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to\Downloads\"/>
    </mc:Choice>
  </mc:AlternateContent>
  <xr:revisionPtr revIDLastSave="0" documentId="13_ncr:1_{4049CC3A-E854-41DC-9BD7-9BE4EE4C50D1}" xr6:coauthVersionLast="47" xr6:coauthVersionMax="47" xr10:uidLastSave="{00000000-0000-0000-0000-000000000000}"/>
  <bookViews>
    <workbookView xWindow="-108" yWindow="-108" windowWidth="23256" windowHeight="13896" firstSheet="4" activeTab="5" xr2:uid="{064FD9A2-0E77-4BCC-ACCA-96E6D4BB3FA4}"/>
  </bookViews>
  <sheets>
    <sheet name="ReservesUSDT" sheetId="1" r:id="rId1"/>
    <sheet name="USDT_FinalReserves" sheetId="12" r:id="rId2"/>
    <sheet name="USDC_Final Reserve" sheetId="10" r:id="rId3"/>
    <sheet name="ReservesCompositionDetailed" sheetId="2" r:id="rId4"/>
    <sheet name="Tether Assets" sheetId="6" r:id="rId5"/>
    <sheet name="Circle Assets" sheetId="8" r:id="rId6"/>
    <sheet name="Combined Total Assets" sheetId="9" r:id="rId7"/>
    <sheet name="Fear&amp;Greed" sheetId="11" r:id="rId8"/>
    <sheet name="BBG Data" sheetId="7" r:id="rId9"/>
    <sheet name="Composition Combined" sheetId="4" r:id="rId10"/>
    <sheet name="Sheet2" sheetId="5" state="hidden" r:id="rId11"/>
  </sheets>
  <externalReferences>
    <externalReference r:id="rId12"/>
  </externalReferences>
  <definedNames>
    <definedName name="_xlnm._FilterDatabase" localSheetId="8" hidden="1">'BBG Data'!$A$6:$H$6</definedName>
    <definedName name="_xlnm._FilterDatabase" localSheetId="5" hidden="1">'Circle Assets'!$A$2:$D$1241</definedName>
    <definedName name="_xlnm._FilterDatabase" localSheetId="4" hidden="1">'Tether Assets'!$A$2:$V$1241</definedName>
    <definedName name="_xlnm._FilterDatabase" localSheetId="2" hidden="1">'USDC_Final Reserve'!$A$1:$J$1240</definedName>
    <definedName name="_xlnm._FilterDatabase" localSheetId="1" hidden="1">USDT_FinalReserves!$A$1:$H$1240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9" i="6" l="1"/>
  <c r="E1099" i="6" s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3" i="8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1002" i="6"/>
  <c r="Y1003" i="6"/>
  <c r="Y1004" i="6"/>
  <c r="Y1005" i="6"/>
  <c r="Y1006" i="6"/>
  <c r="Y1007" i="6"/>
  <c r="Y1008" i="6"/>
  <c r="Y1009" i="6"/>
  <c r="Y1010" i="6"/>
  <c r="Y1011" i="6"/>
  <c r="Y1012" i="6"/>
  <c r="Y1013" i="6"/>
  <c r="Y1014" i="6"/>
  <c r="Y1015" i="6"/>
  <c r="Y1016" i="6"/>
  <c r="Y1017" i="6"/>
  <c r="Y1018" i="6"/>
  <c r="Y1019" i="6"/>
  <c r="Y1020" i="6"/>
  <c r="Y1021" i="6"/>
  <c r="Y1022" i="6"/>
  <c r="Y1023" i="6"/>
  <c r="Y1024" i="6"/>
  <c r="Y1025" i="6"/>
  <c r="Y1026" i="6"/>
  <c r="Y1027" i="6"/>
  <c r="Y1028" i="6"/>
  <c r="Y1029" i="6"/>
  <c r="Y1030" i="6"/>
  <c r="Y1031" i="6"/>
  <c r="Y1032" i="6"/>
  <c r="Y1033" i="6"/>
  <c r="Y1034" i="6"/>
  <c r="Y1035" i="6"/>
  <c r="Y1036" i="6"/>
  <c r="Y1037" i="6"/>
  <c r="Y1038" i="6"/>
  <c r="Y1039" i="6"/>
  <c r="Y1040" i="6"/>
  <c r="Y1041" i="6"/>
  <c r="Y1042" i="6"/>
  <c r="Y1043" i="6"/>
  <c r="Y1044" i="6"/>
  <c r="Y1045" i="6"/>
  <c r="Y1046" i="6"/>
  <c r="Y1047" i="6"/>
  <c r="Y1048" i="6"/>
  <c r="Y1049" i="6"/>
  <c r="Y1050" i="6"/>
  <c r="Y1051" i="6"/>
  <c r="Y1052" i="6"/>
  <c r="Y1053" i="6"/>
  <c r="Y1054" i="6"/>
  <c r="Y1055" i="6"/>
  <c r="Y1056" i="6"/>
  <c r="Y1057" i="6"/>
  <c r="Y1058" i="6"/>
  <c r="Y1059" i="6"/>
  <c r="Y1060" i="6"/>
  <c r="Y1061" i="6"/>
  <c r="Y1062" i="6"/>
  <c r="Y1063" i="6"/>
  <c r="Y1064" i="6"/>
  <c r="Y1065" i="6"/>
  <c r="Y1066" i="6"/>
  <c r="Y1067" i="6"/>
  <c r="Y1068" i="6"/>
  <c r="Y1069" i="6"/>
  <c r="Y1070" i="6"/>
  <c r="Y1071" i="6"/>
  <c r="Y1072" i="6"/>
  <c r="Y1073" i="6"/>
  <c r="Y1074" i="6"/>
  <c r="Y1075" i="6"/>
  <c r="Y1076" i="6"/>
  <c r="Y1077" i="6"/>
  <c r="Y1078" i="6"/>
  <c r="Y1079" i="6"/>
  <c r="Y1080" i="6"/>
  <c r="Y1081" i="6"/>
  <c r="Y1082" i="6"/>
  <c r="Y1083" i="6"/>
  <c r="Y1084" i="6"/>
  <c r="Y1085" i="6"/>
  <c r="Y1086" i="6"/>
  <c r="Y1087" i="6"/>
  <c r="Y1088" i="6"/>
  <c r="Y1089" i="6"/>
  <c r="Y1090" i="6"/>
  <c r="Y1091" i="6"/>
  <c r="Y1092" i="6"/>
  <c r="Y1093" i="6"/>
  <c r="Y1094" i="6"/>
  <c r="Y1095" i="6"/>
  <c r="Y1096" i="6"/>
  <c r="Y1097" i="6"/>
  <c r="Y1098" i="6"/>
  <c r="Y1099" i="6"/>
  <c r="Y1101" i="6"/>
  <c r="Y1102" i="6"/>
  <c r="Y1103" i="6"/>
  <c r="Y1104" i="6"/>
  <c r="Y1105" i="6"/>
  <c r="Y1106" i="6"/>
  <c r="Y1107" i="6"/>
  <c r="Y1108" i="6"/>
  <c r="Y1109" i="6"/>
  <c r="Y1110" i="6"/>
  <c r="Y1111" i="6"/>
  <c r="Y1112" i="6"/>
  <c r="Y1113" i="6"/>
  <c r="Y1114" i="6"/>
  <c r="Y1115" i="6"/>
  <c r="Y1116" i="6"/>
  <c r="Y1117" i="6"/>
  <c r="Y1118" i="6"/>
  <c r="Y1119" i="6"/>
  <c r="Y1120" i="6"/>
  <c r="Y1121" i="6"/>
  <c r="Y1122" i="6"/>
  <c r="Y1123" i="6"/>
  <c r="Y1124" i="6"/>
  <c r="Y1125" i="6"/>
  <c r="Y1126" i="6"/>
  <c r="Y1127" i="6"/>
  <c r="Y1128" i="6"/>
  <c r="Y1129" i="6"/>
  <c r="Y1130" i="6"/>
  <c r="Y1131" i="6"/>
  <c r="Y1132" i="6"/>
  <c r="Y1133" i="6"/>
  <c r="Y1134" i="6"/>
  <c r="Y1135" i="6"/>
  <c r="Y1136" i="6"/>
  <c r="Y1137" i="6"/>
  <c r="Y1138" i="6"/>
  <c r="Y1139" i="6"/>
  <c r="Y1140" i="6"/>
  <c r="Y1141" i="6"/>
  <c r="Y1142" i="6"/>
  <c r="Y1143" i="6"/>
  <c r="Y1144" i="6"/>
  <c r="Y1145" i="6"/>
  <c r="Y1146" i="6"/>
  <c r="Y1147" i="6"/>
  <c r="Y1148" i="6"/>
  <c r="Y1149" i="6"/>
  <c r="Y1150" i="6"/>
  <c r="Y1151" i="6"/>
  <c r="Y1152" i="6"/>
  <c r="Y1153" i="6"/>
  <c r="Y1154" i="6"/>
  <c r="Y1155" i="6"/>
  <c r="Y1156" i="6"/>
  <c r="Y1157" i="6"/>
  <c r="Y1158" i="6"/>
  <c r="Y1159" i="6"/>
  <c r="Y1160" i="6"/>
  <c r="Y1161" i="6"/>
  <c r="Y1162" i="6"/>
  <c r="Y1163" i="6"/>
  <c r="Y1164" i="6"/>
  <c r="Y1165" i="6"/>
  <c r="Y1166" i="6"/>
  <c r="Y1167" i="6"/>
  <c r="Y1168" i="6"/>
  <c r="Y1169" i="6"/>
  <c r="Y1170" i="6"/>
  <c r="Y1171" i="6"/>
  <c r="Y1172" i="6"/>
  <c r="Y1173" i="6"/>
  <c r="Y1174" i="6"/>
  <c r="Y1175" i="6"/>
  <c r="Y1176" i="6"/>
  <c r="Y1177" i="6"/>
  <c r="Y1178" i="6"/>
  <c r="Y1179" i="6"/>
  <c r="Y1180" i="6"/>
  <c r="Y1181" i="6"/>
  <c r="Y1182" i="6"/>
  <c r="Y1183" i="6"/>
  <c r="Y1184" i="6"/>
  <c r="Y1185" i="6"/>
  <c r="Y1186" i="6"/>
  <c r="Y1187" i="6"/>
  <c r="Y1188" i="6"/>
  <c r="Y1189" i="6"/>
  <c r="Y1190" i="6"/>
  <c r="Y1191" i="6"/>
  <c r="Y1192" i="6"/>
  <c r="Y1193" i="6"/>
  <c r="Y1194" i="6"/>
  <c r="Y1195" i="6"/>
  <c r="Y1196" i="6"/>
  <c r="Y1197" i="6"/>
  <c r="Y1198" i="6"/>
  <c r="Y1199" i="6"/>
  <c r="Y1200" i="6"/>
  <c r="Y1201" i="6"/>
  <c r="Y1202" i="6"/>
  <c r="Y1203" i="6"/>
  <c r="Y1204" i="6"/>
  <c r="Y1205" i="6"/>
  <c r="Y1206" i="6"/>
  <c r="Y1207" i="6"/>
  <c r="Y1208" i="6"/>
  <c r="Y1209" i="6"/>
  <c r="Y1210" i="6"/>
  <c r="Y1211" i="6"/>
  <c r="Y1212" i="6"/>
  <c r="Y1213" i="6"/>
  <c r="Y1214" i="6"/>
  <c r="Y1215" i="6"/>
  <c r="Y1216" i="6"/>
  <c r="Y1217" i="6"/>
  <c r="Y1218" i="6"/>
  <c r="Y1219" i="6"/>
  <c r="Y1220" i="6"/>
  <c r="Y1221" i="6"/>
  <c r="Y1222" i="6"/>
  <c r="Y1223" i="6"/>
  <c r="Y1224" i="6"/>
  <c r="Y1225" i="6"/>
  <c r="Y1226" i="6"/>
  <c r="Y1227" i="6"/>
  <c r="Y1228" i="6"/>
  <c r="Y1229" i="6"/>
  <c r="Y1230" i="6"/>
  <c r="Y1231" i="6"/>
  <c r="Y1232" i="6"/>
  <c r="Y1233" i="6"/>
  <c r="Y1234" i="6"/>
  <c r="Y1235" i="6"/>
  <c r="Y1236" i="6"/>
  <c r="Y1237" i="6"/>
  <c r="Y1238" i="6"/>
  <c r="Y1239" i="6"/>
  <c r="Y1240" i="6"/>
  <c r="Y1241" i="6"/>
  <c r="Y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1002" i="6"/>
  <c r="X1003" i="6"/>
  <c r="X1004" i="6"/>
  <c r="X1005" i="6"/>
  <c r="X1006" i="6"/>
  <c r="X1007" i="6"/>
  <c r="X1008" i="6"/>
  <c r="X1009" i="6"/>
  <c r="X1010" i="6"/>
  <c r="X1011" i="6"/>
  <c r="X1012" i="6"/>
  <c r="X1013" i="6"/>
  <c r="X1014" i="6"/>
  <c r="X1015" i="6"/>
  <c r="X1016" i="6"/>
  <c r="X1017" i="6"/>
  <c r="X1018" i="6"/>
  <c r="X1019" i="6"/>
  <c r="X1020" i="6"/>
  <c r="X1021" i="6"/>
  <c r="X1022" i="6"/>
  <c r="X1023" i="6"/>
  <c r="X1024" i="6"/>
  <c r="X1025" i="6"/>
  <c r="X1026" i="6"/>
  <c r="X1027" i="6"/>
  <c r="X1028" i="6"/>
  <c r="X1029" i="6"/>
  <c r="X1030" i="6"/>
  <c r="X1031" i="6"/>
  <c r="X1032" i="6"/>
  <c r="X1033" i="6"/>
  <c r="X1034" i="6"/>
  <c r="X1035" i="6"/>
  <c r="X1036" i="6"/>
  <c r="X1037" i="6"/>
  <c r="X1038" i="6"/>
  <c r="X1039" i="6"/>
  <c r="X1040" i="6"/>
  <c r="X1041" i="6"/>
  <c r="X1042" i="6"/>
  <c r="X1043" i="6"/>
  <c r="X1044" i="6"/>
  <c r="X1045" i="6"/>
  <c r="X1046" i="6"/>
  <c r="X1047" i="6"/>
  <c r="X1048" i="6"/>
  <c r="X1049" i="6"/>
  <c r="X1050" i="6"/>
  <c r="X1051" i="6"/>
  <c r="X1052" i="6"/>
  <c r="X1053" i="6"/>
  <c r="X1054" i="6"/>
  <c r="X1055" i="6"/>
  <c r="X1056" i="6"/>
  <c r="X1057" i="6"/>
  <c r="X1058" i="6"/>
  <c r="X1059" i="6"/>
  <c r="X1060" i="6"/>
  <c r="X1061" i="6"/>
  <c r="X1062" i="6"/>
  <c r="X1063" i="6"/>
  <c r="X1064" i="6"/>
  <c r="X1065" i="6"/>
  <c r="X1066" i="6"/>
  <c r="X1067" i="6"/>
  <c r="X1068" i="6"/>
  <c r="X1069" i="6"/>
  <c r="X1070" i="6"/>
  <c r="X1071" i="6"/>
  <c r="X1072" i="6"/>
  <c r="X1073" i="6"/>
  <c r="X1074" i="6"/>
  <c r="X1075" i="6"/>
  <c r="X1076" i="6"/>
  <c r="X1077" i="6"/>
  <c r="X1078" i="6"/>
  <c r="X1079" i="6"/>
  <c r="X1080" i="6"/>
  <c r="X1081" i="6"/>
  <c r="X1082" i="6"/>
  <c r="X1083" i="6"/>
  <c r="X1084" i="6"/>
  <c r="X1085" i="6"/>
  <c r="X1086" i="6"/>
  <c r="X1087" i="6"/>
  <c r="X1088" i="6"/>
  <c r="X1089" i="6"/>
  <c r="X1090" i="6"/>
  <c r="X1091" i="6"/>
  <c r="X1092" i="6"/>
  <c r="X1093" i="6"/>
  <c r="X1094" i="6"/>
  <c r="X1095" i="6"/>
  <c r="X1096" i="6"/>
  <c r="X1097" i="6"/>
  <c r="X1098" i="6"/>
  <c r="X1100" i="6"/>
  <c r="X1101" i="6"/>
  <c r="X1102" i="6"/>
  <c r="X1103" i="6"/>
  <c r="X1104" i="6"/>
  <c r="X1105" i="6"/>
  <c r="X1106" i="6"/>
  <c r="X1107" i="6"/>
  <c r="X1108" i="6"/>
  <c r="X1109" i="6"/>
  <c r="X1110" i="6"/>
  <c r="X1111" i="6"/>
  <c r="X1112" i="6"/>
  <c r="X1113" i="6"/>
  <c r="X1114" i="6"/>
  <c r="X1115" i="6"/>
  <c r="X1116" i="6"/>
  <c r="X1117" i="6"/>
  <c r="X1118" i="6"/>
  <c r="X1119" i="6"/>
  <c r="X1120" i="6"/>
  <c r="X1121" i="6"/>
  <c r="X1122" i="6"/>
  <c r="X1123" i="6"/>
  <c r="X1124" i="6"/>
  <c r="X1125" i="6"/>
  <c r="X1126" i="6"/>
  <c r="X1127" i="6"/>
  <c r="X1128" i="6"/>
  <c r="X1129" i="6"/>
  <c r="X1130" i="6"/>
  <c r="X1131" i="6"/>
  <c r="X1132" i="6"/>
  <c r="X1133" i="6"/>
  <c r="X1134" i="6"/>
  <c r="X1135" i="6"/>
  <c r="X1136" i="6"/>
  <c r="X1137" i="6"/>
  <c r="X1138" i="6"/>
  <c r="X1139" i="6"/>
  <c r="X1140" i="6"/>
  <c r="X1141" i="6"/>
  <c r="X1142" i="6"/>
  <c r="X1143" i="6"/>
  <c r="X1144" i="6"/>
  <c r="X1145" i="6"/>
  <c r="X1146" i="6"/>
  <c r="X1147" i="6"/>
  <c r="X1148" i="6"/>
  <c r="X1149" i="6"/>
  <c r="X1150" i="6"/>
  <c r="X1151" i="6"/>
  <c r="X1152" i="6"/>
  <c r="X1153" i="6"/>
  <c r="X1154" i="6"/>
  <c r="X1155" i="6"/>
  <c r="X1156" i="6"/>
  <c r="X1157" i="6"/>
  <c r="X1158" i="6"/>
  <c r="X1159" i="6"/>
  <c r="X1160" i="6"/>
  <c r="X1161" i="6"/>
  <c r="X1162" i="6"/>
  <c r="X1163" i="6"/>
  <c r="X1164" i="6"/>
  <c r="X1165" i="6"/>
  <c r="X1166" i="6"/>
  <c r="X1167" i="6"/>
  <c r="X1168" i="6"/>
  <c r="X1169" i="6"/>
  <c r="X1170" i="6"/>
  <c r="X1171" i="6"/>
  <c r="X1172" i="6"/>
  <c r="X1173" i="6"/>
  <c r="X1174" i="6"/>
  <c r="X1175" i="6"/>
  <c r="X1176" i="6"/>
  <c r="X1177" i="6"/>
  <c r="X1178" i="6"/>
  <c r="X1179" i="6"/>
  <c r="X1180" i="6"/>
  <c r="X1181" i="6"/>
  <c r="X1182" i="6"/>
  <c r="X1183" i="6"/>
  <c r="X1184" i="6"/>
  <c r="X1185" i="6"/>
  <c r="X1186" i="6"/>
  <c r="X1187" i="6"/>
  <c r="X1188" i="6"/>
  <c r="X1189" i="6"/>
  <c r="X1190" i="6"/>
  <c r="X1191" i="6"/>
  <c r="X1192" i="6"/>
  <c r="X1193" i="6"/>
  <c r="X1194" i="6"/>
  <c r="X1195" i="6"/>
  <c r="X1196" i="6"/>
  <c r="X1197" i="6"/>
  <c r="X1198" i="6"/>
  <c r="X1199" i="6"/>
  <c r="X1200" i="6"/>
  <c r="X1201" i="6"/>
  <c r="X1202" i="6"/>
  <c r="X1203" i="6"/>
  <c r="X1204" i="6"/>
  <c r="X1205" i="6"/>
  <c r="X1206" i="6"/>
  <c r="X1207" i="6"/>
  <c r="X1208" i="6"/>
  <c r="X1209" i="6"/>
  <c r="X1210" i="6"/>
  <c r="X1211" i="6"/>
  <c r="X1212" i="6"/>
  <c r="X1213" i="6"/>
  <c r="X1214" i="6"/>
  <c r="X1215" i="6"/>
  <c r="X1216" i="6"/>
  <c r="X1217" i="6"/>
  <c r="X1218" i="6"/>
  <c r="X1219" i="6"/>
  <c r="X1220" i="6"/>
  <c r="X1221" i="6"/>
  <c r="X1222" i="6"/>
  <c r="X1223" i="6"/>
  <c r="X1224" i="6"/>
  <c r="X1225" i="6"/>
  <c r="X1226" i="6"/>
  <c r="X1227" i="6"/>
  <c r="X1228" i="6"/>
  <c r="X1229" i="6"/>
  <c r="X1230" i="6"/>
  <c r="X1231" i="6"/>
  <c r="X1232" i="6"/>
  <c r="X1233" i="6"/>
  <c r="X1234" i="6"/>
  <c r="X1235" i="6"/>
  <c r="X1236" i="6"/>
  <c r="X1237" i="6"/>
  <c r="X1238" i="6"/>
  <c r="X1239" i="6"/>
  <c r="X1240" i="6"/>
  <c r="X1241" i="6"/>
  <c r="X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1150" i="6"/>
  <c r="W1151" i="6"/>
  <c r="W1152" i="6"/>
  <c r="W1153" i="6"/>
  <c r="W1154" i="6"/>
  <c r="W1155" i="6"/>
  <c r="W1156" i="6"/>
  <c r="W1157" i="6"/>
  <c r="W1158" i="6"/>
  <c r="W1159" i="6"/>
  <c r="W1160" i="6"/>
  <c r="W1161" i="6"/>
  <c r="W1162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1182" i="6"/>
  <c r="W1183" i="6"/>
  <c r="W1184" i="6"/>
  <c r="W1185" i="6"/>
  <c r="W1186" i="6"/>
  <c r="W1187" i="6"/>
  <c r="W1188" i="6"/>
  <c r="W1189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1217" i="6"/>
  <c r="W1218" i="6"/>
  <c r="W1219" i="6"/>
  <c r="W1220" i="6"/>
  <c r="W1221" i="6"/>
  <c r="W1222" i="6"/>
  <c r="W1223" i="6"/>
  <c r="W1224" i="6"/>
  <c r="W1225" i="6"/>
  <c r="W1226" i="6"/>
  <c r="W1227" i="6"/>
  <c r="W1228" i="6"/>
  <c r="W1229" i="6"/>
  <c r="W1230" i="6"/>
  <c r="W1231" i="6"/>
  <c r="W1232" i="6"/>
  <c r="W1233" i="6"/>
  <c r="W1234" i="6"/>
  <c r="W1235" i="6"/>
  <c r="W1236" i="6"/>
  <c r="W1237" i="6"/>
  <c r="W1238" i="6"/>
  <c r="W1239" i="6"/>
  <c r="W1240" i="6"/>
  <c r="W1241" i="6"/>
  <c r="W3" i="6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190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098" i="10"/>
  <c r="E1097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06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91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825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733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641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550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F511" i="10" s="1"/>
  <c r="I511" i="10" s="1"/>
  <c r="J511" i="10" s="1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459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F510" i="10"/>
  <c r="I510" i="10" s="1"/>
  <c r="J510" i="10" s="1"/>
  <c r="E367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275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18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94" i="10"/>
  <c r="E93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2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F766" i="10" s="1"/>
  <c r="D767" i="10"/>
  <c r="F767" i="10" s="1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F895" i="10" s="1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F911" i="10" s="1"/>
  <c r="D912" i="10"/>
  <c r="D913" i="10"/>
  <c r="D914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F953" i="10" s="1"/>
  <c r="I953" i="10" s="1"/>
  <c r="J953" i="10" s="1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7" i="10"/>
  <c r="F1007" i="10" s="1"/>
  <c r="I1007" i="10" s="1"/>
  <c r="J1007" i="10" s="1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F1023" i="10" s="1"/>
  <c r="I1023" i="10" s="1"/>
  <c r="J1023" i="10" s="1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F1039" i="10" s="1"/>
  <c r="I1039" i="10" s="1"/>
  <c r="J1039" i="10" s="1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F1071" i="10" s="1"/>
  <c r="I1071" i="10" s="1"/>
  <c r="J1071" i="10" s="1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F1087" i="10" s="1"/>
  <c r="D1088" i="10"/>
  <c r="D1089" i="10"/>
  <c r="D1090" i="10"/>
  <c r="D1091" i="10"/>
  <c r="D1092" i="10"/>
  <c r="D1093" i="10"/>
  <c r="D1094" i="10"/>
  <c r="D1095" i="10"/>
  <c r="D1096" i="10"/>
  <c r="D1097" i="10"/>
  <c r="D1099" i="10"/>
  <c r="D1100" i="10"/>
  <c r="D1101" i="10"/>
  <c r="F1101" i="10" s="1"/>
  <c r="I1101" i="10" s="1"/>
  <c r="J1101" i="10" s="1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F1117" i="10" s="1"/>
  <c r="I1117" i="10" s="1"/>
  <c r="J1117" i="10" s="1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3" i="10"/>
  <c r="E1191" i="12"/>
  <c r="E1192" i="12"/>
  <c r="E1193" i="12"/>
  <c r="E1194" i="12"/>
  <c r="E1195" i="12"/>
  <c r="E1196" i="12"/>
  <c r="E1197" i="12"/>
  <c r="E1198" i="12"/>
  <c r="E1199" i="12"/>
  <c r="E1200" i="12"/>
  <c r="E1201" i="12"/>
  <c r="E1202" i="12"/>
  <c r="E1203" i="12"/>
  <c r="E1204" i="12"/>
  <c r="E1205" i="12"/>
  <c r="E1206" i="12"/>
  <c r="E1207" i="12"/>
  <c r="E1208" i="12"/>
  <c r="E1209" i="12"/>
  <c r="E1210" i="12"/>
  <c r="E1211" i="12"/>
  <c r="E1212" i="12"/>
  <c r="E1213" i="12"/>
  <c r="E1214" i="12"/>
  <c r="E1215" i="12"/>
  <c r="E1216" i="12"/>
  <c r="E1217" i="12"/>
  <c r="E1218" i="12"/>
  <c r="E1219" i="12"/>
  <c r="E1220" i="12"/>
  <c r="E1221" i="12"/>
  <c r="E1222" i="12"/>
  <c r="E1223" i="12"/>
  <c r="E1224" i="12"/>
  <c r="E1225" i="12"/>
  <c r="E1226" i="12"/>
  <c r="E1227" i="12"/>
  <c r="E1228" i="12"/>
  <c r="E1229" i="12"/>
  <c r="E1230" i="12"/>
  <c r="E1231" i="12"/>
  <c r="E1232" i="12"/>
  <c r="E1233" i="12"/>
  <c r="E1234" i="12"/>
  <c r="E1235" i="12"/>
  <c r="E1236" i="12"/>
  <c r="E1237" i="12"/>
  <c r="E1238" i="12"/>
  <c r="E1239" i="12"/>
  <c r="E1240" i="12"/>
  <c r="E1190" i="12"/>
  <c r="E1099" i="12"/>
  <c r="E1100" i="12"/>
  <c r="E1101" i="12"/>
  <c r="E1102" i="12"/>
  <c r="E1103" i="12"/>
  <c r="E1104" i="12"/>
  <c r="E1105" i="12"/>
  <c r="E1106" i="12"/>
  <c r="E1107" i="12"/>
  <c r="E1108" i="12"/>
  <c r="E1109" i="12"/>
  <c r="E1110" i="12"/>
  <c r="E1111" i="12"/>
  <c r="E1112" i="12"/>
  <c r="E1113" i="12"/>
  <c r="E1114" i="12"/>
  <c r="E1115" i="12"/>
  <c r="E1116" i="12"/>
  <c r="E1117" i="12"/>
  <c r="E1118" i="12"/>
  <c r="E1119" i="12"/>
  <c r="E1120" i="12"/>
  <c r="E1121" i="12"/>
  <c r="E1122" i="12"/>
  <c r="E1123" i="12"/>
  <c r="E1124" i="12"/>
  <c r="E1125" i="12"/>
  <c r="E1126" i="12"/>
  <c r="E1127" i="12"/>
  <c r="E1128" i="12"/>
  <c r="E1129" i="12"/>
  <c r="E1130" i="12"/>
  <c r="E1131" i="12"/>
  <c r="E1132" i="12"/>
  <c r="E1133" i="12"/>
  <c r="E1134" i="12"/>
  <c r="E1135" i="12"/>
  <c r="E1136" i="12"/>
  <c r="E1137" i="12"/>
  <c r="E1138" i="12"/>
  <c r="E1139" i="12"/>
  <c r="E1140" i="12"/>
  <c r="E1141" i="12"/>
  <c r="E1142" i="12"/>
  <c r="E1143" i="12"/>
  <c r="E1144" i="12"/>
  <c r="E1145" i="12"/>
  <c r="E1146" i="12"/>
  <c r="E1147" i="12"/>
  <c r="F1147" i="12" s="1"/>
  <c r="G1147" i="12" s="1"/>
  <c r="H1147" i="12" s="1"/>
  <c r="E1148" i="12"/>
  <c r="E1149" i="12"/>
  <c r="E1150" i="12"/>
  <c r="E1151" i="12"/>
  <c r="E1152" i="12"/>
  <c r="E1153" i="12"/>
  <c r="E1154" i="12"/>
  <c r="E1155" i="12"/>
  <c r="E1156" i="12"/>
  <c r="E1157" i="12"/>
  <c r="E1158" i="12"/>
  <c r="E1159" i="12"/>
  <c r="E1160" i="12"/>
  <c r="E1161" i="12"/>
  <c r="E1162" i="12"/>
  <c r="E1163" i="12"/>
  <c r="E1164" i="12"/>
  <c r="E1165" i="12"/>
  <c r="E1166" i="12"/>
  <c r="E1167" i="12"/>
  <c r="E1168" i="12"/>
  <c r="E1169" i="12"/>
  <c r="E1170" i="12"/>
  <c r="E1171" i="12"/>
  <c r="E1172" i="12"/>
  <c r="E1173" i="12"/>
  <c r="E1174" i="12"/>
  <c r="E1175" i="12"/>
  <c r="E1176" i="12"/>
  <c r="E1177" i="12"/>
  <c r="E1178" i="12"/>
  <c r="E1179" i="12"/>
  <c r="E1180" i="12"/>
  <c r="E1181" i="12"/>
  <c r="E1182" i="12"/>
  <c r="E1183" i="12"/>
  <c r="E1184" i="12"/>
  <c r="E1185" i="12"/>
  <c r="E1186" i="12"/>
  <c r="E1187" i="12"/>
  <c r="E1188" i="12"/>
  <c r="E1189" i="12"/>
  <c r="E1098" i="12"/>
  <c r="F1098" i="12" s="1"/>
  <c r="G1098" i="12" s="1"/>
  <c r="H1098" i="12" s="1"/>
  <c r="E1007" i="12"/>
  <c r="E1008" i="12"/>
  <c r="E1009" i="12"/>
  <c r="E1010" i="12"/>
  <c r="E1011" i="12"/>
  <c r="F1011" i="12" s="1"/>
  <c r="G1011" i="12" s="1"/>
  <c r="H1011" i="12" s="1"/>
  <c r="E1012" i="12"/>
  <c r="F1012" i="12" s="1"/>
  <c r="G1012" i="12" s="1"/>
  <c r="H1012" i="12" s="1"/>
  <c r="E1013" i="12"/>
  <c r="E1014" i="12"/>
  <c r="E1015" i="12"/>
  <c r="E1016" i="12"/>
  <c r="E1017" i="12"/>
  <c r="E1018" i="12"/>
  <c r="E1019" i="12"/>
  <c r="E1020" i="12"/>
  <c r="E1021" i="12"/>
  <c r="E1022" i="12"/>
  <c r="E1023" i="12"/>
  <c r="E1024" i="12"/>
  <c r="E1025" i="12"/>
  <c r="E1026" i="12"/>
  <c r="E1027" i="12"/>
  <c r="F1027" i="12" s="1"/>
  <c r="G1027" i="12" s="1"/>
  <c r="H1027" i="12" s="1"/>
  <c r="E1028" i="12"/>
  <c r="E1029" i="12"/>
  <c r="E1030" i="12"/>
  <c r="E1031" i="12"/>
  <c r="E1032" i="12"/>
  <c r="E1033" i="12"/>
  <c r="E1034" i="12"/>
  <c r="E1035" i="12"/>
  <c r="E1036" i="12"/>
  <c r="E1037" i="12"/>
  <c r="E1038" i="12"/>
  <c r="E1039" i="12"/>
  <c r="E1040" i="12"/>
  <c r="E1041" i="12"/>
  <c r="E1042" i="12"/>
  <c r="E1043" i="12"/>
  <c r="F1043" i="12" s="1"/>
  <c r="G1043" i="12" s="1"/>
  <c r="H1043" i="12" s="1"/>
  <c r="E1044" i="12"/>
  <c r="F1044" i="12" s="1"/>
  <c r="G1044" i="12" s="1"/>
  <c r="H1044" i="12" s="1"/>
  <c r="E1045" i="12"/>
  <c r="E1046" i="12"/>
  <c r="E1047" i="12"/>
  <c r="E1048" i="12"/>
  <c r="E1049" i="12"/>
  <c r="E1050" i="12"/>
  <c r="E1051" i="12"/>
  <c r="E1052" i="12"/>
  <c r="E1053" i="12"/>
  <c r="E1054" i="12"/>
  <c r="E1055" i="12"/>
  <c r="E1056" i="12"/>
  <c r="E1057" i="12"/>
  <c r="E1058" i="12"/>
  <c r="E1059" i="12"/>
  <c r="F1059" i="12" s="1"/>
  <c r="G1059" i="12" s="1"/>
  <c r="H1059" i="12" s="1"/>
  <c r="E1060" i="12"/>
  <c r="E1061" i="12"/>
  <c r="E1062" i="12"/>
  <c r="E1063" i="12"/>
  <c r="E1064" i="12"/>
  <c r="E1065" i="12"/>
  <c r="E1066" i="12"/>
  <c r="E1067" i="12"/>
  <c r="E1068" i="12"/>
  <c r="E1069" i="12"/>
  <c r="E1070" i="12"/>
  <c r="E1071" i="12"/>
  <c r="E1072" i="12"/>
  <c r="E1073" i="12"/>
  <c r="E1074" i="12"/>
  <c r="E1075" i="12"/>
  <c r="F1075" i="12" s="1"/>
  <c r="G1075" i="12" s="1"/>
  <c r="H1075" i="12" s="1"/>
  <c r="E1076" i="12"/>
  <c r="F1076" i="12" s="1"/>
  <c r="G1076" i="12" s="1"/>
  <c r="H1076" i="12" s="1"/>
  <c r="E1077" i="12"/>
  <c r="E1078" i="12"/>
  <c r="E1079" i="12"/>
  <c r="E1080" i="12"/>
  <c r="E1081" i="12"/>
  <c r="E1082" i="12"/>
  <c r="E1083" i="12"/>
  <c r="E1084" i="12"/>
  <c r="E1085" i="12"/>
  <c r="E1086" i="12"/>
  <c r="E1087" i="12"/>
  <c r="E1088" i="12"/>
  <c r="E1089" i="12"/>
  <c r="E1090" i="12"/>
  <c r="E1091" i="12"/>
  <c r="E1092" i="12"/>
  <c r="F1092" i="12" s="1"/>
  <c r="G1092" i="12" s="1"/>
  <c r="H1092" i="12" s="1"/>
  <c r="E1093" i="12"/>
  <c r="E1094" i="12"/>
  <c r="E1095" i="12"/>
  <c r="E1096" i="12"/>
  <c r="E1097" i="12"/>
  <c r="E1006" i="12"/>
  <c r="E916" i="12"/>
  <c r="E917" i="12"/>
  <c r="E918" i="12"/>
  <c r="E919" i="12"/>
  <c r="E920" i="12"/>
  <c r="E921" i="12"/>
  <c r="E922" i="12"/>
  <c r="E923" i="12"/>
  <c r="E924" i="12"/>
  <c r="E925" i="12"/>
  <c r="E926" i="12"/>
  <c r="E927" i="12"/>
  <c r="E928" i="12"/>
  <c r="E929" i="12"/>
  <c r="E930" i="12"/>
  <c r="E931" i="12"/>
  <c r="E932" i="12"/>
  <c r="E933" i="12"/>
  <c r="E934" i="12"/>
  <c r="E935" i="12"/>
  <c r="E936" i="12"/>
  <c r="E937" i="12"/>
  <c r="E938" i="12"/>
  <c r="E939" i="12"/>
  <c r="E940" i="12"/>
  <c r="E941" i="12"/>
  <c r="E942" i="12"/>
  <c r="E943" i="12"/>
  <c r="E944" i="12"/>
  <c r="E945" i="12"/>
  <c r="E946" i="12"/>
  <c r="E947" i="12"/>
  <c r="E948" i="12"/>
  <c r="E949" i="12"/>
  <c r="E950" i="12"/>
  <c r="E951" i="12"/>
  <c r="E952" i="12"/>
  <c r="E953" i="12"/>
  <c r="E954" i="12"/>
  <c r="E955" i="12"/>
  <c r="E956" i="12"/>
  <c r="E957" i="12"/>
  <c r="E958" i="12"/>
  <c r="E959" i="12"/>
  <c r="E960" i="12"/>
  <c r="E961" i="12"/>
  <c r="E962" i="12"/>
  <c r="E963" i="12"/>
  <c r="E964" i="12"/>
  <c r="E965" i="12"/>
  <c r="E966" i="12"/>
  <c r="E967" i="12"/>
  <c r="E968" i="12"/>
  <c r="E969" i="12"/>
  <c r="E970" i="12"/>
  <c r="E971" i="12"/>
  <c r="E972" i="12"/>
  <c r="E973" i="12"/>
  <c r="E974" i="12"/>
  <c r="E975" i="12"/>
  <c r="E976" i="12"/>
  <c r="E977" i="12"/>
  <c r="E978" i="12"/>
  <c r="E979" i="12"/>
  <c r="E980" i="12"/>
  <c r="E981" i="12"/>
  <c r="E982" i="12"/>
  <c r="E983" i="12"/>
  <c r="E984" i="12"/>
  <c r="E985" i="12"/>
  <c r="E986" i="12"/>
  <c r="E987" i="12"/>
  <c r="E988" i="12"/>
  <c r="E989" i="12"/>
  <c r="E990" i="12"/>
  <c r="E991" i="12"/>
  <c r="E992" i="12"/>
  <c r="E993" i="12"/>
  <c r="E994" i="12"/>
  <c r="E995" i="12"/>
  <c r="E996" i="12"/>
  <c r="E997" i="12"/>
  <c r="E998" i="12"/>
  <c r="E999" i="12"/>
  <c r="E1000" i="12"/>
  <c r="E1001" i="12"/>
  <c r="E1002" i="12"/>
  <c r="E1003" i="12"/>
  <c r="E1004" i="12"/>
  <c r="E1005" i="12"/>
  <c r="E915" i="12"/>
  <c r="F915" i="12" s="1"/>
  <c r="G915" i="12" s="1"/>
  <c r="H915" i="12" s="1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F840" i="12" s="1"/>
  <c r="G840" i="12" s="1"/>
  <c r="H840" i="12" s="1"/>
  <c r="E841" i="12"/>
  <c r="E842" i="12"/>
  <c r="E843" i="12"/>
  <c r="E844" i="12"/>
  <c r="E845" i="12"/>
  <c r="E846" i="12"/>
  <c r="E847" i="12"/>
  <c r="E848" i="12"/>
  <c r="E849" i="12"/>
  <c r="E850" i="12"/>
  <c r="E851" i="12"/>
  <c r="E852" i="12"/>
  <c r="E853" i="12"/>
  <c r="E854" i="12"/>
  <c r="E855" i="12"/>
  <c r="E856" i="12"/>
  <c r="E857" i="12"/>
  <c r="E858" i="12"/>
  <c r="E859" i="12"/>
  <c r="E860" i="12"/>
  <c r="E861" i="12"/>
  <c r="E862" i="12"/>
  <c r="E863" i="12"/>
  <c r="E864" i="12"/>
  <c r="E865" i="12"/>
  <c r="E866" i="12"/>
  <c r="E867" i="12"/>
  <c r="E868" i="12"/>
  <c r="E869" i="12"/>
  <c r="E870" i="12"/>
  <c r="E871" i="12"/>
  <c r="E872" i="12"/>
  <c r="E873" i="12"/>
  <c r="E874" i="12"/>
  <c r="E875" i="12"/>
  <c r="E876" i="12"/>
  <c r="E877" i="12"/>
  <c r="E878" i="12"/>
  <c r="E879" i="12"/>
  <c r="E880" i="12"/>
  <c r="E881" i="12"/>
  <c r="E882" i="12"/>
  <c r="E883" i="12"/>
  <c r="E884" i="12"/>
  <c r="E885" i="12"/>
  <c r="E886" i="12"/>
  <c r="E887" i="12"/>
  <c r="E888" i="12"/>
  <c r="F888" i="12" s="1"/>
  <c r="G888" i="12" s="1"/>
  <c r="H888" i="12" s="1"/>
  <c r="E889" i="12"/>
  <c r="E890" i="12"/>
  <c r="E891" i="12"/>
  <c r="E892" i="12"/>
  <c r="E893" i="12"/>
  <c r="E894" i="12"/>
  <c r="E895" i="12"/>
  <c r="E896" i="12"/>
  <c r="E897" i="12"/>
  <c r="E898" i="12"/>
  <c r="E899" i="12"/>
  <c r="E900" i="12"/>
  <c r="E901" i="12"/>
  <c r="E902" i="12"/>
  <c r="E903" i="12"/>
  <c r="F903" i="12" s="1"/>
  <c r="G903" i="12" s="1"/>
  <c r="H903" i="12" s="1"/>
  <c r="E904" i="12"/>
  <c r="E905" i="12"/>
  <c r="E906" i="12"/>
  <c r="E907" i="12"/>
  <c r="E908" i="12"/>
  <c r="E909" i="12"/>
  <c r="E910" i="12"/>
  <c r="E911" i="12"/>
  <c r="E912" i="12"/>
  <c r="E913" i="12"/>
  <c r="E914" i="12"/>
  <c r="E825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733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6" i="12"/>
  <c r="E687" i="12"/>
  <c r="E688" i="12"/>
  <c r="E689" i="12"/>
  <c r="E690" i="12"/>
  <c r="E691" i="12"/>
  <c r="E692" i="12"/>
  <c r="E693" i="12"/>
  <c r="E694" i="12"/>
  <c r="E695" i="12"/>
  <c r="E696" i="12"/>
  <c r="E697" i="12"/>
  <c r="E698" i="12"/>
  <c r="E699" i="12"/>
  <c r="E700" i="12"/>
  <c r="E701" i="12"/>
  <c r="E702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E731" i="12"/>
  <c r="E732" i="12"/>
  <c r="E641" i="12"/>
  <c r="E551" i="12"/>
  <c r="E552" i="12"/>
  <c r="E553" i="12"/>
  <c r="E554" i="12"/>
  <c r="E555" i="12"/>
  <c r="F555" i="12" s="1"/>
  <c r="G555" i="12" s="1"/>
  <c r="H555" i="12" s="1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F608" i="12" s="1"/>
  <c r="G608" i="12" s="1"/>
  <c r="H608" i="12" s="1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F644" i="12"/>
  <c r="G644" i="12" s="1"/>
  <c r="H644" i="12" s="1"/>
  <c r="F964" i="12"/>
  <c r="G964" i="12" s="1"/>
  <c r="H964" i="12" s="1"/>
  <c r="E550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F513" i="12" s="1"/>
  <c r="G513" i="12" s="1"/>
  <c r="H513" i="12" s="1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F545" i="12" s="1"/>
  <c r="G545" i="12" s="1"/>
  <c r="H545" i="12" s="1"/>
  <c r="E546" i="12"/>
  <c r="E547" i="12"/>
  <c r="E548" i="12"/>
  <c r="E549" i="12"/>
  <c r="E459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367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275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18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94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F55" i="12" s="1"/>
  <c r="G55" i="12" s="1"/>
  <c r="H55" i="12" s="1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D5" i="12"/>
  <c r="E2" i="12"/>
  <c r="F2" i="12" s="1"/>
  <c r="D2" i="10"/>
  <c r="D94" i="12"/>
  <c r="D3" i="12"/>
  <c r="D5" i="1"/>
  <c r="E5" i="1" s="1"/>
  <c r="D4" i="12"/>
  <c r="D2" i="1"/>
  <c r="E2" i="1" s="1"/>
  <c r="F707" i="12"/>
  <c r="G707" i="12" s="1"/>
  <c r="H707" i="12" s="1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F492" i="12" s="1"/>
  <c r="G492" i="12" s="1"/>
  <c r="H492" i="12" s="1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F536" i="12" s="1"/>
  <c r="G536" i="12" s="1"/>
  <c r="H536" i="12" s="1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1" i="12"/>
  <c r="D552" i="12"/>
  <c r="F552" i="12" s="1"/>
  <c r="G552" i="12" s="1"/>
  <c r="H552" i="12" s="1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F568" i="12" s="1"/>
  <c r="G568" i="12" s="1"/>
  <c r="H568" i="12" s="1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F584" i="12" s="1"/>
  <c r="G584" i="12" s="1"/>
  <c r="H584" i="12" s="1"/>
  <c r="D585" i="12"/>
  <c r="F585" i="12" s="1"/>
  <c r="G585" i="12" s="1"/>
  <c r="H585" i="12" s="1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F600" i="12" s="1"/>
  <c r="G600" i="12" s="1"/>
  <c r="H600" i="12" s="1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F615" i="12" s="1"/>
  <c r="G615" i="12" s="1"/>
  <c r="H615" i="12" s="1"/>
  <c r="D616" i="12"/>
  <c r="F616" i="12" s="1"/>
  <c r="G616" i="12" s="1"/>
  <c r="H616" i="12" s="1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F632" i="12" s="1"/>
  <c r="G632" i="12" s="1"/>
  <c r="H632" i="12" s="1"/>
  <c r="D633" i="12"/>
  <c r="D634" i="12"/>
  <c r="D635" i="12"/>
  <c r="D636" i="12"/>
  <c r="D637" i="12"/>
  <c r="D638" i="12"/>
  <c r="D639" i="12"/>
  <c r="D640" i="12"/>
  <c r="D642" i="12"/>
  <c r="D643" i="12"/>
  <c r="F643" i="12" s="1"/>
  <c r="G643" i="12" s="1"/>
  <c r="H643" i="12" s="1"/>
  <c r="D644" i="12"/>
  <c r="D645" i="12"/>
  <c r="D646" i="12"/>
  <c r="D647" i="12"/>
  <c r="D648" i="12"/>
  <c r="D649" i="12"/>
  <c r="F649" i="12" s="1"/>
  <c r="G649" i="12" s="1"/>
  <c r="H649" i="12" s="1"/>
  <c r="D650" i="12"/>
  <c r="D651" i="12"/>
  <c r="D652" i="12"/>
  <c r="D653" i="12"/>
  <c r="D654" i="12"/>
  <c r="D655" i="12"/>
  <c r="D656" i="12"/>
  <c r="D657" i="12"/>
  <c r="D658" i="12"/>
  <c r="D659" i="12"/>
  <c r="F659" i="12" s="1"/>
  <c r="G659" i="12" s="1"/>
  <c r="H659" i="12" s="1"/>
  <c r="D660" i="12"/>
  <c r="F660" i="12" s="1"/>
  <c r="G660" i="12" s="1"/>
  <c r="H660" i="12" s="1"/>
  <c r="D661" i="12"/>
  <c r="D662" i="12"/>
  <c r="D663" i="12"/>
  <c r="D664" i="12"/>
  <c r="D665" i="12"/>
  <c r="D666" i="12"/>
  <c r="D667" i="12"/>
  <c r="D668" i="12"/>
  <c r="F668" i="12" s="1"/>
  <c r="G668" i="12" s="1"/>
  <c r="H668" i="12" s="1"/>
  <c r="D669" i="12"/>
  <c r="D670" i="12"/>
  <c r="D671" i="12"/>
  <c r="D672" i="12"/>
  <c r="D673" i="12"/>
  <c r="D674" i="12"/>
  <c r="D675" i="12"/>
  <c r="F675" i="12" s="1"/>
  <c r="G675" i="12" s="1"/>
  <c r="H675" i="12" s="1"/>
  <c r="D676" i="12"/>
  <c r="F676" i="12" s="1"/>
  <c r="G676" i="12" s="1"/>
  <c r="H676" i="12" s="1"/>
  <c r="D677" i="12"/>
  <c r="D678" i="12"/>
  <c r="D679" i="12"/>
  <c r="D680" i="12"/>
  <c r="D681" i="12"/>
  <c r="D682" i="12"/>
  <c r="D683" i="12"/>
  <c r="D684" i="12"/>
  <c r="D685" i="12"/>
  <c r="D686" i="12"/>
  <c r="D687" i="12"/>
  <c r="D688" i="12"/>
  <c r="D689" i="12"/>
  <c r="D690" i="12"/>
  <c r="D691" i="12"/>
  <c r="F691" i="12" s="1"/>
  <c r="G691" i="12" s="1"/>
  <c r="H691" i="12" s="1"/>
  <c r="D692" i="12"/>
  <c r="F692" i="12" s="1"/>
  <c r="G692" i="12" s="1"/>
  <c r="H692" i="12" s="1"/>
  <c r="D693" i="12"/>
  <c r="D694" i="12"/>
  <c r="D695" i="12"/>
  <c r="D696" i="12"/>
  <c r="D697" i="12"/>
  <c r="D698" i="12"/>
  <c r="D699" i="12"/>
  <c r="D700" i="12"/>
  <c r="D701" i="12"/>
  <c r="D702" i="12"/>
  <c r="D703" i="12"/>
  <c r="D704" i="12"/>
  <c r="D705" i="12"/>
  <c r="D706" i="12"/>
  <c r="D707" i="12"/>
  <c r="D708" i="12"/>
  <c r="F708" i="12" s="1"/>
  <c r="G708" i="12" s="1"/>
  <c r="H708" i="12" s="1"/>
  <c r="D709" i="12"/>
  <c r="D710" i="12"/>
  <c r="D711" i="12"/>
  <c r="D712" i="12"/>
  <c r="D713" i="12"/>
  <c r="D714" i="12"/>
  <c r="D715" i="12"/>
  <c r="D716" i="12"/>
  <c r="D717" i="12"/>
  <c r="D718" i="12"/>
  <c r="D719" i="12"/>
  <c r="D720" i="12"/>
  <c r="D721" i="12"/>
  <c r="D722" i="12"/>
  <c r="D723" i="12"/>
  <c r="F723" i="12" s="1"/>
  <c r="G723" i="12" s="1"/>
  <c r="H723" i="12" s="1"/>
  <c r="D724" i="12"/>
  <c r="F724" i="12" s="1"/>
  <c r="G724" i="12" s="1"/>
  <c r="H724" i="12" s="1"/>
  <c r="D725" i="12"/>
  <c r="D726" i="12"/>
  <c r="D727" i="12"/>
  <c r="D728" i="12"/>
  <c r="D729" i="12"/>
  <c r="D730" i="12"/>
  <c r="D731" i="12"/>
  <c r="D732" i="12"/>
  <c r="D734" i="12"/>
  <c r="D735" i="12"/>
  <c r="D736" i="12"/>
  <c r="D737" i="12"/>
  <c r="D738" i="12"/>
  <c r="D739" i="12"/>
  <c r="D740" i="12"/>
  <c r="D741" i="12"/>
  <c r="D742" i="12"/>
  <c r="D743" i="12"/>
  <c r="D744" i="12"/>
  <c r="D745" i="12"/>
  <c r="D746" i="12"/>
  <c r="D747" i="12"/>
  <c r="D748" i="12"/>
  <c r="D749" i="12"/>
  <c r="D750" i="12"/>
  <c r="D751" i="12"/>
  <c r="D752" i="12"/>
  <c r="D753" i="12"/>
  <c r="D754" i="12"/>
  <c r="D755" i="12"/>
  <c r="D756" i="12"/>
  <c r="D757" i="12"/>
  <c r="D758" i="12"/>
  <c r="D759" i="12"/>
  <c r="D760" i="12"/>
  <c r="D761" i="12"/>
  <c r="D762" i="12"/>
  <c r="D763" i="12"/>
  <c r="D764" i="12"/>
  <c r="D765" i="12"/>
  <c r="D766" i="12"/>
  <c r="D767" i="12"/>
  <c r="D768" i="12"/>
  <c r="D769" i="12"/>
  <c r="D770" i="12"/>
  <c r="D771" i="12"/>
  <c r="D772" i="12"/>
  <c r="D773" i="12"/>
  <c r="D774" i="12"/>
  <c r="D775" i="12"/>
  <c r="D776" i="12"/>
  <c r="D777" i="12"/>
  <c r="D778" i="12"/>
  <c r="D779" i="12"/>
  <c r="D780" i="12"/>
  <c r="D781" i="12"/>
  <c r="D782" i="12"/>
  <c r="D783" i="12"/>
  <c r="D784" i="12"/>
  <c r="D785" i="12"/>
  <c r="D786" i="12"/>
  <c r="D787" i="12"/>
  <c r="D788" i="12"/>
  <c r="D789" i="12"/>
  <c r="D790" i="12"/>
  <c r="D791" i="12"/>
  <c r="D792" i="12"/>
  <c r="D793" i="12"/>
  <c r="D794" i="12"/>
  <c r="D795" i="12"/>
  <c r="D796" i="12"/>
  <c r="D797" i="12"/>
  <c r="D798" i="12"/>
  <c r="D799" i="12"/>
  <c r="D800" i="12"/>
  <c r="D801" i="12"/>
  <c r="D802" i="12"/>
  <c r="D803" i="12"/>
  <c r="D804" i="12"/>
  <c r="F804" i="12" s="1"/>
  <c r="G804" i="12" s="1"/>
  <c r="H804" i="12" s="1"/>
  <c r="D805" i="12"/>
  <c r="D806" i="12"/>
  <c r="D807" i="12"/>
  <c r="D808" i="12"/>
  <c r="F808" i="12" s="1"/>
  <c r="G808" i="12" s="1"/>
  <c r="H808" i="12" s="1"/>
  <c r="D809" i="12"/>
  <c r="F809" i="12" s="1"/>
  <c r="G809" i="12" s="1"/>
  <c r="H809" i="12" s="1"/>
  <c r="D810" i="12"/>
  <c r="D811" i="12"/>
  <c r="D812" i="12"/>
  <c r="D813" i="12"/>
  <c r="D814" i="12"/>
  <c r="D815" i="12"/>
  <c r="D816" i="12"/>
  <c r="D817" i="12"/>
  <c r="D818" i="12"/>
  <c r="D819" i="12"/>
  <c r="D820" i="12"/>
  <c r="D821" i="12"/>
  <c r="D822" i="12"/>
  <c r="D823" i="12"/>
  <c r="D824" i="12"/>
  <c r="F824" i="12" s="1"/>
  <c r="G824" i="12" s="1"/>
  <c r="H824" i="12" s="1"/>
  <c r="D826" i="12"/>
  <c r="D827" i="12"/>
  <c r="D828" i="12"/>
  <c r="D829" i="12"/>
  <c r="D830" i="12"/>
  <c r="D831" i="12"/>
  <c r="D832" i="12"/>
  <c r="D833" i="12"/>
  <c r="D834" i="12"/>
  <c r="D835" i="12"/>
  <c r="D836" i="12"/>
  <c r="F836" i="12" s="1"/>
  <c r="G836" i="12" s="1"/>
  <c r="H836" i="12" s="1"/>
  <c r="D837" i="12"/>
  <c r="D838" i="12"/>
  <c r="D839" i="12"/>
  <c r="D840" i="12"/>
  <c r="D841" i="12"/>
  <c r="D842" i="12"/>
  <c r="D843" i="12"/>
  <c r="D844" i="12"/>
  <c r="D845" i="12"/>
  <c r="D846" i="12"/>
  <c r="D847" i="12"/>
  <c r="D848" i="12"/>
  <c r="D849" i="12"/>
  <c r="D850" i="12"/>
  <c r="D851" i="12"/>
  <c r="D852" i="12"/>
  <c r="F852" i="12" s="1"/>
  <c r="G852" i="12" s="1"/>
  <c r="H852" i="12" s="1"/>
  <c r="D853" i="12"/>
  <c r="D854" i="12"/>
  <c r="D855" i="12"/>
  <c r="D856" i="12"/>
  <c r="D857" i="12"/>
  <c r="D858" i="12"/>
  <c r="D859" i="12"/>
  <c r="F859" i="12" s="1"/>
  <c r="G859" i="12" s="1"/>
  <c r="H859" i="12" s="1"/>
  <c r="D860" i="12"/>
  <c r="D861" i="12"/>
  <c r="D862" i="12"/>
  <c r="D863" i="12"/>
  <c r="D864" i="12"/>
  <c r="D865" i="12"/>
  <c r="D866" i="12"/>
  <c r="D867" i="12"/>
  <c r="D868" i="12"/>
  <c r="F868" i="12" s="1"/>
  <c r="G868" i="12" s="1"/>
  <c r="H868" i="12" s="1"/>
  <c r="D869" i="12"/>
  <c r="D870" i="12"/>
  <c r="D871" i="12"/>
  <c r="D872" i="12"/>
  <c r="D873" i="12"/>
  <c r="D874" i="12"/>
  <c r="D875" i="12"/>
  <c r="D876" i="12"/>
  <c r="D877" i="12"/>
  <c r="D878" i="12"/>
  <c r="D879" i="12"/>
  <c r="D880" i="12"/>
  <c r="D881" i="12"/>
  <c r="D882" i="12"/>
  <c r="D883" i="12"/>
  <c r="D884" i="12"/>
  <c r="F884" i="12" s="1"/>
  <c r="G884" i="12" s="1"/>
  <c r="H884" i="12" s="1"/>
  <c r="D885" i="12"/>
  <c r="D886" i="12"/>
  <c r="D887" i="12"/>
  <c r="D888" i="12"/>
  <c r="D889" i="12"/>
  <c r="D890" i="12"/>
  <c r="D891" i="12"/>
  <c r="D892" i="12"/>
  <c r="D893" i="12"/>
  <c r="D894" i="12"/>
  <c r="D895" i="12"/>
  <c r="D896" i="12"/>
  <c r="D897" i="12"/>
  <c r="D898" i="12"/>
  <c r="D899" i="12"/>
  <c r="D900" i="12"/>
  <c r="F900" i="12" s="1"/>
  <c r="G900" i="12" s="1"/>
  <c r="H900" i="12" s="1"/>
  <c r="D901" i="12"/>
  <c r="D902" i="12"/>
  <c r="D903" i="12"/>
  <c r="D904" i="12"/>
  <c r="D905" i="12"/>
  <c r="D906" i="12"/>
  <c r="D907" i="12"/>
  <c r="D908" i="12"/>
  <c r="D909" i="12"/>
  <c r="D910" i="12"/>
  <c r="D911" i="12"/>
  <c r="D912" i="12"/>
  <c r="D913" i="12"/>
  <c r="D914" i="12"/>
  <c r="D916" i="12"/>
  <c r="F916" i="12" s="1"/>
  <c r="G916" i="12" s="1"/>
  <c r="H916" i="12" s="1"/>
  <c r="D917" i="12"/>
  <c r="D918" i="12"/>
  <c r="D919" i="12"/>
  <c r="D920" i="12"/>
  <c r="D921" i="12"/>
  <c r="D922" i="12"/>
  <c r="D923" i="12"/>
  <c r="D924" i="12"/>
  <c r="D925" i="12"/>
  <c r="D926" i="12"/>
  <c r="D927" i="12"/>
  <c r="D928" i="12"/>
  <c r="D929" i="12"/>
  <c r="D930" i="12"/>
  <c r="D931" i="12"/>
  <c r="D932" i="12"/>
  <c r="F932" i="12" s="1"/>
  <c r="G932" i="12" s="1"/>
  <c r="H932" i="12" s="1"/>
  <c r="D933" i="12"/>
  <c r="D934" i="12"/>
  <c r="D935" i="12"/>
  <c r="D936" i="12"/>
  <c r="D937" i="12"/>
  <c r="D938" i="12"/>
  <c r="F938" i="12" s="1"/>
  <c r="G938" i="12" s="1"/>
  <c r="H938" i="12" s="1"/>
  <c r="D939" i="12"/>
  <c r="D940" i="12"/>
  <c r="D941" i="12"/>
  <c r="D942" i="12"/>
  <c r="D943" i="12"/>
  <c r="D944" i="12"/>
  <c r="D945" i="12"/>
  <c r="D946" i="12"/>
  <c r="D947" i="12"/>
  <c r="D948" i="12"/>
  <c r="F948" i="12" s="1"/>
  <c r="G948" i="12" s="1"/>
  <c r="H948" i="12" s="1"/>
  <c r="D949" i="12"/>
  <c r="D950" i="12"/>
  <c r="D951" i="12"/>
  <c r="D952" i="12"/>
  <c r="D953" i="12"/>
  <c r="D954" i="12"/>
  <c r="D955" i="12"/>
  <c r="D956" i="12"/>
  <c r="D957" i="12"/>
  <c r="D958" i="12"/>
  <c r="D959" i="12"/>
  <c r="D960" i="12"/>
  <c r="D961" i="12"/>
  <c r="D962" i="12"/>
  <c r="D963" i="12"/>
  <c r="D964" i="12"/>
  <c r="D965" i="12"/>
  <c r="D966" i="12"/>
  <c r="D967" i="12"/>
  <c r="D968" i="12"/>
  <c r="F968" i="12" s="1"/>
  <c r="G968" i="12" s="1"/>
  <c r="H968" i="12" s="1"/>
  <c r="D969" i="12"/>
  <c r="D970" i="12"/>
  <c r="D971" i="12"/>
  <c r="D972" i="12"/>
  <c r="D973" i="12"/>
  <c r="D974" i="12"/>
  <c r="D975" i="12"/>
  <c r="D976" i="12"/>
  <c r="D977" i="12"/>
  <c r="D978" i="12"/>
  <c r="D979" i="12"/>
  <c r="D980" i="12"/>
  <c r="F980" i="12" s="1"/>
  <c r="G980" i="12" s="1"/>
  <c r="H980" i="12" s="1"/>
  <c r="D981" i="12"/>
  <c r="D982" i="12"/>
  <c r="D983" i="12"/>
  <c r="F983" i="12" s="1"/>
  <c r="G983" i="12" s="1"/>
  <c r="H983" i="12" s="1"/>
  <c r="D984" i="12"/>
  <c r="D985" i="12"/>
  <c r="D986" i="12"/>
  <c r="D987" i="12"/>
  <c r="D988" i="12"/>
  <c r="D989" i="12"/>
  <c r="D990" i="12"/>
  <c r="D991" i="12"/>
  <c r="D992" i="12"/>
  <c r="D993" i="12"/>
  <c r="D994" i="12"/>
  <c r="D995" i="12"/>
  <c r="D996" i="12"/>
  <c r="F996" i="12" s="1"/>
  <c r="G996" i="12" s="1"/>
  <c r="H996" i="12" s="1"/>
  <c r="D997" i="12"/>
  <c r="D998" i="12"/>
  <c r="D999" i="12"/>
  <c r="D1000" i="12"/>
  <c r="D1001" i="12"/>
  <c r="F1001" i="12" s="1"/>
  <c r="G1001" i="12" s="1"/>
  <c r="H1001" i="12" s="1"/>
  <c r="D1002" i="12"/>
  <c r="D1003" i="12"/>
  <c r="D1004" i="12"/>
  <c r="D1005" i="12"/>
  <c r="D1007" i="12"/>
  <c r="D1008" i="12"/>
  <c r="D1009" i="12"/>
  <c r="D1010" i="12"/>
  <c r="D1011" i="12"/>
  <c r="D1012" i="12"/>
  <c r="D1013" i="12"/>
  <c r="D1014" i="12"/>
  <c r="D1015" i="12"/>
  <c r="D1016" i="12"/>
  <c r="D1017" i="12"/>
  <c r="D1018" i="12"/>
  <c r="D1019" i="12"/>
  <c r="D1020" i="12"/>
  <c r="D1021" i="12"/>
  <c r="D1022" i="12"/>
  <c r="D1023" i="12"/>
  <c r="D1024" i="12"/>
  <c r="F1024" i="12" s="1"/>
  <c r="G1024" i="12" s="1"/>
  <c r="H1024" i="12" s="1"/>
  <c r="D1025" i="12"/>
  <c r="D1026" i="12"/>
  <c r="D1027" i="12"/>
  <c r="D1028" i="12"/>
  <c r="D1029" i="12"/>
  <c r="D1030" i="12"/>
  <c r="D1031" i="12"/>
  <c r="D1032" i="12"/>
  <c r="F1032" i="12" s="1"/>
  <c r="G1032" i="12" s="1"/>
  <c r="H1032" i="12" s="1"/>
  <c r="D1033" i="12"/>
  <c r="D1034" i="12"/>
  <c r="D1035" i="12"/>
  <c r="D1036" i="12"/>
  <c r="D1037" i="12"/>
  <c r="D1038" i="12"/>
  <c r="D1039" i="12"/>
  <c r="D1040" i="12"/>
  <c r="D1041" i="12"/>
  <c r="D1042" i="12"/>
  <c r="D1043" i="12"/>
  <c r="D1044" i="12"/>
  <c r="D1045" i="12"/>
  <c r="D1046" i="12"/>
  <c r="D1047" i="12"/>
  <c r="F1047" i="12" s="1"/>
  <c r="G1047" i="12" s="1"/>
  <c r="H1047" i="12" s="1"/>
  <c r="D1048" i="12"/>
  <c r="F1048" i="12" s="1"/>
  <c r="G1048" i="12" s="1"/>
  <c r="H1048" i="12" s="1"/>
  <c r="D1049" i="12"/>
  <c r="D1050" i="12"/>
  <c r="D1051" i="12"/>
  <c r="D1052" i="12"/>
  <c r="D1053" i="12"/>
  <c r="D1054" i="12"/>
  <c r="D1055" i="12"/>
  <c r="D1056" i="12"/>
  <c r="D1057" i="12"/>
  <c r="D1058" i="12"/>
  <c r="D1059" i="12"/>
  <c r="D1060" i="12"/>
  <c r="D1061" i="12"/>
  <c r="D1062" i="12"/>
  <c r="D1063" i="12"/>
  <c r="D1064" i="12"/>
  <c r="D1065" i="12"/>
  <c r="D1066" i="12"/>
  <c r="D1067" i="12"/>
  <c r="D1068" i="12"/>
  <c r="D1069" i="12"/>
  <c r="D1070" i="12"/>
  <c r="D1071" i="12"/>
  <c r="D1072" i="12"/>
  <c r="D1073" i="12"/>
  <c r="D1074" i="12"/>
  <c r="D1075" i="12"/>
  <c r="D1076" i="12"/>
  <c r="D1077" i="12"/>
  <c r="D1078" i="12"/>
  <c r="D1079" i="12"/>
  <c r="D1080" i="12"/>
  <c r="D1081" i="12"/>
  <c r="D1082" i="12"/>
  <c r="D1083" i="12"/>
  <c r="D1084" i="12"/>
  <c r="D1085" i="12"/>
  <c r="D1086" i="12"/>
  <c r="D1087" i="12"/>
  <c r="D1088" i="12"/>
  <c r="D1089" i="12"/>
  <c r="F1089" i="12" s="1"/>
  <c r="G1089" i="12" s="1"/>
  <c r="H1089" i="12" s="1"/>
  <c r="D1090" i="12"/>
  <c r="D1091" i="12"/>
  <c r="D1092" i="12"/>
  <c r="D1093" i="12"/>
  <c r="D1094" i="12"/>
  <c r="D1095" i="12"/>
  <c r="D1096" i="12"/>
  <c r="D1097" i="12"/>
  <c r="D1100" i="12"/>
  <c r="D1101" i="12"/>
  <c r="D1102" i="12"/>
  <c r="D1103" i="12"/>
  <c r="D1104" i="12"/>
  <c r="D1105" i="12"/>
  <c r="D1106" i="12"/>
  <c r="D1107" i="12"/>
  <c r="D1108" i="12"/>
  <c r="D1109" i="12"/>
  <c r="D1110" i="12"/>
  <c r="D1111" i="12"/>
  <c r="D1112" i="12"/>
  <c r="D1113" i="12"/>
  <c r="D1114" i="12"/>
  <c r="D1115" i="12"/>
  <c r="D1116" i="12"/>
  <c r="D1117" i="12"/>
  <c r="D1118" i="12"/>
  <c r="D1119" i="12"/>
  <c r="D1120" i="12"/>
  <c r="D1121" i="12"/>
  <c r="D1122" i="12"/>
  <c r="D1123" i="12"/>
  <c r="D1124" i="12"/>
  <c r="D1125" i="12"/>
  <c r="D1126" i="12"/>
  <c r="D1127" i="12"/>
  <c r="D1128" i="12"/>
  <c r="D1129" i="12"/>
  <c r="D1130" i="12"/>
  <c r="D1131" i="12"/>
  <c r="D1132" i="12"/>
  <c r="D1133" i="12"/>
  <c r="D1134" i="12"/>
  <c r="D1135" i="12"/>
  <c r="D1136" i="12"/>
  <c r="D1137" i="12"/>
  <c r="D1138" i="12"/>
  <c r="D1139" i="12"/>
  <c r="D1140" i="12"/>
  <c r="D1141" i="12"/>
  <c r="D1142" i="12"/>
  <c r="D1143" i="12"/>
  <c r="D1144" i="12"/>
  <c r="D1145" i="12"/>
  <c r="D1146" i="12"/>
  <c r="D1147" i="12"/>
  <c r="D1148" i="12"/>
  <c r="D1149" i="12"/>
  <c r="D1150" i="12"/>
  <c r="D1151" i="12"/>
  <c r="D1152" i="12"/>
  <c r="D1153" i="12"/>
  <c r="D1154" i="12"/>
  <c r="D1155" i="12"/>
  <c r="D1156" i="12"/>
  <c r="D1157" i="12"/>
  <c r="D1158" i="12"/>
  <c r="D1159" i="12"/>
  <c r="D1160" i="12"/>
  <c r="D1161" i="12"/>
  <c r="D1162" i="12"/>
  <c r="D1163" i="12"/>
  <c r="D1164" i="12"/>
  <c r="D1165" i="12"/>
  <c r="D1166" i="12"/>
  <c r="D1167" i="12"/>
  <c r="D1168" i="12"/>
  <c r="D1169" i="12"/>
  <c r="D1170" i="12"/>
  <c r="D1171" i="12"/>
  <c r="D1172" i="12"/>
  <c r="D1173" i="12"/>
  <c r="D1174" i="12"/>
  <c r="D1175" i="12"/>
  <c r="D1176" i="12"/>
  <c r="D1177" i="12"/>
  <c r="D1178" i="12"/>
  <c r="D1179" i="12"/>
  <c r="D1180" i="12"/>
  <c r="D1181" i="12"/>
  <c r="D1182" i="12"/>
  <c r="D1183" i="12"/>
  <c r="D1184" i="12"/>
  <c r="D1185" i="12"/>
  <c r="D1186" i="12"/>
  <c r="D1187" i="12"/>
  <c r="D1188" i="12"/>
  <c r="D1189" i="12"/>
  <c r="D1190" i="12"/>
  <c r="D1191" i="12"/>
  <c r="D1192" i="12"/>
  <c r="D1193" i="12"/>
  <c r="D1194" i="12"/>
  <c r="D1195" i="12"/>
  <c r="D1196" i="12"/>
  <c r="D1197" i="12"/>
  <c r="D1198" i="12"/>
  <c r="D1199" i="12"/>
  <c r="D1200" i="12"/>
  <c r="D1201" i="12"/>
  <c r="F1201" i="12" s="1"/>
  <c r="G1201" i="12" s="1"/>
  <c r="H1201" i="12" s="1"/>
  <c r="D1202" i="12"/>
  <c r="D1203" i="12"/>
  <c r="D1204" i="12"/>
  <c r="F1204" i="12" s="1"/>
  <c r="G1204" i="12" s="1"/>
  <c r="H1204" i="12" s="1"/>
  <c r="D1205" i="12"/>
  <c r="D1206" i="12"/>
  <c r="D1207" i="12"/>
  <c r="D1208" i="12"/>
  <c r="F1208" i="12" s="1"/>
  <c r="G1208" i="12" s="1"/>
  <c r="H1208" i="12" s="1"/>
  <c r="D1209" i="12"/>
  <c r="D1210" i="12"/>
  <c r="D1211" i="12"/>
  <c r="D1212" i="12"/>
  <c r="D1213" i="12"/>
  <c r="D1214" i="12"/>
  <c r="D1215" i="12"/>
  <c r="D1216" i="12"/>
  <c r="D1217" i="12"/>
  <c r="D1218" i="12"/>
  <c r="D1219" i="12"/>
  <c r="D1220" i="12"/>
  <c r="F1220" i="12" s="1"/>
  <c r="G1220" i="12" s="1"/>
  <c r="H1220" i="12" s="1"/>
  <c r="D1221" i="12"/>
  <c r="D1222" i="12"/>
  <c r="D1223" i="12"/>
  <c r="D1224" i="12"/>
  <c r="F1224" i="12" s="1"/>
  <c r="G1224" i="12" s="1"/>
  <c r="H1224" i="12" s="1"/>
  <c r="D1225" i="12"/>
  <c r="F1225" i="12" s="1"/>
  <c r="G1225" i="12" s="1"/>
  <c r="H1225" i="12" s="1"/>
  <c r="D1226" i="12"/>
  <c r="D1227" i="12"/>
  <c r="D1228" i="12"/>
  <c r="D1229" i="12"/>
  <c r="D1230" i="12"/>
  <c r="D1231" i="12"/>
  <c r="D1232" i="12"/>
  <c r="D1233" i="12"/>
  <c r="D1234" i="12"/>
  <c r="D1235" i="12"/>
  <c r="D1236" i="12"/>
  <c r="D1237" i="12"/>
  <c r="D1238" i="12"/>
  <c r="D1239" i="12"/>
  <c r="F1239" i="12" s="1"/>
  <c r="G1239" i="12" s="1"/>
  <c r="H1239" i="12" s="1"/>
  <c r="D1240" i="12"/>
  <c r="F1240" i="12" s="1"/>
  <c r="G1240" i="12" s="1"/>
  <c r="H1240" i="12" s="1"/>
  <c r="D2" i="12"/>
  <c r="C3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3" i="9"/>
  <c r="H4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3" i="9"/>
  <c r="K1242" i="9"/>
  <c r="L1242" i="9" s="1"/>
  <c r="K1243" i="9"/>
  <c r="L1243" i="9" s="1"/>
  <c r="K3" i="9"/>
  <c r="L3" i="9" s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3" i="9"/>
  <c r="F4" i="9"/>
  <c r="I4" i="9"/>
  <c r="J4" i="9" s="1"/>
  <c r="J180" i="9"/>
  <c r="J468" i="9"/>
  <c r="J469" i="9"/>
  <c r="J500" i="9"/>
  <c r="J501" i="9"/>
  <c r="J3" i="9"/>
  <c r="I5" i="9"/>
  <c r="J5" i="9" s="1"/>
  <c r="I6" i="9"/>
  <c r="J6" i="9" s="1"/>
  <c r="I7" i="9"/>
  <c r="J7" i="9" s="1"/>
  <c r="I8" i="9"/>
  <c r="J8" i="9" s="1"/>
  <c r="I9" i="9"/>
  <c r="J9" i="9" s="1"/>
  <c r="I10" i="9"/>
  <c r="J10" i="9" s="1"/>
  <c r="I11" i="9"/>
  <c r="J11" i="9" s="1"/>
  <c r="I12" i="9"/>
  <c r="J12" i="9" s="1"/>
  <c r="I13" i="9"/>
  <c r="J13" i="9" s="1"/>
  <c r="I14" i="9"/>
  <c r="J14" i="9" s="1"/>
  <c r="I15" i="9"/>
  <c r="J15" i="9" s="1"/>
  <c r="I16" i="9"/>
  <c r="J16" i="9" s="1"/>
  <c r="I17" i="9"/>
  <c r="J17" i="9" s="1"/>
  <c r="I18" i="9"/>
  <c r="J18" i="9" s="1"/>
  <c r="I19" i="9"/>
  <c r="J19" i="9" s="1"/>
  <c r="I20" i="9"/>
  <c r="J20" i="9" s="1"/>
  <c r="I21" i="9"/>
  <c r="J21" i="9" s="1"/>
  <c r="I22" i="9"/>
  <c r="J22" i="9" s="1"/>
  <c r="I23" i="9"/>
  <c r="J23" i="9" s="1"/>
  <c r="I24" i="9"/>
  <c r="J24" i="9" s="1"/>
  <c r="I25" i="9"/>
  <c r="J25" i="9" s="1"/>
  <c r="I26" i="9"/>
  <c r="J26" i="9" s="1"/>
  <c r="I27" i="9"/>
  <c r="J27" i="9" s="1"/>
  <c r="I28" i="9"/>
  <c r="J28" i="9" s="1"/>
  <c r="I29" i="9"/>
  <c r="J29" i="9" s="1"/>
  <c r="I30" i="9"/>
  <c r="J30" i="9" s="1"/>
  <c r="I31" i="9"/>
  <c r="J31" i="9" s="1"/>
  <c r="I32" i="9"/>
  <c r="J32" i="9" s="1"/>
  <c r="I33" i="9"/>
  <c r="J33" i="9" s="1"/>
  <c r="I34" i="9"/>
  <c r="J34" i="9" s="1"/>
  <c r="I35" i="9"/>
  <c r="J35" i="9" s="1"/>
  <c r="I36" i="9"/>
  <c r="J36" i="9" s="1"/>
  <c r="I37" i="9"/>
  <c r="J37" i="9" s="1"/>
  <c r="I38" i="9"/>
  <c r="J38" i="9" s="1"/>
  <c r="I39" i="9"/>
  <c r="J39" i="9" s="1"/>
  <c r="I40" i="9"/>
  <c r="J40" i="9" s="1"/>
  <c r="I41" i="9"/>
  <c r="J41" i="9" s="1"/>
  <c r="I42" i="9"/>
  <c r="J42" i="9" s="1"/>
  <c r="I43" i="9"/>
  <c r="J43" i="9" s="1"/>
  <c r="I44" i="9"/>
  <c r="J44" i="9" s="1"/>
  <c r="I45" i="9"/>
  <c r="J45" i="9" s="1"/>
  <c r="I46" i="9"/>
  <c r="J46" i="9" s="1"/>
  <c r="I47" i="9"/>
  <c r="J47" i="9" s="1"/>
  <c r="I48" i="9"/>
  <c r="J48" i="9" s="1"/>
  <c r="I49" i="9"/>
  <c r="J49" i="9" s="1"/>
  <c r="I50" i="9"/>
  <c r="J50" i="9" s="1"/>
  <c r="I51" i="9"/>
  <c r="J51" i="9" s="1"/>
  <c r="I52" i="9"/>
  <c r="J52" i="9" s="1"/>
  <c r="I53" i="9"/>
  <c r="J53" i="9" s="1"/>
  <c r="I54" i="9"/>
  <c r="J54" i="9" s="1"/>
  <c r="I55" i="9"/>
  <c r="J55" i="9" s="1"/>
  <c r="I56" i="9"/>
  <c r="J56" i="9" s="1"/>
  <c r="I57" i="9"/>
  <c r="J57" i="9" s="1"/>
  <c r="I58" i="9"/>
  <c r="J58" i="9" s="1"/>
  <c r="I59" i="9"/>
  <c r="J59" i="9" s="1"/>
  <c r="I60" i="9"/>
  <c r="J60" i="9" s="1"/>
  <c r="I61" i="9"/>
  <c r="J61" i="9" s="1"/>
  <c r="I62" i="9"/>
  <c r="J62" i="9" s="1"/>
  <c r="I63" i="9"/>
  <c r="J63" i="9" s="1"/>
  <c r="I64" i="9"/>
  <c r="J64" i="9" s="1"/>
  <c r="I65" i="9"/>
  <c r="J65" i="9" s="1"/>
  <c r="I66" i="9"/>
  <c r="J66" i="9" s="1"/>
  <c r="I67" i="9"/>
  <c r="J67" i="9" s="1"/>
  <c r="I68" i="9"/>
  <c r="J68" i="9" s="1"/>
  <c r="I69" i="9"/>
  <c r="J69" i="9" s="1"/>
  <c r="I70" i="9"/>
  <c r="J70" i="9" s="1"/>
  <c r="I71" i="9"/>
  <c r="J71" i="9" s="1"/>
  <c r="I72" i="9"/>
  <c r="J72" i="9" s="1"/>
  <c r="I73" i="9"/>
  <c r="J73" i="9" s="1"/>
  <c r="I74" i="9"/>
  <c r="J74" i="9" s="1"/>
  <c r="I75" i="9"/>
  <c r="J75" i="9" s="1"/>
  <c r="I76" i="9"/>
  <c r="J76" i="9" s="1"/>
  <c r="I77" i="9"/>
  <c r="J77" i="9" s="1"/>
  <c r="I78" i="9"/>
  <c r="J78" i="9" s="1"/>
  <c r="I79" i="9"/>
  <c r="J79" i="9" s="1"/>
  <c r="I80" i="9"/>
  <c r="J80" i="9" s="1"/>
  <c r="I81" i="9"/>
  <c r="J81" i="9" s="1"/>
  <c r="I82" i="9"/>
  <c r="J82" i="9" s="1"/>
  <c r="I83" i="9"/>
  <c r="J83" i="9" s="1"/>
  <c r="I84" i="9"/>
  <c r="J84" i="9" s="1"/>
  <c r="I85" i="9"/>
  <c r="J85" i="9" s="1"/>
  <c r="I86" i="9"/>
  <c r="J86" i="9" s="1"/>
  <c r="I87" i="9"/>
  <c r="J87" i="9" s="1"/>
  <c r="I88" i="9"/>
  <c r="J88" i="9" s="1"/>
  <c r="I89" i="9"/>
  <c r="J89" i="9" s="1"/>
  <c r="I90" i="9"/>
  <c r="J90" i="9" s="1"/>
  <c r="I91" i="9"/>
  <c r="J91" i="9" s="1"/>
  <c r="I92" i="9"/>
  <c r="J92" i="9" s="1"/>
  <c r="I93" i="9"/>
  <c r="J93" i="9" s="1"/>
  <c r="I94" i="9"/>
  <c r="J94" i="9" s="1"/>
  <c r="I95" i="9"/>
  <c r="J95" i="9" s="1"/>
  <c r="I96" i="9"/>
  <c r="J96" i="9" s="1"/>
  <c r="I97" i="9"/>
  <c r="J97" i="9" s="1"/>
  <c r="I98" i="9"/>
  <c r="J98" i="9" s="1"/>
  <c r="I99" i="9"/>
  <c r="J99" i="9" s="1"/>
  <c r="I100" i="9"/>
  <c r="J100" i="9" s="1"/>
  <c r="I101" i="9"/>
  <c r="J101" i="9" s="1"/>
  <c r="I102" i="9"/>
  <c r="J102" i="9" s="1"/>
  <c r="I103" i="9"/>
  <c r="J103" i="9" s="1"/>
  <c r="I104" i="9"/>
  <c r="J104" i="9" s="1"/>
  <c r="I105" i="9"/>
  <c r="J105" i="9" s="1"/>
  <c r="I106" i="9"/>
  <c r="J106" i="9" s="1"/>
  <c r="I107" i="9"/>
  <c r="J107" i="9" s="1"/>
  <c r="I108" i="9"/>
  <c r="J108" i="9" s="1"/>
  <c r="I109" i="9"/>
  <c r="J109" i="9" s="1"/>
  <c r="I110" i="9"/>
  <c r="J110" i="9" s="1"/>
  <c r="I111" i="9"/>
  <c r="J111" i="9" s="1"/>
  <c r="I112" i="9"/>
  <c r="J112" i="9" s="1"/>
  <c r="I113" i="9"/>
  <c r="J113" i="9" s="1"/>
  <c r="I114" i="9"/>
  <c r="J114" i="9" s="1"/>
  <c r="I115" i="9"/>
  <c r="J115" i="9" s="1"/>
  <c r="I116" i="9"/>
  <c r="J116" i="9" s="1"/>
  <c r="I117" i="9"/>
  <c r="J117" i="9" s="1"/>
  <c r="I118" i="9"/>
  <c r="J118" i="9" s="1"/>
  <c r="I119" i="9"/>
  <c r="J119" i="9" s="1"/>
  <c r="I120" i="9"/>
  <c r="J120" i="9" s="1"/>
  <c r="I121" i="9"/>
  <c r="J121" i="9" s="1"/>
  <c r="I122" i="9"/>
  <c r="J122" i="9" s="1"/>
  <c r="I123" i="9"/>
  <c r="J123" i="9" s="1"/>
  <c r="I124" i="9"/>
  <c r="J124" i="9" s="1"/>
  <c r="I125" i="9"/>
  <c r="J125" i="9" s="1"/>
  <c r="I126" i="9"/>
  <c r="J126" i="9" s="1"/>
  <c r="I127" i="9"/>
  <c r="J127" i="9" s="1"/>
  <c r="I128" i="9"/>
  <c r="J128" i="9" s="1"/>
  <c r="I129" i="9"/>
  <c r="J129" i="9" s="1"/>
  <c r="I130" i="9"/>
  <c r="J130" i="9" s="1"/>
  <c r="I131" i="9"/>
  <c r="J131" i="9" s="1"/>
  <c r="I132" i="9"/>
  <c r="J132" i="9" s="1"/>
  <c r="I133" i="9"/>
  <c r="J133" i="9" s="1"/>
  <c r="I134" i="9"/>
  <c r="J134" i="9" s="1"/>
  <c r="I135" i="9"/>
  <c r="J135" i="9" s="1"/>
  <c r="I136" i="9"/>
  <c r="J136" i="9" s="1"/>
  <c r="I137" i="9"/>
  <c r="J137" i="9" s="1"/>
  <c r="I138" i="9"/>
  <c r="J138" i="9" s="1"/>
  <c r="I139" i="9"/>
  <c r="J139" i="9" s="1"/>
  <c r="I140" i="9"/>
  <c r="J140" i="9" s="1"/>
  <c r="I141" i="9"/>
  <c r="J141" i="9" s="1"/>
  <c r="I142" i="9"/>
  <c r="J142" i="9" s="1"/>
  <c r="I143" i="9"/>
  <c r="J143" i="9" s="1"/>
  <c r="I144" i="9"/>
  <c r="J144" i="9" s="1"/>
  <c r="I145" i="9"/>
  <c r="J145" i="9" s="1"/>
  <c r="I146" i="9"/>
  <c r="J146" i="9" s="1"/>
  <c r="I147" i="9"/>
  <c r="J147" i="9" s="1"/>
  <c r="I148" i="9"/>
  <c r="J148" i="9" s="1"/>
  <c r="I149" i="9"/>
  <c r="J149" i="9" s="1"/>
  <c r="I150" i="9"/>
  <c r="J150" i="9" s="1"/>
  <c r="I151" i="9"/>
  <c r="J151" i="9" s="1"/>
  <c r="I152" i="9"/>
  <c r="J152" i="9" s="1"/>
  <c r="I153" i="9"/>
  <c r="J153" i="9" s="1"/>
  <c r="I154" i="9"/>
  <c r="J154" i="9" s="1"/>
  <c r="I155" i="9"/>
  <c r="J155" i="9" s="1"/>
  <c r="I156" i="9"/>
  <c r="J156" i="9" s="1"/>
  <c r="I157" i="9"/>
  <c r="J157" i="9" s="1"/>
  <c r="I158" i="9"/>
  <c r="J158" i="9" s="1"/>
  <c r="I159" i="9"/>
  <c r="J159" i="9" s="1"/>
  <c r="I160" i="9"/>
  <c r="J160" i="9" s="1"/>
  <c r="I161" i="9"/>
  <c r="J161" i="9" s="1"/>
  <c r="I162" i="9"/>
  <c r="J162" i="9" s="1"/>
  <c r="I163" i="9"/>
  <c r="J163" i="9" s="1"/>
  <c r="I164" i="9"/>
  <c r="J164" i="9" s="1"/>
  <c r="I165" i="9"/>
  <c r="J165" i="9" s="1"/>
  <c r="I166" i="9"/>
  <c r="J166" i="9" s="1"/>
  <c r="I167" i="9"/>
  <c r="J167" i="9" s="1"/>
  <c r="I168" i="9"/>
  <c r="J168" i="9" s="1"/>
  <c r="I169" i="9"/>
  <c r="J169" i="9" s="1"/>
  <c r="I170" i="9"/>
  <c r="J170" i="9" s="1"/>
  <c r="I171" i="9"/>
  <c r="J171" i="9" s="1"/>
  <c r="I172" i="9"/>
  <c r="J172" i="9" s="1"/>
  <c r="I173" i="9"/>
  <c r="J173" i="9" s="1"/>
  <c r="I174" i="9"/>
  <c r="J174" i="9" s="1"/>
  <c r="I175" i="9"/>
  <c r="J175" i="9" s="1"/>
  <c r="I176" i="9"/>
  <c r="J176" i="9" s="1"/>
  <c r="I177" i="9"/>
  <c r="J177" i="9" s="1"/>
  <c r="I178" i="9"/>
  <c r="J178" i="9" s="1"/>
  <c r="I179" i="9"/>
  <c r="J179" i="9" s="1"/>
  <c r="I180" i="9"/>
  <c r="I181" i="9"/>
  <c r="J181" i="9" s="1"/>
  <c r="I182" i="9"/>
  <c r="J182" i="9" s="1"/>
  <c r="I183" i="9"/>
  <c r="J183" i="9" s="1"/>
  <c r="I184" i="9"/>
  <c r="J184" i="9" s="1"/>
  <c r="I185" i="9"/>
  <c r="J185" i="9" s="1"/>
  <c r="I186" i="9"/>
  <c r="J186" i="9" s="1"/>
  <c r="I187" i="9"/>
  <c r="J187" i="9" s="1"/>
  <c r="I188" i="9"/>
  <c r="J188" i="9" s="1"/>
  <c r="I189" i="9"/>
  <c r="J189" i="9" s="1"/>
  <c r="I190" i="9"/>
  <c r="J190" i="9" s="1"/>
  <c r="I191" i="9"/>
  <c r="J191" i="9" s="1"/>
  <c r="I192" i="9"/>
  <c r="J192" i="9" s="1"/>
  <c r="I193" i="9"/>
  <c r="J193" i="9" s="1"/>
  <c r="I194" i="9"/>
  <c r="J194" i="9" s="1"/>
  <c r="I195" i="9"/>
  <c r="J195" i="9" s="1"/>
  <c r="I196" i="9"/>
  <c r="J196" i="9" s="1"/>
  <c r="I197" i="9"/>
  <c r="J197" i="9" s="1"/>
  <c r="I198" i="9"/>
  <c r="J198" i="9" s="1"/>
  <c r="I199" i="9"/>
  <c r="J199" i="9" s="1"/>
  <c r="I200" i="9"/>
  <c r="J200" i="9" s="1"/>
  <c r="I201" i="9"/>
  <c r="J201" i="9" s="1"/>
  <c r="I202" i="9"/>
  <c r="J202" i="9" s="1"/>
  <c r="I203" i="9"/>
  <c r="J203" i="9" s="1"/>
  <c r="I204" i="9"/>
  <c r="J204" i="9" s="1"/>
  <c r="I205" i="9"/>
  <c r="J205" i="9" s="1"/>
  <c r="I206" i="9"/>
  <c r="J206" i="9" s="1"/>
  <c r="I207" i="9"/>
  <c r="J207" i="9" s="1"/>
  <c r="I208" i="9"/>
  <c r="J208" i="9" s="1"/>
  <c r="I209" i="9"/>
  <c r="J209" i="9" s="1"/>
  <c r="I210" i="9"/>
  <c r="J210" i="9" s="1"/>
  <c r="I211" i="9"/>
  <c r="J211" i="9" s="1"/>
  <c r="I212" i="9"/>
  <c r="J212" i="9" s="1"/>
  <c r="I213" i="9"/>
  <c r="J213" i="9" s="1"/>
  <c r="I214" i="9"/>
  <c r="J214" i="9" s="1"/>
  <c r="I215" i="9"/>
  <c r="J215" i="9" s="1"/>
  <c r="I216" i="9"/>
  <c r="J216" i="9" s="1"/>
  <c r="I217" i="9"/>
  <c r="J217" i="9" s="1"/>
  <c r="I218" i="9"/>
  <c r="J218" i="9" s="1"/>
  <c r="I219" i="9"/>
  <c r="J219" i="9" s="1"/>
  <c r="I220" i="9"/>
  <c r="J220" i="9" s="1"/>
  <c r="I221" i="9"/>
  <c r="J221" i="9" s="1"/>
  <c r="I222" i="9"/>
  <c r="J222" i="9" s="1"/>
  <c r="I223" i="9"/>
  <c r="J223" i="9" s="1"/>
  <c r="I224" i="9"/>
  <c r="J224" i="9" s="1"/>
  <c r="I225" i="9"/>
  <c r="J225" i="9" s="1"/>
  <c r="I226" i="9"/>
  <c r="J226" i="9" s="1"/>
  <c r="I227" i="9"/>
  <c r="J227" i="9" s="1"/>
  <c r="I228" i="9"/>
  <c r="J228" i="9" s="1"/>
  <c r="I229" i="9"/>
  <c r="J229" i="9" s="1"/>
  <c r="I230" i="9"/>
  <c r="J230" i="9" s="1"/>
  <c r="I231" i="9"/>
  <c r="J231" i="9" s="1"/>
  <c r="I232" i="9"/>
  <c r="J232" i="9" s="1"/>
  <c r="I233" i="9"/>
  <c r="J233" i="9" s="1"/>
  <c r="I234" i="9"/>
  <c r="J234" i="9" s="1"/>
  <c r="I235" i="9"/>
  <c r="J235" i="9" s="1"/>
  <c r="I236" i="9"/>
  <c r="J236" i="9" s="1"/>
  <c r="I237" i="9"/>
  <c r="J237" i="9" s="1"/>
  <c r="I238" i="9"/>
  <c r="J238" i="9" s="1"/>
  <c r="I239" i="9"/>
  <c r="J239" i="9" s="1"/>
  <c r="I240" i="9"/>
  <c r="J240" i="9" s="1"/>
  <c r="I241" i="9"/>
  <c r="J241" i="9" s="1"/>
  <c r="I242" i="9"/>
  <c r="J242" i="9" s="1"/>
  <c r="I243" i="9"/>
  <c r="J243" i="9" s="1"/>
  <c r="I244" i="9"/>
  <c r="J244" i="9" s="1"/>
  <c r="I245" i="9"/>
  <c r="J245" i="9" s="1"/>
  <c r="I246" i="9"/>
  <c r="J246" i="9" s="1"/>
  <c r="I247" i="9"/>
  <c r="J247" i="9" s="1"/>
  <c r="I248" i="9"/>
  <c r="J248" i="9" s="1"/>
  <c r="I249" i="9"/>
  <c r="J249" i="9" s="1"/>
  <c r="I250" i="9"/>
  <c r="J250" i="9" s="1"/>
  <c r="I251" i="9"/>
  <c r="J251" i="9" s="1"/>
  <c r="I252" i="9"/>
  <c r="J252" i="9" s="1"/>
  <c r="I253" i="9"/>
  <c r="J253" i="9" s="1"/>
  <c r="I254" i="9"/>
  <c r="J254" i="9" s="1"/>
  <c r="I255" i="9"/>
  <c r="J255" i="9" s="1"/>
  <c r="I256" i="9"/>
  <c r="J256" i="9" s="1"/>
  <c r="I257" i="9"/>
  <c r="J257" i="9" s="1"/>
  <c r="I258" i="9"/>
  <c r="J258" i="9" s="1"/>
  <c r="I259" i="9"/>
  <c r="J259" i="9" s="1"/>
  <c r="I260" i="9"/>
  <c r="J260" i="9" s="1"/>
  <c r="I261" i="9"/>
  <c r="J261" i="9" s="1"/>
  <c r="I262" i="9"/>
  <c r="J262" i="9" s="1"/>
  <c r="I263" i="9"/>
  <c r="J263" i="9" s="1"/>
  <c r="I264" i="9"/>
  <c r="J264" i="9" s="1"/>
  <c r="I265" i="9"/>
  <c r="J265" i="9" s="1"/>
  <c r="I266" i="9"/>
  <c r="J266" i="9" s="1"/>
  <c r="I267" i="9"/>
  <c r="J267" i="9" s="1"/>
  <c r="I268" i="9"/>
  <c r="J268" i="9" s="1"/>
  <c r="I269" i="9"/>
  <c r="J269" i="9" s="1"/>
  <c r="I270" i="9"/>
  <c r="J270" i="9" s="1"/>
  <c r="I271" i="9"/>
  <c r="J271" i="9" s="1"/>
  <c r="I272" i="9"/>
  <c r="J272" i="9" s="1"/>
  <c r="I273" i="9"/>
  <c r="J273" i="9" s="1"/>
  <c r="I274" i="9"/>
  <c r="J274" i="9" s="1"/>
  <c r="I275" i="9"/>
  <c r="J275" i="9" s="1"/>
  <c r="I276" i="9"/>
  <c r="J276" i="9" s="1"/>
  <c r="I277" i="9"/>
  <c r="J277" i="9" s="1"/>
  <c r="I278" i="9"/>
  <c r="J278" i="9" s="1"/>
  <c r="I279" i="9"/>
  <c r="J279" i="9" s="1"/>
  <c r="I280" i="9"/>
  <c r="J280" i="9" s="1"/>
  <c r="I281" i="9"/>
  <c r="J281" i="9" s="1"/>
  <c r="I282" i="9"/>
  <c r="J282" i="9" s="1"/>
  <c r="I283" i="9"/>
  <c r="J283" i="9" s="1"/>
  <c r="I284" i="9"/>
  <c r="J284" i="9" s="1"/>
  <c r="I285" i="9"/>
  <c r="J285" i="9" s="1"/>
  <c r="I286" i="9"/>
  <c r="J286" i="9" s="1"/>
  <c r="I287" i="9"/>
  <c r="J287" i="9" s="1"/>
  <c r="I288" i="9"/>
  <c r="J288" i="9" s="1"/>
  <c r="I289" i="9"/>
  <c r="J289" i="9" s="1"/>
  <c r="I290" i="9"/>
  <c r="J290" i="9" s="1"/>
  <c r="I291" i="9"/>
  <c r="J291" i="9" s="1"/>
  <c r="I292" i="9"/>
  <c r="J292" i="9" s="1"/>
  <c r="I293" i="9"/>
  <c r="J293" i="9" s="1"/>
  <c r="I294" i="9"/>
  <c r="J294" i="9" s="1"/>
  <c r="I295" i="9"/>
  <c r="J295" i="9" s="1"/>
  <c r="I296" i="9"/>
  <c r="J296" i="9" s="1"/>
  <c r="I297" i="9"/>
  <c r="J297" i="9" s="1"/>
  <c r="I298" i="9"/>
  <c r="J298" i="9" s="1"/>
  <c r="I299" i="9"/>
  <c r="J299" i="9" s="1"/>
  <c r="I300" i="9"/>
  <c r="J300" i="9" s="1"/>
  <c r="I301" i="9"/>
  <c r="J301" i="9" s="1"/>
  <c r="I302" i="9"/>
  <c r="J302" i="9" s="1"/>
  <c r="I303" i="9"/>
  <c r="J303" i="9" s="1"/>
  <c r="I304" i="9"/>
  <c r="J304" i="9" s="1"/>
  <c r="I305" i="9"/>
  <c r="J305" i="9" s="1"/>
  <c r="I306" i="9"/>
  <c r="J306" i="9" s="1"/>
  <c r="I307" i="9"/>
  <c r="J307" i="9" s="1"/>
  <c r="I308" i="9"/>
  <c r="J308" i="9" s="1"/>
  <c r="I309" i="9"/>
  <c r="J309" i="9" s="1"/>
  <c r="I310" i="9"/>
  <c r="J310" i="9" s="1"/>
  <c r="I311" i="9"/>
  <c r="J311" i="9" s="1"/>
  <c r="I312" i="9"/>
  <c r="J312" i="9" s="1"/>
  <c r="I313" i="9"/>
  <c r="J313" i="9" s="1"/>
  <c r="I314" i="9"/>
  <c r="J314" i="9" s="1"/>
  <c r="I315" i="9"/>
  <c r="J315" i="9" s="1"/>
  <c r="I316" i="9"/>
  <c r="J316" i="9" s="1"/>
  <c r="I317" i="9"/>
  <c r="J317" i="9" s="1"/>
  <c r="I318" i="9"/>
  <c r="J318" i="9" s="1"/>
  <c r="I319" i="9"/>
  <c r="J319" i="9" s="1"/>
  <c r="I320" i="9"/>
  <c r="J320" i="9" s="1"/>
  <c r="I321" i="9"/>
  <c r="J321" i="9" s="1"/>
  <c r="I322" i="9"/>
  <c r="J322" i="9" s="1"/>
  <c r="I323" i="9"/>
  <c r="J323" i="9" s="1"/>
  <c r="I324" i="9"/>
  <c r="J324" i="9" s="1"/>
  <c r="I325" i="9"/>
  <c r="J325" i="9" s="1"/>
  <c r="I326" i="9"/>
  <c r="J326" i="9" s="1"/>
  <c r="I327" i="9"/>
  <c r="J327" i="9" s="1"/>
  <c r="I328" i="9"/>
  <c r="J328" i="9" s="1"/>
  <c r="I329" i="9"/>
  <c r="J329" i="9" s="1"/>
  <c r="I330" i="9"/>
  <c r="J330" i="9" s="1"/>
  <c r="I331" i="9"/>
  <c r="J331" i="9" s="1"/>
  <c r="I332" i="9"/>
  <c r="J332" i="9" s="1"/>
  <c r="I333" i="9"/>
  <c r="J333" i="9" s="1"/>
  <c r="I334" i="9"/>
  <c r="J334" i="9" s="1"/>
  <c r="I335" i="9"/>
  <c r="J335" i="9" s="1"/>
  <c r="I336" i="9"/>
  <c r="J336" i="9" s="1"/>
  <c r="I337" i="9"/>
  <c r="J337" i="9" s="1"/>
  <c r="I338" i="9"/>
  <c r="J338" i="9" s="1"/>
  <c r="I339" i="9"/>
  <c r="J339" i="9" s="1"/>
  <c r="I340" i="9"/>
  <c r="J340" i="9" s="1"/>
  <c r="I341" i="9"/>
  <c r="J341" i="9" s="1"/>
  <c r="I342" i="9"/>
  <c r="J342" i="9" s="1"/>
  <c r="I343" i="9"/>
  <c r="J343" i="9" s="1"/>
  <c r="I344" i="9"/>
  <c r="J344" i="9" s="1"/>
  <c r="I345" i="9"/>
  <c r="J345" i="9" s="1"/>
  <c r="I346" i="9"/>
  <c r="J346" i="9" s="1"/>
  <c r="I347" i="9"/>
  <c r="J347" i="9" s="1"/>
  <c r="I348" i="9"/>
  <c r="J348" i="9" s="1"/>
  <c r="I349" i="9"/>
  <c r="J349" i="9" s="1"/>
  <c r="I350" i="9"/>
  <c r="J350" i="9" s="1"/>
  <c r="I351" i="9"/>
  <c r="J351" i="9" s="1"/>
  <c r="I352" i="9"/>
  <c r="J352" i="9" s="1"/>
  <c r="I353" i="9"/>
  <c r="J353" i="9" s="1"/>
  <c r="I354" i="9"/>
  <c r="J354" i="9" s="1"/>
  <c r="I355" i="9"/>
  <c r="J355" i="9" s="1"/>
  <c r="I356" i="9"/>
  <c r="J356" i="9" s="1"/>
  <c r="I357" i="9"/>
  <c r="J357" i="9" s="1"/>
  <c r="I358" i="9"/>
  <c r="J358" i="9" s="1"/>
  <c r="I359" i="9"/>
  <c r="J359" i="9" s="1"/>
  <c r="I360" i="9"/>
  <c r="J360" i="9" s="1"/>
  <c r="I361" i="9"/>
  <c r="J361" i="9" s="1"/>
  <c r="I362" i="9"/>
  <c r="J362" i="9" s="1"/>
  <c r="I363" i="9"/>
  <c r="J363" i="9" s="1"/>
  <c r="I364" i="9"/>
  <c r="J364" i="9" s="1"/>
  <c r="I365" i="9"/>
  <c r="J365" i="9" s="1"/>
  <c r="I366" i="9"/>
  <c r="J366" i="9" s="1"/>
  <c r="I367" i="9"/>
  <c r="J367" i="9" s="1"/>
  <c r="I368" i="9"/>
  <c r="J368" i="9" s="1"/>
  <c r="I369" i="9"/>
  <c r="J369" i="9" s="1"/>
  <c r="I370" i="9"/>
  <c r="J370" i="9" s="1"/>
  <c r="I371" i="9"/>
  <c r="J371" i="9" s="1"/>
  <c r="I372" i="9"/>
  <c r="J372" i="9" s="1"/>
  <c r="I373" i="9"/>
  <c r="J373" i="9" s="1"/>
  <c r="I374" i="9"/>
  <c r="J374" i="9" s="1"/>
  <c r="I375" i="9"/>
  <c r="J375" i="9" s="1"/>
  <c r="I376" i="9"/>
  <c r="J376" i="9" s="1"/>
  <c r="I377" i="9"/>
  <c r="J377" i="9" s="1"/>
  <c r="I378" i="9"/>
  <c r="J378" i="9" s="1"/>
  <c r="I379" i="9"/>
  <c r="J379" i="9" s="1"/>
  <c r="I380" i="9"/>
  <c r="J380" i="9" s="1"/>
  <c r="I381" i="9"/>
  <c r="J381" i="9" s="1"/>
  <c r="I382" i="9"/>
  <c r="J382" i="9" s="1"/>
  <c r="I383" i="9"/>
  <c r="J383" i="9" s="1"/>
  <c r="I384" i="9"/>
  <c r="J384" i="9" s="1"/>
  <c r="I385" i="9"/>
  <c r="J385" i="9" s="1"/>
  <c r="I386" i="9"/>
  <c r="J386" i="9" s="1"/>
  <c r="I387" i="9"/>
  <c r="J387" i="9" s="1"/>
  <c r="I388" i="9"/>
  <c r="J388" i="9" s="1"/>
  <c r="I389" i="9"/>
  <c r="J389" i="9" s="1"/>
  <c r="I390" i="9"/>
  <c r="J390" i="9" s="1"/>
  <c r="I391" i="9"/>
  <c r="J391" i="9" s="1"/>
  <c r="I392" i="9"/>
  <c r="J392" i="9" s="1"/>
  <c r="I393" i="9"/>
  <c r="J393" i="9" s="1"/>
  <c r="I394" i="9"/>
  <c r="J394" i="9" s="1"/>
  <c r="I395" i="9"/>
  <c r="J395" i="9" s="1"/>
  <c r="I396" i="9"/>
  <c r="J396" i="9" s="1"/>
  <c r="I397" i="9"/>
  <c r="J397" i="9" s="1"/>
  <c r="I398" i="9"/>
  <c r="J398" i="9" s="1"/>
  <c r="I399" i="9"/>
  <c r="J399" i="9" s="1"/>
  <c r="I400" i="9"/>
  <c r="J400" i="9" s="1"/>
  <c r="I401" i="9"/>
  <c r="J401" i="9" s="1"/>
  <c r="I402" i="9"/>
  <c r="J402" i="9" s="1"/>
  <c r="I403" i="9"/>
  <c r="J403" i="9" s="1"/>
  <c r="I404" i="9"/>
  <c r="J404" i="9" s="1"/>
  <c r="I405" i="9"/>
  <c r="J405" i="9" s="1"/>
  <c r="I406" i="9"/>
  <c r="J406" i="9" s="1"/>
  <c r="I407" i="9"/>
  <c r="J407" i="9" s="1"/>
  <c r="I408" i="9"/>
  <c r="J408" i="9" s="1"/>
  <c r="I409" i="9"/>
  <c r="J409" i="9" s="1"/>
  <c r="I410" i="9"/>
  <c r="J410" i="9" s="1"/>
  <c r="I411" i="9"/>
  <c r="J411" i="9" s="1"/>
  <c r="I412" i="9"/>
  <c r="J412" i="9" s="1"/>
  <c r="I413" i="9"/>
  <c r="J413" i="9" s="1"/>
  <c r="I414" i="9"/>
  <c r="J414" i="9" s="1"/>
  <c r="I415" i="9"/>
  <c r="J415" i="9" s="1"/>
  <c r="I416" i="9"/>
  <c r="J416" i="9" s="1"/>
  <c r="I417" i="9"/>
  <c r="J417" i="9" s="1"/>
  <c r="I418" i="9"/>
  <c r="J418" i="9" s="1"/>
  <c r="I419" i="9"/>
  <c r="J419" i="9" s="1"/>
  <c r="I420" i="9"/>
  <c r="J420" i="9" s="1"/>
  <c r="I421" i="9"/>
  <c r="J421" i="9" s="1"/>
  <c r="I422" i="9"/>
  <c r="J422" i="9" s="1"/>
  <c r="I423" i="9"/>
  <c r="J423" i="9" s="1"/>
  <c r="I424" i="9"/>
  <c r="J424" i="9" s="1"/>
  <c r="I425" i="9"/>
  <c r="J425" i="9" s="1"/>
  <c r="I426" i="9"/>
  <c r="J426" i="9" s="1"/>
  <c r="I427" i="9"/>
  <c r="J427" i="9" s="1"/>
  <c r="I428" i="9"/>
  <c r="J428" i="9" s="1"/>
  <c r="I429" i="9"/>
  <c r="J429" i="9" s="1"/>
  <c r="I430" i="9"/>
  <c r="J430" i="9" s="1"/>
  <c r="I431" i="9"/>
  <c r="J431" i="9" s="1"/>
  <c r="I432" i="9"/>
  <c r="J432" i="9" s="1"/>
  <c r="I433" i="9"/>
  <c r="J433" i="9" s="1"/>
  <c r="I434" i="9"/>
  <c r="J434" i="9" s="1"/>
  <c r="I435" i="9"/>
  <c r="J435" i="9" s="1"/>
  <c r="I436" i="9"/>
  <c r="J436" i="9" s="1"/>
  <c r="I437" i="9"/>
  <c r="J437" i="9" s="1"/>
  <c r="I438" i="9"/>
  <c r="J438" i="9" s="1"/>
  <c r="I439" i="9"/>
  <c r="J439" i="9" s="1"/>
  <c r="I440" i="9"/>
  <c r="J440" i="9" s="1"/>
  <c r="I441" i="9"/>
  <c r="J441" i="9" s="1"/>
  <c r="I442" i="9"/>
  <c r="J442" i="9" s="1"/>
  <c r="I443" i="9"/>
  <c r="J443" i="9" s="1"/>
  <c r="I444" i="9"/>
  <c r="J444" i="9" s="1"/>
  <c r="I445" i="9"/>
  <c r="J445" i="9" s="1"/>
  <c r="I446" i="9"/>
  <c r="J446" i="9" s="1"/>
  <c r="I447" i="9"/>
  <c r="J447" i="9" s="1"/>
  <c r="I448" i="9"/>
  <c r="J448" i="9" s="1"/>
  <c r="I449" i="9"/>
  <c r="J449" i="9" s="1"/>
  <c r="I450" i="9"/>
  <c r="J450" i="9" s="1"/>
  <c r="I451" i="9"/>
  <c r="J451" i="9" s="1"/>
  <c r="I452" i="9"/>
  <c r="J452" i="9" s="1"/>
  <c r="I453" i="9"/>
  <c r="J453" i="9" s="1"/>
  <c r="I454" i="9"/>
  <c r="J454" i="9" s="1"/>
  <c r="I455" i="9"/>
  <c r="J455" i="9" s="1"/>
  <c r="I456" i="9"/>
  <c r="J456" i="9" s="1"/>
  <c r="I457" i="9"/>
  <c r="J457" i="9" s="1"/>
  <c r="I458" i="9"/>
  <c r="J458" i="9" s="1"/>
  <c r="I459" i="9"/>
  <c r="J459" i="9" s="1"/>
  <c r="I460" i="9"/>
  <c r="J460" i="9" s="1"/>
  <c r="I461" i="9"/>
  <c r="J461" i="9" s="1"/>
  <c r="I462" i="9"/>
  <c r="J462" i="9" s="1"/>
  <c r="I463" i="9"/>
  <c r="J463" i="9" s="1"/>
  <c r="I464" i="9"/>
  <c r="J464" i="9" s="1"/>
  <c r="I465" i="9"/>
  <c r="J465" i="9" s="1"/>
  <c r="I466" i="9"/>
  <c r="J466" i="9" s="1"/>
  <c r="I467" i="9"/>
  <c r="J467" i="9" s="1"/>
  <c r="I468" i="9"/>
  <c r="I469" i="9"/>
  <c r="I470" i="9"/>
  <c r="J470" i="9" s="1"/>
  <c r="I471" i="9"/>
  <c r="J471" i="9" s="1"/>
  <c r="I472" i="9"/>
  <c r="J472" i="9" s="1"/>
  <c r="I473" i="9"/>
  <c r="J473" i="9" s="1"/>
  <c r="I474" i="9"/>
  <c r="J474" i="9" s="1"/>
  <c r="I475" i="9"/>
  <c r="J475" i="9" s="1"/>
  <c r="I476" i="9"/>
  <c r="J476" i="9" s="1"/>
  <c r="I477" i="9"/>
  <c r="J477" i="9" s="1"/>
  <c r="I478" i="9"/>
  <c r="J478" i="9" s="1"/>
  <c r="I479" i="9"/>
  <c r="J479" i="9" s="1"/>
  <c r="I480" i="9"/>
  <c r="J480" i="9" s="1"/>
  <c r="I481" i="9"/>
  <c r="J481" i="9" s="1"/>
  <c r="I482" i="9"/>
  <c r="J482" i="9" s="1"/>
  <c r="I483" i="9"/>
  <c r="J483" i="9" s="1"/>
  <c r="I484" i="9"/>
  <c r="J484" i="9" s="1"/>
  <c r="I485" i="9"/>
  <c r="J485" i="9" s="1"/>
  <c r="I486" i="9"/>
  <c r="J486" i="9" s="1"/>
  <c r="I487" i="9"/>
  <c r="J487" i="9" s="1"/>
  <c r="I488" i="9"/>
  <c r="J488" i="9" s="1"/>
  <c r="I489" i="9"/>
  <c r="J489" i="9" s="1"/>
  <c r="I490" i="9"/>
  <c r="J490" i="9" s="1"/>
  <c r="I491" i="9"/>
  <c r="J491" i="9" s="1"/>
  <c r="I492" i="9"/>
  <c r="J492" i="9" s="1"/>
  <c r="I493" i="9"/>
  <c r="J493" i="9" s="1"/>
  <c r="I494" i="9"/>
  <c r="J494" i="9" s="1"/>
  <c r="I495" i="9"/>
  <c r="J495" i="9" s="1"/>
  <c r="I496" i="9"/>
  <c r="J496" i="9" s="1"/>
  <c r="I497" i="9"/>
  <c r="J497" i="9" s="1"/>
  <c r="I498" i="9"/>
  <c r="J498" i="9" s="1"/>
  <c r="I499" i="9"/>
  <c r="J499" i="9" s="1"/>
  <c r="I500" i="9"/>
  <c r="I501" i="9"/>
  <c r="I502" i="9"/>
  <c r="J502" i="9" s="1"/>
  <c r="I503" i="9"/>
  <c r="J503" i="9" s="1"/>
  <c r="I504" i="9"/>
  <c r="J504" i="9" s="1"/>
  <c r="I505" i="9"/>
  <c r="J505" i="9" s="1"/>
  <c r="I506" i="9"/>
  <c r="J506" i="9" s="1"/>
  <c r="I507" i="9"/>
  <c r="J507" i="9" s="1"/>
  <c r="I508" i="9"/>
  <c r="J508" i="9" s="1"/>
  <c r="I509" i="9"/>
  <c r="J509" i="9" s="1"/>
  <c r="I510" i="9"/>
  <c r="J510" i="9" s="1"/>
  <c r="I511" i="9"/>
  <c r="J511" i="9" s="1"/>
  <c r="I512" i="9"/>
  <c r="J512" i="9" s="1"/>
  <c r="I513" i="9"/>
  <c r="J513" i="9" s="1"/>
  <c r="I514" i="9"/>
  <c r="J514" i="9" s="1"/>
  <c r="I515" i="9"/>
  <c r="J515" i="9" s="1"/>
  <c r="I516" i="9"/>
  <c r="J516" i="9" s="1"/>
  <c r="I517" i="9"/>
  <c r="J517" i="9" s="1"/>
  <c r="I518" i="9"/>
  <c r="J518" i="9" s="1"/>
  <c r="I519" i="9"/>
  <c r="J519" i="9" s="1"/>
  <c r="I520" i="9"/>
  <c r="J520" i="9" s="1"/>
  <c r="I521" i="9"/>
  <c r="J521" i="9" s="1"/>
  <c r="I522" i="9"/>
  <c r="J522" i="9" s="1"/>
  <c r="I523" i="9"/>
  <c r="J523" i="9" s="1"/>
  <c r="I524" i="9"/>
  <c r="J524" i="9" s="1"/>
  <c r="I525" i="9"/>
  <c r="J525" i="9" s="1"/>
  <c r="I526" i="9"/>
  <c r="J526" i="9" s="1"/>
  <c r="I527" i="9"/>
  <c r="J527" i="9" s="1"/>
  <c r="I528" i="9"/>
  <c r="J528" i="9" s="1"/>
  <c r="I529" i="9"/>
  <c r="J529" i="9" s="1"/>
  <c r="I530" i="9"/>
  <c r="J530" i="9" s="1"/>
  <c r="I531" i="9"/>
  <c r="J531" i="9" s="1"/>
  <c r="I532" i="9"/>
  <c r="J532" i="9" s="1"/>
  <c r="I533" i="9"/>
  <c r="J533" i="9" s="1"/>
  <c r="I534" i="9"/>
  <c r="J534" i="9" s="1"/>
  <c r="I535" i="9"/>
  <c r="J535" i="9" s="1"/>
  <c r="I536" i="9"/>
  <c r="J536" i="9" s="1"/>
  <c r="I537" i="9"/>
  <c r="J537" i="9" s="1"/>
  <c r="I538" i="9"/>
  <c r="J538" i="9" s="1"/>
  <c r="I539" i="9"/>
  <c r="J539" i="9" s="1"/>
  <c r="I540" i="9"/>
  <c r="J540" i="9" s="1"/>
  <c r="I541" i="9"/>
  <c r="J541" i="9" s="1"/>
  <c r="I542" i="9"/>
  <c r="J542" i="9" s="1"/>
  <c r="I543" i="9"/>
  <c r="J543" i="9" s="1"/>
  <c r="I544" i="9"/>
  <c r="J544" i="9" s="1"/>
  <c r="I545" i="9"/>
  <c r="J545" i="9" s="1"/>
  <c r="I546" i="9"/>
  <c r="J546" i="9" s="1"/>
  <c r="I547" i="9"/>
  <c r="J547" i="9" s="1"/>
  <c r="I548" i="9"/>
  <c r="J548" i="9" s="1"/>
  <c r="I549" i="9"/>
  <c r="J549" i="9" s="1"/>
  <c r="I550" i="9"/>
  <c r="J550" i="9" s="1"/>
  <c r="I551" i="9"/>
  <c r="J551" i="9" s="1"/>
  <c r="I552" i="9"/>
  <c r="J552" i="9" s="1"/>
  <c r="I553" i="9"/>
  <c r="J553" i="9" s="1"/>
  <c r="I554" i="9"/>
  <c r="J554" i="9" s="1"/>
  <c r="I555" i="9"/>
  <c r="J555" i="9" s="1"/>
  <c r="I556" i="9"/>
  <c r="J556" i="9" s="1"/>
  <c r="I557" i="9"/>
  <c r="J557" i="9" s="1"/>
  <c r="I558" i="9"/>
  <c r="J558" i="9" s="1"/>
  <c r="I559" i="9"/>
  <c r="J559" i="9" s="1"/>
  <c r="I560" i="9"/>
  <c r="J560" i="9" s="1"/>
  <c r="I561" i="9"/>
  <c r="J561" i="9" s="1"/>
  <c r="I562" i="9"/>
  <c r="J562" i="9" s="1"/>
  <c r="I563" i="9"/>
  <c r="J563" i="9" s="1"/>
  <c r="I564" i="9"/>
  <c r="J564" i="9" s="1"/>
  <c r="I565" i="9"/>
  <c r="J565" i="9" s="1"/>
  <c r="I566" i="9"/>
  <c r="J566" i="9" s="1"/>
  <c r="I567" i="9"/>
  <c r="J567" i="9" s="1"/>
  <c r="I568" i="9"/>
  <c r="J568" i="9" s="1"/>
  <c r="I569" i="9"/>
  <c r="J569" i="9" s="1"/>
  <c r="I570" i="9"/>
  <c r="J570" i="9" s="1"/>
  <c r="I571" i="9"/>
  <c r="J571" i="9" s="1"/>
  <c r="I572" i="9"/>
  <c r="J572" i="9" s="1"/>
  <c r="I573" i="9"/>
  <c r="J573" i="9" s="1"/>
  <c r="I574" i="9"/>
  <c r="J574" i="9" s="1"/>
  <c r="I575" i="9"/>
  <c r="J575" i="9" s="1"/>
  <c r="I576" i="9"/>
  <c r="J576" i="9" s="1"/>
  <c r="I577" i="9"/>
  <c r="J577" i="9" s="1"/>
  <c r="I578" i="9"/>
  <c r="J578" i="9" s="1"/>
  <c r="I579" i="9"/>
  <c r="J579" i="9" s="1"/>
  <c r="I580" i="9"/>
  <c r="J580" i="9" s="1"/>
  <c r="I581" i="9"/>
  <c r="J581" i="9" s="1"/>
  <c r="I582" i="9"/>
  <c r="J582" i="9" s="1"/>
  <c r="I583" i="9"/>
  <c r="J583" i="9" s="1"/>
  <c r="I584" i="9"/>
  <c r="J584" i="9" s="1"/>
  <c r="I585" i="9"/>
  <c r="J585" i="9" s="1"/>
  <c r="I586" i="9"/>
  <c r="J586" i="9" s="1"/>
  <c r="I587" i="9"/>
  <c r="J587" i="9" s="1"/>
  <c r="I588" i="9"/>
  <c r="J588" i="9" s="1"/>
  <c r="I589" i="9"/>
  <c r="J589" i="9" s="1"/>
  <c r="I590" i="9"/>
  <c r="J590" i="9" s="1"/>
  <c r="I591" i="9"/>
  <c r="J591" i="9" s="1"/>
  <c r="I592" i="9"/>
  <c r="J592" i="9" s="1"/>
  <c r="I593" i="9"/>
  <c r="J593" i="9" s="1"/>
  <c r="I594" i="9"/>
  <c r="J594" i="9" s="1"/>
  <c r="I595" i="9"/>
  <c r="J595" i="9" s="1"/>
  <c r="I596" i="9"/>
  <c r="J596" i="9" s="1"/>
  <c r="I597" i="9"/>
  <c r="J597" i="9" s="1"/>
  <c r="I598" i="9"/>
  <c r="J598" i="9" s="1"/>
  <c r="I599" i="9"/>
  <c r="J599" i="9" s="1"/>
  <c r="I600" i="9"/>
  <c r="J600" i="9" s="1"/>
  <c r="I601" i="9"/>
  <c r="J601" i="9" s="1"/>
  <c r="I602" i="9"/>
  <c r="J602" i="9" s="1"/>
  <c r="I603" i="9"/>
  <c r="J603" i="9" s="1"/>
  <c r="I604" i="9"/>
  <c r="J604" i="9" s="1"/>
  <c r="I605" i="9"/>
  <c r="J605" i="9" s="1"/>
  <c r="I606" i="9"/>
  <c r="J606" i="9" s="1"/>
  <c r="I607" i="9"/>
  <c r="J607" i="9" s="1"/>
  <c r="I608" i="9"/>
  <c r="J608" i="9" s="1"/>
  <c r="I609" i="9"/>
  <c r="J609" i="9" s="1"/>
  <c r="I610" i="9"/>
  <c r="J610" i="9" s="1"/>
  <c r="I611" i="9"/>
  <c r="J611" i="9" s="1"/>
  <c r="I612" i="9"/>
  <c r="J612" i="9" s="1"/>
  <c r="I613" i="9"/>
  <c r="J613" i="9" s="1"/>
  <c r="I614" i="9"/>
  <c r="J614" i="9" s="1"/>
  <c r="I615" i="9"/>
  <c r="J615" i="9" s="1"/>
  <c r="I616" i="9"/>
  <c r="J616" i="9" s="1"/>
  <c r="I617" i="9"/>
  <c r="J617" i="9" s="1"/>
  <c r="I618" i="9"/>
  <c r="J618" i="9" s="1"/>
  <c r="I619" i="9"/>
  <c r="J619" i="9" s="1"/>
  <c r="I620" i="9"/>
  <c r="J620" i="9" s="1"/>
  <c r="I621" i="9"/>
  <c r="J621" i="9" s="1"/>
  <c r="I622" i="9"/>
  <c r="J622" i="9" s="1"/>
  <c r="I623" i="9"/>
  <c r="J623" i="9" s="1"/>
  <c r="I624" i="9"/>
  <c r="J624" i="9" s="1"/>
  <c r="I625" i="9"/>
  <c r="J625" i="9" s="1"/>
  <c r="I626" i="9"/>
  <c r="J626" i="9" s="1"/>
  <c r="I627" i="9"/>
  <c r="J627" i="9" s="1"/>
  <c r="I628" i="9"/>
  <c r="J628" i="9" s="1"/>
  <c r="I629" i="9"/>
  <c r="J629" i="9" s="1"/>
  <c r="I630" i="9"/>
  <c r="J630" i="9" s="1"/>
  <c r="I631" i="9"/>
  <c r="J631" i="9" s="1"/>
  <c r="I632" i="9"/>
  <c r="J632" i="9" s="1"/>
  <c r="I633" i="9"/>
  <c r="J633" i="9" s="1"/>
  <c r="I634" i="9"/>
  <c r="J634" i="9" s="1"/>
  <c r="I635" i="9"/>
  <c r="J635" i="9" s="1"/>
  <c r="I636" i="9"/>
  <c r="J636" i="9" s="1"/>
  <c r="I637" i="9"/>
  <c r="J637" i="9" s="1"/>
  <c r="I638" i="9"/>
  <c r="J638" i="9" s="1"/>
  <c r="I639" i="9"/>
  <c r="J639" i="9" s="1"/>
  <c r="I640" i="9"/>
  <c r="J640" i="9" s="1"/>
  <c r="I641" i="9"/>
  <c r="J641" i="9" s="1"/>
  <c r="I642" i="9"/>
  <c r="J642" i="9" s="1"/>
  <c r="I643" i="9"/>
  <c r="J643" i="9" s="1"/>
  <c r="I644" i="9"/>
  <c r="J644" i="9" s="1"/>
  <c r="I645" i="9"/>
  <c r="J645" i="9" s="1"/>
  <c r="I646" i="9"/>
  <c r="J646" i="9" s="1"/>
  <c r="I647" i="9"/>
  <c r="J647" i="9" s="1"/>
  <c r="I648" i="9"/>
  <c r="J648" i="9" s="1"/>
  <c r="I649" i="9"/>
  <c r="J649" i="9" s="1"/>
  <c r="I650" i="9"/>
  <c r="J650" i="9" s="1"/>
  <c r="I651" i="9"/>
  <c r="J651" i="9" s="1"/>
  <c r="I652" i="9"/>
  <c r="J652" i="9" s="1"/>
  <c r="I653" i="9"/>
  <c r="J653" i="9" s="1"/>
  <c r="I654" i="9"/>
  <c r="J654" i="9" s="1"/>
  <c r="I655" i="9"/>
  <c r="J655" i="9" s="1"/>
  <c r="I656" i="9"/>
  <c r="J656" i="9" s="1"/>
  <c r="I657" i="9"/>
  <c r="J657" i="9" s="1"/>
  <c r="I658" i="9"/>
  <c r="J658" i="9" s="1"/>
  <c r="I659" i="9"/>
  <c r="J659" i="9" s="1"/>
  <c r="I660" i="9"/>
  <c r="J660" i="9" s="1"/>
  <c r="I661" i="9"/>
  <c r="J661" i="9" s="1"/>
  <c r="I662" i="9"/>
  <c r="J662" i="9" s="1"/>
  <c r="I663" i="9"/>
  <c r="J663" i="9" s="1"/>
  <c r="I664" i="9"/>
  <c r="J664" i="9" s="1"/>
  <c r="I665" i="9"/>
  <c r="J665" i="9" s="1"/>
  <c r="I666" i="9"/>
  <c r="J666" i="9" s="1"/>
  <c r="I667" i="9"/>
  <c r="J667" i="9" s="1"/>
  <c r="I668" i="9"/>
  <c r="J668" i="9" s="1"/>
  <c r="I669" i="9"/>
  <c r="J669" i="9" s="1"/>
  <c r="I670" i="9"/>
  <c r="J670" i="9" s="1"/>
  <c r="I671" i="9"/>
  <c r="J671" i="9" s="1"/>
  <c r="I672" i="9"/>
  <c r="J672" i="9" s="1"/>
  <c r="I673" i="9"/>
  <c r="J673" i="9" s="1"/>
  <c r="I674" i="9"/>
  <c r="J674" i="9" s="1"/>
  <c r="I675" i="9"/>
  <c r="J675" i="9" s="1"/>
  <c r="I676" i="9"/>
  <c r="J676" i="9" s="1"/>
  <c r="I677" i="9"/>
  <c r="J677" i="9" s="1"/>
  <c r="I678" i="9"/>
  <c r="J678" i="9" s="1"/>
  <c r="I679" i="9"/>
  <c r="J679" i="9" s="1"/>
  <c r="I680" i="9"/>
  <c r="J680" i="9" s="1"/>
  <c r="I681" i="9"/>
  <c r="J681" i="9" s="1"/>
  <c r="I682" i="9"/>
  <c r="J682" i="9" s="1"/>
  <c r="I683" i="9"/>
  <c r="J683" i="9" s="1"/>
  <c r="I684" i="9"/>
  <c r="J684" i="9" s="1"/>
  <c r="I685" i="9"/>
  <c r="J685" i="9" s="1"/>
  <c r="I686" i="9"/>
  <c r="J686" i="9" s="1"/>
  <c r="I687" i="9"/>
  <c r="J687" i="9" s="1"/>
  <c r="I688" i="9"/>
  <c r="J688" i="9" s="1"/>
  <c r="I689" i="9"/>
  <c r="J689" i="9" s="1"/>
  <c r="I690" i="9"/>
  <c r="J690" i="9" s="1"/>
  <c r="I691" i="9"/>
  <c r="J691" i="9" s="1"/>
  <c r="I692" i="9"/>
  <c r="J692" i="9" s="1"/>
  <c r="I693" i="9"/>
  <c r="J693" i="9" s="1"/>
  <c r="I694" i="9"/>
  <c r="J694" i="9" s="1"/>
  <c r="I695" i="9"/>
  <c r="J695" i="9" s="1"/>
  <c r="I696" i="9"/>
  <c r="J696" i="9" s="1"/>
  <c r="I697" i="9"/>
  <c r="J697" i="9" s="1"/>
  <c r="I698" i="9"/>
  <c r="J698" i="9" s="1"/>
  <c r="I699" i="9"/>
  <c r="J699" i="9" s="1"/>
  <c r="I700" i="9"/>
  <c r="J700" i="9" s="1"/>
  <c r="I701" i="9"/>
  <c r="J701" i="9" s="1"/>
  <c r="I702" i="9"/>
  <c r="J702" i="9" s="1"/>
  <c r="I703" i="9"/>
  <c r="J703" i="9" s="1"/>
  <c r="I704" i="9"/>
  <c r="J704" i="9" s="1"/>
  <c r="I705" i="9"/>
  <c r="J705" i="9" s="1"/>
  <c r="I706" i="9"/>
  <c r="J706" i="9" s="1"/>
  <c r="I707" i="9"/>
  <c r="J707" i="9" s="1"/>
  <c r="I708" i="9"/>
  <c r="J708" i="9" s="1"/>
  <c r="I709" i="9"/>
  <c r="J709" i="9" s="1"/>
  <c r="I710" i="9"/>
  <c r="J710" i="9" s="1"/>
  <c r="I711" i="9"/>
  <c r="J711" i="9" s="1"/>
  <c r="I712" i="9"/>
  <c r="J712" i="9" s="1"/>
  <c r="I713" i="9"/>
  <c r="J713" i="9" s="1"/>
  <c r="I714" i="9"/>
  <c r="J714" i="9" s="1"/>
  <c r="I715" i="9"/>
  <c r="J715" i="9" s="1"/>
  <c r="I716" i="9"/>
  <c r="J716" i="9" s="1"/>
  <c r="I717" i="9"/>
  <c r="J717" i="9" s="1"/>
  <c r="I718" i="9"/>
  <c r="J718" i="9" s="1"/>
  <c r="I719" i="9"/>
  <c r="J719" i="9" s="1"/>
  <c r="I720" i="9"/>
  <c r="J720" i="9" s="1"/>
  <c r="I721" i="9"/>
  <c r="J721" i="9" s="1"/>
  <c r="I722" i="9"/>
  <c r="J722" i="9" s="1"/>
  <c r="I723" i="9"/>
  <c r="J723" i="9" s="1"/>
  <c r="I724" i="9"/>
  <c r="J724" i="9" s="1"/>
  <c r="I725" i="9"/>
  <c r="J725" i="9" s="1"/>
  <c r="I726" i="9"/>
  <c r="J726" i="9" s="1"/>
  <c r="I727" i="9"/>
  <c r="J727" i="9" s="1"/>
  <c r="I728" i="9"/>
  <c r="J728" i="9" s="1"/>
  <c r="I729" i="9"/>
  <c r="J729" i="9" s="1"/>
  <c r="I730" i="9"/>
  <c r="J730" i="9" s="1"/>
  <c r="I731" i="9"/>
  <c r="J731" i="9" s="1"/>
  <c r="I732" i="9"/>
  <c r="J732" i="9" s="1"/>
  <c r="I733" i="9"/>
  <c r="J733" i="9" s="1"/>
  <c r="I734" i="9"/>
  <c r="J734" i="9" s="1"/>
  <c r="I735" i="9"/>
  <c r="J735" i="9" s="1"/>
  <c r="I736" i="9"/>
  <c r="J736" i="9" s="1"/>
  <c r="I737" i="9"/>
  <c r="J737" i="9" s="1"/>
  <c r="I738" i="9"/>
  <c r="J738" i="9" s="1"/>
  <c r="I739" i="9"/>
  <c r="J739" i="9" s="1"/>
  <c r="I740" i="9"/>
  <c r="J740" i="9" s="1"/>
  <c r="I741" i="9"/>
  <c r="J741" i="9" s="1"/>
  <c r="I742" i="9"/>
  <c r="J742" i="9" s="1"/>
  <c r="I743" i="9"/>
  <c r="J743" i="9" s="1"/>
  <c r="I744" i="9"/>
  <c r="J744" i="9" s="1"/>
  <c r="I745" i="9"/>
  <c r="J745" i="9" s="1"/>
  <c r="I746" i="9"/>
  <c r="J746" i="9" s="1"/>
  <c r="I747" i="9"/>
  <c r="J747" i="9" s="1"/>
  <c r="I748" i="9"/>
  <c r="J748" i="9" s="1"/>
  <c r="I749" i="9"/>
  <c r="J749" i="9" s="1"/>
  <c r="I750" i="9"/>
  <c r="J750" i="9" s="1"/>
  <c r="I751" i="9"/>
  <c r="J751" i="9" s="1"/>
  <c r="I752" i="9"/>
  <c r="J752" i="9" s="1"/>
  <c r="I753" i="9"/>
  <c r="J753" i="9" s="1"/>
  <c r="I754" i="9"/>
  <c r="J754" i="9" s="1"/>
  <c r="I755" i="9"/>
  <c r="J755" i="9" s="1"/>
  <c r="I756" i="9"/>
  <c r="J756" i="9" s="1"/>
  <c r="I757" i="9"/>
  <c r="J757" i="9" s="1"/>
  <c r="I758" i="9"/>
  <c r="J758" i="9" s="1"/>
  <c r="I759" i="9"/>
  <c r="J759" i="9" s="1"/>
  <c r="I760" i="9"/>
  <c r="J760" i="9" s="1"/>
  <c r="I761" i="9"/>
  <c r="J761" i="9" s="1"/>
  <c r="I762" i="9"/>
  <c r="J762" i="9" s="1"/>
  <c r="I763" i="9"/>
  <c r="J763" i="9" s="1"/>
  <c r="I764" i="9"/>
  <c r="J764" i="9" s="1"/>
  <c r="I765" i="9"/>
  <c r="J765" i="9" s="1"/>
  <c r="I766" i="9"/>
  <c r="J766" i="9" s="1"/>
  <c r="I767" i="9"/>
  <c r="J767" i="9" s="1"/>
  <c r="I768" i="9"/>
  <c r="J768" i="9" s="1"/>
  <c r="I769" i="9"/>
  <c r="J769" i="9" s="1"/>
  <c r="I770" i="9"/>
  <c r="J770" i="9" s="1"/>
  <c r="I771" i="9"/>
  <c r="J771" i="9" s="1"/>
  <c r="I772" i="9"/>
  <c r="J772" i="9" s="1"/>
  <c r="I773" i="9"/>
  <c r="J773" i="9" s="1"/>
  <c r="I774" i="9"/>
  <c r="J774" i="9" s="1"/>
  <c r="I775" i="9"/>
  <c r="J775" i="9" s="1"/>
  <c r="I776" i="9"/>
  <c r="J776" i="9" s="1"/>
  <c r="I777" i="9"/>
  <c r="J777" i="9" s="1"/>
  <c r="I778" i="9"/>
  <c r="J778" i="9" s="1"/>
  <c r="I779" i="9"/>
  <c r="J779" i="9" s="1"/>
  <c r="I780" i="9"/>
  <c r="J780" i="9" s="1"/>
  <c r="I781" i="9"/>
  <c r="J781" i="9" s="1"/>
  <c r="I782" i="9"/>
  <c r="J782" i="9" s="1"/>
  <c r="I783" i="9"/>
  <c r="J783" i="9" s="1"/>
  <c r="I784" i="9"/>
  <c r="J784" i="9" s="1"/>
  <c r="I785" i="9"/>
  <c r="J785" i="9" s="1"/>
  <c r="I786" i="9"/>
  <c r="J786" i="9" s="1"/>
  <c r="I787" i="9"/>
  <c r="J787" i="9" s="1"/>
  <c r="I788" i="9"/>
  <c r="J788" i="9" s="1"/>
  <c r="I789" i="9"/>
  <c r="J789" i="9" s="1"/>
  <c r="I790" i="9"/>
  <c r="J790" i="9" s="1"/>
  <c r="I791" i="9"/>
  <c r="J791" i="9" s="1"/>
  <c r="I792" i="9"/>
  <c r="J792" i="9" s="1"/>
  <c r="I793" i="9"/>
  <c r="J793" i="9" s="1"/>
  <c r="I794" i="9"/>
  <c r="J794" i="9" s="1"/>
  <c r="I795" i="9"/>
  <c r="J795" i="9" s="1"/>
  <c r="I796" i="9"/>
  <c r="J796" i="9" s="1"/>
  <c r="I797" i="9"/>
  <c r="J797" i="9" s="1"/>
  <c r="I798" i="9"/>
  <c r="J798" i="9" s="1"/>
  <c r="I799" i="9"/>
  <c r="J799" i="9" s="1"/>
  <c r="I800" i="9"/>
  <c r="J800" i="9" s="1"/>
  <c r="I801" i="9"/>
  <c r="J801" i="9" s="1"/>
  <c r="I802" i="9"/>
  <c r="J802" i="9" s="1"/>
  <c r="I803" i="9"/>
  <c r="J803" i="9" s="1"/>
  <c r="I804" i="9"/>
  <c r="J804" i="9" s="1"/>
  <c r="I805" i="9"/>
  <c r="J805" i="9" s="1"/>
  <c r="I806" i="9"/>
  <c r="J806" i="9" s="1"/>
  <c r="I807" i="9"/>
  <c r="J807" i="9" s="1"/>
  <c r="I808" i="9"/>
  <c r="J808" i="9" s="1"/>
  <c r="I809" i="9"/>
  <c r="J809" i="9" s="1"/>
  <c r="I810" i="9"/>
  <c r="J810" i="9" s="1"/>
  <c r="I811" i="9"/>
  <c r="J811" i="9" s="1"/>
  <c r="I812" i="9"/>
  <c r="J812" i="9" s="1"/>
  <c r="I813" i="9"/>
  <c r="J813" i="9" s="1"/>
  <c r="I814" i="9"/>
  <c r="J814" i="9" s="1"/>
  <c r="I815" i="9"/>
  <c r="J815" i="9" s="1"/>
  <c r="I816" i="9"/>
  <c r="J816" i="9" s="1"/>
  <c r="I817" i="9"/>
  <c r="J817" i="9" s="1"/>
  <c r="I818" i="9"/>
  <c r="J818" i="9" s="1"/>
  <c r="I819" i="9"/>
  <c r="J819" i="9" s="1"/>
  <c r="I820" i="9"/>
  <c r="J820" i="9" s="1"/>
  <c r="I821" i="9"/>
  <c r="J821" i="9" s="1"/>
  <c r="I822" i="9"/>
  <c r="J822" i="9" s="1"/>
  <c r="I823" i="9"/>
  <c r="J823" i="9" s="1"/>
  <c r="I824" i="9"/>
  <c r="J824" i="9" s="1"/>
  <c r="I825" i="9"/>
  <c r="J825" i="9" s="1"/>
  <c r="I826" i="9"/>
  <c r="J826" i="9" s="1"/>
  <c r="I827" i="9"/>
  <c r="J827" i="9" s="1"/>
  <c r="I828" i="9"/>
  <c r="J828" i="9" s="1"/>
  <c r="I829" i="9"/>
  <c r="J829" i="9" s="1"/>
  <c r="I830" i="9"/>
  <c r="J830" i="9" s="1"/>
  <c r="I831" i="9"/>
  <c r="J831" i="9" s="1"/>
  <c r="I832" i="9"/>
  <c r="J832" i="9" s="1"/>
  <c r="I833" i="9"/>
  <c r="J833" i="9" s="1"/>
  <c r="I834" i="9"/>
  <c r="J834" i="9" s="1"/>
  <c r="I835" i="9"/>
  <c r="J835" i="9" s="1"/>
  <c r="I836" i="9"/>
  <c r="J836" i="9" s="1"/>
  <c r="I837" i="9"/>
  <c r="J837" i="9" s="1"/>
  <c r="I838" i="9"/>
  <c r="J838" i="9" s="1"/>
  <c r="I839" i="9"/>
  <c r="J839" i="9" s="1"/>
  <c r="I840" i="9"/>
  <c r="J840" i="9" s="1"/>
  <c r="I841" i="9"/>
  <c r="J841" i="9" s="1"/>
  <c r="I842" i="9"/>
  <c r="J842" i="9" s="1"/>
  <c r="I843" i="9"/>
  <c r="J843" i="9" s="1"/>
  <c r="I844" i="9"/>
  <c r="J844" i="9" s="1"/>
  <c r="I845" i="9"/>
  <c r="J845" i="9" s="1"/>
  <c r="I846" i="9"/>
  <c r="J846" i="9" s="1"/>
  <c r="I847" i="9"/>
  <c r="J847" i="9" s="1"/>
  <c r="I848" i="9"/>
  <c r="J848" i="9" s="1"/>
  <c r="I849" i="9"/>
  <c r="J849" i="9" s="1"/>
  <c r="I850" i="9"/>
  <c r="J850" i="9" s="1"/>
  <c r="I851" i="9"/>
  <c r="J851" i="9" s="1"/>
  <c r="I852" i="9"/>
  <c r="J852" i="9" s="1"/>
  <c r="I853" i="9"/>
  <c r="J853" i="9" s="1"/>
  <c r="I854" i="9"/>
  <c r="J854" i="9" s="1"/>
  <c r="I855" i="9"/>
  <c r="J855" i="9" s="1"/>
  <c r="I856" i="9"/>
  <c r="J856" i="9" s="1"/>
  <c r="I857" i="9"/>
  <c r="J857" i="9" s="1"/>
  <c r="I858" i="9"/>
  <c r="J858" i="9" s="1"/>
  <c r="I859" i="9"/>
  <c r="J859" i="9" s="1"/>
  <c r="I860" i="9"/>
  <c r="J860" i="9" s="1"/>
  <c r="I861" i="9"/>
  <c r="J861" i="9" s="1"/>
  <c r="I862" i="9"/>
  <c r="J862" i="9" s="1"/>
  <c r="I863" i="9"/>
  <c r="J863" i="9" s="1"/>
  <c r="I864" i="9"/>
  <c r="J864" i="9" s="1"/>
  <c r="I865" i="9"/>
  <c r="J865" i="9" s="1"/>
  <c r="I866" i="9"/>
  <c r="J866" i="9" s="1"/>
  <c r="I867" i="9"/>
  <c r="J867" i="9" s="1"/>
  <c r="I868" i="9"/>
  <c r="J868" i="9" s="1"/>
  <c r="I869" i="9"/>
  <c r="J869" i="9" s="1"/>
  <c r="I870" i="9"/>
  <c r="J870" i="9" s="1"/>
  <c r="I871" i="9"/>
  <c r="J871" i="9" s="1"/>
  <c r="I872" i="9"/>
  <c r="J872" i="9" s="1"/>
  <c r="I873" i="9"/>
  <c r="J873" i="9" s="1"/>
  <c r="I874" i="9"/>
  <c r="J874" i="9" s="1"/>
  <c r="I875" i="9"/>
  <c r="J875" i="9" s="1"/>
  <c r="I876" i="9"/>
  <c r="J876" i="9" s="1"/>
  <c r="I877" i="9"/>
  <c r="J877" i="9" s="1"/>
  <c r="I878" i="9"/>
  <c r="J878" i="9" s="1"/>
  <c r="I879" i="9"/>
  <c r="J879" i="9" s="1"/>
  <c r="I880" i="9"/>
  <c r="J880" i="9" s="1"/>
  <c r="I881" i="9"/>
  <c r="J881" i="9" s="1"/>
  <c r="I882" i="9"/>
  <c r="J882" i="9" s="1"/>
  <c r="I883" i="9"/>
  <c r="J883" i="9" s="1"/>
  <c r="I884" i="9"/>
  <c r="J884" i="9" s="1"/>
  <c r="I885" i="9"/>
  <c r="J885" i="9" s="1"/>
  <c r="I886" i="9"/>
  <c r="J886" i="9" s="1"/>
  <c r="I887" i="9"/>
  <c r="J887" i="9" s="1"/>
  <c r="I888" i="9"/>
  <c r="J888" i="9" s="1"/>
  <c r="I889" i="9"/>
  <c r="J889" i="9" s="1"/>
  <c r="I890" i="9"/>
  <c r="J890" i="9" s="1"/>
  <c r="I891" i="9"/>
  <c r="J891" i="9" s="1"/>
  <c r="I892" i="9"/>
  <c r="J892" i="9" s="1"/>
  <c r="I893" i="9"/>
  <c r="J893" i="9" s="1"/>
  <c r="I894" i="9"/>
  <c r="J894" i="9" s="1"/>
  <c r="I895" i="9"/>
  <c r="J895" i="9" s="1"/>
  <c r="I896" i="9"/>
  <c r="J896" i="9" s="1"/>
  <c r="I897" i="9"/>
  <c r="J897" i="9" s="1"/>
  <c r="I898" i="9"/>
  <c r="J898" i="9" s="1"/>
  <c r="I899" i="9"/>
  <c r="J899" i="9" s="1"/>
  <c r="I900" i="9"/>
  <c r="J900" i="9" s="1"/>
  <c r="I901" i="9"/>
  <c r="J901" i="9" s="1"/>
  <c r="I902" i="9"/>
  <c r="J902" i="9" s="1"/>
  <c r="I903" i="9"/>
  <c r="J903" i="9" s="1"/>
  <c r="I904" i="9"/>
  <c r="J904" i="9" s="1"/>
  <c r="I905" i="9"/>
  <c r="J905" i="9" s="1"/>
  <c r="I906" i="9"/>
  <c r="J906" i="9" s="1"/>
  <c r="I907" i="9"/>
  <c r="J907" i="9" s="1"/>
  <c r="I908" i="9"/>
  <c r="J908" i="9" s="1"/>
  <c r="I909" i="9"/>
  <c r="J909" i="9" s="1"/>
  <c r="I910" i="9"/>
  <c r="J910" i="9" s="1"/>
  <c r="I911" i="9"/>
  <c r="J911" i="9" s="1"/>
  <c r="I912" i="9"/>
  <c r="J912" i="9" s="1"/>
  <c r="I913" i="9"/>
  <c r="J913" i="9" s="1"/>
  <c r="I914" i="9"/>
  <c r="J914" i="9" s="1"/>
  <c r="I915" i="9"/>
  <c r="J915" i="9" s="1"/>
  <c r="I916" i="9"/>
  <c r="J916" i="9" s="1"/>
  <c r="I917" i="9"/>
  <c r="J917" i="9" s="1"/>
  <c r="I918" i="9"/>
  <c r="J918" i="9" s="1"/>
  <c r="I919" i="9"/>
  <c r="J919" i="9" s="1"/>
  <c r="I920" i="9"/>
  <c r="J920" i="9" s="1"/>
  <c r="I921" i="9"/>
  <c r="J921" i="9" s="1"/>
  <c r="I922" i="9"/>
  <c r="J922" i="9" s="1"/>
  <c r="I923" i="9"/>
  <c r="J923" i="9" s="1"/>
  <c r="I924" i="9"/>
  <c r="J924" i="9" s="1"/>
  <c r="I925" i="9"/>
  <c r="J925" i="9" s="1"/>
  <c r="I926" i="9"/>
  <c r="J926" i="9" s="1"/>
  <c r="I927" i="9"/>
  <c r="J927" i="9" s="1"/>
  <c r="I928" i="9"/>
  <c r="J928" i="9" s="1"/>
  <c r="I929" i="9"/>
  <c r="J929" i="9" s="1"/>
  <c r="I930" i="9"/>
  <c r="J930" i="9" s="1"/>
  <c r="I931" i="9"/>
  <c r="J931" i="9" s="1"/>
  <c r="I932" i="9"/>
  <c r="J932" i="9" s="1"/>
  <c r="I933" i="9"/>
  <c r="J933" i="9" s="1"/>
  <c r="I934" i="9"/>
  <c r="J934" i="9" s="1"/>
  <c r="I935" i="9"/>
  <c r="J935" i="9" s="1"/>
  <c r="I936" i="9"/>
  <c r="J936" i="9" s="1"/>
  <c r="I937" i="9"/>
  <c r="J937" i="9" s="1"/>
  <c r="I938" i="9"/>
  <c r="J938" i="9" s="1"/>
  <c r="I939" i="9"/>
  <c r="J939" i="9" s="1"/>
  <c r="I940" i="9"/>
  <c r="J940" i="9" s="1"/>
  <c r="I941" i="9"/>
  <c r="J941" i="9" s="1"/>
  <c r="I942" i="9"/>
  <c r="J942" i="9" s="1"/>
  <c r="I943" i="9"/>
  <c r="J943" i="9" s="1"/>
  <c r="I944" i="9"/>
  <c r="J944" i="9" s="1"/>
  <c r="I945" i="9"/>
  <c r="J945" i="9" s="1"/>
  <c r="I946" i="9"/>
  <c r="J946" i="9" s="1"/>
  <c r="I947" i="9"/>
  <c r="J947" i="9" s="1"/>
  <c r="I948" i="9"/>
  <c r="J948" i="9" s="1"/>
  <c r="I949" i="9"/>
  <c r="J949" i="9" s="1"/>
  <c r="I950" i="9"/>
  <c r="J950" i="9" s="1"/>
  <c r="I951" i="9"/>
  <c r="J951" i="9" s="1"/>
  <c r="I952" i="9"/>
  <c r="J952" i="9" s="1"/>
  <c r="I953" i="9"/>
  <c r="J953" i="9" s="1"/>
  <c r="I954" i="9"/>
  <c r="J954" i="9" s="1"/>
  <c r="I955" i="9"/>
  <c r="J955" i="9" s="1"/>
  <c r="I956" i="9"/>
  <c r="J956" i="9" s="1"/>
  <c r="I957" i="9"/>
  <c r="J957" i="9" s="1"/>
  <c r="I958" i="9"/>
  <c r="J958" i="9" s="1"/>
  <c r="I959" i="9"/>
  <c r="J959" i="9" s="1"/>
  <c r="I960" i="9"/>
  <c r="J960" i="9" s="1"/>
  <c r="I961" i="9"/>
  <c r="J961" i="9" s="1"/>
  <c r="I962" i="9"/>
  <c r="J962" i="9" s="1"/>
  <c r="I963" i="9"/>
  <c r="J963" i="9" s="1"/>
  <c r="I964" i="9"/>
  <c r="J964" i="9" s="1"/>
  <c r="I965" i="9"/>
  <c r="J965" i="9" s="1"/>
  <c r="I966" i="9"/>
  <c r="J966" i="9" s="1"/>
  <c r="I967" i="9"/>
  <c r="J967" i="9" s="1"/>
  <c r="I968" i="9"/>
  <c r="J968" i="9" s="1"/>
  <c r="I969" i="9"/>
  <c r="J969" i="9" s="1"/>
  <c r="I970" i="9"/>
  <c r="J970" i="9" s="1"/>
  <c r="I971" i="9"/>
  <c r="J971" i="9" s="1"/>
  <c r="I972" i="9"/>
  <c r="J972" i="9" s="1"/>
  <c r="I973" i="9"/>
  <c r="J973" i="9" s="1"/>
  <c r="I974" i="9"/>
  <c r="J974" i="9" s="1"/>
  <c r="I975" i="9"/>
  <c r="J975" i="9" s="1"/>
  <c r="I976" i="9"/>
  <c r="J976" i="9" s="1"/>
  <c r="I977" i="9"/>
  <c r="J977" i="9" s="1"/>
  <c r="I978" i="9"/>
  <c r="J978" i="9" s="1"/>
  <c r="I979" i="9"/>
  <c r="J979" i="9" s="1"/>
  <c r="I980" i="9"/>
  <c r="J980" i="9" s="1"/>
  <c r="I981" i="9"/>
  <c r="J981" i="9" s="1"/>
  <c r="I982" i="9"/>
  <c r="J982" i="9" s="1"/>
  <c r="I983" i="9"/>
  <c r="J983" i="9" s="1"/>
  <c r="I984" i="9"/>
  <c r="J984" i="9" s="1"/>
  <c r="I985" i="9"/>
  <c r="J985" i="9" s="1"/>
  <c r="I986" i="9"/>
  <c r="J986" i="9" s="1"/>
  <c r="I987" i="9"/>
  <c r="J987" i="9" s="1"/>
  <c r="I988" i="9"/>
  <c r="J988" i="9" s="1"/>
  <c r="I989" i="9"/>
  <c r="J989" i="9" s="1"/>
  <c r="I990" i="9"/>
  <c r="J990" i="9" s="1"/>
  <c r="I991" i="9"/>
  <c r="J991" i="9" s="1"/>
  <c r="I992" i="9"/>
  <c r="J992" i="9" s="1"/>
  <c r="I993" i="9"/>
  <c r="J993" i="9" s="1"/>
  <c r="I994" i="9"/>
  <c r="J994" i="9" s="1"/>
  <c r="I995" i="9"/>
  <c r="J995" i="9" s="1"/>
  <c r="I996" i="9"/>
  <c r="J996" i="9" s="1"/>
  <c r="I997" i="9"/>
  <c r="J997" i="9" s="1"/>
  <c r="I998" i="9"/>
  <c r="J998" i="9" s="1"/>
  <c r="I999" i="9"/>
  <c r="J999" i="9" s="1"/>
  <c r="I1000" i="9"/>
  <c r="J1000" i="9" s="1"/>
  <c r="I1001" i="9"/>
  <c r="J1001" i="9" s="1"/>
  <c r="I1002" i="9"/>
  <c r="J1002" i="9" s="1"/>
  <c r="I1003" i="9"/>
  <c r="J1003" i="9" s="1"/>
  <c r="I1004" i="9"/>
  <c r="J1004" i="9" s="1"/>
  <c r="I1005" i="9"/>
  <c r="J1005" i="9" s="1"/>
  <c r="I1006" i="9"/>
  <c r="J1006" i="9" s="1"/>
  <c r="I1007" i="9"/>
  <c r="J1007" i="9" s="1"/>
  <c r="I1008" i="9"/>
  <c r="J1008" i="9" s="1"/>
  <c r="I1009" i="9"/>
  <c r="J1009" i="9" s="1"/>
  <c r="I1010" i="9"/>
  <c r="J1010" i="9" s="1"/>
  <c r="I1011" i="9"/>
  <c r="J1011" i="9" s="1"/>
  <c r="I1012" i="9"/>
  <c r="J1012" i="9" s="1"/>
  <c r="I1013" i="9"/>
  <c r="J1013" i="9" s="1"/>
  <c r="I1014" i="9"/>
  <c r="J1014" i="9" s="1"/>
  <c r="I1015" i="9"/>
  <c r="J1015" i="9" s="1"/>
  <c r="I1016" i="9"/>
  <c r="J1016" i="9" s="1"/>
  <c r="I1017" i="9"/>
  <c r="J1017" i="9" s="1"/>
  <c r="I1018" i="9"/>
  <c r="J1018" i="9" s="1"/>
  <c r="I1019" i="9"/>
  <c r="J1019" i="9" s="1"/>
  <c r="I1020" i="9"/>
  <c r="J1020" i="9" s="1"/>
  <c r="I1021" i="9"/>
  <c r="J1021" i="9" s="1"/>
  <c r="I1022" i="9"/>
  <c r="J1022" i="9" s="1"/>
  <c r="I1023" i="9"/>
  <c r="J1023" i="9" s="1"/>
  <c r="I1024" i="9"/>
  <c r="J1024" i="9" s="1"/>
  <c r="I1025" i="9"/>
  <c r="J1025" i="9" s="1"/>
  <c r="I1026" i="9"/>
  <c r="J1026" i="9" s="1"/>
  <c r="I1027" i="9"/>
  <c r="J1027" i="9" s="1"/>
  <c r="I1028" i="9"/>
  <c r="J1028" i="9" s="1"/>
  <c r="I1029" i="9"/>
  <c r="J1029" i="9" s="1"/>
  <c r="I1030" i="9"/>
  <c r="J1030" i="9" s="1"/>
  <c r="I1031" i="9"/>
  <c r="J1031" i="9" s="1"/>
  <c r="I1032" i="9"/>
  <c r="J1032" i="9" s="1"/>
  <c r="I1033" i="9"/>
  <c r="J1033" i="9" s="1"/>
  <c r="I1034" i="9"/>
  <c r="J1034" i="9" s="1"/>
  <c r="I1035" i="9"/>
  <c r="J1035" i="9" s="1"/>
  <c r="I1036" i="9"/>
  <c r="J1036" i="9" s="1"/>
  <c r="I1037" i="9"/>
  <c r="J1037" i="9" s="1"/>
  <c r="I1038" i="9"/>
  <c r="J1038" i="9" s="1"/>
  <c r="I1039" i="9"/>
  <c r="J1039" i="9" s="1"/>
  <c r="I1040" i="9"/>
  <c r="J1040" i="9" s="1"/>
  <c r="I1041" i="9"/>
  <c r="J1041" i="9" s="1"/>
  <c r="I1042" i="9"/>
  <c r="J1042" i="9" s="1"/>
  <c r="I1043" i="9"/>
  <c r="J1043" i="9" s="1"/>
  <c r="I1044" i="9"/>
  <c r="J1044" i="9" s="1"/>
  <c r="I1045" i="9"/>
  <c r="J1045" i="9" s="1"/>
  <c r="I1046" i="9"/>
  <c r="J1046" i="9" s="1"/>
  <c r="I1047" i="9"/>
  <c r="J1047" i="9" s="1"/>
  <c r="I1048" i="9"/>
  <c r="J1048" i="9" s="1"/>
  <c r="I1049" i="9"/>
  <c r="J1049" i="9" s="1"/>
  <c r="I1050" i="9"/>
  <c r="J1050" i="9" s="1"/>
  <c r="I1051" i="9"/>
  <c r="J1051" i="9" s="1"/>
  <c r="I1052" i="9"/>
  <c r="J1052" i="9" s="1"/>
  <c r="I1053" i="9"/>
  <c r="J1053" i="9" s="1"/>
  <c r="I1054" i="9"/>
  <c r="J1054" i="9" s="1"/>
  <c r="I1055" i="9"/>
  <c r="J1055" i="9" s="1"/>
  <c r="I1056" i="9"/>
  <c r="J1056" i="9" s="1"/>
  <c r="I1057" i="9"/>
  <c r="J1057" i="9" s="1"/>
  <c r="I1058" i="9"/>
  <c r="J1058" i="9" s="1"/>
  <c r="I1059" i="9"/>
  <c r="J1059" i="9" s="1"/>
  <c r="I1060" i="9"/>
  <c r="J1060" i="9" s="1"/>
  <c r="I1061" i="9"/>
  <c r="J1061" i="9" s="1"/>
  <c r="I1062" i="9"/>
  <c r="J1062" i="9" s="1"/>
  <c r="I1063" i="9"/>
  <c r="J1063" i="9" s="1"/>
  <c r="I1064" i="9"/>
  <c r="J1064" i="9" s="1"/>
  <c r="I1065" i="9"/>
  <c r="J1065" i="9" s="1"/>
  <c r="I1066" i="9"/>
  <c r="J1066" i="9" s="1"/>
  <c r="I1067" i="9"/>
  <c r="J1067" i="9" s="1"/>
  <c r="I1068" i="9"/>
  <c r="J1068" i="9" s="1"/>
  <c r="I1069" i="9"/>
  <c r="J1069" i="9" s="1"/>
  <c r="I1070" i="9"/>
  <c r="J1070" i="9" s="1"/>
  <c r="I1071" i="9"/>
  <c r="J1071" i="9" s="1"/>
  <c r="I1072" i="9"/>
  <c r="J1072" i="9" s="1"/>
  <c r="I1073" i="9"/>
  <c r="J1073" i="9" s="1"/>
  <c r="I1074" i="9"/>
  <c r="J1074" i="9" s="1"/>
  <c r="I1075" i="9"/>
  <c r="J1075" i="9" s="1"/>
  <c r="I1076" i="9"/>
  <c r="J1076" i="9" s="1"/>
  <c r="I1077" i="9"/>
  <c r="J1077" i="9" s="1"/>
  <c r="I1078" i="9"/>
  <c r="J1078" i="9" s="1"/>
  <c r="I1079" i="9"/>
  <c r="J1079" i="9" s="1"/>
  <c r="I1080" i="9"/>
  <c r="J1080" i="9" s="1"/>
  <c r="I1081" i="9"/>
  <c r="J1081" i="9" s="1"/>
  <c r="I1082" i="9"/>
  <c r="J1082" i="9" s="1"/>
  <c r="I1083" i="9"/>
  <c r="J1083" i="9" s="1"/>
  <c r="I1084" i="9"/>
  <c r="J1084" i="9" s="1"/>
  <c r="I1085" i="9"/>
  <c r="J1085" i="9" s="1"/>
  <c r="I1086" i="9"/>
  <c r="J1086" i="9" s="1"/>
  <c r="I1087" i="9"/>
  <c r="J1087" i="9" s="1"/>
  <c r="I1088" i="9"/>
  <c r="J1088" i="9" s="1"/>
  <c r="I1089" i="9"/>
  <c r="J1089" i="9" s="1"/>
  <c r="I1090" i="9"/>
  <c r="J1090" i="9" s="1"/>
  <c r="I1091" i="9"/>
  <c r="J1091" i="9" s="1"/>
  <c r="I1092" i="9"/>
  <c r="J1092" i="9" s="1"/>
  <c r="I1093" i="9"/>
  <c r="J1093" i="9" s="1"/>
  <c r="I1094" i="9"/>
  <c r="J1094" i="9" s="1"/>
  <c r="I1095" i="9"/>
  <c r="J1095" i="9" s="1"/>
  <c r="I1096" i="9"/>
  <c r="J1096" i="9" s="1"/>
  <c r="I1097" i="9"/>
  <c r="J1097" i="9" s="1"/>
  <c r="I1098" i="9"/>
  <c r="J1098" i="9" s="1"/>
  <c r="I1099" i="9"/>
  <c r="J1099" i="9" s="1"/>
  <c r="I1100" i="9"/>
  <c r="J1100" i="9" s="1"/>
  <c r="I1101" i="9"/>
  <c r="J1101" i="9" s="1"/>
  <c r="I1102" i="9"/>
  <c r="J1102" i="9" s="1"/>
  <c r="I1103" i="9"/>
  <c r="J1103" i="9" s="1"/>
  <c r="I1104" i="9"/>
  <c r="J1104" i="9" s="1"/>
  <c r="I1105" i="9"/>
  <c r="J1105" i="9" s="1"/>
  <c r="I1106" i="9"/>
  <c r="J1106" i="9" s="1"/>
  <c r="I1107" i="9"/>
  <c r="J1107" i="9" s="1"/>
  <c r="I1108" i="9"/>
  <c r="J1108" i="9" s="1"/>
  <c r="I1109" i="9"/>
  <c r="J1109" i="9" s="1"/>
  <c r="I1110" i="9"/>
  <c r="J1110" i="9" s="1"/>
  <c r="I1111" i="9"/>
  <c r="J1111" i="9" s="1"/>
  <c r="I1112" i="9"/>
  <c r="J1112" i="9" s="1"/>
  <c r="I1113" i="9"/>
  <c r="J1113" i="9" s="1"/>
  <c r="I1114" i="9"/>
  <c r="J1114" i="9" s="1"/>
  <c r="I1115" i="9"/>
  <c r="J1115" i="9" s="1"/>
  <c r="I1116" i="9"/>
  <c r="J1116" i="9" s="1"/>
  <c r="I1117" i="9"/>
  <c r="J1117" i="9" s="1"/>
  <c r="I1118" i="9"/>
  <c r="J1118" i="9" s="1"/>
  <c r="I1119" i="9"/>
  <c r="J1119" i="9" s="1"/>
  <c r="I1120" i="9"/>
  <c r="J1120" i="9" s="1"/>
  <c r="I1121" i="9"/>
  <c r="J1121" i="9" s="1"/>
  <c r="I1122" i="9"/>
  <c r="J1122" i="9" s="1"/>
  <c r="I1123" i="9"/>
  <c r="J1123" i="9" s="1"/>
  <c r="I1124" i="9"/>
  <c r="J1124" i="9" s="1"/>
  <c r="I1125" i="9"/>
  <c r="J1125" i="9" s="1"/>
  <c r="I1126" i="9"/>
  <c r="J1126" i="9" s="1"/>
  <c r="I1127" i="9"/>
  <c r="J1127" i="9" s="1"/>
  <c r="I1128" i="9"/>
  <c r="J1128" i="9" s="1"/>
  <c r="I1129" i="9"/>
  <c r="J1129" i="9" s="1"/>
  <c r="I1130" i="9"/>
  <c r="J1130" i="9" s="1"/>
  <c r="I1131" i="9"/>
  <c r="J1131" i="9" s="1"/>
  <c r="I1132" i="9"/>
  <c r="J1132" i="9" s="1"/>
  <c r="I1133" i="9"/>
  <c r="J1133" i="9" s="1"/>
  <c r="I1134" i="9"/>
  <c r="J1134" i="9" s="1"/>
  <c r="I1135" i="9"/>
  <c r="J1135" i="9" s="1"/>
  <c r="I1136" i="9"/>
  <c r="J1136" i="9" s="1"/>
  <c r="I1137" i="9"/>
  <c r="J1137" i="9" s="1"/>
  <c r="I1138" i="9"/>
  <c r="J1138" i="9" s="1"/>
  <c r="I1139" i="9"/>
  <c r="J1139" i="9" s="1"/>
  <c r="I1140" i="9"/>
  <c r="J1140" i="9" s="1"/>
  <c r="I1141" i="9"/>
  <c r="J1141" i="9" s="1"/>
  <c r="I1142" i="9"/>
  <c r="J1142" i="9" s="1"/>
  <c r="I1143" i="9"/>
  <c r="J1143" i="9" s="1"/>
  <c r="I1144" i="9"/>
  <c r="J1144" i="9" s="1"/>
  <c r="I1145" i="9"/>
  <c r="J1145" i="9" s="1"/>
  <c r="I1146" i="9"/>
  <c r="J1146" i="9" s="1"/>
  <c r="I1147" i="9"/>
  <c r="J1147" i="9" s="1"/>
  <c r="I1148" i="9"/>
  <c r="J1148" i="9" s="1"/>
  <c r="I1149" i="9"/>
  <c r="J1149" i="9" s="1"/>
  <c r="I1150" i="9"/>
  <c r="J1150" i="9" s="1"/>
  <c r="I1151" i="9"/>
  <c r="J1151" i="9" s="1"/>
  <c r="I1152" i="9"/>
  <c r="J1152" i="9" s="1"/>
  <c r="I1153" i="9"/>
  <c r="J1153" i="9" s="1"/>
  <c r="I1154" i="9"/>
  <c r="J1154" i="9" s="1"/>
  <c r="I1155" i="9"/>
  <c r="J1155" i="9" s="1"/>
  <c r="I1156" i="9"/>
  <c r="J1156" i="9" s="1"/>
  <c r="I1157" i="9"/>
  <c r="J1157" i="9" s="1"/>
  <c r="I1158" i="9"/>
  <c r="J1158" i="9" s="1"/>
  <c r="I1159" i="9"/>
  <c r="J1159" i="9" s="1"/>
  <c r="I1160" i="9"/>
  <c r="J1160" i="9" s="1"/>
  <c r="I1161" i="9"/>
  <c r="J1161" i="9" s="1"/>
  <c r="I1162" i="9"/>
  <c r="J1162" i="9" s="1"/>
  <c r="I1163" i="9"/>
  <c r="J1163" i="9" s="1"/>
  <c r="I1164" i="9"/>
  <c r="J1164" i="9" s="1"/>
  <c r="I1165" i="9"/>
  <c r="J1165" i="9" s="1"/>
  <c r="I1166" i="9"/>
  <c r="J1166" i="9" s="1"/>
  <c r="I1167" i="9"/>
  <c r="J1167" i="9" s="1"/>
  <c r="I1168" i="9"/>
  <c r="J1168" i="9" s="1"/>
  <c r="I1169" i="9"/>
  <c r="J1169" i="9" s="1"/>
  <c r="I1170" i="9"/>
  <c r="J1170" i="9" s="1"/>
  <c r="I1171" i="9"/>
  <c r="J1171" i="9" s="1"/>
  <c r="I1172" i="9"/>
  <c r="J1172" i="9" s="1"/>
  <c r="I1173" i="9"/>
  <c r="J1173" i="9" s="1"/>
  <c r="I1174" i="9"/>
  <c r="J1174" i="9" s="1"/>
  <c r="I1175" i="9"/>
  <c r="J1175" i="9" s="1"/>
  <c r="I1176" i="9"/>
  <c r="J1176" i="9" s="1"/>
  <c r="I1177" i="9"/>
  <c r="J1177" i="9" s="1"/>
  <c r="I1178" i="9"/>
  <c r="J1178" i="9" s="1"/>
  <c r="I1179" i="9"/>
  <c r="J1179" i="9" s="1"/>
  <c r="I1180" i="9"/>
  <c r="J1180" i="9" s="1"/>
  <c r="I1181" i="9"/>
  <c r="J1181" i="9" s="1"/>
  <c r="I1182" i="9"/>
  <c r="J1182" i="9" s="1"/>
  <c r="I1183" i="9"/>
  <c r="J1183" i="9" s="1"/>
  <c r="I1184" i="9"/>
  <c r="J1184" i="9" s="1"/>
  <c r="I1185" i="9"/>
  <c r="J1185" i="9" s="1"/>
  <c r="I1186" i="9"/>
  <c r="J1186" i="9" s="1"/>
  <c r="I1187" i="9"/>
  <c r="J1187" i="9" s="1"/>
  <c r="I1188" i="9"/>
  <c r="J1188" i="9" s="1"/>
  <c r="I1189" i="9"/>
  <c r="J1189" i="9" s="1"/>
  <c r="I1190" i="9"/>
  <c r="J1190" i="9" s="1"/>
  <c r="I1191" i="9"/>
  <c r="J1191" i="9" s="1"/>
  <c r="I1192" i="9"/>
  <c r="J1192" i="9" s="1"/>
  <c r="I1193" i="9"/>
  <c r="J1193" i="9" s="1"/>
  <c r="I1194" i="9"/>
  <c r="J1194" i="9" s="1"/>
  <c r="I1195" i="9"/>
  <c r="J1195" i="9" s="1"/>
  <c r="I1196" i="9"/>
  <c r="J1196" i="9" s="1"/>
  <c r="I1197" i="9"/>
  <c r="J1197" i="9" s="1"/>
  <c r="I1198" i="9"/>
  <c r="J1198" i="9" s="1"/>
  <c r="I1199" i="9"/>
  <c r="J1199" i="9" s="1"/>
  <c r="I1200" i="9"/>
  <c r="J1200" i="9" s="1"/>
  <c r="I1201" i="9"/>
  <c r="J1201" i="9" s="1"/>
  <c r="I1202" i="9"/>
  <c r="J1202" i="9" s="1"/>
  <c r="I1203" i="9"/>
  <c r="J1203" i="9" s="1"/>
  <c r="I1204" i="9"/>
  <c r="J1204" i="9" s="1"/>
  <c r="I1205" i="9"/>
  <c r="J1205" i="9" s="1"/>
  <c r="I1206" i="9"/>
  <c r="J1206" i="9" s="1"/>
  <c r="I1207" i="9"/>
  <c r="J1207" i="9" s="1"/>
  <c r="I1208" i="9"/>
  <c r="J1208" i="9" s="1"/>
  <c r="I1209" i="9"/>
  <c r="J1209" i="9" s="1"/>
  <c r="I1210" i="9"/>
  <c r="J1210" i="9" s="1"/>
  <c r="I1211" i="9"/>
  <c r="J1211" i="9" s="1"/>
  <c r="I1212" i="9"/>
  <c r="J1212" i="9" s="1"/>
  <c r="I1213" i="9"/>
  <c r="J1213" i="9" s="1"/>
  <c r="I1214" i="9"/>
  <c r="J1214" i="9" s="1"/>
  <c r="I1215" i="9"/>
  <c r="J1215" i="9" s="1"/>
  <c r="I1216" i="9"/>
  <c r="J1216" i="9" s="1"/>
  <c r="I1217" i="9"/>
  <c r="J1217" i="9" s="1"/>
  <c r="I1218" i="9"/>
  <c r="J1218" i="9" s="1"/>
  <c r="I1219" i="9"/>
  <c r="J1219" i="9" s="1"/>
  <c r="I1220" i="9"/>
  <c r="J1220" i="9" s="1"/>
  <c r="I1221" i="9"/>
  <c r="J1221" i="9" s="1"/>
  <c r="I1222" i="9"/>
  <c r="J1222" i="9" s="1"/>
  <c r="I1223" i="9"/>
  <c r="J1223" i="9" s="1"/>
  <c r="I1224" i="9"/>
  <c r="J1224" i="9" s="1"/>
  <c r="I1225" i="9"/>
  <c r="J1225" i="9" s="1"/>
  <c r="I1226" i="9"/>
  <c r="J1226" i="9" s="1"/>
  <c r="I1227" i="9"/>
  <c r="J1227" i="9" s="1"/>
  <c r="I1228" i="9"/>
  <c r="J1228" i="9" s="1"/>
  <c r="I1229" i="9"/>
  <c r="J1229" i="9" s="1"/>
  <c r="I1230" i="9"/>
  <c r="J1230" i="9" s="1"/>
  <c r="I1231" i="9"/>
  <c r="J1231" i="9" s="1"/>
  <c r="I1232" i="9"/>
  <c r="J1232" i="9" s="1"/>
  <c r="I1233" i="9"/>
  <c r="J1233" i="9" s="1"/>
  <c r="I1234" i="9"/>
  <c r="J1234" i="9" s="1"/>
  <c r="I1235" i="9"/>
  <c r="J1235" i="9" s="1"/>
  <c r="I1236" i="9"/>
  <c r="J1236" i="9" s="1"/>
  <c r="I1237" i="9"/>
  <c r="J1237" i="9" s="1"/>
  <c r="I1238" i="9"/>
  <c r="J1238" i="9" s="1"/>
  <c r="I1239" i="9"/>
  <c r="J1239" i="9" s="1"/>
  <c r="I1240" i="9"/>
  <c r="J1240" i="9" s="1"/>
  <c r="I1241" i="9"/>
  <c r="J1241" i="9" s="1"/>
  <c r="W8" i="7"/>
  <c r="W9" i="7"/>
  <c r="W10" i="7"/>
  <c r="W11" i="7"/>
  <c r="W12" i="7"/>
  <c r="X12" i="7" s="1"/>
  <c r="W13" i="7"/>
  <c r="W14" i="7"/>
  <c r="X14" i="7" s="1"/>
  <c r="W15" i="7"/>
  <c r="X15" i="7" s="1"/>
  <c r="W16" i="7"/>
  <c r="X16" i="7" s="1"/>
  <c r="W17" i="7"/>
  <c r="X17" i="7" s="1"/>
  <c r="W18" i="7"/>
  <c r="W19" i="7"/>
  <c r="X19" i="7" s="1"/>
  <c r="W20" i="7"/>
  <c r="X20" i="7" s="1"/>
  <c r="W21" i="7"/>
  <c r="X21" i="7" s="1"/>
  <c r="W22" i="7"/>
  <c r="X22" i="7" s="1"/>
  <c r="W23" i="7"/>
  <c r="W24" i="7"/>
  <c r="W25" i="7"/>
  <c r="W26" i="7"/>
  <c r="W27" i="7"/>
  <c r="W28" i="7"/>
  <c r="X29" i="7" s="1"/>
  <c r="W29" i="7"/>
  <c r="W30" i="7"/>
  <c r="X30" i="7" s="1"/>
  <c r="W31" i="7"/>
  <c r="X31" i="7" s="1"/>
  <c r="W32" i="7"/>
  <c r="X32" i="7" s="1"/>
  <c r="W33" i="7"/>
  <c r="X33" i="7" s="1"/>
  <c r="W34" i="7"/>
  <c r="W35" i="7"/>
  <c r="W36" i="7"/>
  <c r="W37" i="7"/>
  <c r="X37" i="7" s="1"/>
  <c r="W38" i="7"/>
  <c r="X38" i="7" s="1"/>
  <c r="W39" i="7"/>
  <c r="W40" i="7"/>
  <c r="W41" i="7"/>
  <c r="W42" i="7"/>
  <c r="W43" i="7"/>
  <c r="W44" i="7"/>
  <c r="W45" i="7"/>
  <c r="W46" i="7"/>
  <c r="X46" i="7" s="1"/>
  <c r="W47" i="7"/>
  <c r="X47" i="7" s="1"/>
  <c r="W48" i="7"/>
  <c r="X48" i="7" s="1"/>
  <c r="W49" i="7"/>
  <c r="X49" i="7" s="1"/>
  <c r="W50" i="7"/>
  <c r="W51" i="7"/>
  <c r="X51" i="7" s="1"/>
  <c r="W52" i="7"/>
  <c r="X52" i="7" s="1"/>
  <c r="W53" i="7"/>
  <c r="X53" i="7" s="1"/>
  <c r="W54" i="7"/>
  <c r="X54" i="7" s="1"/>
  <c r="W55" i="7"/>
  <c r="W56" i="7"/>
  <c r="W57" i="7"/>
  <c r="W58" i="7"/>
  <c r="W59" i="7"/>
  <c r="W60" i="7"/>
  <c r="W61" i="7"/>
  <c r="W62" i="7"/>
  <c r="W63" i="7"/>
  <c r="W64" i="7"/>
  <c r="X64" i="7" s="1"/>
  <c r="W65" i="7"/>
  <c r="W66" i="7"/>
  <c r="W67" i="7"/>
  <c r="X67" i="7" s="1"/>
  <c r="W68" i="7"/>
  <c r="X68" i="7" s="1"/>
  <c r="W69" i="7"/>
  <c r="X69" i="7" s="1"/>
  <c r="W70" i="7"/>
  <c r="X70" i="7" s="1"/>
  <c r="W71" i="7"/>
  <c r="W72" i="7"/>
  <c r="W73" i="7"/>
  <c r="W74" i="7"/>
  <c r="W75" i="7"/>
  <c r="W76" i="7"/>
  <c r="X77" i="7" s="1"/>
  <c r="W77" i="7"/>
  <c r="W78" i="7"/>
  <c r="X78" i="7" s="1"/>
  <c r="W79" i="7"/>
  <c r="X79" i="7" s="1"/>
  <c r="W80" i="7"/>
  <c r="X80" i="7" s="1"/>
  <c r="W81" i="7"/>
  <c r="X81" i="7" s="1"/>
  <c r="W82" i="7"/>
  <c r="W83" i="7"/>
  <c r="X83" i="7" s="1"/>
  <c r="W84" i="7"/>
  <c r="X84" i="7" s="1"/>
  <c r="W85" i="7"/>
  <c r="X85" i="7" s="1"/>
  <c r="W86" i="7"/>
  <c r="X86" i="7" s="1"/>
  <c r="W87" i="7"/>
  <c r="W88" i="7"/>
  <c r="W89" i="7"/>
  <c r="W90" i="7"/>
  <c r="W91" i="7"/>
  <c r="W92" i="7"/>
  <c r="X92" i="7" s="1"/>
  <c r="W93" i="7"/>
  <c r="W94" i="7"/>
  <c r="W95" i="7"/>
  <c r="W96" i="7"/>
  <c r="X96" i="7" s="1"/>
  <c r="W97" i="7"/>
  <c r="X97" i="7" s="1"/>
  <c r="W98" i="7"/>
  <c r="W99" i="7"/>
  <c r="X99" i="7" s="1"/>
  <c r="W100" i="7"/>
  <c r="W101" i="7"/>
  <c r="X101" i="7" s="1"/>
  <c r="W102" i="7"/>
  <c r="X102" i="7" s="1"/>
  <c r="W103" i="7"/>
  <c r="W104" i="7"/>
  <c r="W105" i="7"/>
  <c r="W106" i="7"/>
  <c r="W107" i="7"/>
  <c r="W108" i="7"/>
  <c r="W109" i="7"/>
  <c r="W110" i="7"/>
  <c r="X110" i="7" s="1"/>
  <c r="W111" i="7"/>
  <c r="X111" i="7" s="1"/>
  <c r="W112" i="7"/>
  <c r="X112" i="7" s="1"/>
  <c r="W113" i="7"/>
  <c r="X113" i="7" s="1"/>
  <c r="W114" i="7"/>
  <c r="W115" i="7"/>
  <c r="X115" i="7" s="1"/>
  <c r="W116" i="7"/>
  <c r="X116" i="7" s="1"/>
  <c r="W117" i="7"/>
  <c r="X117" i="7" s="1"/>
  <c r="W118" i="7"/>
  <c r="X118" i="7" s="1"/>
  <c r="W119" i="7"/>
  <c r="W120" i="7"/>
  <c r="W121" i="7"/>
  <c r="W122" i="7"/>
  <c r="W123" i="7"/>
  <c r="W124" i="7"/>
  <c r="X125" i="7" s="1"/>
  <c r="W125" i="7"/>
  <c r="W126" i="7"/>
  <c r="X126" i="7" s="1"/>
  <c r="W127" i="7"/>
  <c r="X127" i="7" s="1"/>
  <c r="W128" i="7"/>
  <c r="X128" i="7" s="1"/>
  <c r="W129" i="7"/>
  <c r="W130" i="7"/>
  <c r="W131" i="7"/>
  <c r="X131" i="7" s="1"/>
  <c r="W132" i="7"/>
  <c r="X132" i="7" s="1"/>
  <c r="W133" i="7"/>
  <c r="X133" i="7" s="1"/>
  <c r="W134" i="7"/>
  <c r="X134" i="7" s="1"/>
  <c r="W135" i="7"/>
  <c r="W136" i="7"/>
  <c r="W137" i="7"/>
  <c r="W138" i="7"/>
  <c r="W139" i="7"/>
  <c r="W140" i="7"/>
  <c r="W141" i="7"/>
  <c r="W142" i="7"/>
  <c r="X142" i="7" s="1"/>
  <c r="W143" i="7"/>
  <c r="X143" i="7" s="1"/>
  <c r="W144" i="7"/>
  <c r="X144" i="7" s="1"/>
  <c r="W145" i="7"/>
  <c r="X145" i="7" s="1"/>
  <c r="W146" i="7"/>
  <c r="W147" i="7"/>
  <c r="X147" i="7" s="1"/>
  <c r="W148" i="7"/>
  <c r="X148" i="7" s="1"/>
  <c r="W149" i="7"/>
  <c r="X149" i="7" s="1"/>
  <c r="W150" i="7"/>
  <c r="X150" i="7" s="1"/>
  <c r="W151" i="7"/>
  <c r="W152" i="7"/>
  <c r="W153" i="7"/>
  <c r="W154" i="7"/>
  <c r="W155" i="7"/>
  <c r="W156" i="7"/>
  <c r="W157" i="7"/>
  <c r="W158" i="7"/>
  <c r="W159" i="7"/>
  <c r="W160" i="7"/>
  <c r="X160" i="7" s="1"/>
  <c r="W161" i="7"/>
  <c r="X161" i="7" s="1"/>
  <c r="W162" i="7"/>
  <c r="W163" i="7"/>
  <c r="X163" i="7" s="1"/>
  <c r="W164" i="7"/>
  <c r="X164" i="7" s="1"/>
  <c r="W165" i="7"/>
  <c r="X165" i="7" s="1"/>
  <c r="W166" i="7"/>
  <c r="X166" i="7" s="1"/>
  <c r="W167" i="7"/>
  <c r="W168" i="7"/>
  <c r="W169" i="7"/>
  <c r="W170" i="7"/>
  <c r="W171" i="7"/>
  <c r="W172" i="7"/>
  <c r="X172" i="7" s="1"/>
  <c r="W173" i="7"/>
  <c r="W174" i="7"/>
  <c r="X174" i="7" s="1"/>
  <c r="W175" i="7"/>
  <c r="X175" i="7" s="1"/>
  <c r="W176" i="7"/>
  <c r="X176" i="7" s="1"/>
  <c r="W177" i="7"/>
  <c r="X177" i="7" s="1"/>
  <c r="W178" i="7"/>
  <c r="W179" i="7"/>
  <c r="X179" i="7" s="1"/>
  <c r="W180" i="7"/>
  <c r="X180" i="7" s="1"/>
  <c r="W181" i="7"/>
  <c r="X181" i="7" s="1"/>
  <c r="W182" i="7"/>
  <c r="X182" i="7" s="1"/>
  <c r="W183" i="7"/>
  <c r="W184" i="7"/>
  <c r="W185" i="7"/>
  <c r="W186" i="7"/>
  <c r="W187" i="7"/>
  <c r="W188" i="7"/>
  <c r="W189" i="7"/>
  <c r="W190" i="7"/>
  <c r="W191" i="7"/>
  <c r="X191" i="7" s="1"/>
  <c r="W192" i="7"/>
  <c r="X192" i="7" s="1"/>
  <c r="W193" i="7"/>
  <c r="X193" i="7" s="1"/>
  <c r="W194" i="7"/>
  <c r="W195" i="7"/>
  <c r="X195" i="7" s="1"/>
  <c r="W196" i="7"/>
  <c r="X196" i="7" s="1"/>
  <c r="W197" i="7"/>
  <c r="X197" i="7" s="1"/>
  <c r="W198" i="7"/>
  <c r="X198" i="7" s="1"/>
  <c r="W199" i="7"/>
  <c r="W200" i="7"/>
  <c r="W201" i="7"/>
  <c r="W202" i="7"/>
  <c r="W203" i="7"/>
  <c r="W204" i="7"/>
  <c r="W205" i="7"/>
  <c r="W206" i="7"/>
  <c r="W207" i="7"/>
  <c r="W208" i="7"/>
  <c r="X208" i="7" s="1"/>
  <c r="W209" i="7"/>
  <c r="X209" i="7" s="1"/>
  <c r="W210" i="7"/>
  <c r="W211" i="7"/>
  <c r="X211" i="7" s="1"/>
  <c r="W212" i="7"/>
  <c r="X212" i="7" s="1"/>
  <c r="W213" i="7"/>
  <c r="X213" i="7" s="1"/>
  <c r="W214" i="7"/>
  <c r="X214" i="7" s="1"/>
  <c r="W215" i="7"/>
  <c r="W216" i="7"/>
  <c r="W217" i="7"/>
  <c r="W218" i="7"/>
  <c r="W219" i="7"/>
  <c r="W220" i="7"/>
  <c r="X221" i="7" s="1"/>
  <c r="W221" i="7"/>
  <c r="W222" i="7"/>
  <c r="X222" i="7" s="1"/>
  <c r="W223" i="7"/>
  <c r="X223" i="7" s="1"/>
  <c r="W224" i="7"/>
  <c r="X224" i="7" s="1"/>
  <c r="W225" i="7"/>
  <c r="X225" i="7" s="1"/>
  <c r="W226" i="7"/>
  <c r="W227" i="7"/>
  <c r="X227" i="7" s="1"/>
  <c r="W228" i="7"/>
  <c r="X228" i="7" s="1"/>
  <c r="W229" i="7"/>
  <c r="X229" i="7" s="1"/>
  <c r="W230" i="7"/>
  <c r="X230" i="7" s="1"/>
  <c r="W231" i="7"/>
  <c r="W232" i="7"/>
  <c r="W233" i="7"/>
  <c r="W234" i="7"/>
  <c r="W235" i="7"/>
  <c r="W236" i="7"/>
  <c r="X237" i="7" s="1"/>
  <c r="W237" i="7"/>
  <c r="W238" i="7"/>
  <c r="X238" i="7" s="1"/>
  <c r="W239" i="7"/>
  <c r="X239" i="7" s="1"/>
  <c r="W240" i="7"/>
  <c r="X240" i="7" s="1"/>
  <c r="W241" i="7"/>
  <c r="X241" i="7" s="1"/>
  <c r="W242" i="7"/>
  <c r="W243" i="7"/>
  <c r="W244" i="7"/>
  <c r="X244" i="7" s="1"/>
  <c r="W245" i="7"/>
  <c r="X245" i="7" s="1"/>
  <c r="W246" i="7"/>
  <c r="X246" i="7" s="1"/>
  <c r="W247" i="7"/>
  <c r="W248" i="7"/>
  <c r="W249" i="7"/>
  <c r="W250" i="7"/>
  <c r="W251" i="7"/>
  <c r="W252" i="7"/>
  <c r="X252" i="7" s="1"/>
  <c r="W253" i="7"/>
  <c r="W254" i="7"/>
  <c r="X254" i="7" s="1"/>
  <c r="W255" i="7"/>
  <c r="X255" i="7" s="1"/>
  <c r="W256" i="7"/>
  <c r="X256" i="7" s="1"/>
  <c r="W257" i="7"/>
  <c r="X257" i="7" s="1"/>
  <c r="W258" i="7"/>
  <c r="W259" i="7"/>
  <c r="X259" i="7" s="1"/>
  <c r="W260" i="7"/>
  <c r="X260" i="7" s="1"/>
  <c r="W261" i="7"/>
  <c r="X261" i="7" s="1"/>
  <c r="W262" i="7"/>
  <c r="X262" i="7" s="1"/>
  <c r="W263" i="7"/>
  <c r="W264" i="7"/>
  <c r="W265" i="7"/>
  <c r="W266" i="7"/>
  <c r="W267" i="7"/>
  <c r="W268" i="7"/>
  <c r="X269" i="7" s="1"/>
  <c r="W269" i="7"/>
  <c r="W270" i="7"/>
  <c r="X270" i="7" s="1"/>
  <c r="W271" i="7"/>
  <c r="X271" i="7" s="1"/>
  <c r="W272" i="7"/>
  <c r="X272" i="7" s="1"/>
  <c r="W273" i="7"/>
  <c r="X273" i="7" s="1"/>
  <c r="W274" i="7"/>
  <c r="W275" i="7"/>
  <c r="X275" i="7" s="1"/>
  <c r="W276" i="7"/>
  <c r="X276" i="7" s="1"/>
  <c r="W277" i="7"/>
  <c r="X277" i="7" s="1"/>
  <c r="W278" i="7"/>
  <c r="X278" i="7" s="1"/>
  <c r="W279" i="7"/>
  <c r="W280" i="7"/>
  <c r="W281" i="7"/>
  <c r="W282" i="7"/>
  <c r="W283" i="7"/>
  <c r="W284" i="7"/>
  <c r="W285" i="7"/>
  <c r="W286" i="7"/>
  <c r="W287" i="7"/>
  <c r="W288" i="7"/>
  <c r="X288" i="7" s="1"/>
  <c r="W289" i="7"/>
  <c r="X289" i="7" s="1"/>
  <c r="W290" i="7"/>
  <c r="W291" i="7"/>
  <c r="X291" i="7" s="1"/>
  <c r="W292" i="7"/>
  <c r="X292" i="7" s="1"/>
  <c r="W293" i="7"/>
  <c r="X293" i="7" s="1"/>
  <c r="W294" i="7"/>
  <c r="X294" i="7" s="1"/>
  <c r="W295" i="7"/>
  <c r="X295" i="7" s="1"/>
  <c r="W296" i="7"/>
  <c r="W297" i="7"/>
  <c r="W298" i="7"/>
  <c r="W299" i="7"/>
  <c r="W300" i="7"/>
  <c r="W301" i="7"/>
  <c r="W302" i="7"/>
  <c r="W303" i="7"/>
  <c r="W304" i="7"/>
  <c r="W305" i="7"/>
  <c r="X305" i="7" s="1"/>
  <c r="W306" i="7"/>
  <c r="W307" i="7"/>
  <c r="X307" i="7" s="1"/>
  <c r="W308" i="7"/>
  <c r="X308" i="7" s="1"/>
  <c r="W309" i="7"/>
  <c r="X309" i="7" s="1"/>
  <c r="W310" i="7"/>
  <c r="X310" i="7" s="1"/>
  <c r="W311" i="7"/>
  <c r="W312" i="7"/>
  <c r="W313" i="7"/>
  <c r="W314" i="7"/>
  <c r="W315" i="7"/>
  <c r="W316" i="7"/>
  <c r="X316" i="7" s="1"/>
  <c r="W317" i="7"/>
  <c r="W318" i="7"/>
  <c r="X318" i="7" s="1"/>
  <c r="W319" i="7"/>
  <c r="X319" i="7" s="1"/>
  <c r="W320" i="7"/>
  <c r="X320" i="7" s="1"/>
  <c r="W321" i="7"/>
  <c r="X321" i="7" s="1"/>
  <c r="W322" i="7"/>
  <c r="W323" i="7"/>
  <c r="X323" i="7" s="1"/>
  <c r="W324" i="7"/>
  <c r="X324" i="7" s="1"/>
  <c r="W325" i="7"/>
  <c r="X325" i="7" s="1"/>
  <c r="W326" i="7"/>
  <c r="X326" i="7" s="1"/>
  <c r="W327" i="7"/>
  <c r="W328" i="7"/>
  <c r="W329" i="7"/>
  <c r="W330" i="7"/>
  <c r="W331" i="7"/>
  <c r="W332" i="7"/>
  <c r="W333" i="7"/>
  <c r="W334" i="7"/>
  <c r="X334" i="7" s="1"/>
  <c r="W335" i="7"/>
  <c r="X335" i="7" s="1"/>
  <c r="W336" i="7"/>
  <c r="X336" i="7" s="1"/>
  <c r="W337" i="7"/>
  <c r="X337" i="7" s="1"/>
  <c r="W338" i="7"/>
  <c r="W339" i="7"/>
  <c r="X339" i="7" s="1"/>
  <c r="W340" i="7"/>
  <c r="X340" i="7" s="1"/>
  <c r="W341" i="7"/>
  <c r="X341" i="7" s="1"/>
  <c r="W342" i="7"/>
  <c r="X342" i="7" s="1"/>
  <c r="W343" i="7"/>
  <c r="W344" i="7"/>
  <c r="W345" i="7"/>
  <c r="W346" i="7"/>
  <c r="W347" i="7"/>
  <c r="W348" i="7"/>
  <c r="X349" i="7" s="1"/>
  <c r="W349" i="7"/>
  <c r="W350" i="7"/>
  <c r="W351" i="7"/>
  <c r="W352" i="7"/>
  <c r="X352" i="7" s="1"/>
  <c r="W353" i="7"/>
  <c r="X354" i="7" s="1"/>
  <c r="W354" i="7"/>
  <c r="W355" i="7"/>
  <c r="X355" i="7" s="1"/>
  <c r="W356" i="7"/>
  <c r="X356" i="7" s="1"/>
  <c r="W357" i="7"/>
  <c r="X357" i="7" s="1"/>
  <c r="W358" i="7"/>
  <c r="X358" i="7" s="1"/>
  <c r="W359" i="7"/>
  <c r="W360" i="7"/>
  <c r="W361" i="7"/>
  <c r="W362" i="7"/>
  <c r="W363" i="7"/>
  <c r="W364" i="7"/>
  <c r="X365" i="7" s="1"/>
  <c r="W365" i="7"/>
  <c r="W366" i="7"/>
  <c r="X366" i="7" s="1"/>
  <c r="W367" i="7"/>
  <c r="X367" i="7" s="1"/>
  <c r="W368" i="7"/>
  <c r="X368" i="7" s="1"/>
  <c r="W369" i="7"/>
  <c r="X369" i="7" s="1"/>
  <c r="W370" i="7"/>
  <c r="W371" i="7"/>
  <c r="X371" i="7" s="1"/>
  <c r="W372" i="7"/>
  <c r="X372" i="7" s="1"/>
  <c r="W373" i="7"/>
  <c r="X373" i="7" s="1"/>
  <c r="W374" i="7"/>
  <c r="X374" i="7" s="1"/>
  <c r="W375" i="7"/>
  <c r="W376" i="7"/>
  <c r="W377" i="7"/>
  <c r="W378" i="7"/>
  <c r="W379" i="7"/>
  <c r="W380" i="7"/>
  <c r="X380" i="7" s="1"/>
  <c r="W381" i="7"/>
  <c r="W382" i="7"/>
  <c r="W383" i="7"/>
  <c r="W384" i="7"/>
  <c r="X384" i="7" s="1"/>
  <c r="W385" i="7"/>
  <c r="X385" i="7" s="1"/>
  <c r="W386" i="7"/>
  <c r="W387" i="7"/>
  <c r="W388" i="7"/>
  <c r="X388" i="7" s="1"/>
  <c r="W389" i="7"/>
  <c r="X389" i="7" s="1"/>
  <c r="W390" i="7"/>
  <c r="X390" i="7" s="1"/>
  <c r="W391" i="7"/>
  <c r="W392" i="7"/>
  <c r="W393" i="7"/>
  <c r="W394" i="7"/>
  <c r="W395" i="7"/>
  <c r="W396" i="7"/>
  <c r="W397" i="7"/>
  <c r="W398" i="7"/>
  <c r="X398" i="7" s="1"/>
  <c r="W399" i="7"/>
  <c r="X399" i="7" s="1"/>
  <c r="W400" i="7"/>
  <c r="X400" i="7" s="1"/>
  <c r="W401" i="7"/>
  <c r="X401" i="7" s="1"/>
  <c r="W402" i="7"/>
  <c r="W403" i="7"/>
  <c r="X403" i="7" s="1"/>
  <c r="W404" i="7"/>
  <c r="X404" i="7" s="1"/>
  <c r="W405" i="7"/>
  <c r="X405" i="7" s="1"/>
  <c r="W406" i="7"/>
  <c r="X406" i="7" s="1"/>
  <c r="W407" i="7"/>
  <c r="W408" i="7"/>
  <c r="W409" i="7"/>
  <c r="W410" i="7"/>
  <c r="W411" i="7"/>
  <c r="W412" i="7"/>
  <c r="W413" i="7"/>
  <c r="W414" i="7"/>
  <c r="W415" i="7"/>
  <c r="W416" i="7"/>
  <c r="X416" i="7" s="1"/>
  <c r="W417" i="7"/>
  <c r="X417" i="7" s="1"/>
  <c r="W418" i="7"/>
  <c r="W419" i="7"/>
  <c r="X419" i="7" s="1"/>
  <c r="W420" i="7"/>
  <c r="X420" i="7" s="1"/>
  <c r="W421" i="7"/>
  <c r="X421" i="7" s="1"/>
  <c r="W422" i="7"/>
  <c r="X422" i="7" s="1"/>
  <c r="W423" i="7"/>
  <c r="W424" i="7"/>
  <c r="W425" i="7"/>
  <c r="W426" i="7"/>
  <c r="W427" i="7"/>
  <c r="W428" i="7"/>
  <c r="W429" i="7"/>
  <c r="W430" i="7"/>
  <c r="W431" i="7"/>
  <c r="W432" i="7"/>
  <c r="X432" i="7" s="1"/>
  <c r="W433" i="7"/>
  <c r="X433" i="7" s="1"/>
  <c r="W434" i="7"/>
  <c r="W435" i="7"/>
  <c r="X435" i="7" s="1"/>
  <c r="W436" i="7"/>
  <c r="X436" i="7" s="1"/>
  <c r="W437" i="7"/>
  <c r="X437" i="7" s="1"/>
  <c r="W438" i="7"/>
  <c r="X438" i="7" s="1"/>
  <c r="W439" i="7"/>
  <c r="W440" i="7"/>
  <c r="W441" i="7"/>
  <c r="W442" i="7"/>
  <c r="W443" i="7"/>
  <c r="W444" i="7"/>
  <c r="X444" i="7" s="1"/>
  <c r="W445" i="7"/>
  <c r="W446" i="7"/>
  <c r="X446" i="7" s="1"/>
  <c r="W447" i="7"/>
  <c r="X447" i="7" s="1"/>
  <c r="W448" i="7"/>
  <c r="X448" i="7" s="1"/>
  <c r="W449" i="7"/>
  <c r="X449" i="7" s="1"/>
  <c r="W450" i="7"/>
  <c r="W451" i="7"/>
  <c r="X451" i="7" s="1"/>
  <c r="W452" i="7"/>
  <c r="X452" i="7" s="1"/>
  <c r="W453" i="7"/>
  <c r="X453" i="7" s="1"/>
  <c r="W454" i="7"/>
  <c r="X454" i="7" s="1"/>
  <c r="W455" i="7"/>
  <c r="W456" i="7"/>
  <c r="W457" i="7"/>
  <c r="W458" i="7"/>
  <c r="W459" i="7"/>
  <c r="W460" i="7"/>
  <c r="W461" i="7"/>
  <c r="W462" i="7"/>
  <c r="W463" i="7"/>
  <c r="W464" i="7"/>
  <c r="X464" i="7" s="1"/>
  <c r="W465" i="7"/>
  <c r="X465" i="7" s="1"/>
  <c r="W466" i="7"/>
  <c r="W467" i="7"/>
  <c r="X467" i="7" s="1"/>
  <c r="W468" i="7"/>
  <c r="X468" i="7" s="1"/>
  <c r="W469" i="7"/>
  <c r="X469" i="7" s="1"/>
  <c r="W470" i="7"/>
  <c r="X470" i="7" s="1"/>
  <c r="W471" i="7"/>
  <c r="W472" i="7"/>
  <c r="W473" i="7"/>
  <c r="W474" i="7"/>
  <c r="W475" i="7"/>
  <c r="W476" i="7"/>
  <c r="X477" i="7" s="1"/>
  <c r="W477" i="7"/>
  <c r="W478" i="7"/>
  <c r="X478" i="7" s="1"/>
  <c r="W479" i="7"/>
  <c r="X479" i="7" s="1"/>
  <c r="W480" i="7"/>
  <c r="X480" i="7" s="1"/>
  <c r="W481" i="7"/>
  <c r="X481" i="7" s="1"/>
  <c r="W482" i="7"/>
  <c r="W483" i="7"/>
  <c r="X483" i="7" s="1"/>
  <c r="W484" i="7"/>
  <c r="X484" i="7" s="1"/>
  <c r="W485" i="7"/>
  <c r="W486" i="7"/>
  <c r="X486" i="7" s="1"/>
  <c r="W487" i="7"/>
  <c r="W488" i="7"/>
  <c r="W489" i="7"/>
  <c r="W490" i="7"/>
  <c r="W491" i="7"/>
  <c r="W492" i="7"/>
  <c r="X493" i="7" s="1"/>
  <c r="W493" i="7"/>
  <c r="W494" i="7"/>
  <c r="X494" i="7" s="1"/>
  <c r="W495" i="7"/>
  <c r="X495" i="7" s="1"/>
  <c r="W496" i="7"/>
  <c r="X496" i="7" s="1"/>
  <c r="W497" i="7"/>
  <c r="X497" i="7" s="1"/>
  <c r="W498" i="7"/>
  <c r="W499" i="7"/>
  <c r="X499" i="7" s="1"/>
  <c r="W500" i="7"/>
  <c r="X500" i="7" s="1"/>
  <c r="W501" i="7"/>
  <c r="X501" i="7" s="1"/>
  <c r="W502" i="7"/>
  <c r="X502" i="7" s="1"/>
  <c r="W503" i="7"/>
  <c r="W504" i="7"/>
  <c r="W505" i="7"/>
  <c r="W506" i="7"/>
  <c r="W507" i="7"/>
  <c r="W508" i="7"/>
  <c r="W509" i="7"/>
  <c r="W510" i="7"/>
  <c r="W511" i="7"/>
  <c r="X511" i="7" s="1"/>
  <c r="W512" i="7"/>
  <c r="X512" i="7" s="1"/>
  <c r="W513" i="7"/>
  <c r="X513" i="7" s="1"/>
  <c r="W514" i="7"/>
  <c r="W515" i="7"/>
  <c r="X515" i="7" s="1"/>
  <c r="W516" i="7"/>
  <c r="X516" i="7" s="1"/>
  <c r="W517" i="7"/>
  <c r="X517" i="7" s="1"/>
  <c r="W518" i="7"/>
  <c r="X518" i="7" s="1"/>
  <c r="W519" i="7"/>
  <c r="W520" i="7"/>
  <c r="W521" i="7"/>
  <c r="W522" i="7"/>
  <c r="W523" i="7"/>
  <c r="W524" i="7"/>
  <c r="X524" i="7" s="1"/>
  <c r="W525" i="7"/>
  <c r="W526" i="7"/>
  <c r="W527" i="7"/>
  <c r="W528" i="7"/>
  <c r="X528" i="7" s="1"/>
  <c r="W529" i="7"/>
  <c r="X529" i="7" s="1"/>
  <c r="W530" i="7"/>
  <c r="W531" i="7"/>
  <c r="W532" i="7"/>
  <c r="X532" i="7" s="1"/>
  <c r="W533" i="7"/>
  <c r="X533" i="7" s="1"/>
  <c r="W534" i="7"/>
  <c r="X534" i="7" s="1"/>
  <c r="W535" i="7"/>
  <c r="W536" i="7"/>
  <c r="W537" i="7"/>
  <c r="W538" i="7"/>
  <c r="W539" i="7"/>
  <c r="W540" i="7"/>
  <c r="X540" i="7" s="1"/>
  <c r="W541" i="7"/>
  <c r="W542" i="7"/>
  <c r="X542" i="7" s="1"/>
  <c r="W543" i="7"/>
  <c r="X543" i="7" s="1"/>
  <c r="W544" i="7"/>
  <c r="X544" i="7" s="1"/>
  <c r="W545" i="7"/>
  <c r="X545" i="7" s="1"/>
  <c r="W546" i="7"/>
  <c r="W547" i="7"/>
  <c r="X547" i="7" s="1"/>
  <c r="W548" i="7"/>
  <c r="X548" i="7" s="1"/>
  <c r="W549" i="7"/>
  <c r="X549" i="7" s="1"/>
  <c r="W550" i="7"/>
  <c r="X550" i="7" s="1"/>
  <c r="W551" i="7"/>
  <c r="W552" i="7"/>
  <c r="W553" i="7"/>
  <c r="W554" i="7"/>
  <c r="W555" i="7"/>
  <c r="W556" i="7"/>
  <c r="W557" i="7"/>
  <c r="W558" i="7"/>
  <c r="W559" i="7"/>
  <c r="X559" i="7" s="1"/>
  <c r="W560" i="7"/>
  <c r="X560" i="7" s="1"/>
  <c r="W561" i="7"/>
  <c r="X561" i="7" s="1"/>
  <c r="W562" i="7"/>
  <c r="W563" i="7"/>
  <c r="X563" i="7" s="1"/>
  <c r="W564" i="7"/>
  <c r="X564" i="7" s="1"/>
  <c r="W565" i="7"/>
  <c r="X565" i="7" s="1"/>
  <c r="W566" i="7"/>
  <c r="X566" i="7" s="1"/>
  <c r="W567" i="7"/>
  <c r="W568" i="7"/>
  <c r="W569" i="7"/>
  <c r="W570" i="7"/>
  <c r="W571" i="7"/>
  <c r="W572" i="7"/>
  <c r="W573" i="7"/>
  <c r="W574" i="7"/>
  <c r="X574" i="7" s="1"/>
  <c r="W575" i="7"/>
  <c r="X575" i="7" s="1"/>
  <c r="W576" i="7"/>
  <c r="X576" i="7" s="1"/>
  <c r="W577" i="7"/>
  <c r="X577" i="7" s="1"/>
  <c r="W578" i="7"/>
  <c r="W579" i="7"/>
  <c r="X579" i="7" s="1"/>
  <c r="W580" i="7"/>
  <c r="X580" i="7" s="1"/>
  <c r="W581" i="7"/>
  <c r="X581" i="7" s="1"/>
  <c r="W582" i="7"/>
  <c r="X582" i="7" s="1"/>
  <c r="W583" i="7"/>
  <c r="W584" i="7"/>
  <c r="W585" i="7"/>
  <c r="W586" i="7"/>
  <c r="W587" i="7"/>
  <c r="W588" i="7"/>
  <c r="X588" i="7" s="1"/>
  <c r="W589" i="7"/>
  <c r="W590" i="7"/>
  <c r="X590" i="7" s="1"/>
  <c r="W591" i="7"/>
  <c r="X591" i="7" s="1"/>
  <c r="W592" i="7"/>
  <c r="X592" i="7" s="1"/>
  <c r="W593" i="7"/>
  <c r="X594" i="7" s="1"/>
  <c r="W594" i="7"/>
  <c r="W595" i="7"/>
  <c r="X595" i="7" s="1"/>
  <c r="W596" i="7"/>
  <c r="X596" i="7" s="1"/>
  <c r="W597" i="7"/>
  <c r="X597" i="7" s="1"/>
  <c r="W598" i="7"/>
  <c r="X598" i="7" s="1"/>
  <c r="W599" i="7"/>
  <c r="W600" i="7"/>
  <c r="W601" i="7"/>
  <c r="W602" i="7"/>
  <c r="W603" i="7"/>
  <c r="W604" i="7"/>
  <c r="X605" i="7" s="1"/>
  <c r="W605" i="7"/>
  <c r="W606" i="7"/>
  <c r="W607" i="7"/>
  <c r="W608" i="7"/>
  <c r="X608" i="7" s="1"/>
  <c r="W609" i="7"/>
  <c r="X609" i="7" s="1"/>
  <c r="W610" i="7"/>
  <c r="W611" i="7"/>
  <c r="X611" i="7" s="1"/>
  <c r="W612" i="7"/>
  <c r="X612" i="7" s="1"/>
  <c r="W613" i="7"/>
  <c r="X613" i="7" s="1"/>
  <c r="W614" i="7"/>
  <c r="X614" i="7" s="1"/>
  <c r="W615" i="7"/>
  <c r="W616" i="7"/>
  <c r="W617" i="7"/>
  <c r="W618" i="7"/>
  <c r="W619" i="7"/>
  <c r="W620" i="7"/>
  <c r="W621" i="7"/>
  <c r="W622" i="7"/>
  <c r="W623" i="7"/>
  <c r="W624" i="7"/>
  <c r="X624" i="7" s="1"/>
  <c r="W625" i="7"/>
  <c r="X625" i="7" s="1"/>
  <c r="W626" i="7"/>
  <c r="W627" i="7"/>
  <c r="X627" i="7" s="1"/>
  <c r="W628" i="7"/>
  <c r="X628" i="7" s="1"/>
  <c r="W629" i="7"/>
  <c r="X629" i="7" s="1"/>
  <c r="W630" i="7"/>
  <c r="X630" i="7" s="1"/>
  <c r="W631" i="7"/>
  <c r="W632" i="7"/>
  <c r="W633" i="7"/>
  <c r="W634" i="7"/>
  <c r="W635" i="7"/>
  <c r="W636" i="7"/>
  <c r="W637" i="7"/>
  <c r="W638" i="7"/>
  <c r="X638" i="7" s="1"/>
  <c r="W639" i="7"/>
  <c r="X639" i="7" s="1"/>
  <c r="W640" i="7"/>
  <c r="X640" i="7" s="1"/>
  <c r="W641" i="7"/>
  <c r="W642" i="7"/>
  <c r="W643" i="7"/>
  <c r="X643" i="7" s="1"/>
  <c r="W644" i="7"/>
  <c r="X644" i="7" s="1"/>
  <c r="W645" i="7"/>
  <c r="X645" i="7" s="1"/>
  <c r="W646" i="7"/>
  <c r="X646" i="7" s="1"/>
  <c r="W647" i="7"/>
  <c r="W648" i="7"/>
  <c r="W649" i="7"/>
  <c r="W650" i="7"/>
  <c r="W651" i="7"/>
  <c r="W652" i="7"/>
  <c r="W653" i="7"/>
  <c r="W654" i="7"/>
  <c r="X654" i="7" s="1"/>
  <c r="W655" i="7"/>
  <c r="X655" i="7" s="1"/>
  <c r="W656" i="7"/>
  <c r="X656" i="7" s="1"/>
  <c r="W657" i="7"/>
  <c r="X657" i="7" s="1"/>
  <c r="W658" i="7"/>
  <c r="W659" i="7"/>
  <c r="X659" i="7" s="1"/>
  <c r="W660" i="7"/>
  <c r="X660" i="7" s="1"/>
  <c r="W661" i="7"/>
  <c r="X661" i="7" s="1"/>
  <c r="W662" i="7"/>
  <c r="X662" i="7" s="1"/>
  <c r="W663" i="7"/>
  <c r="W664" i="7"/>
  <c r="W665" i="7"/>
  <c r="W666" i="7"/>
  <c r="W667" i="7"/>
  <c r="W668" i="7"/>
  <c r="X669" i="7" s="1"/>
  <c r="W669" i="7"/>
  <c r="W670" i="7"/>
  <c r="X670" i="7" s="1"/>
  <c r="W671" i="7"/>
  <c r="W672" i="7"/>
  <c r="W673" i="7"/>
  <c r="X674" i="7" s="1"/>
  <c r="W674" i="7"/>
  <c r="W675" i="7"/>
  <c r="W676" i="7"/>
  <c r="W677" i="7"/>
  <c r="X677" i="7" s="1"/>
  <c r="W678" i="7"/>
  <c r="X678" i="7" s="1"/>
  <c r="W679" i="7"/>
  <c r="W680" i="7"/>
  <c r="W681" i="7"/>
  <c r="W682" i="7"/>
  <c r="W683" i="7"/>
  <c r="W684" i="7"/>
  <c r="W685" i="7"/>
  <c r="W686" i="7"/>
  <c r="W687" i="7"/>
  <c r="W688" i="7"/>
  <c r="X688" i="7" s="1"/>
  <c r="W689" i="7"/>
  <c r="W690" i="7"/>
  <c r="W691" i="7"/>
  <c r="X691" i="7" s="1"/>
  <c r="W692" i="7"/>
  <c r="X692" i="7" s="1"/>
  <c r="W693" i="7"/>
  <c r="X693" i="7" s="1"/>
  <c r="W694" i="7"/>
  <c r="X694" i="7" s="1"/>
  <c r="W695" i="7"/>
  <c r="W696" i="7"/>
  <c r="W697" i="7"/>
  <c r="W698" i="7"/>
  <c r="W699" i="7"/>
  <c r="W700" i="7"/>
  <c r="X700" i="7" s="1"/>
  <c r="W701" i="7"/>
  <c r="W702" i="7"/>
  <c r="W703" i="7"/>
  <c r="W704" i="7"/>
  <c r="X704" i="7" s="1"/>
  <c r="W705" i="7"/>
  <c r="X705" i="7" s="1"/>
  <c r="W706" i="7"/>
  <c r="W707" i="7"/>
  <c r="W708" i="7"/>
  <c r="X708" i="7" s="1"/>
  <c r="W709" i="7"/>
  <c r="X709" i="7" s="1"/>
  <c r="W710" i="7"/>
  <c r="X710" i="7" s="1"/>
  <c r="W711" i="7"/>
  <c r="W712" i="7"/>
  <c r="W713" i="7"/>
  <c r="W714" i="7"/>
  <c r="W715" i="7"/>
  <c r="W716" i="7"/>
  <c r="X716" i="7" s="1"/>
  <c r="W717" i="7"/>
  <c r="W718" i="7"/>
  <c r="X718" i="7" s="1"/>
  <c r="W719" i="7"/>
  <c r="X719" i="7" s="1"/>
  <c r="W720" i="7"/>
  <c r="X720" i="7" s="1"/>
  <c r="W721" i="7"/>
  <c r="X721" i="7" s="1"/>
  <c r="W722" i="7"/>
  <c r="W723" i="7"/>
  <c r="X723" i="7" s="1"/>
  <c r="W724" i="7"/>
  <c r="X724" i="7" s="1"/>
  <c r="W725" i="7"/>
  <c r="X725" i="7" s="1"/>
  <c r="W726" i="7"/>
  <c r="X726" i="7" s="1"/>
  <c r="W727" i="7"/>
  <c r="W728" i="7"/>
  <c r="W729" i="7"/>
  <c r="W730" i="7"/>
  <c r="W731" i="7"/>
  <c r="W732" i="7"/>
  <c r="X732" i="7" s="1"/>
  <c r="W733" i="7"/>
  <c r="W734" i="7"/>
  <c r="W735" i="7"/>
  <c r="W736" i="7"/>
  <c r="X736" i="7" s="1"/>
  <c r="W737" i="7"/>
  <c r="X737" i="7" s="1"/>
  <c r="W738" i="7"/>
  <c r="W739" i="7"/>
  <c r="X739" i="7" s="1"/>
  <c r="W740" i="7"/>
  <c r="X740" i="7" s="1"/>
  <c r="W741" i="7"/>
  <c r="X741" i="7" s="1"/>
  <c r="W742" i="7"/>
  <c r="X742" i="7" s="1"/>
  <c r="W743" i="7"/>
  <c r="W744" i="7"/>
  <c r="W745" i="7"/>
  <c r="W746" i="7"/>
  <c r="W747" i="7"/>
  <c r="W748" i="7"/>
  <c r="W749" i="7"/>
  <c r="W750" i="7"/>
  <c r="W751" i="7"/>
  <c r="W752" i="7"/>
  <c r="X752" i="7" s="1"/>
  <c r="W753" i="7"/>
  <c r="W754" i="7"/>
  <c r="W755" i="7"/>
  <c r="X755" i="7" s="1"/>
  <c r="W756" i="7"/>
  <c r="X756" i="7" s="1"/>
  <c r="W757" i="7"/>
  <c r="X757" i="7" s="1"/>
  <c r="W758" i="7"/>
  <c r="X758" i="7" s="1"/>
  <c r="W759" i="7"/>
  <c r="W760" i="7"/>
  <c r="W761" i="7"/>
  <c r="W762" i="7"/>
  <c r="W763" i="7"/>
  <c r="W764" i="7"/>
  <c r="X764" i="7" s="1"/>
  <c r="W765" i="7"/>
  <c r="W766" i="7"/>
  <c r="X766" i="7" s="1"/>
  <c r="W767" i="7"/>
  <c r="X767" i="7" s="1"/>
  <c r="W768" i="7"/>
  <c r="X768" i="7" s="1"/>
  <c r="W769" i="7"/>
  <c r="X769" i="7" s="1"/>
  <c r="W770" i="7"/>
  <c r="W771" i="7"/>
  <c r="X771" i="7" s="1"/>
  <c r="W772" i="7"/>
  <c r="X772" i="7" s="1"/>
  <c r="W773" i="7"/>
  <c r="X773" i="7" s="1"/>
  <c r="W774" i="7"/>
  <c r="X774" i="7" s="1"/>
  <c r="W775" i="7"/>
  <c r="W776" i="7"/>
  <c r="W777" i="7"/>
  <c r="W778" i="7"/>
  <c r="W779" i="7"/>
  <c r="W780" i="7"/>
  <c r="X781" i="7" s="1"/>
  <c r="W781" i="7"/>
  <c r="W782" i="7"/>
  <c r="X782" i="7" s="1"/>
  <c r="W783" i="7"/>
  <c r="X783" i="7" s="1"/>
  <c r="W784" i="7"/>
  <c r="X784" i="7" s="1"/>
  <c r="W785" i="7"/>
  <c r="X785" i="7" s="1"/>
  <c r="W786" i="7"/>
  <c r="W787" i="7"/>
  <c r="X787" i="7" s="1"/>
  <c r="W788" i="7"/>
  <c r="W789" i="7"/>
  <c r="X789" i="7" s="1"/>
  <c r="W790" i="7"/>
  <c r="X790" i="7" s="1"/>
  <c r="W791" i="7"/>
  <c r="W792" i="7"/>
  <c r="W793" i="7"/>
  <c r="W794" i="7"/>
  <c r="W795" i="7"/>
  <c r="W796" i="7"/>
  <c r="W797" i="7"/>
  <c r="W798" i="7"/>
  <c r="X798" i="7" s="1"/>
  <c r="W799" i="7"/>
  <c r="X799" i="7" s="1"/>
  <c r="W800" i="7"/>
  <c r="X800" i="7" s="1"/>
  <c r="W801" i="7"/>
  <c r="W802" i="7"/>
  <c r="W803" i="7"/>
  <c r="X803" i="7" s="1"/>
  <c r="W804" i="7"/>
  <c r="X804" i="7" s="1"/>
  <c r="W805" i="7"/>
  <c r="X805" i="7" s="1"/>
  <c r="W806" i="7"/>
  <c r="X806" i="7" s="1"/>
  <c r="W807" i="7"/>
  <c r="W808" i="7"/>
  <c r="W809" i="7"/>
  <c r="W810" i="7"/>
  <c r="W811" i="7"/>
  <c r="W812" i="7"/>
  <c r="W813" i="7"/>
  <c r="W814" i="7"/>
  <c r="W815" i="7"/>
  <c r="W816" i="7"/>
  <c r="X816" i="7" s="1"/>
  <c r="W817" i="7"/>
  <c r="W818" i="7"/>
  <c r="W819" i="7"/>
  <c r="W820" i="7"/>
  <c r="W821" i="7"/>
  <c r="X821" i="7" s="1"/>
  <c r="W822" i="7"/>
  <c r="X822" i="7" s="1"/>
  <c r="W823" i="7"/>
  <c r="W824" i="7"/>
  <c r="W825" i="7"/>
  <c r="W826" i="7"/>
  <c r="W827" i="7"/>
  <c r="W828" i="7"/>
  <c r="X828" i="7" s="1"/>
  <c r="W829" i="7"/>
  <c r="W830" i="7"/>
  <c r="W831" i="7"/>
  <c r="X831" i="7" s="1"/>
  <c r="W832" i="7"/>
  <c r="X832" i="7" s="1"/>
  <c r="W833" i="7"/>
  <c r="X833" i="7" s="1"/>
  <c r="W834" i="7"/>
  <c r="W835" i="7"/>
  <c r="X835" i="7" s="1"/>
  <c r="W836" i="7"/>
  <c r="X836" i="7" s="1"/>
  <c r="W837" i="7"/>
  <c r="X837" i="7" s="1"/>
  <c r="W838" i="7"/>
  <c r="X838" i="7" s="1"/>
  <c r="W839" i="7"/>
  <c r="X839" i="7" s="1"/>
  <c r="W840" i="7"/>
  <c r="W841" i="7"/>
  <c r="W842" i="7"/>
  <c r="W843" i="7"/>
  <c r="W844" i="7"/>
  <c r="W845" i="7"/>
  <c r="W846" i="7"/>
  <c r="W847" i="7"/>
  <c r="W848" i="7"/>
  <c r="X848" i="7" s="1"/>
  <c r="W849" i="7"/>
  <c r="X849" i="7" s="1"/>
  <c r="W850" i="7"/>
  <c r="W851" i="7"/>
  <c r="X851" i="7" s="1"/>
  <c r="W852" i="7"/>
  <c r="X852" i="7" s="1"/>
  <c r="W853" i="7"/>
  <c r="X853" i="7" s="1"/>
  <c r="W854" i="7"/>
  <c r="X854" i="7" s="1"/>
  <c r="W855" i="7"/>
  <c r="W856" i="7"/>
  <c r="W857" i="7"/>
  <c r="W858" i="7"/>
  <c r="W859" i="7"/>
  <c r="W860" i="7"/>
  <c r="W861" i="7"/>
  <c r="W862" i="7"/>
  <c r="W863" i="7"/>
  <c r="W864" i="7"/>
  <c r="X864" i="7" s="1"/>
  <c r="W865" i="7"/>
  <c r="X865" i="7" s="1"/>
  <c r="W866" i="7"/>
  <c r="W867" i="7"/>
  <c r="W868" i="7"/>
  <c r="W869" i="7"/>
  <c r="X869" i="7" s="1"/>
  <c r="W870" i="7"/>
  <c r="X870" i="7" s="1"/>
  <c r="W871" i="7"/>
  <c r="W872" i="7"/>
  <c r="W873" i="7"/>
  <c r="W874" i="7"/>
  <c r="W875" i="7"/>
  <c r="W876" i="7"/>
  <c r="X876" i="7" s="1"/>
  <c r="W877" i="7"/>
  <c r="W878" i="7"/>
  <c r="X878" i="7" s="1"/>
  <c r="W879" i="7"/>
  <c r="X879" i="7" s="1"/>
  <c r="W880" i="7"/>
  <c r="X880" i="7" s="1"/>
  <c r="W881" i="7"/>
  <c r="X881" i="7" s="1"/>
  <c r="W882" i="7"/>
  <c r="W883" i="7"/>
  <c r="X883" i="7" s="1"/>
  <c r="W884" i="7"/>
  <c r="X884" i="7" s="1"/>
  <c r="W885" i="7"/>
  <c r="X885" i="7" s="1"/>
  <c r="W886" i="7"/>
  <c r="X886" i="7" s="1"/>
  <c r="W887" i="7"/>
  <c r="W888" i="7"/>
  <c r="W889" i="7"/>
  <c r="W890" i="7"/>
  <c r="W891" i="7"/>
  <c r="W892" i="7"/>
  <c r="X893" i="7" s="1"/>
  <c r="W893" i="7"/>
  <c r="W894" i="7"/>
  <c r="W895" i="7"/>
  <c r="W896" i="7"/>
  <c r="X896" i="7" s="1"/>
  <c r="W897" i="7"/>
  <c r="X898" i="7" s="1"/>
  <c r="W898" i="7"/>
  <c r="W899" i="7"/>
  <c r="X899" i="7" s="1"/>
  <c r="W900" i="7"/>
  <c r="X900" i="7" s="1"/>
  <c r="W901" i="7"/>
  <c r="X901" i="7" s="1"/>
  <c r="W902" i="7"/>
  <c r="X902" i="7" s="1"/>
  <c r="W903" i="7"/>
  <c r="W904" i="7"/>
  <c r="W905" i="7"/>
  <c r="W906" i="7"/>
  <c r="W907" i="7"/>
  <c r="W908" i="7"/>
  <c r="X909" i="7" s="1"/>
  <c r="W909" i="7"/>
  <c r="W910" i="7"/>
  <c r="X910" i="7" s="1"/>
  <c r="W911" i="7"/>
  <c r="X911" i="7" s="1"/>
  <c r="W912" i="7"/>
  <c r="X912" i="7" s="1"/>
  <c r="W913" i="7"/>
  <c r="X913" i="7" s="1"/>
  <c r="W914" i="7"/>
  <c r="W915" i="7"/>
  <c r="X915" i="7" s="1"/>
  <c r="W916" i="7"/>
  <c r="X916" i="7" s="1"/>
  <c r="W917" i="7"/>
  <c r="X917" i="7" s="1"/>
  <c r="W918" i="7"/>
  <c r="X918" i="7" s="1"/>
  <c r="W919" i="7"/>
  <c r="W920" i="7"/>
  <c r="W921" i="7"/>
  <c r="W922" i="7"/>
  <c r="W923" i="7"/>
  <c r="W924" i="7"/>
  <c r="W925" i="7"/>
  <c r="W926" i="7"/>
  <c r="W927" i="7"/>
  <c r="X927" i="7" s="1"/>
  <c r="W928" i="7"/>
  <c r="X928" i="7" s="1"/>
  <c r="W929" i="7"/>
  <c r="X930" i="7" s="1"/>
  <c r="W930" i="7"/>
  <c r="W931" i="7"/>
  <c r="X931" i="7" s="1"/>
  <c r="W932" i="7"/>
  <c r="X932" i="7" s="1"/>
  <c r="W933" i="7"/>
  <c r="X933" i="7" s="1"/>
  <c r="W934" i="7"/>
  <c r="X934" i="7" s="1"/>
  <c r="W935" i="7"/>
  <c r="W936" i="7"/>
  <c r="W937" i="7"/>
  <c r="W938" i="7"/>
  <c r="W939" i="7"/>
  <c r="W940" i="7"/>
  <c r="X940" i="7" s="1"/>
  <c r="W941" i="7"/>
  <c r="W942" i="7"/>
  <c r="X942" i="7" s="1"/>
  <c r="W943" i="7"/>
  <c r="W944" i="7"/>
  <c r="X944" i="7" s="1"/>
  <c r="W945" i="7"/>
  <c r="X945" i="7" s="1"/>
  <c r="W946" i="7"/>
  <c r="W947" i="7"/>
  <c r="X947" i="7" s="1"/>
  <c r="W948" i="7"/>
  <c r="X948" i="7" s="1"/>
  <c r="W949" i="7"/>
  <c r="X949" i="7" s="1"/>
  <c r="W950" i="7"/>
  <c r="X950" i="7" s="1"/>
  <c r="W951" i="7"/>
  <c r="W952" i="7"/>
  <c r="W953" i="7"/>
  <c r="W954" i="7"/>
  <c r="W955" i="7"/>
  <c r="W956" i="7"/>
  <c r="W957" i="7"/>
  <c r="W958" i="7"/>
  <c r="X958" i="7" s="1"/>
  <c r="W959" i="7"/>
  <c r="X959" i="7" s="1"/>
  <c r="W960" i="7"/>
  <c r="X960" i="7" s="1"/>
  <c r="W961" i="7"/>
  <c r="X961" i="7" s="1"/>
  <c r="W962" i="7"/>
  <c r="W963" i="7"/>
  <c r="X963" i="7" s="1"/>
  <c r="W964" i="7"/>
  <c r="X964" i="7" s="1"/>
  <c r="W965" i="7"/>
  <c r="X965" i="7" s="1"/>
  <c r="W966" i="7"/>
  <c r="X966" i="7" s="1"/>
  <c r="W967" i="7"/>
  <c r="W968" i="7"/>
  <c r="W969" i="7"/>
  <c r="W970" i="7"/>
  <c r="W971" i="7"/>
  <c r="W972" i="7"/>
  <c r="W973" i="7"/>
  <c r="W974" i="7"/>
  <c r="W975" i="7"/>
  <c r="W976" i="7"/>
  <c r="W977" i="7"/>
  <c r="X977" i="7" s="1"/>
  <c r="W978" i="7"/>
  <c r="W979" i="7"/>
  <c r="X979" i="7" s="1"/>
  <c r="W980" i="7"/>
  <c r="X980" i="7" s="1"/>
  <c r="W981" i="7"/>
  <c r="X981" i="7" s="1"/>
  <c r="W982" i="7"/>
  <c r="X982" i="7" s="1"/>
  <c r="W983" i="7"/>
  <c r="X983" i="7" s="1"/>
  <c r="W984" i="7"/>
  <c r="W985" i="7"/>
  <c r="W986" i="7"/>
  <c r="W987" i="7"/>
  <c r="W988" i="7"/>
  <c r="X989" i="7" s="1"/>
  <c r="W989" i="7"/>
  <c r="W990" i="7"/>
  <c r="X990" i="7" s="1"/>
  <c r="W991" i="7"/>
  <c r="X991" i="7" s="1"/>
  <c r="W992" i="7"/>
  <c r="X992" i="7" s="1"/>
  <c r="W993" i="7"/>
  <c r="X993" i="7" s="1"/>
  <c r="W994" i="7"/>
  <c r="W995" i="7"/>
  <c r="W996" i="7"/>
  <c r="X996" i="7" s="1"/>
  <c r="W997" i="7"/>
  <c r="X997" i="7" s="1"/>
  <c r="W998" i="7"/>
  <c r="X998" i="7" s="1"/>
  <c r="W999" i="7"/>
  <c r="W1000" i="7"/>
  <c r="W1001" i="7"/>
  <c r="W1002" i="7"/>
  <c r="W1003" i="7"/>
  <c r="W1004" i="7"/>
  <c r="X1004" i="7" s="1"/>
  <c r="W1005" i="7"/>
  <c r="W1006" i="7"/>
  <c r="X1006" i="7" s="1"/>
  <c r="W1007" i="7"/>
  <c r="X1007" i="7" s="1"/>
  <c r="W1008" i="7"/>
  <c r="X1008" i="7" s="1"/>
  <c r="W1009" i="7"/>
  <c r="X1009" i="7" s="1"/>
  <c r="W1010" i="7"/>
  <c r="W1011" i="7"/>
  <c r="X1011" i="7" s="1"/>
  <c r="W1012" i="7"/>
  <c r="X1012" i="7" s="1"/>
  <c r="W1013" i="7"/>
  <c r="X1013" i="7" s="1"/>
  <c r="W1014" i="7"/>
  <c r="X1014" i="7" s="1"/>
  <c r="W1015" i="7"/>
  <c r="W1016" i="7"/>
  <c r="W1017" i="7"/>
  <c r="W1018" i="7"/>
  <c r="W1019" i="7"/>
  <c r="W1020" i="7"/>
  <c r="W1021" i="7"/>
  <c r="W1022" i="7"/>
  <c r="X1022" i="7" s="1"/>
  <c r="W1023" i="7"/>
  <c r="X1023" i="7" s="1"/>
  <c r="W1024" i="7"/>
  <c r="X1024" i="7" s="1"/>
  <c r="W1025" i="7"/>
  <c r="X1025" i="7" s="1"/>
  <c r="W1026" i="7"/>
  <c r="W1027" i="7"/>
  <c r="X1027" i="7" s="1"/>
  <c r="W1028" i="7"/>
  <c r="X1028" i="7" s="1"/>
  <c r="W1029" i="7"/>
  <c r="X1029" i="7" s="1"/>
  <c r="W1030" i="7"/>
  <c r="X1030" i="7" s="1"/>
  <c r="W1031" i="7"/>
  <c r="W1032" i="7"/>
  <c r="W1033" i="7"/>
  <c r="W1034" i="7"/>
  <c r="W1035" i="7"/>
  <c r="W1036" i="7"/>
  <c r="W1037" i="7"/>
  <c r="W1038" i="7"/>
  <c r="W1039" i="7"/>
  <c r="W1040" i="7"/>
  <c r="X1040" i="7" s="1"/>
  <c r="W1041" i="7"/>
  <c r="X1041" i="7" s="1"/>
  <c r="W1042" i="7"/>
  <c r="W1043" i="7"/>
  <c r="X1043" i="7" s="1"/>
  <c r="W1044" i="7"/>
  <c r="X1044" i="7" s="1"/>
  <c r="W1045" i="7"/>
  <c r="X1045" i="7" s="1"/>
  <c r="W1046" i="7"/>
  <c r="X1046" i="7" s="1"/>
  <c r="W1047" i="7"/>
  <c r="W1048" i="7"/>
  <c r="W1049" i="7"/>
  <c r="W1050" i="7"/>
  <c r="W1051" i="7"/>
  <c r="W1052" i="7"/>
  <c r="X1053" i="7" s="1"/>
  <c r="W1053" i="7"/>
  <c r="W1054" i="7"/>
  <c r="X1054" i="7" s="1"/>
  <c r="W1055" i="7"/>
  <c r="X1055" i="7" s="1"/>
  <c r="W1056" i="7"/>
  <c r="X1056" i="7" s="1"/>
  <c r="W1057" i="7"/>
  <c r="X1057" i="7" s="1"/>
  <c r="W1058" i="7"/>
  <c r="W1059" i="7"/>
  <c r="X1059" i="7" s="1"/>
  <c r="W1060" i="7"/>
  <c r="X1060" i="7" s="1"/>
  <c r="W1061" i="7"/>
  <c r="X1061" i="7" s="1"/>
  <c r="W1062" i="7"/>
  <c r="X1062" i="7" s="1"/>
  <c r="W1063" i="7"/>
  <c r="W1064" i="7"/>
  <c r="W1065" i="7"/>
  <c r="W1066" i="7"/>
  <c r="W1067" i="7"/>
  <c r="W1068" i="7"/>
  <c r="X1068" i="7" s="1"/>
  <c r="W1069" i="7"/>
  <c r="W1070" i="7"/>
  <c r="X1070" i="7" s="1"/>
  <c r="W1071" i="7"/>
  <c r="X1071" i="7" s="1"/>
  <c r="W1072" i="7"/>
  <c r="X1072" i="7" s="1"/>
  <c r="W1073" i="7"/>
  <c r="X1073" i="7" s="1"/>
  <c r="W1074" i="7"/>
  <c r="W1075" i="7"/>
  <c r="X1075" i="7" s="1"/>
  <c r="W1076" i="7"/>
  <c r="X1076" i="7" s="1"/>
  <c r="W1077" i="7"/>
  <c r="X1077" i="7" s="1"/>
  <c r="W1078" i="7"/>
  <c r="X1078" i="7" s="1"/>
  <c r="W1079" i="7"/>
  <c r="W1080" i="7"/>
  <c r="W1081" i="7"/>
  <c r="W1082" i="7"/>
  <c r="W1083" i="7"/>
  <c r="W1084" i="7"/>
  <c r="X1085" i="7" s="1"/>
  <c r="W1085" i="7"/>
  <c r="W1086" i="7"/>
  <c r="X1086" i="7" s="1"/>
  <c r="W1087" i="7"/>
  <c r="X1087" i="7" s="1"/>
  <c r="W1088" i="7"/>
  <c r="X1088" i="7" s="1"/>
  <c r="W1089" i="7"/>
  <c r="X1089" i="7" s="1"/>
  <c r="W1090" i="7"/>
  <c r="W1091" i="7"/>
  <c r="X1091" i="7" s="1"/>
  <c r="W1092" i="7"/>
  <c r="X1092" i="7" s="1"/>
  <c r="W1093" i="7"/>
  <c r="X1093" i="7" s="1"/>
  <c r="W1094" i="7"/>
  <c r="X1094" i="7" s="1"/>
  <c r="W1095" i="7"/>
  <c r="W1096" i="7"/>
  <c r="W1097" i="7"/>
  <c r="W1098" i="7"/>
  <c r="W1099" i="7"/>
  <c r="W1100" i="7"/>
  <c r="W1101" i="7"/>
  <c r="W1102" i="7"/>
  <c r="W1103" i="7"/>
  <c r="W1104" i="7"/>
  <c r="X1104" i="7" s="1"/>
  <c r="W1105" i="7"/>
  <c r="X1105" i="7" s="1"/>
  <c r="W1106" i="7"/>
  <c r="W1107" i="7"/>
  <c r="X1107" i="7" s="1"/>
  <c r="W1108" i="7"/>
  <c r="X1108" i="7" s="1"/>
  <c r="W1109" i="7"/>
  <c r="X1109" i="7" s="1"/>
  <c r="W1110" i="7"/>
  <c r="X1110" i="7" s="1"/>
  <c r="W1111" i="7"/>
  <c r="W1112" i="7"/>
  <c r="W1113" i="7"/>
  <c r="W1114" i="7"/>
  <c r="W1115" i="7"/>
  <c r="W1116" i="7"/>
  <c r="X1116" i="7" s="1"/>
  <c r="W1117" i="7"/>
  <c r="W1118" i="7"/>
  <c r="X1118" i="7" s="1"/>
  <c r="W1119" i="7"/>
  <c r="X1119" i="7" s="1"/>
  <c r="W1120" i="7"/>
  <c r="X1120" i="7" s="1"/>
  <c r="W1121" i="7"/>
  <c r="X1121" i="7" s="1"/>
  <c r="W1122" i="7"/>
  <c r="W1123" i="7"/>
  <c r="X1123" i="7" s="1"/>
  <c r="W1124" i="7"/>
  <c r="X1124" i="7" s="1"/>
  <c r="W1125" i="7"/>
  <c r="X1125" i="7" s="1"/>
  <c r="W1126" i="7"/>
  <c r="X1126" i="7" s="1"/>
  <c r="W1127" i="7"/>
  <c r="X1128" i="7" s="1"/>
  <c r="W1128" i="7"/>
  <c r="W1129" i="7"/>
  <c r="W1130" i="7"/>
  <c r="W1131" i="7"/>
  <c r="W1132" i="7"/>
  <c r="X1132" i="7" s="1"/>
  <c r="W1133" i="7"/>
  <c r="W1134" i="7"/>
  <c r="X1134" i="7" s="1"/>
  <c r="W1135" i="7"/>
  <c r="X1135" i="7" s="1"/>
  <c r="W1136" i="7"/>
  <c r="X1136" i="7" s="1"/>
  <c r="W1137" i="7"/>
  <c r="X1137" i="7" s="1"/>
  <c r="W1138" i="7"/>
  <c r="W1139" i="7"/>
  <c r="W1140" i="7"/>
  <c r="W1141" i="7"/>
  <c r="X1141" i="7" s="1"/>
  <c r="W1142" i="7"/>
  <c r="X1142" i="7" s="1"/>
  <c r="W1143" i="7"/>
  <c r="W1144" i="7"/>
  <c r="W1145" i="7"/>
  <c r="W1146" i="7"/>
  <c r="W1147" i="7"/>
  <c r="W1148" i="7"/>
  <c r="X1148" i="7" s="1"/>
  <c r="W1149" i="7"/>
  <c r="W1150" i="7"/>
  <c r="X1150" i="7" s="1"/>
  <c r="W1151" i="7"/>
  <c r="X1151" i="7" s="1"/>
  <c r="W1152" i="7"/>
  <c r="X1152" i="7" s="1"/>
  <c r="W1153" i="7"/>
  <c r="X1153" i="7" s="1"/>
  <c r="W1154" i="7"/>
  <c r="W1155" i="7"/>
  <c r="X1155" i="7" s="1"/>
  <c r="W1156" i="7"/>
  <c r="X1156" i="7" s="1"/>
  <c r="W1157" i="7"/>
  <c r="X1157" i="7" s="1"/>
  <c r="W1158" i="7"/>
  <c r="X1158" i="7" s="1"/>
  <c r="W1159" i="7"/>
  <c r="W1160" i="7"/>
  <c r="W1161" i="7"/>
  <c r="W1162" i="7"/>
  <c r="W1163" i="7"/>
  <c r="W1164" i="7"/>
  <c r="X1165" i="7" s="1"/>
  <c r="W1165" i="7"/>
  <c r="W1166" i="7"/>
  <c r="X1166" i="7" s="1"/>
  <c r="W1167" i="7"/>
  <c r="W1168" i="7"/>
  <c r="X1168" i="7" s="1"/>
  <c r="W1169" i="7"/>
  <c r="X1169" i="7" s="1"/>
  <c r="W1170" i="7"/>
  <c r="W1171" i="7"/>
  <c r="X1171" i="7" s="1"/>
  <c r="W1172" i="7"/>
  <c r="X1172" i="7" s="1"/>
  <c r="W1173" i="7"/>
  <c r="X1173" i="7" s="1"/>
  <c r="W1174" i="7"/>
  <c r="X1174" i="7" s="1"/>
  <c r="W1175" i="7"/>
  <c r="W1176" i="7"/>
  <c r="W1177" i="7"/>
  <c r="W1178" i="7"/>
  <c r="W1179" i="7"/>
  <c r="W1180" i="7"/>
  <c r="W1181" i="7"/>
  <c r="W1182" i="7"/>
  <c r="X1182" i="7" s="1"/>
  <c r="W1183" i="7"/>
  <c r="W1184" i="7"/>
  <c r="X1184" i="7" s="1"/>
  <c r="W1185" i="7"/>
  <c r="X1185" i="7" s="1"/>
  <c r="W1186" i="7"/>
  <c r="W1187" i="7"/>
  <c r="X1187" i="7" s="1"/>
  <c r="W1188" i="7"/>
  <c r="X1188" i="7" s="1"/>
  <c r="W1189" i="7"/>
  <c r="X1189" i="7" s="1"/>
  <c r="W1190" i="7"/>
  <c r="X1190" i="7" s="1"/>
  <c r="W1191" i="7"/>
  <c r="X1191" i="7" s="1"/>
  <c r="W1192" i="7"/>
  <c r="W1193" i="7"/>
  <c r="W1194" i="7"/>
  <c r="W1195" i="7"/>
  <c r="W1196" i="7"/>
  <c r="W1197" i="7"/>
  <c r="W1198" i="7"/>
  <c r="X1198" i="7" s="1"/>
  <c r="W1199" i="7"/>
  <c r="X1199" i="7" s="1"/>
  <c r="W1200" i="7"/>
  <c r="X1200" i="7" s="1"/>
  <c r="W1201" i="7"/>
  <c r="W1202" i="7"/>
  <c r="W1203" i="7"/>
  <c r="W1204" i="7"/>
  <c r="W1205" i="7"/>
  <c r="W1206" i="7"/>
  <c r="X1206" i="7" s="1"/>
  <c r="W1207" i="7"/>
  <c r="W1208" i="7"/>
  <c r="W1209" i="7"/>
  <c r="W1210" i="7"/>
  <c r="W1211" i="7"/>
  <c r="W1212" i="7"/>
  <c r="X1212" i="7" s="1"/>
  <c r="W1213" i="7"/>
  <c r="W1214" i="7"/>
  <c r="X1214" i="7" s="1"/>
  <c r="W1215" i="7"/>
  <c r="X1215" i="7" s="1"/>
  <c r="W1216" i="7"/>
  <c r="X1216" i="7" s="1"/>
  <c r="W1217" i="7"/>
  <c r="X1217" i="7" s="1"/>
  <c r="W1218" i="7"/>
  <c r="W1219" i="7"/>
  <c r="X1219" i="7" s="1"/>
  <c r="W1220" i="7"/>
  <c r="X1220" i="7" s="1"/>
  <c r="W1221" i="7"/>
  <c r="X1221" i="7" s="1"/>
  <c r="W1222" i="7"/>
  <c r="X1222" i="7" s="1"/>
  <c r="W1223" i="7"/>
  <c r="W1224" i="7"/>
  <c r="W1225" i="7"/>
  <c r="W1226" i="7"/>
  <c r="W1227" i="7"/>
  <c r="W1228" i="7"/>
  <c r="W1229" i="7"/>
  <c r="W1230" i="7"/>
  <c r="X1230" i="7" s="1"/>
  <c r="W1231" i="7"/>
  <c r="X1231" i="7" s="1"/>
  <c r="W1232" i="7"/>
  <c r="X1232" i="7" s="1"/>
  <c r="W1233" i="7"/>
  <c r="W1234" i="7"/>
  <c r="W1235" i="7"/>
  <c r="X1235" i="7" s="1"/>
  <c r="W1236" i="7"/>
  <c r="X1236" i="7" s="1"/>
  <c r="W1237" i="7"/>
  <c r="X1237" i="7" s="1"/>
  <c r="W1238" i="7"/>
  <c r="X1238" i="7" s="1"/>
  <c r="W1239" i="7"/>
  <c r="W1240" i="7"/>
  <c r="W1241" i="7"/>
  <c r="W1242" i="7"/>
  <c r="W1243" i="7"/>
  <c r="W1244" i="7"/>
  <c r="X1244" i="7" s="1"/>
  <c r="W1245" i="7"/>
  <c r="W1246" i="7"/>
  <c r="X1246" i="7" s="1"/>
  <c r="W1247" i="7"/>
  <c r="X1247" i="7" s="1"/>
  <c r="W1248" i="7"/>
  <c r="W1249" i="7"/>
  <c r="W1250" i="7"/>
  <c r="W1251" i="7"/>
  <c r="X1251" i="7" s="1"/>
  <c r="W1252" i="7"/>
  <c r="W1253" i="7"/>
  <c r="W1254" i="7"/>
  <c r="X1254" i="7" s="1"/>
  <c r="W1255" i="7"/>
  <c r="W1256" i="7"/>
  <c r="W1257" i="7"/>
  <c r="W1258" i="7"/>
  <c r="W1259" i="7"/>
  <c r="W1260" i="7"/>
  <c r="W1261" i="7"/>
  <c r="W1262" i="7"/>
  <c r="X1262" i="7" s="1"/>
  <c r="W1263" i="7"/>
  <c r="X1263" i="7" s="1"/>
  <c r="W1264" i="7"/>
  <c r="X1264" i="7" s="1"/>
  <c r="W1265" i="7"/>
  <c r="X1265" i="7" s="1"/>
  <c r="W1266" i="7"/>
  <c r="W1267" i="7"/>
  <c r="X1267" i="7" s="1"/>
  <c r="W1268" i="7"/>
  <c r="X1268" i="7" s="1"/>
  <c r="W1269" i="7"/>
  <c r="X1269" i="7" s="1"/>
  <c r="W1270" i="7"/>
  <c r="X1270" i="7" s="1"/>
  <c r="W1271" i="7"/>
  <c r="W1272" i="7"/>
  <c r="W1273" i="7"/>
  <c r="W1274" i="7"/>
  <c r="W1275" i="7"/>
  <c r="W1276" i="7"/>
  <c r="W1277" i="7"/>
  <c r="W1278" i="7"/>
  <c r="X1278" i="7" s="1"/>
  <c r="W1279" i="7"/>
  <c r="X1279" i="7" s="1"/>
  <c r="W1280" i="7"/>
  <c r="X1280" i="7" s="1"/>
  <c r="W1281" i="7"/>
  <c r="X1281" i="7" s="1"/>
  <c r="W1282" i="7"/>
  <c r="W1283" i="7"/>
  <c r="X1283" i="7" s="1"/>
  <c r="W1284" i="7"/>
  <c r="X1284" i="7" s="1"/>
  <c r="S1008" i="6" s="1"/>
  <c r="W1285" i="7"/>
  <c r="X1285" i="7" s="1"/>
  <c r="W1286" i="7"/>
  <c r="X1286" i="7" s="1"/>
  <c r="W1287" i="7"/>
  <c r="W1288" i="7"/>
  <c r="W1289" i="7"/>
  <c r="W1290" i="7"/>
  <c r="W1291" i="7"/>
  <c r="W1292" i="7"/>
  <c r="X1293" i="7" s="1"/>
  <c r="W1293" i="7"/>
  <c r="W1294" i="7"/>
  <c r="X1294" i="7" s="1"/>
  <c r="W1295" i="7"/>
  <c r="X1295" i="7" s="1"/>
  <c r="W1296" i="7"/>
  <c r="X1296" i="7" s="1"/>
  <c r="W1297" i="7"/>
  <c r="X1297" i="7" s="1"/>
  <c r="W1298" i="7"/>
  <c r="W1299" i="7"/>
  <c r="X1299" i="7" s="1"/>
  <c r="W1300" i="7"/>
  <c r="X1300" i="7" s="1"/>
  <c r="W1301" i="7"/>
  <c r="X1301" i="7" s="1"/>
  <c r="W1302" i="7"/>
  <c r="X1302" i="7" s="1"/>
  <c r="W1303" i="7"/>
  <c r="W1304" i="7"/>
  <c r="W1305" i="7"/>
  <c r="W1306" i="7"/>
  <c r="W1307" i="7"/>
  <c r="W1308" i="7"/>
  <c r="X1309" i="7" s="1"/>
  <c r="W1309" i="7"/>
  <c r="W1310" i="7"/>
  <c r="X1310" i="7" s="1"/>
  <c r="W1311" i="7"/>
  <c r="X1311" i="7" s="1"/>
  <c r="W1312" i="7"/>
  <c r="X1312" i="7" s="1"/>
  <c r="W1313" i="7"/>
  <c r="W1314" i="7"/>
  <c r="W1315" i="7"/>
  <c r="W1316" i="7"/>
  <c r="W1317" i="7"/>
  <c r="X1317" i="7" s="1"/>
  <c r="W1318" i="7"/>
  <c r="X1318" i="7" s="1"/>
  <c r="W1319" i="7"/>
  <c r="W1320" i="7"/>
  <c r="W1321" i="7"/>
  <c r="W1322" i="7"/>
  <c r="W1323" i="7"/>
  <c r="W1324" i="7"/>
  <c r="X1324" i="7" s="1"/>
  <c r="W1325" i="7"/>
  <c r="W1326" i="7"/>
  <c r="X1326" i="7" s="1"/>
  <c r="W1327" i="7"/>
  <c r="W1328" i="7"/>
  <c r="X1328" i="7" s="1"/>
  <c r="W1329" i="7"/>
  <c r="X1329" i="7" s="1"/>
  <c r="W1330" i="7"/>
  <c r="W1331" i="7"/>
  <c r="W1332" i="7"/>
  <c r="X1332" i="7" s="1"/>
  <c r="W1333" i="7"/>
  <c r="X1333" i="7" s="1"/>
  <c r="W1334" i="7"/>
  <c r="X1334" i="7" s="1"/>
  <c r="W1335" i="7"/>
  <c r="X1335" i="7" s="1"/>
  <c r="W1336" i="7"/>
  <c r="W1337" i="7"/>
  <c r="W1338" i="7"/>
  <c r="W1339" i="7"/>
  <c r="W1340" i="7"/>
  <c r="W1341" i="7"/>
  <c r="W1342" i="7"/>
  <c r="X1342" i="7" s="1"/>
  <c r="W1343" i="7"/>
  <c r="X1343" i="7" s="1"/>
  <c r="W1344" i="7"/>
  <c r="X1344" i="7" s="1"/>
  <c r="W1345" i="7"/>
  <c r="X1345" i="7" s="1"/>
  <c r="W1346" i="7"/>
  <c r="W1347" i="7"/>
  <c r="X1347" i="7" s="1"/>
  <c r="W1348" i="7"/>
  <c r="X1348" i="7" s="1"/>
  <c r="W1349" i="7"/>
  <c r="X1349" i="7" s="1"/>
  <c r="W1350" i="7"/>
  <c r="X1350" i="7" s="1"/>
  <c r="W1351" i="7"/>
  <c r="W1352" i="7"/>
  <c r="W1353" i="7"/>
  <c r="W1354" i="7"/>
  <c r="W1355" i="7"/>
  <c r="W1356" i="7"/>
  <c r="X1356" i="7" s="1"/>
  <c r="W1357" i="7"/>
  <c r="W1358" i="7"/>
  <c r="W1359" i="7"/>
  <c r="W1360" i="7"/>
  <c r="X1360" i="7" s="1"/>
  <c r="W1361" i="7"/>
  <c r="X1361" i="7" s="1"/>
  <c r="W1362" i="7"/>
  <c r="W1363" i="7"/>
  <c r="X1363" i="7" s="1"/>
  <c r="W1364" i="7"/>
  <c r="X1364" i="7" s="1"/>
  <c r="W1365" i="7"/>
  <c r="X1365" i="7" s="1"/>
  <c r="W1366" i="7"/>
  <c r="X1366" i="7" s="1"/>
  <c r="W1367" i="7"/>
  <c r="W1368" i="7"/>
  <c r="W1369" i="7"/>
  <c r="W1370" i="7"/>
  <c r="W1371" i="7"/>
  <c r="W1372" i="7"/>
  <c r="W1373" i="7"/>
  <c r="W1374" i="7"/>
  <c r="X1374" i="7" s="1"/>
  <c r="W1375" i="7"/>
  <c r="X1375" i="7" s="1"/>
  <c r="W1376" i="7"/>
  <c r="X1376" i="7" s="1"/>
  <c r="S1100" i="6" s="1"/>
  <c r="W1377" i="7"/>
  <c r="X1377" i="7" s="1"/>
  <c r="W1378" i="7"/>
  <c r="W1379" i="7"/>
  <c r="X1379" i="7" s="1"/>
  <c r="W1380" i="7"/>
  <c r="X1380" i="7" s="1"/>
  <c r="W1381" i="7"/>
  <c r="X1381" i="7" s="1"/>
  <c r="W1382" i="7"/>
  <c r="X1382" i="7" s="1"/>
  <c r="W1383" i="7"/>
  <c r="W1384" i="7"/>
  <c r="W1385" i="7"/>
  <c r="W1386" i="7"/>
  <c r="W1387" i="7"/>
  <c r="W1388" i="7"/>
  <c r="W1389" i="7"/>
  <c r="W1390" i="7"/>
  <c r="W1391" i="7"/>
  <c r="W1392" i="7"/>
  <c r="X1392" i="7" s="1"/>
  <c r="W1393" i="7"/>
  <c r="W1394" i="7"/>
  <c r="W1395" i="7"/>
  <c r="X1395" i="7" s="1"/>
  <c r="W1396" i="7"/>
  <c r="X1396" i="7" s="1"/>
  <c r="W1397" i="7"/>
  <c r="X1397" i="7" s="1"/>
  <c r="W1398" i="7"/>
  <c r="X1398" i="7" s="1"/>
  <c r="W1399" i="7"/>
  <c r="W1400" i="7"/>
  <c r="W1401" i="7"/>
  <c r="W1402" i="7"/>
  <c r="W1403" i="7"/>
  <c r="W1404" i="7"/>
  <c r="X1404" i="7" s="1"/>
  <c r="W1405" i="7"/>
  <c r="W1406" i="7"/>
  <c r="X1406" i="7" s="1"/>
  <c r="W1407" i="7"/>
  <c r="X1407" i="7" s="1"/>
  <c r="W1408" i="7"/>
  <c r="X1408" i="7" s="1"/>
  <c r="W1409" i="7"/>
  <c r="X1409" i="7" s="1"/>
  <c r="W1410" i="7"/>
  <c r="W1411" i="7"/>
  <c r="W1412" i="7"/>
  <c r="W1413" i="7"/>
  <c r="X1413" i="7" s="1"/>
  <c r="W1414" i="7"/>
  <c r="X1414" i="7" s="1"/>
  <c r="W1415" i="7"/>
  <c r="W1416" i="7"/>
  <c r="W1417" i="7"/>
  <c r="W1418" i="7"/>
  <c r="W1419" i="7"/>
  <c r="W1420" i="7"/>
  <c r="W1421" i="7"/>
  <c r="W1422" i="7"/>
  <c r="X1422" i="7" s="1"/>
  <c r="W1423" i="7"/>
  <c r="X1423" i="7" s="1"/>
  <c r="W1424" i="7"/>
  <c r="X1424" i="7" s="1"/>
  <c r="W1425" i="7"/>
  <c r="W1426" i="7"/>
  <c r="W1427" i="7"/>
  <c r="X1427" i="7" s="1"/>
  <c r="W1428" i="7"/>
  <c r="X1428" i="7" s="1"/>
  <c r="W1429" i="7"/>
  <c r="X1429" i="7" s="1"/>
  <c r="W1430" i="7"/>
  <c r="X1430" i="7" s="1"/>
  <c r="W1431" i="7"/>
  <c r="X1431" i="7" s="1"/>
  <c r="W1432" i="7"/>
  <c r="W1433" i="7"/>
  <c r="W1434" i="7"/>
  <c r="W1435" i="7"/>
  <c r="W1436" i="7"/>
  <c r="X1437" i="7" s="1"/>
  <c r="W1437" i="7"/>
  <c r="W1438" i="7"/>
  <c r="W1439" i="7"/>
  <c r="X1439" i="7" s="1"/>
  <c r="W1440" i="7"/>
  <c r="X1440" i="7" s="1"/>
  <c r="W1441" i="7"/>
  <c r="X1441" i="7" s="1"/>
  <c r="W1442" i="7"/>
  <c r="W1443" i="7"/>
  <c r="W1444" i="7"/>
  <c r="W1445" i="7"/>
  <c r="X1445" i="7" s="1"/>
  <c r="W1446" i="7"/>
  <c r="X1446" i="7" s="1"/>
  <c r="W1447" i="7"/>
  <c r="W1448" i="7"/>
  <c r="W1449" i="7"/>
  <c r="W1450" i="7"/>
  <c r="W1451" i="7"/>
  <c r="W1452" i="7"/>
  <c r="X1452" i="7" s="1"/>
  <c r="W1453" i="7"/>
  <c r="W1454" i="7"/>
  <c r="X1454" i="7" s="1"/>
  <c r="W1455" i="7"/>
  <c r="X1455" i="7" s="1"/>
  <c r="W1456" i="7"/>
  <c r="X1456" i="7" s="1"/>
  <c r="W1457" i="7"/>
  <c r="W1458" i="7"/>
  <c r="W1459" i="7"/>
  <c r="X1459" i="7" s="1"/>
  <c r="W1460" i="7"/>
  <c r="X1460" i="7" s="1"/>
  <c r="W1461" i="7"/>
  <c r="X1461" i="7" s="1"/>
  <c r="W1462" i="7"/>
  <c r="X1462" i="7" s="1"/>
  <c r="W1463" i="7"/>
  <c r="W1464" i="7"/>
  <c r="W1465" i="7"/>
  <c r="W1466" i="7"/>
  <c r="W1467" i="7"/>
  <c r="W1468" i="7"/>
  <c r="X1469" i="7" s="1"/>
  <c r="W1469" i="7"/>
  <c r="W1470" i="7"/>
  <c r="X1470" i="7" s="1"/>
  <c r="W1471" i="7"/>
  <c r="X1471" i="7" s="1"/>
  <c r="W1472" i="7"/>
  <c r="X1472" i="7" s="1"/>
  <c r="W1473" i="7"/>
  <c r="X1473" i="7" s="1"/>
  <c r="W1474" i="7"/>
  <c r="W1475" i="7"/>
  <c r="X1475" i="7" s="1"/>
  <c r="W1476" i="7"/>
  <c r="X1476" i="7" s="1"/>
  <c r="W1477" i="7"/>
  <c r="X1477" i="7" s="1"/>
  <c r="W1478" i="7"/>
  <c r="X1478" i="7" s="1"/>
  <c r="W1479" i="7"/>
  <c r="W1480" i="7"/>
  <c r="W1481" i="7"/>
  <c r="W1482" i="7"/>
  <c r="W1483" i="7"/>
  <c r="W1484" i="7"/>
  <c r="W1485" i="7"/>
  <c r="W1486" i="7"/>
  <c r="W1487" i="7"/>
  <c r="W1488" i="7"/>
  <c r="X1488" i="7" s="1"/>
  <c r="W1489" i="7"/>
  <c r="X1489" i="7" s="1"/>
  <c r="W1490" i="7"/>
  <c r="W1491" i="7"/>
  <c r="X1491" i="7" s="1"/>
  <c r="W1492" i="7"/>
  <c r="W1493" i="7"/>
  <c r="X1493" i="7" s="1"/>
  <c r="W1494" i="7"/>
  <c r="X1494" i="7" s="1"/>
  <c r="W1495" i="7"/>
  <c r="W1496" i="7"/>
  <c r="W1497" i="7"/>
  <c r="W1498" i="7"/>
  <c r="W1499" i="7"/>
  <c r="W1500" i="7"/>
  <c r="X1500" i="7" s="1"/>
  <c r="W1501" i="7"/>
  <c r="W1502" i="7"/>
  <c r="X1502" i="7" s="1"/>
  <c r="W1503" i="7"/>
  <c r="X1503" i="7" s="1"/>
  <c r="W1504" i="7"/>
  <c r="X1504" i="7" s="1"/>
  <c r="W1505" i="7"/>
  <c r="X1505" i="7" s="1"/>
  <c r="W1506" i="7"/>
  <c r="W1507" i="7"/>
  <c r="X1507" i="7" s="1"/>
  <c r="W1508" i="7"/>
  <c r="X1508" i="7" s="1"/>
  <c r="W1509" i="7"/>
  <c r="X1509" i="7" s="1"/>
  <c r="W1510" i="7"/>
  <c r="X1510" i="7" s="1"/>
  <c r="W1511" i="7"/>
  <c r="W1512" i="7"/>
  <c r="W1513" i="7"/>
  <c r="W1514" i="7"/>
  <c r="W1515" i="7"/>
  <c r="W1516" i="7"/>
  <c r="W1517" i="7"/>
  <c r="W1518" i="7"/>
  <c r="W7" i="7"/>
  <c r="AA8" i="7"/>
  <c r="AA9" i="7"/>
  <c r="AA10" i="7"/>
  <c r="AA11" i="7"/>
  <c r="AA12" i="7"/>
  <c r="AA13" i="7"/>
  <c r="AA14" i="7"/>
  <c r="AB14" i="7" s="1"/>
  <c r="AA15" i="7"/>
  <c r="AA16" i="7"/>
  <c r="AA17" i="7"/>
  <c r="AB17" i="7" s="1"/>
  <c r="AA18" i="7"/>
  <c r="AA19" i="7"/>
  <c r="AA20" i="7"/>
  <c r="AA21" i="7"/>
  <c r="AB21" i="7" s="1"/>
  <c r="AA22" i="7"/>
  <c r="AA23" i="7"/>
  <c r="AA24" i="7"/>
  <c r="AA25" i="7"/>
  <c r="AA26" i="7"/>
  <c r="AA27" i="7"/>
  <c r="AA28" i="7"/>
  <c r="AA29" i="7"/>
  <c r="AA30" i="7"/>
  <c r="AB30" i="7" s="1"/>
  <c r="AA31" i="7"/>
  <c r="AA32" i="7"/>
  <c r="AA33" i="7"/>
  <c r="AB33" i="7" s="1"/>
  <c r="AA34" i="7"/>
  <c r="AA35" i="7"/>
  <c r="AA36" i="7"/>
  <c r="AA37" i="7"/>
  <c r="AB37" i="7" s="1"/>
  <c r="AA38" i="7"/>
  <c r="AA39" i="7"/>
  <c r="AA40" i="7"/>
  <c r="AA41" i="7"/>
  <c r="AA42" i="7"/>
  <c r="AA43" i="7"/>
  <c r="AA44" i="7"/>
  <c r="AA45" i="7"/>
  <c r="AA46" i="7"/>
  <c r="AA47" i="7"/>
  <c r="AA48" i="7"/>
  <c r="AA49" i="7"/>
  <c r="AB49" i="7" s="1"/>
  <c r="AA50" i="7"/>
  <c r="AA51" i="7"/>
  <c r="AA52" i="7"/>
  <c r="AA53" i="7"/>
  <c r="AB53" i="7" s="1"/>
  <c r="AA54" i="7"/>
  <c r="AA55" i="7"/>
  <c r="AA56" i="7"/>
  <c r="AA57" i="7"/>
  <c r="AA58" i="7"/>
  <c r="AA59" i="7"/>
  <c r="AA60" i="7"/>
  <c r="AA61" i="7"/>
  <c r="AA62" i="7"/>
  <c r="AA63" i="7"/>
  <c r="AA64" i="7"/>
  <c r="AA65" i="7"/>
  <c r="AB65" i="7" s="1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B85" i="7" s="1"/>
  <c r="AA86" i="7"/>
  <c r="AA87" i="7"/>
  <c r="AA88" i="7"/>
  <c r="AA89" i="7"/>
  <c r="AA90" i="7"/>
  <c r="AA91" i="7"/>
  <c r="AA92" i="7"/>
  <c r="AA93" i="7"/>
  <c r="AA94" i="7"/>
  <c r="AA95" i="7"/>
  <c r="AA96" i="7"/>
  <c r="AA97" i="7"/>
  <c r="AB97" i="7" s="1"/>
  <c r="AA98" i="7"/>
  <c r="AA99" i="7"/>
  <c r="AA100" i="7"/>
  <c r="AA101" i="7"/>
  <c r="AB101" i="7" s="1"/>
  <c r="AA102" i="7"/>
  <c r="AA103" i="7"/>
  <c r="AA104" i="7"/>
  <c r="AA105" i="7"/>
  <c r="AA106" i="7"/>
  <c r="AA107" i="7"/>
  <c r="AA108" i="7"/>
  <c r="AA109" i="7"/>
  <c r="AA110" i="7"/>
  <c r="AB110" i="7" s="1"/>
  <c r="AA111" i="7"/>
  <c r="AA112" i="7"/>
  <c r="AA113" i="7"/>
  <c r="AB113" i="7" s="1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B133" i="7" s="1"/>
  <c r="AA134" i="7"/>
  <c r="AA135" i="7"/>
  <c r="AA136" i="7"/>
  <c r="AA137" i="7"/>
  <c r="AA138" i="7"/>
  <c r="AA139" i="7"/>
  <c r="AA140" i="7"/>
  <c r="AA141" i="7"/>
  <c r="AA142" i="7"/>
  <c r="AB142" i="7" s="1"/>
  <c r="AA143" i="7"/>
  <c r="AA144" i="7"/>
  <c r="AA145" i="7"/>
  <c r="AB145" i="7" s="1"/>
  <c r="AA146" i="7"/>
  <c r="AA147" i="7"/>
  <c r="AA148" i="7"/>
  <c r="AA149" i="7"/>
  <c r="AB149" i="7" s="1"/>
  <c r="AA150" i="7"/>
  <c r="AA151" i="7"/>
  <c r="AA152" i="7"/>
  <c r="AA153" i="7"/>
  <c r="AA154" i="7"/>
  <c r="AA155" i="7"/>
  <c r="AA156" i="7"/>
  <c r="AA157" i="7"/>
  <c r="AA158" i="7"/>
  <c r="AB158" i="7" s="1"/>
  <c r="AA159" i="7"/>
  <c r="AA160" i="7"/>
  <c r="AA161" i="7"/>
  <c r="AB162" i="7" s="1"/>
  <c r="AA162" i="7"/>
  <c r="AA163" i="7"/>
  <c r="AA164" i="7"/>
  <c r="AA165" i="7"/>
  <c r="AB165" i="7" s="1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B177" i="7" s="1"/>
  <c r="AA178" i="7"/>
  <c r="AA179" i="7"/>
  <c r="AA180" i="7"/>
  <c r="AA181" i="7"/>
  <c r="AB181" i="7" s="1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B193" i="7" s="1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B226" i="7" s="1"/>
  <c r="AA226" i="7"/>
  <c r="AA227" i="7"/>
  <c r="AA228" i="7"/>
  <c r="AA229" i="7"/>
  <c r="AB229" i="7" s="1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B241" i="7" s="1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B261" i="7" s="1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B273" i="7" s="1"/>
  <c r="AA274" i="7"/>
  <c r="AA275" i="7"/>
  <c r="AA276" i="7"/>
  <c r="AA277" i="7"/>
  <c r="AB277" i="7" s="1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B289" i="7" s="1"/>
  <c r="AA290" i="7"/>
  <c r="AA291" i="7"/>
  <c r="AA292" i="7"/>
  <c r="AA293" i="7"/>
  <c r="AB293" i="7" s="1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B305" i="7" s="1"/>
  <c r="AA306" i="7"/>
  <c r="AA307" i="7"/>
  <c r="AA308" i="7"/>
  <c r="AA309" i="7"/>
  <c r="AB309" i="7" s="1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B321" i="7" s="1"/>
  <c r="AA322" i="7"/>
  <c r="AA323" i="7"/>
  <c r="AA324" i="7"/>
  <c r="AA325" i="7"/>
  <c r="AB325" i="7" s="1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B341" i="7" s="1"/>
  <c r="AA342" i="7"/>
  <c r="AA343" i="7"/>
  <c r="AA344" i="7"/>
  <c r="AA345" i="7"/>
  <c r="AA346" i="7"/>
  <c r="AA347" i="7"/>
  <c r="AA348" i="7"/>
  <c r="AA349" i="7"/>
  <c r="AA350" i="7"/>
  <c r="AB350" i="7" s="1"/>
  <c r="AA351" i="7"/>
  <c r="AA352" i="7"/>
  <c r="AA353" i="7"/>
  <c r="AB353" i="7" s="1"/>
  <c r="AA354" i="7"/>
  <c r="AA355" i="7"/>
  <c r="AA356" i="7"/>
  <c r="AA357" i="7"/>
  <c r="AB357" i="7" s="1"/>
  <c r="AA358" i="7"/>
  <c r="AA359" i="7"/>
  <c r="AA360" i="7"/>
  <c r="AA361" i="7"/>
  <c r="AA362" i="7"/>
  <c r="AA363" i="7"/>
  <c r="AA364" i="7"/>
  <c r="AA365" i="7"/>
  <c r="AA366" i="7"/>
  <c r="AB366" i="7" s="1"/>
  <c r="AA367" i="7"/>
  <c r="AA368" i="7"/>
  <c r="AA369" i="7"/>
  <c r="AB369" i="7" s="1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B389" i="7" s="1"/>
  <c r="AA390" i="7"/>
  <c r="AA391" i="7"/>
  <c r="AA392" i="7"/>
  <c r="AA393" i="7"/>
  <c r="AA394" i="7"/>
  <c r="AA395" i="7"/>
  <c r="AA396" i="7"/>
  <c r="AA397" i="7"/>
  <c r="AA398" i="7"/>
  <c r="AB398" i="7" s="1"/>
  <c r="AA399" i="7"/>
  <c r="AA400" i="7"/>
  <c r="AA401" i="7"/>
  <c r="AB402" i="7" s="1"/>
  <c r="AA402" i="7"/>
  <c r="AA403" i="7"/>
  <c r="AA404" i="7"/>
  <c r="AA405" i="7"/>
  <c r="AB405" i="7" s="1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B417" i="7" s="1"/>
  <c r="AA418" i="7"/>
  <c r="AA419" i="7"/>
  <c r="AA420" i="7"/>
  <c r="AA421" i="7"/>
  <c r="AB421" i="7" s="1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B433" i="7" s="1"/>
  <c r="AA434" i="7"/>
  <c r="AA435" i="7"/>
  <c r="AA436" i="7"/>
  <c r="AA437" i="7"/>
  <c r="AB437" i="7" s="1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B449" i="7" s="1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B465" i="7" s="1"/>
  <c r="AA466" i="7"/>
  <c r="AA467" i="7"/>
  <c r="AA468" i="7"/>
  <c r="AA469" i="7"/>
  <c r="AB469" i="7" s="1"/>
  <c r="AA470" i="7"/>
  <c r="AA471" i="7"/>
  <c r="AA472" i="7"/>
  <c r="AA473" i="7"/>
  <c r="AA474" i="7"/>
  <c r="AA475" i="7"/>
  <c r="AA476" i="7"/>
  <c r="AA477" i="7"/>
  <c r="AA478" i="7"/>
  <c r="AB478" i="7" s="1"/>
  <c r="AA479" i="7"/>
  <c r="AA480" i="7"/>
  <c r="AA481" i="7"/>
  <c r="AB481" i="7" s="1"/>
  <c r="AA482" i="7"/>
  <c r="AA483" i="7"/>
  <c r="AA484" i="7"/>
  <c r="AA485" i="7"/>
  <c r="AB485" i="7" s="1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B497" i="7" s="1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512" i="7"/>
  <c r="AA513" i="7"/>
  <c r="AB513" i="7" s="1"/>
  <c r="AA514" i="7"/>
  <c r="AA515" i="7"/>
  <c r="AA516" i="7"/>
  <c r="AA517" i="7"/>
  <c r="AB517" i="7" s="1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B529" i="7" s="1"/>
  <c r="AA530" i="7"/>
  <c r="AA531" i="7"/>
  <c r="AA532" i="7"/>
  <c r="AA533" i="7"/>
  <c r="AA534" i="7"/>
  <c r="AA535" i="7"/>
  <c r="AA536" i="7"/>
  <c r="AA537" i="7"/>
  <c r="AA538" i="7"/>
  <c r="AA539" i="7"/>
  <c r="AA540" i="7"/>
  <c r="AA541" i="7"/>
  <c r="AA542" i="7"/>
  <c r="AB542" i="7" s="1"/>
  <c r="AA543" i="7"/>
  <c r="AA544" i="7"/>
  <c r="AA545" i="7"/>
  <c r="AB545" i="7" s="1"/>
  <c r="AA546" i="7"/>
  <c r="AA547" i="7"/>
  <c r="AA548" i="7"/>
  <c r="AA549" i="7"/>
  <c r="AB549" i="7" s="1"/>
  <c r="AA550" i="7"/>
  <c r="AA551" i="7"/>
  <c r="AA552" i="7"/>
  <c r="AA553" i="7"/>
  <c r="AA554" i="7"/>
  <c r="AA555" i="7"/>
  <c r="AA556" i="7"/>
  <c r="AA557" i="7"/>
  <c r="AA558" i="7"/>
  <c r="AB558" i="7" s="1"/>
  <c r="AA559" i="7"/>
  <c r="AA560" i="7"/>
  <c r="AA561" i="7"/>
  <c r="AB561" i="7" s="1"/>
  <c r="AA562" i="7"/>
  <c r="AA563" i="7"/>
  <c r="AA564" i="7"/>
  <c r="AA565" i="7"/>
  <c r="AB565" i="7" s="1"/>
  <c r="AA566" i="7"/>
  <c r="AA567" i="7"/>
  <c r="AA568" i="7"/>
  <c r="AA569" i="7"/>
  <c r="AA570" i="7"/>
  <c r="AA571" i="7"/>
  <c r="AA572" i="7"/>
  <c r="AA573" i="7"/>
  <c r="AA574" i="7"/>
  <c r="AA575" i="7"/>
  <c r="AA576" i="7"/>
  <c r="AA577" i="7"/>
  <c r="AB577" i="7" s="1"/>
  <c r="AA578" i="7"/>
  <c r="AA579" i="7"/>
  <c r="AA580" i="7"/>
  <c r="AA581" i="7"/>
  <c r="AA582" i="7"/>
  <c r="AA583" i="7"/>
  <c r="AA584" i="7"/>
  <c r="AA585" i="7"/>
  <c r="AA586" i="7"/>
  <c r="AA587" i="7"/>
  <c r="AA588" i="7"/>
  <c r="AA589" i="7"/>
  <c r="AA590" i="7"/>
  <c r="AB590" i="7" s="1"/>
  <c r="AA591" i="7"/>
  <c r="AA592" i="7"/>
  <c r="AA593" i="7"/>
  <c r="AB593" i="7" s="1"/>
  <c r="AA594" i="7"/>
  <c r="AA595" i="7"/>
  <c r="AA596" i="7"/>
  <c r="AA597" i="7"/>
  <c r="AB597" i="7" s="1"/>
  <c r="AA598" i="7"/>
  <c r="AA599" i="7"/>
  <c r="AA600" i="7"/>
  <c r="AA601" i="7"/>
  <c r="AA602" i="7"/>
  <c r="AA603" i="7"/>
  <c r="AA604" i="7"/>
  <c r="AA605" i="7"/>
  <c r="AA606" i="7"/>
  <c r="AA607" i="7"/>
  <c r="AA608" i="7"/>
  <c r="AA609" i="7"/>
  <c r="AB609" i="7" s="1"/>
  <c r="AA610" i="7"/>
  <c r="AA611" i="7"/>
  <c r="AA612" i="7"/>
  <c r="AA613" i="7"/>
  <c r="AB613" i="7" s="1"/>
  <c r="AA614" i="7"/>
  <c r="AA615" i="7"/>
  <c r="AA616" i="7"/>
  <c r="AA617" i="7"/>
  <c r="AA618" i="7"/>
  <c r="AA619" i="7"/>
  <c r="AA620" i="7"/>
  <c r="AA621" i="7"/>
  <c r="AA622" i="7"/>
  <c r="AB622" i="7" s="1"/>
  <c r="AA623" i="7"/>
  <c r="AA624" i="7"/>
  <c r="AA625" i="7"/>
  <c r="AB625" i="7" s="1"/>
  <c r="AA626" i="7"/>
  <c r="AA627" i="7"/>
  <c r="AA628" i="7"/>
  <c r="AA629" i="7"/>
  <c r="AA630" i="7"/>
  <c r="AA631" i="7"/>
  <c r="AA632" i="7"/>
  <c r="AA633" i="7"/>
  <c r="AA634" i="7"/>
  <c r="AA635" i="7"/>
  <c r="AA636" i="7"/>
  <c r="AA637" i="7"/>
  <c r="AA638" i="7"/>
  <c r="AA639" i="7"/>
  <c r="AA640" i="7"/>
  <c r="AA641" i="7"/>
  <c r="AB641" i="7" s="1"/>
  <c r="AA642" i="7"/>
  <c r="AA643" i="7"/>
  <c r="AA644" i="7"/>
  <c r="AA645" i="7"/>
  <c r="AB645" i="7" s="1"/>
  <c r="S369" i="6" s="1"/>
  <c r="AA646" i="7"/>
  <c r="AA647" i="7"/>
  <c r="AA648" i="7"/>
  <c r="AA649" i="7"/>
  <c r="AA650" i="7"/>
  <c r="AA651" i="7"/>
  <c r="AA652" i="7"/>
  <c r="AA653" i="7"/>
  <c r="AA654" i="7"/>
  <c r="AB654" i="7" s="1"/>
  <c r="AA655" i="7"/>
  <c r="AA656" i="7"/>
  <c r="AA657" i="7"/>
  <c r="AB658" i="7" s="1"/>
  <c r="AA658" i="7"/>
  <c r="AA659" i="7"/>
  <c r="AA660" i="7"/>
  <c r="AA661" i="7"/>
  <c r="AB661" i="7" s="1"/>
  <c r="AA662" i="7"/>
  <c r="AA663" i="7"/>
  <c r="AA664" i="7"/>
  <c r="AA665" i="7"/>
  <c r="AA666" i="7"/>
  <c r="AA667" i="7"/>
  <c r="AA668" i="7"/>
  <c r="AA669" i="7"/>
  <c r="AA670" i="7"/>
  <c r="AB670" i="7" s="1"/>
  <c r="AA671" i="7"/>
  <c r="AA672" i="7"/>
  <c r="AA673" i="7"/>
  <c r="AB674" i="7" s="1"/>
  <c r="AA674" i="7"/>
  <c r="AA675" i="7"/>
  <c r="AA676" i="7"/>
  <c r="AA677" i="7"/>
  <c r="AB677" i="7" s="1"/>
  <c r="AA678" i="7"/>
  <c r="AA679" i="7"/>
  <c r="AA680" i="7"/>
  <c r="AA681" i="7"/>
  <c r="AA682" i="7"/>
  <c r="AA683" i="7"/>
  <c r="AA684" i="7"/>
  <c r="AA685" i="7"/>
  <c r="AA686" i="7"/>
  <c r="AA687" i="7"/>
  <c r="AA688" i="7"/>
  <c r="AA689" i="7"/>
  <c r="AB689" i="7" s="1"/>
  <c r="AA690" i="7"/>
  <c r="AA691" i="7"/>
  <c r="AA692" i="7"/>
  <c r="AA693" i="7"/>
  <c r="AA694" i="7"/>
  <c r="AA695" i="7"/>
  <c r="AA696" i="7"/>
  <c r="AA697" i="7"/>
  <c r="AA698" i="7"/>
  <c r="AA699" i="7"/>
  <c r="AA700" i="7"/>
  <c r="AA701" i="7"/>
  <c r="AA702" i="7"/>
  <c r="AA703" i="7"/>
  <c r="AA704" i="7"/>
  <c r="AA705" i="7"/>
  <c r="AB705" i="7" s="1"/>
  <c r="AA706" i="7"/>
  <c r="AA707" i="7"/>
  <c r="AA708" i="7"/>
  <c r="AA709" i="7"/>
  <c r="AB709" i="7" s="1"/>
  <c r="AA710" i="7"/>
  <c r="AA711" i="7"/>
  <c r="AA712" i="7"/>
  <c r="AA713" i="7"/>
  <c r="AA714" i="7"/>
  <c r="AA715" i="7"/>
  <c r="AA716" i="7"/>
  <c r="AA717" i="7"/>
  <c r="AA718" i="7"/>
  <c r="AA719" i="7"/>
  <c r="AA720" i="7"/>
  <c r="AA721" i="7"/>
  <c r="AB722" i="7" s="1"/>
  <c r="AA722" i="7"/>
  <c r="AA723" i="7"/>
  <c r="AA724" i="7"/>
  <c r="AA725" i="7"/>
  <c r="AB725" i="7" s="1"/>
  <c r="AA726" i="7"/>
  <c r="AA727" i="7"/>
  <c r="AA728" i="7"/>
  <c r="AA729" i="7"/>
  <c r="AA730" i="7"/>
  <c r="AA731" i="7"/>
  <c r="AA732" i="7"/>
  <c r="AA733" i="7"/>
  <c r="AA734" i="7"/>
  <c r="AA735" i="7"/>
  <c r="AA736" i="7"/>
  <c r="AA737" i="7"/>
  <c r="AA738" i="7"/>
  <c r="AA739" i="7"/>
  <c r="AA740" i="7"/>
  <c r="AA741" i="7"/>
  <c r="AA742" i="7"/>
  <c r="AA743" i="7"/>
  <c r="AA744" i="7"/>
  <c r="AA745" i="7"/>
  <c r="AA746" i="7"/>
  <c r="AA747" i="7"/>
  <c r="AA748" i="7"/>
  <c r="AA749" i="7"/>
  <c r="AA750" i="7"/>
  <c r="AA751" i="7"/>
  <c r="AA752" i="7"/>
  <c r="AA753" i="7"/>
  <c r="AB753" i="7" s="1"/>
  <c r="AA754" i="7"/>
  <c r="AA755" i="7"/>
  <c r="AA756" i="7"/>
  <c r="AA757" i="7"/>
  <c r="AB757" i="7" s="1"/>
  <c r="AA758" i="7"/>
  <c r="AA759" i="7"/>
  <c r="AA760" i="7"/>
  <c r="AA761" i="7"/>
  <c r="AA762" i="7"/>
  <c r="AA763" i="7"/>
  <c r="AA764" i="7"/>
  <c r="AA765" i="7"/>
  <c r="AA766" i="7"/>
  <c r="AB766" i="7" s="1"/>
  <c r="AA767" i="7"/>
  <c r="AA768" i="7"/>
  <c r="AA769" i="7"/>
  <c r="AB769" i="7" s="1"/>
  <c r="AA770" i="7"/>
  <c r="AA771" i="7"/>
  <c r="AA772" i="7"/>
  <c r="AA773" i="7"/>
  <c r="AB773" i="7" s="1"/>
  <c r="AA774" i="7"/>
  <c r="AA775" i="7"/>
  <c r="AA776" i="7"/>
  <c r="AA777" i="7"/>
  <c r="AA778" i="7"/>
  <c r="AA779" i="7"/>
  <c r="AA780" i="7"/>
  <c r="AA781" i="7"/>
  <c r="AA782" i="7"/>
  <c r="AA783" i="7"/>
  <c r="AA784" i="7"/>
  <c r="AA785" i="7"/>
  <c r="AB785" i="7" s="1"/>
  <c r="AA786" i="7"/>
  <c r="AA787" i="7"/>
  <c r="AA788" i="7"/>
  <c r="AA789" i="7"/>
  <c r="AB789" i="7" s="1"/>
  <c r="AA790" i="7"/>
  <c r="AA791" i="7"/>
  <c r="AA792" i="7"/>
  <c r="AA793" i="7"/>
  <c r="AA794" i="7"/>
  <c r="AA795" i="7"/>
  <c r="AA796" i="7"/>
  <c r="AA797" i="7"/>
  <c r="AA798" i="7"/>
  <c r="AA799" i="7"/>
  <c r="AA800" i="7"/>
  <c r="AA801" i="7"/>
  <c r="AB801" i="7" s="1"/>
  <c r="AA802" i="7"/>
  <c r="AA803" i="7"/>
  <c r="AA804" i="7"/>
  <c r="AA805" i="7"/>
  <c r="AB805" i="7" s="1"/>
  <c r="AA806" i="7"/>
  <c r="AA807" i="7"/>
  <c r="AA808" i="7"/>
  <c r="AA809" i="7"/>
  <c r="AA810" i="7"/>
  <c r="AA811" i="7"/>
  <c r="AA812" i="7"/>
  <c r="AA813" i="7"/>
  <c r="AA814" i="7"/>
  <c r="AB814" i="7" s="1"/>
  <c r="AA815" i="7"/>
  <c r="AA816" i="7"/>
  <c r="AA817" i="7"/>
  <c r="AB817" i="7" s="1"/>
  <c r="AA818" i="7"/>
  <c r="AA819" i="7"/>
  <c r="AA820" i="7"/>
  <c r="AA821" i="7"/>
  <c r="AA822" i="7"/>
  <c r="AA823" i="7"/>
  <c r="AA824" i="7"/>
  <c r="AA825" i="7"/>
  <c r="AA826" i="7"/>
  <c r="AA827" i="7"/>
  <c r="AA828" i="7"/>
  <c r="AA829" i="7"/>
  <c r="AA830" i="7"/>
  <c r="AB830" i="7" s="1"/>
  <c r="AA831" i="7"/>
  <c r="AA832" i="7"/>
  <c r="AA833" i="7"/>
  <c r="AB833" i="7" s="1"/>
  <c r="AA834" i="7"/>
  <c r="AA835" i="7"/>
  <c r="AA836" i="7"/>
  <c r="AA837" i="7"/>
  <c r="AB837" i="7" s="1"/>
  <c r="AA838" i="7"/>
  <c r="AA839" i="7"/>
  <c r="AA840" i="7"/>
  <c r="AA841" i="7"/>
  <c r="AA842" i="7"/>
  <c r="AA843" i="7"/>
  <c r="AA844" i="7"/>
  <c r="AA845" i="7"/>
  <c r="AA846" i="7"/>
  <c r="AB846" i="7" s="1"/>
  <c r="AA847" i="7"/>
  <c r="AA848" i="7"/>
  <c r="AA849" i="7"/>
  <c r="AB849" i="7" s="1"/>
  <c r="AA850" i="7"/>
  <c r="AA851" i="7"/>
  <c r="AA852" i="7"/>
  <c r="AA853" i="7"/>
  <c r="AA854" i="7"/>
  <c r="AA855" i="7"/>
  <c r="AA856" i="7"/>
  <c r="AA857" i="7"/>
  <c r="AA858" i="7"/>
  <c r="AA859" i="7"/>
  <c r="AA860" i="7"/>
  <c r="AA861" i="7"/>
  <c r="AA862" i="7"/>
  <c r="AB862" i="7" s="1"/>
  <c r="AA863" i="7"/>
  <c r="AA864" i="7"/>
  <c r="AA865" i="7"/>
  <c r="AA866" i="7"/>
  <c r="AA867" i="7"/>
  <c r="AA868" i="7"/>
  <c r="AA869" i="7"/>
  <c r="AB869" i="7" s="1"/>
  <c r="AA870" i="7"/>
  <c r="AA871" i="7"/>
  <c r="AA872" i="7"/>
  <c r="AA873" i="7"/>
  <c r="AA874" i="7"/>
  <c r="AA875" i="7"/>
  <c r="AA876" i="7"/>
  <c r="AA877" i="7"/>
  <c r="AA878" i="7"/>
  <c r="AB878" i="7" s="1"/>
  <c r="AA879" i="7"/>
  <c r="AA880" i="7"/>
  <c r="AA881" i="7"/>
  <c r="AB881" i="7" s="1"/>
  <c r="AA882" i="7"/>
  <c r="AA883" i="7"/>
  <c r="AA884" i="7"/>
  <c r="AA885" i="7"/>
  <c r="AB885" i="7" s="1"/>
  <c r="AA886" i="7"/>
  <c r="AA887" i="7"/>
  <c r="AA888" i="7"/>
  <c r="AA889" i="7"/>
  <c r="AA890" i="7"/>
  <c r="AA891" i="7"/>
  <c r="AA892" i="7"/>
  <c r="AA893" i="7"/>
  <c r="AA894" i="7"/>
  <c r="AB894" i="7" s="1"/>
  <c r="AA895" i="7"/>
  <c r="AA896" i="7"/>
  <c r="AA897" i="7"/>
  <c r="AB897" i="7" s="1"/>
  <c r="AA898" i="7"/>
  <c r="AA899" i="7"/>
  <c r="AA900" i="7"/>
  <c r="AA901" i="7"/>
  <c r="AB901" i="7" s="1"/>
  <c r="AA902" i="7"/>
  <c r="AA903" i="7"/>
  <c r="AA904" i="7"/>
  <c r="AA905" i="7"/>
  <c r="AA906" i="7"/>
  <c r="AA907" i="7"/>
  <c r="AA908" i="7"/>
  <c r="AA909" i="7"/>
  <c r="AA910" i="7"/>
  <c r="AB910" i="7" s="1"/>
  <c r="AA911" i="7"/>
  <c r="AA912" i="7"/>
  <c r="AA913" i="7"/>
  <c r="AB913" i="7" s="1"/>
  <c r="AA914" i="7"/>
  <c r="AA915" i="7"/>
  <c r="AA916" i="7"/>
  <c r="AA917" i="7"/>
  <c r="AB917" i="7" s="1"/>
  <c r="AA918" i="7"/>
  <c r="AA919" i="7"/>
  <c r="AA920" i="7"/>
  <c r="AA921" i="7"/>
  <c r="AA922" i="7"/>
  <c r="AA923" i="7"/>
  <c r="AA924" i="7"/>
  <c r="AA925" i="7"/>
  <c r="AA926" i="7"/>
  <c r="AA927" i="7"/>
  <c r="AA928" i="7"/>
  <c r="AA929" i="7"/>
  <c r="AB930" i="7" s="1"/>
  <c r="AA930" i="7"/>
  <c r="AA931" i="7"/>
  <c r="AA932" i="7"/>
  <c r="AA933" i="7"/>
  <c r="AA934" i="7"/>
  <c r="AA935" i="7"/>
  <c r="AA936" i="7"/>
  <c r="AA937" i="7"/>
  <c r="AA938" i="7"/>
  <c r="AA939" i="7"/>
  <c r="AA940" i="7"/>
  <c r="AA941" i="7"/>
  <c r="AA942" i="7"/>
  <c r="AB942" i="7" s="1"/>
  <c r="AA943" i="7"/>
  <c r="AA944" i="7"/>
  <c r="AA945" i="7"/>
  <c r="AB945" i="7" s="1"/>
  <c r="AA946" i="7"/>
  <c r="AA947" i="7"/>
  <c r="AA948" i="7"/>
  <c r="AA949" i="7"/>
  <c r="AB949" i="7" s="1"/>
  <c r="AA950" i="7"/>
  <c r="AA951" i="7"/>
  <c r="AA952" i="7"/>
  <c r="AA953" i="7"/>
  <c r="AA954" i="7"/>
  <c r="AA955" i="7"/>
  <c r="AA956" i="7"/>
  <c r="AA957" i="7"/>
  <c r="AA958" i="7"/>
  <c r="AA959" i="7"/>
  <c r="AA960" i="7"/>
  <c r="AA961" i="7"/>
  <c r="AA962" i="7"/>
  <c r="AA963" i="7"/>
  <c r="AA964" i="7"/>
  <c r="AA965" i="7"/>
  <c r="AA966" i="7"/>
  <c r="AA967" i="7"/>
  <c r="AA968" i="7"/>
  <c r="AA969" i="7"/>
  <c r="AA970" i="7"/>
  <c r="AA971" i="7"/>
  <c r="AA972" i="7"/>
  <c r="AA973" i="7"/>
  <c r="AA974" i="7"/>
  <c r="AA975" i="7"/>
  <c r="AA976" i="7"/>
  <c r="AA977" i="7"/>
  <c r="AB977" i="7" s="1"/>
  <c r="AA978" i="7"/>
  <c r="AA979" i="7"/>
  <c r="AA980" i="7"/>
  <c r="AA981" i="7"/>
  <c r="AB981" i="7" s="1"/>
  <c r="AA982" i="7"/>
  <c r="AA983" i="7"/>
  <c r="AA984" i="7"/>
  <c r="AA985" i="7"/>
  <c r="AA986" i="7"/>
  <c r="AA987" i="7"/>
  <c r="AA988" i="7"/>
  <c r="AA989" i="7"/>
  <c r="AA990" i="7"/>
  <c r="AA991" i="7"/>
  <c r="AA992" i="7"/>
  <c r="AA993" i="7"/>
  <c r="AB993" i="7" s="1"/>
  <c r="AA994" i="7"/>
  <c r="AA995" i="7"/>
  <c r="AA996" i="7"/>
  <c r="AA997" i="7"/>
  <c r="AA998" i="7"/>
  <c r="AA999" i="7"/>
  <c r="AA1000" i="7"/>
  <c r="AA1001" i="7"/>
  <c r="AA1002" i="7"/>
  <c r="AA1003" i="7"/>
  <c r="AA1004" i="7"/>
  <c r="AA1005" i="7"/>
  <c r="AA1006" i="7"/>
  <c r="AB1006" i="7" s="1"/>
  <c r="AA1007" i="7"/>
  <c r="AA1008" i="7"/>
  <c r="AA1009" i="7"/>
  <c r="AB1009" i="7" s="1"/>
  <c r="AA1010" i="7"/>
  <c r="AA1011" i="7"/>
  <c r="AA1012" i="7"/>
  <c r="AA1013" i="7"/>
  <c r="AB1013" i="7" s="1"/>
  <c r="AA1014" i="7"/>
  <c r="AA1015" i="7"/>
  <c r="AA1016" i="7"/>
  <c r="AA1017" i="7"/>
  <c r="AA1018" i="7"/>
  <c r="AA1019" i="7"/>
  <c r="AA1020" i="7"/>
  <c r="AA1021" i="7"/>
  <c r="AA1022" i="7"/>
  <c r="AB1022" i="7" s="1"/>
  <c r="AA1023" i="7"/>
  <c r="AA1024" i="7"/>
  <c r="AA1025" i="7"/>
  <c r="AB1025" i="7" s="1"/>
  <c r="AA1026" i="7"/>
  <c r="AA1027" i="7"/>
  <c r="AA1028" i="7"/>
  <c r="AA1029" i="7"/>
  <c r="AB1029" i="7" s="1"/>
  <c r="AA1030" i="7"/>
  <c r="AA1031" i="7"/>
  <c r="AA1032" i="7"/>
  <c r="AA1033" i="7"/>
  <c r="AA1034" i="7"/>
  <c r="AA1035" i="7"/>
  <c r="AA1036" i="7"/>
  <c r="AA1037" i="7"/>
  <c r="AA1038" i="7"/>
  <c r="AA1039" i="7"/>
  <c r="AA1040" i="7"/>
  <c r="AA1041" i="7"/>
  <c r="AB1041" i="7" s="1"/>
  <c r="AA1042" i="7"/>
  <c r="AA1043" i="7"/>
  <c r="AA1044" i="7"/>
  <c r="AA1045" i="7"/>
  <c r="AA1046" i="7"/>
  <c r="AA1047" i="7"/>
  <c r="AA1048" i="7"/>
  <c r="AA1049" i="7"/>
  <c r="AA1050" i="7"/>
  <c r="AA1051" i="7"/>
  <c r="AA1052" i="7"/>
  <c r="AA1053" i="7"/>
  <c r="AA1054" i="7"/>
  <c r="AA1055" i="7"/>
  <c r="AA1056" i="7"/>
  <c r="AA1057" i="7"/>
  <c r="AB1058" i="7" s="1"/>
  <c r="AA1058" i="7"/>
  <c r="AA1059" i="7"/>
  <c r="AA1060" i="7"/>
  <c r="AA1061" i="7"/>
  <c r="AB1061" i="7" s="1"/>
  <c r="AA1062" i="7"/>
  <c r="AA1063" i="7"/>
  <c r="AA1064" i="7"/>
  <c r="AA1065" i="7"/>
  <c r="AA1066" i="7"/>
  <c r="AA1067" i="7"/>
  <c r="AA1068" i="7"/>
  <c r="AA1069" i="7"/>
  <c r="AA1070" i="7"/>
  <c r="AB1070" i="7" s="1"/>
  <c r="AA1071" i="7"/>
  <c r="AA1072" i="7"/>
  <c r="AA1073" i="7"/>
  <c r="AB1073" i="7" s="1"/>
  <c r="AA1074" i="7"/>
  <c r="AA1075" i="7"/>
  <c r="AA1076" i="7"/>
  <c r="AA1077" i="7"/>
  <c r="AA1078" i="7"/>
  <c r="AA1079" i="7"/>
  <c r="AA1080" i="7"/>
  <c r="AA1081" i="7"/>
  <c r="AA1082" i="7"/>
  <c r="AA1083" i="7"/>
  <c r="AA1084" i="7"/>
  <c r="AA1085" i="7"/>
  <c r="AA1086" i="7"/>
  <c r="AA1087" i="7"/>
  <c r="AA1088" i="7"/>
  <c r="AA1089" i="7"/>
  <c r="AA1090" i="7"/>
  <c r="AA1091" i="7"/>
  <c r="AA1092" i="7"/>
  <c r="AA1093" i="7"/>
  <c r="AB1093" i="7" s="1"/>
  <c r="AA1094" i="7"/>
  <c r="AA1095" i="7"/>
  <c r="AA1096" i="7"/>
  <c r="AA1097" i="7"/>
  <c r="AA1098" i="7"/>
  <c r="AA1099" i="7"/>
  <c r="AA1100" i="7"/>
  <c r="AA1101" i="7"/>
  <c r="AA1102" i="7"/>
  <c r="AB1102" i="7" s="1"/>
  <c r="AA1103" i="7"/>
  <c r="AA1104" i="7"/>
  <c r="AA1105" i="7"/>
  <c r="AB1106" i="7" s="1"/>
  <c r="AA1106" i="7"/>
  <c r="AA1107" i="7"/>
  <c r="AA1108" i="7"/>
  <c r="AA1109" i="7"/>
  <c r="AB1109" i="7" s="1"/>
  <c r="AA1110" i="7"/>
  <c r="AA1111" i="7"/>
  <c r="AA1112" i="7"/>
  <c r="AA1113" i="7"/>
  <c r="AA1114" i="7"/>
  <c r="AA1115" i="7"/>
  <c r="AA1116" i="7"/>
  <c r="AA1117" i="7"/>
  <c r="AA1118" i="7"/>
  <c r="AB1118" i="7" s="1"/>
  <c r="AA1119" i="7"/>
  <c r="AA1120" i="7"/>
  <c r="AA1121" i="7"/>
  <c r="AB1121" i="7" s="1"/>
  <c r="AA1122" i="7"/>
  <c r="AA1123" i="7"/>
  <c r="AA1124" i="7"/>
  <c r="AA1125" i="7"/>
  <c r="AB1125" i="7" s="1"/>
  <c r="AA1126" i="7"/>
  <c r="AA1127" i="7"/>
  <c r="AA1128" i="7"/>
  <c r="AA1129" i="7"/>
  <c r="AA1130" i="7"/>
  <c r="AA1131" i="7"/>
  <c r="AA1132" i="7"/>
  <c r="AA1133" i="7"/>
  <c r="AA1134" i="7"/>
  <c r="AA1135" i="7"/>
  <c r="AA1136" i="7"/>
  <c r="AA1137" i="7"/>
  <c r="AB1137" i="7" s="1"/>
  <c r="AA1138" i="7"/>
  <c r="AA1139" i="7"/>
  <c r="AA1140" i="7"/>
  <c r="AA1141" i="7"/>
  <c r="AB1141" i="7" s="1"/>
  <c r="AA1142" i="7"/>
  <c r="AA1143" i="7"/>
  <c r="AA1144" i="7"/>
  <c r="AA1145" i="7"/>
  <c r="AA1146" i="7"/>
  <c r="AA1147" i="7"/>
  <c r="AA1148" i="7"/>
  <c r="AA1149" i="7"/>
  <c r="AA1150" i="7"/>
  <c r="AA1151" i="7"/>
  <c r="AA1152" i="7"/>
  <c r="AA1153" i="7"/>
  <c r="AB1153" i="7" s="1"/>
  <c r="AA1154" i="7"/>
  <c r="AA1155" i="7"/>
  <c r="AA1156" i="7"/>
  <c r="AA1157" i="7"/>
  <c r="AB1157" i="7" s="1"/>
  <c r="AA1158" i="7"/>
  <c r="AA1159" i="7"/>
  <c r="AA1160" i="7"/>
  <c r="AA1161" i="7"/>
  <c r="AA1162" i="7"/>
  <c r="AA1163" i="7"/>
  <c r="AA1164" i="7"/>
  <c r="AA1165" i="7"/>
  <c r="AA1166" i="7"/>
  <c r="AA1167" i="7"/>
  <c r="AA1168" i="7"/>
  <c r="AA1169" i="7"/>
  <c r="AB1169" i="7" s="1"/>
  <c r="AA1170" i="7"/>
  <c r="AA1171" i="7"/>
  <c r="AA1172" i="7"/>
  <c r="AA1173" i="7"/>
  <c r="AA1174" i="7"/>
  <c r="AA1175" i="7"/>
  <c r="AA1176" i="7"/>
  <c r="AA1177" i="7"/>
  <c r="AA1178" i="7"/>
  <c r="AA1179" i="7"/>
  <c r="AA1180" i="7"/>
  <c r="AA1181" i="7"/>
  <c r="AA1182" i="7"/>
  <c r="AA1183" i="7"/>
  <c r="AA1184" i="7"/>
  <c r="AA1185" i="7"/>
  <c r="AB1185" i="7" s="1"/>
  <c r="AA1186" i="7"/>
  <c r="AA1187" i="7"/>
  <c r="AA1188" i="7"/>
  <c r="AA1189" i="7"/>
  <c r="AB1189" i="7" s="1"/>
  <c r="AA1190" i="7"/>
  <c r="AA1191" i="7"/>
  <c r="AA1192" i="7"/>
  <c r="AA1193" i="7"/>
  <c r="AA1194" i="7"/>
  <c r="AA1195" i="7"/>
  <c r="AA1196" i="7"/>
  <c r="AA1197" i="7"/>
  <c r="AA1198" i="7"/>
  <c r="AA1199" i="7"/>
  <c r="AA1200" i="7"/>
  <c r="AA1201" i="7"/>
  <c r="AB1201" i="7" s="1"/>
  <c r="AA1202" i="7"/>
  <c r="AA1203" i="7"/>
  <c r="AA1204" i="7"/>
  <c r="AA1205" i="7"/>
  <c r="AA1206" i="7"/>
  <c r="AA1207" i="7"/>
  <c r="AA1208" i="7"/>
  <c r="AA1209" i="7"/>
  <c r="AA1210" i="7"/>
  <c r="AA1211" i="7"/>
  <c r="AA1212" i="7"/>
  <c r="AA1213" i="7"/>
  <c r="AA1214" i="7"/>
  <c r="AA1215" i="7"/>
  <c r="AA1216" i="7"/>
  <c r="AA1217" i="7"/>
  <c r="AB1218" i="7" s="1"/>
  <c r="AA1218" i="7"/>
  <c r="AA1219" i="7"/>
  <c r="AA1220" i="7"/>
  <c r="AA1221" i="7"/>
  <c r="AB1221" i="7" s="1"/>
  <c r="AA1222" i="7"/>
  <c r="AA1223" i="7"/>
  <c r="AA1224" i="7"/>
  <c r="AA1225" i="7"/>
  <c r="AA1226" i="7"/>
  <c r="AA1227" i="7"/>
  <c r="AA1228" i="7"/>
  <c r="AA1229" i="7"/>
  <c r="AA1230" i="7"/>
  <c r="AA1231" i="7"/>
  <c r="AA1232" i="7"/>
  <c r="AA1233" i="7"/>
  <c r="AB1233" i="7" s="1"/>
  <c r="AA1234" i="7"/>
  <c r="AA1235" i="7"/>
  <c r="AB1235" i="7" s="1"/>
  <c r="AA1236" i="7"/>
  <c r="AA1237" i="7"/>
  <c r="AB1237" i="7" s="1"/>
  <c r="AA1238" i="7"/>
  <c r="AA1239" i="7"/>
  <c r="AA1240" i="7"/>
  <c r="AA1241" i="7"/>
  <c r="AA1242" i="7"/>
  <c r="AA1243" i="7"/>
  <c r="AA1244" i="7"/>
  <c r="AA1245" i="7"/>
  <c r="AA1246" i="7"/>
  <c r="AB1246" i="7" s="1"/>
  <c r="AA1247" i="7"/>
  <c r="AB1247" i="7" s="1"/>
  <c r="AA1248" i="7"/>
  <c r="AA1249" i="7"/>
  <c r="AB1249" i="7" s="1"/>
  <c r="AA1250" i="7"/>
  <c r="AA1251" i="7"/>
  <c r="AA1252" i="7"/>
  <c r="AA1253" i="7"/>
  <c r="AA1254" i="7"/>
  <c r="AA1255" i="7"/>
  <c r="AA1256" i="7"/>
  <c r="AA1257" i="7"/>
  <c r="AA1258" i="7"/>
  <c r="AA1259" i="7"/>
  <c r="AA1260" i="7"/>
  <c r="AA1261" i="7"/>
  <c r="AA1262" i="7"/>
  <c r="AB1262" i="7" s="1"/>
  <c r="AA1263" i="7"/>
  <c r="AA1264" i="7"/>
  <c r="AA1265" i="7"/>
  <c r="AB1265" i="7" s="1"/>
  <c r="AA1266" i="7"/>
  <c r="AA1267" i="7"/>
  <c r="AA1268" i="7"/>
  <c r="AA1269" i="7"/>
  <c r="AB1269" i="7" s="1"/>
  <c r="AA1270" i="7"/>
  <c r="AA1271" i="7"/>
  <c r="AA1272" i="7"/>
  <c r="AA1273" i="7"/>
  <c r="AA1274" i="7"/>
  <c r="AA1275" i="7"/>
  <c r="AA1276" i="7"/>
  <c r="AA1277" i="7"/>
  <c r="AA1278" i="7"/>
  <c r="AB1278" i="7" s="1"/>
  <c r="AA1279" i="7"/>
  <c r="AA1280" i="7"/>
  <c r="AA1281" i="7"/>
  <c r="AB1281" i="7" s="1"/>
  <c r="AA1282" i="7"/>
  <c r="AA1283" i="7"/>
  <c r="AA1284" i="7"/>
  <c r="AA1285" i="7"/>
  <c r="AA1286" i="7"/>
  <c r="AA1287" i="7"/>
  <c r="AA1288" i="7"/>
  <c r="AA1289" i="7"/>
  <c r="AA1290" i="7"/>
  <c r="AA1291" i="7"/>
  <c r="AA1292" i="7"/>
  <c r="AA1293" i="7"/>
  <c r="AA1294" i="7"/>
  <c r="AB1294" i="7" s="1"/>
  <c r="AA1295" i="7"/>
  <c r="AA1296" i="7"/>
  <c r="AA1297" i="7"/>
  <c r="AA1298" i="7"/>
  <c r="AA1299" i="7"/>
  <c r="AA1300" i="7"/>
  <c r="AA1301" i="7"/>
  <c r="AB1301" i="7" s="1"/>
  <c r="AA1302" i="7"/>
  <c r="AA1303" i="7"/>
  <c r="AA1304" i="7"/>
  <c r="AA1305" i="7"/>
  <c r="AA1306" i="7"/>
  <c r="AA1307" i="7"/>
  <c r="AA1308" i="7"/>
  <c r="AA1309" i="7"/>
  <c r="AA1310" i="7"/>
  <c r="AB1310" i="7" s="1"/>
  <c r="AA1311" i="7"/>
  <c r="AA1312" i="7"/>
  <c r="AA1313" i="7"/>
  <c r="AB1313" i="7" s="1"/>
  <c r="AA1314" i="7"/>
  <c r="AA1315" i="7"/>
  <c r="AB1315" i="7" s="1"/>
  <c r="AA1316" i="7"/>
  <c r="AA1317" i="7"/>
  <c r="AB1317" i="7" s="1"/>
  <c r="AA1318" i="7"/>
  <c r="AA1319" i="7"/>
  <c r="AA1320" i="7"/>
  <c r="AA1321" i="7"/>
  <c r="AA1322" i="7"/>
  <c r="AA1323" i="7"/>
  <c r="AA1324" i="7"/>
  <c r="AA1325" i="7"/>
  <c r="AA1326" i="7"/>
  <c r="AA1327" i="7"/>
  <c r="AA1328" i="7"/>
  <c r="AA1329" i="7"/>
  <c r="AB1330" i="7" s="1"/>
  <c r="AA1330" i="7"/>
  <c r="AA1331" i="7"/>
  <c r="AA1332" i="7"/>
  <c r="AA1333" i="7"/>
  <c r="AB1333" i="7" s="1"/>
  <c r="AA1334" i="7"/>
  <c r="AA1335" i="7"/>
  <c r="AA1336" i="7"/>
  <c r="AA1337" i="7"/>
  <c r="AA1338" i="7"/>
  <c r="AA1339" i="7"/>
  <c r="AA1340" i="7"/>
  <c r="AA1341" i="7"/>
  <c r="AA1342" i="7"/>
  <c r="AA1343" i="7"/>
  <c r="AA1344" i="7"/>
  <c r="AA1345" i="7"/>
  <c r="AB1345" i="7" s="1"/>
  <c r="AA1346" i="7"/>
  <c r="AA1347" i="7"/>
  <c r="AA1348" i="7"/>
  <c r="AA1349" i="7"/>
  <c r="AB1349" i="7" s="1"/>
  <c r="AA1350" i="7"/>
  <c r="AA1351" i="7"/>
  <c r="AA1352" i="7"/>
  <c r="AA1353" i="7"/>
  <c r="AA1354" i="7"/>
  <c r="AA1355" i="7"/>
  <c r="AA1356" i="7"/>
  <c r="AA1357" i="7"/>
  <c r="AA1358" i="7"/>
  <c r="AA1359" i="7"/>
  <c r="AA1360" i="7"/>
  <c r="AA1361" i="7"/>
  <c r="AB1361" i="7" s="1"/>
  <c r="AA1362" i="7"/>
  <c r="AA1363" i="7"/>
  <c r="AB1363" i="7" s="1"/>
  <c r="AA1364" i="7"/>
  <c r="AA1365" i="7"/>
  <c r="AA1366" i="7"/>
  <c r="AA1367" i="7"/>
  <c r="AA1368" i="7"/>
  <c r="AA1369" i="7"/>
  <c r="AA1370" i="7"/>
  <c r="AA1371" i="7"/>
  <c r="AA1372" i="7"/>
  <c r="AA1373" i="7"/>
  <c r="AA1374" i="7"/>
  <c r="AA1375" i="7"/>
  <c r="AA1376" i="7"/>
  <c r="AA1377" i="7"/>
  <c r="AA1378" i="7"/>
  <c r="AA1379" i="7"/>
  <c r="AA1380" i="7"/>
  <c r="AA1381" i="7"/>
  <c r="AA1382" i="7"/>
  <c r="AA1383" i="7"/>
  <c r="AA1384" i="7"/>
  <c r="AA1385" i="7"/>
  <c r="AA1386" i="7"/>
  <c r="AA1387" i="7"/>
  <c r="AA1388" i="7"/>
  <c r="AA1389" i="7"/>
  <c r="AA1390" i="7"/>
  <c r="AA1391" i="7"/>
  <c r="AA1392" i="7"/>
  <c r="AA1393" i="7"/>
  <c r="AB1393" i="7" s="1"/>
  <c r="AA1394" i="7"/>
  <c r="AA1395" i="7"/>
  <c r="AB1395" i="7" s="1"/>
  <c r="AA1396" i="7"/>
  <c r="AA1397" i="7"/>
  <c r="AB1397" i="7" s="1"/>
  <c r="AA1398" i="7"/>
  <c r="AA1399" i="7"/>
  <c r="AA1400" i="7"/>
  <c r="AA1401" i="7"/>
  <c r="AA1402" i="7"/>
  <c r="AA1403" i="7"/>
  <c r="AA1404" i="7"/>
  <c r="AA1405" i="7"/>
  <c r="AA1406" i="7"/>
  <c r="AB1406" i="7" s="1"/>
  <c r="AA1407" i="7"/>
  <c r="AA1408" i="7"/>
  <c r="AA1409" i="7"/>
  <c r="AB1409" i="7" s="1"/>
  <c r="AA1410" i="7"/>
  <c r="AA1411" i="7"/>
  <c r="AA1412" i="7"/>
  <c r="AA1413" i="7"/>
  <c r="AA1414" i="7"/>
  <c r="AA1415" i="7"/>
  <c r="AA1416" i="7"/>
  <c r="AA1417" i="7"/>
  <c r="AA1418" i="7"/>
  <c r="AA1419" i="7"/>
  <c r="AA1420" i="7"/>
  <c r="AA1421" i="7"/>
  <c r="AA1422" i="7"/>
  <c r="AB1422" i="7" s="1"/>
  <c r="AA1423" i="7"/>
  <c r="AA1424" i="7"/>
  <c r="AA1425" i="7"/>
  <c r="AB1425" i="7" s="1"/>
  <c r="AA1426" i="7"/>
  <c r="AA1427" i="7"/>
  <c r="AB1427" i="7" s="1"/>
  <c r="AA1428" i="7"/>
  <c r="AA1429" i="7"/>
  <c r="AB1429" i="7" s="1"/>
  <c r="AA1430" i="7"/>
  <c r="AA1431" i="7"/>
  <c r="AA1432" i="7"/>
  <c r="AA1433" i="7"/>
  <c r="AA1434" i="7"/>
  <c r="AA1435" i="7"/>
  <c r="AA1436" i="7"/>
  <c r="AA1437" i="7"/>
  <c r="AA1438" i="7"/>
  <c r="AA1439" i="7"/>
  <c r="AA1440" i="7"/>
  <c r="AA1441" i="7"/>
  <c r="AA1442" i="7"/>
  <c r="AA1443" i="7"/>
  <c r="AB1443" i="7" s="1"/>
  <c r="AA1444" i="7"/>
  <c r="AA1445" i="7"/>
  <c r="AB1445" i="7" s="1"/>
  <c r="AA1446" i="7"/>
  <c r="AA1447" i="7"/>
  <c r="AA1448" i="7"/>
  <c r="AA1449" i="7"/>
  <c r="AA1450" i="7"/>
  <c r="AA1451" i="7"/>
  <c r="AA1452" i="7"/>
  <c r="AA1453" i="7"/>
  <c r="AA1454" i="7"/>
  <c r="AA1455" i="7"/>
  <c r="AA1456" i="7"/>
  <c r="AA1457" i="7"/>
  <c r="AB1457" i="7" s="1"/>
  <c r="AA1458" i="7"/>
  <c r="AA1459" i="7"/>
  <c r="AA1460" i="7"/>
  <c r="AA1461" i="7"/>
  <c r="AB1461" i="7" s="1"/>
  <c r="AA1462" i="7"/>
  <c r="AA1463" i="7"/>
  <c r="AB1464" i="7" s="1"/>
  <c r="AA1464" i="7"/>
  <c r="AA1465" i="7"/>
  <c r="AA1466" i="7"/>
  <c r="AA1467" i="7"/>
  <c r="AA1468" i="7"/>
  <c r="AA1469" i="7"/>
  <c r="AA1470" i="7"/>
  <c r="AB1470" i="7" s="1"/>
  <c r="AA1471" i="7"/>
  <c r="AA1472" i="7"/>
  <c r="AA1473" i="7"/>
  <c r="AA1474" i="7"/>
  <c r="AA1475" i="7"/>
  <c r="AB1475" i="7" s="1"/>
  <c r="AA1476" i="7"/>
  <c r="AA1477" i="7"/>
  <c r="AB1477" i="7" s="1"/>
  <c r="AA1478" i="7"/>
  <c r="AA1479" i="7"/>
  <c r="AB1480" i="7" s="1"/>
  <c r="AA1480" i="7"/>
  <c r="AA1481" i="7"/>
  <c r="AA1482" i="7"/>
  <c r="AA1483" i="7"/>
  <c r="AA1484" i="7"/>
  <c r="AA1485" i="7"/>
  <c r="AA1486" i="7"/>
  <c r="AB1486" i="7" s="1"/>
  <c r="AA1487" i="7"/>
  <c r="AA1488" i="7"/>
  <c r="AA1489" i="7"/>
  <c r="AB1490" i="7" s="1"/>
  <c r="AA1490" i="7"/>
  <c r="AA1491" i="7"/>
  <c r="AB1491" i="7" s="1"/>
  <c r="AA1492" i="7"/>
  <c r="AA1493" i="7"/>
  <c r="AB1493" i="7" s="1"/>
  <c r="AA1494" i="7"/>
  <c r="AA1495" i="7"/>
  <c r="AB1496" i="7" s="1"/>
  <c r="AA1496" i="7"/>
  <c r="AA1497" i="7"/>
  <c r="AA1498" i="7"/>
  <c r="AA1499" i="7"/>
  <c r="AA1500" i="7"/>
  <c r="AA1501" i="7"/>
  <c r="AA1502" i="7"/>
  <c r="AA1503" i="7"/>
  <c r="AA1504" i="7"/>
  <c r="AA1505" i="7"/>
  <c r="AB1505" i="7" s="1"/>
  <c r="AA1506" i="7"/>
  <c r="AA1507" i="7"/>
  <c r="AA1508" i="7"/>
  <c r="AA1509" i="7"/>
  <c r="AA1510" i="7"/>
  <c r="AA1511" i="7"/>
  <c r="AB1512" i="7" s="1"/>
  <c r="AA1512" i="7"/>
  <c r="AA1513" i="7"/>
  <c r="AA1514" i="7"/>
  <c r="AA1515" i="7"/>
  <c r="AA1516" i="7"/>
  <c r="AA1517" i="7"/>
  <c r="AA1518" i="7"/>
  <c r="AA7" i="7"/>
  <c r="AE8" i="7"/>
  <c r="AE9" i="7"/>
  <c r="AE10" i="7"/>
  <c r="AE11" i="7"/>
  <c r="AE12" i="7"/>
  <c r="AE13" i="7"/>
  <c r="AE14" i="7"/>
  <c r="AE15" i="7"/>
  <c r="AE16" i="7"/>
  <c r="AE17" i="7"/>
  <c r="AG17" i="7" s="1"/>
  <c r="AE18" i="7"/>
  <c r="AE19" i="7"/>
  <c r="AE20" i="7"/>
  <c r="AE21" i="7"/>
  <c r="AE22" i="7"/>
  <c r="AE23" i="7"/>
  <c r="AG24" i="7" s="1"/>
  <c r="AE24" i="7"/>
  <c r="AE25" i="7"/>
  <c r="AE26" i="7"/>
  <c r="AE27" i="7"/>
  <c r="AE28" i="7"/>
  <c r="AE29" i="7"/>
  <c r="AG29" i="7" s="1"/>
  <c r="AE30" i="7"/>
  <c r="AE31" i="7"/>
  <c r="AG31" i="7" s="1"/>
  <c r="AE32" i="7"/>
  <c r="AE33" i="7"/>
  <c r="AG33" i="7" s="1"/>
  <c r="AE34" i="7"/>
  <c r="AE35" i="7"/>
  <c r="AE36" i="7"/>
  <c r="AE37" i="7"/>
  <c r="AG37" i="7" s="1"/>
  <c r="AE38" i="7"/>
  <c r="AE39" i="7"/>
  <c r="AG39" i="7" s="1"/>
  <c r="AE40" i="7"/>
  <c r="AE41" i="7"/>
  <c r="AE42" i="7"/>
  <c r="AE43" i="7"/>
  <c r="AE44" i="7"/>
  <c r="AE45" i="7"/>
  <c r="AE46" i="7"/>
  <c r="AE47" i="7"/>
  <c r="AE48" i="7"/>
  <c r="AE49" i="7"/>
  <c r="AG50" i="7" s="1"/>
  <c r="AE50" i="7"/>
  <c r="AE51" i="7"/>
  <c r="AE52" i="7"/>
  <c r="AE53" i="7"/>
  <c r="AE54" i="7"/>
  <c r="AG54" i="7" s="1"/>
  <c r="AE55" i="7"/>
  <c r="AG56" i="7" s="1"/>
  <c r="AE56" i="7"/>
  <c r="AE57" i="7"/>
  <c r="AE58" i="7"/>
  <c r="AE59" i="7"/>
  <c r="AE60" i="7"/>
  <c r="AE61" i="7"/>
  <c r="AE62" i="7"/>
  <c r="AE63" i="7"/>
  <c r="AG63" i="7" s="1"/>
  <c r="AE64" i="7"/>
  <c r="AE65" i="7"/>
  <c r="AE66" i="7"/>
  <c r="AE67" i="7"/>
  <c r="AE68" i="7"/>
  <c r="AE69" i="7"/>
  <c r="AG69" i="7" s="1"/>
  <c r="AE70" i="7"/>
  <c r="AG70" i="7" s="1"/>
  <c r="AE71" i="7"/>
  <c r="AE72" i="7"/>
  <c r="AE73" i="7"/>
  <c r="AE74" i="7"/>
  <c r="AE75" i="7"/>
  <c r="AE76" i="7"/>
  <c r="AE77" i="7"/>
  <c r="AG77" i="7" s="1"/>
  <c r="AE78" i="7"/>
  <c r="AE79" i="7"/>
  <c r="AG79" i="7" s="1"/>
  <c r="AE80" i="7"/>
  <c r="AE81" i="7"/>
  <c r="AG81" i="7" s="1"/>
  <c r="AE82" i="7"/>
  <c r="AE83" i="7"/>
  <c r="AE84" i="7"/>
  <c r="AE85" i="7"/>
  <c r="AG85" i="7" s="1"/>
  <c r="AE86" i="7"/>
  <c r="AG86" i="7" s="1"/>
  <c r="AE87" i="7"/>
  <c r="AE88" i="7"/>
  <c r="AE89" i="7"/>
  <c r="AE90" i="7"/>
  <c r="AE91" i="7"/>
  <c r="AE92" i="7"/>
  <c r="AE93" i="7"/>
  <c r="AE94" i="7"/>
  <c r="AE95" i="7"/>
  <c r="AE96" i="7"/>
  <c r="AE97" i="7"/>
  <c r="AG98" i="7" s="1"/>
  <c r="AE98" i="7"/>
  <c r="AE99" i="7"/>
  <c r="AE100" i="7"/>
  <c r="AE101" i="7"/>
  <c r="AG101" i="7" s="1"/>
  <c r="AE102" i="7"/>
  <c r="AG102" i="7" s="1"/>
  <c r="AE103" i="7"/>
  <c r="AE104" i="7"/>
  <c r="AE105" i="7"/>
  <c r="AE106" i="7"/>
  <c r="AE107" i="7"/>
  <c r="AE108" i="7"/>
  <c r="AE109" i="7"/>
  <c r="AG109" i="7" s="1"/>
  <c r="AE110" i="7"/>
  <c r="AE111" i="7"/>
  <c r="AG111" i="7" s="1"/>
  <c r="AE112" i="7"/>
  <c r="AE113" i="7"/>
  <c r="AG113" i="7" s="1"/>
  <c r="AE114" i="7"/>
  <c r="AE115" i="7"/>
  <c r="AE116" i="7"/>
  <c r="AE117" i="7"/>
  <c r="AG117" i="7" s="1"/>
  <c r="AE118" i="7"/>
  <c r="AE119" i="7"/>
  <c r="AG120" i="7" s="1"/>
  <c r="AE120" i="7"/>
  <c r="AE121" i="7"/>
  <c r="AE122" i="7"/>
  <c r="AE123" i="7"/>
  <c r="AE124" i="7"/>
  <c r="AE125" i="7"/>
  <c r="AE126" i="7"/>
  <c r="AE127" i="7"/>
  <c r="AE128" i="7"/>
  <c r="AE129" i="7"/>
  <c r="AG129" i="7" s="1"/>
  <c r="AE130" i="7"/>
  <c r="AE131" i="7"/>
  <c r="AE132" i="7"/>
  <c r="AE133" i="7"/>
  <c r="AG133" i="7" s="1"/>
  <c r="AE134" i="7"/>
  <c r="AG134" i="7" s="1"/>
  <c r="AE135" i="7"/>
  <c r="AE136" i="7"/>
  <c r="AE137" i="7"/>
  <c r="AE138" i="7"/>
  <c r="AE139" i="7"/>
  <c r="AE140" i="7"/>
  <c r="AE141" i="7"/>
  <c r="AG141" i="7" s="1"/>
  <c r="AE142" i="7"/>
  <c r="AE143" i="7"/>
  <c r="AG143" i="7" s="1"/>
  <c r="AE144" i="7"/>
  <c r="AE145" i="7"/>
  <c r="AG145" i="7" s="1"/>
  <c r="AE146" i="7"/>
  <c r="AE147" i="7"/>
  <c r="AE148" i="7"/>
  <c r="AE149" i="7"/>
  <c r="AE150" i="7"/>
  <c r="AG150" i="7" s="1"/>
  <c r="AE151" i="7"/>
  <c r="AG151" i="7" s="1"/>
  <c r="AE152" i="7"/>
  <c r="AE153" i="7"/>
  <c r="AE154" i="7"/>
  <c r="AE155" i="7"/>
  <c r="AE156" i="7"/>
  <c r="AE157" i="7"/>
  <c r="AE158" i="7"/>
  <c r="AE159" i="7"/>
  <c r="AG159" i="7" s="1"/>
  <c r="AE160" i="7"/>
  <c r="AE161" i="7"/>
  <c r="AG161" i="7" s="1"/>
  <c r="AE162" i="7"/>
  <c r="AE163" i="7"/>
  <c r="AE164" i="7"/>
  <c r="AE165" i="7"/>
  <c r="AG165" i="7" s="1"/>
  <c r="AE166" i="7"/>
  <c r="AG166" i="7" s="1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G181" i="7" s="1"/>
  <c r="AE182" i="7"/>
  <c r="AG182" i="7" s="1"/>
  <c r="AE183" i="7"/>
  <c r="AG184" i="7" s="1"/>
  <c r="AE184" i="7"/>
  <c r="AE185" i="7"/>
  <c r="AE186" i="7"/>
  <c r="AE187" i="7"/>
  <c r="AE188" i="7"/>
  <c r="AE189" i="7"/>
  <c r="AG189" i="7" s="1"/>
  <c r="AE190" i="7"/>
  <c r="AE191" i="7"/>
  <c r="AG191" i="7" s="1"/>
  <c r="AE192" i="7"/>
  <c r="AE193" i="7"/>
  <c r="AG193" i="7" s="1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G210" i="7" s="1"/>
  <c r="AE210" i="7"/>
  <c r="AE211" i="7"/>
  <c r="AE212" i="7"/>
  <c r="AE213" i="7"/>
  <c r="AE214" i="7"/>
  <c r="AE215" i="7"/>
  <c r="AG216" i="7" s="1"/>
  <c r="AE216" i="7"/>
  <c r="AE217" i="7"/>
  <c r="AE218" i="7"/>
  <c r="AE219" i="7"/>
  <c r="AE220" i="7"/>
  <c r="AE221" i="7"/>
  <c r="AG221" i="7" s="1"/>
  <c r="AE222" i="7"/>
  <c r="AE223" i="7"/>
  <c r="AG223" i="7" s="1"/>
  <c r="AE224" i="7"/>
  <c r="AE225" i="7"/>
  <c r="AG225" i="7" s="1"/>
  <c r="AE226" i="7"/>
  <c r="AE227" i="7"/>
  <c r="AE228" i="7"/>
  <c r="AE229" i="7"/>
  <c r="AG229" i="7" s="1"/>
  <c r="AE230" i="7"/>
  <c r="AG230" i="7" s="1"/>
  <c r="AE231" i="7"/>
  <c r="AG231" i="7" s="1"/>
  <c r="AE232" i="7"/>
  <c r="AE233" i="7"/>
  <c r="AE234" i="7"/>
  <c r="AE235" i="7"/>
  <c r="AE236" i="7"/>
  <c r="AE237" i="7"/>
  <c r="AE238" i="7"/>
  <c r="AE239" i="7"/>
  <c r="AE240" i="7"/>
  <c r="AE241" i="7"/>
  <c r="AG241" i="7" s="1"/>
  <c r="AE242" i="7"/>
  <c r="AE243" i="7"/>
  <c r="AE244" i="7"/>
  <c r="AE245" i="7"/>
  <c r="AG245" i="7" s="1"/>
  <c r="AE246" i="7"/>
  <c r="AG246" i="7" s="1"/>
  <c r="AE247" i="7"/>
  <c r="AE248" i="7"/>
  <c r="AE249" i="7"/>
  <c r="AE250" i="7"/>
  <c r="AE251" i="7"/>
  <c r="AE252" i="7"/>
  <c r="AE253" i="7"/>
  <c r="AE254" i="7"/>
  <c r="AE255" i="7"/>
  <c r="AE256" i="7"/>
  <c r="AE257" i="7"/>
  <c r="AG258" i="7" s="1"/>
  <c r="AE258" i="7"/>
  <c r="AE259" i="7"/>
  <c r="AE260" i="7"/>
  <c r="AE261" i="7"/>
  <c r="AG261" i="7" s="1"/>
  <c r="AE262" i="7"/>
  <c r="AG262" i="7" s="1"/>
  <c r="AE263" i="7"/>
  <c r="AE264" i="7"/>
  <c r="AE265" i="7"/>
  <c r="AE266" i="7"/>
  <c r="AE267" i="7"/>
  <c r="AE268" i="7"/>
  <c r="AE269" i="7"/>
  <c r="AE270" i="7"/>
  <c r="AE271" i="7"/>
  <c r="AG271" i="7" s="1"/>
  <c r="AE272" i="7"/>
  <c r="AE273" i="7"/>
  <c r="AG273" i="7" s="1"/>
  <c r="AE274" i="7"/>
  <c r="AE275" i="7"/>
  <c r="AE276" i="7"/>
  <c r="AE277" i="7"/>
  <c r="AG277" i="7" s="1"/>
  <c r="AE278" i="7"/>
  <c r="AG278" i="7" s="1"/>
  <c r="AE279" i="7"/>
  <c r="AG279" i="7" s="1"/>
  <c r="AE280" i="7"/>
  <c r="AE281" i="7"/>
  <c r="AE282" i="7"/>
  <c r="AE283" i="7"/>
  <c r="AE284" i="7"/>
  <c r="AE285" i="7"/>
  <c r="AE286" i="7"/>
  <c r="AE287" i="7"/>
  <c r="AE288" i="7"/>
  <c r="AE289" i="7"/>
  <c r="AG289" i="7" s="1"/>
  <c r="AE290" i="7"/>
  <c r="AE291" i="7"/>
  <c r="AE292" i="7"/>
  <c r="AE293" i="7"/>
  <c r="AG293" i="7" s="1"/>
  <c r="AE294" i="7"/>
  <c r="AE295" i="7"/>
  <c r="AG296" i="7" s="1"/>
  <c r="AE296" i="7"/>
  <c r="AE297" i="7"/>
  <c r="AE298" i="7"/>
  <c r="AE299" i="7"/>
  <c r="AE300" i="7"/>
  <c r="AE301" i="7"/>
  <c r="AG301" i="7" s="1"/>
  <c r="AE302" i="7"/>
  <c r="AE303" i="7"/>
  <c r="AG303" i="7" s="1"/>
  <c r="AE304" i="7"/>
  <c r="AE305" i="7"/>
  <c r="AG306" i="7" s="1"/>
  <c r="AE306" i="7"/>
  <c r="AE307" i="7"/>
  <c r="AE308" i="7"/>
  <c r="AE309" i="7"/>
  <c r="AE310" i="7"/>
  <c r="AG310" i="7" s="1"/>
  <c r="AE311" i="7"/>
  <c r="AE312" i="7"/>
  <c r="AE313" i="7"/>
  <c r="AE314" i="7"/>
  <c r="AE315" i="7"/>
  <c r="AE316" i="7"/>
  <c r="AE317" i="7"/>
  <c r="AG317" i="7" s="1"/>
  <c r="AE318" i="7"/>
  <c r="AE319" i="7"/>
  <c r="AG319" i="7" s="1"/>
  <c r="AE320" i="7"/>
  <c r="AE321" i="7"/>
  <c r="AG321" i="7" s="1"/>
  <c r="AE322" i="7"/>
  <c r="AE323" i="7"/>
  <c r="AE324" i="7"/>
  <c r="AE325" i="7"/>
  <c r="AE326" i="7"/>
  <c r="AG326" i="7" s="1"/>
  <c r="AE327" i="7"/>
  <c r="AE328" i="7"/>
  <c r="AE329" i="7"/>
  <c r="AE330" i="7"/>
  <c r="AE331" i="7"/>
  <c r="AE332" i="7"/>
  <c r="AE333" i="7"/>
  <c r="AE334" i="7"/>
  <c r="AE335" i="7"/>
  <c r="AG335" i="7" s="1"/>
  <c r="AE336" i="7"/>
  <c r="AE337" i="7"/>
  <c r="AG337" i="7" s="1"/>
  <c r="AE338" i="7"/>
  <c r="AE339" i="7"/>
  <c r="AE340" i="7"/>
  <c r="AE341" i="7"/>
  <c r="AG341" i="7" s="1"/>
  <c r="AE342" i="7"/>
  <c r="AG342" i="7" s="1"/>
  <c r="AE343" i="7"/>
  <c r="AG344" i="7" s="1"/>
  <c r="AE344" i="7"/>
  <c r="AE345" i="7"/>
  <c r="AE346" i="7"/>
  <c r="AE347" i="7"/>
  <c r="AE348" i="7"/>
  <c r="AE349" i="7"/>
  <c r="AE350" i="7"/>
  <c r="AE351" i="7"/>
  <c r="AE352" i="7"/>
  <c r="AE353" i="7"/>
  <c r="AG354" i="7" s="1"/>
  <c r="AE354" i="7"/>
  <c r="AE355" i="7"/>
  <c r="AE356" i="7"/>
  <c r="AE357" i="7"/>
  <c r="AE358" i="7"/>
  <c r="AG358" i="7" s="1"/>
  <c r="AE359" i="7"/>
  <c r="AG360" i="7" s="1"/>
  <c r="AE360" i="7"/>
  <c r="AE361" i="7"/>
  <c r="AE362" i="7"/>
  <c r="AE363" i="7"/>
  <c r="AE364" i="7"/>
  <c r="AE365" i="7"/>
  <c r="AG365" i="7" s="1"/>
  <c r="AE366" i="7"/>
  <c r="AE367" i="7"/>
  <c r="AE368" i="7"/>
  <c r="AE369" i="7"/>
  <c r="AG369" i="7" s="1"/>
  <c r="AE370" i="7"/>
  <c r="AE371" i="7"/>
  <c r="AE372" i="7"/>
  <c r="AE373" i="7"/>
  <c r="AE374" i="7"/>
  <c r="AE375" i="7"/>
  <c r="AG376" i="7" s="1"/>
  <c r="AE376" i="7"/>
  <c r="AE377" i="7"/>
  <c r="AE378" i="7"/>
  <c r="AE379" i="7"/>
  <c r="AE380" i="7"/>
  <c r="AE381" i="7"/>
  <c r="AE382" i="7"/>
  <c r="AE383" i="7"/>
  <c r="AG383" i="7" s="1"/>
  <c r="AE384" i="7"/>
  <c r="AE385" i="7"/>
  <c r="AG385" i="7" s="1"/>
  <c r="AE386" i="7"/>
  <c r="AE387" i="7"/>
  <c r="AE388" i="7"/>
  <c r="AE389" i="7"/>
  <c r="AE390" i="7"/>
  <c r="AG390" i="7" s="1"/>
  <c r="AE391" i="7"/>
  <c r="AE392" i="7"/>
  <c r="AE393" i="7"/>
  <c r="AE394" i="7"/>
  <c r="AE395" i="7"/>
  <c r="AE396" i="7"/>
  <c r="AE397" i="7"/>
  <c r="AE398" i="7"/>
  <c r="AE399" i="7"/>
  <c r="AE400" i="7"/>
  <c r="AE401" i="7"/>
  <c r="AG401" i="7" s="1"/>
  <c r="AE402" i="7"/>
  <c r="AE403" i="7"/>
  <c r="AE404" i="7"/>
  <c r="AE405" i="7"/>
  <c r="AE406" i="7"/>
  <c r="AE407" i="7"/>
  <c r="AE408" i="7"/>
  <c r="AE409" i="7"/>
  <c r="AE410" i="7"/>
  <c r="AE411" i="7"/>
  <c r="AE412" i="7"/>
  <c r="AE413" i="7"/>
  <c r="AG413" i="7" s="1"/>
  <c r="AE414" i="7"/>
  <c r="AE415" i="7"/>
  <c r="AG415" i="7" s="1"/>
  <c r="AE416" i="7"/>
  <c r="AE417" i="7"/>
  <c r="AG417" i="7" s="1"/>
  <c r="AE418" i="7"/>
  <c r="AE419" i="7"/>
  <c r="AE420" i="7"/>
  <c r="AE421" i="7"/>
  <c r="AG421" i="7" s="1"/>
  <c r="AE422" i="7"/>
  <c r="AG422" i="7" s="1"/>
  <c r="AE423" i="7"/>
  <c r="AE424" i="7"/>
  <c r="AE425" i="7"/>
  <c r="AE426" i="7"/>
  <c r="AE427" i="7"/>
  <c r="AE428" i="7"/>
  <c r="AE429" i="7"/>
  <c r="AE430" i="7"/>
  <c r="AE431" i="7"/>
  <c r="AE432" i="7"/>
  <c r="AE433" i="7"/>
  <c r="AG433" i="7" s="1"/>
  <c r="AE434" i="7"/>
  <c r="AE435" i="7"/>
  <c r="AE436" i="7"/>
  <c r="AE437" i="7"/>
  <c r="AE438" i="7"/>
  <c r="AE439" i="7"/>
  <c r="AG440" i="7" s="1"/>
  <c r="AE440" i="7"/>
  <c r="AE441" i="7"/>
  <c r="AE442" i="7"/>
  <c r="AE443" i="7"/>
  <c r="AE444" i="7"/>
  <c r="AE445" i="7"/>
  <c r="AG445" i="7" s="1"/>
  <c r="AE446" i="7"/>
  <c r="AE447" i="7"/>
  <c r="AG447" i="7" s="1"/>
  <c r="AE448" i="7"/>
  <c r="AE449" i="7"/>
  <c r="AG449" i="7" s="1"/>
  <c r="AE450" i="7"/>
  <c r="AE451" i="7"/>
  <c r="AE452" i="7"/>
  <c r="AE453" i="7"/>
  <c r="AG453" i="7" s="1"/>
  <c r="AE454" i="7"/>
  <c r="AE455" i="7"/>
  <c r="AG455" i="7" s="1"/>
  <c r="AE456" i="7"/>
  <c r="AE457" i="7"/>
  <c r="AE458" i="7"/>
  <c r="AE459" i="7"/>
  <c r="AE460" i="7"/>
  <c r="AE461" i="7"/>
  <c r="AE462" i="7"/>
  <c r="AE463" i="7"/>
  <c r="AE464" i="7"/>
  <c r="AE465" i="7"/>
  <c r="AG465" i="7" s="1"/>
  <c r="AE466" i="7"/>
  <c r="AE467" i="7"/>
  <c r="AE468" i="7"/>
  <c r="AE469" i="7"/>
  <c r="AG469" i="7" s="1"/>
  <c r="AE470" i="7"/>
  <c r="AG470" i="7" s="1"/>
  <c r="AE471" i="7"/>
  <c r="AE472" i="7"/>
  <c r="AE473" i="7"/>
  <c r="AE474" i="7"/>
  <c r="AE475" i="7"/>
  <c r="AE476" i="7"/>
  <c r="AE477" i="7"/>
  <c r="AE478" i="7"/>
  <c r="AE479" i="7"/>
  <c r="AE480" i="7"/>
  <c r="AE481" i="7"/>
  <c r="AG481" i="7" s="1"/>
  <c r="AE482" i="7"/>
  <c r="AE483" i="7"/>
  <c r="AE484" i="7"/>
  <c r="AE485" i="7"/>
  <c r="AG485" i="7" s="1"/>
  <c r="AE486" i="7"/>
  <c r="AG486" i="7" s="1"/>
  <c r="AE487" i="7"/>
  <c r="AG488" i="7" s="1"/>
  <c r="AE488" i="7"/>
  <c r="AE489" i="7"/>
  <c r="AE490" i="7"/>
  <c r="AE491" i="7"/>
  <c r="AE492" i="7"/>
  <c r="AE493" i="7"/>
  <c r="AE494" i="7"/>
  <c r="AE495" i="7"/>
  <c r="AE496" i="7"/>
  <c r="AE497" i="7"/>
  <c r="AG498" i="7" s="1"/>
  <c r="AE498" i="7"/>
  <c r="AE499" i="7"/>
  <c r="AE500" i="7"/>
  <c r="AE501" i="7"/>
  <c r="AE502" i="7"/>
  <c r="AE503" i="7"/>
  <c r="AE504" i="7"/>
  <c r="AE505" i="7"/>
  <c r="AE506" i="7"/>
  <c r="AE507" i="7"/>
  <c r="AE508" i="7"/>
  <c r="AE509" i="7"/>
  <c r="AE510" i="7"/>
  <c r="AE511" i="7"/>
  <c r="AG511" i="7" s="1"/>
  <c r="AE512" i="7"/>
  <c r="AE513" i="7"/>
  <c r="AG513" i="7" s="1"/>
  <c r="AE514" i="7"/>
  <c r="AE515" i="7"/>
  <c r="AE516" i="7"/>
  <c r="AE517" i="7"/>
  <c r="AG517" i="7" s="1"/>
  <c r="AE518" i="7"/>
  <c r="AG518" i="7" s="1"/>
  <c r="AE519" i="7"/>
  <c r="AE520" i="7"/>
  <c r="AE521" i="7"/>
  <c r="AE522" i="7"/>
  <c r="AE523" i="7"/>
  <c r="AE524" i="7"/>
  <c r="AE525" i="7"/>
  <c r="AG525" i="7" s="1"/>
  <c r="AE526" i="7"/>
  <c r="AE527" i="7"/>
  <c r="AE528" i="7"/>
  <c r="AE529" i="7"/>
  <c r="AG529" i="7" s="1"/>
  <c r="AE530" i="7"/>
  <c r="AE531" i="7"/>
  <c r="AE532" i="7"/>
  <c r="AE533" i="7"/>
  <c r="AG533" i="7" s="1"/>
  <c r="AE534" i="7"/>
  <c r="AG534" i="7" s="1"/>
  <c r="AE535" i="7"/>
  <c r="AG535" i="7" s="1"/>
  <c r="AE536" i="7"/>
  <c r="AE537" i="7"/>
  <c r="AE538" i="7"/>
  <c r="AE539" i="7"/>
  <c r="AE540" i="7"/>
  <c r="AE541" i="7"/>
  <c r="AG541" i="7" s="1"/>
  <c r="AE542" i="7"/>
  <c r="AE543" i="7"/>
  <c r="AG543" i="7" s="1"/>
  <c r="AE544" i="7"/>
  <c r="AE545" i="7"/>
  <c r="AG545" i="7" s="1"/>
  <c r="AE546" i="7"/>
  <c r="AE547" i="7"/>
  <c r="AE548" i="7"/>
  <c r="AE549" i="7"/>
  <c r="AG549" i="7" s="1"/>
  <c r="AE550" i="7"/>
  <c r="AE551" i="7"/>
  <c r="AE552" i="7"/>
  <c r="AE553" i="7"/>
  <c r="AE554" i="7"/>
  <c r="AE555" i="7"/>
  <c r="AE556" i="7"/>
  <c r="AE557" i="7"/>
  <c r="AE558" i="7"/>
  <c r="AE559" i="7"/>
  <c r="AE560" i="7"/>
  <c r="AE561" i="7"/>
  <c r="AG561" i="7" s="1"/>
  <c r="AE562" i="7"/>
  <c r="AE563" i="7"/>
  <c r="AE564" i="7"/>
  <c r="AE565" i="7"/>
  <c r="AE566" i="7"/>
  <c r="AG566" i="7" s="1"/>
  <c r="AE567" i="7"/>
  <c r="AE568" i="7"/>
  <c r="AE569" i="7"/>
  <c r="AE570" i="7"/>
  <c r="AE571" i="7"/>
  <c r="AE572" i="7"/>
  <c r="AE573" i="7"/>
  <c r="AG573" i="7" s="1"/>
  <c r="AE574" i="7"/>
  <c r="AE575" i="7"/>
  <c r="AG575" i="7" s="1"/>
  <c r="AE576" i="7"/>
  <c r="AE577" i="7"/>
  <c r="AG577" i="7" s="1"/>
  <c r="AE578" i="7"/>
  <c r="AE579" i="7"/>
  <c r="AE580" i="7"/>
  <c r="AE581" i="7"/>
  <c r="AE582" i="7"/>
  <c r="AE583" i="7"/>
  <c r="AE584" i="7"/>
  <c r="AE585" i="7"/>
  <c r="AE586" i="7"/>
  <c r="AE587" i="7"/>
  <c r="AE588" i="7"/>
  <c r="AE589" i="7"/>
  <c r="AG589" i="7" s="1"/>
  <c r="AE590" i="7"/>
  <c r="AE591" i="7"/>
  <c r="AG591" i="7" s="1"/>
  <c r="AE592" i="7"/>
  <c r="AE593" i="7"/>
  <c r="AG593" i="7" s="1"/>
  <c r="AE594" i="7"/>
  <c r="AE595" i="7"/>
  <c r="AE596" i="7"/>
  <c r="AE597" i="7"/>
  <c r="AG597" i="7" s="1"/>
  <c r="AE598" i="7"/>
  <c r="AG598" i="7" s="1"/>
  <c r="AE599" i="7"/>
  <c r="AE600" i="7"/>
  <c r="AE601" i="7"/>
  <c r="AE602" i="7"/>
  <c r="AE603" i="7"/>
  <c r="AE604" i="7"/>
  <c r="AE605" i="7"/>
  <c r="AE606" i="7"/>
  <c r="AE607" i="7"/>
  <c r="AG607" i="7" s="1"/>
  <c r="AE608" i="7"/>
  <c r="AE609" i="7"/>
  <c r="AG610" i="7" s="1"/>
  <c r="AE610" i="7"/>
  <c r="AE611" i="7"/>
  <c r="AE612" i="7"/>
  <c r="AE613" i="7"/>
  <c r="AG613" i="7" s="1"/>
  <c r="AE614" i="7"/>
  <c r="AG614" i="7" s="1"/>
  <c r="AE615" i="7"/>
  <c r="AE616" i="7"/>
  <c r="AE617" i="7"/>
  <c r="AE618" i="7"/>
  <c r="AE619" i="7"/>
  <c r="AE620" i="7"/>
  <c r="AE621" i="7"/>
  <c r="AE622" i="7"/>
  <c r="AE623" i="7"/>
  <c r="AG623" i="7" s="1"/>
  <c r="AE624" i="7"/>
  <c r="AE625" i="7"/>
  <c r="AG625" i="7" s="1"/>
  <c r="AE626" i="7"/>
  <c r="AE627" i="7"/>
  <c r="AE628" i="7"/>
  <c r="AE629" i="7"/>
  <c r="AG629" i="7" s="1"/>
  <c r="AE630" i="7"/>
  <c r="AE631" i="7"/>
  <c r="AG632" i="7" s="1"/>
  <c r="AE632" i="7"/>
  <c r="AE633" i="7"/>
  <c r="AE634" i="7"/>
  <c r="AE635" i="7"/>
  <c r="AE636" i="7"/>
  <c r="AE637" i="7"/>
  <c r="AG637" i="7" s="1"/>
  <c r="AE638" i="7"/>
  <c r="AE639" i="7"/>
  <c r="AE640" i="7"/>
  <c r="AE641" i="7"/>
  <c r="AG641" i="7" s="1"/>
  <c r="AE642" i="7"/>
  <c r="AE643" i="7"/>
  <c r="AE644" i="7"/>
  <c r="AE645" i="7"/>
  <c r="AG645" i="7" s="1"/>
  <c r="AE646" i="7"/>
  <c r="AG646" i="7" s="1"/>
  <c r="AE647" i="7"/>
  <c r="AG647" i="7" s="1"/>
  <c r="AE648" i="7"/>
  <c r="AE649" i="7"/>
  <c r="AE650" i="7"/>
  <c r="AE651" i="7"/>
  <c r="AE652" i="7"/>
  <c r="AE653" i="7"/>
  <c r="AG653" i="7" s="1"/>
  <c r="AE654" i="7"/>
  <c r="AE655" i="7"/>
  <c r="AG655" i="7" s="1"/>
  <c r="AE656" i="7"/>
  <c r="AE657" i="7"/>
  <c r="AG657" i="7" s="1"/>
  <c r="AE658" i="7"/>
  <c r="AE659" i="7"/>
  <c r="AE660" i="7"/>
  <c r="AE661" i="7"/>
  <c r="AG661" i="7" s="1"/>
  <c r="AE662" i="7"/>
  <c r="AG662" i="7" s="1"/>
  <c r="AE663" i="7"/>
  <c r="AE664" i="7"/>
  <c r="AE665" i="7"/>
  <c r="AE666" i="7"/>
  <c r="AE667" i="7"/>
  <c r="AE668" i="7"/>
  <c r="AE669" i="7"/>
  <c r="AG669" i="7" s="1"/>
  <c r="AE670" i="7"/>
  <c r="AE671" i="7"/>
  <c r="AE672" i="7"/>
  <c r="AE673" i="7"/>
  <c r="AG673" i="7" s="1"/>
  <c r="AE674" i="7"/>
  <c r="AE675" i="7"/>
  <c r="AE676" i="7"/>
  <c r="AE677" i="7"/>
  <c r="AG677" i="7" s="1"/>
  <c r="AE678" i="7"/>
  <c r="AG678" i="7" s="1"/>
  <c r="AE679" i="7"/>
  <c r="AG679" i="7" s="1"/>
  <c r="AE680" i="7"/>
  <c r="AE681" i="7"/>
  <c r="AE682" i="7"/>
  <c r="AE683" i="7"/>
  <c r="AE684" i="7"/>
  <c r="AE685" i="7"/>
  <c r="AE686" i="7"/>
  <c r="AE687" i="7"/>
  <c r="AE688" i="7"/>
  <c r="AE689" i="7"/>
  <c r="AG690" i="7" s="1"/>
  <c r="AE690" i="7"/>
  <c r="AE691" i="7"/>
  <c r="AE692" i="7"/>
  <c r="AE693" i="7"/>
  <c r="AG693" i="7" s="1"/>
  <c r="AE694" i="7"/>
  <c r="AG694" i="7" s="1"/>
  <c r="AE695" i="7"/>
  <c r="AE696" i="7"/>
  <c r="AE697" i="7"/>
  <c r="AE698" i="7"/>
  <c r="AE699" i="7"/>
  <c r="AE700" i="7"/>
  <c r="AE701" i="7"/>
  <c r="AE702" i="7"/>
  <c r="AE703" i="7"/>
  <c r="AG703" i="7" s="1"/>
  <c r="AE704" i="7"/>
  <c r="AE705" i="7"/>
  <c r="AG705" i="7" s="1"/>
  <c r="AE706" i="7"/>
  <c r="AE707" i="7"/>
  <c r="AE708" i="7"/>
  <c r="AE709" i="7"/>
  <c r="AG709" i="7" s="1"/>
  <c r="AE710" i="7"/>
  <c r="AE711" i="7"/>
  <c r="AE712" i="7"/>
  <c r="AE713" i="7"/>
  <c r="AE714" i="7"/>
  <c r="AE715" i="7"/>
  <c r="AE716" i="7"/>
  <c r="AE717" i="7"/>
  <c r="AG717" i="7" s="1"/>
  <c r="AE718" i="7"/>
  <c r="AE719" i="7"/>
  <c r="AE720" i="7"/>
  <c r="AE721" i="7"/>
  <c r="AE722" i="7"/>
  <c r="AE723" i="7"/>
  <c r="AE724" i="7"/>
  <c r="AE725" i="7"/>
  <c r="AG725" i="7" s="1"/>
  <c r="AE726" i="7"/>
  <c r="AE727" i="7"/>
  <c r="AG727" i="7" s="1"/>
  <c r="AE728" i="7"/>
  <c r="AE729" i="7"/>
  <c r="AE730" i="7"/>
  <c r="AE731" i="7"/>
  <c r="AE732" i="7"/>
  <c r="AE733" i="7"/>
  <c r="AG733" i="7" s="1"/>
  <c r="AE734" i="7"/>
  <c r="AE735" i="7"/>
  <c r="AE736" i="7"/>
  <c r="AE737" i="7"/>
  <c r="AG738" i="7" s="1"/>
  <c r="AE738" i="7"/>
  <c r="AE739" i="7"/>
  <c r="AE740" i="7"/>
  <c r="AE741" i="7"/>
  <c r="AG741" i="7" s="1"/>
  <c r="AE742" i="7"/>
  <c r="AG742" i="7" s="1"/>
  <c r="AE743" i="7"/>
  <c r="AG743" i="7" s="1"/>
  <c r="AE744" i="7"/>
  <c r="AE745" i="7"/>
  <c r="AE746" i="7"/>
  <c r="AE747" i="7"/>
  <c r="AE748" i="7"/>
  <c r="AE749" i="7"/>
  <c r="AE750" i="7"/>
  <c r="AE751" i="7"/>
  <c r="AE752" i="7"/>
  <c r="AE753" i="7"/>
  <c r="AE754" i="7"/>
  <c r="AE755" i="7"/>
  <c r="AE756" i="7"/>
  <c r="AE757" i="7"/>
  <c r="AG757" i="7" s="1"/>
  <c r="AE758" i="7"/>
  <c r="AG758" i="7" s="1"/>
  <c r="AE759" i="7"/>
  <c r="AG759" i="7" s="1"/>
  <c r="AE760" i="7"/>
  <c r="AE761" i="7"/>
  <c r="AE762" i="7"/>
  <c r="AE763" i="7"/>
  <c r="AE764" i="7"/>
  <c r="AE765" i="7"/>
  <c r="AG765" i="7" s="1"/>
  <c r="AE766" i="7"/>
  <c r="AE767" i="7"/>
  <c r="AG767" i="7" s="1"/>
  <c r="AE768" i="7"/>
  <c r="AE769" i="7"/>
  <c r="AG770" i="7" s="1"/>
  <c r="AE770" i="7"/>
  <c r="AE771" i="7"/>
  <c r="AE772" i="7"/>
  <c r="AE773" i="7"/>
  <c r="AG773" i="7" s="1"/>
  <c r="AE774" i="7"/>
  <c r="AG774" i="7" s="1"/>
  <c r="AE775" i="7"/>
  <c r="AE776" i="7"/>
  <c r="AE777" i="7"/>
  <c r="AE778" i="7"/>
  <c r="AE779" i="7"/>
  <c r="AE780" i="7"/>
  <c r="AE781" i="7"/>
  <c r="AE782" i="7"/>
  <c r="AE783" i="7"/>
  <c r="AE784" i="7"/>
  <c r="AE785" i="7"/>
  <c r="AG786" i="7" s="1"/>
  <c r="AE786" i="7"/>
  <c r="AE787" i="7"/>
  <c r="AE788" i="7"/>
  <c r="AE789" i="7"/>
  <c r="AG789" i="7" s="1"/>
  <c r="AE790" i="7"/>
  <c r="AG790" i="7" s="1"/>
  <c r="AE791" i="7"/>
  <c r="AE792" i="7"/>
  <c r="AE793" i="7"/>
  <c r="AE794" i="7"/>
  <c r="AE795" i="7"/>
  <c r="AE796" i="7"/>
  <c r="AE797" i="7"/>
  <c r="AG797" i="7" s="1"/>
  <c r="AE798" i="7"/>
  <c r="AE799" i="7"/>
  <c r="AG799" i="7" s="1"/>
  <c r="AE800" i="7"/>
  <c r="AE801" i="7"/>
  <c r="AG801" i="7" s="1"/>
  <c r="AE802" i="7"/>
  <c r="AE803" i="7"/>
  <c r="AE804" i="7"/>
  <c r="AE805" i="7"/>
  <c r="AE806" i="7"/>
  <c r="AE807" i="7"/>
  <c r="AE808" i="7"/>
  <c r="AE809" i="7"/>
  <c r="AE810" i="7"/>
  <c r="AE811" i="7"/>
  <c r="AE812" i="7"/>
  <c r="AE813" i="7"/>
  <c r="AE814" i="7"/>
  <c r="AE815" i="7"/>
  <c r="AE816" i="7"/>
  <c r="AE817" i="7"/>
  <c r="AG817" i="7" s="1"/>
  <c r="AE818" i="7"/>
  <c r="AE819" i="7"/>
  <c r="AE820" i="7"/>
  <c r="AE821" i="7"/>
  <c r="AG821" i="7" s="1"/>
  <c r="AE822" i="7"/>
  <c r="AG822" i="7" s="1"/>
  <c r="AE823" i="7"/>
  <c r="AE824" i="7"/>
  <c r="AE825" i="7"/>
  <c r="AE826" i="7"/>
  <c r="AE827" i="7"/>
  <c r="AE828" i="7"/>
  <c r="AE829" i="7"/>
  <c r="AG829" i="7" s="1"/>
  <c r="AE830" i="7"/>
  <c r="AE831" i="7"/>
  <c r="AE832" i="7"/>
  <c r="AE833" i="7"/>
  <c r="AE834" i="7"/>
  <c r="AE835" i="7"/>
  <c r="AE836" i="7"/>
  <c r="AE837" i="7"/>
  <c r="AG837" i="7" s="1"/>
  <c r="AE838" i="7"/>
  <c r="AG838" i="7" s="1"/>
  <c r="AE839" i="7"/>
  <c r="AG840" i="7" s="1"/>
  <c r="AE840" i="7"/>
  <c r="AE841" i="7"/>
  <c r="AE842" i="7"/>
  <c r="AE843" i="7"/>
  <c r="AE844" i="7"/>
  <c r="AE845" i="7"/>
  <c r="AE846" i="7"/>
  <c r="AE847" i="7"/>
  <c r="AG847" i="7" s="1"/>
  <c r="AE848" i="7"/>
  <c r="AE849" i="7"/>
  <c r="AG849" i="7" s="1"/>
  <c r="AE850" i="7"/>
  <c r="AE851" i="7"/>
  <c r="AE852" i="7"/>
  <c r="AE853" i="7"/>
  <c r="AG853" i="7" s="1"/>
  <c r="AE854" i="7"/>
  <c r="AG854" i="7" s="1"/>
  <c r="AE855" i="7"/>
  <c r="AE856" i="7"/>
  <c r="AE857" i="7"/>
  <c r="AE858" i="7"/>
  <c r="AE859" i="7"/>
  <c r="AE860" i="7"/>
  <c r="AE861" i="7"/>
  <c r="AG861" i="7" s="1"/>
  <c r="AE862" i="7"/>
  <c r="AE863" i="7"/>
  <c r="AE864" i="7"/>
  <c r="AE865" i="7"/>
  <c r="AG865" i="7" s="1"/>
  <c r="AE866" i="7"/>
  <c r="AE867" i="7"/>
  <c r="AE868" i="7"/>
  <c r="AE869" i="7"/>
  <c r="AG869" i="7" s="1"/>
  <c r="AE870" i="7"/>
  <c r="AG870" i="7" s="1"/>
  <c r="AE871" i="7"/>
  <c r="AE872" i="7"/>
  <c r="AE873" i="7"/>
  <c r="AE874" i="7"/>
  <c r="AE875" i="7"/>
  <c r="AE876" i="7"/>
  <c r="AE877" i="7"/>
  <c r="AG877" i="7" s="1"/>
  <c r="AE878" i="7"/>
  <c r="AE879" i="7"/>
  <c r="AE880" i="7"/>
  <c r="AE881" i="7"/>
  <c r="AG882" i="7" s="1"/>
  <c r="AE882" i="7"/>
  <c r="AE883" i="7"/>
  <c r="AE884" i="7"/>
  <c r="AE885" i="7"/>
  <c r="AG885" i="7" s="1"/>
  <c r="AE886" i="7"/>
  <c r="AE887" i="7"/>
  <c r="AG888" i="7" s="1"/>
  <c r="AE888" i="7"/>
  <c r="AE889" i="7"/>
  <c r="AE890" i="7"/>
  <c r="AE891" i="7"/>
  <c r="AE892" i="7"/>
  <c r="AE893" i="7"/>
  <c r="AE894" i="7"/>
  <c r="AE895" i="7"/>
  <c r="AE896" i="7"/>
  <c r="AE897" i="7"/>
  <c r="AG898" i="7" s="1"/>
  <c r="AE898" i="7"/>
  <c r="AE899" i="7"/>
  <c r="AE900" i="7"/>
  <c r="AE901" i="7"/>
  <c r="AG901" i="7" s="1"/>
  <c r="AE902" i="7"/>
  <c r="AG902" i="7" s="1"/>
  <c r="AE903" i="7"/>
  <c r="AG904" i="7" s="1"/>
  <c r="AE904" i="7"/>
  <c r="AE905" i="7"/>
  <c r="AE906" i="7"/>
  <c r="AE907" i="7"/>
  <c r="AE908" i="7"/>
  <c r="AE909" i="7"/>
  <c r="AG909" i="7" s="1"/>
  <c r="AE910" i="7"/>
  <c r="AE911" i="7"/>
  <c r="AG911" i="7" s="1"/>
  <c r="AE912" i="7"/>
  <c r="AE913" i="7"/>
  <c r="AG913" i="7" s="1"/>
  <c r="AE914" i="7"/>
  <c r="AE915" i="7"/>
  <c r="AE916" i="7"/>
  <c r="AE917" i="7"/>
  <c r="AG917" i="7" s="1"/>
  <c r="AE918" i="7"/>
  <c r="AG918" i="7" s="1"/>
  <c r="AE919" i="7"/>
  <c r="AE920" i="7"/>
  <c r="AE921" i="7"/>
  <c r="AE922" i="7"/>
  <c r="AE923" i="7"/>
  <c r="AE924" i="7"/>
  <c r="AE925" i="7"/>
  <c r="AE926" i="7"/>
  <c r="AE927" i="7"/>
  <c r="AE928" i="7"/>
  <c r="AE929" i="7"/>
  <c r="AG929" i="7" s="1"/>
  <c r="AE930" i="7"/>
  <c r="AE931" i="7"/>
  <c r="AE932" i="7"/>
  <c r="AE933" i="7"/>
  <c r="AE934" i="7"/>
  <c r="AG934" i="7" s="1"/>
  <c r="AE935" i="7"/>
  <c r="AE936" i="7"/>
  <c r="AE937" i="7"/>
  <c r="AE938" i="7"/>
  <c r="AE939" i="7"/>
  <c r="AE940" i="7"/>
  <c r="AE941" i="7"/>
  <c r="AE942" i="7"/>
  <c r="AE943" i="7"/>
  <c r="AE944" i="7"/>
  <c r="AE945" i="7"/>
  <c r="AG945" i="7" s="1"/>
  <c r="AE946" i="7"/>
  <c r="AE947" i="7"/>
  <c r="AE948" i="7"/>
  <c r="AE949" i="7"/>
  <c r="AE950" i="7"/>
  <c r="AE951" i="7"/>
  <c r="AE952" i="7"/>
  <c r="AE953" i="7"/>
  <c r="AE954" i="7"/>
  <c r="AE955" i="7"/>
  <c r="AE956" i="7"/>
  <c r="AE957" i="7"/>
  <c r="AG957" i="7" s="1"/>
  <c r="AE958" i="7"/>
  <c r="AE959" i="7"/>
  <c r="AG959" i="7" s="1"/>
  <c r="AE960" i="7"/>
  <c r="AE961" i="7"/>
  <c r="AG961" i="7" s="1"/>
  <c r="AE962" i="7"/>
  <c r="AE963" i="7"/>
  <c r="AE964" i="7"/>
  <c r="AE965" i="7"/>
  <c r="AG965" i="7" s="1"/>
  <c r="AE966" i="7"/>
  <c r="AE967" i="7"/>
  <c r="AG968" i="7" s="1"/>
  <c r="AE968" i="7"/>
  <c r="AE969" i="7"/>
  <c r="AE970" i="7"/>
  <c r="AE971" i="7"/>
  <c r="AE972" i="7"/>
  <c r="AE973" i="7"/>
  <c r="AE974" i="7"/>
  <c r="AE975" i="7"/>
  <c r="AE976" i="7"/>
  <c r="AE977" i="7"/>
  <c r="AG978" i="7" s="1"/>
  <c r="AE978" i="7"/>
  <c r="AE979" i="7"/>
  <c r="AE980" i="7"/>
  <c r="AE981" i="7"/>
  <c r="AG981" i="7" s="1"/>
  <c r="AE982" i="7"/>
  <c r="AG982" i="7" s="1"/>
  <c r="AE983" i="7"/>
  <c r="AG983" i="7" s="1"/>
  <c r="AE984" i="7"/>
  <c r="AE985" i="7"/>
  <c r="AE986" i="7"/>
  <c r="AE987" i="7"/>
  <c r="AE988" i="7"/>
  <c r="AE989" i="7"/>
  <c r="AG990" i="7" s="1"/>
  <c r="AE990" i="7"/>
  <c r="AE991" i="7"/>
  <c r="AG991" i="7" s="1"/>
  <c r="AE992" i="7"/>
  <c r="AE993" i="7"/>
  <c r="AG993" i="7" s="1"/>
  <c r="AE994" i="7"/>
  <c r="AE995" i="7"/>
  <c r="AE996" i="7"/>
  <c r="AE997" i="7"/>
  <c r="AG997" i="7" s="1"/>
  <c r="AE998" i="7"/>
  <c r="AG998" i="7" s="1"/>
  <c r="AE999" i="7"/>
  <c r="AG999" i="7" s="1"/>
  <c r="AE1000" i="7"/>
  <c r="AE1001" i="7"/>
  <c r="AE1002" i="7"/>
  <c r="AE1003" i="7"/>
  <c r="AE1004" i="7"/>
  <c r="AE1005" i="7"/>
  <c r="AG1005" i="7" s="1"/>
  <c r="AE1006" i="7"/>
  <c r="AE1007" i="7"/>
  <c r="AG1007" i="7" s="1"/>
  <c r="AE1008" i="7"/>
  <c r="AE1009" i="7"/>
  <c r="AG1009" i="7" s="1"/>
  <c r="AE1010" i="7"/>
  <c r="AE1011" i="7"/>
  <c r="AE1012" i="7"/>
  <c r="AE1013" i="7"/>
  <c r="AG1013" i="7" s="1"/>
  <c r="AE1014" i="7"/>
  <c r="AG1014" i="7" s="1"/>
  <c r="AE1015" i="7"/>
  <c r="AE1016" i="7"/>
  <c r="AE1017" i="7"/>
  <c r="AE1018" i="7"/>
  <c r="AE1019" i="7"/>
  <c r="AE1020" i="7"/>
  <c r="AE1021" i="7"/>
  <c r="AE1022" i="7"/>
  <c r="AE1023" i="7"/>
  <c r="AG1023" i="7" s="1"/>
  <c r="AE1024" i="7"/>
  <c r="AE1025" i="7"/>
  <c r="AG1025" i="7" s="1"/>
  <c r="AE1026" i="7"/>
  <c r="AE1027" i="7"/>
  <c r="AE1028" i="7"/>
  <c r="AE1029" i="7"/>
  <c r="AE1030" i="7"/>
  <c r="AG1030" i="7" s="1"/>
  <c r="AE1031" i="7"/>
  <c r="AG1031" i="7" s="1"/>
  <c r="AE1032" i="7"/>
  <c r="AE1033" i="7"/>
  <c r="AE1034" i="7"/>
  <c r="AE1035" i="7"/>
  <c r="AE1036" i="7"/>
  <c r="AE1037" i="7"/>
  <c r="AE1038" i="7"/>
  <c r="AE1039" i="7"/>
  <c r="AE1040" i="7"/>
  <c r="AE1041" i="7"/>
  <c r="AG1041" i="7" s="1"/>
  <c r="AE1042" i="7"/>
  <c r="AE1043" i="7"/>
  <c r="AE1044" i="7"/>
  <c r="AE1045" i="7"/>
  <c r="AG1045" i="7" s="1"/>
  <c r="AE1046" i="7"/>
  <c r="AG1046" i="7" s="1"/>
  <c r="AE1047" i="7"/>
  <c r="AG1048" i="7" s="1"/>
  <c r="AE1048" i="7"/>
  <c r="AE1049" i="7"/>
  <c r="AE1050" i="7"/>
  <c r="AE1051" i="7"/>
  <c r="AE1052" i="7"/>
  <c r="AE1053" i="7"/>
  <c r="AE1054" i="7"/>
  <c r="AE1055" i="7"/>
  <c r="AE1056" i="7"/>
  <c r="AE1057" i="7"/>
  <c r="AG1057" i="7" s="1"/>
  <c r="AE1058" i="7"/>
  <c r="AE1059" i="7"/>
  <c r="AE1060" i="7"/>
  <c r="AE1061" i="7"/>
  <c r="AE1062" i="7"/>
  <c r="AE1063" i="7"/>
  <c r="AE1064" i="7"/>
  <c r="AE1065" i="7"/>
  <c r="AE1066" i="7"/>
  <c r="AE1067" i="7"/>
  <c r="AE1068" i="7"/>
  <c r="AE1069" i="7"/>
  <c r="AE1070" i="7"/>
  <c r="AE1071" i="7"/>
  <c r="AE1072" i="7"/>
  <c r="AE1073" i="7"/>
  <c r="AG1074" i="7" s="1"/>
  <c r="AE1074" i="7"/>
  <c r="AE1075" i="7"/>
  <c r="AE1076" i="7"/>
  <c r="AE1077" i="7"/>
  <c r="AG1077" i="7" s="1"/>
  <c r="AE1078" i="7"/>
  <c r="AG1078" i="7" s="1"/>
  <c r="AE1079" i="7"/>
  <c r="AE1080" i="7"/>
  <c r="AE1081" i="7"/>
  <c r="AE1082" i="7"/>
  <c r="AE1083" i="7"/>
  <c r="AE1084" i="7"/>
  <c r="AE1085" i="7"/>
  <c r="AE1086" i="7"/>
  <c r="AE1087" i="7"/>
  <c r="AE1088" i="7"/>
  <c r="AE1089" i="7"/>
  <c r="AG1089" i="7" s="1"/>
  <c r="AE1090" i="7"/>
  <c r="AE1091" i="7"/>
  <c r="AE1092" i="7"/>
  <c r="AE1093" i="7"/>
  <c r="AE1094" i="7"/>
  <c r="AG1094" i="7" s="1"/>
  <c r="AE1095" i="7"/>
  <c r="AG1095" i="7" s="1"/>
  <c r="AE1096" i="7"/>
  <c r="AE1097" i="7"/>
  <c r="AE1098" i="7"/>
  <c r="AE1099" i="7"/>
  <c r="AE1100" i="7"/>
  <c r="AE1101" i="7"/>
  <c r="AG1101" i="7" s="1"/>
  <c r="AE1102" i="7"/>
  <c r="AE1103" i="7"/>
  <c r="AG1103" i="7" s="1"/>
  <c r="AE1104" i="7"/>
  <c r="AE1105" i="7"/>
  <c r="AG1105" i="7" s="1"/>
  <c r="AE1106" i="7"/>
  <c r="AE1107" i="7"/>
  <c r="AE1108" i="7"/>
  <c r="AE1109" i="7"/>
  <c r="AG1109" i="7" s="1"/>
  <c r="AE1110" i="7"/>
  <c r="AG1110" i="7" s="1"/>
  <c r="AE1111" i="7"/>
  <c r="AE1112" i="7"/>
  <c r="AE1113" i="7"/>
  <c r="AE1114" i="7"/>
  <c r="AE1115" i="7"/>
  <c r="AE1116" i="7"/>
  <c r="AE1117" i="7"/>
  <c r="AE1118" i="7"/>
  <c r="AE1119" i="7"/>
  <c r="AE1120" i="7"/>
  <c r="AE1121" i="7"/>
  <c r="AG1121" i="7" s="1"/>
  <c r="AE1122" i="7"/>
  <c r="AE1123" i="7"/>
  <c r="AE1124" i="7"/>
  <c r="AE1125" i="7"/>
  <c r="AG1125" i="7" s="1"/>
  <c r="AE1126" i="7"/>
  <c r="AG1126" i="7" s="1"/>
  <c r="AE1127" i="7"/>
  <c r="AG1127" i="7" s="1"/>
  <c r="AE1128" i="7"/>
  <c r="AE1129" i="7"/>
  <c r="AE1130" i="7"/>
  <c r="AE1131" i="7"/>
  <c r="AE1132" i="7"/>
  <c r="AE1133" i="7"/>
  <c r="AE1134" i="7"/>
  <c r="AE1135" i="7"/>
  <c r="AE1136" i="7"/>
  <c r="AE1137" i="7"/>
  <c r="AE1138" i="7"/>
  <c r="AE1139" i="7"/>
  <c r="AE1140" i="7"/>
  <c r="AE1141" i="7"/>
  <c r="AG1141" i="7" s="1"/>
  <c r="AE1142" i="7"/>
  <c r="AE1143" i="7"/>
  <c r="AG1144" i="7" s="1"/>
  <c r="AE1144" i="7"/>
  <c r="AE1145" i="7"/>
  <c r="AE1146" i="7"/>
  <c r="AE1147" i="7"/>
  <c r="AE1148" i="7"/>
  <c r="AE1149" i="7"/>
  <c r="AE1150" i="7"/>
  <c r="AE1151" i="7"/>
  <c r="AE1152" i="7"/>
  <c r="AE1153" i="7"/>
  <c r="AG1153" i="7" s="1"/>
  <c r="AE1154" i="7"/>
  <c r="AE1155" i="7"/>
  <c r="AE1156" i="7"/>
  <c r="AE1157" i="7"/>
  <c r="AG1157" i="7" s="1"/>
  <c r="AE1158" i="7"/>
  <c r="AG1158" i="7" s="1"/>
  <c r="AE1159" i="7"/>
  <c r="AE1160" i="7"/>
  <c r="AE1161" i="7"/>
  <c r="AE1162" i="7"/>
  <c r="AE1163" i="7"/>
  <c r="AE1164" i="7"/>
  <c r="AE1165" i="7"/>
  <c r="AE1166" i="7"/>
  <c r="AE1167" i="7"/>
  <c r="AE1168" i="7"/>
  <c r="AE1169" i="7"/>
  <c r="AG1169" i="7" s="1"/>
  <c r="AE1170" i="7"/>
  <c r="AE1171" i="7"/>
  <c r="AE1172" i="7"/>
  <c r="AE1173" i="7"/>
  <c r="AG1173" i="7" s="1"/>
  <c r="AE1174" i="7"/>
  <c r="AG1174" i="7" s="1"/>
  <c r="AE1175" i="7"/>
  <c r="AE1176" i="7"/>
  <c r="AE1177" i="7"/>
  <c r="AE1178" i="7"/>
  <c r="AE1179" i="7"/>
  <c r="AE1180" i="7"/>
  <c r="AE1181" i="7"/>
  <c r="AG1181" i="7" s="1"/>
  <c r="AE1182" i="7"/>
  <c r="AE1183" i="7"/>
  <c r="AG1183" i="7" s="1"/>
  <c r="AE1184" i="7"/>
  <c r="AE1185" i="7"/>
  <c r="AG1186" i="7" s="1"/>
  <c r="AE1186" i="7"/>
  <c r="AE1187" i="7"/>
  <c r="AE1188" i="7"/>
  <c r="AE1189" i="7"/>
  <c r="AE1190" i="7"/>
  <c r="AG1190" i="7" s="1"/>
  <c r="AE1191" i="7"/>
  <c r="AG1192" i="7" s="1"/>
  <c r="AE1192" i="7"/>
  <c r="AE1193" i="7"/>
  <c r="AE1194" i="7"/>
  <c r="AE1195" i="7"/>
  <c r="AE1196" i="7"/>
  <c r="AE1197" i="7"/>
  <c r="AG1197" i="7" s="1"/>
  <c r="AE1198" i="7"/>
  <c r="AE1199" i="7"/>
  <c r="AG1199" i="7" s="1"/>
  <c r="AE1200" i="7"/>
  <c r="AE1201" i="7"/>
  <c r="AG1201" i="7" s="1"/>
  <c r="AE1202" i="7"/>
  <c r="AE1203" i="7"/>
  <c r="AE1204" i="7"/>
  <c r="AE1205" i="7"/>
  <c r="AE1206" i="7"/>
  <c r="AG1206" i="7" s="1"/>
  <c r="AE1207" i="7"/>
  <c r="AG1207" i="7" s="1"/>
  <c r="AE1208" i="7"/>
  <c r="AE1209" i="7"/>
  <c r="AE1210" i="7"/>
  <c r="AE1211" i="7"/>
  <c r="AE1212" i="7"/>
  <c r="AE1213" i="7"/>
  <c r="AE1214" i="7"/>
  <c r="AE1215" i="7"/>
  <c r="AE1216" i="7"/>
  <c r="AE1217" i="7"/>
  <c r="AG1217" i="7" s="1"/>
  <c r="AE1218" i="7"/>
  <c r="AE1219" i="7"/>
  <c r="AE1220" i="7"/>
  <c r="AE1221" i="7"/>
  <c r="AE1222" i="7"/>
  <c r="AE1223" i="7"/>
  <c r="AE1224" i="7"/>
  <c r="AE1225" i="7"/>
  <c r="AE1226" i="7"/>
  <c r="AE1227" i="7"/>
  <c r="AE1228" i="7"/>
  <c r="AE1229" i="7"/>
  <c r="AG1229" i="7" s="1"/>
  <c r="AE1230" i="7"/>
  <c r="AE1231" i="7"/>
  <c r="AE1232" i="7"/>
  <c r="AE1233" i="7"/>
  <c r="AG1233" i="7" s="1"/>
  <c r="AE1234" i="7"/>
  <c r="AE1235" i="7"/>
  <c r="AE1236" i="7"/>
  <c r="AE1237" i="7"/>
  <c r="AG1237" i="7" s="1"/>
  <c r="AE1238" i="7"/>
  <c r="AG1238" i="7" s="1"/>
  <c r="AE1239" i="7"/>
  <c r="AG1239" i="7" s="1"/>
  <c r="AE1240" i="7"/>
  <c r="AE1241" i="7"/>
  <c r="AE1242" i="7"/>
  <c r="AE1243" i="7"/>
  <c r="AE1244" i="7"/>
  <c r="AE1245" i="7"/>
  <c r="AG1245" i="7" s="1"/>
  <c r="AE1246" i="7"/>
  <c r="AE1247" i="7"/>
  <c r="AE1248" i="7"/>
  <c r="AE1249" i="7"/>
  <c r="AG1249" i="7" s="1"/>
  <c r="AE1250" i="7"/>
  <c r="AE1251" i="7"/>
  <c r="AE1252" i="7"/>
  <c r="AE1253" i="7"/>
  <c r="AG1253" i="7" s="1"/>
  <c r="AE1254" i="7"/>
  <c r="AG1254" i="7" s="1"/>
  <c r="AE1255" i="7"/>
  <c r="AE1256" i="7"/>
  <c r="AE1257" i="7"/>
  <c r="AE1258" i="7"/>
  <c r="AE1259" i="7"/>
  <c r="AE1260" i="7"/>
  <c r="AE1261" i="7"/>
  <c r="AG1261" i="7" s="1"/>
  <c r="AE1262" i="7"/>
  <c r="AE1263" i="7"/>
  <c r="AE1264" i="7"/>
  <c r="AE1265" i="7"/>
  <c r="AG1265" i="7" s="1"/>
  <c r="AE1266" i="7"/>
  <c r="AE1267" i="7"/>
  <c r="AE1268" i="7"/>
  <c r="AE1269" i="7"/>
  <c r="AG1269" i="7" s="1"/>
  <c r="AE1270" i="7"/>
  <c r="AG1270" i="7" s="1"/>
  <c r="AE1271" i="7"/>
  <c r="AE1272" i="7"/>
  <c r="AE1273" i="7"/>
  <c r="AE1274" i="7"/>
  <c r="AE1275" i="7"/>
  <c r="AE1276" i="7"/>
  <c r="AE1277" i="7"/>
  <c r="AE1278" i="7"/>
  <c r="AE1279" i="7"/>
  <c r="AE1280" i="7"/>
  <c r="AE1281" i="7"/>
  <c r="AG1281" i="7" s="1"/>
  <c r="AE1282" i="7"/>
  <c r="AE1283" i="7"/>
  <c r="AE1284" i="7"/>
  <c r="AE1285" i="7"/>
  <c r="AE1286" i="7"/>
  <c r="AE1287" i="7"/>
  <c r="AG1288" i="7" s="1"/>
  <c r="AE1288" i="7"/>
  <c r="AE1289" i="7"/>
  <c r="AE1290" i="7"/>
  <c r="AE1291" i="7"/>
  <c r="AE1292" i="7"/>
  <c r="AE1293" i="7"/>
  <c r="AG1293" i="7" s="1"/>
  <c r="AE1294" i="7"/>
  <c r="AE1295" i="7"/>
  <c r="AG1295" i="7" s="1"/>
  <c r="AE1296" i="7"/>
  <c r="AE1297" i="7"/>
  <c r="AG1297" i="7" s="1"/>
  <c r="AE1298" i="7"/>
  <c r="AE1299" i="7"/>
  <c r="AE1300" i="7"/>
  <c r="AE1301" i="7"/>
  <c r="AG1301" i="7" s="1"/>
  <c r="AE1302" i="7"/>
  <c r="AG1302" i="7" s="1"/>
  <c r="AE1303" i="7"/>
  <c r="AE1304" i="7"/>
  <c r="AE1305" i="7"/>
  <c r="AE1306" i="7"/>
  <c r="AE1307" i="7"/>
  <c r="AE1308" i="7"/>
  <c r="AE1309" i="7"/>
  <c r="AG1309" i="7" s="1"/>
  <c r="AE1310" i="7"/>
  <c r="AE1311" i="7"/>
  <c r="AG1311" i="7" s="1"/>
  <c r="AE1312" i="7"/>
  <c r="AE1313" i="7"/>
  <c r="AG1313" i="7" s="1"/>
  <c r="AE1314" i="7"/>
  <c r="AE1315" i="7"/>
  <c r="AE1316" i="7"/>
  <c r="AE1317" i="7"/>
  <c r="AG1317" i="7" s="1"/>
  <c r="AE1318" i="7"/>
  <c r="AE1319" i="7"/>
  <c r="AE1320" i="7"/>
  <c r="AE1321" i="7"/>
  <c r="AE1322" i="7"/>
  <c r="AE1323" i="7"/>
  <c r="AE1324" i="7"/>
  <c r="AE1325" i="7"/>
  <c r="AE1326" i="7"/>
  <c r="AE1327" i="7"/>
  <c r="AG1327" i="7" s="1"/>
  <c r="AE1328" i="7"/>
  <c r="AE1329" i="7"/>
  <c r="AG1329" i="7" s="1"/>
  <c r="AE1330" i="7"/>
  <c r="AE1331" i="7"/>
  <c r="AE1332" i="7"/>
  <c r="AE1333" i="7"/>
  <c r="AG1333" i="7" s="1"/>
  <c r="AE1334" i="7"/>
  <c r="AG1334" i="7" s="1"/>
  <c r="AE1335" i="7"/>
  <c r="AG1336" i="7" s="1"/>
  <c r="AE1336" i="7"/>
  <c r="AE1337" i="7"/>
  <c r="AE1338" i="7"/>
  <c r="AE1339" i="7"/>
  <c r="AE1340" i="7"/>
  <c r="AE1341" i="7"/>
  <c r="AG1341" i="7" s="1"/>
  <c r="AE1342" i="7"/>
  <c r="AE1343" i="7"/>
  <c r="AG1343" i="7" s="1"/>
  <c r="AE1344" i="7"/>
  <c r="AE1345" i="7"/>
  <c r="AG1345" i="7" s="1"/>
  <c r="AE1346" i="7"/>
  <c r="AE1347" i="7"/>
  <c r="AE1348" i="7"/>
  <c r="AE1349" i="7"/>
  <c r="AG1349" i="7" s="1"/>
  <c r="AE1350" i="7"/>
  <c r="AG1350" i="7" s="1"/>
  <c r="AE1351" i="7"/>
  <c r="AE1352" i="7"/>
  <c r="AE1353" i="7"/>
  <c r="AE1354" i="7"/>
  <c r="AE1355" i="7"/>
  <c r="AE1356" i="7"/>
  <c r="AE1357" i="7"/>
  <c r="AE1358" i="7"/>
  <c r="AE1359" i="7"/>
  <c r="AE1360" i="7"/>
  <c r="AE1361" i="7"/>
  <c r="AG1362" i="7" s="1"/>
  <c r="AE1362" i="7"/>
  <c r="AE1363" i="7"/>
  <c r="AE1364" i="7"/>
  <c r="AE1365" i="7"/>
  <c r="AG1365" i="7" s="1"/>
  <c r="AE1366" i="7"/>
  <c r="AG1366" i="7" s="1"/>
  <c r="AE1367" i="7"/>
  <c r="AE1368" i="7"/>
  <c r="AE1369" i="7"/>
  <c r="AE1370" i="7"/>
  <c r="AE1371" i="7"/>
  <c r="AE1372" i="7"/>
  <c r="AE1373" i="7"/>
  <c r="AE1374" i="7"/>
  <c r="AE1375" i="7"/>
  <c r="AE1376" i="7"/>
  <c r="AE1377" i="7"/>
  <c r="AG1377" i="7" s="1"/>
  <c r="AE1378" i="7"/>
  <c r="AE1379" i="7"/>
  <c r="AE1380" i="7"/>
  <c r="AE1381" i="7"/>
  <c r="AE1382" i="7"/>
  <c r="AG1382" i="7" s="1"/>
  <c r="AE1383" i="7"/>
  <c r="AG1383" i="7" s="1"/>
  <c r="AE1384" i="7"/>
  <c r="AE1385" i="7"/>
  <c r="AE1386" i="7"/>
  <c r="AE1387" i="7"/>
  <c r="AE1388" i="7"/>
  <c r="AE1389" i="7"/>
  <c r="AG1389" i="7" s="1"/>
  <c r="AE1390" i="7"/>
  <c r="AE1391" i="7"/>
  <c r="AG1391" i="7" s="1"/>
  <c r="AE1392" i="7"/>
  <c r="AE1393" i="7"/>
  <c r="AG1393" i="7" s="1"/>
  <c r="AE1394" i="7"/>
  <c r="AE1395" i="7"/>
  <c r="AE1396" i="7"/>
  <c r="AE1397" i="7"/>
  <c r="AE1398" i="7"/>
  <c r="AG1398" i="7" s="1"/>
  <c r="AE1399" i="7"/>
  <c r="AE1400" i="7"/>
  <c r="AE1401" i="7"/>
  <c r="AE1402" i="7"/>
  <c r="AE1403" i="7"/>
  <c r="AE1404" i="7"/>
  <c r="AE1405" i="7"/>
  <c r="AE1406" i="7"/>
  <c r="AE1407" i="7"/>
  <c r="AG1407" i="7" s="1"/>
  <c r="AE1408" i="7"/>
  <c r="AE1409" i="7"/>
  <c r="AG1409" i="7" s="1"/>
  <c r="AE1410" i="7"/>
  <c r="AE1411" i="7"/>
  <c r="AE1412" i="7"/>
  <c r="AE1413" i="7"/>
  <c r="AG1413" i="7" s="1"/>
  <c r="AE1414" i="7"/>
  <c r="AG1414" i="7" s="1"/>
  <c r="AE1415" i="7"/>
  <c r="AG1415" i="7" s="1"/>
  <c r="AE1416" i="7"/>
  <c r="AE1417" i="7"/>
  <c r="AE1418" i="7"/>
  <c r="AE1419" i="7"/>
  <c r="AE1420" i="7"/>
  <c r="AE1421" i="7"/>
  <c r="AE1422" i="7"/>
  <c r="AE1423" i="7"/>
  <c r="AG1423" i="7" s="1"/>
  <c r="AE1424" i="7"/>
  <c r="AE1425" i="7"/>
  <c r="AG1425" i="7" s="1"/>
  <c r="AE1426" i="7"/>
  <c r="AE1427" i="7"/>
  <c r="AE1428" i="7"/>
  <c r="AE1429" i="7"/>
  <c r="AG1429" i="7" s="1"/>
  <c r="AE1430" i="7"/>
  <c r="AG1430" i="7" s="1"/>
  <c r="AE1431" i="7"/>
  <c r="AE1432" i="7"/>
  <c r="AE1433" i="7"/>
  <c r="AE1434" i="7"/>
  <c r="AE1435" i="7"/>
  <c r="AE1436" i="7"/>
  <c r="AE1437" i="7"/>
  <c r="AE1438" i="7"/>
  <c r="AE1439" i="7"/>
  <c r="AE1440" i="7"/>
  <c r="AE1441" i="7"/>
  <c r="AG1442" i="7" s="1"/>
  <c r="AE1442" i="7"/>
  <c r="AE1443" i="7"/>
  <c r="AE1444" i="7"/>
  <c r="AE1445" i="7"/>
  <c r="AG1445" i="7" s="1"/>
  <c r="AE1446" i="7"/>
  <c r="AG1446" i="7" s="1"/>
  <c r="AE1447" i="7"/>
  <c r="AE1448" i="7"/>
  <c r="AE1449" i="7"/>
  <c r="AE1450" i="7"/>
  <c r="AE1451" i="7"/>
  <c r="AE1452" i="7"/>
  <c r="AE1453" i="7"/>
  <c r="AE1454" i="7"/>
  <c r="AE1455" i="7"/>
  <c r="AE1456" i="7"/>
  <c r="AE1457" i="7"/>
  <c r="AG1457" i="7" s="1"/>
  <c r="AE1458" i="7"/>
  <c r="AE1459" i="7"/>
  <c r="AE1460" i="7"/>
  <c r="AE1461" i="7"/>
  <c r="AG1461" i="7" s="1"/>
  <c r="AE1462" i="7"/>
  <c r="AG1462" i="7" s="1"/>
  <c r="AE1463" i="7"/>
  <c r="AE1464" i="7"/>
  <c r="AE1465" i="7"/>
  <c r="AE1466" i="7"/>
  <c r="AE1467" i="7"/>
  <c r="AE1468" i="7"/>
  <c r="AE1469" i="7"/>
  <c r="AG1469" i="7" s="1"/>
  <c r="AE1470" i="7"/>
  <c r="AE1471" i="7"/>
  <c r="AG1471" i="7" s="1"/>
  <c r="AE1472" i="7"/>
  <c r="AE1473" i="7"/>
  <c r="AG1473" i="7" s="1"/>
  <c r="AE1474" i="7"/>
  <c r="AE1475" i="7"/>
  <c r="AE1476" i="7"/>
  <c r="AE1477" i="7"/>
  <c r="AE1478" i="7"/>
  <c r="AE1479" i="7"/>
  <c r="AG1479" i="7" s="1"/>
  <c r="AE1480" i="7"/>
  <c r="AE1481" i="7"/>
  <c r="AE1482" i="7"/>
  <c r="AE1483" i="7"/>
  <c r="AE1484" i="7"/>
  <c r="AE1485" i="7"/>
  <c r="AG1485" i="7" s="1"/>
  <c r="AE1486" i="7"/>
  <c r="AE1487" i="7"/>
  <c r="AG1487" i="7" s="1"/>
  <c r="AE1488" i="7"/>
  <c r="AE1489" i="7"/>
  <c r="AG1489" i="7" s="1"/>
  <c r="AE1490" i="7"/>
  <c r="AE1491" i="7"/>
  <c r="AE1492" i="7"/>
  <c r="AE1493" i="7"/>
  <c r="AE1494" i="7"/>
  <c r="AG1494" i="7" s="1"/>
  <c r="AE1495" i="7"/>
  <c r="AE1496" i="7"/>
  <c r="AE1497" i="7"/>
  <c r="AE1498" i="7"/>
  <c r="AE1499" i="7"/>
  <c r="AE1500" i="7"/>
  <c r="AE1501" i="7"/>
  <c r="AE1502" i="7"/>
  <c r="AE1503" i="7"/>
  <c r="AG1503" i="7" s="1"/>
  <c r="AE1504" i="7"/>
  <c r="AE1505" i="7"/>
  <c r="AG1505" i="7" s="1"/>
  <c r="AE1506" i="7"/>
  <c r="AE1507" i="7"/>
  <c r="AE1508" i="7"/>
  <c r="AE1509" i="7"/>
  <c r="AG1509" i="7" s="1"/>
  <c r="AE1510" i="7"/>
  <c r="AG1510" i="7" s="1"/>
  <c r="AE1511" i="7"/>
  <c r="AE1512" i="7"/>
  <c r="AE1513" i="7"/>
  <c r="AE1514" i="7"/>
  <c r="AE1515" i="7"/>
  <c r="AE1516" i="7"/>
  <c r="AE1517" i="7"/>
  <c r="AE1518" i="7"/>
  <c r="AE7" i="7"/>
  <c r="AG13" i="7"/>
  <c r="AG15" i="7"/>
  <c r="AG19" i="7"/>
  <c r="AG21" i="7"/>
  <c r="AG26" i="7"/>
  <c r="AG27" i="7"/>
  <c r="AG28" i="7"/>
  <c r="AG35" i="7"/>
  <c r="AG53" i="7"/>
  <c r="AG60" i="7"/>
  <c r="AG62" i="7"/>
  <c r="AG65" i="7"/>
  <c r="AG66" i="7"/>
  <c r="AG67" i="7"/>
  <c r="AG68" i="7"/>
  <c r="AG97" i="7"/>
  <c r="AG99" i="7"/>
  <c r="AG107" i="7"/>
  <c r="AG108" i="7"/>
  <c r="AG115" i="7"/>
  <c r="AG116" i="7"/>
  <c r="AG125" i="7"/>
  <c r="AG127" i="7"/>
  <c r="AG139" i="7"/>
  <c r="AG140" i="7"/>
  <c r="AG147" i="7"/>
  <c r="AG163" i="7"/>
  <c r="AG164" i="7"/>
  <c r="AG173" i="7"/>
  <c r="AG177" i="7"/>
  <c r="AG178" i="7"/>
  <c r="AG195" i="7"/>
  <c r="AG197" i="7"/>
  <c r="AG207" i="7"/>
  <c r="AG211" i="7"/>
  <c r="AG212" i="7"/>
  <c r="AG213" i="7"/>
  <c r="AG214" i="7"/>
  <c r="AG215" i="7"/>
  <c r="AG220" i="7"/>
  <c r="AG237" i="7"/>
  <c r="AG239" i="7"/>
  <c r="AG251" i="7"/>
  <c r="AG257" i="7"/>
  <c r="AG259" i="7"/>
  <c r="AG260" i="7"/>
  <c r="AG267" i="7"/>
  <c r="AG268" i="7"/>
  <c r="AG269" i="7"/>
  <c r="AG275" i="7"/>
  <c r="AG284" i="7"/>
  <c r="AG285" i="7"/>
  <c r="AG287" i="7"/>
  <c r="AG299" i="7"/>
  <c r="AG300" i="7"/>
  <c r="AG307" i="7"/>
  <c r="AG309" i="7"/>
  <c r="AG322" i="7"/>
  <c r="AG325" i="7"/>
  <c r="AG339" i="7"/>
  <c r="AG346" i="7"/>
  <c r="AG357" i="7"/>
  <c r="AG370" i="7"/>
  <c r="AG373" i="7"/>
  <c r="AG377" i="7"/>
  <c r="AG378" i="7"/>
  <c r="AG379" i="7"/>
  <c r="AG380" i="7"/>
  <c r="AG381" i="7"/>
  <c r="AG389" i="7"/>
  <c r="AG403" i="7"/>
  <c r="AG405" i="7"/>
  <c r="AG406" i="7"/>
  <c r="AG411" i="7"/>
  <c r="AG412" i="7"/>
  <c r="AG429" i="7"/>
  <c r="AG431" i="7"/>
  <c r="AG435" i="7"/>
  <c r="AG437" i="7"/>
  <c r="AG444" i="7"/>
  <c r="AG451" i="7"/>
  <c r="AG459" i="7"/>
  <c r="AG460" i="7"/>
  <c r="AG461" i="7"/>
  <c r="AG477" i="7"/>
  <c r="AG479" i="7"/>
  <c r="AG483" i="7"/>
  <c r="AG492" i="7"/>
  <c r="AG493" i="7"/>
  <c r="AG495" i="7"/>
  <c r="AG497" i="7"/>
  <c r="AG499" i="7"/>
  <c r="AG500" i="7"/>
  <c r="AG501" i="7"/>
  <c r="AG502" i="7"/>
  <c r="AG509" i="7"/>
  <c r="AG523" i="7"/>
  <c r="AG527" i="7"/>
  <c r="AG530" i="7"/>
  <c r="AG531" i="7"/>
  <c r="AG537" i="7"/>
  <c r="AG539" i="7"/>
  <c r="AG540" i="7"/>
  <c r="AG547" i="7"/>
  <c r="AG548" i="7"/>
  <c r="AG565" i="7"/>
  <c r="AG580" i="7"/>
  <c r="AG581" i="7"/>
  <c r="AG587" i="7"/>
  <c r="AG588" i="7"/>
  <c r="AG595" i="7"/>
  <c r="AG609" i="7"/>
  <c r="AG611" i="7"/>
  <c r="AG620" i="7"/>
  <c r="AG621" i="7"/>
  <c r="AG627" i="7"/>
  <c r="AG643" i="7"/>
  <c r="AG644" i="7"/>
  <c r="AG651" i="7"/>
  <c r="AG652" i="7"/>
  <c r="AG671" i="7"/>
  <c r="AG674" i="7"/>
  <c r="AG675" i="7"/>
  <c r="AG676" i="7"/>
  <c r="AG685" i="7"/>
  <c r="AG699" i="7"/>
  <c r="AG700" i="7"/>
  <c r="AG701" i="7"/>
  <c r="AG707" i="7"/>
  <c r="AG719" i="7"/>
  <c r="AG721" i="7"/>
  <c r="AG722" i="7"/>
  <c r="AG723" i="7"/>
  <c r="AG724" i="7"/>
  <c r="AG729" i="7"/>
  <c r="AG730" i="7"/>
  <c r="AG739" i="7"/>
  <c r="AG740" i="7"/>
  <c r="AG753" i="7"/>
  <c r="AG754" i="7"/>
  <c r="AG763" i="7"/>
  <c r="AG771" i="7"/>
  <c r="AG772" i="7"/>
  <c r="AG780" i="7"/>
  <c r="AG781" i="7"/>
  <c r="AG783" i="7"/>
  <c r="AG785" i="7"/>
  <c r="AG787" i="7"/>
  <c r="AG805" i="7"/>
  <c r="AG811" i="7"/>
  <c r="AG831" i="7"/>
  <c r="AG833" i="7"/>
  <c r="AG834" i="7"/>
  <c r="AG835" i="7"/>
  <c r="AG836" i="7"/>
  <c r="AG845" i="7"/>
  <c r="AG851" i="7"/>
  <c r="AG866" i="7"/>
  <c r="AG867" i="7"/>
  <c r="AG876" i="7"/>
  <c r="AG883" i="7"/>
  <c r="AG884" i="7"/>
  <c r="AG893" i="7"/>
  <c r="AG897" i="7"/>
  <c r="AG907" i="7"/>
  <c r="AG908" i="7"/>
  <c r="AG915" i="7"/>
  <c r="AG916" i="7"/>
  <c r="AG933" i="7"/>
  <c r="AG949" i="7"/>
  <c r="AG950" i="7"/>
  <c r="AG956" i="7"/>
  <c r="AG963" i="7"/>
  <c r="AG973" i="7"/>
  <c r="AG975" i="7"/>
  <c r="AG977" i="7"/>
  <c r="AG980" i="7"/>
  <c r="AG985" i="7"/>
  <c r="AG987" i="7"/>
  <c r="AG988" i="7"/>
  <c r="AG995" i="7"/>
  <c r="AG1011" i="7"/>
  <c r="AG1012" i="7"/>
  <c r="AG1017" i="7"/>
  <c r="AG1018" i="7"/>
  <c r="AG1019" i="7"/>
  <c r="AG1021" i="7"/>
  <c r="AG1029" i="7"/>
  <c r="AG1035" i="7"/>
  <c r="AG1036" i="7"/>
  <c r="AG1037" i="7"/>
  <c r="AG1039" i="7"/>
  <c r="AG1043" i="7"/>
  <c r="AG1051" i="7"/>
  <c r="AG1052" i="7"/>
  <c r="AG1054" i="7"/>
  <c r="AG1055" i="7"/>
  <c r="AG1059" i="7"/>
  <c r="AG1060" i="7"/>
  <c r="AG1061" i="7"/>
  <c r="AG1073" i="7"/>
  <c r="AG1083" i="7"/>
  <c r="AG1084" i="7"/>
  <c r="AG1085" i="7"/>
  <c r="AG1093" i="7"/>
  <c r="AG1106" i="7"/>
  <c r="AG1107" i="7"/>
  <c r="AG1108" i="7"/>
  <c r="AG1123" i="7"/>
  <c r="AG1138" i="7"/>
  <c r="AG1139" i="7"/>
  <c r="AG1148" i="7"/>
  <c r="AG1149" i="7"/>
  <c r="AG1151" i="7"/>
  <c r="AG1155" i="7"/>
  <c r="AG1178" i="7"/>
  <c r="AG1187" i="7"/>
  <c r="AG1189" i="7"/>
  <c r="AG1194" i="7"/>
  <c r="AG1203" i="7"/>
  <c r="AG1205" i="7"/>
  <c r="AG1219" i="7"/>
  <c r="AG1221" i="7"/>
  <c r="AG1223" i="7"/>
  <c r="AG1227" i="7"/>
  <c r="AG1228" i="7"/>
  <c r="AG1247" i="7"/>
  <c r="AG1250" i="7"/>
  <c r="AG1251" i="7"/>
  <c r="AG1252" i="7"/>
  <c r="AG1258" i="7"/>
  <c r="AG1259" i="7"/>
  <c r="AG1260" i="7"/>
  <c r="AG1284" i="7"/>
  <c r="AG1285" i="7"/>
  <c r="AG1292" i="7"/>
  <c r="AG1298" i="7"/>
  <c r="AG1299" i="7"/>
  <c r="AG1325" i="7"/>
  <c r="AG1330" i="7"/>
  <c r="AG1331" i="7"/>
  <c r="AG1339" i="7"/>
  <c r="AG1340" i="7"/>
  <c r="AG1347" i="7"/>
  <c r="AG1348" i="7"/>
  <c r="AG1357" i="7"/>
  <c r="AG1361" i="7"/>
  <c r="AG1372" i="7"/>
  <c r="AG1378" i="7"/>
  <c r="AG1381" i="7"/>
  <c r="AG1387" i="7"/>
  <c r="AG1410" i="7"/>
  <c r="AG1411" i="7"/>
  <c r="AG1412" i="7"/>
  <c r="AG1421" i="7"/>
  <c r="AG1427" i="7"/>
  <c r="AG1428" i="7"/>
  <c r="AG1436" i="7"/>
  <c r="AG1437" i="7"/>
  <c r="AG1439" i="7"/>
  <c r="AG1441" i="7"/>
  <c r="AG1454" i="7"/>
  <c r="AG1455" i="7"/>
  <c r="AG1458" i="7"/>
  <c r="AG1459" i="7"/>
  <c r="AG1475" i="7"/>
  <c r="AG1477" i="7"/>
  <c r="AG1484" i="7"/>
  <c r="AG1491" i="7"/>
  <c r="AG1492" i="7"/>
  <c r="AG1493" i="7"/>
  <c r="AG1507" i="7"/>
  <c r="AG1517" i="7"/>
  <c r="AB62" i="7"/>
  <c r="AB78" i="7"/>
  <c r="AB81" i="7"/>
  <c r="AB117" i="7"/>
  <c r="AB126" i="7"/>
  <c r="AB129" i="7"/>
  <c r="AB190" i="7"/>
  <c r="AB197" i="7"/>
  <c r="AB209" i="7"/>
  <c r="AB245" i="7"/>
  <c r="AB254" i="7"/>
  <c r="AB257" i="7"/>
  <c r="AB318" i="7"/>
  <c r="AB334" i="7"/>
  <c r="AB337" i="7"/>
  <c r="AB373" i="7"/>
  <c r="AB382" i="7"/>
  <c r="AB385" i="7"/>
  <c r="AB446" i="7"/>
  <c r="AB462" i="7"/>
  <c r="S186" i="6" s="1"/>
  <c r="AB501" i="7"/>
  <c r="AB510" i="7"/>
  <c r="AB574" i="7"/>
  <c r="AB581" i="7"/>
  <c r="AB606" i="7"/>
  <c r="AB629" i="7"/>
  <c r="AB638" i="7"/>
  <c r="AB693" i="7"/>
  <c r="AB702" i="7"/>
  <c r="AB734" i="7"/>
  <c r="AB737" i="7"/>
  <c r="S461" i="6" s="1"/>
  <c r="AB741" i="7"/>
  <c r="AB821" i="7"/>
  <c r="AB853" i="7"/>
  <c r="AB865" i="7"/>
  <c r="AB926" i="7"/>
  <c r="AB933" i="7"/>
  <c r="AB958" i="7"/>
  <c r="AB961" i="7"/>
  <c r="AB978" i="7"/>
  <c r="AB1045" i="7"/>
  <c r="AB1077" i="7"/>
  <c r="AB1086" i="7"/>
  <c r="AB1089" i="7"/>
  <c r="AB1150" i="7"/>
  <c r="AB1173" i="7"/>
  <c r="AB1198" i="7"/>
  <c r="AB1203" i="7"/>
  <c r="AB1205" i="7"/>
  <c r="AB1214" i="7"/>
  <c r="AB1251" i="7"/>
  <c r="AB1253" i="7"/>
  <c r="AB1267" i="7"/>
  <c r="AB1283" i="7"/>
  <c r="AB1285" i="7"/>
  <c r="AB1297" i="7"/>
  <c r="AB1299" i="7"/>
  <c r="AB1342" i="7"/>
  <c r="AB1347" i="7"/>
  <c r="AB1358" i="7"/>
  <c r="AB1365" i="7"/>
  <c r="AB1377" i="7"/>
  <c r="AB1381" i="7"/>
  <c r="AB1438" i="7"/>
  <c r="AB1442" i="7"/>
  <c r="AB1454" i="7"/>
  <c r="AB1459" i="7"/>
  <c r="AB1473" i="7"/>
  <c r="AB1502" i="7"/>
  <c r="AB1507" i="7"/>
  <c r="AB1509" i="7"/>
  <c r="X10" i="7"/>
  <c r="X11" i="7"/>
  <c r="X26" i="7"/>
  <c r="X27" i="7"/>
  <c r="X28" i="7"/>
  <c r="X35" i="7"/>
  <c r="X36" i="7"/>
  <c r="X42" i="7"/>
  <c r="X44" i="7"/>
  <c r="X45" i="7"/>
  <c r="X58" i="7"/>
  <c r="X61" i="7"/>
  <c r="X62" i="7"/>
  <c r="X63" i="7"/>
  <c r="X74" i="7"/>
  <c r="X75" i="7"/>
  <c r="X90" i="7"/>
  <c r="X93" i="7"/>
  <c r="X94" i="7"/>
  <c r="X95" i="7"/>
  <c r="X100" i="7"/>
  <c r="X106" i="7"/>
  <c r="X122" i="7"/>
  <c r="X138" i="7"/>
  <c r="X139" i="7"/>
  <c r="X140" i="7"/>
  <c r="X154" i="7"/>
  <c r="X156" i="7"/>
  <c r="X157" i="7"/>
  <c r="X158" i="7"/>
  <c r="X159" i="7"/>
  <c r="X170" i="7"/>
  <c r="X186" i="7"/>
  <c r="X189" i="7"/>
  <c r="X190" i="7"/>
  <c r="X202" i="7"/>
  <c r="X204" i="7"/>
  <c r="X205" i="7"/>
  <c r="X206" i="7"/>
  <c r="X207" i="7"/>
  <c r="X218" i="7"/>
  <c r="X234" i="7"/>
  <c r="X235" i="7"/>
  <c r="X236" i="7"/>
  <c r="X243" i="7"/>
  <c r="X250" i="7"/>
  <c r="X253" i="7"/>
  <c r="X266" i="7"/>
  <c r="X267" i="7"/>
  <c r="X282" i="7"/>
  <c r="X283" i="7"/>
  <c r="X284" i="7"/>
  <c r="X298" i="7"/>
  <c r="X300" i="7"/>
  <c r="X301" i="7"/>
  <c r="X302" i="7"/>
  <c r="X303" i="7"/>
  <c r="X304" i="7"/>
  <c r="X314" i="7"/>
  <c r="X330" i="7"/>
  <c r="X331" i="7"/>
  <c r="X332" i="7"/>
  <c r="X346" i="7"/>
  <c r="X348" i="7"/>
  <c r="X350" i="7"/>
  <c r="X351" i="7"/>
  <c r="X362" i="7"/>
  <c r="X378" i="7"/>
  <c r="X382" i="7"/>
  <c r="X383" i="7"/>
  <c r="X387" i="7"/>
  <c r="X394" i="7"/>
  <c r="X397" i="7"/>
  <c r="X410" i="7"/>
  <c r="X411" i="7"/>
  <c r="X426" i="7"/>
  <c r="X427" i="7"/>
  <c r="X428" i="7"/>
  <c r="X429" i="7"/>
  <c r="X430" i="7"/>
  <c r="X431" i="7"/>
  <c r="X442" i="7"/>
  <c r="X458" i="7"/>
  <c r="X462" i="7"/>
  <c r="X463" i="7"/>
  <c r="X474" i="7"/>
  <c r="X485" i="7"/>
  <c r="X490" i="7"/>
  <c r="X506" i="7"/>
  <c r="X507" i="7"/>
  <c r="X508" i="7"/>
  <c r="X510" i="7"/>
  <c r="X522" i="7"/>
  <c r="X523" i="7"/>
  <c r="X525" i="7"/>
  <c r="X526" i="7"/>
  <c r="X527" i="7"/>
  <c r="X531" i="7"/>
  <c r="X538" i="7"/>
  <c r="X539" i="7"/>
  <c r="X554" i="7"/>
  <c r="X556" i="7"/>
  <c r="X557" i="7"/>
  <c r="X558" i="7"/>
  <c r="X570" i="7"/>
  <c r="X572" i="7"/>
  <c r="X573" i="7"/>
  <c r="X586" i="7"/>
  <c r="X602" i="7"/>
  <c r="X607" i="7"/>
  <c r="X618" i="7"/>
  <c r="X619" i="7"/>
  <c r="X620" i="7"/>
  <c r="X621" i="7"/>
  <c r="X622" i="7"/>
  <c r="X623" i="7"/>
  <c r="X634" i="7"/>
  <c r="X650" i="7"/>
  <c r="X653" i="7"/>
  <c r="X666" i="7"/>
  <c r="X672" i="7"/>
  <c r="X673" i="7"/>
  <c r="X675" i="7"/>
  <c r="X676" i="7"/>
  <c r="X682" i="7"/>
  <c r="X685" i="7"/>
  <c r="X698" i="7"/>
  <c r="X699" i="7"/>
  <c r="X701" i="7"/>
  <c r="X702" i="7"/>
  <c r="X703" i="7"/>
  <c r="X707" i="7"/>
  <c r="X714" i="7"/>
  <c r="X730" i="7"/>
  <c r="X734" i="7"/>
  <c r="X735" i="7"/>
  <c r="X746" i="7"/>
  <c r="X762" i="7"/>
  <c r="X765" i="7"/>
  <c r="X778" i="7"/>
  <c r="X779" i="7"/>
  <c r="X788" i="7"/>
  <c r="X794" i="7"/>
  <c r="X795" i="7"/>
  <c r="X796" i="7"/>
  <c r="X810" i="7"/>
  <c r="X811" i="7"/>
  <c r="X812" i="7"/>
  <c r="X813" i="7"/>
  <c r="X814" i="7"/>
  <c r="X815" i="7"/>
  <c r="X819" i="7"/>
  <c r="X820" i="7"/>
  <c r="X826" i="7"/>
  <c r="X830" i="7"/>
  <c r="X842" i="7"/>
  <c r="X846" i="7"/>
  <c r="X847" i="7"/>
  <c r="X858" i="7"/>
  <c r="X860" i="7"/>
  <c r="X861" i="7"/>
  <c r="X862" i="7"/>
  <c r="X863" i="7"/>
  <c r="X874" i="7"/>
  <c r="X890" i="7"/>
  <c r="X891" i="7"/>
  <c r="X892" i="7"/>
  <c r="X906" i="7"/>
  <c r="X922" i="7"/>
  <c r="X926" i="7"/>
  <c r="X938" i="7"/>
  <c r="X943" i="7"/>
  <c r="X954" i="7"/>
  <c r="X956" i="7"/>
  <c r="X957" i="7"/>
  <c r="X970" i="7"/>
  <c r="X971" i="7"/>
  <c r="X973" i="7"/>
  <c r="X974" i="7"/>
  <c r="X975" i="7"/>
  <c r="X986" i="7"/>
  <c r="X988" i="7"/>
  <c r="X995" i="7"/>
  <c r="X1002" i="7"/>
  <c r="X1018" i="7"/>
  <c r="X1021" i="7"/>
  <c r="X1034" i="7"/>
  <c r="X1035" i="7"/>
  <c r="X1050" i="7"/>
  <c r="X1051" i="7"/>
  <c r="X1052" i="7"/>
  <c r="X1066" i="7"/>
  <c r="X1069" i="7"/>
  <c r="X1082" i="7"/>
  <c r="X1083" i="7"/>
  <c r="X1084" i="7"/>
  <c r="X1098" i="7"/>
  <c r="X1101" i="7"/>
  <c r="X1102" i="7"/>
  <c r="X1103" i="7"/>
  <c r="X1114" i="7"/>
  <c r="X1117" i="7"/>
  <c r="X1130" i="7"/>
  <c r="X1139" i="7"/>
  <c r="X1140" i="7"/>
  <c r="X1146" i="7"/>
  <c r="X1149" i="7"/>
  <c r="X1162" i="7"/>
  <c r="X1163" i="7"/>
  <c r="X1167" i="7"/>
  <c r="X1178" i="7"/>
  <c r="X1180" i="7"/>
  <c r="X1181" i="7"/>
  <c r="X1194" i="7"/>
  <c r="X1197" i="7"/>
  <c r="X1203" i="7"/>
  <c r="X1204" i="7"/>
  <c r="X1205" i="7"/>
  <c r="X1210" i="7"/>
  <c r="X1226" i="7"/>
  <c r="X1229" i="7"/>
  <c r="X1242" i="7"/>
  <c r="X1252" i="7"/>
  <c r="X1253" i="7"/>
  <c r="X1258" i="7"/>
  <c r="X1259" i="7"/>
  <c r="X1260" i="7"/>
  <c r="X1261" i="7"/>
  <c r="X1274" i="7"/>
  <c r="X1277" i="7"/>
  <c r="X1290" i="7"/>
  <c r="X1291" i="7"/>
  <c r="X1306" i="7"/>
  <c r="X1307" i="7"/>
  <c r="X1308" i="7"/>
  <c r="X1315" i="7"/>
  <c r="X1316" i="7"/>
  <c r="X1322" i="7"/>
  <c r="X1325" i="7"/>
  <c r="X1338" i="7"/>
  <c r="X1341" i="7"/>
  <c r="X1354" i="7"/>
  <c r="X1355" i="7"/>
  <c r="X1358" i="7"/>
  <c r="X1359" i="7"/>
  <c r="X1371" i="7"/>
  <c r="X1372" i="7"/>
  <c r="X1373" i="7"/>
  <c r="X1389" i="7"/>
  <c r="X1390" i="7"/>
  <c r="X1391" i="7"/>
  <c r="X1411" i="7"/>
  <c r="X1412" i="7"/>
  <c r="X1421" i="7"/>
  <c r="X1438" i="7"/>
  <c r="X1443" i="7"/>
  <c r="X1444" i="7"/>
  <c r="X1483" i="7"/>
  <c r="X1484" i="7"/>
  <c r="X1486" i="7"/>
  <c r="X1487" i="7"/>
  <c r="X1492" i="7"/>
  <c r="X1499" i="7"/>
  <c r="X1501" i="7"/>
  <c r="X1517" i="7"/>
  <c r="X1518" i="7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3" i="8"/>
  <c r="C1193" i="8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D1193" i="8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C1101" i="8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D1101" i="8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C1009" i="8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D1009" i="8"/>
  <c r="D1010" i="8"/>
  <c r="D1011" i="8"/>
  <c r="D1012" i="8"/>
  <c r="D1013" i="8"/>
  <c r="D1014" i="8"/>
  <c r="D1015" i="8"/>
  <c r="D1016" i="8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C918" i="8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D918" i="8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C828" i="8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D828" i="8"/>
  <c r="D829" i="8"/>
  <c r="D830" i="8"/>
  <c r="D831" i="8"/>
  <c r="D832" i="8"/>
  <c r="D833" i="8"/>
  <c r="D834" i="8"/>
  <c r="D835" i="8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C736" i="8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D736" i="8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C644" i="8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D644" i="8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C553" i="8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D553" i="8"/>
  <c r="D554" i="8"/>
  <c r="D555" i="8"/>
  <c r="D556" i="8"/>
  <c r="D557" i="8"/>
  <c r="D558" i="8"/>
  <c r="D559" i="8"/>
  <c r="D560" i="8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C462" i="8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D462" i="8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C370" i="8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C403" i="8" s="1"/>
  <c r="C404" i="8" s="1"/>
  <c r="C405" i="8" s="1"/>
  <c r="C406" i="8" s="1"/>
  <c r="C407" i="8" s="1"/>
  <c r="C408" i="8" s="1"/>
  <c r="C409" i="8" s="1"/>
  <c r="C410" i="8" s="1"/>
  <c r="C411" i="8" s="1"/>
  <c r="C412" i="8" s="1"/>
  <c r="C413" i="8" s="1"/>
  <c r="C414" i="8" s="1"/>
  <c r="C415" i="8" s="1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D370" i="8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403" i="8" s="1"/>
  <c r="D404" i="8" s="1"/>
  <c r="D405" i="8" s="1"/>
  <c r="D406" i="8" s="1"/>
  <c r="D407" i="8" s="1"/>
  <c r="D408" i="8" s="1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D420" i="8" s="1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C278" i="8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D278" i="8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C187" i="8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D187" i="8"/>
  <c r="D188" i="8"/>
  <c r="D189" i="8"/>
  <c r="D190" i="8"/>
  <c r="D191" i="8"/>
  <c r="D192" i="8"/>
  <c r="D193" i="8"/>
  <c r="D194" i="8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C97" i="8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D97" i="8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5" i="8"/>
  <c r="D6" i="8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C5" i="8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D4" i="8"/>
  <c r="D96" i="8"/>
  <c r="D186" i="8"/>
  <c r="D1192" i="8"/>
  <c r="D1100" i="8"/>
  <c r="D1008" i="8"/>
  <c r="D917" i="8"/>
  <c r="D827" i="8"/>
  <c r="D735" i="8"/>
  <c r="D643" i="8"/>
  <c r="D552" i="8"/>
  <c r="D461" i="8"/>
  <c r="D369" i="8"/>
  <c r="D277" i="8"/>
  <c r="C1192" i="8"/>
  <c r="C1100" i="8"/>
  <c r="C1008" i="8"/>
  <c r="C917" i="8"/>
  <c r="C827" i="8"/>
  <c r="C735" i="8"/>
  <c r="C643" i="8"/>
  <c r="C552" i="8"/>
  <c r="C461" i="8"/>
  <c r="C369" i="8"/>
  <c r="C277" i="8"/>
  <c r="C186" i="8"/>
  <c r="C96" i="8"/>
  <c r="C4" i="8"/>
  <c r="D1" i="8"/>
  <c r="C1" i="8"/>
  <c r="G1243" i="8"/>
  <c r="H1243" i="8"/>
  <c r="F1243" i="8"/>
  <c r="P827" i="6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S917" i="6"/>
  <c r="S918" i="6" s="1"/>
  <c r="S919" i="6" s="1"/>
  <c r="S920" i="6" s="1"/>
  <c r="S921" i="6" s="1"/>
  <c r="X9" i="7"/>
  <c r="X25" i="7"/>
  <c r="X41" i="7"/>
  <c r="X43" i="7"/>
  <c r="X57" i="7"/>
  <c r="X59" i="7"/>
  <c r="X60" i="7"/>
  <c r="X73" i="7"/>
  <c r="X89" i="7"/>
  <c r="X91" i="7"/>
  <c r="X105" i="7"/>
  <c r="X107" i="7"/>
  <c r="X108" i="7"/>
  <c r="X109" i="7"/>
  <c r="X121" i="7"/>
  <c r="X123" i="7"/>
  <c r="X124" i="7"/>
  <c r="X137" i="7"/>
  <c r="X141" i="7"/>
  <c r="X153" i="7"/>
  <c r="X155" i="7"/>
  <c r="X169" i="7"/>
  <c r="X171" i="7"/>
  <c r="X185" i="7"/>
  <c r="X187" i="7"/>
  <c r="X188" i="7"/>
  <c r="X201" i="7"/>
  <c r="X203" i="7"/>
  <c r="X217" i="7"/>
  <c r="X219" i="7"/>
  <c r="X220" i="7"/>
  <c r="X233" i="7"/>
  <c r="X249" i="7"/>
  <c r="X251" i="7"/>
  <c r="X265" i="7"/>
  <c r="X268" i="7"/>
  <c r="X281" i="7"/>
  <c r="X285" i="7"/>
  <c r="X286" i="7"/>
  <c r="X287" i="7"/>
  <c r="X297" i="7"/>
  <c r="X299" i="7"/>
  <c r="X313" i="7"/>
  <c r="X315" i="7"/>
  <c r="X329" i="7"/>
  <c r="X333" i="7"/>
  <c r="X345" i="7"/>
  <c r="X347" i="7"/>
  <c r="X361" i="7"/>
  <c r="X363" i="7"/>
  <c r="X364" i="7"/>
  <c r="X377" i="7"/>
  <c r="X379" i="7"/>
  <c r="X381" i="7"/>
  <c r="X393" i="7"/>
  <c r="X395" i="7"/>
  <c r="X396" i="7"/>
  <c r="X409" i="7"/>
  <c r="X412" i="7"/>
  <c r="X413" i="7"/>
  <c r="X414" i="7"/>
  <c r="X415" i="7"/>
  <c r="X425" i="7"/>
  <c r="X441" i="7"/>
  <c r="X443" i="7"/>
  <c r="X457" i="7"/>
  <c r="X459" i="7"/>
  <c r="X460" i="7"/>
  <c r="X461" i="7"/>
  <c r="X473" i="7"/>
  <c r="X475" i="7"/>
  <c r="X476" i="7"/>
  <c r="X489" i="7"/>
  <c r="X491" i="7"/>
  <c r="X492" i="7"/>
  <c r="X505" i="7"/>
  <c r="X509" i="7"/>
  <c r="X521" i="7"/>
  <c r="X537" i="7"/>
  <c r="X541" i="7"/>
  <c r="X553" i="7"/>
  <c r="X555" i="7"/>
  <c r="X569" i="7"/>
  <c r="X571" i="7"/>
  <c r="X585" i="7"/>
  <c r="X587" i="7"/>
  <c r="X601" i="7"/>
  <c r="X603" i="7"/>
  <c r="X604" i="7"/>
  <c r="X606" i="7"/>
  <c r="X617" i="7"/>
  <c r="X633" i="7"/>
  <c r="X635" i="7"/>
  <c r="X636" i="7"/>
  <c r="X637" i="7"/>
  <c r="X649" i="7"/>
  <c r="X651" i="7"/>
  <c r="X652" i="7"/>
  <c r="X665" i="7"/>
  <c r="X667" i="7"/>
  <c r="X668" i="7"/>
  <c r="X671" i="7"/>
  <c r="X681" i="7"/>
  <c r="X683" i="7"/>
  <c r="X684" i="7"/>
  <c r="X686" i="7"/>
  <c r="X687" i="7"/>
  <c r="X697" i="7"/>
  <c r="X713" i="7"/>
  <c r="X715" i="7"/>
  <c r="X729" i="7"/>
  <c r="X731" i="7"/>
  <c r="X733" i="7"/>
  <c r="X745" i="7"/>
  <c r="X747" i="7"/>
  <c r="X748" i="7"/>
  <c r="X749" i="7"/>
  <c r="X750" i="7"/>
  <c r="X751" i="7"/>
  <c r="X761" i="7"/>
  <c r="X763" i="7"/>
  <c r="X777" i="7"/>
  <c r="X780" i="7"/>
  <c r="X793" i="7"/>
  <c r="X797" i="7"/>
  <c r="X809" i="7"/>
  <c r="X825" i="7"/>
  <c r="X827" i="7"/>
  <c r="X841" i="7"/>
  <c r="X843" i="7"/>
  <c r="X844" i="7"/>
  <c r="X845" i="7"/>
  <c r="X857" i="7"/>
  <c r="X859" i="7"/>
  <c r="X866" i="7"/>
  <c r="X867" i="7"/>
  <c r="X868" i="7"/>
  <c r="X873" i="7"/>
  <c r="X875" i="7"/>
  <c r="X889" i="7"/>
  <c r="X894" i="7"/>
  <c r="X895" i="7"/>
  <c r="X905" i="7"/>
  <c r="X907" i="7"/>
  <c r="X908" i="7"/>
  <c r="X921" i="7"/>
  <c r="X923" i="7"/>
  <c r="X924" i="7"/>
  <c r="X925" i="7"/>
  <c r="X937" i="7"/>
  <c r="X939" i="7"/>
  <c r="X941" i="7"/>
  <c r="X953" i="7"/>
  <c r="X955" i="7"/>
  <c r="X969" i="7"/>
  <c r="X972" i="7"/>
  <c r="X976" i="7"/>
  <c r="X985" i="7"/>
  <c r="X987" i="7"/>
  <c r="X1001" i="7"/>
  <c r="X1003" i="7"/>
  <c r="X1017" i="7"/>
  <c r="X1019" i="7"/>
  <c r="X1020" i="7"/>
  <c r="X1033" i="7"/>
  <c r="X1036" i="7"/>
  <c r="X1037" i="7"/>
  <c r="X1038" i="7"/>
  <c r="X1039" i="7"/>
  <c r="X1049" i="7"/>
  <c r="X1065" i="7"/>
  <c r="X1067" i="7"/>
  <c r="X1081" i="7"/>
  <c r="X1097" i="7"/>
  <c r="X1099" i="7"/>
  <c r="X1100" i="7"/>
  <c r="X1113" i="7"/>
  <c r="X1115" i="7"/>
  <c r="X1129" i="7"/>
  <c r="X1131" i="7"/>
  <c r="X1145" i="7"/>
  <c r="X1147" i="7"/>
  <c r="X1161" i="7"/>
  <c r="X1164" i="7"/>
  <c r="X1177" i="7"/>
  <c r="X1179" i="7"/>
  <c r="X1183" i="7"/>
  <c r="X1193" i="7"/>
  <c r="X1195" i="7"/>
  <c r="X1196" i="7"/>
  <c r="X1209" i="7"/>
  <c r="X1211" i="7"/>
  <c r="X1225" i="7"/>
  <c r="X1227" i="7"/>
  <c r="X1228" i="7"/>
  <c r="X1241" i="7"/>
  <c r="X1243" i="7"/>
  <c r="X1248" i="7"/>
  <c r="X1257" i="7"/>
  <c r="X1273" i="7"/>
  <c r="X1275" i="7"/>
  <c r="X1276" i="7"/>
  <c r="X1289" i="7"/>
  <c r="X1292" i="7"/>
  <c r="X1305" i="7"/>
  <c r="X1321" i="7"/>
  <c r="X1323" i="7"/>
  <c r="X1327" i="7"/>
  <c r="X1331" i="7"/>
  <c r="X1337" i="7"/>
  <c r="X1339" i="7"/>
  <c r="X1340" i="7"/>
  <c r="X1353" i="7"/>
  <c r="X1369" i="7"/>
  <c r="X1370" i="7"/>
  <c r="X1385" i="7"/>
  <c r="X1386" i="7"/>
  <c r="X1387" i="7"/>
  <c r="X1388" i="7"/>
  <c r="X1401" i="7"/>
  <c r="X1402" i="7"/>
  <c r="X1403" i="7"/>
  <c r="X1417" i="7"/>
  <c r="X1418" i="7"/>
  <c r="X1419" i="7"/>
  <c r="X1420" i="7"/>
  <c r="X1425" i="7"/>
  <c r="X1433" i="7"/>
  <c r="X1434" i="7"/>
  <c r="X1435" i="7"/>
  <c r="X1436" i="7"/>
  <c r="X1449" i="7"/>
  <c r="X1450" i="7"/>
  <c r="X1451" i="7"/>
  <c r="X1465" i="7"/>
  <c r="X1466" i="7"/>
  <c r="X1467" i="7"/>
  <c r="X1468" i="7"/>
  <c r="X1481" i="7"/>
  <c r="X1482" i="7"/>
  <c r="X1485" i="7"/>
  <c r="X1497" i="7"/>
  <c r="X1498" i="7"/>
  <c r="X1513" i="7"/>
  <c r="X1514" i="7"/>
  <c r="X1515" i="7"/>
  <c r="X1516" i="7"/>
  <c r="X8" i="7"/>
  <c r="AG9" i="7"/>
  <c r="AG10" i="7"/>
  <c r="AG11" i="7"/>
  <c r="AG25" i="7"/>
  <c r="AG41" i="7"/>
  <c r="AG42" i="7"/>
  <c r="AG43" i="7"/>
  <c r="AG73" i="7"/>
  <c r="AG89" i="7"/>
  <c r="AG90" i="7"/>
  <c r="AG91" i="7"/>
  <c r="AG105" i="7"/>
  <c r="AG106" i="7"/>
  <c r="AG121" i="7"/>
  <c r="AG153" i="7"/>
  <c r="AG154" i="7"/>
  <c r="AG169" i="7"/>
  <c r="AG185" i="7"/>
  <c r="AG186" i="7"/>
  <c r="AG187" i="7"/>
  <c r="AG201" i="7"/>
  <c r="AG233" i="7"/>
  <c r="AG249" i="7"/>
  <c r="AG250" i="7"/>
  <c r="AG265" i="7"/>
  <c r="AG281" i="7"/>
  <c r="AG282" i="7"/>
  <c r="AG283" i="7"/>
  <c r="AG297" i="7"/>
  <c r="AG329" i="7"/>
  <c r="AG330" i="7"/>
  <c r="AG331" i="7"/>
  <c r="AG345" i="7"/>
  <c r="AG361" i="7"/>
  <c r="AG409" i="7"/>
  <c r="AG425" i="7"/>
  <c r="AG426" i="7"/>
  <c r="AG427" i="7"/>
  <c r="AG441" i="7"/>
  <c r="AG457" i="7"/>
  <c r="AG458" i="7"/>
  <c r="AG474" i="7"/>
  <c r="AG475" i="7"/>
  <c r="AG489" i="7"/>
  <c r="AG505" i="7"/>
  <c r="AG521" i="7"/>
  <c r="AG522" i="7"/>
  <c r="AG553" i="7"/>
  <c r="AG554" i="7"/>
  <c r="AG555" i="7"/>
  <c r="AG579" i="7"/>
  <c r="AG585" i="7"/>
  <c r="AG601" i="7"/>
  <c r="AG602" i="7"/>
  <c r="AG617" i="7"/>
  <c r="AG618" i="7"/>
  <c r="AG619" i="7"/>
  <c r="AG633" i="7"/>
  <c r="AG665" i="7"/>
  <c r="AG666" i="7"/>
  <c r="AG681" i="7"/>
  <c r="AG697" i="7"/>
  <c r="AG698" i="7"/>
  <c r="AG713" i="7"/>
  <c r="AG714" i="7"/>
  <c r="AG715" i="7"/>
  <c r="AG716" i="7"/>
  <c r="AG745" i="7"/>
  <c r="AG761" i="7"/>
  <c r="AG762" i="7"/>
  <c r="AG777" i="7"/>
  <c r="AG793" i="7"/>
  <c r="AG794" i="7"/>
  <c r="AG795" i="7"/>
  <c r="AG796" i="7"/>
  <c r="AG809" i="7"/>
  <c r="AG810" i="7"/>
  <c r="AG839" i="7"/>
  <c r="AG841" i="7"/>
  <c r="AG842" i="7"/>
  <c r="AG843" i="7"/>
  <c r="AG857" i="7"/>
  <c r="AG858" i="7"/>
  <c r="AG859" i="7"/>
  <c r="AG873" i="7"/>
  <c r="AG889" i="7"/>
  <c r="AG890" i="7"/>
  <c r="AG891" i="7"/>
  <c r="AG921" i="7"/>
  <c r="AG937" i="7"/>
  <c r="AG938" i="7"/>
  <c r="AG939" i="7"/>
  <c r="AG953" i="7"/>
  <c r="AG954" i="7"/>
  <c r="AG955" i="7"/>
  <c r="AG969" i="7"/>
  <c r="AG986" i="7"/>
  <c r="AG1001" i="7"/>
  <c r="AG1033" i="7"/>
  <c r="AG1034" i="7"/>
  <c r="AG1049" i="7"/>
  <c r="AG1065" i="7"/>
  <c r="AG1097" i="7"/>
  <c r="AG1098" i="7"/>
  <c r="AG1099" i="7"/>
  <c r="AG1113" i="7"/>
  <c r="AG1129" i="7"/>
  <c r="AG1130" i="7"/>
  <c r="AG1131" i="7"/>
  <c r="AG1145" i="7"/>
  <c r="AG1177" i="7"/>
  <c r="AG1193" i="7"/>
  <c r="AG1209" i="7"/>
  <c r="AG1225" i="7"/>
  <c r="AG1226" i="7"/>
  <c r="AG1257" i="7"/>
  <c r="AG1273" i="7"/>
  <c r="AG1274" i="7"/>
  <c r="AG1275" i="7"/>
  <c r="AG1289" i="7"/>
  <c r="AG1305" i="7"/>
  <c r="AG1306" i="7"/>
  <c r="AG1321" i="7"/>
  <c r="AG1322" i="7"/>
  <c r="AG1323" i="7"/>
  <c r="AG1353" i="7"/>
  <c r="AG1369" i="7"/>
  <c r="AG1370" i="7"/>
  <c r="AG1371" i="7"/>
  <c r="AG1385" i="7"/>
  <c r="AG1386" i="7"/>
  <c r="AG1395" i="7"/>
  <c r="AG1396" i="7"/>
  <c r="AG1397" i="7"/>
  <c r="AG1401" i="7"/>
  <c r="AG1417" i="7"/>
  <c r="AG1433" i="7"/>
  <c r="AG1434" i="7"/>
  <c r="AG1435" i="7"/>
  <c r="AG1449" i="7"/>
  <c r="AG1450" i="7"/>
  <c r="AG1451" i="7"/>
  <c r="AG1465" i="7"/>
  <c r="AG1466" i="7"/>
  <c r="AG1467" i="7"/>
  <c r="AG1481" i="7"/>
  <c r="AG1497" i="7"/>
  <c r="AG1513" i="7"/>
  <c r="AG1514" i="7"/>
  <c r="AG12" i="7"/>
  <c r="AG44" i="7"/>
  <c r="AG45" i="7"/>
  <c r="AG47" i="7"/>
  <c r="AG49" i="7"/>
  <c r="AG57" i="7"/>
  <c r="AG58" i="7"/>
  <c r="AG59" i="7"/>
  <c r="AG74" i="7"/>
  <c r="AG75" i="7"/>
  <c r="AG76" i="7"/>
  <c r="AG92" i="7"/>
  <c r="AG93" i="7"/>
  <c r="AG122" i="7"/>
  <c r="AG123" i="7"/>
  <c r="AG124" i="7"/>
  <c r="AG137" i="7"/>
  <c r="AG138" i="7"/>
  <c r="AG149" i="7"/>
  <c r="AG155" i="7"/>
  <c r="AG156" i="7"/>
  <c r="AG157" i="7"/>
  <c r="AG170" i="7"/>
  <c r="AG171" i="7"/>
  <c r="AG172" i="7"/>
  <c r="AG188" i="7"/>
  <c r="AG202" i="7"/>
  <c r="AG203" i="7"/>
  <c r="AG204" i="7"/>
  <c r="AG205" i="7"/>
  <c r="AG206" i="7"/>
  <c r="AG217" i="7"/>
  <c r="AG218" i="7"/>
  <c r="AG219" i="7"/>
  <c r="AG234" i="7"/>
  <c r="AG235" i="7"/>
  <c r="AG236" i="7"/>
  <c r="AG252" i="7"/>
  <c r="AG253" i="7"/>
  <c r="AG266" i="7"/>
  <c r="AG291" i="7"/>
  <c r="AG298" i="7"/>
  <c r="AG313" i="7"/>
  <c r="AG314" i="7"/>
  <c r="AG315" i="7"/>
  <c r="AG316" i="7"/>
  <c r="AG332" i="7"/>
  <c r="AG333" i="7"/>
  <c r="AG347" i="7"/>
  <c r="AG348" i="7"/>
  <c r="AG349" i="7"/>
  <c r="AG355" i="7"/>
  <c r="AG362" i="7"/>
  <c r="AG363" i="7"/>
  <c r="AG364" i="7"/>
  <c r="AG393" i="7"/>
  <c r="AG394" i="7"/>
  <c r="AG395" i="7"/>
  <c r="AG396" i="7"/>
  <c r="AG397" i="7"/>
  <c r="AG410" i="7"/>
  <c r="AG428" i="7"/>
  <c r="AG442" i="7"/>
  <c r="AG443" i="7"/>
  <c r="AG473" i="7"/>
  <c r="AG476" i="7"/>
  <c r="AG490" i="7"/>
  <c r="AG491" i="7"/>
  <c r="AG506" i="7"/>
  <c r="AG507" i="7"/>
  <c r="AG508" i="7"/>
  <c r="AG524" i="7"/>
  <c r="AG538" i="7"/>
  <c r="AG556" i="7"/>
  <c r="AG557" i="7"/>
  <c r="AG569" i="7"/>
  <c r="AG570" i="7"/>
  <c r="AG571" i="7"/>
  <c r="AG572" i="7"/>
  <c r="AG586" i="7"/>
  <c r="AG603" i="7"/>
  <c r="AG604" i="7"/>
  <c r="AG605" i="7"/>
  <c r="AG634" i="7"/>
  <c r="AG635" i="7"/>
  <c r="AG636" i="7"/>
  <c r="AG649" i="7"/>
  <c r="AG650" i="7"/>
  <c r="AG667" i="7"/>
  <c r="AG668" i="7"/>
  <c r="AG682" i="7"/>
  <c r="AG683" i="7"/>
  <c r="AG684" i="7"/>
  <c r="AG731" i="7"/>
  <c r="AG732" i="7"/>
  <c r="AG746" i="7"/>
  <c r="AG747" i="7"/>
  <c r="AG748" i="7"/>
  <c r="AG749" i="7"/>
  <c r="AG764" i="7"/>
  <c r="AG778" i="7"/>
  <c r="AG779" i="7"/>
  <c r="AG812" i="7"/>
  <c r="AG814" i="7"/>
  <c r="AG819" i="7"/>
  <c r="AG825" i="7"/>
  <c r="AG826" i="7"/>
  <c r="AG827" i="7"/>
  <c r="AG828" i="7"/>
  <c r="AG844" i="7"/>
  <c r="AG860" i="7"/>
  <c r="AG874" i="7"/>
  <c r="AG875" i="7"/>
  <c r="AG892" i="7"/>
  <c r="AG905" i="7"/>
  <c r="AG906" i="7"/>
  <c r="AG922" i="7"/>
  <c r="AG923" i="7"/>
  <c r="AG924" i="7"/>
  <c r="AG925" i="7"/>
  <c r="AG940" i="7"/>
  <c r="AG941" i="7"/>
  <c r="AG943" i="7"/>
  <c r="AG970" i="7"/>
  <c r="AG971" i="7"/>
  <c r="AG972" i="7"/>
  <c r="AG979" i="7"/>
  <c r="AG1002" i="7"/>
  <c r="AG1003" i="7"/>
  <c r="AG1004" i="7"/>
  <c r="AG1020" i="7"/>
  <c r="AG1050" i="7"/>
  <c r="AG1066" i="7"/>
  <c r="AG1067" i="7"/>
  <c r="AG1068" i="7"/>
  <c r="AG1069" i="7"/>
  <c r="AG1081" i="7"/>
  <c r="AG1082" i="7"/>
  <c r="AG1100" i="7"/>
  <c r="AG1114" i="7"/>
  <c r="AG1115" i="7"/>
  <c r="AG1116" i="7"/>
  <c r="AG1117" i="7"/>
  <c r="AG1132" i="7"/>
  <c r="AG1133" i="7"/>
  <c r="AG1137" i="7"/>
  <c r="AG1146" i="7"/>
  <c r="AG1147" i="7"/>
  <c r="AG1161" i="7"/>
  <c r="AG1162" i="7"/>
  <c r="AG1163" i="7"/>
  <c r="AG1164" i="7"/>
  <c r="AG1165" i="7"/>
  <c r="AG1167" i="7"/>
  <c r="AG1179" i="7"/>
  <c r="AG1180" i="7"/>
  <c r="AG1195" i="7"/>
  <c r="AG1196" i="7"/>
  <c r="AG1210" i="7"/>
  <c r="AG1211" i="7"/>
  <c r="AG1212" i="7"/>
  <c r="AG1213" i="7"/>
  <c r="AG1241" i="7"/>
  <c r="AG1242" i="7"/>
  <c r="AG1243" i="7"/>
  <c r="AG1244" i="7"/>
  <c r="AG1276" i="7"/>
  <c r="AG1277" i="7"/>
  <c r="AG1283" i="7"/>
  <c r="AG1290" i="7"/>
  <c r="AG1291" i="7"/>
  <c r="AG1307" i="7"/>
  <c r="AG1308" i="7"/>
  <c r="AG1324" i="7"/>
  <c r="AG1337" i="7"/>
  <c r="AG1338" i="7"/>
  <c r="AG1354" i="7"/>
  <c r="AG1355" i="7"/>
  <c r="AG1356" i="7"/>
  <c r="AG1373" i="7"/>
  <c r="AG1388" i="7"/>
  <c r="AG1402" i="7"/>
  <c r="AG1403" i="7"/>
  <c r="AG1404" i="7"/>
  <c r="AG1405" i="7"/>
  <c r="AG1418" i="7"/>
  <c r="AG1419" i="7"/>
  <c r="AG1420" i="7"/>
  <c r="AG1452" i="7"/>
  <c r="AG1453" i="7"/>
  <c r="AG1468" i="7"/>
  <c r="S1192" i="6" s="1"/>
  <c r="AG1482" i="7"/>
  <c r="AG1483" i="7"/>
  <c r="AG1498" i="7"/>
  <c r="AG1499" i="7"/>
  <c r="AG1500" i="7"/>
  <c r="AG1501" i="7"/>
  <c r="AG1515" i="7"/>
  <c r="AG1516" i="7"/>
  <c r="AI196" i="7"/>
  <c r="AI244" i="7"/>
  <c r="AI340" i="7"/>
  <c r="AI345" i="7"/>
  <c r="AI532" i="7"/>
  <c r="AI1413" i="7"/>
  <c r="AH8" i="7"/>
  <c r="AH9" i="7"/>
  <c r="AH10" i="7"/>
  <c r="AH11" i="7"/>
  <c r="AH12" i="7"/>
  <c r="AH13" i="7"/>
  <c r="AH14" i="7"/>
  <c r="AH15" i="7"/>
  <c r="AI15" i="7" s="1"/>
  <c r="AH16" i="7"/>
  <c r="AH17" i="7"/>
  <c r="AH18" i="7"/>
  <c r="AH19" i="7"/>
  <c r="AH20" i="7"/>
  <c r="AH21" i="7"/>
  <c r="AH22" i="7"/>
  <c r="AH23" i="7"/>
  <c r="AI23" i="7" s="1"/>
  <c r="AH24" i="7"/>
  <c r="AH25" i="7"/>
  <c r="AH26" i="7"/>
  <c r="AH27" i="7"/>
  <c r="AH28" i="7"/>
  <c r="AH29" i="7"/>
  <c r="AH30" i="7"/>
  <c r="AH31" i="7"/>
  <c r="AI31" i="7" s="1"/>
  <c r="AH32" i="7"/>
  <c r="AH33" i="7"/>
  <c r="AH34" i="7"/>
  <c r="AH35" i="7"/>
  <c r="AH36" i="7"/>
  <c r="AH37" i="7"/>
  <c r="AH38" i="7"/>
  <c r="AH39" i="7"/>
  <c r="AI39" i="7" s="1"/>
  <c r="AH40" i="7"/>
  <c r="AH41" i="7"/>
  <c r="AH42" i="7"/>
  <c r="AH43" i="7"/>
  <c r="AH44" i="7"/>
  <c r="AH45" i="7"/>
  <c r="AH46" i="7"/>
  <c r="AH47" i="7"/>
  <c r="AI47" i="7" s="1"/>
  <c r="AH48" i="7"/>
  <c r="AH49" i="7"/>
  <c r="AH50" i="7"/>
  <c r="AH51" i="7"/>
  <c r="AH52" i="7"/>
  <c r="AH53" i="7"/>
  <c r="AH54" i="7"/>
  <c r="AH55" i="7"/>
  <c r="AI55" i="7" s="1"/>
  <c r="AH56" i="7"/>
  <c r="AH57" i="7"/>
  <c r="AH58" i="7"/>
  <c r="AH59" i="7"/>
  <c r="AH60" i="7"/>
  <c r="AH61" i="7"/>
  <c r="AH62" i="7"/>
  <c r="AH63" i="7"/>
  <c r="AI63" i="7" s="1"/>
  <c r="AH64" i="7"/>
  <c r="AH65" i="7"/>
  <c r="AH66" i="7"/>
  <c r="AH67" i="7"/>
  <c r="AH68" i="7"/>
  <c r="AH69" i="7"/>
  <c r="AH70" i="7"/>
  <c r="AH71" i="7"/>
  <c r="AI71" i="7" s="1"/>
  <c r="AH72" i="7"/>
  <c r="AH73" i="7"/>
  <c r="AH74" i="7"/>
  <c r="AH75" i="7"/>
  <c r="AH76" i="7"/>
  <c r="AH77" i="7"/>
  <c r="AH78" i="7"/>
  <c r="AH79" i="7"/>
  <c r="AI79" i="7" s="1"/>
  <c r="AH80" i="7"/>
  <c r="AH81" i="7"/>
  <c r="AH82" i="7"/>
  <c r="AH83" i="7"/>
  <c r="AH84" i="7"/>
  <c r="AH85" i="7"/>
  <c r="AH86" i="7"/>
  <c r="AH87" i="7"/>
  <c r="AI87" i="7" s="1"/>
  <c r="AH88" i="7"/>
  <c r="AH89" i="7"/>
  <c r="AH90" i="7"/>
  <c r="AH91" i="7"/>
  <c r="AH92" i="7"/>
  <c r="AH93" i="7"/>
  <c r="AH94" i="7"/>
  <c r="AH95" i="7"/>
  <c r="AI95" i="7" s="1"/>
  <c r="AH96" i="7"/>
  <c r="AH97" i="7"/>
  <c r="AH98" i="7"/>
  <c r="AH99" i="7"/>
  <c r="AH100" i="7"/>
  <c r="AH101" i="7"/>
  <c r="AH102" i="7"/>
  <c r="AH103" i="7"/>
  <c r="AI103" i="7" s="1"/>
  <c r="AH104" i="7"/>
  <c r="AH105" i="7"/>
  <c r="AH106" i="7"/>
  <c r="AH107" i="7"/>
  <c r="AH108" i="7"/>
  <c r="AH109" i="7"/>
  <c r="AH110" i="7"/>
  <c r="AH111" i="7"/>
  <c r="AI111" i="7" s="1"/>
  <c r="AH112" i="7"/>
  <c r="AH113" i="7"/>
  <c r="AH114" i="7"/>
  <c r="AH115" i="7"/>
  <c r="AH116" i="7"/>
  <c r="AH117" i="7"/>
  <c r="AH118" i="7"/>
  <c r="AH119" i="7"/>
  <c r="AI119" i="7" s="1"/>
  <c r="AH120" i="7"/>
  <c r="AH121" i="7"/>
  <c r="AH122" i="7"/>
  <c r="AH123" i="7"/>
  <c r="AH124" i="7"/>
  <c r="AH125" i="7"/>
  <c r="AH126" i="7"/>
  <c r="AH127" i="7"/>
  <c r="AI127" i="7" s="1"/>
  <c r="AH128" i="7"/>
  <c r="AH129" i="7"/>
  <c r="AI130" i="7" s="1"/>
  <c r="AH130" i="7"/>
  <c r="AH131" i="7"/>
  <c r="AH132" i="7"/>
  <c r="AH133" i="7"/>
  <c r="AH134" i="7"/>
  <c r="AH135" i="7"/>
  <c r="AI135" i="7" s="1"/>
  <c r="AH136" i="7"/>
  <c r="AH137" i="7"/>
  <c r="AH138" i="7"/>
  <c r="AH139" i="7"/>
  <c r="AH140" i="7"/>
  <c r="AH141" i="7"/>
  <c r="AH142" i="7"/>
  <c r="AH143" i="7"/>
  <c r="AI143" i="7" s="1"/>
  <c r="AH144" i="7"/>
  <c r="AH145" i="7"/>
  <c r="AH146" i="7"/>
  <c r="AH147" i="7"/>
  <c r="AH148" i="7"/>
  <c r="AH149" i="7"/>
  <c r="AH150" i="7"/>
  <c r="AH151" i="7"/>
  <c r="AI151" i="7" s="1"/>
  <c r="AH152" i="7"/>
  <c r="AH153" i="7"/>
  <c r="AH154" i="7"/>
  <c r="AH155" i="7"/>
  <c r="AH156" i="7"/>
  <c r="AH157" i="7"/>
  <c r="AH158" i="7"/>
  <c r="AH159" i="7"/>
  <c r="AI159" i="7" s="1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I175" i="7" s="1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I191" i="7" s="1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I207" i="7" s="1"/>
  <c r="AH208" i="7"/>
  <c r="AH209" i="7"/>
  <c r="AH210" i="7"/>
  <c r="AH211" i="7"/>
  <c r="AH212" i="7"/>
  <c r="AH213" i="7"/>
  <c r="AH214" i="7"/>
  <c r="AH215" i="7"/>
  <c r="AH216" i="7"/>
  <c r="AH217" i="7"/>
  <c r="AH218" i="7"/>
  <c r="AI218" i="7" s="1"/>
  <c r="AH219" i="7"/>
  <c r="AH220" i="7"/>
  <c r="AH221" i="7"/>
  <c r="AH222" i="7"/>
  <c r="AH223" i="7"/>
  <c r="AI223" i="7" s="1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I239" i="7" s="1"/>
  <c r="AH240" i="7"/>
  <c r="AH241" i="7"/>
  <c r="AH242" i="7"/>
  <c r="AH243" i="7"/>
  <c r="AH244" i="7"/>
  <c r="AH245" i="7"/>
  <c r="AH246" i="7"/>
  <c r="AH247" i="7"/>
  <c r="AI247" i="7" s="1"/>
  <c r="AH248" i="7"/>
  <c r="AH249" i="7"/>
  <c r="AH250" i="7"/>
  <c r="AH251" i="7"/>
  <c r="AH252" i="7"/>
  <c r="AI252" i="7" s="1"/>
  <c r="AH253" i="7"/>
  <c r="AH254" i="7"/>
  <c r="AH255" i="7"/>
  <c r="AI255" i="7" s="1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I268" i="7" s="1"/>
  <c r="AH269" i="7"/>
  <c r="AH270" i="7"/>
  <c r="AH271" i="7"/>
  <c r="AI271" i="7" s="1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I284" i="7" s="1"/>
  <c r="AH285" i="7"/>
  <c r="AH286" i="7"/>
  <c r="AH287" i="7"/>
  <c r="AI287" i="7" s="1"/>
  <c r="AH288" i="7"/>
  <c r="AH289" i="7"/>
  <c r="AH290" i="7"/>
  <c r="AH291" i="7"/>
  <c r="AH292" i="7"/>
  <c r="AH293" i="7"/>
  <c r="AH294" i="7"/>
  <c r="AH295" i="7"/>
  <c r="AI295" i="7" s="1"/>
  <c r="AH296" i="7"/>
  <c r="AH297" i="7"/>
  <c r="AH298" i="7"/>
  <c r="AH299" i="7"/>
  <c r="AH300" i="7"/>
  <c r="AI300" i="7" s="1"/>
  <c r="AH301" i="7"/>
  <c r="AH302" i="7"/>
  <c r="AH303" i="7"/>
  <c r="AI303" i="7" s="1"/>
  <c r="AH304" i="7"/>
  <c r="AH305" i="7"/>
  <c r="AH306" i="7"/>
  <c r="AH307" i="7"/>
  <c r="AH308" i="7"/>
  <c r="AH309" i="7"/>
  <c r="AH310" i="7"/>
  <c r="AH311" i="7"/>
  <c r="AI311" i="7" s="1"/>
  <c r="AH312" i="7"/>
  <c r="AH313" i="7"/>
  <c r="AH314" i="7"/>
  <c r="AH315" i="7"/>
  <c r="AH316" i="7"/>
  <c r="AI316" i="7" s="1"/>
  <c r="AH317" i="7"/>
  <c r="AH318" i="7"/>
  <c r="AH319" i="7"/>
  <c r="AI319" i="7" s="1"/>
  <c r="AH320" i="7"/>
  <c r="AH321" i="7"/>
  <c r="AH322" i="7"/>
  <c r="AH323" i="7"/>
  <c r="AH324" i="7"/>
  <c r="AH325" i="7"/>
  <c r="AH326" i="7"/>
  <c r="AH327" i="7"/>
  <c r="AI327" i="7" s="1"/>
  <c r="AH328" i="7"/>
  <c r="AH329" i="7"/>
  <c r="AH330" i="7"/>
  <c r="AH331" i="7"/>
  <c r="AH332" i="7"/>
  <c r="AI332" i="7" s="1"/>
  <c r="AH333" i="7"/>
  <c r="AH334" i="7"/>
  <c r="AH335" i="7"/>
  <c r="AI335" i="7" s="1"/>
  <c r="AH336" i="7"/>
  <c r="AH337" i="7"/>
  <c r="AH338" i="7"/>
  <c r="AH339" i="7"/>
  <c r="AH340" i="7"/>
  <c r="AH341" i="7"/>
  <c r="AH342" i="7"/>
  <c r="AH343" i="7"/>
  <c r="AI343" i="7" s="1"/>
  <c r="AH344" i="7"/>
  <c r="AH345" i="7"/>
  <c r="AH346" i="7"/>
  <c r="AH347" i="7"/>
  <c r="AH348" i="7"/>
  <c r="AI348" i="7" s="1"/>
  <c r="AH349" i="7"/>
  <c r="AH350" i="7"/>
  <c r="AH351" i="7"/>
  <c r="AI351" i="7" s="1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I364" i="7" s="1"/>
  <c r="AH365" i="7"/>
  <c r="AH366" i="7"/>
  <c r="AH367" i="7"/>
  <c r="AI367" i="7" s="1"/>
  <c r="AH368" i="7"/>
  <c r="AH369" i="7"/>
  <c r="AH370" i="7"/>
  <c r="AH371" i="7"/>
  <c r="AH372" i="7"/>
  <c r="AH373" i="7"/>
  <c r="AH374" i="7"/>
  <c r="AH375" i="7"/>
  <c r="AH376" i="7"/>
  <c r="AH377" i="7"/>
  <c r="AH378" i="7"/>
  <c r="AH379" i="7"/>
  <c r="AH380" i="7"/>
  <c r="AI380" i="7" s="1"/>
  <c r="AH381" i="7"/>
  <c r="AH382" i="7"/>
  <c r="AH383" i="7"/>
  <c r="AI383" i="7" s="1"/>
  <c r="AH384" i="7"/>
  <c r="AH385" i="7"/>
  <c r="AH386" i="7"/>
  <c r="AH387" i="7"/>
  <c r="AH388" i="7"/>
  <c r="AH389" i="7"/>
  <c r="AH390" i="7"/>
  <c r="AH391" i="7"/>
  <c r="AH392" i="7"/>
  <c r="AH393" i="7"/>
  <c r="AH394" i="7"/>
  <c r="AH395" i="7"/>
  <c r="AI395" i="7" s="1"/>
  <c r="AH396" i="7"/>
  <c r="AI396" i="7" s="1"/>
  <c r="AH397" i="7"/>
  <c r="AH398" i="7"/>
  <c r="AH399" i="7"/>
  <c r="AI399" i="7" s="1"/>
  <c r="AH400" i="7"/>
  <c r="AH401" i="7"/>
  <c r="AH402" i="7"/>
  <c r="AH403" i="7"/>
  <c r="AH404" i="7"/>
  <c r="AH405" i="7"/>
  <c r="AH406" i="7"/>
  <c r="AH407" i="7"/>
  <c r="AH408" i="7"/>
  <c r="AH409" i="7"/>
  <c r="AH410" i="7"/>
  <c r="AI410" i="7" s="1"/>
  <c r="AH411" i="7"/>
  <c r="AH412" i="7"/>
  <c r="AI412" i="7" s="1"/>
  <c r="AH413" i="7"/>
  <c r="AH414" i="7"/>
  <c r="AH415" i="7"/>
  <c r="AI415" i="7" s="1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I428" i="7" s="1"/>
  <c r="AH429" i="7"/>
  <c r="AH430" i="7"/>
  <c r="AH431" i="7"/>
  <c r="AI431" i="7" s="1"/>
  <c r="AH432" i="7"/>
  <c r="AH433" i="7"/>
  <c r="AH434" i="7"/>
  <c r="AH435" i="7"/>
  <c r="AH436" i="7"/>
  <c r="AH437" i="7"/>
  <c r="AH438" i="7"/>
  <c r="AH439" i="7"/>
  <c r="AH440" i="7"/>
  <c r="AH441" i="7"/>
  <c r="AI441" i="7" s="1"/>
  <c r="AH442" i="7"/>
  <c r="AH443" i="7"/>
  <c r="AH444" i="7"/>
  <c r="AI444" i="7" s="1"/>
  <c r="AH445" i="7"/>
  <c r="AH446" i="7"/>
  <c r="AH447" i="7"/>
  <c r="AI447" i="7" s="1"/>
  <c r="AH448" i="7"/>
  <c r="AH449" i="7"/>
  <c r="AH450" i="7"/>
  <c r="AH451" i="7"/>
  <c r="AH452" i="7"/>
  <c r="AH453" i="7"/>
  <c r="AH454" i="7"/>
  <c r="AH455" i="7"/>
  <c r="AH456" i="7"/>
  <c r="AH457" i="7"/>
  <c r="AH458" i="7"/>
  <c r="AH459" i="7"/>
  <c r="AH460" i="7"/>
  <c r="AI460" i="7" s="1"/>
  <c r="AH461" i="7"/>
  <c r="AH462" i="7"/>
  <c r="AH463" i="7"/>
  <c r="AI463" i="7" s="1"/>
  <c r="AH464" i="7"/>
  <c r="AH465" i="7"/>
  <c r="AH466" i="7"/>
  <c r="AH467" i="7"/>
  <c r="AH468" i="7"/>
  <c r="AH469" i="7"/>
  <c r="AH470" i="7"/>
  <c r="AH471" i="7"/>
  <c r="AH472" i="7"/>
  <c r="AH473" i="7"/>
  <c r="AH474" i="7"/>
  <c r="AH475" i="7"/>
  <c r="AH476" i="7"/>
  <c r="AI476" i="7" s="1"/>
  <c r="AH477" i="7"/>
  <c r="AH478" i="7"/>
  <c r="AH479" i="7"/>
  <c r="AI479" i="7" s="1"/>
  <c r="AH480" i="7"/>
  <c r="AH481" i="7"/>
  <c r="AH482" i="7"/>
  <c r="AH483" i="7"/>
  <c r="AH484" i="7"/>
  <c r="AH485" i="7"/>
  <c r="AH486" i="7"/>
  <c r="AH487" i="7"/>
  <c r="AH488" i="7"/>
  <c r="AH489" i="7"/>
  <c r="AH490" i="7"/>
  <c r="AH491" i="7"/>
  <c r="AH492" i="7"/>
  <c r="AI492" i="7" s="1"/>
  <c r="AH493" i="7"/>
  <c r="AH494" i="7"/>
  <c r="AH495" i="7"/>
  <c r="AI495" i="7" s="1"/>
  <c r="AH496" i="7"/>
  <c r="AH497" i="7"/>
  <c r="AH498" i="7"/>
  <c r="AH499" i="7"/>
  <c r="AH500" i="7"/>
  <c r="AH501" i="7"/>
  <c r="AH502" i="7"/>
  <c r="AH503" i="7"/>
  <c r="AH504" i="7"/>
  <c r="AH505" i="7"/>
  <c r="AH506" i="7"/>
  <c r="AH507" i="7"/>
  <c r="AH508" i="7"/>
  <c r="AI508" i="7" s="1"/>
  <c r="AH509" i="7"/>
  <c r="AH510" i="7"/>
  <c r="AH511" i="7"/>
  <c r="AI511" i="7" s="1"/>
  <c r="AH512" i="7"/>
  <c r="AH513" i="7"/>
  <c r="AH514" i="7"/>
  <c r="AH515" i="7"/>
  <c r="AH516" i="7"/>
  <c r="AH517" i="7"/>
  <c r="AH518" i="7"/>
  <c r="AH519" i="7"/>
  <c r="AH520" i="7"/>
  <c r="AH521" i="7"/>
  <c r="AH522" i="7"/>
  <c r="AH523" i="7"/>
  <c r="AH524" i="7"/>
  <c r="AI524" i="7" s="1"/>
  <c r="AH525" i="7"/>
  <c r="AH526" i="7"/>
  <c r="AH527" i="7"/>
  <c r="AI527" i="7" s="1"/>
  <c r="AH528" i="7"/>
  <c r="AH529" i="7"/>
  <c r="AH530" i="7"/>
  <c r="AH531" i="7"/>
  <c r="AH532" i="7"/>
  <c r="AH533" i="7"/>
  <c r="AH534" i="7"/>
  <c r="AH535" i="7"/>
  <c r="AH536" i="7"/>
  <c r="AH537" i="7"/>
  <c r="AH538" i="7"/>
  <c r="AI538" i="7" s="1"/>
  <c r="AH539" i="7"/>
  <c r="AH540" i="7"/>
  <c r="AI540" i="7" s="1"/>
  <c r="AH541" i="7"/>
  <c r="AH542" i="7"/>
  <c r="AH543" i="7"/>
  <c r="AI543" i="7" s="1"/>
  <c r="AH544" i="7"/>
  <c r="AH545" i="7"/>
  <c r="AH546" i="7"/>
  <c r="AH547" i="7"/>
  <c r="AH548" i="7"/>
  <c r="AH549" i="7"/>
  <c r="AH550" i="7"/>
  <c r="AH551" i="7"/>
  <c r="AH552" i="7"/>
  <c r="AH553" i="7"/>
  <c r="AH554" i="7"/>
  <c r="AH555" i="7"/>
  <c r="AH556" i="7"/>
  <c r="AI556" i="7" s="1"/>
  <c r="AH557" i="7"/>
  <c r="AH558" i="7"/>
  <c r="AH559" i="7"/>
  <c r="AI559" i="7" s="1"/>
  <c r="AH560" i="7"/>
  <c r="AH561" i="7"/>
  <c r="AH562" i="7"/>
  <c r="AH563" i="7"/>
  <c r="AH564" i="7"/>
  <c r="AH565" i="7"/>
  <c r="AH566" i="7"/>
  <c r="AH567" i="7"/>
  <c r="AH568" i="7"/>
  <c r="AH569" i="7"/>
  <c r="AI569" i="7" s="1"/>
  <c r="AH570" i="7"/>
  <c r="AH571" i="7"/>
  <c r="AH572" i="7"/>
  <c r="AI572" i="7" s="1"/>
  <c r="AH573" i="7"/>
  <c r="AH574" i="7"/>
  <c r="AH575" i="7"/>
  <c r="AI575" i="7" s="1"/>
  <c r="AH576" i="7"/>
  <c r="AH577" i="7"/>
  <c r="AH578" i="7"/>
  <c r="AH579" i="7"/>
  <c r="AH580" i="7"/>
  <c r="AH581" i="7"/>
  <c r="AH582" i="7"/>
  <c r="AH583" i="7"/>
  <c r="AH584" i="7"/>
  <c r="AH585" i="7"/>
  <c r="AI585" i="7" s="1"/>
  <c r="AH586" i="7"/>
  <c r="AH587" i="7"/>
  <c r="AI587" i="7" s="1"/>
  <c r="AH588" i="7"/>
  <c r="AI588" i="7" s="1"/>
  <c r="AH589" i="7"/>
  <c r="AH590" i="7"/>
  <c r="AH591" i="7"/>
  <c r="AI591" i="7" s="1"/>
  <c r="AH592" i="7"/>
  <c r="AH593" i="7"/>
  <c r="AH594" i="7"/>
  <c r="AH595" i="7"/>
  <c r="AH596" i="7"/>
  <c r="AH597" i="7"/>
  <c r="AH598" i="7"/>
  <c r="AH599" i="7"/>
  <c r="AH600" i="7"/>
  <c r="AH601" i="7"/>
  <c r="AI601" i="7" s="1"/>
  <c r="AH602" i="7"/>
  <c r="AH603" i="7"/>
  <c r="AH604" i="7"/>
  <c r="AI604" i="7" s="1"/>
  <c r="AH605" i="7"/>
  <c r="AH606" i="7"/>
  <c r="AH607" i="7"/>
  <c r="AI607" i="7" s="1"/>
  <c r="AH608" i="7"/>
  <c r="AH609" i="7"/>
  <c r="AH610" i="7"/>
  <c r="AH611" i="7"/>
  <c r="AH612" i="7"/>
  <c r="AH613" i="7"/>
  <c r="AH614" i="7"/>
  <c r="AH615" i="7"/>
  <c r="AH616" i="7"/>
  <c r="AH617" i="7"/>
  <c r="AI617" i="7" s="1"/>
  <c r="AH618" i="7"/>
  <c r="AH619" i="7"/>
  <c r="AH620" i="7"/>
  <c r="AI620" i="7" s="1"/>
  <c r="AH621" i="7"/>
  <c r="AH622" i="7"/>
  <c r="AH623" i="7"/>
  <c r="AI623" i="7" s="1"/>
  <c r="AH624" i="7"/>
  <c r="AH625" i="7"/>
  <c r="AH626" i="7"/>
  <c r="AH627" i="7"/>
  <c r="AH628" i="7"/>
  <c r="AH629" i="7"/>
  <c r="AH630" i="7"/>
  <c r="AH631" i="7"/>
  <c r="AH632" i="7"/>
  <c r="AH633" i="7"/>
  <c r="AI633" i="7" s="1"/>
  <c r="AH634" i="7"/>
  <c r="AH635" i="7"/>
  <c r="AH636" i="7"/>
  <c r="AI636" i="7" s="1"/>
  <c r="AH637" i="7"/>
  <c r="AH638" i="7"/>
  <c r="AH639" i="7"/>
  <c r="AI639" i="7" s="1"/>
  <c r="AH640" i="7"/>
  <c r="AH641" i="7"/>
  <c r="AH642" i="7"/>
  <c r="AH643" i="7"/>
  <c r="AH644" i="7"/>
  <c r="AH645" i="7"/>
  <c r="AH646" i="7"/>
  <c r="AH647" i="7"/>
  <c r="AH648" i="7"/>
  <c r="AH649" i="7"/>
  <c r="AI649" i="7" s="1"/>
  <c r="AH650" i="7"/>
  <c r="AH651" i="7"/>
  <c r="AH652" i="7"/>
  <c r="AI652" i="7" s="1"/>
  <c r="AH653" i="7"/>
  <c r="AH654" i="7"/>
  <c r="AH655" i="7"/>
  <c r="AI655" i="7" s="1"/>
  <c r="AH656" i="7"/>
  <c r="AH657" i="7"/>
  <c r="AH658" i="7"/>
  <c r="AH659" i="7"/>
  <c r="AH660" i="7"/>
  <c r="AH661" i="7"/>
  <c r="AH662" i="7"/>
  <c r="AH663" i="7"/>
  <c r="AH664" i="7"/>
  <c r="AH665" i="7"/>
  <c r="AI665" i="7" s="1"/>
  <c r="AH666" i="7"/>
  <c r="AH667" i="7"/>
  <c r="AH668" i="7"/>
  <c r="AI668" i="7" s="1"/>
  <c r="AH669" i="7"/>
  <c r="AH670" i="7"/>
  <c r="AH671" i="7"/>
  <c r="AI671" i="7" s="1"/>
  <c r="AH672" i="7"/>
  <c r="AH673" i="7"/>
  <c r="AH674" i="7"/>
  <c r="AH675" i="7"/>
  <c r="AH676" i="7"/>
  <c r="AH677" i="7"/>
  <c r="AH678" i="7"/>
  <c r="AH679" i="7"/>
  <c r="AH680" i="7"/>
  <c r="AH681" i="7"/>
  <c r="AI681" i="7" s="1"/>
  <c r="AH682" i="7"/>
  <c r="AH683" i="7"/>
  <c r="AH684" i="7"/>
  <c r="AI684" i="7" s="1"/>
  <c r="AH685" i="7"/>
  <c r="AH686" i="7"/>
  <c r="AH687" i="7"/>
  <c r="AI687" i="7" s="1"/>
  <c r="AH688" i="7"/>
  <c r="AH689" i="7"/>
  <c r="AH690" i="7"/>
  <c r="AH691" i="7"/>
  <c r="AH692" i="7"/>
  <c r="AH693" i="7"/>
  <c r="AH694" i="7"/>
  <c r="AH695" i="7"/>
  <c r="AH696" i="7"/>
  <c r="AH697" i="7"/>
  <c r="AI697" i="7" s="1"/>
  <c r="AH698" i="7"/>
  <c r="AH699" i="7"/>
  <c r="AH700" i="7"/>
  <c r="AI700" i="7" s="1"/>
  <c r="AH701" i="7"/>
  <c r="AH702" i="7"/>
  <c r="AH703" i="7"/>
  <c r="AI703" i="7" s="1"/>
  <c r="AH704" i="7"/>
  <c r="AH705" i="7"/>
  <c r="AH706" i="7"/>
  <c r="AH707" i="7"/>
  <c r="AH708" i="7"/>
  <c r="AH709" i="7"/>
  <c r="AH710" i="7"/>
  <c r="AH711" i="7"/>
  <c r="AH712" i="7"/>
  <c r="AH713" i="7"/>
  <c r="AI713" i="7" s="1"/>
  <c r="AH714" i="7"/>
  <c r="AH715" i="7"/>
  <c r="AH716" i="7"/>
  <c r="AI716" i="7" s="1"/>
  <c r="AH717" i="7"/>
  <c r="AH718" i="7"/>
  <c r="AH719" i="7"/>
  <c r="AI719" i="7" s="1"/>
  <c r="AH720" i="7"/>
  <c r="AH721" i="7"/>
  <c r="AH722" i="7"/>
  <c r="AH723" i="7"/>
  <c r="AH724" i="7"/>
  <c r="AI724" i="7" s="1"/>
  <c r="AH725" i="7"/>
  <c r="AH726" i="7"/>
  <c r="AH727" i="7"/>
  <c r="AH728" i="7"/>
  <c r="AH729" i="7"/>
  <c r="AI729" i="7" s="1"/>
  <c r="AH730" i="7"/>
  <c r="AH731" i="7"/>
  <c r="AI731" i="7" s="1"/>
  <c r="AH732" i="7"/>
  <c r="AI732" i="7" s="1"/>
  <c r="AH733" i="7"/>
  <c r="AH734" i="7"/>
  <c r="AH735" i="7"/>
  <c r="AI735" i="7" s="1"/>
  <c r="AH736" i="7"/>
  <c r="AH737" i="7"/>
  <c r="AH738" i="7"/>
  <c r="AH739" i="7"/>
  <c r="AH740" i="7"/>
  <c r="AH741" i="7"/>
  <c r="AH742" i="7"/>
  <c r="AH743" i="7"/>
  <c r="AH744" i="7"/>
  <c r="AH745" i="7"/>
  <c r="AI745" i="7" s="1"/>
  <c r="AH746" i="7"/>
  <c r="AH747" i="7"/>
  <c r="AH748" i="7"/>
  <c r="AI748" i="7" s="1"/>
  <c r="AH749" i="7"/>
  <c r="AH750" i="7"/>
  <c r="AH751" i="7"/>
  <c r="AI751" i="7" s="1"/>
  <c r="AH752" i="7"/>
  <c r="AH753" i="7"/>
  <c r="AH754" i="7"/>
  <c r="AH755" i="7"/>
  <c r="AH756" i="7"/>
  <c r="AH757" i="7"/>
  <c r="AH758" i="7"/>
  <c r="AH759" i="7"/>
  <c r="AH760" i="7"/>
  <c r="AH761" i="7"/>
  <c r="AI761" i="7" s="1"/>
  <c r="AH762" i="7"/>
  <c r="AH763" i="7"/>
  <c r="AH764" i="7"/>
  <c r="AI764" i="7" s="1"/>
  <c r="AH765" i="7"/>
  <c r="AH766" i="7"/>
  <c r="AH767" i="7"/>
  <c r="AI767" i="7" s="1"/>
  <c r="AH768" i="7"/>
  <c r="AH769" i="7"/>
  <c r="AH770" i="7"/>
  <c r="AH771" i="7"/>
  <c r="AH772" i="7"/>
  <c r="AH773" i="7"/>
  <c r="AH774" i="7"/>
  <c r="AH775" i="7"/>
  <c r="AH776" i="7"/>
  <c r="AH777" i="7"/>
  <c r="AI777" i="7" s="1"/>
  <c r="AH778" i="7"/>
  <c r="AH779" i="7"/>
  <c r="AH780" i="7"/>
  <c r="AI780" i="7" s="1"/>
  <c r="AH781" i="7"/>
  <c r="AH782" i="7"/>
  <c r="AH783" i="7"/>
  <c r="AI783" i="7" s="1"/>
  <c r="AH784" i="7"/>
  <c r="AH785" i="7"/>
  <c r="AH786" i="7"/>
  <c r="AH787" i="7"/>
  <c r="AH788" i="7"/>
  <c r="AH789" i="7"/>
  <c r="AH790" i="7"/>
  <c r="AH791" i="7"/>
  <c r="AI791" i="7" s="1"/>
  <c r="AH792" i="7"/>
  <c r="AH793" i="7"/>
  <c r="AI793" i="7" s="1"/>
  <c r="AH794" i="7"/>
  <c r="AH795" i="7"/>
  <c r="AH796" i="7"/>
  <c r="AI796" i="7" s="1"/>
  <c r="AH797" i="7"/>
  <c r="AH798" i="7"/>
  <c r="AH799" i="7"/>
  <c r="AI799" i="7" s="1"/>
  <c r="AH800" i="7"/>
  <c r="AH801" i="7"/>
  <c r="AH802" i="7"/>
  <c r="AH803" i="7"/>
  <c r="AH804" i="7"/>
  <c r="AH805" i="7"/>
  <c r="AH806" i="7"/>
  <c r="AH807" i="7"/>
  <c r="AI807" i="7" s="1"/>
  <c r="AH808" i="7"/>
  <c r="AH809" i="7"/>
  <c r="AI809" i="7" s="1"/>
  <c r="AH810" i="7"/>
  <c r="AH811" i="7"/>
  <c r="AH812" i="7"/>
  <c r="AI812" i="7" s="1"/>
  <c r="AH813" i="7"/>
  <c r="AH814" i="7"/>
  <c r="AH815" i="7"/>
  <c r="AI815" i="7" s="1"/>
  <c r="AH816" i="7"/>
  <c r="AH817" i="7"/>
  <c r="AH818" i="7"/>
  <c r="AH819" i="7"/>
  <c r="AH820" i="7"/>
  <c r="AH821" i="7"/>
  <c r="AH822" i="7"/>
  <c r="AH823" i="7"/>
  <c r="AI823" i="7" s="1"/>
  <c r="AH824" i="7"/>
  <c r="AH825" i="7"/>
  <c r="AI825" i="7" s="1"/>
  <c r="AH826" i="7"/>
  <c r="AH827" i="7"/>
  <c r="AH828" i="7"/>
  <c r="AI828" i="7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AH829" i="7"/>
  <c r="AH830" i="7"/>
  <c r="AH831" i="7"/>
  <c r="AI831" i="7" s="1"/>
  <c r="AH832" i="7"/>
  <c r="AH833" i="7"/>
  <c r="AH834" i="7"/>
  <c r="AH835" i="7"/>
  <c r="AH836" i="7"/>
  <c r="AH837" i="7"/>
  <c r="AH838" i="7"/>
  <c r="AH839" i="7"/>
  <c r="AI839" i="7" s="1"/>
  <c r="AH840" i="7"/>
  <c r="AH841" i="7"/>
  <c r="AI841" i="7" s="1"/>
  <c r="AH842" i="7"/>
  <c r="AH843" i="7"/>
  <c r="AH844" i="7"/>
  <c r="AI844" i="7" s="1"/>
  <c r="AH845" i="7"/>
  <c r="AH846" i="7"/>
  <c r="AH847" i="7"/>
  <c r="AI847" i="7" s="1"/>
  <c r="AH848" i="7"/>
  <c r="AH849" i="7"/>
  <c r="AH850" i="7"/>
  <c r="AH851" i="7"/>
  <c r="AH852" i="7"/>
  <c r="AH853" i="7"/>
  <c r="AH854" i="7"/>
  <c r="AH855" i="7"/>
  <c r="AI855" i="7" s="1"/>
  <c r="AH856" i="7"/>
  <c r="AH857" i="7"/>
  <c r="AI857" i="7" s="1"/>
  <c r="AH858" i="7"/>
  <c r="AH859" i="7"/>
  <c r="AH860" i="7"/>
  <c r="AI860" i="7" s="1"/>
  <c r="AH861" i="7"/>
  <c r="AH862" i="7"/>
  <c r="AH863" i="7"/>
  <c r="AI863" i="7" s="1"/>
  <c r="AH864" i="7"/>
  <c r="AH865" i="7"/>
  <c r="AH866" i="7"/>
  <c r="AH867" i="7"/>
  <c r="AH868" i="7"/>
  <c r="AH869" i="7"/>
  <c r="AH870" i="7"/>
  <c r="AH871" i="7"/>
  <c r="AI871" i="7" s="1"/>
  <c r="AH872" i="7"/>
  <c r="AH873" i="7"/>
  <c r="AI873" i="7" s="1"/>
  <c r="AH874" i="7"/>
  <c r="AH875" i="7"/>
  <c r="AH876" i="7"/>
  <c r="AI876" i="7" s="1"/>
  <c r="AH877" i="7"/>
  <c r="AH878" i="7"/>
  <c r="AH879" i="7"/>
  <c r="AI879" i="7" s="1"/>
  <c r="AH880" i="7"/>
  <c r="AH881" i="7"/>
  <c r="AH882" i="7"/>
  <c r="AH883" i="7"/>
  <c r="AH884" i="7"/>
  <c r="AH885" i="7"/>
  <c r="AH886" i="7"/>
  <c r="AH887" i="7"/>
  <c r="AH888" i="7"/>
  <c r="AH889" i="7"/>
  <c r="AI889" i="7" s="1"/>
  <c r="AH890" i="7"/>
  <c r="AH891" i="7"/>
  <c r="AH892" i="7"/>
  <c r="AI892" i="7" s="1"/>
  <c r="AH893" i="7"/>
  <c r="AH894" i="7"/>
  <c r="AH895" i="7"/>
  <c r="AI895" i="7" s="1"/>
  <c r="AH896" i="7"/>
  <c r="AH897" i="7"/>
  <c r="AH898" i="7"/>
  <c r="AH899" i="7"/>
  <c r="AH900" i="7"/>
  <c r="AI900" i="7" s="1"/>
  <c r="AH901" i="7"/>
  <c r="AH902" i="7"/>
  <c r="AH903" i="7"/>
  <c r="AI903" i="7" s="1"/>
  <c r="AH904" i="7"/>
  <c r="AH905" i="7"/>
  <c r="AI905" i="7" s="1"/>
  <c r="AH906" i="7"/>
  <c r="AH907" i="7"/>
  <c r="AH908" i="7"/>
  <c r="AI908" i="7" s="1"/>
  <c r="AH909" i="7"/>
  <c r="AH910" i="7"/>
  <c r="AH911" i="7"/>
  <c r="AI911" i="7" s="1"/>
  <c r="AH912" i="7"/>
  <c r="AH913" i="7"/>
  <c r="AH914" i="7"/>
  <c r="AH915" i="7"/>
  <c r="AH916" i="7"/>
  <c r="AH917" i="7"/>
  <c r="AH918" i="7"/>
  <c r="AH919" i="7"/>
  <c r="AI919" i="7" s="1"/>
  <c r="AH920" i="7"/>
  <c r="AH921" i="7"/>
  <c r="AI921" i="7" s="1"/>
  <c r="AH922" i="7"/>
  <c r="AH923" i="7"/>
  <c r="AH924" i="7"/>
  <c r="AI924" i="7" s="1"/>
  <c r="AH925" i="7"/>
  <c r="AH926" i="7"/>
  <c r="AH927" i="7"/>
  <c r="AI927" i="7" s="1"/>
  <c r="AH928" i="7"/>
  <c r="AH929" i="7"/>
  <c r="AH930" i="7"/>
  <c r="AH931" i="7"/>
  <c r="AH932" i="7"/>
  <c r="AH933" i="7"/>
  <c r="AH934" i="7"/>
  <c r="AH935" i="7"/>
  <c r="AI935" i="7" s="1"/>
  <c r="AH936" i="7"/>
  <c r="AH937" i="7"/>
  <c r="AI937" i="7" s="1"/>
  <c r="AH938" i="7"/>
  <c r="AH939" i="7"/>
  <c r="AH940" i="7"/>
  <c r="AI940" i="7" s="1"/>
  <c r="AH941" i="7"/>
  <c r="AH942" i="7"/>
  <c r="AH943" i="7"/>
  <c r="AI943" i="7" s="1"/>
  <c r="AH944" i="7"/>
  <c r="AH945" i="7"/>
  <c r="AH946" i="7"/>
  <c r="AH947" i="7"/>
  <c r="AH948" i="7"/>
  <c r="AH949" i="7"/>
  <c r="AH950" i="7"/>
  <c r="AH951" i="7"/>
  <c r="AI951" i="7" s="1"/>
  <c r="AH952" i="7"/>
  <c r="AH953" i="7"/>
  <c r="AI953" i="7" s="1"/>
  <c r="AH954" i="7"/>
  <c r="AH955" i="7"/>
  <c r="AH956" i="7"/>
  <c r="AI956" i="7" s="1"/>
  <c r="AH957" i="7"/>
  <c r="AH958" i="7"/>
  <c r="AH959" i="7"/>
  <c r="AI959" i="7" s="1"/>
  <c r="AH960" i="7"/>
  <c r="AH961" i="7"/>
  <c r="AH962" i="7"/>
  <c r="AH963" i="7"/>
  <c r="AH964" i="7"/>
  <c r="AH965" i="7"/>
  <c r="AH966" i="7"/>
  <c r="AH967" i="7"/>
  <c r="AI967" i="7" s="1"/>
  <c r="AH968" i="7"/>
  <c r="AH969" i="7"/>
  <c r="AI969" i="7" s="1"/>
  <c r="AH970" i="7"/>
  <c r="AH971" i="7"/>
  <c r="AH972" i="7"/>
  <c r="AI972" i="7" s="1"/>
  <c r="AH973" i="7"/>
  <c r="AH974" i="7"/>
  <c r="AH975" i="7"/>
  <c r="AI975" i="7" s="1"/>
  <c r="AH976" i="7"/>
  <c r="AH977" i="7"/>
  <c r="AH978" i="7"/>
  <c r="AH979" i="7"/>
  <c r="AH980" i="7"/>
  <c r="AH981" i="7"/>
  <c r="AH982" i="7"/>
  <c r="AH983" i="7"/>
  <c r="AI983" i="7" s="1"/>
  <c r="AH984" i="7"/>
  <c r="AH985" i="7"/>
  <c r="AI985" i="7" s="1"/>
  <c r="AH986" i="7"/>
  <c r="AH987" i="7"/>
  <c r="AH988" i="7"/>
  <c r="AI988" i="7" s="1"/>
  <c r="AH989" i="7"/>
  <c r="AH990" i="7"/>
  <c r="AH991" i="7"/>
  <c r="AI991" i="7" s="1"/>
  <c r="AH992" i="7"/>
  <c r="AH993" i="7"/>
  <c r="AH994" i="7"/>
  <c r="AH995" i="7"/>
  <c r="AH996" i="7"/>
  <c r="AH997" i="7"/>
  <c r="AH998" i="7"/>
  <c r="AH999" i="7"/>
  <c r="AH1000" i="7"/>
  <c r="AH1001" i="7"/>
  <c r="AI1001" i="7" s="1"/>
  <c r="AH1002" i="7"/>
  <c r="AH1003" i="7"/>
  <c r="AH1004" i="7"/>
  <c r="AI1004" i="7" s="1"/>
  <c r="AH1005" i="7"/>
  <c r="AH1006" i="7"/>
  <c r="AH1007" i="7"/>
  <c r="AI1007" i="7" s="1"/>
  <c r="AH1008" i="7"/>
  <c r="AH1009" i="7"/>
  <c r="AH1010" i="7"/>
  <c r="AH1011" i="7"/>
  <c r="AH1012" i="7"/>
  <c r="AH1013" i="7"/>
  <c r="AH1014" i="7"/>
  <c r="AH1015" i="7"/>
  <c r="AI1015" i="7" s="1"/>
  <c r="AH1016" i="7"/>
  <c r="AH1017" i="7"/>
  <c r="AI1017" i="7" s="1"/>
  <c r="AH1018" i="7"/>
  <c r="AH1019" i="7"/>
  <c r="AH1020" i="7"/>
  <c r="AI1020" i="7" s="1"/>
  <c r="AH1021" i="7"/>
  <c r="AH1022" i="7"/>
  <c r="AH1023" i="7"/>
  <c r="AI1023" i="7" s="1"/>
  <c r="AH1024" i="7"/>
  <c r="AH1025" i="7"/>
  <c r="AH1026" i="7"/>
  <c r="AH1027" i="7"/>
  <c r="AH1028" i="7"/>
  <c r="AH1029" i="7"/>
  <c r="AH1030" i="7"/>
  <c r="AH1031" i="7"/>
  <c r="AI1031" i="7" s="1"/>
  <c r="AH1032" i="7"/>
  <c r="AH1033" i="7"/>
  <c r="AI1033" i="7" s="1"/>
  <c r="AH1034" i="7"/>
  <c r="AH1035" i="7"/>
  <c r="AH1036" i="7"/>
  <c r="AI1036" i="7" s="1"/>
  <c r="AH1037" i="7"/>
  <c r="AH1038" i="7"/>
  <c r="AH1039" i="7"/>
  <c r="AI1039" i="7" s="1"/>
  <c r="AH1040" i="7"/>
  <c r="AH1041" i="7"/>
  <c r="AH1042" i="7"/>
  <c r="AH1043" i="7"/>
  <c r="AH1044" i="7"/>
  <c r="AH1045" i="7"/>
  <c r="AH1046" i="7"/>
  <c r="AH1047" i="7"/>
  <c r="AI1047" i="7" s="1"/>
  <c r="AH1048" i="7"/>
  <c r="AH1049" i="7"/>
  <c r="AI1049" i="7" s="1"/>
  <c r="AH1050" i="7"/>
  <c r="AH1051" i="7"/>
  <c r="AH1052" i="7"/>
  <c r="AI1052" i="7" s="1"/>
  <c r="AH1053" i="7"/>
  <c r="AH1054" i="7"/>
  <c r="AH1055" i="7"/>
  <c r="AI1055" i="7" s="1"/>
  <c r="AH1056" i="7"/>
  <c r="AH1057" i="7"/>
  <c r="AH1058" i="7"/>
  <c r="AH1059" i="7"/>
  <c r="AH1060" i="7"/>
  <c r="AH1061" i="7"/>
  <c r="AH1062" i="7"/>
  <c r="AH1063" i="7"/>
  <c r="AI1063" i="7" s="1"/>
  <c r="AH1064" i="7"/>
  <c r="AH1065" i="7"/>
  <c r="AI1065" i="7" s="1"/>
  <c r="AH1066" i="7"/>
  <c r="AH1067" i="7"/>
  <c r="AH1068" i="7"/>
  <c r="AI1068" i="7" s="1"/>
  <c r="AH1069" i="7"/>
  <c r="AH1070" i="7"/>
  <c r="AH1071" i="7"/>
  <c r="AI1071" i="7" s="1"/>
  <c r="AH1072" i="7"/>
  <c r="AH1073" i="7"/>
  <c r="AH1074" i="7"/>
  <c r="AH1075" i="7"/>
  <c r="AH1076" i="7"/>
  <c r="AH1077" i="7"/>
  <c r="AH1078" i="7"/>
  <c r="AH1079" i="7"/>
  <c r="AI1079" i="7" s="1"/>
  <c r="AH1080" i="7"/>
  <c r="AH1081" i="7"/>
  <c r="AI1081" i="7" s="1"/>
  <c r="AH1082" i="7"/>
  <c r="AH1083" i="7"/>
  <c r="AH1084" i="7"/>
  <c r="AI1084" i="7" s="1"/>
  <c r="AH1085" i="7"/>
  <c r="AH1086" i="7"/>
  <c r="AH1087" i="7"/>
  <c r="AI1087" i="7" s="1"/>
  <c r="AH1088" i="7"/>
  <c r="AH1089" i="7"/>
  <c r="AH1090" i="7"/>
  <c r="AH1091" i="7"/>
  <c r="AH1092" i="7"/>
  <c r="AH1093" i="7"/>
  <c r="AH1094" i="7"/>
  <c r="AH1095" i="7"/>
  <c r="AH1096" i="7"/>
  <c r="AH1097" i="7"/>
  <c r="AI1097" i="7" s="1"/>
  <c r="AH1098" i="7"/>
  <c r="AH1099" i="7"/>
  <c r="AH1100" i="7"/>
  <c r="AI1100" i="7" s="1"/>
  <c r="AH1101" i="7"/>
  <c r="AH1102" i="7"/>
  <c r="AH1103" i="7"/>
  <c r="AI1103" i="7" s="1"/>
  <c r="AH1104" i="7"/>
  <c r="AH1105" i="7"/>
  <c r="AH1106" i="7"/>
  <c r="AH1107" i="7"/>
  <c r="AH1108" i="7"/>
  <c r="AH1109" i="7"/>
  <c r="AH1110" i="7"/>
  <c r="AH1111" i="7"/>
  <c r="AI1111" i="7" s="1"/>
  <c r="AH1112" i="7"/>
  <c r="AH1113" i="7"/>
  <c r="AI1113" i="7" s="1"/>
  <c r="AH1114" i="7"/>
  <c r="AH1115" i="7"/>
  <c r="AH1116" i="7"/>
  <c r="AI1116" i="7" s="1"/>
  <c r="AH1117" i="7"/>
  <c r="AH1118" i="7"/>
  <c r="AH1119" i="7"/>
  <c r="AI1119" i="7" s="1"/>
  <c r="AH1120" i="7"/>
  <c r="AH1121" i="7"/>
  <c r="AH1122" i="7"/>
  <c r="AH1123" i="7"/>
  <c r="AI1124" i="7" s="1"/>
  <c r="AH1124" i="7"/>
  <c r="AH1125" i="7"/>
  <c r="AH1126" i="7"/>
  <c r="AH1127" i="7"/>
  <c r="AI1127" i="7" s="1"/>
  <c r="AH1128" i="7"/>
  <c r="AH1129" i="7"/>
  <c r="AI1129" i="7" s="1"/>
  <c r="AH1130" i="7"/>
  <c r="AH1131" i="7"/>
  <c r="AH1132" i="7"/>
  <c r="AI1132" i="7" s="1"/>
  <c r="AH1133" i="7"/>
  <c r="AH1134" i="7"/>
  <c r="AH1135" i="7"/>
  <c r="AI1135" i="7" s="1"/>
  <c r="AH1136" i="7"/>
  <c r="AH1137" i="7"/>
  <c r="AH1138" i="7"/>
  <c r="AH1139" i="7"/>
  <c r="AH1140" i="7"/>
  <c r="AH1141" i="7"/>
  <c r="AH1142" i="7"/>
  <c r="AH1143" i="7"/>
  <c r="AI1143" i="7" s="1"/>
  <c r="AH1144" i="7"/>
  <c r="AH1145" i="7"/>
  <c r="AI1145" i="7" s="1"/>
  <c r="AH1146" i="7"/>
  <c r="AH1147" i="7"/>
  <c r="AH1148" i="7"/>
  <c r="AI1148" i="7" s="1"/>
  <c r="AH1149" i="7"/>
  <c r="AH1150" i="7"/>
  <c r="AH1151" i="7"/>
  <c r="AI1151" i="7" s="1"/>
  <c r="AH1152" i="7"/>
  <c r="AH1153" i="7"/>
  <c r="AH1154" i="7"/>
  <c r="AH1155" i="7"/>
  <c r="AH1156" i="7"/>
  <c r="AH1157" i="7"/>
  <c r="AH1158" i="7"/>
  <c r="AI1158" i="7" s="1"/>
  <c r="AH1159" i="7"/>
  <c r="AI1159" i="7" s="1"/>
  <c r="AH1160" i="7"/>
  <c r="AH1161" i="7"/>
  <c r="AI1161" i="7" s="1"/>
  <c r="AH1162" i="7"/>
  <c r="AH1163" i="7"/>
  <c r="AH1164" i="7"/>
  <c r="AI1164" i="7" s="1"/>
  <c r="AH1165" i="7"/>
  <c r="AH1166" i="7"/>
  <c r="AH1167" i="7"/>
  <c r="AI1167" i="7" s="1"/>
  <c r="AH1168" i="7"/>
  <c r="AH1169" i="7"/>
  <c r="AH1170" i="7"/>
  <c r="AH1171" i="7"/>
  <c r="AI1172" i="7" s="1"/>
  <c r="AH1172" i="7"/>
  <c r="AH1173" i="7"/>
  <c r="AH1174" i="7"/>
  <c r="AI1174" i="7" s="1"/>
  <c r="AH1175" i="7"/>
  <c r="AI1175" i="7" s="1"/>
  <c r="AH1176" i="7"/>
  <c r="AH1177" i="7"/>
  <c r="AI1177" i="7" s="1"/>
  <c r="AH1178" i="7"/>
  <c r="AH1179" i="7"/>
  <c r="AH1180" i="7"/>
  <c r="AI1180" i="7" s="1"/>
  <c r="AH1181" i="7"/>
  <c r="AH1182" i="7"/>
  <c r="AH1183" i="7"/>
  <c r="AI1183" i="7" s="1"/>
  <c r="AH1184" i="7"/>
  <c r="AH1185" i="7"/>
  <c r="AH1186" i="7"/>
  <c r="AH1187" i="7"/>
  <c r="AH1188" i="7"/>
  <c r="AH1189" i="7"/>
  <c r="AH1190" i="7"/>
  <c r="AI1190" i="7" s="1"/>
  <c r="AH1191" i="7"/>
  <c r="AI1191" i="7" s="1"/>
  <c r="AH1192" i="7"/>
  <c r="AH1193" i="7"/>
  <c r="AI1193" i="7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AH1194" i="7"/>
  <c r="AH1195" i="7"/>
  <c r="AH1196" i="7"/>
  <c r="AI1196" i="7" s="1"/>
  <c r="AH1197" i="7"/>
  <c r="AH1198" i="7"/>
  <c r="AH1199" i="7"/>
  <c r="AI1199" i="7" s="1"/>
  <c r="AH1200" i="7"/>
  <c r="AH1201" i="7"/>
  <c r="AH1202" i="7"/>
  <c r="AH1203" i="7"/>
  <c r="AH1204" i="7"/>
  <c r="AH1205" i="7"/>
  <c r="AH1206" i="7"/>
  <c r="AI1206" i="7" s="1"/>
  <c r="AH1207" i="7"/>
  <c r="AH1208" i="7"/>
  <c r="AH1209" i="7"/>
  <c r="AI1209" i="7" s="1"/>
  <c r="AH1210" i="7"/>
  <c r="AH1211" i="7"/>
  <c r="AH1212" i="7"/>
  <c r="AI1212" i="7" s="1"/>
  <c r="AH1213" i="7"/>
  <c r="AH1214" i="7"/>
  <c r="AH1215" i="7"/>
  <c r="AI1215" i="7" s="1"/>
  <c r="AH1216" i="7"/>
  <c r="AH1217" i="7"/>
  <c r="AH1218" i="7"/>
  <c r="AH1219" i="7"/>
  <c r="AH1220" i="7"/>
  <c r="AH1221" i="7"/>
  <c r="AH1222" i="7"/>
  <c r="AI1222" i="7" s="1"/>
  <c r="AH1223" i="7"/>
  <c r="AI1223" i="7" s="1"/>
  <c r="AH1224" i="7"/>
  <c r="AH1225" i="7"/>
  <c r="AI1225" i="7" s="1"/>
  <c r="AH1226" i="7"/>
  <c r="AH1227" i="7"/>
  <c r="AH1228" i="7"/>
  <c r="AI1228" i="7" s="1"/>
  <c r="AH1229" i="7"/>
  <c r="AH1230" i="7"/>
  <c r="AH1231" i="7"/>
  <c r="AI1231" i="7" s="1"/>
  <c r="AH1232" i="7"/>
  <c r="AH1233" i="7"/>
  <c r="AH1234" i="7"/>
  <c r="AH1235" i="7"/>
  <c r="AI1236" i="7" s="1"/>
  <c r="AH1236" i="7"/>
  <c r="AH1237" i="7"/>
  <c r="AH1238" i="7"/>
  <c r="AI1238" i="7" s="1"/>
  <c r="AH1239" i="7"/>
  <c r="AI1239" i="7" s="1"/>
  <c r="AH1240" i="7"/>
  <c r="AH1241" i="7"/>
  <c r="AI1241" i="7" s="1"/>
  <c r="AH1242" i="7"/>
  <c r="AH1243" i="7"/>
  <c r="AH1244" i="7"/>
  <c r="AI1244" i="7" s="1"/>
  <c r="AH1245" i="7"/>
  <c r="AH1246" i="7"/>
  <c r="AH1247" i="7"/>
  <c r="AI1247" i="7" s="1"/>
  <c r="AH1248" i="7"/>
  <c r="AH1249" i="7"/>
  <c r="AH1250" i="7"/>
  <c r="AH1251" i="7"/>
  <c r="AH1252" i="7"/>
  <c r="AH1253" i="7"/>
  <c r="AH1254" i="7"/>
  <c r="AI1254" i="7" s="1"/>
  <c r="AH1255" i="7"/>
  <c r="AH1256" i="7"/>
  <c r="AH1257" i="7"/>
  <c r="AI1257" i="7" s="1"/>
  <c r="AH1258" i="7"/>
  <c r="AH1259" i="7"/>
  <c r="AH1260" i="7"/>
  <c r="AI1260" i="7" s="1"/>
  <c r="AH1261" i="7"/>
  <c r="AH1262" i="7"/>
  <c r="AH1263" i="7"/>
  <c r="AI1263" i="7" s="1"/>
  <c r="AH1264" i="7"/>
  <c r="AH1265" i="7"/>
  <c r="AH1266" i="7"/>
  <c r="AH1267" i="7"/>
  <c r="AH1268" i="7"/>
  <c r="AH1269" i="7"/>
  <c r="AH1270" i="7"/>
  <c r="AI1270" i="7" s="1"/>
  <c r="AH1271" i="7"/>
  <c r="AI1271" i="7" s="1"/>
  <c r="AH1272" i="7"/>
  <c r="AH1273" i="7"/>
  <c r="AI1273" i="7" s="1"/>
  <c r="AH1274" i="7"/>
  <c r="AH1275" i="7"/>
  <c r="AH1276" i="7"/>
  <c r="AI1276" i="7" s="1"/>
  <c r="AH1277" i="7"/>
  <c r="AH1278" i="7"/>
  <c r="AH1279" i="7"/>
  <c r="AI1279" i="7" s="1"/>
  <c r="AH1280" i="7"/>
  <c r="AH1281" i="7"/>
  <c r="AH1282" i="7"/>
  <c r="AH1283" i="7"/>
  <c r="AI1284" i="7" s="1"/>
  <c r="AH1284" i="7"/>
  <c r="AH1285" i="7"/>
  <c r="AH1286" i="7"/>
  <c r="AI1286" i="7" s="1"/>
  <c r="AH1287" i="7"/>
  <c r="AI1287" i="7" s="1"/>
  <c r="AH1288" i="7"/>
  <c r="AH1289" i="7"/>
  <c r="AI1289" i="7" s="1"/>
  <c r="AH1290" i="7"/>
  <c r="AH1291" i="7"/>
  <c r="AH1292" i="7"/>
  <c r="AI1292" i="7" s="1"/>
  <c r="AH1293" i="7"/>
  <c r="AH1294" i="7"/>
  <c r="AH1295" i="7"/>
  <c r="AI1295" i="7" s="1"/>
  <c r="AH1296" i="7"/>
  <c r="AH1297" i="7"/>
  <c r="AH1298" i="7"/>
  <c r="AH1299" i="7"/>
  <c r="AH1300" i="7"/>
  <c r="AH1301" i="7"/>
  <c r="AH1302" i="7"/>
  <c r="AI1302" i="7" s="1"/>
  <c r="AH1303" i="7"/>
  <c r="AI1303" i="7" s="1"/>
  <c r="AH1304" i="7"/>
  <c r="AH1305" i="7"/>
  <c r="AI1305" i="7" s="1"/>
  <c r="AH1306" i="7"/>
  <c r="AH1307" i="7"/>
  <c r="AH1308" i="7"/>
  <c r="AI1308" i="7" s="1"/>
  <c r="AH1309" i="7"/>
  <c r="AH1310" i="7"/>
  <c r="AH1311" i="7"/>
  <c r="AI1311" i="7" s="1"/>
  <c r="AH1312" i="7"/>
  <c r="AH1313" i="7"/>
  <c r="AH1314" i="7"/>
  <c r="AH1315" i="7"/>
  <c r="AI1316" i="7" s="1"/>
  <c r="AH1316" i="7"/>
  <c r="AH1317" i="7"/>
  <c r="AH1318" i="7"/>
  <c r="AI1318" i="7" s="1"/>
  <c r="AH1319" i="7"/>
  <c r="AI1319" i="7" s="1"/>
  <c r="AH1320" i="7"/>
  <c r="AH1321" i="7"/>
  <c r="AI1321" i="7" s="1"/>
  <c r="AH1322" i="7"/>
  <c r="AH1323" i="7"/>
  <c r="AH1324" i="7"/>
  <c r="AI1324" i="7" s="1"/>
  <c r="AH1325" i="7"/>
  <c r="AH1326" i="7"/>
  <c r="AH1327" i="7"/>
  <c r="AI1327" i="7" s="1"/>
  <c r="AH1328" i="7"/>
  <c r="AH1329" i="7"/>
  <c r="AH1330" i="7"/>
  <c r="AH1331" i="7"/>
  <c r="AH1332" i="7"/>
  <c r="AH1333" i="7"/>
  <c r="AH1334" i="7"/>
  <c r="AI1334" i="7" s="1"/>
  <c r="AH1335" i="7"/>
  <c r="AI1335" i="7" s="1"/>
  <c r="AH1336" i="7"/>
  <c r="AH1337" i="7"/>
  <c r="AI1337" i="7" s="1"/>
  <c r="AH1338" i="7"/>
  <c r="AH1339" i="7"/>
  <c r="AH1340" i="7"/>
  <c r="AI1340" i="7" s="1"/>
  <c r="AH1341" i="7"/>
  <c r="AH1342" i="7"/>
  <c r="AH1343" i="7"/>
  <c r="AI1343" i="7" s="1"/>
  <c r="AH1344" i="7"/>
  <c r="AH1345" i="7"/>
  <c r="AH1346" i="7"/>
  <c r="AH1347" i="7"/>
  <c r="AH1348" i="7"/>
  <c r="AH1349" i="7"/>
  <c r="AH1350" i="7"/>
  <c r="AI1350" i="7" s="1"/>
  <c r="AH1351" i="7"/>
  <c r="AI1351" i="7" s="1"/>
  <c r="AH1352" i="7"/>
  <c r="AH1353" i="7"/>
  <c r="AI1353" i="7" s="1"/>
  <c r="AH1354" i="7"/>
  <c r="AH1355" i="7"/>
  <c r="AH1356" i="7"/>
  <c r="AI1356" i="7" s="1"/>
  <c r="AH1357" i="7"/>
  <c r="AH1358" i="7"/>
  <c r="AH1359" i="7"/>
  <c r="AI1359" i="7" s="1"/>
  <c r="AH1360" i="7"/>
  <c r="AH1361" i="7"/>
  <c r="AH1362" i="7"/>
  <c r="AH1363" i="7"/>
  <c r="AH1364" i="7"/>
  <c r="AH1365" i="7"/>
  <c r="AH1366" i="7"/>
  <c r="AI1366" i="7" s="1"/>
  <c r="AH1367" i="7"/>
  <c r="AI1367" i="7" s="1"/>
  <c r="AH1368" i="7"/>
  <c r="AH1369" i="7"/>
  <c r="AI1369" i="7" s="1"/>
  <c r="AH1370" i="7"/>
  <c r="AH1371" i="7"/>
  <c r="AH1372" i="7"/>
  <c r="AI1372" i="7" s="1"/>
  <c r="AH1373" i="7"/>
  <c r="AH1374" i="7"/>
  <c r="AH1375" i="7"/>
  <c r="AI1375" i="7" s="1"/>
  <c r="AH1376" i="7"/>
  <c r="AH1377" i="7"/>
  <c r="AH1378" i="7"/>
  <c r="AH1379" i="7"/>
  <c r="AH1380" i="7"/>
  <c r="AH1381" i="7"/>
  <c r="AH1382" i="7"/>
  <c r="AI1382" i="7" s="1"/>
  <c r="AH1383" i="7"/>
  <c r="AI1383" i="7" s="1"/>
  <c r="AH1384" i="7"/>
  <c r="AH1385" i="7"/>
  <c r="AI1385" i="7" s="1"/>
  <c r="AH1386" i="7"/>
  <c r="AH1387" i="7"/>
  <c r="AH1388" i="7"/>
  <c r="AI1388" i="7" s="1"/>
  <c r="AH1389" i="7"/>
  <c r="AH1390" i="7"/>
  <c r="AH1391" i="7"/>
  <c r="AI1391" i="7" s="1"/>
  <c r="AH1392" i="7"/>
  <c r="AH1393" i="7"/>
  <c r="AH1394" i="7"/>
  <c r="AH1395" i="7"/>
  <c r="AI1396" i="7" s="1"/>
  <c r="AH1396" i="7"/>
  <c r="AH1397" i="7"/>
  <c r="AH1398" i="7"/>
  <c r="AI1398" i="7" s="1"/>
  <c r="AH1399" i="7"/>
  <c r="AI1399" i="7" s="1"/>
  <c r="AH1400" i="7"/>
  <c r="AI1400" i="7" s="1"/>
  <c r="AH1401" i="7"/>
  <c r="AI1401" i="7" s="1"/>
  <c r="AH1402" i="7"/>
  <c r="AH1403" i="7"/>
  <c r="AH1404" i="7"/>
  <c r="AI1404" i="7" s="1"/>
  <c r="AH1405" i="7"/>
  <c r="AH1406" i="7"/>
  <c r="AH1407" i="7"/>
  <c r="AI1407" i="7" s="1"/>
  <c r="AH1408" i="7"/>
  <c r="AH1409" i="7"/>
  <c r="AH1410" i="7"/>
  <c r="AH1411" i="7"/>
  <c r="AH1412" i="7"/>
  <c r="AH1413" i="7"/>
  <c r="AH1414" i="7"/>
  <c r="AI1414" i="7" s="1"/>
  <c r="AH1415" i="7"/>
  <c r="AI1415" i="7" s="1"/>
  <c r="AH1416" i="7"/>
  <c r="AH1417" i="7"/>
  <c r="AI1417" i="7" s="1"/>
  <c r="AH1418" i="7"/>
  <c r="AH1419" i="7"/>
  <c r="AH1420" i="7"/>
  <c r="AI1420" i="7" s="1"/>
  <c r="AH1421" i="7"/>
  <c r="AH1422" i="7"/>
  <c r="AH1423" i="7"/>
  <c r="AI1423" i="7" s="1"/>
  <c r="AH1424" i="7"/>
  <c r="AH1425" i="7"/>
  <c r="AH1426" i="7"/>
  <c r="AH1427" i="7"/>
  <c r="AH1428" i="7"/>
  <c r="AH1429" i="7"/>
  <c r="AH1430" i="7"/>
  <c r="AI1430" i="7" s="1"/>
  <c r="AH1431" i="7"/>
  <c r="AI1431" i="7" s="1"/>
  <c r="AH1432" i="7"/>
  <c r="AH1433" i="7"/>
  <c r="AI1433" i="7" s="1"/>
  <c r="AH1434" i="7"/>
  <c r="AH1435" i="7"/>
  <c r="AH1436" i="7"/>
  <c r="AI1436" i="7" s="1"/>
  <c r="AH1437" i="7"/>
  <c r="AH1438" i="7"/>
  <c r="AH1439" i="7"/>
  <c r="AI1439" i="7" s="1"/>
  <c r="AH1440" i="7"/>
  <c r="AH1441" i="7"/>
  <c r="AH1442" i="7"/>
  <c r="AH1443" i="7"/>
  <c r="AH1444" i="7"/>
  <c r="AH1445" i="7"/>
  <c r="AH1446" i="7"/>
  <c r="AI1446" i="7" s="1"/>
  <c r="AH1447" i="7"/>
  <c r="AI1447" i="7" s="1"/>
  <c r="AH1448" i="7"/>
  <c r="AI1448" i="7" s="1"/>
  <c r="AH1449" i="7"/>
  <c r="AI1449" i="7" s="1"/>
  <c r="AH1450" i="7"/>
  <c r="AH1451" i="7"/>
  <c r="AH1452" i="7"/>
  <c r="AI1452" i="7" s="1"/>
  <c r="AH1453" i="7"/>
  <c r="AH1454" i="7"/>
  <c r="AH1455" i="7"/>
  <c r="AI1455" i="7" s="1"/>
  <c r="AH1456" i="7"/>
  <c r="AH1457" i="7"/>
  <c r="AH1458" i="7"/>
  <c r="AH1459" i="7"/>
  <c r="AH1460" i="7"/>
  <c r="AH1461" i="7"/>
  <c r="AH1462" i="7"/>
  <c r="AI1462" i="7" s="1"/>
  <c r="AH1463" i="7"/>
  <c r="AH1464" i="7"/>
  <c r="AH1465" i="7"/>
  <c r="AI1465" i="7" s="1"/>
  <c r="AH1466" i="7"/>
  <c r="AH1467" i="7"/>
  <c r="AH1468" i="7"/>
  <c r="AI1468" i="7" s="1"/>
  <c r="AH1469" i="7"/>
  <c r="AH1470" i="7"/>
  <c r="AH1471" i="7"/>
  <c r="AI1471" i="7" s="1"/>
  <c r="AH1472" i="7"/>
  <c r="AH1473" i="7"/>
  <c r="AH1474" i="7"/>
  <c r="AH1475" i="7"/>
  <c r="AH1476" i="7"/>
  <c r="AH1477" i="7"/>
  <c r="AH1478" i="7"/>
  <c r="AI1478" i="7" s="1"/>
  <c r="AH1479" i="7"/>
  <c r="AI1479" i="7" s="1"/>
  <c r="AH1480" i="7"/>
  <c r="AH1481" i="7"/>
  <c r="AI1481" i="7" s="1"/>
  <c r="AH1482" i="7"/>
  <c r="AH1483" i="7"/>
  <c r="AH1484" i="7"/>
  <c r="AI1484" i="7" s="1"/>
  <c r="AH1485" i="7"/>
  <c r="AH1486" i="7"/>
  <c r="AH1487" i="7"/>
  <c r="AI1487" i="7" s="1"/>
  <c r="AH1488" i="7"/>
  <c r="AH1489" i="7"/>
  <c r="AH1490" i="7"/>
  <c r="AH1491" i="7"/>
  <c r="AH1492" i="7"/>
  <c r="AH1493" i="7"/>
  <c r="AH1494" i="7"/>
  <c r="AI1494" i="7" s="1"/>
  <c r="AH1495" i="7"/>
  <c r="AI1495" i="7" s="1"/>
  <c r="AH1496" i="7"/>
  <c r="AH1497" i="7"/>
  <c r="AI1497" i="7" s="1"/>
  <c r="AH1498" i="7"/>
  <c r="AH1499" i="7"/>
  <c r="AH1500" i="7"/>
  <c r="AI1500" i="7" s="1"/>
  <c r="AH1501" i="7"/>
  <c r="AH1502" i="7"/>
  <c r="AH1503" i="7"/>
  <c r="AI1503" i="7" s="1"/>
  <c r="AH1504" i="7"/>
  <c r="AH1505" i="7"/>
  <c r="AH1506" i="7"/>
  <c r="AH1507" i="7"/>
  <c r="AH1508" i="7"/>
  <c r="AH1509" i="7"/>
  <c r="AH1510" i="7"/>
  <c r="AI1510" i="7" s="1"/>
  <c r="AH1511" i="7"/>
  <c r="AI1511" i="7" s="1"/>
  <c r="AH1512" i="7"/>
  <c r="AH1513" i="7"/>
  <c r="AI1513" i="7" s="1"/>
  <c r="AH1514" i="7"/>
  <c r="AH1515" i="7"/>
  <c r="AH1516" i="7"/>
  <c r="AI1516" i="7" s="1"/>
  <c r="AH1517" i="7"/>
  <c r="AH1518" i="7"/>
  <c r="AH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F205" i="7"/>
  <c r="AF206" i="7"/>
  <c r="AF207" i="7"/>
  <c r="AF208" i="7"/>
  <c r="AF209" i="7"/>
  <c r="AF210" i="7"/>
  <c r="AF211" i="7"/>
  <c r="AF212" i="7"/>
  <c r="AF213" i="7"/>
  <c r="AF214" i="7"/>
  <c r="AF215" i="7"/>
  <c r="AF216" i="7"/>
  <c r="AF217" i="7"/>
  <c r="AF218" i="7"/>
  <c r="AF219" i="7"/>
  <c r="AF220" i="7"/>
  <c r="AF221" i="7"/>
  <c r="AF222" i="7"/>
  <c r="AF223" i="7"/>
  <c r="AF224" i="7"/>
  <c r="AF225" i="7"/>
  <c r="AF226" i="7"/>
  <c r="AF227" i="7"/>
  <c r="AF228" i="7"/>
  <c r="AF229" i="7"/>
  <c r="AF230" i="7"/>
  <c r="AF231" i="7"/>
  <c r="AF232" i="7"/>
  <c r="AF233" i="7"/>
  <c r="AF234" i="7"/>
  <c r="AF235" i="7"/>
  <c r="AF236" i="7"/>
  <c r="AF237" i="7"/>
  <c r="AF238" i="7"/>
  <c r="AF239" i="7"/>
  <c r="AF240" i="7"/>
  <c r="AF241" i="7"/>
  <c r="AF242" i="7"/>
  <c r="AF243" i="7"/>
  <c r="AF244" i="7"/>
  <c r="AF245" i="7"/>
  <c r="AF246" i="7"/>
  <c r="AF247" i="7"/>
  <c r="AF248" i="7"/>
  <c r="AF249" i="7"/>
  <c r="AF250" i="7"/>
  <c r="AF251" i="7"/>
  <c r="AF252" i="7"/>
  <c r="AF253" i="7"/>
  <c r="AF254" i="7"/>
  <c r="AF255" i="7"/>
  <c r="AF256" i="7"/>
  <c r="AF257" i="7"/>
  <c r="AF258" i="7"/>
  <c r="AF259" i="7"/>
  <c r="AF260" i="7"/>
  <c r="AF261" i="7"/>
  <c r="AF262" i="7"/>
  <c r="AF263" i="7"/>
  <c r="AF264" i="7"/>
  <c r="AF265" i="7"/>
  <c r="AF266" i="7"/>
  <c r="AF267" i="7"/>
  <c r="AF268" i="7"/>
  <c r="AF269" i="7"/>
  <c r="AF270" i="7"/>
  <c r="AF271" i="7"/>
  <c r="AF272" i="7"/>
  <c r="AF273" i="7"/>
  <c r="AF274" i="7"/>
  <c r="AF275" i="7"/>
  <c r="AF276" i="7"/>
  <c r="AF277" i="7"/>
  <c r="AF278" i="7"/>
  <c r="AF279" i="7"/>
  <c r="AF280" i="7"/>
  <c r="AF281" i="7"/>
  <c r="AF282" i="7"/>
  <c r="AF283" i="7"/>
  <c r="AF284" i="7"/>
  <c r="AF285" i="7"/>
  <c r="AF286" i="7"/>
  <c r="AF287" i="7"/>
  <c r="AF288" i="7"/>
  <c r="AF289" i="7"/>
  <c r="AF290" i="7"/>
  <c r="AF291" i="7"/>
  <c r="AF292" i="7"/>
  <c r="AF293" i="7"/>
  <c r="AF294" i="7"/>
  <c r="AF295" i="7"/>
  <c r="AF296" i="7"/>
  <c r="AF297" i="7"/>
  <c r="AF298" i="7"/>
  <c r="AF299" i="7"/>
  <c r="AF300" i="7"/>
  <c r="AF301" i="7"/>
  <c r="AF302" i="7"/>
  <c r="AF303" i="7"/>
  <c r="AF304" i="7"/>
  <c r="AF305" i="7"/>
  <c r="AF306" i="7"/>
  <c r="AF307" i="7"/>
  <c r="AF308" i="7"/>
  <c r="AF309" i="7"/>
  <c r="AF310" i="7"/>
  <c r="AF311" i="7"/>
  <c r="AF312" i="7"/>
  <c r="AF313" i="7"/>
  <c r="AF314" i="7"/>
  <c r="AF315" i="7"/>
  <c r="AF316" i="7"/>
  <c r="AF317" i="7"/>
  <c r="AF318" i="7"/>
  <c r="AF319" i="7"/>
  <c r="AF320" i="7"/>
  <c r="AF321" i="7"/>
  <c r="AF322" i="7"/>
  <c r="AF323" i="7"/>
  <c r="AF324" i="7"/>
  <c r="AF325" i="7"/>
  <c r="AF326" i="7"/>
  <c r="AF327" i="7"/>
  <c r="AF328" i="7"/>
  <c r="AF329" i="7"/>
  <c r="AF330" i="7"/>
  <c r="AF331" i="7"/>
  <c r="AF332" i="7"/>
  <c r="AF333" i="7"/>
  <c r="AF334" i="7"/>
  <c r="AF335" i="7"/>
  <c r="AF336" i="7"/>
  <c r="AF337" i="7"/>
  <c r="AF338" i="7"/>
  <c r="AF339" i="7"/>
  <c r="AF340" i="7"/>
  <c r="AF341" i="7"/>
  <c r="AF342" i="7"/>
  <c r="AF343" i="7"/>
  <c r="AF344" i="7"/>
  <c r="AF345" i="7"/>
  <c r="AF346" i="7"/>
  <c r="AF347" i="7"/>
  <c r="AF348" i="7"/>
  <c r="AF349" i="7"/>
  <c r="AF350" i="7"/>
  <c r="AF351" i="7"/>
  <c r="AF352" i="7"/>
  <c r="AF353" i="7"/>
  <c r="AF354" i="7"/>
  <c r="AF355" i="7"/>
  <c r="AF356" i="7"/>
  <c r="AF357" i="7"/>
  <c r="AF358" i="7"/>
  <c r="AF359" i="7"/>
  <c r="AF360" i="7"/>
  <c r="AF361" i="7"/>
  <c r="AF362" i="7"/>
  <c r="AF363" i="7"/>
  <c r="AF364" i="7"/>
  <c r="AF365" i="7"/>
  <c r="AF366" i="7"/>
  <c r="AF367" i="7"/>
  <c r="AF368" i="7"/>
  <c r="AF369" i="7"/>
  <c r="AF370" i="7"/>
  <c r="AF371" i="7"/>
  <c r="AF372" i="7"/>
  <c r="AF373" i="7"/>
  <c r="AF374" i="7"/>
  <c r="AF375" i="7"/>
  <c r="AF376" i="7"/>
  <c r="AF377" i="7"/>
  <c r="AF378" i="7"/>
  <c r="AF379" i="7"/>
  <c r="AF380" i="7"/>
  <c r="AF381" i="7"/>
  <c r="AF382" i="7"/>
  <c r="AF383" i="7"/>
  <c r="AF384" i="7"/>
  <c r="AF385" i="7"/>
  <c r="AF386" i="7"/>
  <c r="AF387" i="7"/>
  <c r="AF388" i="7"/>
  <c r="AF389" i="7"/>
  <c r="AF390" i="7"/>
  <c r="AF391" i="7"/>
  <c r="AF392" i="7"/>
  <c r="AF393" i="7"/>
  <c r="AF394" i="7"/>
  <c r="AF395" i="7"/>
  <c r="AF396" i="7"/>
  <c r="AF397" i="7"/>
  <c r="AF398" i="7"/>
  <c r="AF399" i="7"/>
  <c r="AF400" i="7"/>
  <c r="AF401" i="7"/>
  <c r="AF402" i="7"/>
  <c r="AF403" i="7"/>
  <c r="AF404" i="7"/>
  <c r="AF405" i="7"/>
  <c r="AF406" i="7"/>
  <c r="AF407" i="7"/>
  <c r="AF408" i="7"/>
  <c r="AF409" i="7"/>
  <c r="AF410" i="7"/>
  <c r="AF411" i="7"/>
  <c r="AF412" i="7"/>
  <c r="AF413" i="7"/>
  <c r="AF414" i="7"/>
  <c r="AF415" i="7"/>
  <c r="AF416" i="7"/>
  <c r="AF417" i="7"/>
  <c r="AF418" i="7"/>
  <c r="AF419" i="7"/>
  <c r="AF420" i="7"/>
  <c r="AF421" i="7"/>
  <c r="AF422" i="7"/>
  <c r="AF423" i="7"/>
  <c r="AF424" i="7"/>
  <c r="AF425" i="7"/>
  <c r="AF426" i="7"/>
  <c r="AF427" i="7"/>
  <c r="AF428" i="7"/>
  <c r="AF429" i="7"/>
  <c r="AF430" i="7"/>
  <c r="AF431" i="7"/>
  <c r="AF432" i="7"/>
  <c r="AF433" i="7"/>
  <c r="AF434" i="7"/>
  <c r="AF435" i="7"/>
  <c r="AF436" i="7"/>
  <c r="AF437" i="7"/>
  <c r="AF438" i="7"/>
  <c r="AF439" i="7"/>
  <c r="AF440" i="7"/>
  <c r="AF441" i="7"/>
  <c r="AF442" i="7"/>
  <c r="AF443" i="7"/>
  <c r="AF444" i="7"/>
  <c r="AF445" i="7"/>
  <c r="AF446" i="7"/>
  <c r="AF447" i="7"/>
  <c r="AF448" i="7"/>
  <c r="AF449" i="7"/>
  <c r="AF450" i="7"/>
  <c r="AF451" i="7"/>
  <c r="AF452" i="7"/>
  <c r="AF453" i="7"/>
  <c r="AF454" i="7"/>
  <c r="AF455" i="7"/>
  <c r="AF456" i="7"/>
  <c r="AF457" i="7"/>
  <c r="AF458" i="7"/>
  <c r="AF459" i="7"/>
  <c r="AF460" i="7"/>
  <c r="AF461" i="7"/>
  <c r="AF462" i="7"/>
  <c r="AF463" i="7"/>
  <c r="AF464" i="7"/>
  <c r="AF465" i="7"/>
  <c r="AF466" i="7"/>
  <c r="AF467" i="7"/>
  <c r="AF468" i="7"/>
  <c r="AF469" i="7"/>
  <c r="AF470" i="7"/>
  <c r="AF471" i="7"/>
  <c r="AF472" i="7"/>
  <c r="AF473" i="7"/>
  <c r="AF474" i="7"/>
  <c r="AF475" i="7"/>
  <c r="AF476" i="7"/>
  <c r="AF477" i="7"/>
  <c r="AF478" i="7"/>
  <c r="AF479" i="7"/>
  <c r="AF480" i="7"/>
  <c r="AF481" i="7"/>
  <c r="AF482" i="7"/>
  <c r="AF483" i="7"/>
  <c r="AF484" i="7"/>
  <c r="AF485" i="7"/>
  <c r="AF486" i="7"/>
  <c r="AF487" i="7"/>
  <c r="AF488" i="7"/>
  <c r="AF489" i="7"/>
  <c r="AF490" i="7"/>
  <c r="AF491" i="7"/>
  <c r="AF492" i="7"/>
  <c r="AF493" i="7"/>
  <c r="AF494" i="7"/>
  <c r="AF495" i="7"/>
  <c r="AF496" i="7"/>
  <c r="AF497" i="7"/>
  <c r="AF498" i="7"/>
  <c r="AF499" i="7"/>
  <c r="AF500" i="7"/>
  <c r="AF501" i="7"/>
  <c r="AF502" i="7"/>
  <c r="AF503" i="7"/>
  <c r="AF504" i="7"/>
  <c r="AF505" i="7"/>
  <c r="AF506" i="7"/>
  <c r="AF507" i="7"/>
  <c r="AF508" i="7"/>
  <c r="AF509" i="7"/>
  <c r="AF510" i="7"/>
  <c r="AF511" i="7"/>
  <c r="AF512" i="7"/>
  <c r="AF513" i="7"/>
  <c r="AF514" i="7"/>
  <c r="AF515" i="7"/>
  <c r="AF516" i="7"/>
  <c r="AF517" i="7"/>
  <c r="AF518" i="7"/>
  <c r="AF519" i="7"/>
  <c r="AF520" i="7"/>
  <c r="AF521" i="7"/>
  <c r="AF522" i="7"/>
  <c r="AF523" i="7"/>
  <c r="AF524" i="7"/>
  <c r="AF525" i="7"/>
  <c r="AF526" i="7"/>
  <c r="AF527" i="7"/>
  <c r="AF528" i="7"/>
  <c r="AF529" i="7"/>
  <c r="AF530" i="7"/>
  <c r="AF531" i="7"/>
  <c r="AF532" i="7"/>
  <c r="AF533" i="7"/>
  <c r="AF534" i="7"/>
  <c r="AF535" i="7"/>
  <c r="AF536" i="7"/>
  <c r="AF537" i="7"/>
  <c r="AF538" i="7"/>
  <c r="AF539" i="7"/>
  <c r="AF540" i="7"/>
  <c r="AF541" i="7"/>
  <c r="AF542" i="7"/>
  <c r="AF543" i="7"/>
  <c r="AF544" i="7"/>
  <c r="AF545" i="7"/>
  <c r="AF546" i="7"/>
  <c r="AF547" i="7"/>
  <c r="AF548" i="7"/>
  <c r="AF549" i="7"/>
  <c r="AF550" i="7"/>
  <c r="AF551" i="7"/>
  <c r="AF552" i="7"/>
  <c r="AF553" i="7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AF554" i="7"/>
  <c r="AF555" i="7"/>
  <c r="AF556" i="7"/>
  <c r="AF557" i="7"/>
  <c r="AF558" i="7"/>
  <c r="AF559" i="7"/>
  <c r="AF560" i="7"/>
  <c r="AF561" i="7"/>
  <c r="AF562" i="7"/>
  <c r="AF563" i="7"/>
  <c r="AF564" i="7"/>
  <c r="AF565" i="7"/>
  <c r="AF566" i="7"/>
  <c r="AF567" i="7"/>
  <c r="AF568" i="7"/>
  <c r="AF569" i="7"/>
  <c r="AF570" i="7"/>
  <c r="AF571" i="7"/>
  <c r="AF572" i="7"/>
  <c r="AF573" i="7"/>
  <c r="AF574" i="7"/>
  <c r="AF575" i="7"/>
  <c r="AF576" i="7"/>
  <c r="AF577" i="7"/>
  <c r="AF578" i="7"/>
  <c r="AF579" i="7"/>
  <c r="AF580" i="7"/>
  <c r="AF581" i="7"/>
  <c r="AF582" i="7"/>
  <c r="AF583" i="7"/>
  <c r="AF584" i="7"/>
  <c r="AF585" i="7"/>
  <c r="AF586" i="7"/>
  <c r="AF587" i="7"/>
  <c r="AF588" i="7"/>
  <c r="AF589" i="7"/>
  <c r="AF590" i="7"/>
  <c r="AF591" i="7"/>
  <c r="AF592" i="7"/>
  <c r="AF593" i="7"/>
  <c r="AF594" i="7"/>
  <c r="AF595" i="7"/>
  <c r="AF596" i="7"/>
  <c r="AF597" i="7"/>
  <c r="AF598" i="7"/>
  <c r="AF599" i="7"/>
  <c r="AF600" i="7"/>
  <c r="AF601" i="7"/>
  <c r="AF602" i="7"/>
  <c r="AF603" i="7"/>
  <c r="AF604" i="7"/>
  <c r="AF605" i="7"/>
  <c r="AF606" i="7"/>
  <c r="AF607" i="7"/>
  <c r="AF608" i="7"/>
  <c r="AF609" i="7"/>
  <c r="AF610" i="7"/>
  <c r="AF611" i="7"/>
  <c r="AF612" i="7"/>
  <c r="AF613" i="7"/>
  <c r="AF614" i="7"/>
  <c r="AF615" i="7"/>
  <c r="AF616" i="7"/>
  <c r="AF617" i="7"/>
  <c r="AF618" i="7"/>
  <c r="AF619" i="7"/>
  <c r="AF620" i="7"/>
  <c r="AF621" i="7"/>
  <c r="AF622" i="7"/>
  <c r="AF623" i="7"/>
  <c r="AF624" i="7"/>
  <c r="AF625" i="7"/>
  <c r="AF626" i="7"/>
  <c r="AF627" i="7"/>
  <c r="AF628" i="7"/>
  <c r="AF629" i="7"/>
  <c r="AF630" i="7"/>
  <c r="AF631" i="7"/>
  <c r="AF632" i="7"/>
  <c r="AF633" i="7"/>
  <c r="AF634" i="7"/>
  <c r="AF635" i="7"/>
  <c r="AF636" i="7"/>
  <c r="AF637" i="7"/>
  <c r="AF638" i="7"/>
  <c r="AF639" i="7"/>
  <c r="AF640" i="7"/>
  <c r="AF641" i="7"/>
  <c r="AF642" i="7"/>
  <c r="AF643" i="7"/>
  <c r="AF644" i="7"/>
  <c r="AF645" i="7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AF646" i="7"/>
  <c r="AF647" i="7"/>
  <c r="AF648" i="7"/>
  <c r="AF649" i="7"/>
  <c r="AF650" i="7"/>
  <c r="AF651" i="7"/>
  <c r="AF652" i="7"/>
  <c r="AF653" i="7"/>
  <c r="AF654" i="7"/>
  <c r="AF655" i="7"/>
  <c r="AF656" i="7"/>
  <c r="AF657" i="7"/>
  <c r="AF658" i="7"/>
  <c r="AF659" i="7"/>
  <c r="AF660" i="7"/>
  <c r="AF661" i="7"/>
  <c r="AF662" i="7"/>
  <c r="AF663" i="7"/>
  <c r="AF664" i="7"/>
  <c r="AF665" i="7"/>
  <c r="AF666" i="7"/>
  <c r="AF667" i="7"/>
  <c r="AF668" i="7"/>
  <c r="AF669" i="7"/>
  <c r="AF670" i="7"/>
  <c r="AF671" i="7"/>
  <c r="AF672" i="7"/>
  <c r="AF673" i="7"/>
  <c r="AF674" i="7"/>
  <c r="AF675" i="7"/>
  <c r="AF676" i="7"/>
  <c r="AF677" i="7"/>
  <c r="AF678" i="7"/>
  <c r="AF679" i="7"/>
  <c r="AF680" i="7"/>
  <c r="AF681" i="7"/>
  <c r="AF682" i="7"/>
  <c r="AF683" i="7"/>
  <c r="AF684" i="7"/>
  <c r="AF685" i="7"/>
  <c r="AF686" i="7"/>
  <c r="AF687" i="7"/>
  <c r="AF688" i="7"/>
  <c r="AF689" i="7"/>
  <c r="AF690" i="7"/>
  <c r="AF691" i="7"/>
  <c r="AF692" i="7"/>
  <c r="AF693" i="7"/>
  <c r="AF694" i="7"/>
  <c r="AF695" i="7"/>
  <c r="AF696" i="7"/>
  <c r="AF697" i="7"/>
  <c r="AF698" i="7"/>
  <c r="AF699" i="7"/>
  <c r="AF700" i="7"/>
  <c r="AF701" i="7"/>
  <c r="AF702" i="7"/>
  <c r="AF703" i="7"/>
  <c r="AF704" i="7"/>
  <c r="AF705" i="7"/>
  <c r="AF706" i="7"/>
  <c r="AF707" i="7"/>
  <c r="AF708" i="7"/>
  <c r="AF709" i="7"/>
  <c r="AF710" i="7"/>
  <c r="AF711" i="7"/>
  <c r="AF712" i="7"/>
  <c r="AF713" i="7"/>
  <c r="AF714" i="7"/>
  <c r="AF715" i="7"/>
  <c r="AF716" i="7"/>
  <c r="AF717" i="7"/>
  <c r="AF718" i="7"/>
  <c r="AF719" i="7"/>
  <c r="AF720" i="7"/>
  <c r="AF721" i="7"/>
  <c r="AF722" i="7"/>
  <c r="AF723" i="7"/>
  <c r="AF724" i="7"/>
  <c r="AF725" i="7"/>
  <c r="AF726" i="7"/>
  <c r="AF727" i="7"/>
  <c r="AF728" i="7"/>
  <c r="AF729" i="7"/>
  <c r="AF730" i="7"/>
  <c r="AF731" i="7"/>
  <c r="AF732" i="7"/>
  <c r="AF733" i="7"/>
  <c r="AF734" i="7"/>
  <c r="AF735" i="7"/>
  <c r="AF736" i="7"/>
  <c r="AF737" i="7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AF738" i="7"/>
  <c r="AF739" i="7"/>
  <c r="AF740" i="7"/>
  <c r="AF741" i="7"/>
  <c r="AF742" i="7"/>
  <c r="AF743" i="7"/>
  <c r="AF744" i="7"/>
  <c r="AF745" i="7"/>
  <c r="AF746" i="7"/>
  <c r="AF747" i="7"/>
  <c r="AF748" i="7"/>
  <c r="AF749" i="7"/>
  <c r="AF750" i="7"/>
  <c r="AF751" i="7"/>
  <c r="AF752" i="7"/>
  <c r="AF753" i="7"/>
  <c r="AF754" i="7"/>
  <c r="AF755" i="7"/>
  <c r="AF756" i="7"/>
  <c r="AF757" i="7"/>
  <c r="AF758" i="7"/>
  <c r="AF759" i="7"/>
  <c r="AF760" i="7"/>
  <c r="AF761" i="7"/>
  <c r="AF762" i="7"/>
  <c r="AF763" i="7"/>
  <c r="AF764" i="7"/>
  <c r="AF765" i="7"/>
  <c r="AF766" i="7"/>
  <c r="AF767" i="7"/>
  <c r="AF768" i="7"/>
  <c r="AF769" i="7"/>
  <c r="AF770" i="7"/>
  <c r="AF771" i="7"/>
  <c r="AF772" i="7"/>
  <c r="AF773" i="7"/>
  <c r="AF774" i="7"/>
  <c r="AF775" i="7"/>
  <c r="AF776" i="7"/>
  <c r="AF777" i="7"/>
  <c r="AF778" i="7"/>
  <c r="AF779" i="7"/>
  <c r="AF780" i="7"/>
  <c r="AF781" i="7"/>
  <c r="AF782" i="7"/>
  <c r="AF783" i="7"/>
  <c r="AF784" i="7"/>
  <c r="AF785" i="7"/>
  <c r="AF786" i="7"/>
  <c r="AF787" i="7"/>
  <c r="AF788" i="7"/>
  <c r="AF789" i="7"/>
  <c r="AF790" i="7"/>
  <c r="AF791" i="7"/>
  <c r="AF792" i="7"/>
  <c r="AF793" i="7"/>
  <c r="AF794" i="7"/>
  <c r="AF795" i="7"/>
  <c r="AF796" i="7"/>
  <c r="AF797" i="7"/>
  <c r="AF798" i="7"/>
  <c r="AF799" i="7"/>
  <c r="AF800" i="7"/>
  <c r="AF801" i="7"/>
  <c r="AF802" i="7"/>
  <c r="AF803" i="7"/>
  <c r="AF804" i="7"/>
  <c r="AF805" i="7"/>
  <c r="AF806" i="7"/>
  <c r="AF807" i="7"/>
  <c r="AF808" i="7"/>
  <c r="AF809" i="7"/>
  <c r="AF810" i="7"/>
  <c r="AF811" i="7"/>
  <c r="AF812" i="7"/>
  <c r="AF813" i="7"/>
  <c r="AF814" i="7"/>
  <c r="AF815" i="7"/>
  <c r="AF816" i="7"/>
  <c r="AF817" i="7"/>
  <c r="AF818" i="7"/>
  <c r="AF819" i="7"/>
  <c r="AF820" i="7"/>
  <c r="AF821" i="7"/>
  <c r="AF822" i="7"/>
  <c r="AF823" i="7"/>
  <c r="AF824" i="7"/>
  <c r="AF825" i="7"/>
  <c r="AF826" i="7"/>
  <c r="AF827" i="7"/>
  <c r="AF828" i="7"/>
  <c r="AF829" i="7"/>
  <c r="AF830" i="7"/>
  <c r="AF831" i="7"/>
  <c r="AF832" i="7"/>
  <c r="AF833" i="7"/>
  <c r="AF834" i="7"/>
  <c r="AF835" i="7"/>
  <c r="AF836" i="7"/>
  <c r="AF837" i="7"/>
  <c r="AF838" i="7"/>
  <c r="AF839" i="7"/>
  <c r="AF840" i="7"/>
  <c r="AF841" i="7"/>
  <c r="AF842" i="7"/>
  <c r="AF843" i="7"/>
  <c r="AF844" i="7"/>
  <c r="AF845" i="7"/>
  <c r="AF846" i="7"/>
  <c r="AF847" i="7"/>
  <c r="AF848" i="7"/>
  <c r="AF849" i="7"/>
  <c r="AF850" i="7"/>
  <c r="AF851" i="7"/>
  <c r="AF852" i="7"/>
  <c r="AF853" i="7"/>
  <c r="AF854" i="7"/>
  <c r="AF855" i="7"/>
  <c r="AF856" i="7"/>
  <c r="AF857" i="7"/>
  <c r="AF858" i="7"/>
  <c r="AF859" i="7"/>
  <c r="AF860" i="7"/>
  <c r="AF861" i="7"/>
  <c r="AF862" i="7"/>
  <c r="AF863" i="7"/>
  <c r="AF864" i="7"/>
  <c r="AF865" i="7"/>
  <c r="AF866" i="7"/>
  <c r="AF867" i="7"/>
  <c r="AF868" i="7"/>
  <c r="AF869" i="7"/>
  <c r="AF870" i="7"/>
  <c r="AF871" i="7"/>
  <c r="AF872" i="7"/>
  <c r="AF873" i="7"/>
  <c r="AF874" i="7"/>
  <c r="AF875" i="7"/>
  <c r="AF876" i="7"/>
  <c r="AF877" i="7"/>
  <c r="AF878" i="7"/>
  <c r="AF879" i="7"/>
  <c r="AF880" i="7"/>
  <c r="AF881" i="7"/>
  <c r="AF882" i="7"/>
  <c r="AF883" i="7"/>
  <c r="AF884" i="7"/>
  <c r="AF885" i="7"/>
  <c r="AF886" i="7"/>
  <c r="AF887" i="7"/>
  <c r="AF888" i="7"/>
  <c r="AF889" i="7"/>
  <c r="AF890" i="7"/>
  <c r="AF891" i="7"/>
  <c r="AF892" i="7"/>
  <c r="AF893" i="7"/>
  <c r="AF894" i="7"/>
  <c r="AF895" i="7"/>
  <c r="AF896" i="7"/>
  <c r="AF897" i="7"/>
  <c r="AF898" i="7"/>
  <c r="AF899" i="7"/>
  <c r="AF900" i="7"/>
  <c r="AF901" i="7"/>
  <c r="AF902" i="7"/>
  <c r="AF903" i="7"/>
  <c r="AF904" i="7"/>
  <c r="AF905" i="7"/>
  <c r="AF906" i="7"/>
  <c r="AF907" i="7"/>
  <c r="AF908" i="7"/>
  <c r="AF909" i="7"/>
  <c r="AF910" i="7"/>
  <c r="AF911" i="7"/>
  <c r="AF912" i="7"/>
  <c r="AF913" i="7"/>
  <c r="AF914" i="7"/>
  <c r="AF915" i="7"/>
  <c r="AF916" i="7"/>
  <c r="AF917" i="7"/>
  <c r="AF918" i="7"/>
  <c r="AF919" i="7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AF920" i="7"/>
  <c r="AF921" i="7"/>
  <c r="AF922" i="7"/>
  <c r="AF923" i="7"/>
  <c r="AF924" i="7"/>
  <c r="AF925" i="7"/>
  <c r="AF926" i="7"/>
  <c r="AF927" i="7"/>
  <c r="AF928" i="7"/>
  <c r="AF929" i="7"/>
  <c r="AF930" i="7"/>
  <c r="AF931" i="7"/>
  <c r="AF932" i="7"/>
  <c r="AF933" i="7"/>
  <c r="AF934" i="7"/>
  <c r="AF935" i="7"/>
  <c r="AF936" i="7"/>
  <c r="AF937" i="7"/>
  <c r="AF938" i="7"/>
  <c r="AF939" i="7"/>
  <c r="AF940" i="7"/>
  <c r="AF941" i="7"/>
  <c r="AF942" i="7"/>
  <c r="AF943" i="7"/>
  <c r="AF944" i="7"/>
  <c r="AF945" i="7"/>
  <c r="AF946" i="7"/>
  <c r="AF947" i="7"/>
  <c r="AF948" i="7"/>
  <c r="AF949" i="7"/>
  <c r="AF950" i="7"/>
  <c r="AF951" i="7"/>
  <c r="AF952" i="7"/>
  <c r="AF953" i="7"/>
  <c r="AF954" i="7"/>
  <c r="AF955" i="7"/>
  <c r="AF956" i="7"/>
  <c r="AF957" i="7"/>
  <c r="AF958" i="7"/>
  <c r="AF959" i="7"/>
  <c r="AF960" i="7"/>
  <c r="AF961" i="7"/>
  <c r="AF962" i="7"/>
  <c r="AF963" i="7"/>
  <c r="AF964" i="7"/>
  <c r="AF965" i="7"/>
  <c r="AF966" i="7"/>
  <c r="AF967" i="7"/>
  <c r="AF968" i="7"/>
  <c r="AF969" i="7"/>
  <c r="AF970" i="7"/>
  <c r="AF971" i="7"/>
  <c r="AF972" i="7"/>
  <c r="AF973" i="7"/>
  <c r="AF974" i="7"/>
  <c r="AF975" i="7"/>
  <c r="AF976" i="7"/>
  <c r="AF977" i="7"/>
  <c r="AF978" i="7"/>
  <c r="AF979" i="7"/>
  <c r="AF980" i="7"/>
  <c r="AF981" i="7"/>
  <c r="AF982" i="7"/>
  <c r="AF983" i="7"/>
  <c r="AF984" i="7"/>
  <c r="AF985" i="7"/>
  <c r="AF986" i="7"/>
  <c r="AF987" i="7"/>
  <c r="AF988" i="7"/>
  <c r="AF989" i="7"/>
  <c r="AF990" i="7"/>
  <c r="AF991" i="7"/>
  <c r="AF992" i="7"/>
  <c r="AF993" i="7"/>
  <c r="AF994" i="7"/>
  <c r="AF995" i="7"/>
  <c r="AF996" i="7"/>
  <c r="AF997" i="7"/>
  <c r="AF998" i="7"/>
  <c r="AF999" i="7"/>
  <c r="AF1000" i="7"/>
  <c r="AF1001" i="7"/>
  <c r="AF1002" i="7"/>
  <c r="AF1003" i="7"/>
  <c r="AF1004" i="7"/>
  <c r="AF1005" i="7"/>
  <c r="AF1006" i="7"/>
  <c r="AF1007" i="7"/>
  <c r="AF1008" i="7"/>
  <c r="AF1009" i="7"/>
  <c r="AF1010" i="7"/>
  <c r="AF1011" i="7"/>
  <c r="AF1012" i="7"/>
  <c r="AF1013" i="7"/>
  <c r="AF1014" i="7"/>
  <c r="AF1015" i="7"/>
  <c r="AF1016" i="7"/>
  <c r="AF1017" i="7"/>
  <c r="AF1018" i="7"/>
  <c r="AF1019" i="7"/>
  <c r="AF1020" i="7"/>
  <c r="AF1021" i="7"/>
  <c r="AF1022" i="7"/>
  <c r="AF1023" i="7"/>
  <c r="AF1024" i="7"/>
  <c r="AF1025" i="7"/>
  <c r="AF1026" i="7"/>
  <c r="AF1027" i="7"/>
  <c r="AF1028" i="7"/>
  <c r="AF1029" i="7"/>
  <c r="AF1030" i="7"/>
  <c r="AF1031" i="7"/>
  <c r="AF1032" i="7"/>
  <c r="AF1033" i="7"/>
  <c r="AF1034" i="7"/>
  <c r="AF1035" i="7"/>
  <c r="AF1036" i="7"/>
  <c r="AF1037" i="7"/>
  <c r="AF1038" i="7"/>
  <c r="AF1039" i="7"/>
  <c r="AF1040" i="7"/>
  <c r="AF1041" i="7"/>
  <c r="AF1042" i="7"/>
  <c r="AF1043" i="7"/>
  <c r="AF1044" i="7"/>
  <c r="AF1045" i="7"/>
  <c r="AF1046" i="7"/>
  <c r="AF1047" i="7"/>
  <c r="AF1048" i="7"/>
  <c r="AF1049" i="7"/>
  <c r="AF1050" i="7"/>
  <c r="AF1051" i="7"/>
  <c r="AF1052" i="7"/>
  <c r="AF1053" i="7"/>
  <c r="AF1054" i="7"/>
  <c r="AF1055" i="7"/>
  <c r="AF1056" i="7"/>
  <c r="AF1057" i="7"/>
  <c r="AF1058" i="7"/>
  <c r="AF1059" i="7"/>
  <c r="AF1060" i="7"/>
  <c r="AF1061" i="7"/>
  <c r="AF1062" i="7"/>
  <c r="AF1063" i="7"/>
  <c r="AF1064" i="7"/>
  <c r="AF1065" i="7"/>
  <c r="AF1066" i="7"/>
  <c r="AF1067" i="7"/>
  <c r="AF1068" i="7"/>
  <c r="AF1069" i="7"/>
  <c r="AF1070" i="7"/>
  <c r="AF1071" i="7"/>
  <c r="AF1072" i="7"/>
  <c r="AF1073" i="7"/>
  <c r="AF1074" i="7"/>
  <c r="AF1075" i="7"/>
  <c r="AF1076" i="7"/>
  <c r="AF1077" i="7"/>
  <c r="AF1078" i="7"/>
  <c r="AF1079" i="7"/>
  <c r="AF1080" i="7"/>
  <c r="AF1081" i="7"/>
  <c r="AF1082" i="7"/>
  <c r="AF1083" i="7"/>
  <c r="AF1084" i="7"/>
  <c r="AF1085" i="7"/>
  <c r="AF1086" i="7"/>
  <c r="AF1087" i="7"/>
  <c r="AF1088" i="7"/>
  <c r="AF1089" i="7"/>
  <c r="AF1090" i="7"/>
  <c r="AF1091" i="7"/>
  <c r="AF1092" i="7"/>
  <c r="AF1093" i="7"/>
  <c r="AF1094" i="7"/>
  <c r="AF1095" i="7"/>
  <c r="AF1096" i="7"/>
  <c r="AF1097" i="7"/>
  <c r="AF1098" i="7"/>
  <c r="AF1099" i="7"/>
  <c r="AF1100" i="7"/>
  <c r="AF1101" i="7"/>
  <c r="AF1102" i="7"/>
  <c r="AF1103" i="7"/>
  <c r="AF1104" i="7"/>
  <c r="AF1105" i="7"/>
  <c r="AF1106" i="7"/>
  <c r="AF1107" i="7"/>
  <c r="AF1108" i="7"/>
  <c r="AF1109" i="7"/>
  <c r="AF1110" i="7"/>
  <c r="AF1111" i="7"/>
  <c r="AF1112" i="7"/>
  <c r="AF1113" i="7"/>
  <c r="AF1114" i="7"/>
  <c r="AF1115" i="7"/>
  <c r="AF1116" i="7"/>
  <c r="AF1117" i="7"/>
  <c r="AF1118" i="7"/>
  <c r="AF1119" i="7"/>
  <c r="AF1120" i="7"/>
  <c r="AF1121" i="7"/>
  <c r="AF1122" i="7"/>
  <c r="AF1123" i="7"/>
  <c r="AF1124" i="7"/>
  <c r="AF1125" i="7"/>
  <c r="AF1126" i="7"/>
  <c r="AF1127" i="7"/>
  <c r="AF1128" i="7"/>
  <c r="AF1129" i="7"/>
  <c r="AF1130" i="7"/>
  <c r="AF1131" i="7"/>
  <c r="AF1132" i="7"/>
  <c r="AF1133" i="7"/>
  <c r="AF1134" i="7"/>
  <c r="AF1135" i="7"/>
  <c r="AF1136" i="7"/>
  <c r="AF1137" i="7"/>
  <c r="AF1138" i="7"/>
  <c r="AF1139" i="7"/>
  <c r="AF1140" i="7"/>
  <c r="AF1141" i="7"/>
  <c r="AF1142" i="7"/>
  <c r="AF1143" i="7"/>
  <c r="AF1144" i="7"/>
  <c r="AF1145" i="7"/>
  <c r="AF1146" i="7"/>
  <c r="AF1147" i="7"/>
  <c r="AF1148" i="7"/>
  <c r="AF1149" i="7"/>
  <c r="AF1150" i="7"/>
  <c r="AF1151" i="7"/>
  <c r="AF1152" i="7"/>
  <c r="AF1153" i="7"/>
  <c r="AF1154" i="7"/>
  <c r="AF1155" i="7"/>
  <c r="AF1156" i="7"/>
  <c r="AF1157" i="7"/>
  <c r="AF1158" i="7"/>
  <c r="AF1159" i="7"/>
  <c r="AF1160" i="7"/>
  <c r="AF1161" i="7"/>
  <c r="AF1162" i="7"/>
  <c r="AF1163" i="7"/>
  <c r="AF1164" i="7"/>
  <c r="AF1165" i="7"/>
  <c r="AF1166" i="7"/>
  <c r="AF1167" i="7"/>
  <c r="AF1168" i="7"/>
  <c r="AF1169" i="7"/>
  <c r="AF1170" i="7"/>
  <c r="AF1171" i="7"/>
  <c r="AF1172" i="7"/>
  <c r="AF1173" i="7"/>
  <c r="AF1174" i="7"/>
  <c r="AF1175" i="7"/>
  <c r="AF1176" i="7"/>
  <c r="AF1177" i="7"/>
  <c r="AF1178" i="7"/>
  <c r="AF1179" i="7"/>
  <c r="AF1180" i="7"/>
  <c r="AF1181" i="7"/>
  <c r="AF1182" i="7"/>
  <c r="AF1183" i="7"/>
  <c r="AF1184" i="7"/>
  <c r="AF1185" i="7"/>
  <c r="AF1186" i="7"/>
  <c r="AF1187" i="7"/>
  <c r="AF1188" i="7"/>
  <c r="AF1189" i="7"/>
  <c r="AF1190" i="7"/>
  <c r="AF1191" i="7"/>
  <c r="AF1192" i="7"/>
  <c r="AF1193" i="7"/>
  <c r="AF1194" i="7"/>
  <c r="AF1195" i="7"/>
  <c r="AF1196" i="7"/>
  <c r="AF1197" i="7"/>
  <c r="AF1198" i="7"/>
  <c r="AF1199" i="7"/>
  <c r="AF1200" i="7"/>
  <c r="AF1201" i="7"/>
  <c r="AF1202" i="7"/>
  <c r="AF1203" i="7"/>
  <c r="AF1204" i="7"/>
  <c r="AF1205" i="7"/>
  <c r="AF1206" i="7"/>
  <c r="AF1207" i="7"/>
  <c r="AF1208" i="7"/>
  <c r="AF1209" i="7"/>
  <c r="AF1210" i="7"/>
  <c r="AF1211" i="7"/>
  <c r="AF1212" i="7"/>
  <c r="AF1213" i="7"/>
  <c r="AF1214" i="7"/>
  <c r="AF1215" i="7"/>
  <c r="AF1216" i="7"/>
  <c r="AF1217" i="7"/>
  <c r="AF1218" i="7"/>
  <c r="AF1219" i="7"/>
  <c r="AF1220" i="7"/>
  <c r="AF1221" i="7"/>
  <c r="AF1222" i="7"/>
  <c r="AF1223" i="7"/>
  <c r="AF1224" i="7"/>
  <c r="AF1225" i="7"/>
  <c r="AF1226" i="7"/>
  <c r="AF1227" i="7"/>
  <c r="AF1228" i="7"/>
  <c r="AF1229" i="7"/>
  <c r="AF1230" i="7"/>
  <c r="AF1231" i="7"/>
  <c r="AF1232" i="7"/>
  <c r="AF1233" i="7"/>
  <c r="AF1234" i="7"/>
  <c r="AF1235" i="7"/>
  <c r="AF1236" i="7"/>
  <c r="AF1237" i="7"/>
  <c r="AF1238" i="7"/>
  <c r="AF1239" i="7"/>
  <c r="AF1240" i="7"/>
  <c r="AF1241" i="7"/>
  <c r="AF1242" i="7"/>
  <c r="AF1243" i="7"/>
  <c r="AF1244" i="7"/>
  <c r="AF1245" i="7"/>
  <c r="AF1246" i="7"/>
  <c r="AF1247" i="7"/>
  <c r="AF1248" i="7"/>
  <c r="AF1249" i="7"/>
  <c r="AF1250" i="7"/>
  <c r="AF1251" i="7"/>
  <c r="AF1252" i="7"/>
  <c r="AF1253" i="7"/>
  <c r="AF1254" i="7"/>
  <c r="AF1255" i="7"/>
  <c r="AF1256" i="7"/>
  <c r="AF1257" i="7"/>
  <c r="AF1258" i="7"/>
  <c r="AF1259" i="7"/>
  <c r="AF1260" i="7"/>
  <c r="AF1261" i="7"/>
  <c r="AF1262" i="7"/>
  <c r="AF1263" i="7"/>
  <c r="AF1264" i="7"/>
  <c r="AF1265" i="7"/>
  <c r="AF1266" i="7"/>
  <c r="AF1267" i="7"/>
  <c r="AF1268" i="7"/>
  <c r="AF1269" i="7"/>
  <c r="AF1270" i="7"/>
  <c r="AF1271" i="7"/>
  <c r="AF1272" i="7"/>
  <c r="AF1273" i="7"/>
  <c r="AF1274" i="7"/>
  <c r="AF1275" i="7"/>
  <c r="AF1276" i="7"/>
  <c r="AF1277" i="7"/>
  <c r="AF1278" i="7"/>
  <c r="AF1279" i="7"/>
  <c r="AF1280" i="7"/>
  <c r="AF1281" i="7"/>
  <c r="AF1282" i="7"/>
  <c r="AF1283" i="7"/>
  <c r="AF1284" i="7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AF1285" i="7"/>
  <c r="AF1286" i="7"/>
  <c r="AF1287" i="7"/>
  <c r="AF1288" i="7"/>
  <c r="AF1289" i="7"/>
  <c r="AF1290" i="7"/>
  <c r="AF1291" i="7"/>
  <c r="AF1292" i="7"/>
  <c r="AF1293" i="7"/>
  <c r="AF1294" i="7"/>
  <c r="AF1295" i="7"/>
  <c r="AF1296" i="7"/>
  <c r="AF1297" i="7"/>
  <c r="AF1298" i="7"/>
  <c r="AF1299" i="7"/>
  <c r="AF1300" i="7"/>
  <c r="AF1301" i="7"/>
  <c r="AF1302" i="7"/>
  <c r="AF1303" i="7"/>
  <c r="AF1304" i="7"/>
  <c r="AF1305" i="7"/>
  <c r="AF1306" i="7"/>
  <c r="AF1307" i="7"/>
  <c r="AF1308" i="7"/>
  <c r="AF1309" i="7"/>
  <c r="AF1310" i="7"/>
  <c r="AF1311" i="7"/>
  <c r="AF1312" i="7"/>
  <c r="AF1313" i="7"/>
  <c r="AF1314" i="7"/>
  <c r="AF1315" i="7"/>
  <c r="AF1316" i="7"/>
  <c r="AF1317" i="7"/>
  <c r="AF1318" i="7"/>
  <c r="AF1319" i="7"/>
  <c r="AF1320" i="7"/>
  <c r="AF1321" i="7"/>
  <c r="AF1322" i="7"/>
  <c r="AF1323" i="7"/>
  <c r="AF1324" i="7"/>
  <c r="AF1325" i="7"/>
  <c r="AF1326" i="7"/>
  <c r="AF1327" i="7"/>
  <c r="AF1328" i="7"/>
  <c r="AF1329" i="7"/>
  <c r="AF1330" i="7"/>
  <c r="AF1331" i="7"/>
  <c r="AF1332" i="7"/>
  <c r="AF1333" i="7"/>
  <c r="AF1334" i="7"/>
  <c r="AF1335" i="7"/>
  <c r="AF1336" i="7"/>
  <c r="AF1337" i="7"/>
  <c r="AF1338" i="7"/>
  <c r="AF1339" i="7"/>
  <c r="AF1340" i="7"/>
  <c r="AF1341" i="7"/>
  <c r="AF1342" i="7"/>
  <c r="AF1343" i="7"/>
  <c r="AF1344" i="7"/>
  <c r="AF1345" i="7"/>
  <c r="AF1346" i="7"/>
  <c r="AF1347" i="7"/>
  <c r="AF1348" i="7"/>
  <c r="AF1349" i="7"/>
  <c r="AF1350" i="7"/>
  <c r="AF1351" i="7"/>
  <c r="AF1352" i="7"/>
  <c r="AF1353" i="7"/>
  <c r="AF1354" i="7"/>
  <c r="AF1355" i="7"/>
  <c r="AF1356" i="7"/>
  <c r="AF1357" i="7"/>
  <c r="AF1358" i="7"/>
  <c r="AF1359" i="7"/>
  <c r="AF1360" i="7"/>
  <c r="AF1361" i="7"/>
  <c r="AF1362" i="7"/>
  <c r="AF1363" i="7"/>
  <c r="AF1364" i="7"/>
  <c r="AF1365" i="7"/>
  <c r="AF1366" i="7"/>
  <c r="AF1367" i="7"/>
  <c r="AF1368" i="7"/>
  <c r="AF1369" i="7"/>
  <c r="AF1370" i="7"/>
  <c r="AF1371" i="7"/>
  <c r="AF1372" i="7"/>
  <c r="AF1373" i="7"/>
  <c r="AF1374" i="7"/>
  <c r="AF1375" i="7"/>
  <c r="AF1376" i="7"/>
  <c r="AF1377" i="7"/>
  <c r="AF1378" i="7"/>
  <c r="AF1379" i="7"/>
  <c r="AF1380" i="7"/>
  <c r="AF1381" i="7"/>
  <c r="AF1382" i="7"/>
  <c r="AF1383" i="7"/>
  <c r="AF1384" i="7"/>
  <c r="AF1385" i="7"/>
  <c r="AF1386" i="7"/>
  <c r="AF1387" i="7"/>
  <c r="AF1388" i="7"/>
  <c r="AF1389" i="7"/>
  <c r="AF1390" i="7"/>
  <c r="AF1391" i="7"/>
  <c r="AF1392" i="7"/>
  <c r="AF1393" i="7"/>
  <c r="AF1394" i="7"/>
  <c r="AF1395" i="7"/>
  <c r="AF1396" i="7"/>
  <c r="AF1397" i="7"/>
  <c r="AF1398" i="7"/>
  <c r="AF1399" i="7"/>
  <c r="AF1400" i="7"/>
  <c r="AF1401" i="7"/>
  <c r="AF1402" i="7"/>
  <c r="AF1403" i="7"/>
  <c r="AF1404" i="7"/>
  <c r="AF1405" i="7"/>
  <c r="AF1406" i="7"/>
  <c r="AF1407" i="7"/>
  <c r="AF1408" i="7"/>
  <c r="AF1409" i="7"/>
  <c r="AF1410" i="7"/>
  <c r="AF1411" i="7"/>
  <c r="AF1412" i="7"/>
  <c r="AF1413" i="7"/>
  <c r="AF1414" i="7"/>
  <c r="AF1415" i="7"/>
  <c r="AF1416" i="7"/>
  <c r="AF1417" i="7"/>
  <c r="AF1418" i="7"/>
  <c r="AF1419" i="7"/>
  <c r="AF1420" i="7"/>
  <c r="AF1421" i="7"/>
  <c r="AF1422" i="7"/>
  <c r="AF1423" i="7"/>
  <c r="AF1424" i="7"/>
  <c r="AF1425" i="7"/>
  <c r="AF1426" i="7"/>
  <c r="AF1427" i="7"/>
  <c r="AF1428" i="7"/>
  <c r="AF1429" i="7"/>
  <c r="AF1430" i="7"/>
  <c r="AF1431" i="7"/>
  <c r="AF1432" i="7"/>
  <c r="AF1433" i="7"/>
  <c r="AF1434" i="7"/>
  <c r="AF1435" i="7"/>
  <c r="AF1436" i="7"/>
  <c r="AF1437" i="7"/>
  <c r="AF1438" i="7"/>
  <c r="AF1439" i="7"/>
  <c r="AF1440" i="7"/>
  <c r="AF1441" i="7"/>
  <c r="AF1442" i="7"/>
  <c r="AF1443" i="7"/>
  <c r="AF1444" i="7"/>
  <c r="AF1445" i="7"/>
  <c r="AF1446" i="7"/>
  <c r="AF1447" i="7"/>
  <c r="AF1448" i="7"/>
  <c r="AF1449" i="7"/>
  <c r="AF1450" i="7"/>
  <c r="AF1451" i="7"/>
  <c r="AF1452" i="7"/>
  <c r="AF1453" i="7"/>
  <c r="AF1454" i="7"/>
  <c r="AF1455" i="7"/>
  <c r="AF1456" i="7"/>
  <c r="AF1457" i="7"/>
  <c r="AF1458" i="7"/>
  <c r="AF1459" i="7"/>
  <c r="AF1460" i="7"/>
  <c r="AF1461" i="7"/>
  <c r="AF1462" i="7"/>
  <c r="AF1463" i="7"/>
  <c r="AF1464" i="7"/>
  <c r="AF1465" i="7"/>
  <c r="AF1466" i="7"/>
  <c r="AF1467" i="7"/>
  <c r="AF1468" i="7"/>
  <c r="AF1469" i="7"/>
  <c r="AF1470" i="7"/>
  <c r="AF1471" i="7"/>
  <c r="AF1472" i="7"/>
  <c r="AF1473" i="7"/>
  <c r="AF1474" i="7"/>
  <c r="AF1475" i="7"/>
  <c r="AF1476" i="7"/>
  <c r="AF1477" i="7"/>
  <c r="AF1478" i="7"/>
  <c r="AF1479" i="7"/>
  <c r="AF1480" i="7"/>
  <c r="AF1481" i="7"/>
  <c r="AF1482" i="7"/>
  <c r="AF1483" i="7"/>
  <c r="AF1484" i="7"/>
  <c r="AF1485" i="7"/>
  <c r="AF1486" i="7"/>
  <c r="AF1487" i="7"/>
  <c r="AF1488" i="7"/>
  <c r="AF1489" i="7"/>
  <c r="AF1490" i="7"/>
  <c r="AF1491" i="7"/>
  <c r="AF1492" i="7"/>
  <c r="AF1493" i="7"/>
  <c r="AF1494" i="7"/>
  <c r="AF1495" i="7"/>
  <c r="AF1496" i="7"/>
  <c r="AF1497" i="7"/>
  <c r="AF1498" i="7"/>
  <c r="AF1499" i="7"/>
  <c r="AF1500" i="7"/>
  <c r="AF1501" i="7"/>
  <c r="AF1502" i="7"/>
  <c r="AF1503" i="7"/>
  <c r="AF1504" i="7"/>
  <c r="AF1505" i="7"/>
  <c r="AF1506" i="7"/>
  <c r="AF1507" i="7"/>
  <c r="AF1508" i="7"/>
  <c r="AF1509" i="7"/>
  <c r="AF1510" i="7"/>
  <c r="AF1511" i="7"/>
  <c r="AF1512" i="7"/>
  <c r="AF1513" i="7"/>
  <c r="AF1514" i="7"/>
  <c r="AF1515" i="7"/>
  <c r="AF1516" i="7"/>
  <c r="AF1517" i="7"/>
  <c r="AF1518" i="7"/>
  <c r="AF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C205" i="7"/>
  <c r="AC206" i="7"/>
  <c r="AC207" i="7"/>
  <c r="AC208" i="7"/>
  <c r="AC209" i="7"/>
  <c r="AC210" i="7"/>
  <c r="AC211" i="7"/>
  <c r="AC212" i="7"/>
  <c r="AC213" i="7"/>
  <c r="AC214" i="7"/>
  <c r="AC215" i="7"/>
  <c r="AC216" i="7"/>
  <c r="AC217" i="7"/>
  <c r="AC218" i="7"/>
  <c r="AC219" i="7"/>
  <c r="AC220" i="7"/>
  <c r="AC221" i="7"/>
  <c r="AC222" i="7"/>
  <c r="AC223" i="7"/>
  <c r="AC224" i="7"/>
  <c r="AC225" i="7"/>
  <c r="AC226" i="7"/>
  <c r="AC227" i="7"/>
  <c r="AC228" i="7"/>
  <c r="AC229" i="7"/>
  <c r="AC230" i="7"/>
  <c r="AC231" i="7"/>
  <c r="AC232" i="7"/>
  <c r="AC233" i="7"/>
  <c r="AC234" i="7"/>
  <c r="AC235" i="7"/>
  <c r="AC236" i="7"/>
  <c r="AC237" i="7"/>
  <c r="AC238" i="7"/>
  <c r="AC239" i="7"/>
  <c r="AC240" i="7"/>
  <c r="AC241" i="7"/>
  <c r="AC242" i="7"/>
  <c r="AC243" i="7"/>
  <c r="AC244" i="7"/>
  <c r="AC245" i="7"/>
  <c r="AC246" i="7"/>
  <c r="AC247" i="7"/>
  <c r="AC248" i="7"/>
  <c r="AC249" i="7"/>
  <c r="AC250" i="7"/>
  <c r="AC251" i="7"/>
  <c r="AC252" i="7"/>
  <c r="AC253" i="7"/>
  <c r="AC254" i="7"/>
  <c r="AC255" i="7"/>
  <c r="AC256" i="7"/>
  <c r="AC257" i="7"/>
  <c r="AC258" i="7"/>
  <c r="AC259" i="7"/>
  <c r="AC260" i="7"/>
  <c r="AC261" i="7"/>
  <c r="AC262" i="7"/>
  <c r="AC263" i="7"/>
  <c r="AC264" i="7"/>
  <c r="AC265" i="7"/>
  <c r="AC266" i="7"/>
  <c r="AC267" i="7"/>
  <c r="AC268" i="7"/>
  <c r="AC269" i="7"/>
  <c r="AC270" i="7"/>
  <c r="AC271" i="7"/>
  <c r="AC272" i="7"/>
  <c r="AC273" i="7"/>
  <c r="AC274" i="7"/>
  <c r="AC275" i="7"/>
  <c r="AC276" i="7"/>
  <c r="AC277" i="7"/>
  <c r="AC278" i="7"/>
  <c r="AC279" i="7"/>
  <c r="AC280" i="7"/>
  <c r="AC281" i="7"/>
  <c r="AC282" i="7"/>
  <c r="AC283" i="7"/>
  <c r="AC284" i="7"/>
  <c r="AC285" i="7"/>
  <c r="AC286" i="7"/>
  <c r="AC287" i="7"/>
  <c r="AC288" i="7"/>
  <c r="AC289" i="7"/>
  <c r="AC290" i="7"/>
  <c r="AC291" i="7"/>
  <c r="AC292" i="7"/>
  <c r="AC293" i="7"/>
  <c r="AC294" i="7"/>
  <c r="AC295" i="7"/>
  <c r="AC296" i="7"/>
  <c r="AC297" i="7"/>
  <c r="AC298" i="7"/>
  <c r="AC299" i="7"/>
  <c r="AC300" i="7"/>
  <c r="AC301" i="7"/>
  <c r="AC302" i="7"/>
  <c r="AC303" i="7"/>
  <c r="AC304" i="7"/>
  <c r="AC305" i="7"/>
  <c r="AC306" i="7"/>
  <c r="AC307" i="7"/>
  <c r="AC308" i="7"/>
  <c r="AC309" i="7"/>
  <c r="AC310" i="7"/>
  <c r="AC311" i="7"/>
  <c r="AC312" i="7"/>
  <c r="AC313" i="7"/>
  <c r="AC314" i="7"/>
  <c r="AC315" i="7"/>
  <c r="AC316" i="7"/>
  <c r="AC317" i="7"/>
  <c r="AC318" i="7"/>
  <c r="AC319" i="7"/>
  <c r="AC320" i="7"/>
  <c r="AC321" i="7"/>
  <c r="AC322" i="7"/>
  <c r="AC323" i="7"/>
  <c r="AC324" i="7"/>
  <c r="AC325" i="7"/>
  <c r="AC326" i="7"/>
  <c r="AC327" i="7"/>
  <c r="AC328" i="7"/>
  <c r="AC329" i="7"/>
  <c r="AC330" i="7"/>
  <c r="AC331" i="7"/>
  <c r="AC332" i="7"/>
  <c r="AC333" i="7"/>
  <c r="AC334" i="7"/>
  <c r="AC335" i="7"/>
  <c r="AC336" i="7"/>
  <c r="AC337" i="7"/>
  <c r="AC338" i="7"/>
  <c r="AC339" i="7"/>
  <c r="AC340" i="7"/>
  <c r="AC341" i="7"/>
  <c r="AC342" i="7"/>
  <c r="AC343" i="7"/>
  <c r="AC344" i="7"/>
  <c r="AC345" i="7"/>
  <c r="AC346" i="7"/>
  <c r="AC347" i="7"/>
  <c r="AC348" i="7"/>
  <c r="AC349" i="7"/>
  <c r="AC350" i="7"/>
  <c r="AC351" i="7"/>
  <c r="AC352" i="7"/>
  <c r="AC353" i="7"/>
  <c r="AC354" i="7"/>
  <c r="AC355" i="7"/>
  <c r="AC356" i="7"/>
  <c r="AC357" i="7"/>
  <c r="AC358" i="7"/>
  <c r="AC359" i="7"/>
  <c r="AC360" i="7"/>
  <c r="AC361" i="7"/>
  <c r="AC362" i="7"/>
  <c r="AC363" i="7"/>
  <c r="AC364" i="7"/>
  <c r="AC365" i="7"/>
  <c r="AC366" i="7"/>
  <c r="AC367" i="7"/>
  <c r="AC368" i="7"/>
  <c r="AC369" i="7"/>
  <c r="AC370" i="7"/>
  <c r="AC371" i="7"/>
  <c r="AC372" i="7"/>
  <c r="AC373" i="7"/>
  <c r="AC374" i="7"/>
  <c r="AC375" i="7"/>
  <c r="AC376" i="7"/>
  <c r="AC377" i="7"/>
  <c r="AC378" i="7"/>
  <c r="AC379" i="7"/>
  <c r="AC380" i="7"/>
  <c r="AC381" i="7"/>
  <c r="AC382" i="7"/>
  <c r="AC383" i="7"/>
  <c r="AC384" i="7"/>
  <c r="AC385" i="7"/>
  <c r="AC386" i="7"/>
  <c r="AC387" i="7"/>
  <c r="AC388" i="7"/>
  <c r="AC389" i="7"/>
  <c r="AC390" i="7"/>
  <c r="AC391" i="7"/>
  <c r="AC392" i="7"/>
  <c r="AC393" i="7"/>
  <c r="AC394" i="7"/>
  <c r="AC395" i="7"/>
  <c r="AC396" i="7"/>
  <c r="AC397" i="7"/>
  <c r="AC398" i="7"/>
  <c r="AC399" i="7"/>
  <c r="AC400" i="7"/>
  <c r="AC401" i="7"/>
  <c r="AC402" i="7"/>
  <c r="AC403" i="7"/>
  <c r="AC404" i="7"/>
  <c r="AC405" i="7"/>
  <c r="AC406" i="7"/>
  <c r="AC407" i="7"/>
  <c r="AC408" i="7"/>
  <c r="AC409" i="7"/>
  <c r="AC410" i="7"/>
  <c r="AC411" i="7"/>
  <c r="AC412" i="7"/>
  <c r="AC413" i="7"/>
  <c r="AC414" i="7"/>
  <c r="AC415" i="7"/>
  <c r="AC416" i="7"/>
  <c r="AC417" i="7"/>
  <c r="AC418" i="7"/>
  <c r="AC419" i="7"/>
  <c r="AC420" i="7"/>
  <c r="AC421" i="7"/>
  <c r="AC422" i="7"/>
  <c r="AC423" i="7"/>
  <c r="AC424" i="7"/>
  <c r="AC425" i="7"/>
  <c r="AC426" i="7"/>
  <c r="AC427" i="7"/>
  <c r="AC428" i="7"/>
  <c r="AC429" i="7"/>
  <c r="AC430" i="7"/>
  <c r="AC431" i="7"/>
  <c r="AC432" i="7"/>
  <c r="AC433" i="7"/>
  <c r="AC434" i="7"/>
  <c r="AC435" i="7"/>
  <c r="AC436" i="7"/>
  <c r="AC437" i="7"/>
  <c r="AC438" i="7"/>
  <c r="AC439" i="7"/>
  <c r="AC440" i="7"/>
  <c r="AC441" i="7"/>
  <c r="AC442" i="7"/>
  <c r="AC443" i="7"/>
  <c r="AC444" i="7"/>
  <c r="AC445" i="7"/>
  <c r="AC446" i="7"/>
  <c r="AC447" i="7"/>
  <c r="AC448" i="7"/>
  <c r="AC449" i="7"/>
  <c r="AC450" i="7"/>
  <c r="AC451" i="7"/>
  <c r="AC452" i="7"/>
  <c r="AC453" i="7"/>
  <c r="AC454" i="7"/>
  <c r="AC455" i="7"/>
  <c r="AC456" i="7"/>
  <c r="AC457" i="7"/>
  <c r="AC458" i="7"/>
  <c r="AC459" i="7"/>
  <c r="AC460" i="7"/>
  <c r="AC461" i="7"/>
  <c r="AC462" i="7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AC463" i="7"/>
  <c r="AC464" i="7"/>
  <c r="AC465" i="7"/>
  <c r="AC466" i="7"/>
  <c r="AC467" i="7"/>
  <c r="AC468" i="7"/>
  <c r="AC469" i="7"/>
  <c r="AC470" i="7"/>
  <c r="AC471" i="7"/>
  <c r="AC472" i="7"/>
  <c r="AC473" i="7"/>
  <c r="AC474" i="7"/>
  <c r="AC475" i="7"/>
  <c r="AC476" i="7"/>
  <c r="AC477" i="7"/>
  <c r="AC478" i="7"/>
  <c r="AC479" i="7"/>
  <c r="AC480" i="7"/>
  <c r="AC481" i="7"/>
  <c r="AC482" i="7"/>
  <c r="AC483" i="7"/>
  <c r="AC484" i="7"/>
  <c r="AC485" i="7"/>
  <c r="AC486" i="7"/>
  <c r="AC487" i="7"/>
  <c r="AC488" i="7"/>
  <c r="AC489" i="7"/>
  <c r="AC490" i="7"/>
  <c r="AC491" i="7"/>
  <c r="AC492" i="7"/>
  <c r="AC493" i="7"/>
  <c r="AC494" i="7"/>
  <c r="AC495" i="7"/>
  <c r="AC496" i="7"/>
  <c r="AC497" i="7"/>
  <c r="AC498" i="7"/>
  <c r="AC499" i="7"/>
  <c r="AC500" i="7"/>
  <c r="AC501" i="7"/>
  <c r="AC502" i="7"/>
  <c r="AC503" i="7"/>
  <c r="AC504" i="7"/>
  <c r="AC505" i="7"/>
  <c r="AC506" i="7"/>
  <c r="AC507" i="7"/>
  <c r="AC508" i="7"/>
  <c r="AC509" i="7"/>
  <c r="AC510" i="7"/>
  <c r="AC511" i="7"/>
  <c r="AC512" i="7"/>
  <c r="AC513" i="7"/>
  <c r="AC514" i="7"/>
  <c r="AC515" i="7"/>
  <c r="AC516" i="7"/>
  <c r="AC517" i="7"/>
  <c r="AC518" i="7"/>
  <c r="AC519" i="7"/>
  <c r="AC520" i="7"/>
  <c r="AC521" i="7"/>
  <c r="AC522" i="7"/>
  <c r="AC523" i="7"/>
  <c r="AC524" i="7"/>
  <c r="AC525" i="7"/>
  <c r="AC526" i="7"/>
  <c r="AC527" i="7"/>
  <c r="AC528" i="7"/>
  <c r="AC529" i="7"/>
  <c r="AC530" i="7"/>
  <c r="AC531" i="7"/>
  <c r="AC532" i="7"/>
  <c r="AC533" i="7"/>
  <c r="AC534" i="7"/>
  <c r="AC535" i="7"/>
  <c r="AC536" i="7"/>
  <c r="AC537" i="7"/>
  <c r="AC538" i="7"/>
  <c r="AC539" i="7"/>
  <c r="AC540" i="7"/>
  <c r="AC541" i="7"/>
  <c r="AC542" i="7"/>
  <c r="AC543" i="7"/>
  <c r="AC544" i="7"/>
  <c r="AC545" i="7"/>
  <c r="AC546" i="7"/>
  <c r="AC547" i="7"/>
  <c r="AC548" i="7"/>
  <c r="AC549" i="7"/>
  <c r="AC550" i="7"/>
  <c r="AC551" i="7"/>
  <c r="AC552" i="7"/>
  <c r="AC553" i="7"/>
  <c r="AC554" i="7"/>
  <c r="AC555" i="7"/>
  <c r="AC556" i="7"/>
  <c r="AC557" i="7"/>
  <c r="AC558" i="7"/>
  <c r="AC559" i="7"/>
  <c r="AC560" i="7"/>
  <c r="AC561" i="7"/>
  <c r="AC562" i="7"/>
  <c r="AC563" i="7"/>
  <c r="AC564" i="7"/>
  <c r="AC565" i="7"/>
  <c r="AC566" i="7"/>
  <c r="AC567" i="7"/>
  <c r="AC568" i="7"/>
  <c r="AC569" i="7"/>
  <c r="AC570" i="7"/>
  <c r="AC571" i="7"/>
  <c r="AC572" i="7"/>
  <c r="AC573" i="7"/>
  <c r="AC574" i="7"/>
  <c r="AC575" i="7"/>
  <c r="AC576" i="7"/>
  <c r="AC577" i="7"/>
  <c r="AC578" i="7"/>
  <c r="AC579" i="7"/>
  <c r="AC580" i="7"/>
  <c r="AC581" i="7"/>
  <c r="AC582" i="7"/>
  <c r="AC583" i="7"/>
  <c r="AC584" i="7"/>
  <c r="AC585" i="7"/>
  <c r="AC586" i="7"/>
  <c r="AC587" i="7"/>
  <c r="AC588" i="7"/>
  <c r="AC589" i="7"/>
  <c r="AC590" i="7"/>
  <c r="AC591" i="7"/>
  <c r="AC592" i="7"/>
  <c r="AC593" i="7"/>
  <c r="AC594" i="7"/>
  <c r="AC595" i="7"/>
  <c r="AC596" i="7"/>
  <c r="AC597" i="7"/>
  <c r="AC598" i="7"/>
  <c r="AC599" i="7"/>
  <c r="AC600" i="7"/>
  <c r="AC601" i="7"/>
  <c r="AC602" i="7"/>
  <c r="AC603" i="7"/>
  <c r="AC604" i="7"/>
  <c r="AC605" i="7"/>
  <c r="AC606" i="7"/>
  <c r="AC607" i="7"/>
  <c r="AC608" i="7"/>
  <c r="AC609" i="7"/>
  <c r="AC610" i="7"/>
  <c r="AC611" i="7"/>
  <c r="AC612" i="7"/>
  <c r="AC613" i="7"/>
  <c r="AC614" i="7"/>
  <c r="AC615" i="7"/>
  <c r="AC616" i="7"/>
  <c r="AC617" i="7"/>
  <c r="AC618" i="7"/>
  <c r="AC619" i="7"/>
  <c r="AC620" i="7"/>
  <c r="AC621" i="7"/>
  <c r="AC622" i="7"/>
  <c r="AC623" i="7"/>
  <c r="AC624" i="7"/>
  <c r="AC625" i="7"/>
  <c r="AC626" i="7"/>
  <c r="AC627" i="7"/>
  <c r="AC628" i="7"/>
  <c r="AC629" i="7"/>
  <c r="AC630" i="7"/>
  <c r="AC631" i="7"/>
  <c r="AC632" i="7"/>
  <c r="AC633" i="7"/>
  <c r="AC634" i="7"/>
  <c r="AC635" i="7"/>
  <c r="AC636" i="7"/>
  <c r="AC637" i="7"/>
  <c r="AC638" i="7"/>
  <c r="AC639" i="7"/>
  <c r="AC640" i="7"/>
  <c r="AC641" i="7"/>
  <c r="AC642" i="7"/>
  <c r="AC643" i="7"/>
  <c r="AC644" i="7"/>
  <c r="AC645" i="7"/>
  <c r="AC646" i="7"/>
  <c r="AC647" i="7"/>
  <c r="AC648" i="7"/>
  <c r="AC649" i="7"/>
  <c r="AC650" i="7"/>
  <c r="AC651" i="7"/>
  <c r="AC652" i="7"/>
  <c r="AC653" i="7"/>
  <c r="AC654" i="7"/>
  <c r="AC655" i="7"/>
  <c r="AC656" i="7"/>
  <c r="AC657" i="7"/>
  <c r="AC658" i="7"/>
  <c r="AC659" i="7"/>
  <c r="AC660" i="7"/>
  <c r="AC661" i="7"/>
  <c r="AC662" i="7"/>
  <c r="AC663" i="7"/>
  <c r="AC664" i="7"/>
  <c r="AC665" i="7"/>
  <c r="AC666" i="7"/>
  <c r="AC667" i="7"/>
  <c r="AC668" i="7"/>
  <c r="AC669" i="7"/>
  <c r="AC670" i="7"/>
  <c r="AC671" i="7"/>
  <c r="AC672" i="7"/>
  <c r="AC673" i="7"/>
  <c r="AC674" i="7"/>
  <c r="AC675" i="7"/>
  <c r="AC676" i="7"/>
  <c r="AC677" i="7"/>
  <c r="AC678" i="7"/>
  <c r="AC679" i="7"/>
  <c r="AC680" i="7"/>
  <c r="AC681" i="7"/>
  <c r="AC682" i="7"/>
  <c r="AC683" i="7"/>
  <c r="AC684" i="7"/>
  <c r="AC685" i="7"/>
  <c r="AC686" i="7"/>
  <c r="AC687" i="7"/>
  <c r="AC688" i="7"/>
  <c r="AC689" i="7"/>
  <c r="AC690" i="7"/>
  <c r="AC691" i="7"/>
  <c r="AC692" i="7"/>
  <c r="AC693" i="7"/>
  <c r="AC694" i="7"/>
  <c r="AC695" i="7"/>
  <c r="AC696" i="7"/>
  <c r="AC697" i="7"/>
  <c r="AC698" i="7"/>
  <c r="AC699" i="7"/>
  <c r="AC700" i="7"/>
  <c r="AC701" i="7"/>
  <c r="AC702" i="7"/>
  <c r="AC703" i="7"/>
  <c r="AC704" i="7"/>
  <c r="AC705" i="7"/>
  <c r="AC706" i="7"/>
  <c r="AC707" i="7"/>
  <c r="AC708" i="7"/>
  <c r="AC709" i="7"/>
  <c r="AC710" i="7"/>
  <c r="AC711" i="7"/>
  <c r="AC712" i="7"/>
  <c r="AC713" i="7"/>
  <c r="AC714" i="7"/>
  <c r="AC715" i="7"/>
  <c r="AC716" i="7"/>
  <c r="AC717" i="7"/>
  <c r="AC718" i="7"/>
  <c r="AC719" i="7"/>
  <c r="AC720" i="7"/>
  <c r="AC721" i="7"/>
  <c r="AC722" i="7"/>
  <c r="AC723" i="7"/>
  <c r="AC724" i="7"/>
  <c r="AC725" i="7"/>
  <c r="AC726" i="7"/>
  <c r="AC727" i="7"/>
  <c r="AC728" i="7"/>
  <c r="AC729" i="7"/>
  <c r="AC730" i="7"/>
  <c r="AC731" i="7"/>
  <c r="AC732" i="7"/>
  <c r="AC733" i="7"/>
  <c r="AC734" i="7"/>
  <c r="AC735" i="7"/>
  <c r="AC736" i="7"/>
  <c r="AC737" i="7"/>
  <c r="AC738" i="7"/>
  <c r="AC739" i="7"/>
  <c r="AC740" i="7"/>
  <c r="AC741" i="7"/>
  <c r="AC742" i="7"/>
  <c r="AC743" i="7"/>
  <c r="AC744" i="7"/>
  <c r="AC745" i="7"/>
  <c r="AC746" i="7"/>
  <c r="AC747" i="7"/>
  <c r="AC748" i="7"/>
  <c r="AC749" i="7"/>
  <c r="AC750" i="7"/>
  <c r="AC751" i="7"/>
  <c r="AC752" i="7"/>
  <c r="AC753" i="7"/>
  <c r="AC754" i="7"/>
  <c r="AC755" i="7"/>
  <c r="AC756" i="7"/>
  <c r="AC757" i="7"/>
  <c r="AC758" i="7"/>
  <c r="AC759" i="7"/>
  <c r="AC760" i="7"/>
  <c r="AC761" i="7"/>
  <c r="AC762" i="7"/>
  <c r="AC763" i="7"/>
  <c r="AC764" i="7"/>
  <c r="AC765" i="7"/>
  <c r="AC766" i="7"/>
  <c r="AC767" i="7"/>
  <c r="AC768" i="7"/>
  <c r="AC769" i="7"/>
  <c r="AC770" i="7"/>
  <c r="AC771" i="7"/>
  <c r="AC772" i="7"/>
  <c r="AC773" i="7"/>
  <c r="AC774" i="7"/>
  <c r="AC775" i="7"/>
  <c r="AC776" i="7"/>
  <c r="AC777" i="7"/>
  <c r="AC778" i="7"/>
  <c r="AC779" i="7"/>
  <c r="AC780" i="7"/>
  <c r="AC781" i="7"/>
  <c r="AC782" i="7"/>
  <c r="AC783" i="7"/>
  <c r="AC784" i="7"/>
  <c r="AC785" i="7"/>
  <c r="AC786" i="7"/>
  <c r="AC787" i="7"/>
  <c r="AC788" i="7"/>
  <c r="AC789" i="7"/>
  <c r="AC790" i="7"/>
  <c r="AC791" i="7"/>
  <c r="AC792" i="7"/>
  <c r="AC793" i="7"/>
  <c r="AC794" i="7"/>
  <c r="AC795" i="7"/>
  <c r="AC796" i="7"/>
  <c r="AC797" i="7"/>
  <c r="AC798" i="7"/>
  <c r="AC799" i="7"/>
  <c r="AC800" i="7"/>
  <c r="AC801" i="7"/>
  <c r="AC802" i="7"/>
  <c r="AC803" i="7"/>
  <c r="AC804" i="7"/>
  <c r="AC805" i="7"/>
  <c r="AC806" i="7"/>
  <c r="AC807" i="7"/>
  <c r="AC808" i="7"/>
  <c r="AC809" i="7"/>
  <c r="AC810" i="7"/>
  <c r="AC811" i="7"/>
  <c r="AC812" i="7"/>
  <c r="AC813" i="7"/>
  <c r="AC814" i="7"/>
  <c r="AC815" i="7"/>
  <c r="AC816" i="7"/>
  <c r="AC817" i="7"/>
  <c r="AC818" i="7"/>
  <c r="AC819" i="7"/>
  <c r="AC820" i="7"/>
  <c r="AC821" i="7"/>
  <c r="AC822" i="7"/>
  <c r="AC823" i="7"/>
  <c r="AC824" i="7"/>
  <c r="AC825" i="7"/>
  <c r="AC826" i="7"/>
  <c r="AC827" i="7"/>
  <c r="AC828" i="7"/>
  <c r="AC829" i="7"/>
  <c r="AC830" i="7"/>
  <c r="AC831" i="7"/>
  <c r="AC832" i="7"/>
  <c r="AC833" i="7"/>
  <c r="AC834" i="7"/>
  <c r="AC835" i="7"/>
  <c r="AC836" i="7"/>
  <c r="AC837" i="7"/>
  <c r="AC838" i="7"/>
  <c r="AC839" i="7"/>
  <c r="AC840" i="7"/>
  <c r="AC841" i="7"/>
  <c r="AC842" i="7"/>
  <c r="AC843" i="7"/>
  <c r="AC844" i="7"/>
  <c r="AC845" i="7"/>
  <c r="AC846" i="7"/>
  <c r="AC847" i="7"/>
  <c r="AC848" i="7"/>
  <c r="AC849" i="7"/>
  <c r="AC850" i="7"/>
  <c r="AC851" i="7"/>
  <c r="AC852" i="7"/>
  <c r="AC853" i="7"/>
  <c r="AC854" i="7"/>
  <c r="AC855" i="7"/>
  <c r="AC856" i="7"/>
  <c r="AC857" i="7"/>
  <c r="AC858" i="7"/>
  <c r="AC859" i="7"/>
  <c r="AC860" i="7"/>
  <c r="AC861" i="7"/>
  <c r="AC862" i="7"/>
  <c r="AC863" i="7"/>
  <c r="AC864" i="7"/>
  <c r="AC865" i="7"/>
  <c r="AC866" i="7"/>
  <c r="AC867" i="7"/>
  <c r="AC868" i="7"/>
  <c r="AC869" i="7"/>
  <c r="AC870" i="7"/>
  <c r="AC871" i="7"/>
  <c r="AC872" i="7"/>
  <c r="AC873" i="7"/>
  <c r="AC874" i="7"/>
  <c r="AC875" i="7"/>
  <c r="AC876" i="7"/>
  <c r="AC877" i="7"/>
  <c r="AC878" i="7"/>
  <c r="AC879" i="7"/>
  <c r="AC880" i="7"/>
  <c r="AC881" i="7"/>
  <c r="AC882" i="7"/>
  <c r="AC883" i="7"/>
  <c r="AC884" i="7"/>
  <c r="AC885" i="7"/>
  <c r="AC886" i="7"/>
  <c r="AC887" i="7"/>
  <c r="AC888" i="7"/>
  <c r="AC889" i="7"/>
  <c r="AC890" i="7"/>
  <c r="AC891" i="7"/>
  <c r="AC892" i="7"/>
  <c r="AC893" i="7"/>
  <c r="AC894" i="7"/>
  <c r="AC895" i="7"/>
  <c r="AC896" i="7"/>
  <c r="AC897" i="7"/>
  <c r="AC898" i="7"/>
  <c r="AC899" i="7"/>
  <c r="AC900" i="7"/>
  <c r="AC901" i="7"/>
  <c r="AC902" i="7"/>
  <c r="AC903" i="7"/>
  <c r="AC904" i="7"/>
  <c r="AC905" i="7"/>
  <c r="AC906" i="7"/>
  <c r="AC907" i="7"/>
  <c r="AC908" i="7"/>
  <c r="AC909" i="7"/>
  <c r="AC910" i="7"/>
  <c r="AC911" i="7"/>
  <c r="AC912" i="7"/>
  <c r="AC913" i="7"/>
  <c r="AC914" i="7"/>
  <c r="AC915" i="7"/>
  <c r="AC916" i="7"/>
  <c r="AC917" i="7"/>
  <c r="AC918" i="7"/>
  <c r="AC919" i="7"/>
  <c r="AC920" i="7"/>
  <c r="AC921" i="7"/>
  <c r="AC922" i="7"/>
  <c r="AC923" i="7"/>
  <c r="AC924" i="7"/>
  <c r="AC925" i="7"/>
  <c r="AC926" i="7"/>
  <c r="AC927" i="7"/>
  <c r="AC928" i="7"/>
  <c r="AC929" i="7"/>
  <c r="AC930" i="7"/>
  <c r="AC931" i="7"/>
  <c r="AC932" i="7"/>
  <c r="AC933" i="7"/>
  <c r="AC934" i="7"/>
  <c r="AC935" i="7"/>
  <c r="AC936" i="7"/>
  <c r="AC937" i="7"/>
  <c r="AC938" i="7"/>
  <c r="AC939" i="7"/>
  <c r="AC940" i="7"/>
  <c r="AC941" i="7"/>
  <c r="AC942" i="7"/>
  <c r="AC943" i="7"/>
  <c r="AC944" i="7"/>
  <c r="AC945" i="7"/>
  <c r="AC946" i="7"/>
  <c r="AC947" i="7"/>
  <c r="AC948" i="7"/>
  <c r="AC949" i="7"/>
  <c r="AC950" i="7"/>
  <c r="AC951" i="7"/>
  <c r="AC952" i="7"/>
  <c r="AC953" i="7"/>
  <c r="AC954" i="7"/>
  <c r="AC955" i="7"/>
  <c r="AC956" i="7"/>
  <c r="AC957" i="7"/>
  <c r="AC958" i="7"/>
  <c r="AC959" i="7"/>
  <c r="AC960" i="7"/>
  <c r="AC961" i="7"/>
  <c r="AC962" i="7"/>
  <c r="AC963" i="7"/>
  <c r="AC964" i="7"/>
  <c r="AC965" i="7"/>
  <c r="AC966" i="7"/>
  <c r="AC967" i="7"/>
  <c r="AC968" i="7"/>
  <c r="AC969" i="7"/>
  <c r="AC970" i="7"/>
  <c r="AC971" i="7"/>
  <c r="AC972" i="7"/>
  <c r="AC973" i="7"/>
  <c r="AC974" i="7"/>
  <c r="AC975" i="7"/>
  <c r="AC976" i="7"/>
  <c r="AC977" i="7"/>
  <c r="AC978" i="7"/>
  <c r="AC979" i="7"/>
  <c r="AC980" i="7"/>
  <c r="AC981" i="7"/>
  <c r="AC982" i="7"/>
  <c r="AC983" i="7"/>
  <c r="AC984" i="7"/>
  <c r="AC985" i="7"/>
  <c r="AC986" i="7"/>
  <c r="AC987" i="7"/>
  <c r="AC988" i="7"/>
  <c r="AC989" i="7"/>
  <c r="AC990" i="7"/>
  <c r="AC991" i="7"/>
  <c r="AC992" i="7"/>
  <c r="AC993" i="7"/>
  <c r="AC994" i="7"/>
  <c r="AC995" i="7"/>
  <c r="AC996" i="7"/>
  <c r="AC997" i="7"/>
  <c r="AC998" i="7"/>
  <c r="AC999" i="7"/>
  <c r="AC1000" i="7"/>
  <c r="AC1001" i="7"/>
  <c r="AC1002" i="7"/>
  <c r="AC1003" i="7"/>
  <c r="AC1004" i="7"/>
  <c r="AC1005" i="7"/>
  <c r="AC1006" i="7"/>
  <c r="AC1007" i="7"/>
  <c r="AC1008" i="7"/>
  <c r="AC1009" i="7"/>
  <c r="AC1010" i="7"/>
  <c r="AC1011" i="7"/>
  <c r="AC1012" i="7"/>
  <c r="AC1013" i="7"/>
  <c r="AC1014" i="7"/>
  <c r="AC1015" i="7"/>
  <c r="AC1016" i="7"/>
  <c r="AC1017" i="7"/>
  <c r="AC1018" i="7"/>
  <c r="AC1019" i="7"/>
  <c r="AC1020" i="7"/>
  <c r="AC1021" i="7"/>
  <c r="AC1022" i="7"/>
  <c r="AC1023" i="7"/>
  <c r="AC1024" i="7"/>
  <c r="AC1025" i="7"/>
  <c r="AC1026" i="7"/>
  <c r="AC1027" i="7"/>
  <c r="AC1028" i="7"/>
  <c r="AC1029" i="7"/>
  <c r="AC1030" i="7"/>
  <c r="AC1031" i="7"/>
  <c r="AC1032" i="7"/>
  <c r="AC1033" i="7"/>
  <c r="AC1034" i="7"/>
  <c r="AC1035" i="7"/>
  <c r="AC1036" i="7"/>
  <c r="AC1037" i="7"/>
  <c r="AC1038" i="7"/>
  <c r="AC1039" i="7"/>
  <c r="AC1040" i="7"/>
  <c r="AC1041" i="7"/>
  <c r="AC1042" i="7"/>
  <c r="AC1043" i="7"/>
  <c r="AC1044" i="7"/>
  <c r="AC1045" i="7"/>
  <c r="AC1046" i="7"/>
  <c r="AC1047" i="7"/>
  <c r="AC1048" i="7"/>
  <c r="AC1049" i="7"/>
  <c r="AC1050" i="7"/>
  <c r="AC1051" i="7"/>
  <c r="AC1052" i="7"/>
  <c r="AC1053" i="7"/>
  <c r="AC1054" i="7"/>
  <c r="AC1055" i="7"/>
  <c r="AC1056" i="7"/>
  <c r="AC1057" i="7"/>
  <c r="AC1058" i="7"/>
  <c r="AC1059" i="7"/>
  <c r="AC1060" i="7"/>
  <c r="AC1061" i="7"/>
  <c r="AC1062" i="7"/>
  <c r="AC1063" i="7"/>
  <c r="AC1064" i="7"/>
  <c r="AC1065" i="7"/>
  <c r="AC1066" i="7"/>
  <c r="AC1067" i="7"/>
  <c r="AC1068" i="7"/>
  <c r="AC1069" i="7"/>
  <c r="AC1070" i="7"/>
  <c r="AC1071" i="7"/>
  <c r="AC1072" i="7"/>
  <c r="AC1073" i="7"/>
  <c r="AC1074" i="7"/>
  <c r="AC1075" i="7"/>
  <c r="AC1076" i="7"/>
  <c r="AC1077" i="7"/>
  <c r="AC1078" i="7"/>
  <c r="AC1079" i="7"/>
  <c r="AC1080" i="7"/>
  <c r="AC1081" i="7"/>
  <c r="AC1082" i="7"/>
  <c r="AC1083" i="7"/>
  <c r="AC1084" i="7"/>
  <c r="AC1085" i="7"/>
  <c r="AC1086" i="7"/>
  <c r="AC1087" i="7"/>
  <c r="AC1088" i="7"/>
  <c r="AC1089" i="7"/>
  <c r="AC1090" i="7"/>
  <c r="AC1091" i="7"/>
  <c r="AC1092" i="7"/>
  <c r="AC1093" i="7"/>
  <c r="AC1094" i="7"/>
  <c r="AC1095" i="7"/>
  <c r="AC1096" i="7"/>
  <c r="AC1097" i="7"/>
  <c r="AC1098" i="7"/>
  <c r="AC1099" i="7"/>
  <c r="AC1100" i="7"/>
  <c r="AC1101" i="7"/>
  <c r="AC1102" i="7"/>
  <c r="AC1103" i="7"/>
  <c r="AC1104" i="7"/>
  <c r="AC1105" i="7"/>
  <c r="AC1106" i="7"/>
  <c r="AC1107" i="7"/>
  <c r="AC1108" i="7"/>
  <c r="AC1109" i="7"/>
  <c r="AC1110" i="7"/>
  <c r="AC1111" i="7"/>
  <c r="AC1112" i="7"/>
  <c r="AC1113" i="7"/>
  <c r="AC1114" i="7"/>
  <c r="AC1115" i="7"/>
  <c r="AC1116" i="7"/>
  <c r="AC1117" i="7"/>
  <c r="AC1118" i="7"/>
  <c r="AC1119" i="7"/>
  <c r="AC1120" i="7"/>
  <c r="AC1121" i="7"/>
  <c r="AC1122" i="7"/>
  <c r="AC1123" i="7"/>
  <c r="AC1124" i="7"/>
  <c r="AC1125" i="7"/>
  <c r="AC1126" i="7"/>
  <c r="AC1127" i="7"/>
  <c r="AC1128" i="7"/>
  <c r="AC1129" i="7"/>
  <c r="AC1130" i="7"/>
  <c r="AC1131" i="7"/>
  <c r="AC1132" i="7"/>
  <c r="AC1133" i="7"/>
  <c r="AC1134" i="7"/>
  <c r="AC1135" i="7"/>
  <c r="AC1136" i="7"/>
  <c r="AC1137" i="7"/>
  <c r="AC1138" i="7"/>
  <c r="AC1139" i="7"/>
  <c r="AC1140" i="7"/>
  <c r="AC1141" i="7"/>
  <c r="AC1142" i="7"/>
  <c r="AC1143" i="7"/>
  <c r="AC1144" i="7"/>
  <c r="AC1145" i="7"/>
  <c r="AC1146" i="7"/>
  <c r="AC1147" i="7"/>
  <c r="AC1148" i="7"/>
  <c r="AC1149" i="7"/>
  <c r="AC1150" i="7"/>
  <c r="AC1151" i="7"/>
  <c r="AC1152" i="7"/>
  <c r="AC1153" i="7"/>
  <c r="AC1154" i="7"/>
  <c r="AC1155" i="7"/>
  <c r="AC1156" i="7"/>
  <c r="AC1157" i="7"/>
  <c r="AC1158" i="7"/>
  <c r="AC1159" i="7"/>
  <c r="AC1160" i="7"/>
  <c r="AC1161" i="7"/>
  <c r="AC1162" i="7"/>
  <c r="AC1163" i="7"/>
  <c r="AC1164" i="7"/>
  <c r="AC1165" i="7"/>
  <c r="AC1166" i="7"/>
  <c r="AC1167" i="7"/>
  <c r="AC1168" i="7"/>
  <c r="AC1169" i="7"/>
  <c r="AC1170" i="7"/>
  <c r="AC1171" i="7"/>
  <c r="AC1172" i="7"/>
  <c r="AC1173" i="7"/>
  <c r="AC1174" i="7"/>
  <c r="AC1175" i="7"/>
  <c r="AC1176" i="7"/>
  <c r="AC1177" i="7"/>
  <c r="AC1178" i="7"/>
  <c r="AC1179" i="7"/>
  <c r="AC1180" i="7"/>
  <c r="AC1181" i="7"/>
  <c r="AC1182" i="7"/>
  <c r="AC1183" i="7"/>
  <c r="AC1184" i="7"/>
  <c r="AC1185" i="7"/>
  <c r="AC1186" i="7"/>
  <c r="AC1187" i="7"/>
  <c r="AC1188" i="7"/>
  <c r="AC1189" i="7"/>
  <c r="AC1190" i="7"/>
  <c r="AC1191" i="7"/>
  <c r="AC1192" i="7"/>
  <c r="AC1193" i="7"/>
  <c r="AC1194" i="7"/>
  <c r="AC1195" i="7"/>
  <c r="AC1196" i="7"/>
  <c r="AC1197" i="7"/>
  <c r="AC1198" i="7"/>
  <c r="AC1199" i="7"/>
  <c r="AC1200" i="7"/>
  <c r="AC1201" i="7"/>
  <c r="AC1202" i="7"/>
  <c r="AC1203" i="7"/>
  <c r="AC1204" i="7"/>
  <c r="AC1205" i="7"/>
  <c r="AC1206" i="7"/>
  <c r="AC1207" i="7"/>
  <c r="AC1208" i="7"/>
  <c r="AC1209" i="7"/>
  <c r="AC1210" i="7"/>
  <c r="AC1211" i="7"/>
  <c r="AC1212" i="7"/>
  <c r="AC1213" i="7"/>
  <c r="AC1214" i="7"/>
  <c r="AC1215" i="7"/>
  <c r="AC1216" i="7"/>
  <c r="AC1217" i="7"/>
  <c r="AC1218" i="7"/>
  <c r="AC1219" i="7"/>
  <c r="AC1220" i="7"/>
  <c r="AC1221" i="7"/>
  <c r="AC1222" i="7"/>
  <c r="AC1223" i="7"/>
  <c r="AC1224" i="7"/>
  <c r="AC1225" i="7"/>
  <c r="AC1226" i="7"/>
  <c r="AC1227" i="7"/>
  <c r="AC1228" i="7"/>
  <c r="AC1229" i="7"/>
  <c r="AC1230" i="7"/>
  <c r="AC1231" i="7"/>
  <c r="AC1232" i="7"/>
  <c r="AC1233" i="7"/>
  <c r="AC1234" i="7"/>
  <c r="AC1235" i="7"/>
  <c r="AC1236" i="7"/>
  <c r="AC1237" i="7"/>
  <c r="AC1238" i="7"/>
  <c r="AC1239" i="7"/>
  <c r="AC1240" i="7"/>
  <c r="AC1241" i="7"/>
  <c r="AC1242" i="7"/>
  <c r="AC1243" i="7"/>
  <c r="AC1244" i="7"/>
  <c r="AC1245" i="7"/>
  <c r="AC1246" i="7"/>
  <c r="AC1247" i="7"/>
  <c r="AC1248" i="7"/>
  <c r="AC1249" i="7"/>
  <c r="AC1250" i="7"/>
  <c r="AC1251" i="7"/>
  <c r="AC1252" i="7"/>
  <c r="AC1253" i="7"/>
  <c r="AC1254" i="7"/>
  <c r="AC1255" i="7"/>
  <c r="AC1256" i="7"/>
  <c r="AC1257" i="7"/>
  <c r="AC1258" i="7"/>
  <c r="AC1259" i="7"/>
  <c r="AC1260" i="7"/>
  <c r="AC1261" i="7"/>
  <c r="AC1262" i="7"/>
  <c r="AC1263" i="7"/>
  <c r="AC1264" i="7"/>
  <c r="AC1265" i="7"/>
  <c r="AC1266" i="7"/>
  <c r="AC1267" i="7"/>
  <c r="AC1268" i="7"/>
  <c r="AC1269" i="7"/>
  <c r="AC1270" i="7"/>
  <c r="AC1271" i="7"/>
  <c r="AC1272" i="7"/>
  <c r="AC1273" i="7"/>
  <c r="AC1274" i="7"/>
  <c r="AC1275" i="7"/>
  <c r="AC1276" i="7"/>
  <c r="AC1277" i="7"/>
  <c r="AC1278" i="7"/>
  <c r="AC1279" i="7"/>
  <c r="AC1280" i="7"/>
  <c r="AC1281" i="7"/>
  <c r="AC1282" i="7"/>
  <c r="AC1283" i="7"/>
  <c r="AC1284" i="7"/>
  <c r="AC1285" i="7"/>
  <c r="AC1286" i="7"/>
  <c r="AC1287" i="7"/>
  <c r="AC1288" i="7"/>
  <c r="AC1289" i="7"/>
  <c r="AC1290" i="7"/>
  <c r="AC1291" i="7"/>
  <c r="AC1292" i="7"/>
  <c r="AC1293" i="7"/>
  <c r="AC1294" i="7"/>
  <c r="AC1295" i="7"/>
  <c r="AC1296" i="7"/>
  <c r="AC1297" i="7"/>
  <c r="AC1298" i="7"/>
  <c r="AC1299" i="7"/>
  <c r="AC1300" i="7"/>
  <c r="AC1301" i="7"/>
  <c r="AC1302" i="7"/>
  <c r="AC1303" i="7"/>
  <c r="AC1304" i="7"/>
  <c r="AC1305" i="7"/>
  <c r="AC1306" i="7"/>
  <c r="AC1307" i="7"/>
  <c r="AC1308" i="7"/>
  <c r="AC1309" i="7"/>
  <c r="AC1310" i="7"/>
  <c r="AC1311" i="7"/>
  <c r="AC1312" i="7"/>
  <c r="AC1313" i="7"/>
  <c r="AC1314" i="7"/>
  <c r="AC1315" i="7"/>
  <c r="AC1316" i="7"/>
  <c r="AC1317" i="7"/>
  <c r="AC1318" i="7"/>
  <c r="AC1319" i="7"/>
  <c r="AC1320" i="7"/>
  <c r="AC1321" i="7"/>
  <c r="AC1322" i="7"/>
  <c r="AC1323" i="7"/>
  <c r="AC1324" i="7"/>
  <c r="AC1325" i="7"/>
  <c r="AC1326" i="7"/>
  <c r="AC1327" i="7"/>
  <c r="AC1328" i="7"/>
  <c r="AC1329" i="7"/>
  <c r="AC1330" i="7"/>
  <c r="AC1331" i="7"/>
  <c r="AC1332" i="7"/>
  <c r="AC1333" i="7"/>
  <c r="AC1334" i="7"/>
  <c r="AC1335" i="7"/>
  <c r="AC1336" i="7"/>
  <c r="AC1337" i="7"/>
  <c r="AC1338" i="7"/>
  <c r="AC1339" i="7"/>
  <c r="AC1340" i="7"/>
  <c r="AC1341" i="7"/>
  <c r="AC1342" i="7"/>
  <c r="AC1343" i="7"/>
  <c r="AC1344" i="7"/>
  <c r="AC1345" i="7"/>
  <c r="AC1346" i="7"/>
  <c r="AC1347" i="7"/>
  <c r="AC1348" i="7"/>
  <c r="AC1349" i="7"/>
  <c r="AC1350" i="7"/>
  <c r="AC1351" i="7"/>
  <c r="AC1352" i="7"/>
  <c r="AC1353" i="7"/>
  <c r="AC1354" i="7"/>
  <c r="AC1355" i="7"/>
  <c r="AC1356" i="7"/>
  <c r="AC1357" i="7"/>
  <c r="AC1358" i="7"/>
  <c r="AC1359" i="7"/>
  <c r="AC1360" i="7"/>
  <c r="AC1361" i="7"/>
  <c r="AC1362" i="7"/>
  <c r="AC1363" i="7"/>
  <c r="AC1364" i="7"/>
  <c r="AC1365" i="7"/>
  <c r="AC1366" i="7"/>
  <c r="AC1367" i="7"/>
  <c r="AC1368" i="7"/>
  <c r="AC1369" i="7"/>
  <c r="AC1370" i="7"/>
  <c r="AC1371" i="7"/>
  <c r="AC1372" i="7"/>
  <c r="AC1373" i="7"/>
  <c r="AC1374" i="7"/>
  <c r="AC1375" i="7"/>
  <c r="AC1376" i="7"/>
  <c r="AC1377" i="7"/>
  <c r="AC1378" i="7"/>
  <c r="AC1379" i="7"/>
  <c r="AC1380" i="7"/>
  <c r="AC1381" i="7"/>
  <c r="AC1382" i="7"/>
  <c r="AC1383" i="7"/>
  <c r="AC1384" i="7"/>
  <c r="AC1385" i="7"/>
  <c r="AC1386" i="7"/>
  <c r="AC1387" i="7"/>
  <c r="AC1388" i="7"/>
  <c r="AC1389" i="7"/>
  <c r="AC1390" i="7"/>
  <c r="AC1391" i="7"/>
  <c r="AC1392" i="7"/>
  <c r="AC1393" i="7"/>
  <c r="AC1394" i="7"/>
  <c r="AC1395" i="7"/>
  <c r="AC1396" i="7"/>
  <c r="AC1397" i="7"/>
  <c r="AC1398" i="7"/>
  <c r="AC1399" i="7"/>
  <c r="AC1400" i="7"/>
  <c r="AC1401" i="7"/>
  <c r="AC1402" i="7"/>
  <c r="AC1403" i="7"/>
  <c r="AC1404" i="7"/>
  <c r="AC1405" i="7"/>
  <c r="AC1406" i="7"/>
  <c r="AC1407" i="7"/>
  <c r="AC1408" i="7"/>
  <c r="AC1409" i="7"/>
  <c r="AC1410" i="7"/>
  <c r="AC1411" i="7"/>
  <c r="AC1412" i="7"/>
  <c r="AC1413" i="7"/>
  <c r="AC1414" i="7"/>
  <c r="AC1415" i="7"/>
  <c r="AC1416" i="7"/>
  <c r="AC1417" i="7"/>
  <c r="AC1418" i="7"/>
  <c r="AC1419" i="7"/>
  <c r="AC1420" i="7"/>
  <c r="AC1421" i="7"/>
  <c r="AC1422" i="7"/>
  <c r="AC1423" i="7"/>
  <c r="AC1424" i="7"/>
  <c r="AC1425" i="7"/>
  <c r="AC1426" i="7"/>
  <c r="AC1427" i="7"/>
  <c r="AC1428" i="7"/>
  <c r="AC1429" i="7"/>
  <c r="AC1430" i="7"/>
  <c r="AC1431" i="7"/>
  <c r="AC1432" i="7"/>
  <c r="AC1433" i="7"/>
  <c r="AC1434" i="7"/>
  <c r="AC1435" i="7"/>
  <c r="AC1436" i="7"/>
  <c r="AC1437" i="7"/>
  <c r="AC1438" i="7"/>
  <c r="AC1439" i="7"/>
  <c r="AC1440" i="7"/>
  <c r="AC1441" i="7"/>
  <c r="AC1442" i="7"/>
  <c r="AC1443" i="7"/>
  <c r="AC1444" i="7"/>
  <c r="AC1445" i="7"/>
  <c r="AC1446" i="7"/>
  <c r="AC1447" i="7"/>
  <c r="AC1448" i="7"/>
  <c r="AC1449" i="7"/>
  <c r="AC1450" i="7"/>
  <c r="AC1451" i="7"/>
  <c r="AC1452" i="7"/>
  <c r="AC1453" i="7"/>
  <c r="AC1454" i="7"/>
  <c r="AC1455" i="7"/>
  <c r="AC1456" i="7"/>
  <c r="AC1457" i="7"/>
  <c r="AC1458" i="7"/>
  <c r="AC1459" i="7"/>
  <c r="AC1460" i="7"/>
  <c r="AC1461" i="7"/>
  <c r="AC1462" i="7"/>
  <c r="AC1463" i="7"/>
  <c r="AC1464" i="7"/>
  <c r="AC1465" i="7"/>
  <c r="AC1466" i="7"/>
  <c r="AC1467" i="7"/>
  <c r="AC1468" i="7"/>
  <c r="AC1469" i="7"/>
  <c r="AC1470" i="7"/>
  <c r="AC1471" i="7"/>
  <c r="AC1472" i="7"/>
  <c r="AC1473" i="7"/>
  <c r="AC1474" i="7"/>
  <c r="AC1475" i="7"/>
  <c r="AC1476" i="7"/>
  <c r="AC1477" i="7"/>
  <c r="AC1478" i="7"/>
  <c r="AC1479" i="7"/>
  <c r="AC1480" i="7"/>
  <c r="AC1481" i="7"/>
  <c r="AC1482" i="7"/>
  <c r="AC1483" i="7"/>
  <c r="AC1484" i="7"/>
  <c r="AC1485" i="7"/>
  <c r="AC1486" i="7"/>
  <c r="AC1487" i="7"/>
  <c r="AC1488" i="7"/>
  <c r="AC1489" i="7"/>
  <c r="AC1490" i="7"/>
  <c r="AC1491" i="7"/>
  <c r="AC1492" i="7"/>
  <c r="AC1493" i="7"/>
  <c r="AC1494" i="7"/>
  <c r="AC1495" i="7"/>
  <c r="AC1496" i="7"/>
  <c r="AC1497" i="7"/>
  <c r="AC1498" i="7"/>
  <c r="AC1499" i="7"/>
  <c r="AC1500" i="7"/>
  <c r="AC1501" i="7"/>
  <c r="AC1502" i="7"/>
  <c r="AC1503" i="7"/>
  <c r="AC1504" i="7"/>
  <c r="AC1505" i="7"/>
  <c r="AC1506" i="7"/>
  <c r="AC1507" i="7"/>
  <c r="AC1508" i="7"/>
  <c r="AC1509" i="7"/>
  <c r="AC1510" i="7"/>
  <c r="AC1511" i="7"/>
  <c r="AC1512" i="7"/>
  <c r="AC1513" i="7"/>
  <c r="AC1514" i="7"/>
  <c r="AC1515" i="7"/>
  <c r="AC1516" i="7"/>
  <c r="AC1517" i="7"/>
  <c r="AC1518" i="7"/>
  <c r="AC8" i="7"/>
  <c r="G1191" i="6"/>
  <c r="H1191" i="6" s="1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V124" i="7" s="1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V156" i="7" s="1"/>
  <c r="U156" i="7"/>
  <c r="U157" i="7"/>
  <c r="U158" i="7"/>
  <c r="U159" i="7"/>
  <c r="U160" i="7"/>
  <c r="U161" i="7"/>
  <c r="U162" i="7"/>
  <c r="V162" i="7" s="1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V245" i="7" s="1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V357" i="7" s="1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V373" i="7" s="1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V389" i="7" s="1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V437" i="7" s="1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V469" i="7" s="1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V485" i="7" s="1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V501" i="7" s="1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V517" i="7" s="1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V533" i="7" s="1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V546" i="7" s="1"/>
  <c r="U547" i="7"/>
  <c r="U548" i="7"/>
  <c r="U549" i="7"/>
  <c r="V549" i="7" s="1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V565" i="7" s="1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V581" i="7" s="1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V597" i="7" s="1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V613" i="7" s="1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V629" i="7" s="1"/>
  <c r="U630" i="7"/>
  <c r="U631" i="7"/>
  <c r="U632" i="7"/>
  <c r="U633" i="7"/>
  <c r="U634" i="7"/>
  <c r="U635" i="7"/>
  <c r="U636" i="7"/>
  <c r="U637" i="7"/>
  <c r="U638" i="7"/>
  <c r="U639" i="7"/>
  <c r="U640" i="7"/>
  <c r="U641" i="7"/>
  <c r="V641" i="7" s="1"/>
  <c r="U642" i="7"/>
  <c r="V642" i="7" s="1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V661" i="7" s="1"/>
  <c r="U662" i="7"/>
  <c r="U663" i="7"/>
  <c r="U664" i="7"/>
  <c r="U665" i="7"/>
  <c r="U666" i="7"/>
  <c r="U667" i="7"/>
  <c r="U668" i="7"/>
  <c r="U669" i="7"/>
  <c r="U670" i="7"/>
  <c r="V670" i="7" s="1"/>
  <c r="U671" i="7"/>
  <c r="U672" i="7"/>
  <c r="U673" i="7"/>
  <c r="U674" i="7"/>
  <c r="U675" i="7"/>
  <c r="U676" i="7"/>
  <c r="U677" i="7"/>
  <c r="V677" i="7" s="1"/>
  <c r="U678" i="7"/>
  <c r="U679" i="7"/>
  <c r="U680" i="7"/>
  <c r="U681" i="7"/>
  <c r="U682" i="7"/>
  <c r="U683" i="7"/>
  <c r="U684" i="7"/>
  <c r="U685" i="7"/>
  <c r="U686" i="7"/>
  <c r="V686" i="7" s="1"/>
  <c r="U687" i="7"/>
  <c r="U688" i="7"/>
  <c r="U689" i="7"/>
  <c r="U690" i="7"/>
  <c r="U691" i="7"/>
  <c r="U692" i="7"/>
  <c r="U693" i="7"/>
  <c r="V693" i="7" s="1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V709" i="7" s="1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V725" i="7" s="1"/>
  <c r="U726" i="7"/>
  <c r="U727" i="7"/>
  <c r="U728" i="7"/>
  <c r="U729" i="7"/>
  <c r="U730" i="7"/>
  <c r="U731" i="7"/>
  <c r="U732" i="7"/>
  <c r="U733" i="7"/>
  <c r="U734" i="7"/>
  <c r="V734" i="7" s="1"/>
  <c r="U735" i="7"/>
  <c r="U736" i="7"/>
  <c r="U737" i="7"/>
  <c r="U738" i="7"/>
  <c r="U739" i="7"/>
  <c r="U740" i="7"/>
  <c r="U741" i="7"/>
  <c r="V741" i="7" s="1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V757" i="7" s="1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772" i="7"/>
  <c r="U773" i="7"/>
  <c r="V773" i="7" s="1"/>
  <c r="U774" i="7"/>
  <c r="U775" i="7"/>
  <c r="U776" i="7"/>
  <c r="U777" i="7"/>
  <c r="U778" i="7"/>
  <c r="U779" i="7"/>
  <c r="U780" i="7"/>
  <c r="U781" i="7"/>
  <c r="U782" i="7"/>
  <c r="U783" i="7"/>
  <c r="U784" i="7"/>
  <c r="U785" i="7"/>
  <c r="U786" i="7"/>
  <c r="U787" i="7"/>
  <c r="U788" i="7"/>
  <c r="U789" i="7"/>
  <c r="V789" i="7" s="1"/>
  <c r="U790" i="7"/>
  <c r="U791" i="7"/>
  <c r="U792" i="7"/>
  <c r="U793" i="7"/>
  <c r="U794" i="7"/>
  <c r="U795" i="7"/>
  <c r="U796" i="7"/>
  <c r="U797" i="7"/>
  <c r="U798" i="7"/>
  <c r="U799" i="7"/>
  <c r="U800" i="7"/>
  <c r="U801" i="7"/>
  <c r="U802" i="7"/>
  <c r="U803" i="7"/>
  <c r="U804" i="7"/>
  <c r="U805" i="7"/>
  <c r="V805" i="7" s="1"/>
  <c r="U806" i="7"/>
  <c r="U807" i="7"/>
  <c r="U808" i="7"/>
  <c r="U809" i="7"/>
  <c r="U810" i="7"/>
  <c r="U811" i="7"/>
  <c r="U812" i="7"/>
  <c r="U813" i="7"/>
  <c r="U814" i="7"/>
  <c r="U815" i="7"/>
  <c r="U816" i="7"/>
  <c r="U817" i="7"/>
  <c r="U818" i="7"/>
  <c r="U819" i="7"/>
  <c r="U820" i="7"/>
  <c r="U821" i="7"/>
  <c r="V821" i="7" s="1"/>
  <c r="U822" i="7"/>
  <c r="U823" i="7"/>
  <c r="U824" i="7"/>
  <c r="U825" i="7"/>
  <c r="U826" i="7"/>
  <c r="U827" i="7"/>
  <c r="U828" i="7"/>
  <c r="U829" i="7"/>
  <c r="U830" i="7"/>
  <c r="U831" i="7"/>
  <c r="U832" i="7"/>
  <c r="U833" i="7"/>
  <c r="U834" i="7"/>
  <c r="U835" i="7"/>
  <c r="U836" i="7"/>
  <c r="U837" i="7"/>
  <c r="V837" i="7" s="1"/>
  <c r="U838" i="7"/>
  <c r="U839" i="7"/>
  <c r="U840" i="7"/>
  <c r="U841" i="7"/>
  <c r="U842" i="7"/>
  <c r="U843" i="7"/>
  <c r="U844" i="7"/>
  <c r="U845" i="7"/>
  <c r="U846" i="7"/>
  <c r="U847" i="7"/>
  <c r="U848" i="7"/>
  <c r="U849" i="7"/>
  <c r="U850" i="7"/>
  <c r="U851" i="7"/>
  <c r="U852" i="7"/>
  <c r="U853" i="7"/>
  <c r="V853" i="7" s="1"/>
  <c r="U854" i="7"/>
  <c r="U855" i="7"/>
  <c r="U856" i="7"/>
  <c r="U857" i="7"/>
  <c r="U858" i="7"/>
  <c r="U859" i="7"/>
  <c r="U860" i="7"/>
  <c r="U861" i="7"/>
  <c r="U862" i="7"/>
  <c r="U863" i="7"/>
  <c r="U864" i="7"/>
  <c r="U865" i="7"/>
  <c r="U866" i="7"/>
  <c r="U867" i="7"/>
  <c r="U868" i="7"/>
  <c r="U869" i="7"/>
  <c r="V869" i="7" s="1"/>
  <c r="U870" i="7"/>
  <c r="U871" i="7"/>
  <c r="U872" i="7"/>
  <c r="U873" i="7"/>
  <c r="U874" i="7"/>
  <c r="U875" i="7"/>
  <c r="U876" i="7"/>
  <c r="U877" i="7"/>
  <c r="U878" i="7"/>
  <c r="U879" i="7"/>
  <c r="U880" i="7"/>
  <c r="U881" i="7"/>
  <c r="U882" i="7"/>
  <c r="U883" i="7"/>
  <c r="U884" i="7"/>
  <c r="U885" i="7"/>
  <c r="V885" i="7" s="1"/>
  <c r="U886" i="7"/>
  <c r="U887" i="7"/>
  <c r="U888" i="7"/>
  <c r="U889" i="7"/>
  <c r="U890" i="7"/>
  <c r="U891" i="7"/>
  <c r="U892" i="7"/>
  <c r="U893" i="7"/>
  <c r="U894" i="7"/>
  <c r="U895" i="7"/>
  <c r="U896" i="7"/>
  <c r="U897" i="7"/>
  <c r="U898" i="7"/>
  <c r="U899" i="7"/>
  <c r="U900" i="7"/>
  <c r="U901" i="7"/>
  <c r="V901" i="7" s="1"/>
  <c r="U902" i="7"/>
  <c r="U903" i="7"/>
  <c r="U904" i="7"/>
  <c r="U905" i="7"/>
  <c r="U906" i="7"/>
  <c r="U907" i="7"/>
  <c r="U908" i="7"/>
  <c r="U909" i="7"/>
  <c r="U910" i="7"/>
  <c r="U911" i="7"/>
  <c r="U912" i="7"/>
  <c r="U913" i="7"/>
  <c r="U914" i="7"/>
  <c r="U915" i="7"/>
  <c r="U916" i="7"/>
  <c r="U917" i="7"/>
  <c r="V917" i="7" s="1"/>
  <c r="U918" i="7"/>
  <c r="U919" i="7"/>
  <c r="U920" i="7"/>
  <c r="U921" i="7"/>
  <c r="U922" i="7"/>
  <c r="U923" i="7"/>
  <c r="U924" i="7"/>
  <c r="U925" i="7"/>
  <c r="U926" i="7"/>
  <c r="U927" i="7"/>
  <c r="U928" i="7"/>
  <c r="U929" i="7"/>
  <c r="U930" i="7"/>
  <c r="U931" i="7"/>
  <c r="U932" i="7"/>
  <c r="U933" i="7"/>
  <c r="U934" i="7"/>
  <c r="U935" i="7"/>
  <c r="U936" i="7"/>
  <c r="U937" i="7"/>
  <c r="U938" i="7"/>
  <c r="U939" i="7"/>
  <c r="U940" i="7"/>
  <c r="U941" i="7"/>
  <c r="U942" i="7"/>
  <c r="U943" i="7"/>
  <c r="U944" i="7"/>
  <c r="U945" i="7"/>
  <c r="U946" i="7"/>
  <c r="U947" i="7"/>
  <c r="U948" i="7"/>
  <c r="U949" i="7"/>
  <c r="U950" i="7"/>
  <c r="U951" i="7"/>
  <c r="U952" i="7"/>
  <c r="U953" i="7"/>
  <c r="U954" i="7"/>
  <c r="U955" i="7"/>
  <c r="U956" i="7"/>
  <c r="U957" i="7"/>
  <c r="U958" i="7"/>
  <c r="U959" i="7"/>
  <c r="U960" i="7"/>
  <c r="U961" i="7"/>
  <c r="U962" i="7"/>
  <c r="U963" i="7"/>
  <c r="U964" i="7"/>
  <c r="U965" i="7"/>
  <c r="V965" i="7" s="1"/>
  <c r="U966" i="7"/>
  <c r="U967" i="7"/>
  <c r="U968" i="7"/>
  <c r="U969" i="7"/>
  <c r="U970" i="7"/>
  <c r="U971" i="7"/>
  <c r="U972" i="7"/>
  <c r="U973" i="7"/>
  <c r="U974" i="7"/>
  <c r="U975" i="7"/>
  <c r="U976" i="7"/>
  <c r="U977" i="7"/>
  <c r="U978" i="7"/>
  <c r="U979" i="7"/>
  <c r="U980" i="7"/>
  <c r="U981" i="7"/>
  <c r="U982" i="7"/>
  <c r="U983" i="7"/>
  <c r="U984" i="7"/>
  <c r="U985" i="7"/>
  <c r="U986" i="7"/>
  <c r="U987" i="7"/>
  <c r="U988" i="7"/>
  <c r="U989" i="7"/>
  <c r="U990" i="7"/>
  <c r="U991" i="7"/>
  <c r="U992" i="7"/>
  <c r="U993" i="7"/>
  <c r="U994" i="7"/>
  <c r="V994" i="7" s="1"/>
  <c r="U995" i="7"/>
  <c r="U996" i="7"/>
  <c r="U997" i="7"/>
  <c r="U998" i="7"/>
  <c r="U999" i="7"/>
  <c r="U1000" i="7"/>
  <c r="U1001" i="7"/>
  <c r="U1002" i="7"/>
  <c r="V1003" i="7" s="1"/>
  <c r="U1003" i="7"/>
  <c r="U1004" i="7"/>
  <c r="U1005" i="7"/>
  <c r="U1006" i="7"/>
  <c r="U1007" i="7"/>
  <c r="U1008" i="7"/>
  <c r="U1009" i="7"/>
  <c r="U1010" i="7"/>
  <c r="V1010" i="7" s="1"/>
  <c r="U1011" i="7"/>
  <c r="U1012" i="7"/>
  <c r="U1013" i="7"/>
  <c r="U1014" i="7"/>
  <c r="U1015" i="7"/>
  <c r="U1016" i="7"/>
  <c r="U1017" i="7"/>
  <c r="U1018" i="7"/>
  <c r="U1019" i="7"/>
  <c r="U1020" i="7"/>
  <c r="U1021" i="7"/>
  <c r="U1022" i="7"/>
  <c r="V1022" i="7" s="1"/>
  <c r="U1023" i="7"/>
  <c r="U1024" i="7"/>
  <c r="U1025" i="7"/>
  <c r="U1026" i="7"/>
  <c r="U1027" i="7"/>
  <c r="U1028" i="7"/>
  <c r="U1029" i="7"/>
  <c r="U1030" i="7"/>
  <c r="U1031" i="7"/>
  <c r="U1032" i="7"/>
  <c r="U1033" i="7"/>
  <c r="U1034" i="7"/>
  <c r="U1035" i="7"/>
  <c r="U1036" i="7"/>
  <c r="U1037" i="7"/>
  <c r="U1038" i="7"/>
  <c r="U1039" i="7"/>
  <c r="U1040" i="7"/>
  <c r="U1041" i="7"/>
  <c r="U1042" i="7"/>
  <c r="U1043" i="7"/>
  <c r="U1044" i="7"/>
  <c r="U1045" i="7"/>
  <c r="U1046" i="7"/>
  <c r="U1047" i="7"/>
  <c r="U1048" i="7"/>
  <c r="U1049" i="7"/>
  <c r="U1050" i="7"/>
  <c r="U1051" i="7"/>
  <c r="U1052" i="7"/>
  <c r="U1053" i="7"/>
  <c r="U1054" i="7"/>
  <c r="V1054" i="7" s="1"/>
  <c r="U1055" i="7"/>
  <c r="U1056" i="7"/>
  <c r="U1057" i="7"/>
  <c r="U1058" i="7"/>
  <c r="U1059" i="7"/>
  <c r="U1060" i="7"/>
  <c r="U1061" i="7"/>
  <c r="U1062" i="7"/>
  <c r="U1063" i="7"/>
  <c r="U1064" i="7"/>
  <c r="U1065" i="7"/>
  <c r="U1066" i="7"/>
  <c r="U1067" i="7"/>
  <c r="U1068" i="7"/>
  <c r="U1069" i="7"/>
  <c r="U1070" i="7"/>
  <c r="U1071" i="7"/>
  <c r="U1072" i="7"/>
  <c r="U1073" i="7"/>
  <c r="U1074" i="7"/>
  <c r="U1075" i="7"/>
  <c r="U1076" i="7"/>
  <c r="U1077" i="7"/>
  <c r="U1078" i="7"/>
  <c r="U1079" i="7"/>
  <c r="U1080" i="7"/>
  <c r="U1081" i="7"/>
  <c r="U1082" i="7"/>
  <c r="V1083" i="7" s="1"/>
  <c r="U1083" i="7"/>
  <c r="U1084" i="7"/>
  <c r="U1085" i="7"/>
  <c r="U1086" i="7"/>
  <c r="U1087" i="7"/>
  <c r="U1088" i="7"/>
  <c r="U1089" i="7"/>
  <c r="U1090" i="7"/>
  <c r="U1091" i="7"/>
  <c r="U1092" i="7"/>
  <c r="U1093" i="7"/>
  <c r="U1094" i="7"/>
  <c r="U1095" i="7"/>
  <c r="U1096" i="7"/>
  <c r="U1097" i="7"/>
  <c r="U1098" i="7"/>
  <c r="U1099" i="7"/>
  <c r="U1100" i="7"/>
  <c r="U1101" i="7"/>
  <c r="U1102" i="7"/>
  <c r="U1103" i="7"/>
  <c r="U1104" i="7"/>
  <c r="U1105" i="7"/>
  <c r="U1106" i="7"/>
  <c r="U1107" i="7"/>
  <c r="U1108" i="7"/>
  <c r="U1109" i="7"/>
  <c r="U1110" i="7"/>
  <c r="U1111" i="7"/>
  <c r="U1112" i="7"/>
  <c r="U1113" i="7"/>
  <c r="U1114" i="7"/>
  <c r="U1115" i="7"/>
  <c r="U1116" i="7"/>
  <c r="U1117" i="7"/>
  <c r="U1118" i="7"/>
  <c r="U1119" i="7"/>
  <c r="U1120" i="7"/>
  <c r="U1121" i="7"/>
  <c r="U1122" i="7"/>
  <c r="U1123" i="7"/>
  <c r="U1124" i="7"/>
  <c r="U1125" i="7"/>
  <c r="U1126" i="7"/>
  <c r="U1127" i="7"/>
  <c r="U1128" i="7"/>
  <c r="U1129" i="7"/>
  <c r="U1130" i="7"/>
  <c r="U1131" i="7"/>
  <c r="U1132" i="7"/>
  <c r="U1133" i="7"/>
  <c r="U1134" i="7"/>
  <c r="U1135" i="7"/>
  <c r="U1136" i="7"/>
  <c r="U1137" i="7"/>
  <c r="U1138" i="7"/>
  <c r="U1139" i="7"/>
  <c r="U1140" i="7"/>
  <c r="U1141" i="7"/>
  <c r="U1142" i="7"/>
  <c r="U1143" i="7"/>
  <c r="U1144" i="7"/>
  <c r="U1145" i="7"/>
  <c r="U1146" i="7"/>
  <c r="U1147" i="7"/>
  <c r="U1148" i="7"/>
  <c r="U1149" i="7"/>
  <c r="U1150" i="7"/>
  <c r="U1151" i="7"/>
  <c r="U1152" i="7"/>
  <c r="U1153" i="7"/>
  <c r="U1154" i="7"/>
  <c r="U1155" i="7"/>
  <c r="U1156" i="7"/>
  <c r="U1157" i="7"/>
  <c r="U1158" i="7"/>
  <c r="U1159" i="7"/>
  <c r="U1160" i="7"/>
  <c r="U1161" i="7"/>
  <c r="U1162" i="7"/>
  <c r="V1163" i="7" s="1"/>
  <c r="U1163" i="7"/>
  <c r="U1164" i="7"/>
  <c r="U1165" i="7"/>
  <c r="U1166" i="7"/>
  <c r="U1167" i="7"/>
  <c r="U1168" i="7"/>
  <c r="U1169" i="7"/>
  <c r="U1170" i="7"/>
  <c r="U1171" i="7"/>
  <c r="U1172" i="7"/>
  <c r="U1173" i="7"/>
  <c r="U1174" i="7"/>
  <c r="U1175" i="7"/>
  <c r="U1176" i="7"/>
  <c r="U1177" i="7"/>
  <c r="U1178" i="7"/>
  <c r="U1179" i="7"/>
  <c r="U1180" i="7"/>
  <c r="U1181" i="7"/>
  <c r="U1182" i="7"/>
  <c r="U1183" i="7"/>
  <c r="U1184" i="7"/>
  <c r="U1185" i="7"/>
  <c r="U1186" i="7"/>
  <c r="U1187" i="7"/>
  <c r="U1188" i="7"/>
  <c r="U1189" i="7"/>
  <c r="U1190" i="7"/>
  <c r="U1191" i="7"/>
  <c r="U1192" i="7"/>
  <c r="U1193" i="7"/>
  <c r="U1194" i="7"/>
  <c r="U1195" i="7"/>
  <c r="U1196" i="7"/>
  <c r="U1197" i="7"/>
  <c r="U1198" i="7"/>
  <c r="U1199" i="7"/>
  <c r="U1200" i="7"/>
  <c r="U1201" i="7"/>
  <c r="U1202" i="7"/>
  <c r="U1203" i="7"/>
  <c r="U1204" i="7"/>
  <c r="U1205" i="7"/>
  <c r="U1206" i="7"/>
  <c r="U1207" i="7"/>
  <c r="U1208" i="7"/>
  <c r="U1209" i="7"/>
  <c r="U1210" i="7"/>
  <c r="U1211" i="7"/>
  <c r="U1212" i="7"/>
  <c r="U1213" i="7"/>
  <c r="U1214" i="7"/>
  <c r="U1215" i="7"/>
  <c r="U1216" i="7"/>
  <c r="U1217" i="7"/>
  <c r="U1218" i="7"/>
  <c r="U1219" i="7"/>
  <c r="U1220" i="7"/>
  <c r="U1221" i="7"/>
  <c r="U1222" i="7"/>
  <c r="U1223" i="7"/>
  <c r="U1224" i="7"/>
  <c r="U1225" i="7"/>
  <c r="U1226" i="7"/>
  <c r="U1227" i="7"/>
  <c r="U1228" i="7"/>
  <c r="U1229" i="7"/>
  <c r="U1230" i="7"/>
  <c r="U1231" i="7"/>
  <c r="U1232" i="7"/>
  <c r="U1233" i="7"/>
  <c r="U1234" i="7"/>
  <c r="U1235" i="7"/>
  <c r="U1236" i="7"/>
  <c r="U1237" i="7"/>
  <c r="U1238" i="7"/>
  <c r="U1239" i="7"/>
  <c r="U1240" i="7"/>
  <c r="U1241" i="7"/>
  <c r="U1242" i="7"/>
  <c r="U1243" i="7"/>
  <c r="U1244" i="7"/>
  <c r="U1245" i="7"/>
  <c r="U1246" i="7"/>
  <c r="U1247" i="7"/>
  <c r="U1248" i="7"/>
  <c r="U1249" i="7"/>
  <c r="U1250" i="7"/>
  <c r="U1251" i="7"/>
  <c r="U1252" i="7"/>
  <c r="U1253" i="7"/>
  <c r="U1254" i="7"/>
  <c r="U1255" i="7"/>
  <c r="U1256" i="7"/>
  <c r="U1257" i="7"/>
  <c r="U1258" i="7"/>
  <c r="U1259" i="7"/>
  <c r="U1260" i="7"/>
  <c r="U1261" i="7"/>
  <c r="U1262" i="7"/>
  <c r="U1263" i="7"/>
  <c r="U1264" i="7"/>
  <c r="U1265" i="7"/>
  <c r="U1266" i="7"/>
  <c r="U1267" i="7"/>
  <c r="U1268" i="7"/>
  <c r="U1269" i="7"/>
  <c r="U1270" i="7"/>
  <c r="U1271" i="7"/>
  <c r="U1272" i="7"/>
  <c r="U1273" i="7"/>
  <c r="U1274" i="7"/>
  <c r="U1275" i="7"/>
  <c r="U1276" i="7"/>
  <c r="U1277" i="7"/>
  <c r="U1278" i="7"/>
  <c r="U1279" i="7"/>
  <c r="U1280" i="7"/>
  <c r="U1281" i="7"/>
  <c r="U1282" i="7"/>
  <c r="U1283" i="7"/>
  <c r="U1284" i="7"/>
  <c r="U1285" i="7"/>
  <c r="U1286" i="7"/>
  <c r="U1287" i="7"/>
  <c r="U1288" i="7"/>
  <c r="U1289" i="7"/>
  <c r="U1290" i="7"/>
  <c r="U1291" i="7"/>
  <c r="U1292" i="7"/>
  <c r="U1293" i="7"/>
  <c r="U1294" i="7"/>
  <c r="U1295" i="7"/>
  <c r="U1296" i="7"/>
  <c r="U1297" i="7"/>
  <c r="U1298" i="7"/>
  <c r="U1299" i="7"/>
  <c r="U1300" i="7"/>
  <c r="U1301" i="7"/>
  <c r="U1302" i="7"/>
  <c r="U1303" i="7"/>
  <c r="U1304" i="7"/>
  <c r="U1305" i="7"/>
  <c r="U1306" i="7"/>
  <c r="U1307" i="7"/>
  <c r="U1308" i="7"/>
  <c r="U1309" i="7"/>
  <c r="U1310" i="7"/>
  <c r="U1311" i="7"/>
  <c r="U1312" i="7"/>
  <c r="U1313" i="7"/>
  <c r="U1314" i="7"/>
  <c r="U1315" i="7"/>
  <c r="U1316" i="7"/>
  <c r="U1317" i="7"/>
  <c r="U1318" i="7"/>
  <c r="U1319" i="7"/>
  <c r="U1320" i="7"/>
  <c r="U1321" i="7"/>
  <c r="U1322" i="7"/>
  <c r="U1323" i="7"/>
  <c r="U1324" i="7"/>
  <c r="U1325" i="7"/>
  <c r="U1326" i="7"/>
  <c r="U1327" i="7"/>
  <c r="U1328" i="7"/>
  <c r="U1329" i="7"/>
  <c r="U1330" i="7"/>
  <c r="U1331" i="7"/>
  <c r="U1332" i="7"/>
  <c r="U1333" i="7"/>
  <c r="U1334" i="7"/>
  <c r="U1335" i="7"/>
  <c r="U1336" i="7"/>
  <c r="U1337" i="7"/>
  <c r="U1338" i="7"/>
  <c r="V1339" i="7" s="1"/>
  <c r="U1339" i="7"/>
  <c r="U1340" i="7"/>
  <c r="U1341" i="7"/>
  <c r="U1342" i="7"/>
  <c r="U1343" i="7"/>
  <c r="U1344" i="7"/>
  <c r="U1345" i="7"/>
  <c r="U1346" i="7"/>
  <c r="U1347" i="7"/>
  <c r="U1348" i="7"/>
  <c r="U1349" i="7"/>
  <c r="U1350" i="7"/>
  <c r="U1351" i="7"/>
  <c r="U1352" i="7"/>
  <c r="U1353" i="7"/>
  <c r="U1354" i="7"/>
  <c r="U1355" i="7"/>
  <c r="U1356" i="7"/>
  <c r="U1357" i="7"/>
  <c r="U1358" i="7"/>
  <c r="U1359" i="7"/>
  <c r="U1360" i="7"/>
  <c r="U1361" i="7"/>
  <c r="U1362" i="7"/>
  <c r="U1363" i="7"/>
  <c r="U1364" i="7"/>
  <c r="U1365" i="7"/>
  <c r="U1366" i="7"/>
  <c r="U1367" i="7"/>
  <c r="U1368" i="7"/>
  <c r="U1369" i="7"/>
  <c r="U1370" i="7"/>
  <c r="U1371" i="7"/>
  <c r="U1372" i="7"/>
  <c r="U1373" i="7"/>
  <c r="U1374" i="7"/>
  <c r="U1375" i="7"/>
  <c r="U1376" i="7"/>
  <c r="U1377" i="7"/>
  <c r="U1378" i="7"/>
  <c r="U1379" i="7"/>
  <c r="U1380" i="7"/>
  <c r="U1381" i="7"/>
  <c r="U1382" i="7"/>
  <c r="U1383" i="7"/>
  <c r="U1384" i="7"/>
  <c r="U1385" i="7"/>
  <c r="U1386" i="7"/>
  <c r="U1387" i="7"/>
  <c r="U1388" i="7"/>
  <c r="U1389" i="7"/>
  <c r="U1390" i="7"/>
  <c r="U1391" i="7"/>
  <c r="U1392" i="7"/>
  <c r="U1393" i="7"/>
  <c r="U1394" i="7"/>
  <c r="U1395" i="7"/>
  <c r="U1396" i="7"/>
  <c r="U1397" i="7"/>
  <c r="U1398" i="7"/>
  <c r="U1399" i="7"/>
  <c r="U1400" i="7"/>
  <c r="U1401" i="7"/>
  <c r="U1402" i="7"/>
  <c r="U1403" i="7"/>
  <c r="U1404" i="7"/>
  <c r="U1405" i="7"/>
  <c r="U1406" i="7"/>
  <c r="U1407" i="7"/>
  <c r="U1408" i="7"/>
  <c r="U1409" i="7"/>
  <c r="U1410" i="7"/>
  <c r="U1411" i="7"/>
  <c r="U1412" i="7"/>
  <c r="U1413" i="7"/>
  <c r="U1414" i="7"/>
  <c r="U1415" i="7"/>
  <c r="U1416" i="7"/>
  <c r="U1417" i="7"/>
  <c r="U1418" i="7"/>
  <c r="U1419" i="7"/>
  <c r="U1420" i="7"/>
  <c r="U1421" i="7"/>
  <c r="U1422" i="7"/>
  <c r="U1423" i="7"/>
  <c r="U1424" i="7"/>
  <c r="U1425" i="7"/>
  <c r="U1426" i="7"/>
  <c r="U1427" i="7"/>
  <c r="U1428" i="7"/>
  <c r="U1429" i="7"/>
  <c r="U1430" i="7"/>
  <c r="U1431" i="7"/>
  <c r="U1432" i="7"/>
  <c r="U1433" i="7"/>
  <c r="U1434" i="7"/>
  <c r="U1435" i="7"/>
  <c r="U1436" i="7"/>
  <c r="U1437" i="7"/>
  <c r="U1438" i="7"/>
  <c r="U1439" i="7"/>
  <c r="U1440" i="7"/>
  <c r="U1441" i="7"/>
  <c r="U1442" i="7"/>
  <c r="U1443" i="7"/>
  <c r="U1444" i="7"/>
  <c r="U1445" i="7"/>
  <c r="U1446" i="7"/>
  <c r="U1447" i="7"/>
  <c r="U1448" i="7"/>
  <c r="U1449" i="7"/>
  <c r="U1450" i="7"/>
  <c r="U1451" i="7"/>
  <c r="U1452" i="7"/>
  <c r="U1453" i="7"/>
  <c r="U1454" i="7"/>
  <c r="U1455" i="7"/>
  <c r="U1456" i="7"/>
  <c r="U1457" i="7"/>
  <c r="U1458" i="7"/>
  <c r="U1459" i="7"/>
  <c r="U1460" i="7"/>
  <c r="U1461" i="7"/>
  <c r="U1462" i="7"/>
  <c r="U1463" i="7"/>
  <c r="U1464" i="7"/>
  <c r="U1465" i="7"/>
  <c r="U1466" i="7"/>
  <c r="U1467" i="7"/>
  <c r="U1468" i="7"/>
  <c r="U1469" i="7"/>
  <c r="U1470" i="7"/>
  <c r="U1471" i="7"/>
  <c r="U1472" i="7"/>
  <c r="U1473" i="7"/>
  <c r="U1474" i="7"/>
  <c r="U1475" i="7"/>
  <c r="U1476" i="7"/>
  <c r="U1477" i="7"/>
  <c r="U1478" i="7"/>
  <c r="U1479" i="7"/>
  <c r="U1480" i="7"/>
  <c r="U1481" i="7"/>
  <c r="U1482" i="7"/>
  <c r="U1483" i="7"/>
  <c r="U1484" i="7"/>
  <c r="U1485" i="7"/>
  <c r="U1486" i="7"/>
  <c r="U1487" i="7"/>
  <c r="U1488" i="7"/>
  <c r="U1489" i="7"/>
  <c r="U1490" i="7"/>
  <c r="U1491" i="7"/>
  <c r="U1492" i="7"/>
  <c r="U1493" i="7"/>
  <c r="U1494" i="7"/>
  <c r="U1495" i="7"/>
  <c r="U1496" i="7"/>
  <c r="U1497" i="7"/>
  <c r="U1498" i="7"/>
  <c r="U1499" i="7"/>
  <c r="U1500" i="7"/>
  <c r="U1501" i="7"/>
  <c r="U1502" i="7"/>
  <c r="U1503" i="7"/>
  <c r="U1504" i="7"/>
  <c r="U1505" i="7"/>
  <c r="U1506" i="7"/>
  <c r="U1507" i="7"/>
  <c r="U1508" i="7"/>
  <c r="U1509" i="7"/>
  <c r="U1510" i="7"/>
  <c r="U1511" i="7"/>
  <c r="U1512" i="7"/>
  <c r="U1513" i="7"/>
  <c r="U1514" i="7"/>
  <c r="U1515" i="7"/>
  <c r="U1516" i="7"/>
  <c r="U1517" i="7"/>
  <c r="U1518" i="7"/>
  <c r="U7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J4" i="6" s="1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M96" i="6" s="1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M186" i="6" s="1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M369" i="6" s="1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M461" i="6" s="1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M552" i="6" s="1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M827" i="6" s="1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M917" i="6" s="1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M1008" i="6" s="1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M1100" i="6" s="1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M1192" i="6" s="1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8" i="7"/>
  <c r="I8" i="7"/>
  <c r="I9" i="7"/>
  <c r="I10" i="7"/>
  <c r="I11" i="7"/>
  <c r="I12" i="7"/>
  <c r="I13" i="7"/>
  <c r="I14" i="7"/>
  <c r="I15" i="7"/>
  <c r="J15" i="7" s="1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J31" i="7" s="1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J47" i="7" s="1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J63" i="7" s="1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J79" i="7" s="1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J95" i="7" s="1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J111" i="7" s="1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J127" i="7" s="1"/>
  <c r="I128" i="7"/>
  <c r="I129" i="7"/>
  <c r="I130" i="7"/>
  <c r="I131" i="7"/>
  <c r="I132" i="7"/>
  <c r="I133" i="7"/>
  <c r="I134" i="7"/>
  <c r="J134" i="7" s="1"/>
  <c r="I135" i="7"/>
  <c r="I136" i="7"/>
  <c r="I137" i="7"/>
  <c r="J137" i="7" s="1"/>
  <c r="I138" i="7"/>
  <c r="I139" i="7"/>
  <c r="I140" i="7"/>
  <c r="I141" i="7"/>
  <c r="I142" i="7"/>
  <c r="I143" i="7"/>
  <c r="J143" i="7" s="1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J159" i="7" s="1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J191" i="7" s="1"/>
  <c r="I192" i="7"/>
  <c r="I193" i="7"/>
  <c r="I194" i="7"/>
  <c r="I195" i="7"/>
  <c r="I196" i="7"/>
  <c r="I197" i="7"/>
  <c r="I198" i="7"/>
  <c r="I199" i="7"/>
  <c r="I200" i="7"/>
  <c r="I201" i="7"/>
  <c r="J201" i="7" s="1"/>
  <c r="I202" i="7"/>
  <c r="I203" i="7"/>
  <c r="I204" i="7"/>
  <c r="I205" i="7"/>
  <c r="I206" i="7"/>
  <c r="I207" i="7"/>
  <c r="J207" i="7" s="1"/>
  <c r="I208" i="7"/>
  <c r="I209" i="7"/>
  <c r="I210" i="7"/>
  <c r="I211" i="7"/>
  <c r="I212" i="7"/>
  <c r="I213" i="7"/>
  <c r="I214" i="7"/>
  <c r="I215" i="7"/>
  <c r="I216" i="7"/>
  <c r="I217" i="7"/>
  <c r="J217" i="7" s="1"/>
  <c r="I218" i="7"/>
  <c r="I219" i="7"/>
  <c r="I220" i="7"/>
  <c r="I221" i="7"/>
  <c r="I222" i="7"/>
  <c r="I223" i="7"/>
  <c r="J223" i="7" s="1"/>
  <c r="I224" i="7"/>
  <c r="I225" i="7"/>
  <c r="I226" i="7"/>
  <c r="I227" i="7"/>
  <c r="I228" i="7"/>
  <c r="I229" i="7"/>
  <c r="I230" i="7"/>
  <c r="I231" i="7"/>
  <c r="I232" i="7"/>
  <c r="I233" i="7"/>
  <c r="J233" i="7" s="1"/>
  <c r="I234" i="7"/>
  <c r="I235" i="7"/>
  <c r="I236" i="7"/>
  <c r="I237" i="7"/>
  <c r="I238" i="7"/>
  <c r="I239" i="7"/>
  <c r="J239" i="7" s="1"/>
  <c r="I240" i="7"/>
  <c r="I241" i="7"/>
  <c r="I242" i="7"/>
  <c r="I243" i="7"/>
  <c r="I244" i="7"/>
  <c r="I245" i="7"/>
  <c r="I246" i="7"/>
  <c r="I247" i="7"/>
  <c r="I248" i="7"/>
  <c r="I249" i="7"/>
  <c r="J249" i="7" s="1"/>
  <c r="I250" i="7"/>
  <c r="I251" i="7"/>
  <c r="I252" i="7"/>
  <c r="I253" i="7"/>
  <c r="I254" i="7"/>
  <c r="I255" i="7"/>
  <c r="J255" i="7" s="1"/>
  <c r="I256" i="7"/>
  <c r="I257" i="7"/>
  <c r="I258" i="7"/>
  <c r="I259" i="7"/>
  <c r="I260" i="7"/>
  <c r="I261" i="7"/>
  <c r="I262" i="7"/>
  <c r="I263" i="7"/>
  <c r="I264" i="7"/>
  <c r="I265" i="7"/>
  <c r="J265" i="7" s="1"/>
  <c r="I266" i="7"/>
  <c r="I267" i="7"/>
  <c r="I268" i="7"/>
  <c r="I269" i="7"/>
  <c r="I270" i="7"/>
  <c r="I271" i="7"/>
  <c r="J271" i="7" s="1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J287" i="7" s="1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J303" i="7" s="1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J319" i="7" s="1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J335" i="7" s="1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J351" i="7" s="1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J367" i="7" s="1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J383" i="7" s="1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J399" i="7" s="1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J415" i="7" s="1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J431" i="7" s="1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J447" i="7" s="1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J463" i="7" s="1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J479" i="7" s="1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J495" i="7" s="1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J511" i="7" s="1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J527" i="7" s="1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J543" i="7" s="1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J559" i="7" s="1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J575" i="7" s="1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J591" i="7" s="1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J607" i="7" s="1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J623" i="7" s="1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J639" i="7" s="1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J655" i="7" s="1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J671" i="7" s="1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J703" i="7" s="1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J751" i="7" s="1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J767" i="7" s="1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J783" i="7" s="1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J815" i="7" s="1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J847" i="7" s="1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J863" i="7" s="1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J879" i="7" s="1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J895" i="7" s="1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J927" i="7" s="1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J943" i="7" s="1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J959" i="7" s="1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J975" i="7" s="1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J991" i="7" s="1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J1007" i="7" s="1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J1039" i="7" s="1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J1055" i="7" s="1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J1071" i="7" s="1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J1087" i="7" s="1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J1103" i="7" s="1"/>
  <c r="K827" i="6" s="1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J1119" i="7" s="1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J1135" i="7" s="1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J1151" i="7" s="1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J1183" i="7" s="1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J1199" i="7" s="1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J1215" i="7" s="1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J1231" i="7" s="1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J1247" i="7" s="1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J1263" i="7" s="1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J1279" i="7" s="1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J1295" i="7" s="1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J1311" i="7" s="1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J1327" i="7" s="1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J1343" i="7" s="1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J1359" i="7" s="1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J1375" i="7" s="1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J1391" i="7" s="1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J1407" i="7" s="1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J1423" i="7" s="1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J1439" i="7" s="1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J1455" i="7" s="1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J1471" i="7" s="1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J1487" i="7" s="1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J1503" i="7" s="1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7" i="7"/>
  <c r="U1192" i="6"/>
  <c r="U1193" i="6"/>
  <c r="U1194" i="6"/>
  <c r="U1195" i="6"/>
  <c r="U1196" i="6"/>
  <c r="U1197" i="6"/>
  <c r="U1198" i="6"/>
  <c r="U1199" i="6"/>
  <c r="U1200" i="6"/>
  <c r="U1201" i="6"/>
  <c r="U1202" i="6"/>
  <c r="U1203" i="6"/>
  <c r="U1204" i="6"/>
  <c r="U1205" i="6"/>
  <c r="U1206" i="6"/>
  <c r="U1207" i="6"/>
  <c r="U1208" i="6"/>
  <c r="U1209" i="6"/>
  <c r="U1210" i="6"/>
  <c r="U1211" i="6"/>
  <c r="U1212" i="6"/>
  <c r="U1213" i="6"/>
  <c r="U1214" i="6"/>
  <c r="U1215" i="6"/>
  <c r="U1216" i="6"/>
  <c r="U1217" i="6"/>
  <c r="U1218" i="6"/>
  <c r="U1219" i="6"/>
  <c r="U1220" i="6"/>
  <c r="U1221" i="6"/>
  <c r="U1222" i="6"/>
  <c r="U1223" i="6"/>
  <c r="U1224" i="6"/>
  <c r="U1225" i="6"/>
  <c r="U1226" i="6"/>
  <c r="U1227" i="6"/>
  <c r="U1228" i="6"/>
  <c r="U1229" i="6"/>
  <c r="U1230" i="6"/>
  <c r="U1231" i="6"/>
  <c r="U1232" i="6"/>
  <c r="U1233" i="6"/>
  <c r="U1234" i="6"/>
  <c r="U1235" i="6"/>
  <c r="U1236" i="6"/>
  <c r="U1237" i="6"/>
  <c r="U1238" i="6"/>
  <c r="U1239" i="6"/>
  <c r="U1240" i="6"/>
  <c r="U1241" i="6"/>
  <c r="U1100" i="6"/>
  <c r="U1101" i="6"/>
  <c r="U1102" i="6"/>
  <c r="U1103" i="6"/>
  <c r="U1104" i="6"/>
  <c r="U1105" i="6"/>
  <c r="U1106" i="6"/>
  <c r="U1107" i="6"/>
  <c r="U1108" i="6"/>
  <c r="U1109" i="6"/>
  <c r="U1110" i="6"/>
  <c r="U1111" i="6"/>
  <c r="U1112" i="6"/>
  <c r="U1113" i="6"/>
  <c r="U1114" i="6"/>
  <c r="U1115" i="6"/>
  <c r="U1116" i="6"/>
  <c r="U1117" i="6"/>
  <c r="U1118" i="6"/>
  <c r="U1119" i="6"/>
  <c r="U1120" i="6"/>
  <c r="U1121" i="6"/>
  <c r="U1122" i="6"/>
  <c r="U1123" i="6"/>
  <c r="U1124" i="6"/>
  <c r="U1125" i="6"/>
  <c r="U1126" i="6"/>
  <c r="U1127" i="6"/>
  <c r="U1128" i="6"/>
  <c r="U1129" i="6"/>
  <c r="U1130" i="6"/>
  <c r="U1131" i="6"/>
  <c r="U1132" i="6"/>
  <c r="U1133" i="6"/>
  <c r="U1134" i="6"/>
  <c r="U1135" i="6"/>
  <c r="U1136" i="6"/>
  <c r="U1137" i="6"/>
  <c r="U1138" i="6"/>
  <c r="U1139" i="6"/>
  <c r="U1140" i="6"/>
  <c r="U1141" i="6"/>
  <c r="U1142" i="6"/>
  <c r="U1143" i="6"/>
  <c r="U1144" i="6"/>
  <c r="U1145" i="6"/>
  <c r="U1146" i="6"/>
  <c r="U1147" i="6"/>
  <c r="U1148" i="6"/>
  <c r="U1149" i="6"/>
  <c r="U1150" i="6"/>
  <c r="U1151" i="6"/>
  <c r="U1152" i="6"/>
  <c r="U1153" i="6"/>
  <c r="U1154" i="6"/>
  <c r="U1155" i="6"/>
  <c r="U1156" i="6"/>
  <c r="U1157" i="6"/>
  <c r="U1158" i="6"/>
  <c r="U1159" i="6"/>
  <c r="U1160" i="6"/>
  <c r="U1161" i="6"/>
  <c r="U1162" i="6"/>
  <c r="U1163" i="6"/>
  <c r="U1164" i="6"/>
  <c r="U1165" i="6"/>
  <c r="U1166" i="6"/>
  <c r="U1167" i="6"/>
  <c r="U1168" i="6"/>
  <c r="U1169" i="6"/>
  <c r="U1170" i="6"/>
  <c r="U1171" i="6"/>
  <c r="U1172" i="6"/>
  <c r="U1173" i="6"/>
  <c r="U1174" i="6"/>
  <c r="U1175" i="6"/>
  <c r="U1176" i="6"/>
  <c r="U1177" i="6"/>
  <c r="U1178" i="6"/>
  <c r="U1179" i="6"/>
  <c r="U1180" i="6"/>
  <c r="U1181" i="6"/>
  <c r="U1182" i="6"/>
  <c r="U1183" i="6"/>
  <c r="U1184" i="6"/>
  <c r="U1185" i="6"/>
  <c r="U1186" i="6"/>
  <c r="U1187" i="6"/>
  <c r="U1188" i="6"/>
  <c r="U1189" i="6"/>
  <c r="U1190" i="6"/>
  <c r="U1008" i="6"/>
  <c r="U1009" i="6"/>
  <c r="U1010" i="6"/>
  <c r="U1011" i="6"/>
  <c r="U1012" i="6"/>
  <c r="U1013" i="6"/>
  <c r="U1014" i="6"/>
  <c r="U1015" i="6"/>
  <c r="U1016" i="6"/>
  <c r="U1017" i="6"/>
  <c r="U1018" i="6"/>
  <c r="U1019" i="6"/>
  <c r="U1020" i="6"/>
  <c r="U1021" i="6"/>
  <c r="U1022" i="6"/>
  <c r="U1023" i="6"/>
  <c r="U1024" i="6"/>
  <c r="U1025" i="6"/>
  <c r="U1026" i="6"/>
  <c r="U1027" i="6"/>
  <c r="U1028" i="6"/>
  <c r="U1029" i="6"/>
  <c r="U1030" i="6"/>
  <c r="U1031" i="6"/>
  <c r="U1032" i="6"/>
  <c r="U1033" i="6"/>
  <c r="U1034" i="6"/>
  <c r="U1035" i="6"/>
  <c r="U1036" i="6"/>
  <c r="U1037" i="6"/>
  <c r="U1038" i="6"/>
  <c r="U1039" i="6"/>
  <c r="U1040" i="6"/>
  <c r="U1041" i="6"/>
  <c r="U1042" i="6"/>
  <c r="U1043" i="6"/>
  <c r="U1044" i="6"/>
  <c r="U1045" i="6"/>
  <c r="U1046" i="6"/>
  <c r="U1047" i="6"/>
  <c r="U1048" i="6"/>
  <c r="U1049" i="6"/>
  <c r="U1050" i="6"/>
  <c r="U1051" i="6"/>
  <c r="U1052" i="6"/>
  <c r="U1053" i="6"/>
  <c r="U1054" i="6"/>
  <c r="U1055" i="6"/>
  <c r="U1056" i="6"/>
  <c r="U1057" i="6"/>
  <c r="U1058" i="6"/>
  <c r="U1059" i="6"/>
  <c r="U1060" i="6"/>
  <c r="U1061" i="6"/>
  <c r="U1062" i="6"/>
  <c r="U1063" i="6"/>
  <c r="U1064" i="6"/>
  <c r="U1065" i="6"/>
  <c r="U1066" i="6"/>
  <c r="U1067" i="6"/>
  <c r="U1068" i="6"/>
  <c r="U1069" i="6"/>
  <c r="U1070" i="6"/>
  <c r="U1071" i="6"/>
  <c r="U1072" i="6"/>
  <c r="U1073" i="6"/>
  <c r="U1074" i="6"/>
  <c r="U1075" i="6"/>
  <c r="U1076" i="6"/>
  <c r="U1077" i="6"/>
  <c r="U1078" i="6"/>
  <c r="U1079" i="6"/>
  <c r="U1080" i="6"/>
  <c r="U1081" i="6"/>
  <c r="U1082" i="6"/>
  <c r="U1083" i="6"/>
  <c r="U1084" i="6"/>
  <c r="U1085" i="6"/>
  <c r="U1086" i="6"/>
  <c r="U1087" i="6"/>
  <c r="U1088" i="6"/>
  <c r="U1089" i="6"/>
  <c r="U1090" i="6"/>
  <c r="U1091" i="6"/>
  <c r="U1092" i="6"/>
  <c r="U1093" i="6"/>
  <c r="U1094" i="6"/>
  <c r="U1095" i="6"/>
  <c r="U1096" i="6"/>
  <c r="U1097" i="6"/>
  <c r="U1098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1002" i="6"/>
  <c r="U1003" i="6"/>
  <c r="U1004" i="6"/>
  <c r="U1005" i="6"/>
  <c r="U100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G368" i="6"/>
  <c r="H368" i="6" s="1"/>
  <c r="G369" i="6"/>
  <c r="H369" i="6" s="1"/>
  <c r="G370" i="6"/>
  <c r="H370" i="6" s="1"/>
  <c r="G371" i="6"/>
  <c r="H371" i="6" s="1"/>
  <c r="G372" i="6"/>
  <c r="H372" i="6" s="1"/>
  <c r="G373" i="6"/>
  <c r="H373" i="6" s="1"/>
  <c r="G374" i="6"/>
  <c r="H374" i="6" s="1"/>
  <c r="G375" i="6"/>
  <c r="H375" i="6" s="1"/>
  <c r="G376" i="6"/>
  <c r="H376" i="6" s="1"/>
  <c r="G377" i="6"/>
  <c r="H377" i="6" s="1"/>
  <c r="G378" i="6"/>
  <c r="H378" i="6" s="1"/>
  <c r="G379" i="6"/>
  <c r="H379" i="6" s="1"/>
  <c r="G380" i="6"/>
  <c r="H380" i="6" s="1"/>
  <c r="G381" i="6"/>
  <c r="H381" i="6" s="1"/>
  <c r="G382" i="6"/>
  <c r="H382" i="6" s="1"/>
  <c r="G383" i="6"/>
  <c r="H383" i="6" s="1"/>
  <c r="G384" i="6"/>
  <c r="H384" i="6" s="1"/>
  <c r="G385" i="6"/>
  <c r="H385" i="6" s="1"/>
  <c r="G386" i="6"/>
  <c r="H386" i="6" s="1"/>
  <c r="G387" i="6"/>
  <c r="H387" i="6" s="1"/>
  <c r="G388" i="6"/>
  <c r="H388" i="6" s="1"/>
  <c r="G389" i="6"/>
  <c r="H389" i="6" s="1"/>
  <c r="G390" i="6"/>
  <c r="H390" i="6" s="1"/>
  <c r="G391" i="6"/>
  <c r="H391" i="6" s="1"/>
  <c r="G392" i="6"/>
  <c r="H392" i="6" s="1"/>
  <c r="G393" i="6"/>
  <c r="H393" i="6" s="1"/>
  <c r="G394" i="6"/>
  <c r="H394" i="6" s="1"/>
  <c r="G395" i="6"/>
  <c r="H395" i="6" s="1"/>
  <c r="G396" i="6"/>
  <c r="H396" i="6" s="1"/>
  <c r="G397" i="6"/>
  <c r="H397" i="6" s="1"/>
  <c r="G398" i="6"/>
  <c r="H398" i="6" s="1"/>
  <c r="G399" i="6"/>
  <c r="H399" i="6" s="1"/>
  <c r="G400" i="6"/>
  <c r="H400" i="6" s="1"/>
  <c r="G401" i="6"/>
  <c r="H401" i="6" s="1"/>
  <c r="G402" i="6"/>
  <c r="H402" i="6" s="1"/>
  <c r="G403" i="6"/>
  <c r="H403" i="6" s="1"/>
  <c r="G404" i="6"/>
  <c r="H404" i="6" s="1"/>
  <c r="G405" i="6"/>
  <c r="H405" i="6" s="1"/>
  <c r="G406" i="6"/>
  <c r="H406" i="6" s="1"/>
  <c r="G407" i="6"/>
  <c r="H407" i="6" s="1"/>
  <c r="G408" i="6"/>
  <c r="H408" i="6" s="1"/>
  <c r="G409" i="6"/>
  <c r="H409" i="6" s="1"/>
  <c r="G410" i="6"/>
  <c r="H410" i="6" s="1"/>
  <c r="G411" i="6"/>
  <c r="H411" i="6" s="1"/>
  <c r="G412" i="6"/>
  <c r="H412" i="6" s="1"/>
  <c r="G413" i="6"/>
  <c r="H413" i="6" s="1"/>
  <c r="G414" i="6"/>
  <c r="H414" i="6" s="1"/>
  <c r="G415" i="6"/>
  <c r="H415" i="6" s="1"/>
  <c r="G416" i="6"/>
  <c r="H416" i="6" s="1"/>
  <c r="G417" i="6"/>
  <c r="H417" i="6" s="1"/>
  <c r="G418" i="6"/>
  <c r="H418" i="6" s="1"/>
  <c r="G419" i="6"/>
  <c r="H419" i="6" s="1"/>
  <c r="G420" i="6"/>
  <c r="H420" i="6" s="1"/>
  <c r="G421" i="6"/>
  <c r="H421" i="6" s="1"/>
  <c r="G422" i="6"/>
  <c r="H422" i="6" s="1"/>
  <c r="G423" i="6"/>
  <c r="H423" i="6" s="1"/>
  <c r="G424" i="6"/>
  <c r="H424" i="6" s="1"/>
  <c r="G425" i="6"/>
  <c r="H425" i="6" s="1"/>
  <c r="G426" i="6"/>
  <c r="H426" i="6" s="1"/>
  <c r="G427" i="6"/>
  <c r="H427" i="6" s="1"/>
  <c r="G428" i="6"/>
  <c r="H428" i="6" s="1"/>
  <c r="G429" i="6"/>
  <c r="H429" i="6" s="1"/>
  <c r="G430" i="6"/>
  <c r="H430" i="6" s="1"/>
  <c r="G431" i="6"/>
  <c r="H431" i="6" s="1"/>
  <c r="G432" i="6"/>
  <c r="H432" i="6" s="1"/>
  <c r="G433" i="6"/>
  <c r="H433" i="6" s="1"/>
  <c r="G434" i="6"/>
  <c r="H434" i="6" s="1"/>
  <c r="G435" i="6"/>
  <c r="H435" i="6" s="1"/>
  <c r="G436" i="6"/>
  <c r="H436" i="6" s="1"/>
  <c r="G437" i="6"/>
  <c r="H437" i="6" s="1"/>
  <c r="G438" i="6"/>
  <c r="H438" i="6" s="1"/>
  <c r="G439" i="6"/>
  <c r="H439" i="6" s="1"/>
  <c r="G440" i="6"/>
  <c r="H440" i="6" s="1"/>
  <c r="G441" i="6"/>
  <c r="H441" i="6" s="1"/>
  <c r="G442" i="6"/>
  <c r="H442" i="6" s="1"/>
  <c r="G443" i="6"/>
  <c r="H443" i="6" s="1"/>
  <c r="G444" i="6"/>
  <c r="H444" i="6" s="1"/>
  <c r="G445" i="6"/>
  <c r="H445" i="6" s="1"/>
  <c r="G446" i="6"/>
  <c r="H446" i="6" s="1"/>
  <c r="G447" i="6"/>
  <c r="H447" i="6" s="1"/>
  <c r="G448" i="6"/>
  <c r="H448" i="6" s="1"/>
  <c r="G449" i="6"/>
  <c r="H449" i="6" s="1"/>
  <c r="G450" i="6"/>
  <c r="H450" i="6" s="1"/>
  <c r="G451" i="6"/>
  <c r="H451" i="6" s="1"/>
  <c r="G452" i="6"/>
  <c r="H452" i="6" s="1"/>
  <c r="G453" i="6"/>
  <c r="H453" i="6" s="1"/>
  <c r="G454" i="6"/>
  <c r="H454" i="6" s="1"/>
  <c r="G455" i="6"/>
  <c r="H455" i="6" s="1"/>
  <c r="G456" i="6"/>
  <c r="H456" i="6" s="1"/>
  <c r="G457" i="6"/>
  <c r="H457" i="6" s="1"/>
  <c r="G458" i="6"/>
  <c r="H458" i="6" s="1"/>
  <c r="G459" i="6"/>
  <c r="H459" i="6" s="1"/>
  <c r="G460" i="6"/>
  <c r="H460" i="6" s="1"/>
  <c r="G461" i="6"/>
  <c r="H461" i="6" s="1"/>
  <c r="G462" i="6"/>
  <c r="H462" i="6" s="1"/>
  <c r="G463" i="6"/>
  <c r="H463" i="6" s="1"/>
  <c r="G464" i="6"/>
  <c r="H464" i="6" s="1"/>
  <c r="G465" i="6"/>
  <c r="H465" i="6" s="1"/>
  <c r="G466" i="6"/>
  <c r="H466" i="6" s="1"/>
  <c r="G467" i="6"/>
  <c r="H467" i="6" s="1"/>
  <c r="G468" i="6"/>
  <c r="H468" i="6" s="1"/>
  <c r="G469" i="6"/>
  <c r="H469" i="6" s="1"/>
  <c r="G470" i="6"/>
  <c r="H470" i="6" s="1"/>
  <c r="G471" i="6"/>
  <c r="H471" i="6" s="1"/>
  <c r="G472" i="6"/>
  <c r="H472" i="6" s="1"/>
  <c r="G473" i="6"/>
  <c r="H473" i="6" s="1"/>
  <c r="G474" i="6"/>
  <c r="H474" i="6" s="1"/>
  <c r="G475" i="6"/>
  <c r="H475" i="6" s="1"/>
  <c r="G476" i="6"/>
  <c r="H476" i="6" s="1"/>
  <c r="G477" i="6"/>
  <c r="H477" i="6" s="1"/>
  <c r="G478" i="6"/>
  <c r="H478" i="6" s="1"/>
  <c r="G479" i="6"/>
  <c r="H479" i="6" s="1"/>
  <c r="G480" i="6"/>
  <c r="H480" i="6" s="1"/>
  <c r="G481" i="6"/>
  <c r="H481" i="6" s="1"/>
  <c r="G482" i="6"/>
  <c r="H482" i="6" s="1"/>
  <c r="G483" i="6"/>
  <c r="H483" i="6" s="1"/>
  <c r="G484" i="6"/>
  <c r="H484" i="6" s="1"/>
  <c r="G485" i="6"/>
  <c r="H485" i="6" s="1"/>
  <c r="G486" i="6"/>
  <c r="H486" i="6" s="1"/>
  <c r="G487" i="6"/>
  <c r="H487" i="6" s="1"/>
  <c r="G488" i="6"/>
  <c r="H488" i="6" s="1"/>
  <c r="G489" i="6"/>
  <c r="H489" i="6" s="1"/>
  <c r="G490" i="6"/>
  <c r="H490" i="6" s="1"/>
  <c r="G491" i="6"/>
  <c r="H491" i="6" s="1"/>
  <c r="G492" i="6"/>
  <c r="H492" i="6" s="1"/>
  <c r="G493" i="6"/>
  <c r="H493" i="6" s="1"/>
  <c r="G494" i="6"/>
  <c r="H494" i="6" s="1"/>
  <c r="G495" i="6"/>
  <c r="H495" i="6" s="1"/>
  <c r="G496" i="6"/>
  <c r="H496" i="6" s="1"/>
  <c r="G497" i="6"/>
  <c r="H497" i="6" s="1"/>
  <c r="G498" i="6"/>
  <c r="H498" i="6" s="1"/>
  <c r="G499" i="6"/>
  <c r="H499" i="6" s="1"/>
  <c r="G500" i="6"/>
  <c r="H500" i="6" s="1"/>
  <c r="G501" i="6"/>
  <c r="H501" i="6" s="1"/>
  <c r="G502" i="6"/>
  <c r="H502" i="6" s="1"/>
  <c r="G503" i="6"/>
  <c r="H503" i="6" s="1"/>
  <c r="G504" i="6"/>
  <c r="H504" i="6" s="1"/>
  <c r="G505" i="6"/>
  <c r="H505" i="6" s="1"/>
  <c r="G506" i="6"/>
  <c r="H506" i="6" s="1"/>
  <c r="G507" i="6"/>
  <c r="H507" i="6" s="1"/>
  <c r="G508" i="6"/>
  <c r="H508" i="6" s="1"/>
  <c r="G509" i="6"/>
  <c r="H509" i="6" s="1"/>
  <c r="G510" i="6"/>
  <c r="H510" i="6" s="1"/>
  <c r="G511" i="6"/>
  <c r="H511" i="6" s="1"/>
  <c r="G512" i="6"/>
  <c r="H512" i="6" s="1"/>
  <c r="G513" i="6"/>
  <c r="H513" i="6" s="1"/>
  <c r="G514" i="6"/>
  <c r="H514" i="6" s="1"/>
  <c r="G515" i="6"/>
  <c r="H515" i="6" s="1"/>
  <c r="G516" i="6"/>
  <c r="H516" i="6" s="1"/>
  <c r="G517" i="6"/>
  <c r="H517" i="6" s="1"/>
  <c r="G518" i="6"/>
  <c r="H518" i="6" s="1"/>
  <c r="G519" i="6"/>
  <c r="H519" i="6" s="1"/>
  <c r="G520" i="6"/>
  <c r="H520" i="6" s="1"/>
  <c r="G521" i="6"/>
  <c r="H521" i="6" s="1"/>
  <c r="G522" i="6"/>
  <c r="H522" i="6" s="1"/>
  <c r="G523" i="6"/>
  <c r="H523" i="6" s="1"/>
  <c r="G524" i="6"/>
  <c r="H524" i="6" s="1"/>
  <c r="G525" i="6"/>
  <c r="H525" i="6" s="1"/>
  <c r="G526" i="6"/>
  <c r="H526" i="6" s="1"/>
  <c r="G527" i="6"/>
  <c r="H527" i="6" s="1"/>
  <c r="G528" i="6"/>
  <c r="H528" i="6" s="1"/>
  <c r="G529" i="6"/>
  <c r="H529" i="6" s="1"/>
  <c r="G530" i="6"/>
  <c r="H530" i="6" s="1"/>
  <c r="G531" i="6"/>
  <c r="H531" i="6" s="1"/>
  <c r="G532" i="6"/>
  <c r="H532" i="6" s="1"/>
  <c r="G533" i="6"/>
  <c r="H533" i="6" s="1"/>
  <c r="G534" i="6"/>
  <c r="H534" i="6" s="1"/>
  <c r="G535" i="6"/>
  <c r="H535" i="6" s="1"/>
  <c r="G536" i="6"/>
  <c r="H536" i="6" s="1"/>
  <c r="G537" i="6"/>
  <c r="H537" i="6" s="1"/>
  <c r="G538" i="6"/>
  <c r="H538" i="6" s="1"/>
  <c r="G539" i="6"/>
  <c r="H539" i="6" s="1"/>
  <c r="G540" i="6"/>
  <c r="H540" i="6" s="1"/>
  <c r="G541" i="6"/>
  <c r="H541" i="6" s="1"/>
  <c r="G542" i="6"/>
  <c r="H542" i="6" s="1"/>
  <c r="G543" i="6"/>
  <c r="H543" i="6" s="1"/>
  <c r="G544" i="6"/>
  <c r="H544" i="6" s="1"/>
  <c r="G545" i="6"/>
  <c r="H545" i="6" s="1"/>
  <c r="G546" i="6"/>
  <c r="H546" i="6" s="1"/>
  <c r="G547" i="6"/>
  <c r="H547" i="6" s="1"/>
  <c r="G548" i="6"/>
  <c r="H548" i="6" s="1"/>
  <c r="G549" i="6"/>
  <c r="H549" i="6" s="1"/>
  <c r="G550" i="6"/>
  <c r="H550" i="6" s="1"/>
  <c r="G551" i="6"/>
  <c r="H551" i="6" s="1"/>
  <c r="G552" i="6"/>
  <c r="H552" i="6" s="1"/>
  <c r="G553" i="6"/>
  <c r="H553" i="6" s="1"/>
  <c r="G554" i="6"/>
  <c r="H554" i="6" s="1"/>
  <c r="G555" i="6"/>
  <c r="H555" i="6" s="1"/>
  <c r="G556" i="6"/>
  <c r="H556" i="6" s="1"/>
  <c r="G557" i="6"/>
  <c r="H557" i="6" s="1"/>
  <c r="G558" i="6"/>
  <c r="H558" i="6" s="1"/>
  <c r="G559" i="6"/>
  <c r="H559" i="6" s="1"/>
  <c r="G560" i="6"/>
  <c r="H560" i="6" s="1"/>
  <c r="G561" i="6"/>
  <c r="H561" i="6" s="1"/>
  <c r="G562" i="6"/>
  <c r="H562" i="6" s="1"/>
  <c r="G563" i="6"/>
  <c r="H563" i="6" s="1"/>
  <c r="G564" i="6"/>
  <c r="H564" i="6" s="1"/>
  <c r="G565" i="6"/>
  <c r="H565" i="6" s="1"/>
  <c r="G566" i="6"/>
  <c r="H566" i="6" s="1"/>
  <c r="G567" i="6"/>
  <c r="H567" i="6" s="1"/>
  <c r="G568" i="6"/>
  <c r="H568" i="6" s="1"/>
  <c r="G569" i="6"/>
  <c r="H569" i="6" s="1"/>
  <c r="G570" i="6"/>
  <c r="H570" i="6" s="1"/>
  <c r="G571" i="6"/>
  <c r="H571" i="6" s="1"/>
  <c r="G572" i="6"/>
  <c r="H572" i="6" s="1"/>
  <c r="G573" i="6"/>
  <c r="H573" i="6" s="1"/>
  <c r="G574" i="6"/>
  <c r="H574" i="6" s="1"/>
  <c r="G575" i="6"/>
  <c r="H575" i="6" s="1"/>
  <c r="G576" i="6"/>
  <c r="H576" i="6" s="1"/>
  <c r="G577" i="6"/>
  <c r="H577" i="6" s="1"/>
  <c r="G578" i="6"/>
  <c r="H578" i="6" s="1"/>
  <c r="G579" i="6"/>
  <c r="H579" i="6" s="1"/>
  <c r="G580" i="6"/>
  <c r="H580" i="6" s="1"/>
  <c r="G581" i="6"/>
  <c r="H581" i="6" s="1"/>
  <c r="G582" i="6"/>
  <c r="H582" i="6" s="1"/>
  <c r="G583" i="6"/>
  <c r="H583" i="6" s="1"/>
  <c r="G584" i="6"/>
  <c r="H584" i="6" s="1"/>
  <c r="G585" i="6"/>
  <c r="H585" i="6" s="1"/>
  <c r="G586" i="6"/>
  <c r="H586" i="6" s="1"/>
  <c r="G587" i="6"/>
  <c r="H587" i="6" s="1"/>
  <c r="G588" i="6"/>
  <c r="H588" i="6" s="1"/>
  <c r="G589" i="6"/>
  <c r="H589" i="6" s="1"/>
  <c r="G590" i="6"/>
  <c r="H590" i="6" s="1"/>
  <c r="G591" i="6"/>
  <c r="H591" i="6" s="1"/>
  <c r="G592" i="6"/>
  <c r="H592" i="6" s="1"/>
  <c r="G593" i="6"/>
  <c r="H593" i="6" s="1"/>
  <c r="G594" i="6"/>
  <c r="H594" i="6" s="1"/>
  <c r="G595" i="6"/>
  <c r="H595" i="6" s="1"/>
  <c r="G596" i="6"/>
  <c r="H596" i="6" s="1"/>
  <c r="G597" i="6"/>
  <c r="H597" i="6" s="1"/>
  <c r="G598" i="6"/>
  <c r="H598" i="6" s="1"/>
  <c r="G599" i="6"/>
  <c r="H599" i="6" s="1"/>
  <c r="G600" i="6"/>
  <c r="H600" i="6" s="1"/>
  <c r="G601" i="6"/>
  <c r="H601" i="6" s="1"/>
  <c r="G602" i="6"/>
  <c r="H602" i="6" s="1"/>
  <c r="G603" i="6"/>
  <c r="H603" i="6" s="1"/>
  <c r="G604" i="6"/>
  <c r="H604" i="6" s="1"/>
  <c r="G605" i="6"/>
  <c r="H605" i="6" s="1"/>
  <c r="G606" i="6"/>
  <c r="H606" i="6" s="1"/>
  <c r="G607" i="6"/>
  <c r="H607" i="6" s="1"/>
  <c r="G608" i="6"/>
  <c r="H608" i="6" s="1"/>
  <c r="G609" i="6"/>
  <c r="H609" i="6" s="1"/>
  <c r="G610" i="6"/>
  <c r="H610" i="6" s="1"/>
  <c r="G611" i="6"/>
  <c r="H611" i="6" s="1"/>
  <c r="G612" i="6"/>
  <c r="H612" i="6" s="1"/>
  <c r="G613" i="6"/>
  <c r="H613" i="6" s="1"/>
  <c r="G614" i="6"/>
  <c r="H614" i="6" s="1"/>
  <c r="G615" i="6"/>
  <c r="H615" i="6" s="1"/>
  <c r="G616" i="6"/>
  <c r="H616" i="6" s="1"/>
  <c r="G617" i="6"/>
  <c r="H617" i="6" s="1"/>
  <c r="G618" i="6"/>
  <c r="H618" i="6" s="1"/>
  <c r="G619" i="6"/>
  <c r="H619" i="6" s="1"/>
  <c r="G620" i="6"/>
  <c r="H620" i="6" s="1"/>
  <c r="G621" i="6"/>
  <c r="H621" i="6" s="1"/>
  <c r="G622" i="6"/>
  <c r="H622" i="6" s="1"/>
  <c r="G623" i="6"/>
  <c r="H623" i="6" s="1"/>
  <c r="G624" i="6"/>
  <c r="H624" i="6" s="1"/>
  <c r="G625" i="6"/>
  <c r="H625" i="6" s="1"/>
  <c r="G626" i="6"/>
  <c r="H626" i="6" s="1"/>
  <c r="G627" i="6"/>
  <c r="H627" i="6" s="1"/>
  <c r="G628" i="6"/>
  <c r="H628" i="6" s="1"/>
  <c r="G629" i="6"/>
  <c r="H629" i="6" s="1"/>
  <c r="G630" i="6"/>
  <c r="H630" i="6" s="1"/>
  <c r="G631" i="6"/>
  <c r="H631" i="6" s="1"/>
  <c r="G632" i="6"/>
  <c r="H632" i="6" s="1"/>
  <c r="G633" i="6"/>
  <c r="H633" i="6" s="1"/>
  <c r="G634" i="6"/>
  <c r="H634" i="6" s="1"/>
  <c r="G635" i="6"/>
  <c r="H635" i="6" s="1"/>
  <c r="G636" i="6"/>
  <c r="H636" i="6" s="1"/>
  <c r="G637" i="6"/>
  <c r="H637" i="6" s="1"/>
  <c r="G638" i="6"/>
  <c r="H638" i="6" s="1"/>
  <c r="G639" i="6"/>
  <c r="H639" i="6" s="1"/>
  <c r="G640" i="6"/>
  <c r="H640" i="6" s="1"/>
  <c r="G641" i="6"/>
  <c r="H641" i="6" s="1"/>
  <c r="G642" i="6"/>
  <c r="H642" i="6" s="1"/>
  <c r="G643" i="6"/>
  <c r="H643" i="6" s="1"/>
  <c r="G644" i="6"/>
  <c r="H644" i="6" s="1"/>
  <c r="G645" i="6"/>
  <c r="H645" i="6" s="1"/>
  <c r="G646" i="6"/>
  <c r="H646" i="6" s="1"/>
  <c r="G647" i="6"/>
  <c r="H647" i="6" s="1"/>
  <c r="G648" i="6"/>
  <c r="H648" i="6" s="1"/>
  <c r="G649" i="6"/>
  <c r="H649" i="6" s="1"/>
  <c r="G650" i="6"/>
  <c r="H650" i="6" s="1"/>
  <c r="G651" i="6"/>
  <c r="H651" i="6" s="1"/>
  <c r="G652" i="6"/>
  <c r="H652" i="6" s="1"/>
  <c r="G653" i="6"/>
  <c r="H653" i="6" s="1"/>
  <c r="G654" i="6"/>
  <c r="H654" i="6" s="1"/>
  <c r="G655" i="6"/>
  <c r="H655" i="6" s="1"/>
  <c r="G656" i="6"/>
  <c r="H656" i="6" s="1"/>
  <c r="G657" i="6"/>
  <c r="H657" i="6" s="1"/>
  <c r="G658" i="6"/>
  <c r="H658" i="6" s="1"/>
  <c r="G659" i="6"/>
  <c r="H659" i="6" s="1"/>
  <c r="G660" i="6"/>
  <c r="H660" i="6" s="1"/>
  <c r="G661" i="6"/>
  <c r="H661" i="6" s="1"/>
  <c r="G662" i="6"/>
  <c r="H662" i="6" s="1"/>
  <c r="G663" i="6"/>
  <c r="H663" i="6" s="1"/>
  <c r="G664" i="6"/>
  <c r="H664" i="6" s="1"/>
  <c r="G665" i="6"/>
  <c r="H665" i="6" s="1"/>
  <c r="G666" i="6"/>
  <c r="H666" i="6" s="1"/>
  <c r="G667" i="6"/>
  <c r="H667" i="6" s="1"/>
  <c r="G668" i="6"/>
  <c r="H668" i="6" s="1"/>
  <c r="G669" i="6"/>
  <c r="H669" i="6" s="1"/>
  <c r="G670" i="6"/>
  <c r="H670" i="6" s="1"/>
  <c r="G671" i="6"/>
  <c r="H671" i="6" s="1"/>
  <c r="G672" i="6"/>
  <c r="H672" i="6" s="1"/>
  <c r="G673" i="6"/>
  <c r="H673" i="6" s="1"/>
  <c r="G674" i="6"/>
  <c r="H674" i="6" s="1"/>
  <c r="G675" i="6"/>
  <c r="H675" i="6" s="1"/>
  <c r="G676" i="6"/>
  <c r="H676" i="6" s="1"/>
  <c r="G677" i="6"/>
  <c r="H677" i="6" s="1"/>
  <c r="G678" i="6"/>
  <c r="H678" i="6" s="1"/>
  <c r="G679" i="6"/>
  <c r="H679" i="6" s="1"/>
  <c r="G680" i="6"/>
  <c r="H680" i="6" s="1"/>
  <c r="G681" i="6"/>
  <c r="H681" i="6" s="1"/>
  <c r="G682" i="6"/>
  <c r="H682" i="6" s="1"/>
  <c r="G683" i="6"/>
  <c r="H683" i="6" s="1"/>
  <c r="G684" i="6"/>
  <c r="H684" i="6" s="1"/>
  <c r="G685" i="6"/>
  <c r="H685" i="6" s="1"/>
  <c r="G686" i="6"/>
  <c r="H686" i="6" s="1"/>
  <c r="G687" i="6"/>
  <c r="H687" i="6" s="1"/>
  <c r="G688" i="6"/>
  <c r="H688" i="6" s="1"/>
  <c r="G689" i="6"/>
  <c r="H689" i="6" s="1"/>
  <c r="G690" i="6"/>
  <c r="H690" i="6" s="1"/>
  <c r="G691" i="6"/>
  <c r="H691" i="6" s="1"/>
  <c r="G692" i="6"/>
  <c r="H692" i="6" s="1"/>
  <c r="G693" i="6"/>
  <c r="H693" i="6" s="1"/>
  <c r="G694" i="6"/>
  <c r="H694" i="6" s="1"/>
  <c r="G695" i="6"/>
  <c r="H695" i="6" s="1"/>
  <c r="G696" i="6"/>
  <c r="H696" i="6" s="1"/>
  <c r="G697" i="6"/>
  <c r="H697" i="6" s="1"/>
  <c r="G698" i="6"/>
  <c r="H698" i="6" s="1"/>
  <c r="G699" i="6"/>
  <c r="H699" i="6" s="1"/>
  <c r="G700" i="6"/>
  <c r="H700" i="6" s="1"/>
  <c r="G701" i="6"/>
  <c r="H701" i="6" s="1"/>
  <c r="G702" i="6"/>
  <c r="H702" i="6" s="1"/>
  <c r="G703" i="6"/>
  <c r="H703" i="6" s="1"/>
  <c r="G704" i="6"/>
  <c r="H704" i="6" s="1"/>
  <c r="G705" i="6"/>
  <c r="H705" i="6" s="1"/>
  <c r="G706" i="6"/>
  <c r="H706" i="6" s="1"/>
  <c r="G707" i="6"/>
  <c r="H707" i="6" s="1"/>
  <c r="G708" i="6"/>
  <c r="H708" i="6" s="1"/>
  <c r="G709" i="6"/>
  <c r="H709" i="6" s="1"/>
  <c r="G710" i="6"/>
  <c r="H710" i="6" s="1"/>
  <c r="G711" i="6"/>
  <c r="H711" i="6" s="1"/>
  <c r="G712" i="6"/>
  <c r="H712" i="6" s="1"/>
  <c r="G713" i="6"/>
  <c r="H713" i="6" s="1"/>
  <c r="G714" i="6"/>
  <c r="H714" i="6" s="1"/>
  <c r="G715" i="6"/>
  <c r="H715" i="6" s="1"/>
  <c r="G716" i="6"/>
  <c r="H716" i="6" s="1"/>
  <c r="G717" i="6"/>
  <c r="H717" i="6" s="1"/>
  <c r="G718" i="6"/>
  <c r="H718" i="6" s="1"/>
  <c r="G719" i="6"/>
  <c r="H719" i="6" s="1"/>
  <c r="G720" i="6"/>
  <c r="H720" i="6" s="1"/>
  <c r="G721" i="6"/>
  <c r="H721" i="6" s="1"/>
  <c r="G722" i="6"/>
  <c r="H722" i="6" s="1"/>
  <c r="G723" i="6"/>
  <c r="H723" i="6" s="1"/>
  <c r="G724" i="6"/>
  <c r="H724" i="6" s="1"/>
  <c r="G725" i="6"/>
  <c r="H725" i="6" s="1"/>
  <c r="G726" i="6"/>
  <c r="H726" i="6" s="1"/>
  <c r="G727" i="6"/>
  <c r="H727" i="6" s="1"/>
  <c r="G728" i="6"/>
  <c r="H728" i="6" s="1"/>
  <c r="G729" i="6"/>
  <c r="H729" i="6" s="1"/>
  <c r="G730" i="6"/>
  <c r="H730" i="6" s="1"/>
  <c r="G731" i="6"/>
  <c r="H731" i="6" s="1"/>
  <c r="G732" i="6"/>
  <c r="H732" i="6" s="1"/>
  <c r="G733" i="6"/>
  <c r="H733" i="6" s="1"/>
  <c r="G734" i="6"/>
  <c r="H734" i="6" s="1"/>
  <c r="G735" i="6"/>
  <c r="H735" i="6" s="1"/>
  <c r="G736" i="6"/>
  <c r="H736" i="6" s="1"/>
  <c r="G737" i="6"/>
  <c r="H737" i="6" s="1"/>
  <c r="G738" i="6"/>
  <c r="H738" i="6" s="1"/>
  <c r="G739" i="6"/>
  <c r="H739" i="6" s="1"/>
  <c r="G740" i="6"/>
  <c r="H740" i="6" s="1"/>
  <c r="G741" i="6"/>
  <c r="H741" i="6" s="1"/>
  <c r="G742" i="6"/>
  <c r="H742" i="6" s="1"/>
  <c r="G743" i="6"/>
  <c r="H743" i="6" s="1"/>
  <c r="G744" i="6"/>
  <c r="H744" i="6" s="1"/>
  <c r="G745" i="6"/>
  <c r="H745" i="6" s="1"/>
  <c r="G746" i="6"/>
  <c r="H746" i="6" s="1"/>
  <c r="G747" i="6"/>
  <c r="H747" i="6" s="1"/>
  <c r="G748" i="6"/>
  <c r="H748" i="6" s="1"/>
  <c r="G749" i="6"/>
  <c r="H749" i="6" s="1"/>
  <c r="G750" i="6"/>
  <c r="H750" i="6" s="1"/>
  <c r="G751" i="6"/>
  <c r="H751" i="6" s="1"/>
  <c r="G752" i="6"/>
  <c r="H752" i="6" s="1"/>
  <c r="G753" i="6"/>
  <c r="H753" i="6" s="1"/>
  <c r="G754" i="6"/>
  <c r="H754" i="6" s="1"/>
  <c r="G755" i="6"/>
  <c r="H755" i="6" s="1"/>
  <c r="G756" i="6"/>
  <c r="H756" i="6" s="1"/>
  <c r="G757" i="6"/>
  <c r="H757" i="6" s="1"/>
  <c r="G758" i="6"/>
  <c r="H758" i="6" s="1"/>
  <c r="G759" i="6"/>
  <c r="H759" i="6" s="1"/>
  <c r="G760" i="6"/>
  <c r="H760" i="6" s="1"/>
  <c r="G761" i="6"/>
  <c r="H761" i="6" s="1"/>
  <c r="G762" i="6"/>
  <c r="H762" i="6" s="1"/>
  <c r="G763" i="6"/>
  <c r="H763" i="6" s="1"/>
  <c r="G764" i="6"/>
  <c r="H764" i="6" s="1"/>
  <c r="G765" i="6"/>
  <c r="H765" i="6" s="1"/>
  <c r="G766" i="6"/>
  <c r="H766" i="6" s="1"/>
  <c r="G767" i="6"/>
  <c r="H767" i="6" s="1"/>
  <c r="G768" i="6"/>
  <c r="H768" i="6" s="1"/>
  <c r="G769" i="6"/>
  <c r="H769" i="6" s="1"/>
  <c r="G770" i="6"/>
  <c r="H770" i="6" s="1"/>
  <c r="G771" i="6"/>
  <c r="H771" i="6" s="1"/>
  <c r="G772" i="6"/>
  <c r="H772" i="6" s="1"/>
  <c r="G773" i="6"/>
  <c r="H773" i="6" s="1"/>
  <c r="G774" i="6"/>
  <c r="H774" i="6" s="1"/>
  <c r="G775" i="6"/>
  <c r="H775" i="6" s="1"/>
  <c r="G776" i="6"/>
  <c r="H776" i="6" s="1"/>
  <c r="G777" i="6"/>
  <c r="H777" i="6" s="1"/>
  <c r="G778" i="6"/>
  <c r="H778" i="6" s="1"/>
  <c r="G779" i="6"/>
  <c r="H779" i="6" s="1"/>
  <c r="G780" i="6"/>
  <c r="H780" i="6" s="1"/>
  <c r="G781" i="6"/>
  <c r="H781" i="6" s="1"/>
  <c r="G782" i="6"/>
  <c r="H782" i="6" s="1"/>
  <c r="G783" i="6"/>
  <c r="H783" i="6" s="1"/>
  <c r="G784" i="6"/>
  <c r="H784" i="6" s="1"/>
  <c r="G785" i="6"/>
  <c r="H785" i="6" s="1"/>
  <c r="G786" i="6"/>
  <c r="H786" i="6" s="1"/>
  <c r="G787" i="6"/>
  <c r="H787" i="6" s="1"/>
  <c r="G788" i="6"/>
  <c r="H788" i="6" s="1"/>
  <c r="G789" i="6"/>
  <c r="H789" i="6" s="1"/>
  <c r="G790" i="6"/>
  <c r="H790" i="6" s="1"/>
  <c r="G791" i="6"/>
  <c r="H791" i="6" s="1"/>
  <c r="G792" i="6"/>
  <c r="H792" i="6" s="1"/>
  <c r="G793" i="6"/>
  <c r="H793" i="6" s="1"/>
  <c r="G794" i="6"/>
  <c r="H794" i="6" s="1"/>
  <c r="G795" i="6"/>
  <c r="H795" i="6" s="1"/>
  <c r="G796" i="6"/>
  <c r="H796" i="6" s="1"/>
  <c r="G797" i="6"/>
  <c r="H797" i="6" s="1"/>
  <c r="G798" i="6"/>
  <c r="H798" i="6" s="1"/>
  <c r="G799" i="6"/>
  <c r="H799" i="6" s="1"/>
  <c r="G800" i="6"/>
  <c r="H800" i="6" s="1"/>
  <c r="G801" i="6"/>
  <c r="H801" i="6" s="1"/>
  <c r="G802" i="6"/>
  <c r="H802" i="6" s="1"/>
  <c r="G803" i="6"/>
  <c r="H803" i="6" s="1"/>
  <c r="G804" i="6"/>
  <c r="H804" i="6" s="1"/>
  <c r="G805" i="6"/>
  <c r="H805" i="6" s="1"/>
  <c r="G806" i="6"/>
  <c r="H806" i="6" s="1"/>
  <c r="G807" i="6"/>
  <c r="H807" i="6" s="1"/>
  <c r="G808" i="6"/>
  <c r="H808" i="6" s="1"/>
  <c r="G809" i="6"/>
  <c r="H809" i="6" s="1"/>
  <c r="G810" i="6"/>
  <c r="H810" i="6" s="1"/>
  <c r="G811" i="6"/>
  <c r="H811" i="6" s="1"/>
  <c r="G812" i="6"/>
  <c r="H812" i="6" s="1"/>
  <c r="G813" i="6"/>
  <c r="H813" i="6" s="1"/>
  <c r="G814" i="6"/>
  <c r="H814" i="6" s="1"/>
  <c r="G815" i="6"/>
  <c r="H815" i="6" s="1"/>
  <c r="G816" i="6"/>
  <c r="H816" i="6" s="1"/>
  <c r="G817" i="6"/>
  <c r="H817" i="6" s="1"/>
  <c r="G818" i="6"/>
  <c r="H818" i="6" s="1"/>
  <c r="G819" i="6"/>
  <c r="H819" i="6" s="1"/>
  <c r="G820" i="6"/>
  <c r="H820" i="6" s="1"/>
  <c r="G821" i="6"/>
  <c r="H821" i="6" s="1"/>
  <c r="G822" i="6"/>
  <c r="H822" i="6" s="1"/>
  <c r="G823" i="6"/>
  <c r="H823" i="6" s="1"/>
  <c r="G824" i="6"/>
  <c r="H824" i="6" s="1"/>
  <c r="G825" i="6"/>
  <c r="H825" i="6" s="1"/>
  <c r="G826" i="6"/>
  <c r="H826" i="6" s="1"/>
  <c r="G827" i="6"/>
  <c r="H827" i="6" s="1"/>
  <c r="G828" i="6"/>
  <c r="H828" i="6" s="1"/>
  <c r="G829" i="6"/>
  <c r="H829" i="6" s="1"/>
  <c r="G830" i="6"/>
  <c r="H830" i="6" s="1"/>
  <c r="G831" i="6"/>
  <c r="H831" i="6" s="1"/>
  <c r="G832" i="6"/>
  <c r="H832" i="6" s="1"/>
  <c r="G833" i="6"/>
  <c r="H833" i="6" s="1"/>
  <c r="G834" i="6"/>
  <c r="H834" i="6" s="1"/>
  <c r="G835" i="6"/>
  <c r="H835" i="6" s="1"/>
  <c r="G836" i="6"/>
  <c r="H836" i="6" s="1"/>
  <c r="G837" i="6"/>
  <c r="H837" i="6" s="1"/>
  <c r="G838" i="6"/>
  <c r="H838" i="6" s="1"/>
  <c r="G839" i="6"/>
  <c r="H839" i="6" s="1"/>
  <c r="G840" i="6"/>
  <c r="H840" i="6" s="1"/>
  <c r="G841" i="6"/>
  <c r="H841" i="6" s="1"/>
  <c r="G842" i="6"/>
  <c r="H842" i="6" s="1"/>
  <c r="G843" i="6"/>
  <c r="H843" i="6" s="1"/>
  <c r="G844" i="6"/>
  <c r="H844" i="6" s="1"/>
  <c r="G845" i="6"/>
  <c r="H845" i="6" s="1"/>
  <c r="G846" i="6"/>
  <c r="H846" i="6" s="1"/>
  <c r="G847" i="6"/>
  <c r="H847" i="6" s="1"/>
  <c r="G848" i="6"/>
  <c r="H848" i="6" s="1"/>
  <c r="G849" i="6"/>
  <c r="H849" i="6" s="1"/>
  <c r="G850" i="6"/>
  <c r="H850" i="6" s="1"/>
  <c r="G851" i="6"/>
  <c r="H851" i="6" s="1"/>
  <c r="G852" i="6"/>
  <c r="H852" i="6" s="1"/>
  <c r="G853" i="6"/>
  <c r="H853" i="6" s="1"/>
  <c r="G854" i="6"/>
  <c r="H854" i="6" s="1"/>
  <c r="G855" i="6"/>
  <c r="H855" i="6" s="1"/>
  <c r="G856" i="6"/>
  <c r="H856" i="6" s="1"/>
  <c r="G857" i="6"/>
  <c r="H857" i="6" s="1"/>
  <c r="G858" i="6"/>
  <c r="H858" i="6" s="1"/>
  <c r="G859" i="6"/>
  <c r="H859" i="6" s="1"/>
  <c r="G860" i="6"/>
  <c r="H860" i="6" s="1"/>
  <c r="G861" i="6"/>
  <c r="H861" i="6" s="1"/>
  <c r="G862" i="6"/>
  <c r="H862" i="6" s="1"/>
  <c r="G863" i="6"/>
  <c r="H863" i="6" s="1"/>
  <c r="G864" i="6"/>
  <c r="H864" i="6" s="1"/>
  <c r="G865" i="6"/>
  <c r="H865" i="6" s="1"/>
  <c r="G866" i="6"/>
  <c r="H866" i="6" s="1"/>
  <c r="G867" i="6"/>
  <c r="H867" i="6" s="1"/>
  <c r="G868" i="6"/>
  <c r="H868" i="6" s="1"/>
  <c r="G869" i="6"/>
  <c r="H869" i="6" s="1"/>
  <c r="G870" i="6"/>
  <c r="H870" i="6" s="1"/>
  <c r="G871" i="6"/>
  <c r="H871" i="6" s="1"/>
  <c r="G872" i="6"/>
  <c r="H872" i="6" s="1"/>
  <c r="G873" i="6"/>
  <c r="H873" i="6" s="1"/>
  <c r="G874" i="6"/>
  <c r="H874" i="6" s="1"/>
  <c r="G875" i="6"/>
  <c r="H875" i="6" s="1"/>
  <c r="G876" i="6"/>
  <c r="H876" i="6" s="1"/>
  <c r="G877" i="6"/>
  <c r="H877" i="6" s="1"/>
  <c r="G878" i="6"/>
  <c r="H878" i="6" s="1"/>
  <c r="G879" i="6"/>
  <c r="H879" i="6" s="1"/>
  <c r="G880" i="6"/>
  <c r="H880" i="6" s="1"/>
  <c r="G881" i="6"/>
  <c r="H881" i="6" s="1"/>
  <c r="G882" i="6"/>
  <c r="H882" i="6" s="1"/>
  <c r="G883" i="6"/>
  <c r="H883" i="6" s="1"/>
  <c r="G884" i="6"/>
  <c r="H884" i="6" s="1"/>
  <c r="G885" i="6"/>
  <c r="H885" i="6" s="1"/>
  <c r="G886" i="6"/>
  <c r="H886" i="6" s="1"/>
  <c r="G887" i="6"/>
  <c r="H887" i="6" s="1"/>
  <c r="G888" i="6"/>
  <c r="H888" i="6" s="1"/>
  <c r="G889" i="6"/>
  <c r="H889" i="6" s="1"/>
  <c r="G890" i="6"/>
  <c r="H890" i="6" s="1"/>
  <c r="G891" i="6"/>
  <c r="H891" i="6" s="1"/>
  <c r="G892" i="6"/>
  <c r="H892" i="6" s="1"/>
  <c r="G893" i="6"/>
  <c r="H893" i="6" s="1"/>
  <c r="G894" i="6"/>
  <c r="H894" i="6" s="1"/>
  <c r="G895" i="6"/>
  <c r="H895" i="6" s="1"/>
  <c r="G896" i="6"/>
  <c r="H896" i="6" s="1"/>
  <c r="G897" i="6"/>
  <c r="H897" i="6" s="1"/>
  <c r="G898" i="6"/>
  <c r="H898" i="6" s="1"/>
  <c r="G899" i="6"/>
  <c r="H899" i="6" s="1"/>
  <c r="G900" i="6"/>
  <c r="H900" i="6" s="1"/>
  <c r="G901" i="6"/>
  <c r="H901" i="6" s="1"/>
  <c r="G902" i="6"/>
  <c r="H902" i="6" s="1"/>
  <c r="G903" i="6"/>
  <c r="H903" i="6" s="1"/>
  <c r="G904" i="6"/>
  <c r="H904" i="6" s="1"/>
  <c r="G905" i="6"/>
  <c r="H905" i="6" s="1"/>
  <c r="G906" i="6"/>
  <c r="H906" i="6" s="1"/>
  <c r="G907" i="6"/>
  <c r="H907" i="6" s="1"/>
  <c r="G908" i="6"/>
  <c r="H908" i="6" s="1"/>
  <c r="G909" i="6"/>
  <c r="H909" i="6" s="1"/>
  <c r="G910" i="6"/>
  <c r="H910" i="6" s="1"/>
  <c r="G911" i="6"/>
  <c r="H911" i="6" s="1"/>
  <c r="G912" i="6"/>
  <c r="H912" i="6" s="1"/>
  <c r="G913" i="6"/>
  <c r="H913" i="6" s="1"/>
  <c r="G914" i="6"/>
  <c r="H914" i="6" s="1"/>
  <c r="G915" i="6"/>
  <c r="H915" i="6" s="1"/>
  <c r="G916" i="6"/>
  <c r="H916" i="6" s="1"/>
  <c r="G917" i="6"/>
  <c r="H917" i="6" s="1"/>
  <c r="G918" i="6"/>
  <c r="H918" i="6" s="1"/>
  <c r="G919" i="6"/>
  <c r="H919" i="6" s="1"/>
  <c r="G920" i="6"/>
  <c r="H920" i="6" s="1"/>
  <c r="G921" i="6"/>
  <c r="H921" i="6" s="1"/>
  <c r="G922" i="6"/>
  <c r="H922" i="6" s="1"/>
  <c r="G923" i="6"/>
  <c r="H923" i="6" s="1"/>
  <c r="G924" i="6"/>
  <c r="H924" i="6" s="1"/>
  <c r="G925" i="6"/>
  <c r="H925" i="6" s="1"/>
  <c r="G926" i="6"/>
  <c r="H926" i="6" s="1"/>
  <c r="G927" i="6"/>
  <c r="H927" i="6" s="1"/>
  <c r="G928" i="6"/>
  <c r="H928" i="6" s="1"/>
  <c r="G929" i="6"/>
  <c r="H929" i="6" s="1"/>
  <c r="G930" i="6"/>
  <c r="H930" i="6" s="1"/>
  <c r="G931" i="6"/>
  <c r="H931" i="6" s="1"/>
  <c r="G932" i="6"/>
  <c r="H932" i="6" s="1"/>
  <c r="G933" i="6"/>
  <c r="H933" i="6" s="1"/>
  <c r="G934" i="6"/>
  <c r="H934" i="6" s="1"/>
  <c r="G935" i="6"/>
  <c r="H935" i="6" s="1"/>
  <c r="G936" i="6"/>
  <c r="H936" i="6" s="1"/>
  <c r="G937" i="6"/>
  <c r="H937" i="6" s="1"/>
  <c r="G938" i="6"/>
  <c r="H938" i="6" s="1"/>
  <c r="G939" i="6"/>
  <c r="H939" i="6" s="1"/>
  <c r="G940" i="6"/>
  <c r="H940" i="6" s="1"/>
  <c r="G941" i="6"/>
  <c r="H941" i="6" s="1"/>
  <c r="G942" i="6"/>
  <c r="H942" i="6" s="1"/>
  <c r="G943" i="6"/>
  <c r="H943" i="6" s="1"/>
  <c r="G944" i="6"/>
  <c r="H944" i="6" s="1"/>
  <c r="G945" i="6"/>
  <c r="H945" i="6" s="1"/>
  <c r="G946" i="6"/>
  <c r="H946" i="6" s="1"/>
  <c r="G947" i="6"/>
  <c r="H947" i="6" s="1"/>
  <c r="G948" i="6"/>
  <c r="H948" i="6" s="1"/>
  <c r="G949" i="6"/>
  <c r="H949" i="6" s="1"/>
  <c r="G950" i="6"/>
  <c r="H950" i="6" s="1"/>
  <c r="G951" i="6"/>
  <c r="H951" i="6" s="1"/>
  <c r="G952" i="6"/>
  <c r="H952" i="6" s="1"/>
  <c r="G953" i="6"/>
  <c r="H953" i="6" s="1"/>
  <c r="G954" i="6"/>
  <c r="H954" i="6" s="1"/>
  <c r="G955" i="6"/>
  <c r="H955" i="6" s="1"/>
  <c r="G956" i="6"/>
  <c r="H956" i="6" s="1"/>
  <c r="G957" i="6"/>
  <c r="H957" i="6" s="1"/>
  <c r="G958" i="6"/>
  <c r="H958" i="6" s="1"/>
  <c r="G959" i="6"/>
  <c r="H959" i="6" s="1"/>
  <c r="G960" i="6"/>
  <c r="H960" i="6" s="1"/>
  <c r="G961" i="6"/>
  <c r="H961" i="6" s="1"/>
  <c r="G962" i="6"/>
  <c r="H962" i="6" s="1"/>
  <c r="G963" i="6"/>
  <c r="H963" i="6" s="1"/>
  <c r="G964" i="6"/>
  <c r="H964" i="6" s="1"/>
  <c r="G965" i="6"/>
  <c r="H965" i="6" s="1"/>
  <c r="G966" i="6"/>
  <c r="H966" i="6" s="1"/>
  <c r="G967" i="6"/>
  <c r="H967" i="6" s="1"/>
  <c r="G968" i="6"/>
  <c r="H968" i="6" s="1"/>
  <c r="G969" i="6"/>
  <c r="H969" i="6" s="1"/>
  <c r="G970" i="6"/>
  <c r="H970" i="6" s="1"/>
  <c r="G971" i="6"/>
  <c r="H971" i="6" s="1"/>
  <c r="G972" i="6"/>
  <c r="H972" i="6" s="1"/>
  <c r="G973" i="6"/>
  <c r="H973" i="6" s="1"/>
  <c r="G974" i="6"/>
  <c r="H974" i="6" s="1"/>
  <c r="G975" i="6"/>
  <c r="H975" i="6" s="1"/>
  <c r="G976" i="6"/>
  <c r="H976" i="6" s="1"/>
  <c r="G977" i="6"/>
  <c r="H977" i="6" s="1"/>
  <c r="G978" i="6"/>
  <c r="H978" i="6" s="1"/>
  <c r="G979" i="6"/>
  <c r="H979" i="6" s="1"/>
  <c r="G980" i="6"/>
  <c r="H980" i="6" s="1"/>
  <c r="G981" i="6"/>
  <c r="H981" i="6" s="1"/>
  <c r="G982" i="6"/>
  <c r="H982" i="6" s="1"/>
  <c r="G983" i="6"/>
  <c r="H983" i="6" s="1"/>
  <c r="G984" i="6"/>
  <c r="H984" i="6" s="1"/>
  <c r="G985" i="6"/>
  <c r="H985" i="6" s="1"/>
  <c r="G986" i="6"/>
  <c r="H986" i="6" s="1"/>
  <c r="G987" i="6"/>
  <c r="H987" i="6" s="1"/>
  <c r="G988" i="6"/>
  <c r="H988" i="6" s="1"/>
  <c r="G989" i="6"/>
  <c r="H989" i="6" s="1"/>
  <c r="G990" i="6"/>
  <c r="H990" i="6" s="1"/>
  <c r="G991" i="6"/>
  <c r="H991" i="6" s="1"/>
  <c r="G992" i="6"/>
  <c r="H992" i="6" s="1"/>
  <c r="G993" i="6"/>
  <c r="H993" i="6" s="1"/>
  <c r="G994" i="6"/>
  <c r="H994" i="6" s="1"/>
  <c r="G995" i="6"/>
  <c r="H995" i="6" s="1"/>
  <c r="G996" i="6"/>
  <c r="H996" i="6" s="1"/>
  <c r="G997" i="6"/>
  <c r="H997" i="6" s="1"/>
  <c r="G998" i="6"/>
  <c r="H998" i="6" s="1"/>
  <c r="G999" i="6"/>
  <c r="H999" i="6" s="1"/>
  <c r="G1000" i="6"/>
  <c r="H1000" i="6" s="1"/>
  <c r="G1001" i="6"/>
  <c r="H1001" i="6" s="1"/>
  <c r="G1002" i="6"/>
  <c r="H1002" i="6" s="1"/>
  <c r="G1003" i="6"/>
  <c r="H1003" i="6" s="1"/>
  <c r="G1004" i="6"/>
  <c r="H1004" i="6" s="1"/>
  <c r="G1005" i="6"/>
  <c r="H1005" i="6" s="1"/>
  <c r="G1006" i="6"/>
  <c r="H1006" i="6" s="1"/>
  <c r="G1007" i="6"/>
  <c r="H1007" i="6" s="1"/>
  <c r="G1008" i="6"/>
  <c r="H1008" i="6" s="1"/>
  <c r="G1009" i="6"/>
  <c r="H1009" i="6" s="1"/>
  <c r="G1010" i="6"/>
  <c r="H1010" i="6" s="1"/>
  <c r="G1011" i="6"/>
  <c r="H1011" i="6" s="1"/>
  <c r="G1012" i="6"/>
  <c r="H1012" i="6" s="1"/>
  <c r="G1013" i="6"/>
  <c r="H1013" i="6" s="1"/>
  <c r="G1014" i="6"/>
  <c r="H1014" i="6" s="1"/>
  <c r="G1015" i="6"/>
  <c r="H1015" i="6" s="1"/>
  <c r="G1016" i="6"/>
  <c r="H1016" i="6" s="1"/>
  <c r="G1017" i="6"/>
  <c r="H1017" i="6" s="1"/>
  <c r="G1018" i="6"/>
  <c r="H1018" i="6" s="1"/>
  <c r="G1019" i="6"/>
  <c r="H1019" i="6" s="1"/>
  <c r="G1020" i="6"/>
  <c r="H1020" i="6" s="1"/>
  <c r="G1021" i="6"/>
  <c r="H1021" i="6" s="1"/>
  <c r="G1022" i="6"/>
  <c r="H1022" i="6" s="1"/>
  <c r="G1023" i="6"/>
  <c r="H1023" i="6" s="1"/>
  <c r="G1024" i="6"/>
  <c r="H1024" i="6" s="1"/>
  <c r="G1025" i="6"/>
  <c r="H1025" i="6" s="1"/>
  <c r="G1026" i="6"/>
  <c r="H1026" i="6" s="1"/>
  <c r="G1027" i="6"/>
  <c r="H1027" i="6" s="1"/>
  <c r="G1028" i="6"/>
  <c r="H1028" i="6" s="1"/>
  <c r="G1029" i="6"/>
  <c r="H1029" i="6" s="1"/>
  <c r="G1030" i="6"/>
  <c r="H1030" i="6" s="1"/>
  <c r="G1031" i="6"/>
  <c r="H1031" i="6" s="1"/>
  <c r="G1032" i="6"/>
  <c r="H1032" i="6" s="1"/>
  <c r="G1033" i="6"/>
  <c r="H1033" i="6" s="1"/>
  <c r="G1034" i="6"/>
  <c r="H1034" i="6" s="1"/>
  <c r="G1035" i="6"/>
  <c r="H1035" i="6" s="1"/>
  <c r="G1036" i="6"/>
  <c r="H1036" i="6" s="1"/>
  <c r="G1037" i="6"/>
  <c r="H1037" i="6" s="1"/>
  <c r="G1038" i="6"/>
  <c r="H1038" i="6" s="1"/>
  <c r="G1039" i="6"/>
  <c r="H1039" i="6" s="1"/>
  <c r="G1040" i="6"/>
  <c r="H1040" i="6" s="1"/>
  <c r="G1041" i="6"/>
  <c r="H1041" i="6" s="1"/>
  <c r="G1042" i="6"/>
  <c r="H1042" i="6" s="1"/>
  <c r="G1043" i="6"/>
  <c r="H1043" i="6" s="1"/>
  <c r="G1044" i="6"/>
  <c r="H1044" i="6" s="1"/>
  <c r="G1045" i="6"/>
  <c r="H1045" i="6" s="1"/>
  <c r="G1046" i="6"/>
  <c r="H1046" i="6" s="1"/>
  <c r="G1047" i="6"/>
  <c r="H1047" i="6" s="1"/>
  <c r="G1048" i="6"/>
  <c r="H1048" i="6" s="1"/>
  <c r="G1049" i="6"/>
  <c r="H1049" i="6" s="1"/>
  <c r="G1050" i="6"/>
  <c r="H1050" i="6" s="1"/>
  <c r="G1051" i="6"/>
  <c r="H1051" i="6" s="1"/>
  <c r="G1052" i="6"/>
  <c r="H1052" i="6" s="1"/>
  <c r="G1053" i="6"/>
  <c r="H1053" i="6" s="1"/>
  <c r="G1054" i="6"/>
  <c r="H1054" i="6" s="1"/>
  <c r="G1055" i="6"/>
  <c r="H1055" i="6" s="1"/>
  <c r="G1056" i="6"/>
  <c r="H1056" i="6" s="1"/>
  <c r="G1057" i="6"/>
  <c r="H1057" i="6" s="1"/>
  <c r="G1058" i="6"/>
  <c r="H1058" i="6" s="1"/>
  <c r="G1059" i="6"/>
  <c r="H1059" i="6" s="1"/>
  <c r="G1060" i="6"/>
  <c r="H1060" i="6" s="1"/>
  <c r="G1061" i="6"/>
  <c r="H1061" i="6" s="1"/>
  <c r="G1062" i="6"/>
  <c r="H1062" i="6" s="1"/>
  <c r="G1063" i="6"/>
  <c r="H1063" i="6" s="1"/>
  <c r="G1064" i="6"/>
  <c r="H1064" i="6" s="1"/>
  <c r="G1065" i="6"/>
  <c r="H1065" i="6" s="1"/>
  <c r="G1066" i="6"/>
  <c r="H1066" i="6" s="1"/>
  <c r="G1067" i="6"/>
  <c r="H1067" i="6" s="1"/>
  <c r="G1068" i="6"/>
  <c r="H1068" i="6" s="1"/>
  <c r="G1069" i="6"/>
  <c r="H1069" i="6" s="1"/>
  <c r="G1070" i="6"/>
  <c r="H1070" i="6" s="1"/>
  <c r="G1071" i="6"/>
  <c r="H1071" i="6" s="1"/>
  <c r="G1072" i="6"/>
  <c r="H1072" i="6" s="1"/>
  <c r="G1073" i="6"/>
  <c r="H1073" i="6" s="1"/>
  <c r="G1074" i="6"/>
  <c r="H1074" i="6" s="1"/>
  <c r="G1075" i="6"/>
  <c r="H1075" i="6" s="1"/>
  <c r="G1076" i="6"/>
  <c r="H1076" i="6" s="1"/>
  <c r="G1077" i="6"/>
  <c r="H1077" i="6" s="1"/>
  <c r="G1078" i="6"/>
  <c r="H1078" i="6" s="1"/>
  <c r="G1079" i="6"/>
  <c r="H1079" i="6" s="1"/>
  <c r="G1080" i="6"/>
  <c r="H1080" i="6" s="1"/>
  <c r="G1081" i="6"/>
  <c r="H1081" i="6" s="1"/>
  <c r="G1082" i="6"/>
  <c r="H1082" i="6" s="1"/>
  <c r="G1083" i="6"/>
  <c r="H1083" i="6" s="1"/>
  <c r="G1084" i="6"/>
  <c r="H1084" i="6" s="1"/>
  <c r="G1085" i="6"/>
  <c r="H1085" i="6" s="1"/>
  <c r="G1086" i="6"/>
  <c r="H1086" i="6" s="1"/>
  <c r="G1087" i="6"/>
  <c r="H1087" i="6" s="1"/>
  <c r="G1088" i="6"/>
  <c r="H1088" i="6" s="1"/>
  <c r="G1089" i="6"/>
  <c r="H1089" i="6" s="1"/>
  <c r="G1090" i="6"/>
  <c r="H1090" i="6" s="1"/>
  <c r="G1091" i="6"/>
  <c r="H1091" i="6" s="1"/>
  <c r="G1092" i="6"/>
  <c r="H1092" i="6" s="1"/>
  <c r="G1093" i="6"/>
  <c r="H1093" i="6" s="1"/>
  <c r="G1094" i="6"/>
  <c r="H1094" i="6" s="1"/>
  <c r="G1095" i="6"/>
  <c r="H1095" i="6" s="1"/>
  <c r="G1096" i="6"/>
  <c r="H1096" i="6" s="1"/>
  <c r="G1097" i="6"/>
  <c r="H1097" i="6" s="1"/>
  <c r="G1098" i="6"/>
  <c r="H1098" i="6" s="1"/>
  <c r="G1099" i="6"/>
  <c r="H1099" i="6" s="1"/>
  <c r="G1100" i="6"/>
  <c r="H1100" i="6" s="1"/>
  <c r="G1101" i="6"/>
  <c r="H1101" i="6" s="1"/>
  <c r="G1102" i="6"/>
  <c r="H1102" i="6" s="1"/>
  <c r="G1103" i="6"/>
  <c r="H1103" i="6" s="1"/>
  <c r="G1104" i="6"/>
  <c r="H1104" i="6" s="1"/>
  <c r="G1105" i="6"/>
  <c r="H1105" i="6" s="1"/>
  <c r="G1106" i="6"/>
  <c r="H1106" i="6" s="1"/>
  <c r="G1107" i="6"/>
  <c r="H1107" i="6" s="1"/>
  <c r="G1108" i="6"/>
  <c r="H1108" i="6" s="1"/>
  <c r="G1109" i="6"/>
  <c r="H1109" i="6" s="1"/>
  <c r="G1110" i="6"/>
  <c r="H1110" i="6" s="1"/>
  <c r="G1111" i="6"/>
  <c r="H1111" i="6" s="1"/>
  <c r="G1112" i="6"/>
  <c r="H1112" i="6" s="1"/>
  <c r="G1113" i="6"/>
  <c r="H1113" i="6" s="1"/>
  <c r="G1114" i="6"/>
  <c r="H1114" i="6" s="1"/>
  <c r="G1115" i="6"/>
  <c r="H1115" i="6" s="1"/>
  <c r="G1116" i="6"/>
  <c r="H1116" i="6" s="1"/>
  <c r="G1117" i="6"/>
  <c r="H1117" i="6" s="1"/>
  <c r="G1118" i="6"/>
  <c r="H1118" i="6" s="1"/>
  <c r="G1119" i="6"/>
  <c r="H1119" i="6" s="1"/>
  <c r="G1120" i="6"/>
  <c r="H1120" i="6" s="1"/>
  <c r="G1121" i="6"/>
  <c r="H1121" i="6" s="1"/>
  <c r="G1122" i="6"/>
  <c r="H1122" i="6" s="1"/>
  <c r="G1123" i="6"/>
  <c r="H1123" i="6" s="1"/>
  <c r="G1124" i="6"/>
  <c r="H1124" i="6" s="1"/>
  <c r="G1125" i="6"/>
  <c r="H1125" i="6" s="1"/>
  <c r="G1126" i="6"/>
  <c r="H1126" i="6" s="1"/>
  <c r="G1127" i="6"/>
  <c r="H1127" i="6" s="1"/>
  <c r="G1128" i="6"/>
  <c r="H1128" i="6" s="1"/>
  <c r="G1129" i="6"/>
  <c r="H1129" i="6" s="1"/>
  <c r="G1130" i="6"/>
  <c r="H1130" i="6" s="1"/>
  <c r="G1131" i="6"/>
  <c r="H1131" i="6" s="1"/>
  <c r="G1132" i="6"/>
  <c r="H1132" i="6" s="1"/>
  <c r="G1133" i="6"/>
  <c r="H1133" i="6" s="1"/>
  <c r="G1134" i="6"/>
  <c r="H1134" i="6" s="1"/>
  <c r="G1135" i="6"/>
  <c r="H1135" i="6" s="1"/>
  <c r="G1136" i="6"/>
  <c r="H1136" i="6" s="1"/>
  <c r="G1137" i="6"/>
  <c r="H1137" i="6" s="1"/>
  <c r="G1138" i="6"/>
  <c r="H1138" i="6" s="1"/>
  <c r="G1139" i="6"/>
  <c r="H1139" i="6" s="1"/>
  <c r="G1140" i="6"/>
  <c r="H1140" i="6" s="1"/>
  <c r="G1141" i="6"/>
  <c r="H1141" i="6" s="1"/>
  <c r="G1142" i="6"/>
  <c r="H1142" i="6" s="1"/>
  <c r="G1143" i="6"/>
  <c r="H1143" i="6" s="1"/>
  <c r="G1144" i="6"/>
  <c r="H1144" i="6" s="1"/>
  <c r="G1145" i="6"/>
  <c r="H1145" i="6" s="1"/>
  <c r="G1146" i="6"/>
  <c r="H1146" i="6" s="1"/>
  <c r="G1147" i="6"/>
  <c r="H1147" i="6" s="1"/>
  <c r="G1148" i="6"/>
  <c r="H1148" i="6" s="1"/>
  <c r="G1149" i="6"/>
  <c r="H1149" i="6" s="1"/>
  <c r="G1150" i="6"/>
  <c r="H1150" i="6" s="1"/>
  <c r="G1151" i="6"/>
  <c r="H1151" i="6" s="1"/>
  <c r="G1152" i="6"/>
  <c r="H1152" i="6" s="1"/>
  <c r="G1153" i="6"/>
  <c r="H1153" i="6" s="1"/>
  <c r="G1154" i="6"/>
  <c r="H1154" i="6" s="1"/>
  <c r="G1155" i="6"/>
  <c r="H1155" i="6" s="1"/>
  <c r="G1156" i="6"/>
  <c r="H1156" i="6" s="1"/>
  <c r="G1157" i="6"/>
  <c r="H1157" i="6" s="1"/>
  <c r="G1158" i="6"/>
  <c r="H1158" i="6" s="1"/>
  <c r="G1159" i="6"/>
  <c r="H1159" i="6" s="1"/>
  <c r="G1160" i="6"/>
  <c r="H1160" i="6" s="1"/>
  <c r="G1161" i="6"/>
  <c r="H1161" i="6" s="1"/>
  <c r="G1162" i="6"/>
  <c r="H1162" i="6" s="1"/>
  <c r="G1163" i="6"/>
  <c r="H1163" i="6" s="1"/>
  <c r="G1164" i="6"/>
  <c r="H1164" i="6" s="1"/>
  <c r="G1165" i="6"/>
  <c r="H1165" i="6" s="1"/>
  <c r="G1166" i="6"/>
  <c r="H1166" i="6" s="1"/>
  <c r="G1167" i="6"/>
  <c r="H1167" i="6" s="1"/>
  <c r="G1168" i="6"/>
  <c r="H1168" i="6" s="1"/>
  <c r="G1169" i="6"/>
  <c r="H1169" i="6" s="1"/>
  <c r="G1170" i="6"/>
  <c r="H1170" i="6" s="1"/>
  <c r="G1171" i="6"/>
  <c r="H1171" i="6" s="1"/>
  <c r="G1172" i="6"/>
  <c r="H1172" i="6" s="1"/>
  <c r="G1173" i="6"/>
  <c r="H1173" i="6" s="1"/>
  <c r="G1174" i="6"/>
  <c r="H1174" i="6" s="1"/>
  <c r="G1175" i="6"/>
  <c r="H1175" i="6" s="1"/>
  <c r="G1176" i="6"/>
  <c r="H1176" i="6" s="1"/>
  <c r="G1177" i="6"/>
  <c r="H1177" i="6" s="1"/>
  <c r="G1178" i="6"/>
  <c r="H1178" i="6" s="1"/>
  <c r="G1179" i="6"/>
  <c r="H1179" i="6" s="1"/>
  <c r="G1180" i="6"/>
  <c r="H1180" i="6" s="1"/>
  <c r="G1181" i="6"/>
  <c r="H1181" i="6" s="1"/>
  <c r="G1182" i="6"/>
  <c r="H1182" i="6" s="1"/>
  <c r="G1183" i="6"/>
  <c r="H1183" i="6" s="1"/>
  <c r="G1184" i="6"/>
  <c r="H1184" i="6" s="1"/>
  <c r="G1185" i="6"/>
  <c r="H1185" i="6" s="1"/>
  <c r="G1186" i="6"/>
  <c r="H1186" i="6" s="1"/>
  <c r="G1187" i="6"/>
  <c r="H1187" i="6" s="1"/>
  <c r="G1188" i="6"/>
  <c r="H1188" i="6" s="1"/>
  <c r="G1189" i="6"/>
  <c r="H1189" i="6" s="1"/>
  <c r="G1190" i="6"/>
  <c r="H1190" i="6" s="1"/>
  <c r="G1192" i="6"/>
  <c r="H1192" i="6" s="1"/>
  <c r="G1193" i="6"/>
  <c r="H1193" i="6" s="1"/>
  <c r="G1194" i="6"/>
  <c r="H1194" i="6" s="1"/>
  <c r="G1195" i="6"/>
  <c r="H1195" i="6" s="1"/>
  <c r="G1196" i="6"/>
  <c r="H1196" i="6" s="1"/>
  <c r="G1197" i="6"/>
  <c r="H1197" i="6" s="1"/>
  <c r="G1198" i="6"/>
  <c r="H1198" i="6" s="1"/>
  <c r="G1199" i="6"/>
  <c r="H1199" i="6" s="1"/>
  <c r="G1200" i="6"/>
  <c r="H1200" i="6" s="1"/>
  <c r="G1201" i="6"/>
  <c r="H1201" i="6" s="1"/>
  <c r="G1202" i="6"/>
  <c r="H1202" i="6" s="1"/>
  <c r="G1203" i="6"/>
  <c r="H1203" i="6" s="1"/>
  <c r="G1204" i="6"/>
  <c r="H1204" i="6" s="1"/>
  <c r="G1205" i="6"/>
  <c r="H1205" i="6" s="1"/>
  <c r="G1206" i="6"/>
  <c r="H1206" i="6" s="1"/>
  <c r="G1207" i="6"/>
  <c r="H1207" i="6" s="1"/>
  <c r="G1208" i="6"/>
  <c r="H1208" i="6" s="1"/>
  <c r="G1209" i="6"/>
  <c r="H1209" i="6" s="1"/>
  <c r="G1210" i="6"/>
  <c r="H1210" i="6" s="1"/>
  <c r="G1211" i="6"/>
  <c r="H1211" i="6" s="1"/>
  <c r="G1212" i="6"/>
  <c r="H1212" i="6" s="1"/>
  <c r="G1213" i="6"/>
  <c r="H1213" i="6" s="1"/>
  <c r="G1214" i="6"/>
  <c r="H1214" i="6" s="1"/>
  <c r="G1215" i="6"/>
  <c r="H1215" i="6" s="1"/>
  <c r="G1216" i="6"/>
  <c r="H1216" i="6" s="1"/>
  <c r="G1217" i="6"/>
  <c r="H1217" i="6" s="1"/>
  <c r="G1218" i="6"/>
  <c r="H1218" i="6" s="1"/>
  <c r="G1219" i="6"/>
  <c r="H1219" i="6" s="1"/>
  <c r="G1220" i="6"/>
  <c r="H1220" i="6" s="1"/>
  <c r="G1221" i="6"/>
  <c r="H1221" i="6" s="1"/>
  <c r="G1222" i="6"/>
  <c r="H1222" i="6" s="1"/>
  <c r="G1223" i="6"/>
  <c r="H1223" i="6" s="1"/>
  <c r="G1224" i="6"/>
  <c r="H1224" i="6" s="1"/>
  <c r="G1225" i="6"/>
  <c r="H1225" i="6" s="1"/>
  <c r="G1226" i="6"/>
  <c r="H1226" i="6" s="1"/>
  <c r="G1227" i="6"/>
  <c r="H1227" i="6" s="1"/>
  <c r="G1228" i="6"/>
  <c r="H1228" i="6" s="1"/>
  <c r="G1229" i="6"/>
  <c r="H1229" i="6" s="1"/>
  <c r="G1230" i="6"/>
  <c r="H1230" i="6" s="1"/>
  <c r="G1231" i="6"/>
  <c r="H1231" i="6" s="1"/>
  <c r="G1232" i="6"/>
  <c r="H1232" i="6" s="1"/>
  <c r="G1233" i="6"/>
  <c r="H1233" i="6" s="1"/>
  <c r="G1234" i="6"/>
  <c r="H1234" i="6" s="1"/>
  <c r="G1235" i="6"/>
  <c r="H1235" i="6" s="1"/>
  <c r="G1236" i="6"/>
  <c r="H1236" i="6" s="1"/>
  <c r="G1237" i="6"/>
  <c r="H1237" i="6" s="1"/>
  <c r="G1238" i="6"/>
  <c r="H1238" i="6" s="1"/>
  <c r="G1239" i="6"/>
  <c r="H1239" i="6" s="1"/>
  <c r="G1240" i="6"/>
  <c r="H1240" i="6" s="1"/>
  <c r="G1241" i="6"/>
  <c r="H1241" i="6" s="1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275" i="6"/>
  <c r="U274" i="6"/>
  <c r="U273" i="6"/>
  <c r="U272" i="6"/>
  <c r="U271" i="6"/>
  <c r="U270" i="6"/>
  <c r="U269" i="6"/>
  <c r="U268" i="6"/>
  <c r="U267" i="6"/>
  <c r="U266" i="6"/>
  <c r="U265" i="6"/>
  <c r="U264" i="6"/>
  <c r="U263" i="6"/>
  <c r="U262" i="6"/>
  <c r="U261" i="6"/>
  <c r="U260" i="6"/>
  <c r="U259" i="6"/>
  <c r="U258" i="6"/>
  <c r="U257" i="6"/>
  <c r="U256" i="6"/>
  <c r="U255" i="6"/>
  <c r="U254" i="6"/>
  <c r="U253" i="6"/>
  <c r="U252" i="6"/>
  <c r="U251" i="6"/>
  <c r="U250" i="6"/>
  <c r="U249" i="6"/>
  <c r="U248" i="6"/>
  <c r="U247" i="6"/>
  <c r="U246" i="6"/>
  <c r="U245" i="6"/>
  <c r="U244" i="6"/>
  <c r="U243" i="6"/>
  <c r="U242" i="6"/>
  <c r="U241" i="6"/>
  <c r="U240" i="6"/>
  <c r="U239" i="6"/>
  <c r="U238" i="6"/>
  <c r="U237" i="6"/>
  <c r="U236" i="6"/>
  <c r="U235" i="6"/>
  <c r="U234" i="6"/>
  <c r="U233" i="6"/>
  <c r="U232" i="6"/>
  <c r="U231" i="6"/>
  <c r="U230" i="6"/>
  <c r="U229" i="6"/>
  <c r="U228" i="6"/>
  <c r="U227" i="6"/>
  <c r="U226" i="6"/>
  <c r="U225" i="6"/>
  <c r="U224" i="6"/>
  <c r="U223" i="6"/>
  <c r="U222" i="6"/>
  <c r="U221" i="6"/>
  <c r="U220" i="6"/>
  <c r="U219" i="6"/>
  <c r="U218" i="6"/>
  <c r="U217" i="6"/>
  <c r="U216" i="6"/>
  <c r="U215" i="6"/>
  <c r="U214" i="6"/>
  <c r="U213" i="6"/>
  <c r="U212" i="6"/>
  <c r="U211" i="6"/>
  <c r="U210" i="6"/>
  <c r="U209" i="6"/>
  <c r="U208" i="6"/>
  <c r="U207" i="6"/>
  <c r="U206" i="6"/>
  <c r="U205" i="6"/>
  <c r="U204" i="6"/>
  <c r="U203" i="6"/>
  <c r="U202" i="6"/>
  <c r="U201" i="6"/>
  <c r="U200" i="6"/>
  <c r="U199" i="6"/>
  <c r="U198" i="6"/>
  <c r="U197" i="6"/>
  <c r="U196" i="6"/>
  <c r="U195" i="6"/>
  <c r="U194" i="6"/>
  <c r="U193" i="6"/>
  <c r="U192" i="6"/>
  <c r="U191" i="6"/>
  <c r="U190" i="6"/>
  <c r="U189" i="6"/>
  <c r="U188" i="6"/>
  <c r="U187" i="6"/>
  <c r="U186" i="6"/>
  <c r="AB46" i="7"/>
  <c r="AB69" i="7"/>
  <c r="AB94" i="7"/>
  <c r="AB174" i="7"/>
  <c r="AB206" i="7"/>
  <c r="AB213" i="7"/>
  <c r="AB222" i="7"/>
  <c r="AB238" i="7"/>
  <c r="AB270" i="7"/>
  <c r="AB286" i="7"/>
  <c r="AB302" i="7"/>
  <c r="AB414" i="7"/>
  <c r="AB430" i="7"/>
  <c r="AB453" i="7"/>
  <c r="AB494" i="7"/>
  <c r="AB526" i="7"/>
  <c r="AB533" i="7"/>
  <c r="AB686" i="7"/>
  <c r="AB718" i="7"/>
  <c r="AB750" i="7"/>
  <c r="AB782" i="7"/>
  <c r="AB786" i="7"/>
  <c r="AB798" i="7"/>
  <c r="AB965" i="7"/>
  <c r="AB974" i="7"/>
  <c r="AB990" i="7"/>
  <c r="AB997" i="7"/>
  <c r="AB1038" i="7"/>
  <c r="AB1054" i="7"/>
  <c r="AB1134" i="7"/>
  <c r="AB1166" i="7"/>
  <c r="AB1182" i="7"/>
  <c r="AB1219" i="7"/>
  <c r="AB1230" i="7"/>
  <c r="AB1231" i="7"/>
  <c r="AB1234" i="7"/>
  <c r="AB1326" i="7"/>
  <c r="AB1331" i="7"/>
  <c r="AB1374" i="7"/>
  <c r="AB1379" i="7"/>
  <c r="AB1390" i="7"/>
  <c r="AB1411" i="7"/>
  <c r="AB1413" i="7"/>
  <c r="AB1518" i="7"/>
  <c r="M1" i="6"/>
  <c r="V11" i="7"/>
  <c r="V12" i="7"/>
  <c r="V15" i="7"/>
  <c r="V28" i="7"/>
  <c r="V31" i="7"/>
  <c r="V66" i="7"/>
  <c r="V1402" i="7"/>
  <c r="V1467" i="7"/>
  <c r="J175" i="7"/>
  <c r="J687" i="7"/>
  <c r="J719" i="7"/>
  <c r="J799" i="7"/>
  <c r="J831" i="7"/>
  <c r="J1010" i="7"/>
  <c r="J1023" i="7"/>
  <c r="J1" i="6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H80" i="6" s="1"/>
  <c r="G81" i="6"/>
  <c r="H81" i="6" s="1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H95" i="6" s="1"/>
  <c r="G96" i="6"/>
  <c r="H96" i="6" s="1"/>
  <c r="G97" i="6"/>
  <c r="H97" i="6" s="1"/>
  <c r="G98" i="6"/>
  <c r="H98" i="6" s="1"/>
  <c r="G99" i="6"/>
  <c r="H99" i="6" s="1"/>
  <c r="G100" i="6"/>
  <c r="H100" i="6" s="1"/>
  <c r="G101" i="6"/>
  <c r="H101" i="6" s="1"/>
  <c r="G102" i="6"/>
  <c r="H102" i="6" s="1"/>
  <c r="G103" i="6"/>
  <c r="H103" i="6" s="1"/>
  <c r="G104" i="6"/>
  <c r="H104" i="6" s="1"/>
  <c r="G105" i="6"/>
  <c r="H105" i="6" s="1"/>
  <c r="G106" i="6"/>
  <c r="H106" i="6" s="1"/>
  <c r="G107" i="6"/>
  <c r="H107" i="6" s="1"/>
  <c r="G108" i="6"/>
  <c r="H108" i="6" s="1"/>
  <c r="G109" i="6"/>
  <c r="H109" i="6" s="1"/>
  <c r="G110" i="6"/>
  <c r="H110" i="6" s="1"/>
  <c r="G111" i="6"/>
  <c r="H111" i="6" s="1"/>
  <c r="G112" i="6"/>
  <c r="H112" i="6" s="1"/>
  <c r="G113" i="6"/>
  <c r="H113" i="6" s="1"/>
  <c r="G114" i="6"/>
  <c r="H114" i="6" s="1"/>
  <c r="G115" i="6"/>
  <c r="H115" i="6" s="1"/>
  <c r="G116" i="6"/>
  <c r="H116" i="6" s="1"/>
  <c r="G117" i="6"/>
  <c r="H117" i="6" s="1"/>
  <c r="G118" i="6"/>
  <c r="H118" i="6" s="1"/>
  <c r="G119" i="6"/>
  <c r="H119" i="6" s="1"/>
  <c r="G120" i="6"/>
  <c r="H120" i="6" s="1"/>
  <c r="G121" i="6"/>
  <c r="H121" i="6" s="1"/>
  <c r="G122" i="6"/>
  <c r="H122" i="6" s="1"/>
  <c r="G123" i="6"/>
  <c r="H123" i="6" s="1"/>
  <c r="G124" i="6"/>
  <c r="H124" i="6" s="1"/>
  <c r="G125" i="6"/>
  <c r="H125" i="6" s="1"/>
  <c r="G126" i="6"/>
  <c r="H126" i="6" s="1"/>
  <c r="G127" i="6"/>
  <c r="H127" i="6" s="1"/>
  <c r="G128" i="6"/>
  <c r="H128" i="6" s="1"/>
  <c r="G129" i="6"/>
  <c r="H129" i="6" s="1"/>
  <c r="G130" i="6"/>
  <c r="H130" i="6" s="1"/>
  <c r="G131" i="6"/>
  <c r="H131" i="6" s="1"/>
  <c r="G132" i="6"/>
  <c r="H132" i="6" s="1"/>
  <c r="G133" i="6"/>
  <c r="H133" i="6" s="1"/>
  <c r="G134" i="6"/>
  <c r="H134" i="6" s="1"/>
  <c r="G135" i="6"/>
  <c r="H135" i="6" s="1"/>
  <c r="G136" i="6"/>
  <c r="H136" i="6" s="1"/>
  <c r="G137" i="6"/>
  <c r="H137" i="6" s="1"/>
  <c r="G138" i="6"/>
  <c r="H138" i="6" s="1"/>
  <c r="G139" i="6"/>
  <c r="H139" i="6" s="1"/>
  <c r="G140" i="6"/>
  <c r="H140" i="6" s="1"/>
  <c r="G141" i="6"/>
  <c r="H141" i="6" s="1"/>
  <c r="G142" i="6"/>
  <c r="H142" i="6" s="1"/>
  <c r="G143" i="6"/>
  <c r="H143" i="6" s="1"/>
  <c r="G144" i="6"/>
  <c r="H144" i="6" s="1"/>
  <c r="G145" i="6"/>
  <c r="H145" i="6" s="1"/>
  <c r="G146" i="6"/>
  <c r="H146" i="6" s="1"/>
  <c r="G147" i="6"/>
  <c r="H147" i="6" s="1"/>
  <c r="G148" i="6"/>
  <c r="H148" i="6" s="1"/>
  <c r="G149" i="6"/>
  <c r="H149" i="6" s="1"/>
  <c r="G150" i="6"/>
  <c r="H150" i="6" s="1"/>
  <c r="G151" i="6"/>
  <c r="H151" i="6" s="1"/>
  <c r="G152" i="6"/>
  <c r="H152" i="6" s="1"/>
  <c r="G153" i="6"/>
  <c r="H153" i="6" s="1"/>
  <c r="G154" i="6"/>
  <c r="H154" i="6" s="1"/>
  <c r="G155" i="6"/>
  <c r="H155" i="6" s="1"/>
  <c r="G156" i="6"/>
  <c r="H156" i="6" s="1"/>
  <c r="G157" i="6"/>
  <c r="H157" i="6" s="1"/>
  <c r="G158" i="6"/>
  <c r="H158" i="6" s="1"/>
  <c r="G159" i="6"/>
  <c r="H159" i="6" s="1"/>
  <c r="G160" i="6"/>
  <c r="H160" i="6" s="1"/>
  <c r="G161" i="6"/>
  <c r="H161" i="6" s="1"/>
  <c r="G162" i="6"/>
  <c r="H162" i="6" s="1"/>
  <c r="G163" i="6"/>
  <c r="H163" i="6" s="1"/>
  <c r="G164" i="6"/>
  <c r="H164" i="6" s="1"/>
  <c r="G165" i="6"/>
  <c r="H165" i="6" s="1"/>
  <c r="G166" i="6"/>
  <c r="H166" i="6" s="1"/>
  <c r="G167" i="6"/>
  <c r="H167" i="6" s="1"/>
  <c r="G168" i="6"/>
  <c r="H168" i="6" s="1"/>
  <c r="G169" i="6"/>
  <c r="H169" i="6" s="1"/>
  <c r="G170" i="6"/>
  <c r="H170" i="6" s="1"/>
  <c r="G171" i="6"/>
  <c r="H171" i="6" s="1"/>
  <c r="G172" i="6"/>
  <c r="H172" i="6" s="1"/>
  <c r="G173" i="6"/>
  <c r="H173" i="6" s="1"/>
  <c r="G174" i="6"/>
  <c r="H174" i="6" s="1"/>
  <c r="G175" i="6"/>
  <c r="H175" i="6" s="1"/>
  <c r="G176" i="6"/>
  <c r="H176" i="6" s="1"/>
  <c r="G177" i="6"/>
  <c r="H177" i="6" s="1"/>
  <c r="G178" i="6"/>
  <c r="H178" i="6" s="1"/>
  <c r="G179" i="6"/>
  <c r="H179" i="6" s="1"/>
  <c r="G180" i="6"/>
  <c r="H180" i="6" s="1"/>
  <c r="G181" i="6"/>
  <c r="H181" i="6" s="1"/>
  <c r="G182" i="6"/>
  <c r="H182" i="6" s="1"/>
  <c r="G183" i="6"/>
  <c r="H183" i="6" s="1"/>
  <c r="G184" i="6"/>
  <c r="H184" i="6" s="1"/>
  <c r="G185" i="6"/>
  <c r="H185" i="6" s="1"/>
  <c r="G186" i="6"/>
  <c r="H186" i="6" s="1"/>
  <c r="G187" i="6"/>
  <c r="H187" i="6" s="1"/>
  <c r="G188" i="6"/>
  <c r="H188" i="6" s="1"/>
  <c r="G189" i="6"/>
  <c r="H189" i="6" s="1"/>
  <c r="G190" i="6"/>
  <c r="H190" i="6" s="1"/>
  <c r="G191" i="6"/>
  <c r="H191" i="6" s="1"/>
  <c r="G192" i="6"/>
  <c r="H192" i="6" s="1"/>
  <c r="G193" i="6"/>
  <c r="H193" i="6" s="1"/>
  <c r="G194" i="6"/>
  <c r="H194" i="6" s="1"/>
  <c r="G195" i="6"/>
  <c r="H195" i="6" s="1"/>
  <c r="G196" i="6"/>
  <c r="H196" i="6" s="1"/>
  <c r="G197" i="6"/>
  <c r="H197" i="6" s="1"/>
  <c r="G198" i="6"/>
  <c r="H198" i="6" s="1"/>
  <c r="G199" i="6"/>
  <c r="H199" i="6" s="1"/>
  <c r="G200" i="6"/>
  <c r="H200" i="6" s="1"/>
  <c r="G201" i="6"/>
  <c r="H201" i="6" s="1"/>
  <c r="G202" i="6"/>
  <c r="H202" i="6" s="1"/>
  <c r="G203" i="6"/>
  <c r="H203" i="6" s="1"/>
  <c r="G204" i="6"/>
  <c r="H204" i="6" s="1"/>
  <c r="G205" i="6"/>
  <c r="H205" i="6" s="1"/>
  <c r="G206" i="6"/>
  <c r="H206" i="6" s="1"/>
  <c r="G207" i="6"/>
  <c r="H207" i="6" s="1"/>
  <c r="G208" i="6"/>
  <c r="H208" i="6" s="1"/>
  <c r="G209" i="6"/>
  <c r="H209" i="6" s="1"/>
  <c r="G210" i="6"/>
  <c r="H210" i="6" s="1"/>
  <c r="G211" i="6"/>
  <c r="H211" i="6" s="1"/>
  <c r="G212" i="6"/>
  <c r="H212" i="6" s="1"/>
  <c r="G213" i="6"/>
  <c r="H213" i="6" s="1"/>
  <c r="G214" i="6"/>
  <c r="H214" i="6" s="1"/>
  <c r="G215" i="6"/>
  <c r="H215" i="6" s="1"/>
  <c r="G216" i="6"/>
  <c r="H216" i="6" s="1"/>
  <c r="G217" i="6"/>
  <c r="H217" i="6" s="1"/>
  <c r="G218" i="6"/>
  <c r="H218" i="6" s="1"/>
  <c r="G219" i="6"/>
  <c r="H219" i="6" s="1"/>
  <c r="G220" i="6"/>
  <c r="H220" i="6" s="1"/>
  <c r="G221" i="6"/>
  <c r="H221" i="6" s="1"/>
  <c r="G222" i="6"/>
  <c r="H222" i="6" s="1"/>
  <c r="G223" i="6"/>
  <c r="H223" i="6" s="1"/>
  <c r="G224" i="6"/>
  <c r="H224" i="6" s="1"/>
  <c r="G225" i="6"/>
  <c r="H225" i="6" s="1"/>
  <c r="G226" i="6"/>
  <c r="H226" i="6" s="1"/>
  <c r="G227" i="6"/>
  <c r="H227" i="6" s="1"/>
  <c r="G228" i="6"/>
  <c r="H228" i="6" s="1"/>
  <c r="G229" i="6"/>
  <c r="H229" i="6" s="1"/>
  <c r="G230" i="6"/>
  <c r="H230" i="6" s="1"/>
  <c r="G231" i="6"/>
  <c r="H231" i="6" s="1"/>
  <c r="G232" i="6"/>
  <c r="H232" i="6" s="1"/>
  <c r="G233" i="6"/>
  <c r="H233" i="6" s="1"/>
  <c r="G234" i="6"/>
  <c r="H234" i="6" s="1"/>
  <c r="G235" i="6"/>
  <c r="H235" i="6" s="1"/>
  <c r="G236" i="6"/>
  <c r="H236" i="6" s="1"/>
  <c r="G237" i="6"/>
  <c r="H237" i="6" s="1"/>
  <c r="G238" i="6"/>
  <c r="H238" i="6" s="1"/>
  <c r="G239" i="6"/>
  <c r="H239" i="6" s="1"/>
  <c r="G240" i="6"/>
  <c r="H240" i="6" s="1"/>
  <c r="G241" i="6"/>
  <c r="H241" i="6" s="1"/>
  <c r="G242" i="6"/>
  <c r="H242" i="6" s="1"/>
  <c r="G243" i="6"/>
  <c r="H243" i="6" s="1"/>
  <c r="G244" i="6"/>
  <c r="H244" i="6" s="1"/>
  <c r="G245" i="6"/>
  <c r="H245" i="6" s="1"/>
  <c r="G246" i="6"/>
  <c r="H246" i="6" s="1"/>
  <c r="G247" i="6"/>
  <c r="H247" i="6" s="1"/>
  <c r="G248" i="6"/>
  <c r="H248" i="6" s="1"/>
  <c r="G249" i="6"/>
  <c r="H249" i="6" s="1"/>
  <c r="G250" i="6"/>
  <c r="H250" i="6" s="1"/>
  <c r="G251" i="6"/>
  <c r="H251" i="6" s="1"/>
  <c r="G252" i="6"/>
  <c r="H252" i="6" s="1"/>
  <c r="G253" i="6"/>
  <c r="H253" i="6" s="1"/>
  <c r="G254" i="6"/>
  <c r="H254" i="6" s="1"/>
  <c r="G255" i="6"/>
  <c r="H255" i="6" s="1"/>
  <c r="G256" i="6"/>
  <c r="H256" i="6" s="1"/>
  <c r="G257" i="6"/>
  <c r="H257" i="6" s="1"/>
  <c r="G258" i="6"/>
  <c r="H258" i="6" s="1"/>
  <c r="G259" i="6"/>
  <c r="H259" i="6" s="1"/>
  <c r="G260" i="6"/>
  <c r="H260" i="6" s="1"/>
  <c r="G261" i="6"/>
  <c r="H261" i="6" s="1"/>
  <c r="G262" i="6"/>
  <c r="H262" i="6" s="1"/>
  <c r="G263" i="6"/>
  <c r="H263" i="6" s="1"/>
  <c r="G264" i="6"/>
  <c r="H264" i="6" s="1"/>
  <c r="G265" i="6"/>
  <c r="H265" i="6" s="1"/>
  <c r="G266" i="6"/>
  <c r="H266" i="6" s="1"/>
  <c r="G267" i="6"/>
  <c r="H267" i="6" s="1"/>
  <c r="G268" i="6"/>
  <c r="H268" i="6" s="1"/>
  <c r="G269" i="6"/>
  <c r="H269" i="6" s="1"/>
  <c r="G270" i="6"/>
  <c r="H270" i="6" s="1"/>
  <c r="G271" i="6"/>
  <c r="H271" i="6" s="1"/>
  <c r="G272" i="6"/>
  <c r="H272" i="6" s="1"/>
  <c r="G273" i="6"/>
  <c r="H273" i="6" s="1"/>
  <c r="G274" i="6"/>
  <c r="H274" i="6" s="1"/>
  <c r="G275" i="6"/>
  <c r="H275" i="6" s="1"/>
  <c r="G276" i="6"/>
  <c r="H276" i="6" s="1"/>
  <c r="G277" i="6"/>
  <c r="H277" i="6" s="1"/>
  <c r="G278" i="6"/>
  <c r="H278" i="6" s="1"/>
  <c r="G279" i="6"/>
  <c r="H279" i="6" s="1"/>
  <c r="G280" i="6"/>
  <c r="H280" i="6" s="1"/>
  <c r="G281" i="6"/>
  <c r="H281" i="6" s="1"/>
  <c r="G282" i="6"/>
  <c r="H282" i="6" s="1"/>
  <c r="G283" i="6"/>
  <c r="H283" i="6" s="1"/>
  <c r="G284" i="6"/>
  <c r="H284" i="6" s="1"/>
  <c r="G285" i="6"/>
  <c r="H285" i="6" s="1"/>
  <c r="G286" i="6"/>
  <c r="H286" i="6" s="1"/>
  <c r="G287" i="6"/>
  <c r="H287" i="6" s="1"/>
  <c r="G288" i="6"/>
  <c r="H288" i="6" s="1"/>
  <c r="G289" i="6"/>
  <c r="H289" i="6" s="1"/>
  <c r="G290" i="6"/>
  <c r="H290" i="6" s="1"/>
  <c r="G291" i="6"/>
  <c r="H291" i="6" s="1"/>
  <c r="G292" i="6"/>
  <c r="H292" i="6" s="1"/>
  <c r="G293" i="6"/>
  <c r="H293" i="6" s="1"/>
  <c r="G294" i="6"/>
  <c r="H294" i="6" s="1"/>
  <c r="G295" i="6"/>
  <c r="H295" i="6" s="1"/>
  <c r="G296" i="6"/>
  <c r="H296" i="6" s="1"/>
  <c r="G297" i="6"/>
  <c r="H297" i="6" s="1"/>
  <c r="G298" i="6"/>
  <c r="H298" i="6" s="1"/>
  <c r="G299" i="6"/>
  <c r="H299" i="6" s="1"/>
  <c r="G300" i="6"/>
  <c r="H300" i="6" s="1"/>
  <c r="G301" i="6"/>
  <c r="H301" i="6" s="1"/>
  <c r="G302" i="6"/>
  <c r="H302" i="6" s="1"/>
  <c r="G303" i="6"/>
  <c r="H303" i="6" s="1"/>
  <c r="G304" i="6"/>
  <c r="H304" i="6" s="1"/>
  <c r="G305" i="6"/>
  <c r="H305" i="6" s="1"/>
  <c r="G306" i="6"/>
  <c r="H306" i="6" s="1"/>
  <c r="G307" i="6"/>
  <c r="H307" i="6" s="1"/>
  <c r="G308" i="6"/>
  <c r="H308" i="6" s="1"/>
  <c r="G309" i="6"/>
  <c r="H309" i="6" s="1"/>
  <c r="G310" i="6"/>
  <c r="H310" i="6" s="1"/>
  <c r="G311" i="6"/>
  <c r="H311" i="6" s="1"/>
  <c r="G312" i="6"/>
  <c r="H312" i="6" s="1"/>
  <c r="G313" i="6"/>
  <c r="H313" i="6" s="1"/>
  <c r="G314" i="6"/>
  <c r="H314" i="6" s="1"/>
  <c r="G315" i="6"/>
  <c r="H315" i="6" s="1"/>
  <c r="G316" i="6"/>
  <c r="H316" i="6" s="1"/>
  <c r="G317" i="6"/>
  <c r="H317" i="6" s="1"/>
  <c r="G318" i="6"/>
  <c r="H318" i="6" s="1"/>
  <c r="G319" i="6"/>
  <c r="H319" i="6" s="1"/>
  <c r="G320" i="6"/>
  <c r="H320" i="6" s="1"/>
  <c r="G321" i="6"/>
  <c r="H321" i="6" s="1"/>
  <c r="G322" i="6"/>
  <c r="H322" i="6" s="1"/>
  <c r="G323" i="6"/>
  <c r="H323" i="6" s="1"/>
  <c r="G324" i="6"/>
  <c r="H324" i="6" s="1"/>
  <c r="G325" i="6"/>
  <c r="H325" i="6" s="1"/>
  <c r="G326" i="6"/>
  <c r="H326" i="6" s="1"/>
  <c r="G327" i="6"/>
  <c r="H327" i="6" s="1"/>
  <c r="G328" i="6"/>
  <c r="H328" i="6" s="1"/>
  <c r="G329" i="6"/>
  <c r="H329" i="6" s="1"/>
  <c r="G330" i="6"/>
  <c r="H330" i="6" s="1"/>
  <c r="G331" i="6"/>
  <c r="H331" i="6" s="1"/>
  <c r="G332" i="6"/>
  <c r="H332" i="6" s="1"/>
  <c r="G333" i="6"/>
  <c r="H333" i="6" s="1"/>
  <c r="G334" i="6"/>
  <c r="H334" i="6" s="1"/>
  <c r="G335" i="6"/>
  <c r="H335" i="6" s="1"/>
  <c r="G336" i="6"/>
  <c r="H336" i="6" s="1"/>
  <c r="G337" i="6"/>
  <c r="H337" i="6" s="1"/>
  <c r="G338" i="6"/>
  <c r="H338" i="6" s="1"/>
  <c r="G339" i="6"/>
  <c r="H339" i="6" s="1"/>
  <c r="G340" i="6"/>
  <c r="H340" i="6" s="1"/>
  <c r="G341" i="6"/>
  <c r="H341" i="6" s="1"/>
  <c r="G342" i="6"/>
  <c r="H342" i="6" s="1"/>
  <c r="G343" i="6"/>
  <c r="H343" i="6" s="1"/>
  <c r="G344" i="6"/>
  <c r="H344" i="6" s="1"/>
  <c r="G345" i="6"/>
  <c r="H345" i="6" s="1"/>
  <c r="G346" i="6"/>
  <c r="H346" i="6" s="1"/>
  <c r="G347" i="6"/>
  <c r="H347" i="6" s="1"/>
  <c r="G348" i="6"/>
  <c r="H348" i="6" s="1"/>
  <c r="G349" i="6"/>
  <c r="H349" i="6" s="1"/>
  <c r="G350" i="6"/>
  <c r="H350" i="6" s="1"/>
  <c r="G351" i="6"/>
  <c r="H351" i="6" s="1"/>
  <c r="G352" i="6"/>
  <c r="H352" i="6" s="1"/>
  <c r="G353" i="6"/>
  <c r="H353" i="6" s="1"/>
  <c r="G354" i="6"/>
  <c r="H354" i="6" s="1"/>
  <c r="G355" i="6"/>
  <c r="H355" i="6" s="1"/>
  <c r="G356" i="6"/>
  <c r="H356" i="6" s="1"/>
  <c r="G357" i="6"/>
  <c r="H357" i="6" s="1"/>
  <c r="G358" i="6"/>
  <c r="H358" i="6" s="1"/>
  <c r="G359" i="6"/>
  <c r="H359" i="6" s="1"/>
  <c r="G360" i="6"/>
  <c r="H360" i="6" s="1"/>
  <c r="G361" i="6"/>
  <c r="H361" i="6" s="1"/>
  <c r="G362" i="6"/>
  <c r="H362" i="6" s="1"/>
  <c r="G363" i="6"/>
  <c r="H363" i="6" s="1"/>
  <c r="G364" i="6"/>
  <c r="H364" i="6" s="1"/>
  <c r="G365" i="6"/>
  <c r="H365" i="6" s="1"/>
  <c r="G366" i="6"/>
  <c r="H366" i="6" s="1"/>
  <c r="G367" i="6"/>
  <c r="H367" i="6" s="1"/>
  <c r="G3" i="6"/>
  <c r="H3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E129" i="6" s="1"/>
  <c r="D130" i="6"/>
  <c r="E130" i="6" s="1"/>
  <c r="D131" i="6"/>
  <c r="E131" i="6" s="1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138" i="6"/>
  <c r="E138" i="6" s="1"/>
  <c r="D139" i="6"/>
  <c r="E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E145" i="6" s="1"/>
  <c r="D146" i="6"/>
  <c r="E146" i="6" s="1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E161" i="6" s="1"/>
  <c r="D162" i="6"/>
  <c r="E162" i="6" s="1"/>
  <c r="D163" i="6"/>
  <c r="E163" i="6" s="1"/>
  <c r="D164" i="6"/>
  <c r="E164" i="6" s="1"/>
  <c r="D165" i="6"/>
  <c r="E165" i="6" s="1"/>
  <c r="D166" i="6"/>
  <c r="E166" i="6" s="1"/>
  <c r="D167" i="6"/>
  <c r="E167" i="6" s="1"/>
  <c r="D168" i="6"/>
  <c r="E168" i="6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 s="1"/>
  <c r="D176" i="6"/>
  <c r="E176" i="6" s="1"/>
  <c r="D177" i="6"/>
  <c r="E177" i="6" s="1"/>
  <c r="D178" i="6"/>
  <c r="E178" i="6" s="1"/>
  <c r="D179" i="6"/>
  <c r="E179" i="6" s="1"/>
  <c r="D180" i="6"/>
  <c r="E180" i="6" s="1"/>
  <c r="D181" i="6"/>
  <c r="E181" i="6" s="1"/>
  <c r="D182" i="6"/>
  <c r="E182" i="6" s="1"/>
  <c r="D183" i="6"/>
  <c r="E183" i="6" s="1"/>
  <c r="D184" i="6"/>
  <c r="E184" i="6" s="1"/>
  <c r="D185" i="6"/>
  <c r="E185" i="6" s="1"/>
  <c r="D186" i="6"/>
  <c r="E186" i="6" s="1"/>
  <c r="D187" i="6"/>
  <c r="E187" i="6" s="1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E193" i="6" s="1"/>
  <c r="D194" i="6"/>
  <c r="E194" i="6" s="1"/>
  <c r="D195" i="6"/>
  <c r="E195" i="6" s="1"/>
  <c r="D196" i="6"/>
  <c r="E196" i="6" s="1"/>
  <c r="D197" i="6"/>
  <c r="E197" i="6" s="1"/>
  <c r="D198" i="6"/>
  <c r="E198" i="6" s="1"/>
  <c r="D199" i="6"/>
  <c r="E199" i="6" s="1"/>
  <c r="D200" i="6"/>
  <c r="E200" i="6" s="1"/>
  <c r="D201" i="6"/>
  <c r="E201" i="6" s="1"/>
  <c r="D202" i="6"/>
  <c r="E202" i="6" s="1"/>
  <c r="D203" i="6"/>
  <c r="E203" i="6" s="1"/>
  <c r="D204" i="6"/>
  <c r="E204" i="6" s="1"/>
  <c r="D205" i="6"/>
  <c r="E205" i="6" s="1"/>
  <c r="D206" i="6"/>
  <c r="E206" i="6" s="1"/>
  <c r="D207" i="6"/>
  <c r="E207" i="6" s="1"/>
  <c r="D208" i="6"/>
  <c r="E208" i="6" s="1"/>
  <c r="D209" i="6"/>
  <c r="E209" i="6" s="1"/>
  <c r="D210" i="6"/>
  <c r="E210" i="6" s="1"/>
  <c r="D211" i="6"/>
  <c r="E211" i="6" s="1"/>
  <c r="D212" i="6"/>
  <c r="E212" i="6" s="1"/>
  <c r="D213" i="6"/>
  <c r="E213" i="6" s="1"/>
  <c r="D214" i="6"/>
  <c r="E214" i="6" s="1"/>
  <c r="D215" i="6"/>
  <c r="E215" i="6" s="1"/>
  <c r="D216" i="6"/>
  <c r="E216" i="6" s="1"/>
  <c r="D217" i="6"/>
  <c r="E217" i="6" s="1"/>
  <c r="D218" i="6"/>
  <c r="E218" i="6" s="1"/>
  <c r="D219" i="6"/>
  <c r="E219" i="6" s="1"/>
  <c r="D220" i="6"/>
  <c r="E220" i="6" s="1"/>
  <c r="D221" i="6"/>
  <c r="E221" i="6" s="1"/>
  <c r="D222" i="6"/>
  <c r="E222" i="6" s="1"/>
  <c r="D223" i="6"/>
  <c r="E223" i="6" s="1"/>
  <c r="D224" i="6"/>
  <c r="E224" i="6" s="1"/>
  <c r="D225" i="6"/>
  <c r="E225" i="6" s="1"/>
  <c r="D226" i="6"/>
  <c r="E226" i="6" s="1"/>
  <c r="D227" i="6"/>
  <c r="E227" i="6" s="1"/>
  <c r="D228" i="6"/>
  <c r="E228" i="6" s="1"/>
  <c r="D229" i="6"/>
  <c r="E229" i="6" s="1"/>
  <c r="D230" i="6"/>
  <c r="E230" i="6" s="1"/>
  <c r="D231" i="6"/>
  <c r="E231" i="6" s="1"/>
  <c r="D232" i="6"/>
  <c r="E232" i="6" s="1"/>
  <c r="D233" i="6"/>
  <c r="E233" i="6" s="1"/>
  <c r="D234" i="6"/>
  <c r="E234" i="6" s="1"/>
  <c r="D235" i="6"/>
  <c r="E235" i="6" s="1"/>
  <c r="D236" i="6"/>
  <c r="E236" i="6" s="1"/>
  <c r="D237" i="6"/>
  <c r="E237" i="6" s="1"/>
  <c r="D238" i="6"/>
  <c r="E238" i="6" s="1"/>
  <c r="D239" i="6"/>
  <c r="E239" i="6" s="1"/>
  <c r="D240" i="6"/>
  <c r="E240" i="6" s="1"/>
  <c r="D241" i="6"/>
  <c r="E241" i="6" s="1"/>
  <c r="D242" i="6"/>
  <c r="E242" i="6" s="1"/>
  <c r="D243" i="6"/>
  <c r="E243" i="6" s="1"/>
  <c r="D244" i="6"/>
  <c r="E244" i="6" s="1"/>
  <c r="D245" i="6"/>
  <c r="E245" i="6" s="1"/>
  <c r="D246" i="6"/>
  <c r="E246" i="6" s="1"/>
  <c r="D247" i="6"/>
  <c r="E247" i="6" s="1"/>
  <c r="D248" i="6"/>
  <c r="E248" i="6" s="1"/>
  <c r="D249" i="6"/>
  <c r="E249" i="6" s="1"/>
  <c r="D250" i="6"/>
  <c r="E250" i="6" s="1"/>
  <c r="D251" i="6"/>
  <c r="E251" i="6" s="1"/>
  <c r="D252" i="6"/>
  <c r="E252" i="6" s="1"/>
  <c r="D253" i="6"/>
  <c r="E253" i="6" s="1"/>
  <c r="D254" i="6"/>
  <c r="E254" i="6" s="1"/>
  <c r="D255" i="6"/>
  <c r="E255" i="6" s="1"/>
  <c r="D256" i="6"/>
  <c r="E256" i="6" s="1"/>
  <c r="D257" i="6"/>
  <c r="E257" i="6" s="1"/>
  <c r="D258" i="6"/>
  <c r="E258" i="6" s="1"/>
  <c r="D259" i="6"/>
  <c r="E259" i="6" s="1"/>
  <c r="D260" i="6"/>
  <c r="E260" i="6" s="1"/>
  <c r="D261" i="6"/>
  <c r="E261" i="6" s="1"/>
  <c r="D262" i="6"/>
  <c r="E262" i="6" s="1"/>
  <c r="D263" i="6"/>
  <c r="E263" i="6" s="1"/>
  <c r="D264" i="6"/>
  <c r="E264" i="6" s="1"/>
  <c r="D265" i="6"/>
  <c r="E265" i="6" s="1"/>
  <c r="D266" i="6"/>
  <c r="E266" i="6" s="1"/>
  <c r="D267" i="6"/>
  <c r="E267" i="6" s="1"/>
  <c r="D268" i="6"/>
  <c r="E268" i="6" s="1"/>
  <c r="D269" i="6"/>
  <c r="E269" i="6" s="1"/>
  <c r="D270" i="6"/>
  <c r="E270" i="6" s="1"/>
  <c r="D271" i="6"/>
  <c r="E271" i="6" s="1"/>
  <c r="D272" i="6"/>
  <c r="E272" i="6" s="1"/>
  <c r="D273" i="6"/>
  <c r="E273" i="6" s="1"/>
  <c r="D274" i="6"/>
  <c r="E274" i="6" s="1"/>
  <c r="D275" i="6"/>
  <c r="E275" i="6" s="1"/>
  <c r="D276" i="6"/>
  <c r="E276" i="6" s="1"/>
  <c r="D277" i="6"/>
  <c r="E277" i="6" s="1"/>
  <c r="D278" i="6"/>
  <c r="E278" i="6" s="1"/>
  <c r="D279" i="6"/>
  <c r="E279" i="6" s="1"/>
  <c r="D280" i="6"/>
  <c r="E280" i="6" s="1"/>
  <c r="D281" i="6"/>
  <c r="E281" i="6" s="1"/>
  <c r="D282" i="6"/>
  <c r="E282" i="6" s="1"/>
  <c r="D283" i="6"/>
  <c r="E283" i="6" s="1"/>
  <c r="D284" i="6"/>
  <c r="E284" i="6" s="1"/>
  <c r="D285" i="6"/>
  <c r="E285" i="6" s="1"/>
  <c r="D286" i="6"/>
  <c r="E286" i="6" s="1"/>
  <c r="D287" i="6"/>
  <c r="E287" i="6" s="1"/>
  <c r="D288" i="6"/>
  <c r="E288" i="6" s="1"/>
  <c r="D289" i="6"/>
  <c r="E289" i="6" s="1"/>
  <c r="D290" i="6"/>
  <c r="E290" i="6" s="1"/>
  <c r="D291" i="6"/>
  <c r="E291" i="6" s="1"/>
  <c r="D292" i="6"/>
  <c r="E292" i="6" s="1"/>
  <c r="D293" i="6"/>
  <c r="E293" i="6" s="1"/>
  <c r="D294" i="6"/>
  <c r="E294" i="6" s="1"/>
  <c r="D295" i="6"/>
  <c r="E295" i="6" s="1"/>
  <c r="D296" i="6"/>
  <c r="E296" i="6" s="1"/>
  <c r="D297" i="6"/>
  <c r="E297" i="6" s="1"/>
  <c r="D298" i="6"/>
  <c r="E298" i="6" s="1"/>
  <c r="D299" i="6"/>
  <c r="E299" i="6" s="1"/>
  <c r="D300" i="6"/>
  <c r="E300" i="6" s="1"/>
  <c r="D301" i="6"/>
  <c r="E301" i="6" s="1"/>
  <c r="D302" i="6"/>
  <c r="E302" i="6" s="1"/>
  <c r="D303" i="6"/>
  <c r="E303" i="6" s="1"/>
  <c r="D304" i="6"/>
  <c r="E304" i="6" s="1"/>
  <c r="D305" i="6"/>
  <c r="E305" i="6" s="1"/>
  <c r="D306" i="6"/>
  <c r="E306" i="6" s="1"/>
  <c r="D307" i="6"/>
  <c r="E307" i="6" s="1"/>
  <c r="D308" i="6"/>
  <c r="E308" i="6" s="1"/>
  <c r="D309" i="6"/>
  <c r="E309" i="6" s="1"/>
  <c r="D310" i="6"/>
  <c r="E310" i="6" s="1"/>
  <c r="D311" i="6"/>
  <c r="E311" i="6" s="1"/>
  <c r="D312" i="6"/>
  <c r="E312" i="6" s="1"/>
  <c r="D313" i="6"/>
  <c r="E313" i="6" s="1"/>
  <c r="D314" i="6"/>
  <c r="E314" i="6" s="1"/>
  <c r="D315" i="6"/>
  <c r="E315" i="6" s="1"/>
  <c r="D316" i="6"/>
  <c r="E316" i="6" s="1"/>
  <c r="D317" i="6"/>
  <c r="E317" i="6" s="1"/>
  <c r="D318" i="6"/>
  <c r="E318" i="6" s="1"/>
  <c r="D319" i="6"/>
  <c r="E319" i="6" s="1"/>
  <c r="D320" i="6"/>
  <c r="E320" i="6" s="1"/>
  <c r="D321" i="6"/>
  <c r="E321" i="6" s="1"/>
  <c r="D322" i="6"/>
  <c r="E322" i="6" s="1"/>
  <c r="D323" i="6"/>
  <c r="E323" i="6" s="1"/>
  <c r="D324" i="6"/>
  <c r="E324" i="6" s="1"/>
  <c r="D325" i="6"/>
  <c r="E325" i="6" s="1"/>
  <c r="D326" i="6"/>
  <c r="E326" i="6" s="1"/>
  <c r="D327" i="6"/>
  <c r="E327" i="6" s="1"/>
  <c r="D328" i="6"/>
  <c r="E328" i="6" s="1"/>
  <c r="D329" i="6"/>
  <c r="E329" i="6" s="1"/>
  <c r="D330" i="6"/>
  <c r="E330" i="6" s="1"/>
  <c r="D331" i="6"/>
  <c r="E331" i="6" s="1"/>
  <c r="D332" i="6"/>
  <c r="E332" i="6" s="1"/>
  <c r="D333" i="6"/>
  <c r="E333" i="6" s="1"/>
  <c r="D334" i="6"/>
  <c r="E334" i="6" s="1"/>
  <c r="D335" i="6"/>
  <c r="E335" i="6" s="1"/>
  <c r="D336" i="6"/>
  <c r="E336" i="6" s="1"/>
  <c r="D337" i="6"/>
  <c r="E337" i="6" s="1"/>
  <c r="D338" i="6"/>
  <c r="E338" i="6" s="1"/>
  <c r="D339" i="6"/>
  <c r="E339" i="6" s="1"/>
  <c r="D340" i="6"/>
  <c r="E340" i="6" s="1"/>
  <c r="D341" i="6"/>
  <c r="E341" i="6" s="1"/>
  <c r="D342" i="6"/>
  <c r="E342" i="6" s="1"/>
  <c r="D343" i="6"/>
  <c r="E343" i="6" s="1"/>
  <c r="D344" i="6"/>
  <c r="E344" i="6" s="1"/>
  <c r="D345" i="6"/>
  <c r="E345" i="6" s="1"/>
  <c r="D346" i="6"/>
  <c r="E346" i="6" s="1"/>
  <c r="D347" i="6"/>
  <c r="E347" i="6" s="1"/>
  <c r="D348" i="6"/>
  <c r="E348" i="6" s="1"/>
  <c r="D349" i="6"/>
  <c r="E349" i="6" s="1"/>
  <c r="D350" i="6"/>
  <c r="E350" i="6" s="1"/>
  <c r="D351" i="6"/>
  <c r="E351" i="6" s="1"/>
  <c r="D352" i="6"/>
  <c r="E352" i="6" s="1"/>
  <c r="D353" i="6"/>
  <c r="E353" i="6" s="1"/>
  <c r="D354" i="6"/>
  <c r="E354" i="6" s="1"/>
  <c r="D355" i="6"/>
  <c r="E355" i="6" s="1"/>
  <c r="D356" i="6"/>
  <c r="E356" i="6" s="1"/>
  <c r="D357" i="6"/>
  <c r="E357" i="6" s="1"/>
  <c r="D358" i="6"/>
  <c r="E358" i="6" s="1"/>
  <c r="D359" i="6"/>
  <c r="E359" i="6" s="1"/>
  <c r="D360" i="6"/>
  <c r="E360" i="6" s="1"/>
  <c r="D361" i="6"/>
  <c r="E361" i="6" s="1"/>
  <c r="D362" i="6"/>
  <c r="E362" i="6" s="1"/>
  <c r="D363" i="6"/>
  <c r="E363" i="6" s="1"/>
  <c r="D364" i="6"/>
  <c r="E364" i="6" s="1"/>
  <c r="D365" i="6"/>
  <c r="E365" i="6" s="1"/>
  <c r="D366" i="6"/>
  <c r="E366" i="6" s="1"/>
  <c r="D367" i="6"/>
  <c r="E367" i="6" s="1"/>
  <c r="D368" i="6"/>
  <c r="E368" i="6" s="1"/>
  <c r="D369" i="6"/>
  <c r="E369" i="6" s="1"/>
  <c r="D370" i="6"/>
  <c r="E370" i="6" s="1"/>
  <c r="D371" i="6"/>
  <c r="E371" i="6" s="1"/>
  <c r="D372" i="6"/>
  <c r="E372" i="6" s="1"/>
  <c r="D373" i="6"/>
  <c r="E373" i="6" s="1"/>
  <c r="D374" i="6"/>
  <c r="E374" i="6" s="1"/>
  <c r="D375" i="6"/>
  <c r="E375" i="6" s="1"/>
  <c r="D376" i="6"/>
  <c r="E376" i="6" s="1"/>
  <c r="D377" i="6"/>
  <c r="E377" i="6" s="1"/>
  <c r="D378" i="6"/>
  <c r="E378" i="6" s="1"/>
  <c r="D379" i="6"/>
  <c r="E379" i="6" s="1"/>
  <c r="D380" i="6"/>
  <c r="E380" i="6" s="1"/>
  <c r="D381" i="6"/>
  <c r="E381" i="6" s="1"/>
  <c r="D382" i="6"/>
  <c r="E382" i="6" s="1"/>
  <c r="D383" i="6"/>
  <c r="E383" i="6" s="1"/>
  <c r="D384" i="6"/>
  <c r="E384" i="6" s="1"/>
  <c r="D385" i="6"/>
  <c r="E385" i="6" s="1"/>
  <c r="D386" i="6"/>
  <c r="E386" i="6" s="1"/>
  <c r="D387" i="6"/>
  <c r="E387" i="6" s="1"/>
  <c r="D388" i="6"/>
  <c r="E388" i="6" s="1"/>
  <c r="D389" i="6"/>
  <c r="E389" i="6" s="1"/>
  <c r="D390" i="6"/>
  <c r="E390" i="6" s="1"/>
  <c r="D391" i="6"/>
  <c r="E391" i="6" s="1"/>
  <c r="D392" i="6"/>
  <c r="E392" i="6" s="1"/>
  <c r="D393" i="6"/>
  <c r="E393" i="6" s="1"/>
  <c r="D394" i="6"/>
  <c r="E394" i="6" s="1"/>
  <c r="D395" i="6"/>
  <c r="E395" i="6" s="1"/>
  <c r="D396" i="6"/>
  <c r="E396" i="6" s="1"/>
  <c r="D397" i="6"/>
  <c r="E397" i="6" s="1"/>
  <c r="D398" i="6"/>
  <c r="E398" i="6" s="1"/>
  <c r="D399" i="6"/>
  <c r="E399" i="6" s="1"/>
  <c r="D400" i="6"/>
  <c r="E400" i="6" s="1"/>
  <c r="D401" i="6"/>
  <c r="E401" i="6" s="1"/>
  <c r="D402" i="6"/>
  <c r="E402" i="6" s="1"/>
  <c r="D403" i="6"/>
  <c r="E403" i="6" s="1"/>
  <c r="D404" i="6"/>
  <c r="E404" i="6" s="1"/>
  <c r="D405" i="6"/>
  <c r="E405" i="6" s="1"/>
  <c r="D406" i="6"/>
  <c r="E406" i="6" s="1"/>
  <c r="D407" i="6"/>
  <c r="E407" i="6" s="1"/>
  <c r="D408" i="6"/>
  <c r="E408" i="6" s="1"/>
  <c r="D409" i="6"/>
  <c r="E409" i="6" s="1"/>
  <c r="D410" i="6"/>
  <c r="E410" i="6" s="1"/>
  <c r="D411" i="6"/>
  <c r="E411" i="6" s="1"/>
  <c r="D412" i="6"/>
  <c r="E412" i="6" s="1"/>
  <c r="D413" i="6"/>
  <c r="E413" i="6" s="1"/>
  <c r="D414" i="6"/>
  <c r="E414" i="6" s="1"/>
  <c r="D415" i="6"/>
  <c r="E415" i="6" s="1"/>
  <c r="D416" i="6"/>
  <c r="E416" i="6" s="1"/>
  <c r="D417" i="6"/>
  <c r="E417" i="6" s="1"/>
  <c r="D418" i="6"/>
  <c r="E418" i="6" s="1"/>
  <c r="D419" i="6"/>
  <c r="E419" i="6" s="1"/>
  <c r="D420" i="6"/>
  <c r="E420" i="6" s="1"/>
  <c r="D421" i="6"/>
  <c r="E421" i="6" s="1"/>
  <c r="D422" i="6"/>
  <c r="E422" i="6" s="1"/>
  <c r="D423" i="6"/>
  <c r="E423" i="6" s="1"/>
  <c r="D424" i="6"/>
  <c r="E424" i="6" s="1"/>
  <c r="D425" i="6"/>
  <c r="E425" i="6" s="1"/>
  <c r="D426" i="6"/>
  <c r="E426" i="6" s="1"/>
  <c r="D427" i="6"/>
  <c r="E427" i="6" s="1"/>
  <c r="D428" i="6"/>
  <c r="E428" i="6" s="1"/>
  <c r="D429" i="6"/>
  <c r="E429" i="6" s="1"/>
  <c r="D430" i="6"/>
  <c r="E430" i="6" s="1"/>
  <c r="D431" i="6"/>
  <c r="E431" i="6" s="1"/>
  <c r="D432" i="6"/>
  <c r="E432" i="6" s="1"/>
  <c r="D433" i="6"/>
  <c r="E433" i="6" s="1"/>
  <c r="D434" i="6"/>
  <c r="E434" i="6" s="1"/>
  <c r="D435" i="6"/>
  <c r="E435" i="6" s="1"/>
  <c r="D436" i="6"/>
  <c r="E436" i="6" s="1"/>
  <c r="D437" i="6"/>
  <c r="E437" i="6" s="1"/>
  <c r="D438" i="6"/>
  <c r="E438" i="6" s="1"/>
  <c r="D439" i="6"/>
  <c r="E439" i="6" s="1"/>
  <c r="D440" i="6"/>
  <c r="E440" i="6" s="1"/>
  <c r="D441" i="6"/>
  <c r="E441" i="6" s="1"/>
  <c r="D442" i="6"/>
  <c r="E442" i="6" s="1"/>
  <c r="D443" i="6"/>
  <c r="E443" i="6" s="1"/>
  <c r="D444" i="6"/>
  <c r="E444" i="6" s="1"/>
  <c r="D445" i="6"/>
  <c r="E445" i="6" s="1"/>
  <c r="D446" i="6"/>
  <c r="E446" i="6" s="1"/>
  <c r="D447" i="6"/>
  <c r="E447" i="6" s="1"/>
  <c r="D448" i="6"/>
  <c r="E448" i="6" s="1"/>
  <c r="D449" i="6"/>
  <c r="E449" i="6" s="1"/>
  <c r="D450" i="6"/>
  <c r="E450" i="6" s="1"/>
  <c r="D451" i="6"/>
  <c r="E451" i="6" s="1"/>
  <c r="D452" i="6"/>
  <c r="E452" i="6" s="1"/>
  <c r="D453" i="6"/>
  <c r="E453" i="6" s="1"/>
  <c r="D454" i="6"/>
  <c r="E454" i="6" s="1"/>
  <c r="D455" i="6"/>
  <c r="E455" i="6" s="1"/>
  <c r="D456" i="6"/>
  <c r="E456" i="6" s="1"/>
  <c r="D457" i="6"/>
  <c r="E457" i="6" s="1"/>
  <c r="D458" i="6"/>
  <c r="E458" i="6" s="1"/>
  <c r="D459" i="6"/>
  <c r="E459" i="6" s="1"/>
  <c r="D460" i="6"/>
  <c r="E460" i="6" s="1"/>
  <c r="D461" i="6"/>
  <c r="E461" i="6" s="1"/>
  <c r="D462" i="6"/>
  <c r="E462" i="6" s="1"/>
  <c r="D463" i="6"/>
  <c r="E463" i="6" s="1"/>
  <c r="D464" i="6"/>
  <c r="E464" i="6" s="1"/>
  <c r="D465" i="6"/>
  <c r="E465" i="6" s="1"/>
  <c r="D466" i="6"/>
  <c r="E466" i="6" s="1"/>
  <c r="D467" i="6"/>
  <c r="E467" i="6" s="1"/>
  <c r="D468" i="6"/>
  <c r="E468" i="6" s="1"/>
  <c r="D469" i="6"/>
  <c r="E469" i="6" s="1"/>
  <c r="D470" i="6"/>
  <c r="E470" i="6" s="1"/>
  <c r="D471" i="6"/>
  <c r="E471" i="6" s="1"/>
  <c r="D472" i="6"/>
  <c r="E472" i="6" s="1"/>
  <c r="D473" i="6"/>
  <c r="E473" i="6" s="1"/>
  <c r="D474" i="6"/>
  <c r="E474" i="6" s="1"/>
  <c r="D475" i="6"/>
  <c r="E475" i="6" s="1"/>
  <c r="D476" i="6"/>
  <c r="E476" i="6" s="1"/>
  <c r="D477" i="6"/>
  <c r="E477" i="6" s="1"/>
  <c r="D478" i="6"/>
  <c r="E478" i="6" s="1"/>
  <c r="D479" i="6"/>
  <c r="E479" i="6" s="1"/>
  <c r="D480" i="6"/>
  <c r="E480" i="6" s="1"/>
  <c r="D481" i="6"/>
  <c r="E481" i="6" s="1"/>
  <c r="D482" i="6"/>
  <c r="E482" i="6" s="1"/>
  <c r="D483" i="6"/>
  <c r="E483" i="6" s="1"/>
  <c r="D484" i="6"/>
  <c r="E484" i="6" s="1"/>
  <c r="D485" i="6"/>
  <c r="E485" i="6" s="1"/>
  <c r="D486" i="6"/>
  <c r="E486" i="6" s="1"/>
  <c r="D487" i="6"/>
  <c r="E487" i="6" s="1"/>
  <c r="D488" i="6"/>
  <c r="E488" i="6" s="1"/>
  <c r="D489" i="6"/>
  <c r="E489" i="6" s="1"/>
  <c r="D490" i="6"/>
  <c r="E490" i="6" s="1"/>
  <c r="D491" i="6"/>
  <c r="E491" i="6" s="1"/>
  <c r="D492" i="6"/>
  <c r="E492" i="6" s="1"/>
  <c r="D493" i="6"/>
  <c r="E493" i="6" s="1"/>
  <c r="D494" i="6"/>
  <c r="E494" i="6" s="1"/>
  <c r="D495" i="6"/>
  <c r="E495" i="6" s="1"/>
  <c r="D496" i="6"/>
  <c r="E496" i="6" s="1"/>
  <c r="D497" i="6"/>
  <c r="E497" i="6" s="1"/>
  <c r="D498" i="6"/>
  <c r="E498" i="6" s="1"/>
  <c r="D499" i="6"/>
  <c r="E499" i="6" s="1"/>
  <c r="D500" i="6"/>
  <c r="E500" i="6" s="1"/>
  <c r="D501" i="6"/>
  <c r="E501" i="6" s="1"/>
  <c r="D502" i="6"/>
  <c r="E502" i="6" s="1"/>
  <c r="D503" i="6"/>
  <c r="E503" i="6" s="1"/>
  <c r="D504" i="6"/>
  <c r="E504" i="6" s="1"/>
  <c r="D505" i="6"/>
  <c r="E505" i="6" s="1"/>
  <c r="D506" i="6"/>
  <c r="E506" i="6" s="1"/>
  <c r="D507" i="6"/>
  <c r="E507" i="6" s="1"/>
  <c r="D508" i="6"/>
  <c r="E508" i="6" s="1"/>
  <c r="D509" i="6"/>
  <c r="E509" i="6" s="1"/>
  <c r="D510" i="6"/>
  <c r="E510" i="6" s="1"/>
  <c r="D511" i="6"/>
  <c r="E511" i="6" s="1"/>
  <c r="D512" i="6"/>
  <c r="E512" i="6" s="1"/>
  <c r="D513" i="6"/>
  <c r="E513" i="6" s="1"/>
  <c r="D514" i="6"/>
  <c r="E514" i="6" s="1"/>
  <c r="D515" i="6"/>
  <c r="E515" i="6" s="1"/>
  <c r="D516" i="6"/>
  <c r="E516" i="6" s="1"/>
  <c r="D517" i="6"/>
  <c r="E517" i="6" s="1"/>
  <c r="D518" i="6"/>
  <c r="E518" i="6" s="1"/>
  <c r="D519" i="6"/>
  <c r="E519" i="6" s="1"/>
  <c r="D520" i="6"/>
  <c r="E520" i="6" s="1"/>
  <c r="D521" i="6"/>
  <c r="E521" i="6" s="1"/>
  <c r="D522" i="6"/>
  <c r="E522" i="6" s="1"/>
  <c r="D523" i="6"/>
  <c r="E523" i="6" s="1"/>
  <c r="D524" i="6"/>
  <c r="E524" i="6" s="1"/>
  <c r="D525" i="6"/>
  <c r="E525" i="6" s="1"/>
  <c r="D526" i="6"/>
  <c r="E526" i="6" s="1"/>
  <c r="D527" i="6"/>
  <c r="E527" i="6" s="1"/>
  <c r="D528" i="6"/>
  <c r="E528" i="6" s="1"/>
  <c r="D529" i="6"/>
  <c r="E529" i="6" s="1"/>
  <c r="D530" i="6"/>
  <c r="E530" i="6" s="1"/>
  <c r="D531" i="6"/>
  <c r="E531" i="6" s="1"/>
  <c r="D532" i="6"/>
  <c r="E532" i="6" s="1"/>
  <c r="D533" i="6"/>
  <c r="E533" i="6" s="1"/>
  <c r="D534" i="6"/>
  <c r="E534" i="6" s="1"/>
  <c r="D535" i="6"/>
  <c r="E535" i="6" s="1"/>
  <c r="D536" i="6"/>
  <c r="E536" i="6" s="1"/>
  <c r="D537" i="6"/>
  <c r="E537" i="6" s="1"/>
  <c r="D538" i="6"/>
  <c r="E538" i="6" s="1"/>
  <c r="D539" i="6"/>
  <c r="E539" i="6" s="1"/>
  <c r="D540" i="6"/>
  <c r="E540" i="6" s="1"/>
  <c r="D541" i="6"/>
  <c r="E541" i="6" s="1"/>
  <c r="D542" i="6"/>
  <c r="E542" i="6" s="1"/>
  <c r="D543" i="6"/>
  <c r="E543" i="6" s="1"/>
  <c r="D544" i="6"/>
  <c r="E544" i="6" s="1"/>
  <c r="D545" i="6"/>
  <c r="E545" i="6" s="1"/>
  <c r="D546" i="6"/>
  <c r="E546" i="6" s="1"/>
  <c r="D547" i="6"/>
  <c r="E547" i="6" s="1"/>
  <c r="D548" i="6"/>
  <c r="E548" i="6" s="1"/>
  <c r="D549" i="6"/>
  <c r="E549" i="6" s="1"/>
  <c r="D550" i="6"/>
  <c r="E550" i="6" s="1"/>
  <c r="D551" i="6"/>
  <c r="E551" i="6" s="1"/>
  <c r="D552" i="6"/>
  <c r="E552" i="6" s="1"/>
  <c r="D553" i="6"/>
  <c r="E553" i="6" s="1"/>
  <c r="D554" i="6"/>
  <c r="E554" i="6" s="1"/>
  <c r="D555" i="6"/>
  <c r="E555" i="6" s="1"/>
  <c r="D556" i="6"/>
  <c r="E556" i="6" s="1"/>
  <c r="D557" i="6"/>
  <c r="E557" i="6" s="1"/>
  <c r="D558" i="6"/>
  <c r="E558" i="6" s="1"/>
  <c r="D559" i="6"/>
  <c r="E559" i="6" s="1"/>
  <c r="D560" i="6"/>
  <c r="E560" i="6" s="1"/>
  <c r="D561" i="6"/>
  <c r="E561" i="6" s="1"/>
  <c r="D562" i="6"/>
  <c r="E562" i="6" s="1"/>
  <c r="D563" i="6"/>
  <c r="E563" i="6" s="1"/>
  <c r="D564" i="6"/>
  <c r="E564" i="6" s="1"/>
  <c r="D565" i="6"/>
  <c r="E565" i="6" s="1"/>
  <c r="D566" i="6"/>
  <c r="E566" i="6" s="1"/>
  <c r="D567" i="6"/>
  <c r="E567" i="6" s="1"/>
  <c r="D568" i="6"/>
  <c r="E568" i="6" s="1"/>
  <c r="D569" i="6"/>
  <c r="E569" i="6" s="1"/>
  <c r="D570" i="6"/>
  <c r="E570" i="6" s="1"/>
  <c r="D571" i="6"/>
  <c r="E571" i="6" s="1"/>
  <c r="D572" i="6"/>
  <c r="E572" i="6" s="1"/>
  <c r="D573" i="6"/>
  <c r="E573" i="6" s="1"/>
  <c r="D574" i="6"/>
  <c r="E574" i="6" s="1"/>
  <c r="D575" i="6"/>
  <c r="E575" i="6" s="1"/>
  <c r="D576" i="6"/>
  <c r="E576" i="6" s="1"/>
  <c r="D577" i="6"/>
  <c r="E577" i="6" s="1"/>
  <c r="D578" i="6"/>
  <c r="E578" i="6" s="1"/>
  <c r="D579" i="6"/>
  <c r="E579" i="6" s="1"/>
  <c r="D580" i="6"/>
  <c r="E580" i="6" s="1"/>
  <c r="D581" i="6"/>
  <c r="E581" i="6" s="1"/>
  <c r="D582" i="6"/>
  <c r="E582" i="6" s="1"/>
  <c r="D583" i="6"/>
  <c r="E583" i="6" s="1"/>
  <c r="D584" i="6"/>
  <c r="E584" i="6" s="1"/>
  <c r="D585" i="6"/>
  <c r="E585" i="6" s="1"/>
  <c r="D586" i="6"/>
  <c r="E586" i="6" s="1"/>
  <c r="D587" i="6"/>
  <c r="E587" i="6" s="1"/>
  <c r="D588" i="6"/>
  <c r="E588" i="6" s="1"/>
  <c r="D589" i="6"/>
  <c r="E589" i="6" s="1"/>
  <c r="D590" i="6"/>
  <c r="E590" i="6" s="1"/>
  <c r="D591" i="6"/>
  <c r="E591" i="6" s="1"/>
  <c r="D592" i="6"/>
  <c r="E592" i="6" s="1"/>
  <c r="D593" i="6"/>
  <c r="E593" i="6" s="1"/>
  <c r="D594" i="6"/>
  <c r="E594" i="6" s="1"/>
  <c r="D595" i="6"/>
  <c r="E595" i="6" s="1"/>
  <c r="D596" i="6"/>
  <c r="E596" i="6" s="1"/>
  <c r="D597" i="6"/>
  <c r="E597" i="6" s="1"/>
  <c r="D598" i="6"/>
  <c r="E598" i="6" s="1"/>
  <c r="D599" i="6"/>
  <c r="E599" i="6" s="1"/>
  <c r="D600" i="6"/>
  <c r="E600" i="6" s="1"/>
  <c r="D601" i="6"/>
  <c r="E601" i="6" s="1"/>
  <c r="D602" i="6"/>
  <c r="E602" i="6" s="1"/>
  <c r="D603" i="6"/>
  <c r="E603" i="6" s="1"/>
  <c r="D604" i="6"/>
  <c r="E604" i="6" s="1"/>
  <c r="D605" i="6"/>
  <c r="E605" i="6" s="1"/>
  <c r="D606" i="6"/>
  <c r="E606" i="6" s="1"/>
  <c r="D607" i="6"/>
  <c r="E607" i="6" s="1"/>
  <c r="D608" i="6"/>
  <c r="E608" i="6" s="1"/>
  <c r="D609" i="6"/>
  <c r="E609" i="6" s="1"/>
  <c r="D610" i="6"/>
  <c r="E610" i="6" s="1"/>
  <c r="D611" i="6"/>
  <c r="E611" i="6" s="1"/>
  <c r="D612" i="6"/>
  <c r="E612" i="6" s="1"/>
  <c r="D613" i="6"/>
  <c r="E613" i="6" s="1"/>
  <c r="D614" i="6"/>
  <c r="E614" i="6" s="1"/>
  <c r="D615" i="6"/>
  <c r="E615" i="6" s="1"/>
  <c r="D616" i="6"/>
  <c r="E616" i="6" s="1"/>
  <c r="D617" i="6"/>
  <c r="E617" i="6" s="1"/>
  <c r="D618" i="6"/>
  <c r="E618" i="6" s="1"/>
  <c r="D619" i="6"/>
  <c r="E619" i="6" s="1"/>
  <c r="D620" i="6"/>
  <c r="E620" i="6" s="1"/>
  <c r="D621" i="6"/>
  <c r="E621" i="6" s="1"/>
  <c r="D622" i="6"/>
  <c r="E622" i="6" s="1"/>
  <c r="D623" i="6"/>
  <c r="E623" i="6" s="1"/>
  <c r="D624" i="6"/>
  <c r="E624" i="6" s="1"/>
  <c r="D625" i="6"/>
  <c r="E625" i="6" s="1"/>
  <c r="D626" i="6"/>
  <c r="E626" i="6" s="1"/>
  <c r="D627" i="6"/>
  <c r="E627" i="6" s="1"/>
  <c r="D628" i="6"/>
  <c r="E628" i="6" s="1"/>
  <c r="D629" i="6"/>
  <c r="E629" i="6" s="1"/>
  <c r="D630" i="6"/>
  <c r="E630" i="6" s="1"/>
  <c r="D631" i="6"/>
  <c r="E631" i="6" s="1"/>
  <c r="D632" i="6"/>
  <c r="E632" i="6" s="1"/>
  <c r="D633" i="6"/>
  <c r="E633" i="6" s="1"/>
  <c r="D634" i="6"/>
  <c r="E634" i="6" s="1"/>
  <c r="D635" i="6"/>
  <c r="E635" i="6" s="1"/>
  <c r="D636" i="6"/>
  <c r="E636" i="6" s="1"/>
  <c r="D637" i="6"/>
  <c r="E637" i="6" s="1"/>
  <c r="D638" i="6"/>
  <c r="E638" i="6" s="1"/>
  <c r="D639" i="6"/>
  <c r="E639" i="6" s="1"/>
  <c r="D640" i="6"/>
  <c r="E640" i="6" s="1"/>
  <c r="D641" i="6"/>
  <c r="E641" i="6" s="1"/>
  <c r="D642" i="6"/>
  <c r="E642" i="6" s="1"/>
  <c r="D643" i="6"/>
  <c r="E643" i="6" s="1"/>
  <c r="D644" i="6"/>
  <c r="E644" i="6" s="1"/>
  <c r="D645" i="6"/>
  <c r="E645" i="6" s="1"/>
  <c r="D646" i="6"/>
  <c r="E646" i="6" s="1"/>
  <c r="D647" i="6"/>
  <c r="E647" i="6" s="1"/>
  <c r="D648" i="6"/>
  <c r="E648" i="6" s="1"/>
  <c r="D649" i="6"/>
  <c r="E649" i="6" s="1"/>
  <c r="D650" i="6"/>
  <c r="E650" i="6" s="1"/>
  <c r="D651" i="6"/>
  <c r="E651" i="6" s="1"/>
  <c r="D652" i="6"/>
  <c r="E652" i="6" s="1"/>
  <c r="D653" i="6"/>
  <c r="E653" i="6" s="1"/>
  <c r="D654" i="6"/>
  <c r="E654" i="6" s="1"/>
  <c r="D655" i="6"/>
  <c r="E655" i="6" s="1"/>
  <c r="D656" i="6"/>
  <c r="E656" i="6" s="1"/>
  <c r="D657" i="6"/>
  <c r="E657" i="6" s="1"/>
  <c r="D658" i="6"/>
  <c r="E658" i="6" s="1"/>
  <c r="D659" i="6"/>
  <c r="E659" i="6" s="1"/>
  <c r="D660" i="6"/>
  <c r="E660" i="6" s="1"/>
  <c r="D661" i="6"/>
  <c r="E661" i="6" s="1"/>
  <c r="D662" i="6"/>
  <c r="E662" i="6" s="1"/>
  <c r="D663" i="6"/>
  <c r="E663" i="6" s="1"/>
  <c r="D664" i="6"/>
  <c r="E664" i="6" s="1"/>
  <c r="D665" i="6"/>
  <c r="E665" i="6" s="1"/>
  <c r="D666" i="6"/>
  <c r="E666" i="6" s="1"/>
  <c r="D667" i="6"/>
  <c r="E667" i="6" s="1"/>
  <c r="D668" i="6"/>
  <c r="E668" i="6" s="1"/>
  <c r="D669" i="6"/>
  <c r="E669" i="6" s="1"/>
  <c r="D670" i="6"/>
  <c r="E670" i="6" s="1"/>
  <c r="D671" i="6"/>
  <c r="E671" i="6" s="1"/>
  <c r="D672" i="6"/>
  <c r="E672" i="6" s="1"/>
  <c r="D673" i="6"/>
  <c r="E673" i="6" s="1"/>
  <c r="D674" i="6"/>
  <c r="E674" i="6" s="1"/>
  <c r="D675" i="6"/>
  <c r="E675" i="6" s="1"/>
  <c r="D676" i="6"/>
  <c r="E676" i="6" s="1"/>
  <c r="D677" i="6"/>
  <c r="E677" i="6" s="1"/>
  <c r="D678" i="6"/>
  <c r="E678" i="6" s="1"/>
  <c r="D679" i="6"/>
  <c r="E679" i="6" s="1"/>
  <c r="D680" i="6"/>
  <c r="E680" i="6" s="1"/>
  <c r="D681" i="6"/>
  <c r="E681" i="6" s="1"/>
  <c r="D682" i="6"/>
  <c r="E682" i="6" s="1"/>
  <c r="D683" i="6"/>
  <c r="E683" i="6" s="1"/>
  <c r="D684" i="6"/>
  <c r="E684" i="6" s="1"/>
  <c r="D685" i="6"/>
  <c r="E685" i="6" s="1"/>
  <c r="D686" i="6"/>
  <c r="E686" i="6" s="1"/>
  <c r="D687" i="6"/>
  <c r="E687" i="6" s="1"/>
  <c r="D688" i="6"/>
  <c r="E688" i="6" s="1"/>
  <c r="D689" i="6"/>
  <c r="E689" i="6" s="1"/>
  <c r="D690" i="6"/>
  <c r="E690" i="6" s="1"/>
  <c r="D691" i="6"/>
  <c r="E691" i="6" s="1"/>
  <c r="D692" i="6"/>
  <c r="E692" i="6" s="1"/>
  <c r="D693" i="6"/>
  <c r="E693" i="6" s="1"/>
  <c r="D694" i="6"/>
  <c r="E694" i="6" s="1"/>
  <c r="D695" i="6"/>
  <c r="E695" i="6" s="1"/>
  <c r="D696" i="6"/>
  <c r="E696" i="6" s="1"/>
  <c r="D697" i="6"/>
  <c r="E697" i="6" s="1"/>
  <c r="D698" i="6"/>
  <c r="E698" i="6" s="1"/>
  <c r="D699" i="6"/>
  <c r="E699" i="6" s="1"/>
  <c r="D700" i="6"/>
  <c r="E700" i="6" s="1"/>
  <c r="D701" i="6"/>
  <c r="E701" i="6" s="1"/>
  <c r="D702" i="6"/>
  <c r="E702" i="6" s="1"/>
  <c r="D703" i="6"/>
  <c r="E703" i="6" s="1"/>
  <c r="D704" i="6"/>
  <c r="E704" i="6" s="1"/>
  <c r="D705" i="6"/>
  <c r="E705" i="6" s="1"/>
  <c r="D706" i="6"/>
  <c r="E706" i="6" s="1"/>
  <c r="D707" i="6"/>
  <c r="E707" i="6" s="1"/>
  <c r="D708" i="6"/>
  <c r="E708" i="6" s="1"/>
  <c r="D709" i="6"/>
  <c r="E709" i="6" s="1"/>
  <c r="D710" i="6"/>
  <c r="E710" i="6" s="1"/>
  <c r="D711" i="6"/>
  <c r="E711" i="6" s="1"/>
  <c r="D712" i="6"/>
  <c r="E712" i="6" s="1"/>
  <c r="D713" i="6"/>
  <c r="E713" i="6" s="1"/>
  <c r="D714" i="6"/>
  <c r="E714" i="6" s="1"/>
  <c r="D715" i="6"/>
  <c r="E715" i="6" s="1"/>
  <c r="D716" i="6"/>
  <c r="E716" i="6" s="1"/>
  <c r="D717" i="6"/>
  <c r="E717" i="6" s="1"/>
  <c r="D718" i="6"/>
  <c r="E718" i="6" s="1"/>
  <c r="D719" i="6"/>
  <c r="E719" i="6" s="1"/>
  <c r="D720" i="6"/>
  <c r="E720" i="6" s="1"/>
  <c r="D721" i="6"/>
  <c r="E721" i="6" s="1"/>
  <c r="D722" i="6"/>
  <c r="E722" i="6" s="1"/>
  <c r="D723" i="6"/>
  <c r="E723" i="6" s="1"/>
  <c r="D724" i="6"/>
  <c r="E724" i="6" s="1"/>
  <c r="D725" i="6"/>
  <c r="E725" i="6" s="1"/>
  <c r="D726" i="6"/>
  <c r="E726" i="6" s="1"/>
  <c r="D727" i="6"/>
  <c r="E727" i="6" s="1"/>
  <c r="D728" i="6"/>
  <c r="E728" i="6" s="1"/>
  <c r="D729" i="6"/>
  <c r="E729" i="6" s="1"/>
  <c r="D730" i="6"/>
  <c r="E730" i="6" s="1"/>
  <c r="D731" i="6"/>
  <c r="E731" i="6" s="1"/>
  <c r="D732" i="6"/>
  <c r="E732" i="6" s="1"/>
  <c r="D733" i="6"/>
  <c r="E733" i="6" s="1"/>
  <c r="D734" i="6"/>
  <c r="E734" i="6" s="1"/>
  <c r="D735" i="6"/>
  <c r="E735" i="6" s="1"/>
  <c r="D736" i="6"/>
  <c r="E736" i="6" s="1"/>
  <c r="D737" i="6"/>
  <c r="E737" i="6" s="1"/>
  <c r="D738" i="6"/>
  <c r="E738" i="6" s="1"/>
  <c r="D739" i="6"/>
  <c r="E739" i="6" s="1"/>
  <c r="D740" i="6"/>
  <c r="E740" i="6" s="1"/>
  <c r="D741" i="6"/>
  <c r="E741" i="6" s="1"/>
  <c r="D742" i="6"/>
  <c r="E742" i="6" s="1"/>
  <c r="D743" i="6"/>
  <c r="E743" i="6" s="1"/>
  <c r="D744" i="6"/>
  <c r="E744" i="6" s="1"/>
  <c r="D745" i="6"/>
  <c r="E745" i="6" s="1"/>
  <c r="D746" i="6"/>
  <c r="E746" i="6" s="1"/>
  <c r="D747" i="6"/>
  <c r="E747" i="6" s="1"/>
  <c r="D748" i="6"/>
  <c r="E748" i="6" s="1"/>
  <c r="D749" i="6"/>
  <c r="E749" i="6" s="1"/>
  <c r="D750" i="6"/>
  <c r="E750" i="6" s="1"/>
  <c r="D751" i="6"/>
  <c r="E751" i="6" s="1"/>
  <c r="D752" i="6"/>
  <c r="E752" i="6" s="1"/>
  <c r="D753" i="6"/>
  <c r="E753" i="6" s="1"/>
  <c r="D754" i="6"/>
  <c r="E754" i="6" s="1"/>
  <c r="D755" i="6"/>
  <c r="E755" i="6" s="1"/>
  <c r="D756" i="6"/>
  <c r="E756" i="6" s="1"/>
  <c r="D757" i="6"/>
  <c r="E757" i="6" s="1"/>
  <c r="D758" i="6"/>
  <c r="E758" i="6" s="1"/>
  <c r="D759" i="6"/>
  <c r="E759" i="6" s="1"/>
  <c r="D760" i="6"/>
  <c r="E760" i="6" s="1"/>
  <c r="D761" i="6"/>
  <c r="E761" i="6" s="1"/>
  <c r="D762" i="6"/>
  <c r="E762" i="6" s="1"/>
  <c r="D763" i="6"/>
  <c r="E763" i="6" s="1"/>
  <c r="D764" i="6"/>
  <c r="E764" i="6" s="1"/>
  <c r="D765" i="6"/>
  <c r="E765" i="6" s="1"/>
  <c r="D766" i="6"/>
  <c r="E766" i="6" s="1"/>
  <c r="D767" i="6"/>
  <c r="E767" i="6" s="1"/>
  <c r="D768" i="6"/>
  <c r="E768" i="6" s="1"/>
  <c r="D769" i="6"/>
  <c r="E769" i="6" s="1"/>
  <c r="D770" i="6"/>
  <c r="E770" i="6" s="1"/>
  <c r="D771" i="6"/>
  <c r="E771" i="6" s="1"/>
  <c r="D772" i="6"/>
  <c r="E772" i="6" s="1"/>
  <c r="D773" i="6"/>
  <c r="E773" i="6" s="1"/>
  <c r="D774" i="6"/>
  <c r="E774" i="6" s="1"/>
  <c r="D775" i="6"/>
  <c r="E775" i="6" s="1"/>
  <c r="D776" i="6"/>
  <c r="E776" i="6" s="1"/>
  <c r="D777" i="6"/>
  <c r="E777" i="6" s="1"/>
  <c r="D778" i="6"/>
  <c r="E778" i="6" s="1"/>
  <c r="D779" i="6"/>
  <c r="E779" i="6" s="1"/>
  <c r="D780" i="6"/>
  <c r="E780" i="6" s="1"/>
  <c r="D781" i="6"/>
  <c r="E781" i="6" s="1"/>
  <c r="D782" i="6"/>
  <c r="E782" i="6" s="1"/>
  <c r="D783" i="6"/>
  <c r="E783" i="6" s="1"/>
  <c r="D784" i="6"/>
  <c r="E784" i="6" s="1"/>
  <c r="D785" i="6"/>
  <c r="E785" i="6" s="1"/>
  <c r="D786" i="6"/>
  <c r="E786" i="6" s="1"/>
  <c r="D787" i="6"/>
  <c r="E787" i="6" s="1"/>
  <c r="D788" i="6"/>
  <c r="E788" i="6" s="1"/>
  <c r="D789" i="6"/>
  <c r="E789" i="6" s="1"/>
  <c r="D790" i="6"/>
  <c r="E790" i="6" s="1"/>
  <c r="D791" i="6"/>
  <c r="E791" i="6" s="1"/>
  <c r="D792" i="6"/>
  <c r="E792" i="6" s="1"/>
  <c r="D793" i="6"/>
  <c r="E793" i="6" s="1"/>
  <c r="D794" i="6"/>
  <c r="E794" i="6" s="1"/>
  <c r="D795" i="6"/>
  <c r="E795" i="6" s="1"/>
  <c r="D796" i="6"/>
  <c r="E796" i="6" s="1"/>
  <c r="D797" i="6"/>
  <c r="E797" i="6" s="1"/>
  <c r="D798" i="6"/>
  <c r="E798" i="6" s="1"/>
  <c r="D799" i="6"/>
  <c r="E799" i="6" s="1"/>
  <c r="D800" i="6"/>
  <c r="E800" i="6" s="1"/>
  <c r="D801" i="6"/>
  <c r="E801" i="6" s="1"/>
  <c r="D802" i="6"/>
  <c r="E802" i="6" s="1"/>
  <c r="D803" i="6"/>
  <c r="E803" i="6" s="1"/>
  <c r="D804" i="6"/>
  <c r="E804" i="6" s="1"/>
  <c r="D805" i="6"/>
  <c r="E805" i="6" s="1"/>
  <c r="D806" i="6"/>
  <c r="E806" i="6" s="1"/>
  <c r="D807" i="6"/>
  <c r="E807" i="6" s="1"/>
  <c r="D808" i="6"/>
  <c r="E808" i="6" s="1"/>
  <c r="D809" i="6"/>
  <c r="E809" i="6" s="1"/>
  <c r="D810" i="6"/>
  <c r="E810" i="6" s="1"/>
  <c r="D811" i="6"/>
  <c r="E811" i="6" s="1"/>
  <c r="D812" i="6"/>
  <c r="E812" i="6" s="1"/>
  <c r="D813" i="6"/>
  <c r="E813" i="6" s="1"/>
  <c r="D814" i="6"/>
  <c r="E814" i="6" s="1"/>
  <c r="D815" i="6"/>
  <c r="E815" i="6" s="1"/>
  <c r="D816" i="6"/>
  <c r="E816" i="6" s="1"/>
  <c r="D817" i="6"/>
  <c r="E817" i="6" s="1"/>
  <c r="D818" i="6"/>
  <c r="E818" i="6" s="1"/>
  <c r="D819" i="6"/>
  <c r="E819" i="6" s="1"/>
  <c r="D820" i="6"/>
  <c r="E820" i="6" s="1"/>
  <c r="D821" i="6"/>
  <c r="E821" i="6" s="1"/>
  <c r="D822" i="6"/>
  <c r="E822" i="6" s="1"/>
  <c r="D823" i="6"/>
  <c r="E823" i="6" s="1"/>
  <c r="D824" i="6"/>
  <c r="E824" i="6" s="1"/>
  <c r="D825" i="6"/>
  <c r="E825" i="6" s="1"/>
  <c r="D826" i="6"/>
  <c r="E826" i="6" s="1"/>
  <c r="D827" i="6"/>
  <c r="E827" i="6" s="1"/>
  <c r="D828" i="6"/>
  <c r="E828" i="6" s="1"/>
  <c r="D829" i="6"/>
  <c r="E829" i="6" s="1"/>
  <c r="D830" i="6"/>
  <c r="E830" i="6" s="1"/>
  <c r="D831" i="6"/>
  <c r="E831" i="6" s="1"/>
  <c r="D832" i="6"/>
  <c r="E832" i="6" s="1"/>
  <c r="D833" i="6"/>
  <c r="E833" i="6" s="1"/>
  <c r="D834" i="6"/>
  <c r="E834" i="6" s="1"/>
  <c r="D835" i="6"/>
  <c r="E835" i="6" s="1"/>
  <c r="D836" i="6"/>
  <c r="E836" i="6" s="1"/>
  <c r="D837" i="6"/>
  <c r="E837" i="6" s="1"/>
  <c r="D838" i="6"/>
  <c r="E838" i="6" s="1"/>
  <c r="D839" i="6"/>
  <c r="E839" i="6" s="1"/>
  <c r="D840" i="6"/>
  <c r="E840" i="6" s="1"/>
  <c r="D841" i="6"/>
  <c r="E841" i="6" s="1"/>
  <c r="D842" i="6"/>
  <c r="E842" i="6" s="1"/>
  <c r="D843" i="6"/>
  <c r="E843" i="6" s="1"/>
  <c r="D844" i="6"/>
  <c r="E844" i="6" s="1"/>
  <c r="D845" i="6"/>
  <c r="E845" i="6" s="1"/>
  <c r="D846" i="6"/>
  <c r="E846" i="6" s="1"/>
  <c r="D847" i="6"/>
  <c r="E847" i="6" s="1"/>
  <c r="D848" i="6"/>
  <c r="E848" i="6" s="1"/>
  <c r="D849" i="6"/>
  <c r="E849" i="6" s="1"/>
  <c r="D850" i="6"/>
  <c r="E850" i="6" s="1"/>
  <c r="D851" i="6"/>
  <c r="E851" i="6" s="1"/>
  <c r="D852" i="6"/>
  <c r="E852" i="6" s="1"/>
  <c r="D853" i="6"/>
  <c r="E853" i="6" s="1"/>
  <c r="D854" i="6"/>
  <c r="E854" i="6" s="1"/>
  <c r="D855" i="6"/>
  <c r="E855" i="6" s="1"/>
  <c r="D856" i="6"/>
  <c r="E856" i="6" s="1"/>
  <c r="D857" i="6"/>
  <c r="E857" i="6" s="1"/>
  <c r="D858" i="6"/>
  <c r="E858" i="6" s="1"/>
  <c r="D859" i="6"/>
  <c r="E859" i="6" s="1"/>
  <c r="D860" i="6"/>
  <c r="E860" i="6" s="1"/>
  <c r="D861" i="6"/>
  <c r="E861" i="6" s="1"/>
  <c r="D862" i="6"/>
  <c r="E862" i="6" s="1"/>
  <c r="D863" i="6"/>
  <c r="E863" i="6" s="1"/>
  <c r="D864" i="6"/>
  <c r="E864" i="6" s="1"/>
  <c r="D865" i="6"/>
  <c r="E865" i="6" s="1"/>
  <c r="D866" i="6"/>
  <c r="E866" i="6" s="1"/>
  <c r="D867" i="6"/>
  <c r="E867" i="6" s="1"/>
  <c r="D868" i="6"/>
  <c r="E868" i="6" s="1"/>
  <c r="D869" i="6"/>
  <c r="E869" i="6" s="1"/>
  <c r="D870" i="6"/>
  <c r="E870" i="6" s="1"/>
  <c r="D871" i="6"/>
  <c r="E871" i="6" s="1"/>
  <c r="D872" i="6"/>
  <c r="E872" i="6" s="1"/>
  <c r="D873" i="6"/>
  <c r="E873" i="6" s="1"/>
  <c r="D874" i="6"/>
  <c r="E874" i="6" s="1"/>
  <c r="D875" i="6"/>
  <c r="E875" i="6" s="1"/>
  <c r="D876" i="6"/>
  <c r="E876" i="6" s="1"/>
  <c r="D877" i="6"/>
  <c r="E877" i="6" s="1"/>
  <c r="D878" i="6"/>
  <c r="E878" i="6" s="1"/>
  <c r="D879" i="6"/>
  <c r="E879" i="6" s="1"/>
  <c r="D880" i="6"/>
  <c r="E880" i="6" s="1"/>
  <c r="D881" i="6"/>
  <c r="E881" i="6" s="1"/>
  <c r="D882" i="6"/>
  <c r="E882" i="6" s="1"/>
  <c r="D883" i="6"/>
  <c r="E883" i="6" s="1"/>
  <c r="D884" i="6"/>
  <c r="E884" i="6" s="1"/>
  <c r="D885" i="6"/>
  <c r="E885" i="6" s="1"/>
  <c r="D886" i="6"/>
  <c r="E886" i="6" s="1"/>
  <c r="D887" i="6"/>
  <c r="E887" i="6" s="1"/>
  <c r="D888" i="6"/>
  <c r="E888" i="6" s="1"/>
  <c r="D889" i="6"/>
  <c r="E889" i="6" s="1"/>
  <c r="D890" i="6"/>
  <c r="E890" i="6" s="1"/>
  <c r="D891" i="6"/>
  <c r="E891" i="6" s="1"/>
  <c r="D892" i="6"/>
  <c r="E892" i="6" s="1"/>
  <c r="D893" i="6"/>
  <c r="E893" i="6" s="1"/>
  <c r="D894" i="6"/>
  <c r="E894" i="6" s="1"/>
  <c r="D895" i="6"/>
  <c r="E895" i="6" s="1"/>
  <c r="D896" i="6"/>
  <c r="E896" i="6" s="1"/>
  <c r="D897" i="6"/>
  <c r="E897" i="6" s="1"/>
  <c r="D898" i="6"/>
  <c r="E898" i="6" s="1"/>
  <c r="D899" i="6"/>
  <c r="E899" i="6" s="1"/>
  <c r="D900" i="6"/>
  <c r="E900" i="6" s="1"/>
  <c r="D901" i="6"/>
  <c r="E901" i="6" s="1"/>
  <c r="D902" i="6"/>
  <c r="E902" i="6" s="1"/>
  <c r="D903" i="6"/>
  <c r="E903" i="6" s="1"/>
  <c r="D904" i="6"/>
  <c r="E904" i="6" s="1"/>
  <c r="D905" i="6"/>
  <c r="E905" i="6" s="1"/>
  <c r="D906" i="6"/>
  <c r="E906" i="6" s="1"/>
  <c r="D907" i="6"/>
  <c r="E907" i="6" s="1"/>
  <c r="D908" i="6"/>
  <c r="E908" i="6" s="1"/>
  <c r="D909" i="6"/>
  <c r="E909" i="6" s="1"/>
  <c r="D910" i="6"/>
  <c r="E910" i="6" s="1"/>
  <c r="D911" i="6"/>
  <c r="E911" i="6" s="1"/>
  <c r="D912" i="6"/>
  <c r="E912" i="6" s="1"/>
  <c r="D913" i="6"/>
  <c r="E913" i="6" s="1"/>
  <c r="D914" i="6"/>
  <c r="E914" i="6" s="1"/>
  <c r="D915" i="6"/>
  <c r="E915" i="6" s="1"/>
  <c r="D916" i="6"/>
  <c r="E916" i="6" s="1"/>
  <c r="D917" i="6"/>
  <c r="E917" i="6" s="1"/>
  <c r="D918" i="6"/>
  <c r="E918" i="6" s="1"/>
  <c r="D919" i="6"/>
  <c r="E919" i="6" s="1"/>
  <c r="D920" i="6"/>
  <c r="E920" i="6" s="1"/>
  <c r="D921" i="6"/>
  <c r="E921" i="6" s="1"/>
  <c r="D922" i="6"/>
  <c r="E922" i="6" s="1"/>
  <c r="D923" i="6"/>
  <c r="E923" i="6" s="1"/>
  <c r="D924" i="6"/>
  <c r="E924" i="6" s="1"/>
  <c r="D925" i="6"/>
  <c r="E925" i="6" s="1"/>
  <c r="D926" i="6"/>
  <c r="E926" i="6" s="1"/>
  <c r="D927" i="6"/>
  <c r="E927" i="6" s="1"/>
  <c r="D928" i="6"/>
  <c r="E928" i="6" s="1"/>
  <c r="D929" i="6"/>
  <c r="E929" i="6" s="1"/>
  <c r="D930" i="6"/>
  <c r="E930" i="6" s="1"/>
  <c r="D931" i="6"/>
  <c r="E931" i="6" s="1"/>
  <c r="D932" i="6"/>
  <c r="E932" i="6" s="1"/>
  <c r="D933" i="6"/>
  <c r="E933" i="6" s="1"/>
  <c r="D934" i="6"/>
  <c r="E934" i="6" s="1"/>
  <c r="D935" i="6"/>
  <c r="E935" i="6" s="1"/>
  <c r="D936" i="6"/>
  <c r="E936" i="6" s="1"/>
  <c r="D937" i="6"/>
  <c r="E937" i="6" s="1"/>
  <c r="D938" i="6"/>
  <c r="E938" i="6" s="1"/>
  <c r="D939" i="6"/>
  <c r="E939" i="6" s="1"/>
  <c r="D940" i="6"/>
  <c r="E940" i="6" s="1"/>
  <c r="D941" i="6"/>
  <c r="E941" i="6" s="1"/>
  <c r="D942" i="6"/>
  <c r="E942" i="6" s="1"/>
  <c r="D943" i="6"/>
  <c r="E943" i="6" s="1"/>
  <c r="D944" i="6"/>
  <c r="E944" i="6" s="1"/>
  <c r="D945" i="6"/>
  <c r="E945" i="6" s="1"/>
  <c r="D946" i="6"/>
  <c r="E946" i="6" s="1"/>
  <c r="D947" i="6"/>
  <c r="E947" i="6" s="1"/>
  <c r="D948" i="6"/>
  <c r="E948" i="6" s="1"/>
  <c r="D949" i="6"/>
  <c r="E949" i="6" s="1"/>
  <c r="D950" i="6"/>
  <c r="E950" i="6" s="1"/>
  <c r="D951" i="6"/>
  <c r="E951" i="6" s="1"/>
  <c r="D952" i="6"/>
  <c r="E952" i="6" s="1"/>
  <c r="D953" i="6"/>
  <c r="E953" i="6" s="1"/>
  <c r="D954" i="6"/>
  <c r="E954" i="6" s="1"/>
  <c r="D955" i="6"/>
  <c r="E955" i="6" s="1"/>
  <c r="D956" i="6"/>
  <c r="E956" i="6" s="1"/>
  <c r="D957" i="6"/>
  <c r="E957" i="6" s="1"/>
  <c r="D958" i="6"/>
  <c r="E958" i="6" s="1"/>
  <c r="D959" i="6"/>
  <c r="E959" i="6" s="1"/>
  <c r="D960" i="6"/>
  <c r="E960" i="6" s="1"/>
  <c r="D961" i="6"/>
  <c r="E961" i="6" s="1"/>
  <c r="D962" i="6"/>
  <c r="E962" i="6" s="1"/>
  <c r="D963" i="6"/>
  <c r="E963" i="6" s="1"/>
  <c r="D964" i="6"/>
  <c r="E964" i="6" s="1"/>
  <c r="D965" i="6"/>
  <c r="E965" i="6" s="1"/>
  <c r="D966" i="6"/>
  <c r="E966" i="6" s="1"/>
  <c r="D967" i="6"/>
  <c r="E967" i="6" s="1"/>
  <c r="D968" i="6"/>
  <c r="E968" i="6" s="1"/>
  <c r="D969" i="6"/>
  <c r="E969" i="6" s="1"/>
  <c r="D970" i="6"/>
  <c r="E970" i="6" s="1"/>
  <c r="D971" i="6"/>
  <c r="E971" i="6" s="1"/>
  <c r="D972" i="6"/>
  <c r="E972" i="6" s="1"/>
  <c r="D973" i="6"/>
  <c r="E973" i="6" s="1"/>
  <c r="D974" i="6"/>
  <c r="E974" i="6" s="1"/>
  <c r="D975" i="6"/>
  <c r="E975" i="6" s="1"/>
  <c r="D976" i="6"/>
  <c r="E976" i="6" s="1"/>
  <c r="D977" i="6"/>
  <c r="E977" i="6" s="1"/>
  <c r="D978" i="6"/>
  <c r="E978" i="6" s="1"/>
  <c r="D979" i="6"/>
  <c r="E979" i="6" s="1"/>
  <c r="D980" i="6"/>
  <c r="E980" i="6" s="1"/>
  <c r="D981" i="6"/>
  <c r="E981" i="6" s="1"/>
  <c r="D982" i="6"/>
  <c r="E982" i="6" s="1"/>
  <c r="D983" i="6"/>
  <c r="E983" i="6" s="1"/>
  <c r="D984" i="6"/>
  <c r="E984" i="6" s="1"/>
  <c r="D985" i="6"/>
  <c r="E985" i="6" s="1"/>
  <c r="D986" i="6"/>
  <c r="E986" i="6" s="1"/>
  <c r="D987" i="6"/>
  <c r="E987" i="6" s="1"/>
  <c r="D988" i="6"/>
  <c r="E988" i="6" s="1"/>
  <c r="D989" i="6"/>
  <c r="E989" i="6" s="1"/>
  <c r="D990" i="6"/>
  <c r="E990" i="6" s="1"/>
  <c r="D991" i="6"/>
  <c r="E991" i="6" s="1"/>
  <c r="D992" i="6"/>
  <c r="E992" i="6" s="1"/>
  <c r="D993" i="6"/>
  <c r="E993" i="6" s="1"/>
  <c r="D994" i="6"/>
  <c r="E994" i="6" s="1"/>
  <c r="D995" i="6"/>
  <c r="E995" i="6" s="1"/>
  <c r="D996" i="6"/>
  <c r="E996" i="6" s="1"/>
  <c r="D997" i="6"/>
  <c r="E997" i="6" s="1"/>
  <c r="D998" i="6"/>
  <c r="E998" i="6" s="1"/>
  <c r="D999" i="6"/>
  <c r="E999" i="6" s="1"/>
  <c r="D1000" i="6"/>
  <c r="E1000" i="6" s="1"/>
  <c r="D1001" i="6"/>
  <c r="E1001" i="6" s="1"/>
  <c r="D1002" i="6"/>
  <c r="E1002" i="6" s="1"/>
  <c r="D1003" i="6"/>
  <c r="E1003" i="6" s="1"/>
  <c r="D1004" i="6"/>
  <c r="E1004" i="6" s="1"/>
  <c r="D1005" i="6"/>
  <c r="E1005" i="6" s="1"/>
  <c r="D1006" i="6"/>
  <c r="E1006" i="6" s="1"/>
  <c r="D1007" i="6"/>
  <c r="E1007" i="6" s="1"/>
  <c r="D1008" i="6"/>
  <c r="E1008" i="6" s="1"/>
  <c r="D1009" i="6"/>
  <c r="E1009" i="6" s="1"/>
  <c r="D1010" i="6"/>
  <c r="E1010" i="6" s="1"/>
  <c r="D1011" i="6"/>
  <c r="E1011" i="6" s="1"/>
  <c r="D1012" i="6"/>
  <c r="E1012" i="6" s="1"/>
  <c r="D1013" i="6"/>
  <c r="E1013" i="6" s="1"/>
  <c r="D1014" i="6"/>
  <c r="E1014" i="6" s="1"/>
  <c r="D1015" i="6"/>
  <c r="E1015" i="6" s="1"/>
  <c r="D1016" i="6"/>
  <c r="E1016" i="6" s="1"/>
  <c r="D1017" i="6"/>
  <c r="E1017" i="6" s="1"/>
  <c r="D1018" i="6"/>
  <c r="E1018" i="6" s="1"/>
  <c r="D1019" i="6"/>
  <c r="E1019" i="6" s="1"/>
  <c r="D1020" i="6"/>
  <c r="E1020" i="6" s="1"/>
  <c r="D1021" i="6"/>
  <c r="E1021" i="6" s="1"/>
  <c r="D1022" i="6"/>
  <c r="E1022" i="6" s="1"/>
  <c r="D1023" i="6"/>
  <c r="E1023" i="6" s="1"/>
  <c r="D1024" i="6"/>
  <c r="E1024" i="6" s="1"/>
  <c r="D1025" i="6"/>
  <c r="E1025" i="6" s="1"/>
  <c r="D1026" i="6"/>
  <c r="E1026" i="6" s="1"/>
  <c r="D1027" i="6"/>
  <c r="E1027" i="6" s="1"/>
  <c r="D1028" i="6"/>
  <c r="E1028" i="6" s="1"/>
  <c r="D1029" i="6"/>
  <c r="E1029" i="6" s="1"/>
  <c r="D1030" i="6"/>
  <c r="E1030" i="6" s="1"/>
  <c r="D1031" i="6"/>
  <c r="E1031" i="6" s="1"/>
  <c r="D1032" i="6"/>
  <c r="E1032" i="6" s="1"/>
  <c r="D1033" i="6"/>
  <c r="E1033" i="6" s="1"/>
  <c r="D1034" i="6"/>
  <c r="E1034" i="6" s="1"/>
  <c r="D1035" i="6"/>
  <c r="E1035" i="6" s="1"/>
  <c r="D1036" i="6"/>
  <c r="E1036" i="6" s="1"/>
  <c r="D1037" i="6"/>
  <c r="E1037" i="6" s="1"/>
  <c r="D1038" i="6"/>
  <c r="E1038" i="6" s="1"/>
  <c r="D1039" i="6"/>
  <c r="E1039" i="6" s="1"/>
  <c r="D1040" i="6"/>
  <c r="E1040" i="6" s="1"/>
  <c r="D1041" i="6"/>
  <c r="E1041" i="6" s="1"/>
  <c r="D1042" i="6"/>
  <c r="E1042" i="6" s="1"/>
  <c r="D1043" i="6"/>
  <c r="E1043" i="6" s="1"/>
  <c r="D1044" i="6"/>
  <c r="E1044" i="6" s="1"/>
  <c r="D1045" i="6"/>
  <c r="E1045" i="6" s="1"/>
  <c r="D1046" i="6"/>
  <c r="E1046" i="6" s="1"/>
  <c r="D1047" i="6"/>
  <c r="E1047" i="6" s="1"/>
  <c r="D1048" i="6"/>
  <c r="E1048" i="6" s="1"/>
  <c r="D1049" i="6"/>
  <c r="E1049" i="6" s="1"/>
  <c r="D1050" i="6"/>
  <c r="E1050" i="6" s="1"/>
  <c r="D1051" i="6"/>
  <c r="E1051" i="6" s="1"/>
  <c r="D1052" i="6"/>
  <c r="E1052" i="6" s="1"/>
  <c r="D1053" i="6"/>
  <c r="E1053" i="6" s="1"/>
  <c r="D1054" i="6"/>
  <c r="E1054" i="6" s="1"/>
  <c r="D1055" i="6"/>
  <c r="E1055" i="6" s="1"/>
  <c r="D1056" i="6"/>
  <c r="E1056" i="6" s="1"/>
  <c r="D1057" i="6"/>
  <c r="E1057" i="6" s="1"/>
  <c r="D1058" i="6"/>
  <c r="E1058" i="6" s="1"/>
  <c r="D1059" i="6"/>
  <c r="E1059" i="6" s="1"/>
  <c r="D1060" i="6"/>
  <c r="E1060" i="6" s="1"/>
  <c r="D1061" i="6"/>
  <c r="E1061" i="6" s="1"/>
  <c r="D1062" i="6"/>
  <c r="E1062" i="6" s="1"/>
  <c r="D1063" i="6"/>
  <c r="E1063" i="6" s="1"/>
  <c r="D1064" i="6"/>
  <c r="E1064" i="6" s="1"/>
  <c r="D1065" i="6"/>
  <c r="E1065" i="6" s="1"/>
  <c r="D1066" i="6"/>
  <c r="E1066" i="6" s="1"/>
  <c r="D1067" i="6"/>
  <c r="E1067" i="6" s="1"/>
  <c r="D1068" i="6"/>
  <c r="E1068" i="6" s="1"/>
  <c r="D1069" i="6"/>
  <c r="E1069" i="6" s="1"/>
  <c r="D1070" i="6"/>
  <c r="E1070" i="6" s="1"/>
  <c r="D1071" i="6"/>
  <c r="E1071" i="6" s="1"/>
  <c r="D1072" i="6"/>
  <c r="E1072" i="6" s="1"/>
  <c r="D1073" i="6"/>
  <c r="E1073" i="6" s="1"/>
  <c r="D1074" i="6"/>
  <c r="E1074" i="6" s="1"/>
  <c r="D1075" i="6"/>
  <c r="E1075" i="6" s="1"/>
  <c r="D1076" i="6"/>
  <c r="E1076" i="6" s="1"/>
  <c r="D1077" i="6"/>
  <c r="E1077" i="6" s="1"/>
  <c r="D1078" i="6"/>
  <c r="E1078" i="6" s="1"/>
  <c r="D1079" i="6"/>
  <c r="E1079" i="6" s="1"/>
  <c r="D1080" i="6"/>
  <c r="E1080" i="6" s="1"/>
  <c r="D1081" i="6"/>
  <c r="E1081" i="6" s="1"/>
  <c r="D1082" i="6"/>
  <c r="E1082" i="6" s="1"/>
  <c r="D1083" i="6"/>
  <c r="E1083" i="6" s="1"/>
  <c r="D1084" i="6"/>
  <c r="E1084" i="6" s="1"/>
  <c r="D1085" i="6"/>
  <c r="E1085" i="6" s="1"/>
  <c r="D1086" i="6"/>
  <c r="E1086" i="6" s="1"/>
  <c r="D1087" i="6"/>
  <c r="E1087" i="6" s="1"/>
  <c r="D1088" i="6"/>
  <c r="E1088" i="6" s="1"/>
  <c r="D1089" i="6"/>
  <c r="E1089" i="6" s="1"/>
  <c r="D1090" i="6"/>
  <c r="E1090" i="6" s="1"/>
  <c r="D1091" i="6"/>
  <c r="E1091" i="6" s="1"/>
  <c r="D1092" i="6"/>
  <c r="E1092" i="6" s="1"/>
  <c r="D1093" i="6"/>
  <c r="E1093" i="6" s="1"/>
  <c r="D1094" i="6"/>
  <c r="E1094" i="6" s="1"/>
  <c r="D1095" i="6"/>
  <c r="E1095" i="6" s="1"/>
  <c r="D1096" i="6"/>
  <c r="E1096" i="6" s="1"/>
  <c r="D1097" i="6"/>
  <c r="E1097" i="6" s="1"/>
  <c r="D1098" i="6"/>
  <c r="E1098" i="6" s="1"/>
  <c r="D1100" i="6"/>
  <c r="E1100" i="6" s="1"/>
  <c r="D1101" i="6"/>
  <c r="E1101" i="6" s="1"/>
  <c r="D1102" i="6"/>
  <c r="E1102" i="6" s="1"/>
  <c r="D1103" i="6"/>
  <c r="E1103" i="6" s="1"/>
  <c r="D1104" i="6"/>
  <c r="E1104" i="6" s="1"/>
  <c r="D1105" i="6"/>
  <c r="E1105" i="6" s="1"/>
  <c r="D1106" i="6"/>
  <c r="E1106" i="6" s="1"/>
  <c r="D1107" i="6"/>
  <c r="E1107" i="6" s="1"/>
  <c r="D1108" i="6"/>
  <c r="E1108" i="6" s="1"/>
  <c r="D1109" i="6"/>
  <c r="E1109" i="6" s="1"/>
  <c r="D1110" i="6"/>
  <c r="E1110" i="6" s="1"/>
  <c r="D1111" i="6"/>
  <c r="E1111" i="6" s="1"/>
  <c r="D1112" i="6"/>
  <c r="E1112" i="6" s="1"/>
  <c r="D1113" i="6"/>
  <c r="E1113" i="6" s="1"/>
  <c r="D1114" i="6"/>
  <c r="E1114" i="6" s="1"/>
  <c r="D1115" i="6"/>
  <c r="E1115" i="6" s="1"/>
  <c r="D1116" i="6"/>
  <c r="E1116" i="6" s="1"/>
  <c r="D1117" i="6"/>
  <c r="E1117" i="6" s="1"/>
  <c r="D1118" i="6"/>
  <c r="E1118" i="6" s="1"/>
  <c r="D1119" i="6"/>
  <c r="E1119" i="6" s="1"/>
  <c r="D1120" i="6"/>
  <c r="E1120" i="6" s="1"/>
  <c r="D1121" i="6"/>
  <c r="E1121" i="6" s="1"/>
  <c r="D1122" i="6"/>
  <c r="E1122" i="6" s="1"/>
  <c r="D1123" i="6"/>
  <c r="E1123" i="6" s="1"/>
  <c r="D1124" i="6"/>
  <c r="E1124" i="6" s="1"/>
  <c r="D1125" i="6"/>
  <c r="E1125" i="6" s="1"/>
  <c r="D1126" i="6"/>
  <c r="E1126" i="6" s="1"/>
  <c r="D1127" i="6"/>
  <c r="E1127" i="6" s="1"/>
  <c r="D1128" i="6"/>
  <c r="E1128" i="6" s="1"/>
  <c r="D1129" i="6"/>
  <c r="E1129" i="6" s="1"/>
  <c r="D1130" i="6"/>
  <c r="E1130" i="6" s="1"/>
  <c r="D1131" i="6"/>
  <c r="E1131" i="6" s="1"/>
  <c r="D1132" i="6"/>
  <c r="E1132" i="6" s="1"/>
  <c r="D1133" i="6"/>
  <c r="E1133" i="6" s="1"/>
  <c r="D1134" i="6"/>
  <c r="E1134" i="6" s="1"/>
  <c r="D1135" i="6"/>
  <c r="E1135" i="6" s="1"/>
  <c r="D1136" i="6"/>
  <c r="E1136" i="6" s="1"/>
  <c r="D1137" i="6"/>
  <c r="E1137" i="6" s="1"/>
  <c r="D1138" i="6"/>
  <c r="E1138" i="6" s="1"/>
  <c r="D1139" i="6"/>
  <c r="E1139" i="6" s="1"/>
  <c r="D1140" i="6"/>
  <c r="E1140" i="6" s="1"/>
  <c r="D1141" i="6"/>
  <c r="E1141" i="6" s="1"/>
  <c r="D1142" i="6"/>
  <c r="E1142" i="6" s="1"/>
  <c r="D1143" i="6"/>
  <c r="E1143" i="6" s="1"/>
  <c r="D1144" i="6"/>
  <c r="E1144" i="6" s="1"/>
  <c r="D1145" i="6"/>
  <c r="E1145" i="6" s="1"/>
  <c r="D1146" i="6"/>
  <c r="E1146" i="6" s="1"/>
  <c r="D1147" i="6"/>
  <c r="E1147" i="6" s="1"/>
  <c r="D1148" i="6"/>
  <c r="E1148" i="6" s="1"/>
  <c r="D1149" i="6"/>
  <c r="E1149" i="6" s="1"/>
  <c r="D1150" i="6"/>
  <c r="E1150" i="6" s="1"/>
  <c r="D1151" i="6"/>
  <c r="E1151" i="6" s="1"/>
  <c r="D1152" i="6"/>
  <c r="E1152" i="6" s="1"/>
  <c r="D1153" i="6"/>
  <c r="E1153" i="6" s="1"/>
  <c r="D1154" i="6"/>
  <c r="E1154" i="6" s="1"/>
  <c r="D1155" i="6"/>
  <c r="E1155" i="6" s="1"/>
  <c r="D1156" i="6"/>
  <c r="E1156" i="6" s="1"/>
  <c r="D1157" i="6"/>
  <c r="E1157" i="6" s="1"/>
  <c r="D1158" i="6"/>
  <c r="E1158" i="6" s="1"/>
  <c r="D1159" i="6"/>
  <c r="E1159" i="6" s="1"/>
  <c r="D1160" i="6"/>
  <c r="E1160" i="6" s="1"/>
  <c r="D1161" i="6"/>
  <c r="E1161" i="6" s="1"/>
  <c r="D1162" i="6"/>
  <c r="E1162" i="6" s="1"/>
  <c r="D1163" i="6"/>
  <c r="E1163" i="6" s="1"/>
  <c r="D1164" i="6"/>
  <c r="E1164" i="6" s="1"/>
  <c r="D1165" i="6"/>
  <c r="E1165" i="6" s="1"/>
  <c r="D1166" i="6"/>
  <c r="E1166" i="6" s="1"/>
  <c r="D1167" i="6"/>
  <c r="E1167" i="6" s="1"/>
  <c r="D1168" i="6"/>
  <c r="E1168" i="6" s="1"/>
  <c r="D1169" i="6"/>
  <c r="E1169" i="6" s="1"/>
  <c r="D1170" i="6"/>
  <c r="E1170" i="6" s="1"/>
  <c r="D1171" i="6"/>
  <c r="E1171" i="6" s="1"/>
  <c r="D1172" i="6"/>
  <c r="E1172" i="6" s="1"/>
  <c r="D1173" i="6"/>
  <c r="E1173" i="6" s="1"/>
  <c r="D1174" i="6"/>
  <c r="E1174" i="6" s="1"/>
  <c r="D1175" i="6"/>
  <c r="E1175" i="6" s="1"/>
  <c r="D1176" i="6"/>
  <c r="E1176" i="6" s="1"/>
  <c r="D1177" i="6"/>
  <c r="E1177" i="6" s="1"/>
  <c r="D1178" i="6"/>
  <c r="E1178" i="6" s="1"/>
  <c r="D1179" i="6"/>
  <c r="E1179" i="6" s="1"/>
  <c r="D1180" i="6"/>
  <c r="E1180" i="6" s="1"/>
  <c r="D1181" i="6"/>
  <c r="E1181" i="6" s="1"/>
  <c r="D1182" i="6"/>
  <c r="E1182" i="6" s="1"/>
  <c r="D1183" i="6"/>
  <c r="E1183" i="6" s="1"/>
  <c r="D1184" i="6"/>
  <c r="E1184" i="6" s="1"/>
  <c r="D1185" i="6"/>
  <c r="E1185" i="6" s="1"/>
  <c r="D1186" i="6"/>
  <c r="E1186" i="6" s="1"/>
  <c r="D1187" i="6"/>
  <c r="E1187" i="6" s="1"/>
  <c r="D1188" i="6"/>
  <c r="E1188" i="6" s="1"/>
  <c r="D1189" i="6"/>
  <c r="E1189" i="6" s="1"/>
  <c r="D1190" i="6"/>
  <c r="E1190" i="6" s="1"/>
  <c r="D1191" i="6"/>
  <c r="E1191" i="6" s="1"/>
  <c r="D1192" i="6"/>
  <c r="E1192" i="6" s="1"/>
  <c r="D1193" i="6"/>
  <c r="E1193" i="6" s="1"/>
  <c r="D1194" i="6"/>
  <c r="E1194" i="6" s="1"/>
  <c r="D1195" i="6"/>
  <c r="E1195" i="6" s="1"/>
  <c r="D1196" i="6"/>
  <c r="E1196" i="6" s="1"/>
  <c r="D1197" i="6"/>
  <c r="E1197" i="6" s="1"/>
  <c r="D1198" i="6"/>
  <c r="E1198" i="6" s="1"/>
  <c r="D1199" i="6"/>
  <c r="E1199" i="6" s="1"/>
  <c r="D1200" i="6"/>
  <c r="E1200" i="6" s="1"/>
  <c r="D1201" i="6"/>
  <c r="E1201" i="6" s="1"/>
  <c r="D1202" i="6"/>
  <c r="E1202" i="6" s="1"/>
  <c r="D1203" i="6"/>
  <c r="E1203" i="6" s="1"/>
  <c r="D1204" i="6"/>
  <c r="E1204" i="6" s="1"/>
  <c r="D1205" i="6"/>
  <c r="E1205" i="6" s="1"/>
  <c r="D1206" i="6"/>
  <c r="E1206" i="6" s="1"/>
  <c r="D1207" i="6"/>
  <c r="E1207" i="6" s="1"/>
  <c r="D1208" i="6"/>
  <c r="E1208" i="6" s="1"/>
  <c r="D1209" i="6"/>
  <c r="E1209" i="6" s="1"/>
  <c r="D1210" i="6"/>
  <c r="E1210" i="6" s="1"/>
  <c r="D1211" i="6"/>
  <c r="E1211" i="6" s="1"/>
  <c r="D1212" i="6"/>
  <c r="E1212" i="6" s="1"/>
  <c r="D1213" i="6"/>
  <c r="E1213" i="6" s="1"/>
  <c r="D1214" i="6"/>
  <c r="E1214" i="6" s="1"/>
  <c r="D1215" i="6"/>
  <c r="E1215" i="6" s="1"/>
  <c r="D1216" i="6"/>
  <c r="E1216" i="6" s="1"/>
  <c r="D1217" i="6"/>
  <c r="E1217" i="6" s="1"/>
  <c r="D1218" i="6"/>
  <c r="E1218" i="6" s="1"/>
  <c r="D1219" i="6"/>
  <c r="E1219" i="6" s="1"/>
  <c r="D1220" i="6"/>
  <c r="E1220" i="6" s="1"/>
  <c r="D1221" i="6"/>
  <c r="E1221" i="6" s="1"/>
  <c r="D1222" i="6"/>
  <c r="E1222" i="6" s="1"/>
  <c r="D1223" i="6"/>
  <c r="E1223" i="6" s="1"/>
  <c r="D1224" i="6"/>
  <c r="E1224" i="6" s="1"/>
  <c r="D1225" i="6"/>
  <c r="E1225" i="6" s="1"/>
  <c r="D1226" i="6"/>
  <c r="E1226" i="6" s="1"/>
  <c r="D1227" i="6"/>
  <c r="E1227" i="6" s="1"/>
  <c r="D1228" i="6"/>
  <c r="E1228" i="6" s="1"/>
  <c r="D1229" i="6"/>
  <c r="E1229" i="6" s="1"/>
  <c r="D1230" i="6"/>
  <c r="E1230" i="6" s="1"/>
  <c r="D1231" i="6"/>
  <c r="E1231" i="6" s="1"/>
  <c r="D1232" i="6"/>
  <c r="E1232" i="6" s="1"/>
  <c r="D1233" i="6"/>
  <c r="E1233" i="6" s="1"/>
  <c r="D1234" i="6"/>
  <c r="E1234" i="6" s="1"/>
  <c r="D1235" i="6"/>
  <c r="E1235" i="6" s="1"/>
  <c r="D1236" i="6"/>
  <c r="E1236" i="6" s="1"/>
  <c r="D1237" i="6"/>
  <c r="E1237" i="6" s="1"/>
  <c r="D1238" i="6"/>
  <c r="E1238" i="6" s="1"/>
  <c r="D1239" i="6"/>
  <c r="E1239" i="6" s="1"/>
  <c r="D1240" i="6"/>
  <c r="E1240" i="6" s="1"/>
  <c r="D1241" i="6"/>
  <c r="E1241" i="6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3" i="6"/>
  <c r="E3" i="6" s="1"/>
  <c r="F479" i="10" l="1"/>
  <c r="F1060" i="12"/>
  <c r="G1060" i="12" s="1"/>
  <c r="H1060" i="12" s="1"/>
  <c r="F1028" i="12"/>
  <c r="G1028" i="12" s="1"/>
  <c r="H1028" i="12" s="1"/>
  <c r="F480" i="12"/>
  <c r="G480" i="12" s="1"/>
  <c r="H480" i="12" s="1"/>
  <c r="F1091" i="12"/>
  <c r="G1091" i="12" s="1"/>
  <c r="H1091" i="12" s="1"/>
  <c r="F1188" i="12"/>
  <c r="G1188" i="12" s="1"/>
  <c r="H1188" i="12" s="1"/>
  <c r="F1172" i="12"/>
  <c r="G1172" i="12" s="1"/>
  <c r="H1172" i="12" s="1"/>
  <c r="F1156" i="12"/>
  <c r="G1156" i="12" s="1"/>
  <c r="H1156" i="12" s="1"/>
  <c r="F1140" i="12"/>
  <c r="G1140" i="12" s="1"/>
  <c r="H1140" i="12" s="1"/>
  <c r="F1124" i="12"/>
  <c r="G1124" i="12" s="1"/>
  <c r="H1124" i="12" s="1"/>
  <c r="F1108" i="12"/>
  <c r="G1108" i="12" s="1"/>
  <c r="H1108" i="12" s="1"/>
  <c r="F1200" i="12"/>
  <c r="G1200" i="12" s="1"/>
  <c r="H1200" i="12" s="1"/>
  <c r="F25" i="12"/>
  <c r="G25" i="12" s="1"/>
  <c r="H25" i="12" s="1"/>
  <c r="F820" i="12"/>
  <c r="G820" i="12" s="1"/>
  <c r="H820" i="12" s="1"/>
  <c r="F788" i="12"/>
  <c r="G788" i="12" s="1"/>
  <c r="H788" i="12" s="1"/>
  <c r="F858" i="12"/>
  <c r="G858" i="12" s="1"/>
  <c r="H858" i="12" s="1"/>
  <c r="F1192" i="12"/>
  <c r="G1192" i="12" s="1"/>
  <c r="H1192" i="12" s="1"/>
  <c r="F985" i="12"/>
  <c r="G985" i="12" s="1"/>
  <c r="H985" i="12" s="1"/>
  <c r="F969" i="12"/>
  <c r="G969" i="12" s="1"/>
  <c r="H969" i="12" s="1"/>
  <c r="F1223" i="12"/>
  <c r="G1223" i="12" s="1"/>
  <c r="H1223" i="12" s="1"/>
  <c r="F648" i="12"/>
  <c r="G648" i="12" s="1"/>
  <c r="H648" i="12" s="1"/>
  <c r="F1000" i="12"/>
  <c r="G1000" i="12" s="1"/>
  <c r="H1000" i="12" s="1"/>
  <c r="F984" i="12"/>
  <c r="G984" i="12" s="1"/>
  <c r="H984" i="12" s="1"/>
  <c r="F952" i="12"/>
  <c r="G952" i="12" s="1"/>
  <c r="H952" i="12" s="1"/>
  <c r="F936" i="12"/>
  <c r="G936" i="12" s="1"/>
  <c r="H936" i="12" s="1"/>
  <c r="F920" i="12"/>
  <c r="G920" i="12" s="1"/>
  <c r="H920" i="12" s="1"/>
  <c r="F587" i="12"/>
  <c r="G587" i="12" s="1"/>
  <c r="H587" i="12" s="1"/>
  <c r="F951" i="12"/>
  <c r="G951" i="12" s="1"/>
  <c r="H951" i="12" s="1"/>
  <c r="F819" i="12"/>
  <c r="G819" i="12" s="1"/>
  <c r="H819" i="12" s="1"/>
  <c r="F803" i="12"/>
  <c r="G803" i="12" s="1"/>
  <c r="H803" i="12" s="1"/>
  <c r="F787" i="12"/>
  <c r="G787" i="12" s="1"/>
  <c r="H787" i="12" s="1"/>
  <c r="F771" i="12"/>
  <c r="G771" i="12" s="1"/>
  <c r="H771" i="12" s="1"/>
  <c r="F755" i="12"/>
  <c r="G755" i="12" s="1"/>
  <c r="H755" i="12" s="1"/>
  <c r="F739" i="12"/>
  <c r="G739" i="12" s="1"/>
  <c r="H739" i="12" s="1"/>
  <c r="F1215" i="10"/>
  <c r="I1215" i="10" s="1"/>
  <c r="J1215" i="10" s="1"/>
  <c r="F583" i="10"/>
  <c r="I583" i="10" s="1"/>
  <c r="J583" i="10" s="1"/>
  <c r="F1151" i="10"/>
  <c r="F1182" i="10"/>
  <c r="I1182" i="10" s="1"/>
  <c r="J1182" i="10" s="1"/>
  <c r="F1166" i="10"/>
  <c r="I1166" i="10" s="1"/>
  <c r="J1166" i="10" s="1"/>
  <c r="F1197" i="10"/>
  <c r="I1197" i="10" s="1"/>
  <c r="J1197" i="10" s="1"/>
  <c r="F595" i="10"/>
  <c r="I595" i="10" s="1"/>
  <c r="J595" i="10" s="1"/>
  <c r="F815" i="10"/>
  <c r="I815" i="10" s="1"/>
  <c r="J815" i="10" s="1"/>
  <c r="F853" i="10"/>
  <c r="F478" i="10"/>
  <c r="I478" i="10" s="1"/>
  <c r="J478" i="10" s="1"/>
  <c r="F954" i="10"/>
  <c r="I954" i="10" s="1"/>
  <c r="J954" i="10" s="1"/>
  <c r="F1034" i="10"/>
  <c r="F1199" i="10"/>
  <c r="I1199" i="10" s="1"/>
  <c r="J1199" i="10" s="1"/>
  <c r="F627" i="12"/>
  <c r="G627" i="12" s="1"/>
  <c r="H627" i="12" s="1"/>
  <c r="F611" i="12"/>
  <c r="G611" i="12" s="1"/>
  <c r="H611" i="12" s="1"/>
  <c r="F595" i="12"/>
  <c r="G595" i="12" s="1"/>
  <c r="H595" i="12" s="1"/>
  <c r="F579" i="12"/>
  <c r="G579" i="12" s="1"/>
  <c r="H579" i="12" s="1"/>
  <c r="F563" i="12"/>
  <c r="G563" i="12" s="1"/>
  <c r="H563" i="12" s="1"/>
  <c r="F823" i="12"/>
  <c r="G823" i="12" s="1"/>
  <c r="H823" i="12" s="1"/>
  <c r="F743" i="12"/>
  <c r="G743" i="12" s="1"/>
  <c r="H743" i="12" s="1"/>
  <c r="F1121" i="12"/>
  <c r="G1121" i="12" s="1"/>
  <c r="H1121" i="12" s="1"/>
  <c r="F704" i="12"/>
  <c r="G704" i="12" s="1"/>
  <c r="H704" i="12" s="1"/>
  <c r="F1120" i="12"/>
  <c r="G1120" i="12" s="1"/>
  <c r="H1120" i="12" s="1"/>
  <c r="F772" i="12"/>
  <c r="G772" i="12" s="1"/>
  <c r="H772" i="12" s="1"/>
  <c r="F756" i="12"/>
  <c r="G756" i="12" s="1"/>
  <c r="H756" i="12" s="1"/>
  <c r="F740" i="12"/>
  <c r="G740" i="12" s="1"/>
  <c r="H740" i="12" s="1"/>
  <c r="F669" i="12"/>
  <c r="G669" i="12" s="1"/>
  <c r="H669" i="12" s="1"/>
  <c r="F905" i="12"/>
  <c r="G905" i="12" s="1"/>
  <c r="H905" i="12" s="1"/>
  <c r="F889" i="12"/>
  <c r="G889" i="12" s="1"/>
  <c r="H889" i="12" s="1"/>
  <c r="F841" i="12"/>
  <c r="G841" i="12" s="1"/>
  <c r="H841" i="12" s="1"/>
  <c r="F1088" i="12"/>
  <c r="G1088" i="12" s="1"/>
  <c r="H1088" i="12" s="1"/>
  <c r="F904" i="12"/>
  <c r="G904" i="12" s="1"/>
  <c r="H904" i="12" s="1"/>
  <c r="F872" i="12"/>
  <c r="G872" i="12" s="1"/>
  <c r="H872" i="12" s="1"/>
  <c r="F856" i="12"/>
  <c r="G856" i="12" s="1"/>
  <c r="H856" i="12" s="1"/>
  <c r="F995" i="12"/>
  <c r="G995" i="12" s="1"/>
  <c r="H995" i="12" s="1"/>
  <c r="F979" i="12"/>
  <c r="G979" i="12" s="1"/>
  <c r="H979" i="12" s="1"/>
  <c r="F963" i="12"/>
  <c r="G963" i="12" s="1"/>
  <c r="H963" i="12" s="1"/>
  <c r="F947" i="12"/>
  <c r="G947" i="12" s="1"/>
  <c r="H947" i="12" s="1"/>
  <c r="F931" i="12"/>
  <c r="G931" i="12" s="1"/>
  <c r="H931" i="12" s="1"/>
  <c r="F1162" i="12"/>
  <c r="G1162" i="12" s="1"/>
  <c r="H1162" i="12" s="1"/>
  <c r="F697" i="12"/>
  <c r="G697" i="12" s="1"/>
  <c r="H697" i="12" s="1"/>
  <c r="F681" i="12"/>
  <c r="G681" i="12" s="1"/>
  <c r="H681" i="12" s="1"/>
  <c r="F1177" i="12"/>
  <c r="G1177" i="12" s="1"/>
  <c r="H1177" i="12" s="1"/>
  <c r="F1145" i="12"/>
  <c r="G1145" i="12" s="1"/>
  <c r="H1145" i="12" s="1"/>
  <c r="F728" i="12"/>
  <c r="G728" i="12" s="1"/>
  <c r="H728" i="12" s="1"/>
  <c r="F712" i="12"/>
  <c r="G712" i="12" s="1"/>
  <c r="H712" i="12" s="1"/>
  <c r="F696" i="12"/>
  <c r="G696" i="12" s="1"/>
  <c r="H696" i="12" s="1"/>
  <c r="F680" i="12"/>
  <c r="G680" i="12" s="1"/>
  <c r="H680" i="12" s="1"/>
  <c r="F664" i="12"/>
  <c r="G664" i="12" s="1"/>
  <c r="H664" i="12" s="1"/>
  <c r="F944" i="12"/>
  <c r="G944" i="12" s="1"/>
  <c r="H944" i="12" s="1"/>
  <c r="F1176" i="12"/>
  <c r="G1176" i="12" s="1"/>
  <c r="H1176" i="12" s="1"/>
  <c r="F1160" i="12"/>
  <c r="G1160" i="12" s="1"/>
  <c r="H1160" i="12" s="1"/>
  <c r="F1144" i="12"/>
  <c r="G1144" i="12" s="1"/>
  <c r="H1144" i="12" s="1"/>
  <c r="F1128" i="12"/>
  <c r="G1128" i="12" s="1"/>
  <c r="H1128" i="12" s="1"/>
  <c r="F1112" i="12"/>
  <c r="G1112" i="12" s="1"/>
  <c r="H1112" i="12" s="1"/>
  <c r="F899" i="12"/>
  <c r="G899" i="12" s="1"/>
  <c r="H899" i="12" s="1"/>
  <c r="F883" i="12"/>
  <c r="G883" i="12" s="1"/>
  <c r="H883" i="12" s="1"/>
  <c r="F867" i="12"/>
  <c r="G867" i="12" s="1"/>
  <c r="H867" i="12" s="1"/>
  <c r="F851" i="12"/>
  <c r="G851" i="12" s="1"/>
  <c r="H851" i="12" s="1"/>
  <c r="F835" i="12"/>
  <c r="G835" i="12" s="1"/>
  <c r="H835" i="12" s="1"/>
  <c r="F539" i="12"/>
  <c r="G539" i="12" s="1"/>
  <c r="H539" i="12" s="1"/>
  <c r="F523" i="12"/>
  <c r="G523" i="12" s="1"/>
  <c r="H523" i="12" s="1"/>
  <c r="F491" i="12"/>
  <c r="G491" i="12" s="1"/>
  <c r="H491" i="12" s="1"/>
  <c r="F475" i="12"/>
  <c r="G475" i="12" s="1"/>
  <c r="H475" i="12" s="1"/>
  <c r="F811" i="12"/>
  <c r="G811" i="12" s="1"/>
  <c r="H811" i="12" s="1"/>
  <c r="F779" i="12"/>
  <c r="G779" i="12" s="1"/>
  <c r="H779" i="12" s="1"/>
  <c r="F747" i="12"/>
  <c r="G747" i="12" s="1"/>
  <c r="H747" i="12" s="1"/>
  <c r="F1097" i="12"/>
  <c r="G1097" i="12" s="1"/>
  <c r="H1097" i="12" s="1"/>
  <c r="F1081" i="12"/>
  <c r="G1081" i="12" s="1"/>
  <c r="H1081" i="12" s="1"/>
  <c r="F1049" i="12"/>
  <c r="G1049" i="12" s="1"/>
  <c r="H1049" i="12" s="1"/>
  <c r="F1236" i="12"/>
  <c r="G1236" i="12" s="1"/>
  <c r="H1236" i="12" s="1"/>
  <c r="F538" i="12"/>
  <c r="G538" i="12" s="1"/>
  <c r="H538" i="12" s="1"/>
  <c r="F522" i="12"/>
  <c r="G522" i="12" s="1"/>
  <c r="H522" i="12" s="1"/>
  <c r="F506" i="12"/>
  <c r="G506" i="12" s="1"/>
  <c r="H506" i="12" s="1"/>
  <c r="F490" i="12"/>
  <c r="G490" i="12" s="1"/>
  <c r="H490" i="12" s="1"/>
  <c r="F474" i="12"/>
  <c r="G474" i="12" s="1"/>
  <c r="H474" i="12" s="1"/>
  <c r="F810" i="12"/>
  <c r="G810" i="12" s="1"/>
  <c r="H810" i="12" s="1"/>
  <c r="F778" i="12"/>
  <c r="G778" i="12" s="1"/>
  <c r="H778" i="12" s="1"/>
  <c r="F865" i="12"/>
  <c r="G865" i="12" s="1"/>
  <c r="H865" i="12" s="1"/>
  <c r="F1096" i="12"/>
  <c r="G1096" i="12" s="1"/>
  <c r="H1096" i="12" s="1"/>
  <c r="F1080" i="12"/>
  <c r="G1080" i="12" s="1"/>
  <c r="H1080" i="12" s="1"/>
  <c r="F1064" i="12"/>
  <c r="G1064" i="12" s="1"/>
  <c r="H1064" i="12" s="1"/>
  <c r="F1016" i="12"/>
  <c r="G1016" i="12" s="1"/>
  <c r="H1016" i="12" s="1"/>
  <c r="F1235" i="12"/>
  <c r="G1235" i="12" s="1"/>
  <c r="H1235" i="12" s="1"/>
  <c r="F1219" i="12"/>
  <c r="G1219" i="12" s="1"/>
  <c r="H1219" i="12" s="1"/>
  <c r="F1203" i="12"/>
  <c r="G1203" i="12" s="1"/>
  <c r="H1203" i="12" s="1"/>
  <c r="F761" i="12"/>
  <c r="G761" i="12" s="1"/>
  <c r="H761" i="12" s="1"/>
  <c r="F955" i="12"/>
  <c r="G955" i="12" s="1"/>
  <c r="H955" i="12" s="1"/>
  <c r="F939" i="12"/>
  <c r="G939" i="12" s="1"/>
  <c r="H939" i="12" s="1"/>
  <c r="F1079" i="12"/>
  <c r="G1079" i="12" s="1"/>
  <c r="H1079" i="12" s="1"/>
  <c r="F1187" i="12"/>
  <c r="G1187" i="12" s="1"/>
  <c r="H1187" i="12" s="1"/>
  <c r="F1171" i="12"/>
  <c r="G1171" i="12" s="1"/>
  <c r="H1171" i="12" s="1"/>
  <c r="F1155" i="12"/>
  <c r="G1155" i="12" s="1"/>
  <c r="H1155" i="12" s="1"/>
  <c r="F1139" i="12"/>
  <c r="G1139" i="12" s="1"/>
  <c r="H1139" i="12" s="1"/>
  <c r="F1123" i="12"/>
  <c r="G1123" i="12" s="1"/>
  <c r="H1123" i="12" s="1"/>
  <c r="F1107" i="12"/>
  <c r="G1107" i="12" s="1"/>
  <c r="H1107" i="12" s="1"/>
  <c r="F628" i="12"/>
  <c r="G628" i="12" s="1"/>
  <c r="H628" i="12" s="1"/>
  <c r="F612" i="12"/>
  <c r="G612" i="12" s="1"/>
  <c r="H612" i="12" s="1"/>
  <c r="F596" i="12"/>
  <c r="G596" i="12" s="1"/>
  <c r="H596" i="12" s="1"/>
  <c r="F580" i="12"/>
  <c r="G580" i="12" s="1"/>
  <c r="H580" i="12" s="1"/>
  <c r="F564" i="12"/>
  <c r="G564" i="12" s="1"/>
  <c r="H564" i="12" s="1"/>
  <c r="F792" i="12"/>
  <c r="G792" i="12" s="1"/>
  <c r="H792" i="12" s="1"/>
  <c r="F776" i="12"/>
  <c r="G776" i="12" s="1"/>
  <c r="H776" i="12" s="1"/>
  <c r="F760" i="12"/>
  <c r="G760" i="12" s="1"/>
  <c r="H760" i="12" s="1"/>
  <c r="F744" i="12"/>
  <c r="G744" i="12" s="1"/>
  <c r="H744" i="12" s="1"/>
  <c r="F1122" i="12"/>
  <c r="G1122" i="12" s="1"/>
  <c r="H1122" i="12" s="1"/>
  <c r="I1151" i="10"/>
  <c r="J1151" i="10" s="1"/>
  <c r="I1034" i="10"/>
  <c r="J1034" i="10" s="1"/>
  <c r="I479" i="10"/>
  <c r="J479" i="10" s="1"/>
  <c r="G479" i="10"/>
  <c r="I1087" i="10"/>
  <c r="J1087" i="10" s="1"/>
  <c r="F814" i="10"/>
  <c r="I853" i="10"/>
  <c r="J853" i="10" s="1"/>
  <c r="I767" i="10"/>
  <c r="J767" i="10" s="1"/>
  <c r="G767" i="10"/>
  <c r="I911" i="10"/>
  <c r="J911" i="10" s="1"/>
  <c r="I895" i="10"/>
  <c r="J895" i="10" s="1"/>
  <c r="I766" i="10"/>
  <c r="J766" i="10" s="1"/>
  <c r="G511" i="10"/>
  <c r="F2" i="10"/>
  <c r="F955" i="10"/>
  <c r="F495" i="10"/>
  <c r="F463" i="10"/>
  <c r="F687" i="10"/>
  <c r="F526" i="10"/>
  <c r="F494" i="10"/>
  <c r="F462" i="10"/>
  <c r="F894" i="10"/>
  <c r="G895" i="10" s="1"/>
  <c r="F830" i="10"/>
  <c r="F594" i="10"/>
  <c r="F582" i="10"/>
  <c r="F975" i="10"/>
  <c r="F1033" i="10"/>
  <c r="F942" i="10"/>
  <c r="F702" i="10"/>
  <c r="F686" i="10"/>
  <c r="F1230" i="10"/>
  <c r="F1214" i="10"/>
  <c r="F1198" i="10"/>
  <c r="F831" i="10"/>
  <c r="F1231" i="10"/>
  <c r="F1167" i="10"/>
  <c r="F1135" i="10"/>
  <c r="F1119" i="10"/>
  <c r="F1103" i="10"/>
  <c r="F1055" i="10"/>
  <c r="F959" i="10"/>
  <c r="F943" i="10"/>
  <c r="F783" i="10"/>
  <c r="F751" i="10"/>
  <c r="F735" i="10"/>
  <c r="F639" i="10"/>
  <c r="F559" i="10"/>
  <c r="F543" i="10"/>
  <c r="F527" i="10"/>
  <c r="F1150" i="10"/>
  <c r="G1151" i="10" s="1"/>
  <c r="F1134" i="10"/>
  <c r="F1118" i="10"/>
  <c r="F1102" i="10"/>
  <c r="F1006" i="10"/>
  <c r="F974" i="10"/>
  <c r="F958" i="10"/>
  <c r="F798" i="10"/>
  <c r="F782" i="10"/>
  <c r="F750" i="10"/>
  <c r="F734" i="10"/>
  <c r="F638" i="10"/>
  <c r="F558" i="10"/>
  <c r="F542" i="10"/>
  <c r="F834" i="10"/>
  <c r="F818" i="10"/>
  <c r="F497" i="10"/>
  <c r="F1229" i="10"/>
  <c r="F1213" i="10"/>
  <c r="F1181" i="10"/>
  <c r="F1165" i="10"/>
  <c r="G1166" i="10" s="1"/>
  <c r="F1149" i="10"/>
  <c r="F1133" i="10"/>
  <c r="F765" i="10"/>
  <c r="F749" i="10"/>
  <c r="F748" i="10"/>
  <c r="F703" i="10"/>
  <c r="F671" i="10"/>
  <c r="F655" i="10"/>
  <c r="F879" i="10"/>
  <c r="F863" i="10"/>
  <c r="F1086" i="10"/>
  <c r="F1070" i="10"/>
  <c r="G1071" i="10" s="1"/>
  <c r="F1054" i="10"/>
  <c r="F1022" i="10"/>
  <c r="G1023" i="10" s="1"/>
  <c r="F833" i="10"/>
  <c r="F718" i="10"/>
  <c r="F670" i="10"/>
  <c r="F654" i="10"/>
  <c r="F878" i="10"/>
  <c r="F862" i="10"/>
  <c r="F1085" i="10"/>
  <c r="F1069" i="10"/>
  <c r="F1053" i="10"/>
  <c r="F1037" i="10"/>
  <c r="F623" i="10"/>
  <c r="F607" i="10"/>
  <c r="F591" i="10"/>
  <c r="F575" i="10"/>
  <c r="F622" i="10"/>
  <c r="F606" i="10"/>
  <c r="F590" i="10"/>
  <c r="F574" i="10"/>
  <c r="F1078" i="12"/>
  <c r="G1078" i="12" s="1"/>
  <c r="H1078" i="12" s="1"/>
  <c r="F1062" i="12"/>
  <c r="G1062" i="12" s="1"/>
  <c r="H1062" i="12" s="1"/>
  <c r="F1046" i="12"/>
  <c r="G1046" i="12" s="1"/>
  <c r="H1046" i="12" s="1"/>
  <c r="F1030" i="12"/>
  <c r="G1030" i="12" s="1"/>
  <c r="H1030" i="12" s="1"/>
  <c r="F1238" i="12"/>
  <c r="G1238" i="12" s="1"/>
  <c r="H1238" i="12" s="1"/>
  <c r="F1222" i="12"/>
  <c r="G1222" i="12" s="1"/>
  <c r="H1222" i="12" s="1"/>
  <c r="F1206" i="12"/>
  <c r="G1206" i="12" s="1"/>
  <c r="H1206" i="12" s="1"/>
  <c r="F1142" i="12"/>
  <c r="G1142" i="12" s="1"/>
  <c r="H1142" i="12" s="1"/>
  <c r="F1126" i="12"/>
  <c r="G1126" i="12" s="1"/>
  <c r="H1126" i="12" s="1"/>
  <c r="F907" i="12"/>
  <c r="G907" i="12" s="1"/>
  <c r="H907" i="12" s="1"/>
  <c r="F891" i="12"/>
  <c r="G891" i="12" s="1"/>
  <c r="H891" i="12" s="1"/>
  <c r="F843" i="12"/>
  <c r="G843" i="12" s="1"/>
  <c r="H843" i="12" s="1"/>
  <c r="F827" i="12"/>
  <c r="G827" i="12" s="1"/>
  <c r="H827" i="12" s="1"/>
  <c r="F794" i="12"/>
  <c r="G794" i="12" s="1"/>
  <c r="H794" i="12" s="1"/>
  <c r="F746" i="12"/>
  <c r="G746" i="12" s="1"/>
  <c r="H746" i="12" s="1"/>
  <c r="F618" i="12"/>
  <c r="G618" i="12" s="1"/>
  <c r="H618" i="12" s="1"/>
  <c r="F698" i="12"/>
  <c r="G698" i="12" s="1"/>
  <c r="H698" i="12" s="1"/>
  <c r="F520" i="12"/>
  <c r="G520" i="12" s="1"/>
  <c r="H520" i="12" s="1"/>
  <c r="F890" i="12"/>
  <c r="G890" i="12" s="1"/>
  <c r="H890" i="12" s="1"/>
  <c r="F874" i="12"/>
  <c r="G874" i="12" s="1"/>
  <c r="H874" i="12" s="1"/>
  <c r="F842" i="12"/>
  <c r="G842" i="12" s="1"/>
  <c r="H842" i="12" s="1"/>
  <c r="F826" i="12"/>
  <c r="G826" i="12" s="1"/>
  <c r="H826" i="12" s="1"/>
  <c r="F583" i="12"/>
  <c r="G583" i="12" s="1"/>
  <c r="H583" i="12" s="1"/>
  <c r="F766" i="12"/>
  <c r="G766" i="12" s="1"/>
  <c r="H766" i="12" s="1"/>
  <c r="F556" i="12"/>
  <c r="G556" i="12" s="1"/>
  <c r="H556" i="12" s="1"/>
  <c r="F765" i="12"/>
  <c r="G765" i="12" s="1"/>
  <c r="H765" i="12" s="1"/>
  <c r="F603" i="12"/>
  <c r="G603" i="12" s="1"/>
  <c r="H603" i="12" s="1"/>
  <c r="F570" i="12"/>
  <c r="G570" i="12" s="1"/>
  <c r="H570" i="12" s="1"/>
  <c r="F695" i="12"/>
  <c r="G695" i="12" s="1"/>
  <c r="H695" i="12" s="1"/>
  <c r="F679" i="12"/>
  <c r="G679" i="12" s="1"/>
  <c r="H679" i="12" s="1"/>
  <c r="F630" i="12"/>
  <c r="G630" i="12" s="1"/>
  <c r="H630" i="12" s="1"/>
  <c r="F614" i="12"/>
  <c r="G614" i="12" s="1"/>
  <c r="H614" i="12" s="1"/>
  <c r="F717" i="12"/>
  <c r="G717" i="12" s="1"/>
  <c r="H717" i="12" s="1"/>
  <c r="F604" i="12"/>
  <c r="G604" i="12" s="1"/>
  <c r="H604" i="12" s="1"/>
  <c r="F716" i="12"/>
  <c r="G716" i="12" s="1"/>
  <c r="H716" i="12" s="1"/>
  <c r="F571" i="12"/>
  <c r="G571" i="12" s="1"/>
  <c r="H571" i="12" s="1"/>
  <c r="F699" i="12"/>
  <c r="G699" i="12" s="1"/>
  <c r="H699" i="12" s="1"/>
  <c r="F473" i="12"/>
  <c r="G473" i="12" s="1"/>
  <c r="H473" i="12" s="1"/>
  <c r="F730" i="12"/>
  <c r="G730" i="12" s="1"/>
  <c r="H730" i="12" s="1"/>
  <c r="F807" i="12"/>
  <c r="G807" i="12" s="1"/>
  <c r="H807" i="12" s="1"/>
  <c r="F678" i="12"/>
  <c r="G678" i="12" s="1"/>
  <c r="H678" i="12" s="1"/>
  <c r="F662" i="12"/>
  <c r="G662" i="12" s="1"/>
  <c r="H662" i="12" s="1"/>
  <c r="F521" i="12"/>
  <c r="G521" i="12" s="1"/>
  <c r="H521" i="12" s="1"/>
  <c r="F682" i="12"/>
  <c r="G682" i="12" s="1"/>
  <c r="H682" i="12" s="1"/>
  <c r="F887" i="12"/>
  <c r="G887" i="12" s="1"/>
  <c r="H887" i="12" s="1"/>
  <c r="F871" i="12"/>
  <c r="G871" i="12" s="1"/>
  <c r="H871" i="12" s="1"/>
  <c r="F822" i="12"/>
  <c r="G822" i="12" s="1"/>
  <c r="H822" i="12" s="1"/>
  <c r="F806" i="12"/>
  <c r="G806" i="12" s="1"/>
  <c r="H806" i="12" s="1"/>
  <c r="F790" i="12"/>
  <c r="G790" i="12" s="1"/>
  <c r="H790" i="12" s="1"/>
  <c r="F774" i="12"/>
  <c r="G774" i="12" s="1"/>
  <c r="H774" i="12" s="1"/>
  <c r="F742" i="12"/>
  <c r="G742" i="12" s="1"/>
  <c r="H742" i="12" s="1"/>
  <c r="F999" i="12"/>
  <c r="G999" i="12" s="1"/>
  <c r="H999" i="12" s="1"/>
  <c r="F967" i="12"/>
  <c r="G967" i="12" s="1"/>
  <c r="H967" i="12" s="1"/>
  <c r="F902" i="12"/>
  <c r="G902" i="12" s="1"/>
  <c r="H902" i="12" s="1"/>
  <c r="F870" i="12"/>
  <c r="G870" i="12" s="1"/>
  <c r="H870" i="12" s="1"/>
  <c r="F683" i="12"/>
  <c r="G683" i="12" s="1"/>
  <c r="H683" i="12" s="1"/>
  <c r="F1063" i="12"/>
  <c r="G1063" i="12" s="1"/>
  <c r="H1063" i="12" s="1"/>
  <c r="F982" i="12"/>
  <c r="G982" i="12" s="1"/>
  <c r="H982" i="12" s="1"/>
  <c r="F966" i="12"/>
  <c r="G966" i="12" s="1"/>
  <c r="H966" i="12" s="1"/>
  <c r="F950" i="12"/>
  <c r="G950" i="12" s="1"/>
  <c r="H950" i="12" s="1"/>
  <c r="F943" i="12"/>
  <c r="G943" i="12" s="1"/>
  <c r="H943" i="12" s="1"/>
  <c r="F1023" i="12"/>
  <c r="G1023" i="12" s="1"/>
  <c r="H1023" i="12" s="1"/>
  <c r="F1019" i="12"/>
  <c r="G1019" i="12" s="1"/>
  <c r="H1019" i="12" s="1"/>
  <c r="F954" i="12"/>
  <c r="G954" i="12" s="1"/>
  <c r="H954" i="12" s="1"/>
  <c r="F1034" i="12"/>
  <c r="G1034" i="12" s="1"/>
  <c r="H1034" i="12" s="1"/>
  <c r="F1003" i="12"/>
  <c r="G1003" i="12" s="1"/>
  <c r="H1003" i="12" s="1"/>
  <c r="F923" i="12"/>
  <c r="G923" i="12" s="1"/>
  <c r="H923" i="12" s="1"/>
  <c r="F1002" i="12"/>
  <c r="G1002" i="12" s="1"/>
  <c r="H1002" i="12" s="1"/>
  <c r="F922" i="12"/>
  <c r="G922" i="12" s="1"/>
  <c r="H922" i="12" s="1"/>
  <c r="F1050" i="12"/>
  <c r="G1050" i="12" s="1"/>
  <c r="H1050" i="12" s="1"/>
  <c r="F987" i="12"/>
  <c r="G987" i="12" s="1"/>
  <c r="H987" i="12" s="1"/>
  <c r="F1083" i="12"/>
  <c r="G1083" i="12" s="1"/>
  <c r="H1083" i="12" s="1"/>
  <c r="F1035" i="12"/>
  <c r="G1035" i="12" s="1"/>
  <c r="H1035" i="12" s="1"/>
  <c r="F986" i="12"/>
  <c r="G986" i="12" s="1"/>
  <c r="H986" i="12" s="1"/>
  <c r="F1018" i="12"/>
  <c r="G1018" i="12" s="1"/>
  <c r="H1018" i="12" s="1"/>
  <c r="F1082" i="12"/>
  <c r="G1082" i="12" s="1"/>
  <c r="H1082" i="12" s="1"/>
  <c r="F1163" i="12"/>
  <c r="G1163" i="12" s="1"/>
  <c r="H1163" i="12" s="1"/>
  <c r="F1194" i="12"/>
  <c r="G1194" i="12" s="1"/>
  <c r="H1194" i="12" s="1"/>
  <c r="F1207" i="12"/>
  <c r="G1207" i="12" s="1"/>
  <c r="H1207" i="12" s="1"/>
  <c r="F1143" i="12"/>
  <c r="G1143" i="12" s="1"/>
  <c r="H1143" i="12" s="1"/>
  <c r="F1127" i="12"/>
  <c r="G1127" i="12" s="1"/>
  <c r="H1127" i="12" s="1"/>
  <c r="F527" i="12"/>
  <c r="G527" i="12" s="1"/>
  <c r="H527" i="12" s="1"/>
  <c r="F1211" i="12"/>
  <c r="G1211" i="12" s="1"/>
  <c r="H1211" i="12" s="1"/>
  <c r="F1179" i="12"/>
  <c r="G1179" i="12" s="1"/>
  <c r="H1179" i="12" s="1"/>
  <c r="F1226" i="12"/>
  <c r="G1226" i="12" s="1"/>
  <c r="H1226" i="12" s="1"/>
  <c r="F1178" i="12"/>
  <c r="G1178" i="12" s="1"/>
  <c r="H1178" i="12" s="1"/>
  <c r="F1146" i="12"/>
  <c r="G1146" i="12" s="1"/>
  <c r="H1146" i="12" s="1"/>
  <c r="F639" i="12"/>
  <c r="G639" i="12" s="1"/>
  <c r="H639" i="12" s="1"/>
  <c r="F607" i="12"/>
  <c r="G607" i="12" s="1"/>
  <c r="H607" i="12" s="1"/>
  <c r="F559" i="12"/>
  <c r="G559" i="12" s="1"/>
  <c r="H559" i="12" s="1"/>
  <c r="F494" i="12"/>
  <c r="G494" i="12" s="1"/>
  <c r="H494" i="12" s="1"/>
  <c r="F1199" i="12"/>
  <c r="G1199" i="12" s="1"/>
  <c r="H1199" i="12" s="1"/>
  <c r="F1119" i="12"/>
  <c r="G1119" i="12" s="1"/>
  <c r="H1119" i="12" s="1"/>
  <c r="F1195" i="12"/>
  <c r="G1195" i="12" s="1"/>
  <c r="H1195" i="12" s="1"/>
  <c r="F1210" i="12"/>
  <c r="G1210" i="12" s="1"/>
  <c r="H1210" i="12" s="1"/>
  <c r="F1130" i="12"/>
  <c r="G1130" i="12" s="1"/>
  <c r="H1130" i="12" s="1"/>
  <c r="F703" i="12"/>
  <c r="G703" i="12" s="1"/>
  <c r="H703" i="12" s="1"/>
  <c r="F638" i="12"/>
  <c r="G638" i="12" s="1"/>
  <c r="H638" i="12" s="1"/>
  <c r="F606" i="12"/>
  <c r="G606" i="12" s="1"/>
  <c r="H606" i="12" s="1"/>
  <c r="F558" i="12"/>
  <c r="G558" i="12" s="1"/>
  <c r="H558" i="12" s="1"/>
  <c r="F493" i="12"/>
  <c r="G493" i="12" s="1"/>
  <c r="H493" i="12" s="1"/>
  <c r="F864" i="12"/>
  <c r="G864" i="12" s="1"/>
  <c r="H864" i="12" s="1"/>
  <c r="F718" i="12"/>
  <c r="G718" i="12" s="1"/>
  <c r="H718" i="12" s="1"/>
  <c r="F637" i="12"/>
  <c r="G637" i="12" s="1"/>
  <c r="H637" i="12" s="1"/>
  <c r="F605" i="12"/>
  <c r="G605" i="12" s="1"/>
  <c r="H605" i="12" s="1"/>
  <c r="F557" i="12"/>
  <c r="G557" i="12" s="1"/>
  <c r="H557" i="12" s="1"/>
  <c r="F476" i="12"/>
  <c r="G476" i="12" s="1"/>
  <c r="H476" i="12" s="1"/>
  <c r="F460" i="12"/>
  <c r="G460" i="12" s="1"/>
  <c r="H460" i="12" s="1"/>
  <c r="F3" i="12"/>
  <c r="G3" i="12" s="1"/>
  <c r="H3" i="12" s="1"/>
  <c r="F60" i="12"/>
  <c r="G60" i="12" s="1"/>
  <c r="H60" i="12" s="1"/>
  <c r="F92" i="12"/>
  <c r="G92" i="12" s="1"/>
  <c r="H92" i="12" s="1"/>
  <c r="F93" i="12"/>
  <c r="G93" i="12" s="1"/>
  <c r="H93" i="12" s="1"/>
  <c r="F46" i="12"/>
  <c r="G46" i="12" s="1"/>
  <c r="H46" i="12" s="1"/>
  <c r="F4" i="12"/>
  <c r="G4" i="12" s="1"/>
  <c r="H4" i="12" s="1"/>
  <c r="F64" i="12"/>
  <c r="G64" i="12" s="1"/>
  <c r="H64" i="12" s="1"/>
  <c r="F33" i="12"/>
  <c r="G33" i="12" s="1"/>
  <c r="H33" i="12" s="1"/>
  <c r="F26" i="12"/>
  <c r="G26" i="12" s="1"/>
  <c r="H26" i="12" s="1"/>
  <c r="F24" i="12"/>
  <c r="G24" i="12" s="1"/>
  <c r="H24" i="12" s="1"/>
  <c r="F27" i="12"/>
  <c r="G27" i="12" s="1"/>
  <c r="H27" i="12" s="1"/>
  <c r="F58" i="12"/>
  <c r="G58" i="12" s="1"/>
  <c r="H58" i="12" s="1"/>
  <c r="F23" i="12"/>
  <c r="G23" i="12" s="1"/>
  <c r="H23" i="12" s="1"/>
  <c r="F5" i="12"/>
  <c r="G5" i="12" s="1"/>
  <c r="F59" i="12"/>
  <c r="G59" i="12" s="1"/>
  <c r="H59" i="12" s="1"/>
  <c r="F89" i="12"/>
  <c r="G89" i="12" s="1"/>
  <c r="H89" i="12" s="1"/>
  <c r="F7" i="12"/>
  <c r="G7" i="12" s="1"/>
  <c r="H7" i="12" s="1"/>
  <c r="F90" i="12"/>
  <c r="G90" i="12" s="1"/>
  <c r="H90" i="12" s="1"/>
  <c r="F8" i="12"/>
  <c r="G8" i="12" s="1"/>
  <c r="H8" i="12" s="1"/>
  <c r="F10" i="12"/>
  <c r="G10" i="12" s="1"/>
  <c r="H10" i="12" s="1"/>
  <c r="F72" i="12"/>
  <c r="G72" i="12" s="1"/>
  <c r="H72" i="12" s="1"/>
  <c r="F41" i="12"/>
  <c r="G41" i="12" s="1"/>
  <c r="H41" i="12" s="1"/>
  <c r="F71" i="12"/>
  <c r="G71" i="12" s="1"/>
  <c r="H71" i="12" s="1"/>
  <c r="F42" i="12"/>
  <c r="G42" i="12" s="1"/>
  <c r="H42" i="12" s="1"/>
  <c r="F19" i="12"/>
  <c r="G19" i="12" s="1"/>
  <c r="H19" i="12" s="1"/>
  <c r="F73" i="12"/>
  <c r="G73" i="12" s="1"/>
  <c r="H73" i="12" s="1"/>
  <c r="F74" i="12"/>
  <c r="G74" i="12" s="1"/>
  <c r="H74" i="12" s="1"/>
  <c r="F47" i="12"/>
  <c r="G47" i="12" s="1"/>
  <c r="H47" i="12" s="1"/>
  <c r="F317" i="12"/>
  <c r="G317" i="12" s="1"/>
  <c r="H317" i="12" s="1"/>
  <c r="F286" i="12"/>
  <c r="G286" i="12" s="1"/>
  <c r="H286" i="12" s="1"/>
  <c r="F318" i="12"/>
  <c r="G318" i="12" s="1"/>
  <c r="H318" i="12" s="1"/>
  <c r="F334" i="12"/>
  <c r="G334" i="12" s="1"/>
  <c r="H334" i="12" s="1"/>
  <c r="F319" i="12"/>
  <c r="G319" i="12" s="1"/>
  <c r="H319" i="12" s="1"/>
  <c r="F275" i="12"/>
  <c r="G275" i="12" s="1"/>
  <c r="H275" i="12" s="1"/>
  <c r="F352" i="12"/>
  <c r="G352" i="12" s="1"/>
  <c r="H352" i="12" s="1"/>
  <c r="F279" i="12"/>
  <c r="G279" i="12" s="1"/>
  <c r="H279" i="12" s="1"/>
  <c r="F295" i="12"/>
  <c r="G295" i="12" s="1"/>
  <c r="H295" i="12" s="1"/>
  <c r="F311" i="12"/>
  <c r="G311" i="12" s="1"/>
  <c r="H311" i="12" s="1"/>
  <c r="F327" i="12"/>
  <c r="G327" i="12" s="1"/>
  <c r="H327" i="12" s="1"/>
  <c r="F343" i="12"/>
  <c r="G343" i="12" s="1"/>
  <c r="H343" i="12" s="1"/>
  <c r="F359" i="12"/>
  <c r="G359" i="12" s="1"/>
  <c r="H359" i="12" s="1"/>
  <c r="F315" i="12"/>
  <c r="G315" i="12" s="1"/>
  <c r="H315" i="12" s="1"/>
  <c r="F345" i="12"/>
  <c r="G345" i="12" s="1"/>
  <c r="H345" i="12" s="1"/>
  <c r="F312" i="12"/>
  <c r="G312" i="12" s="1"/>
  <c r="H312" i="12" s="1"/>
  <c r="F283" i="12"/>
  <c r="G283" i="12" s="1"/>
  <c r="H283" i="12" s="1"/>
  <c r="F316" i="12"/>
  <c r="G316" i="12" s="1"/>
  <c r="H316" i="12" s="1"/>
  <c r="F346" i="12"/>
  <c r="G346" i="12" s="1"/>
  <c r="H346" i="12" s="1"/>
  <c r="F347" i="12"/>
  <c r="G347" i="12" s="1"/>
  <c r="H347" i="12" s="1"/>
  <c r="F313" i="12"/>
  <c r="G313" i="12" s="1"/>
  <c r="H313" i="12" s="1"/>
  <c r="F294" i="12"/>
  <c r="G294" i="12" s="1"/>
  <c r="H294" i="12" s="1"/>
  <c r="F296" i="12"/>
  <c r="G296" i="12" s="1"/>
  <c r="H296" i="12" s="1"/>
  <c r="F297" i="12"/>
  <c r="G297" i="12" s="1"/>
  <c r="H297" i="12" s="1"/>
  <c r="F328" i="12"/>
  <c r="G328" i="12" s="1"/>
  <c r="H328" i="12" s="1"/>
  <c r="F299" i="12"/>
  <c r="G299" i="12" s="1"/>
  <c r="H299" i="12" s="1"/>
  <c r="F361" i="12"/>
  <c r="G361" i="12" s="1"/>
  <c r="H361" i="12" s="1"/>
  <c r="F300" i="12"/>
  <c r="G300" i="12" s="1"/>
  <c r="H300" i="12" s="1"/>
  <c r="F360" i="12"/>
  <c r="G360" i="12" s="1"/>
  <c r="H360" i="12" s="1"/>
  <c r="F331" i="12"/>
  <c r="G331" i="12" s="1"/>
  <c r="H331" i="12" s="1"/>
  <c r="F332" i="12"/>
  <c r="G332" i="12" s="1"/>
  <c r="H332" i="12" s="1"/>
  <c r="F363" i="12"/>
  <c r="G363" i="12" s="1"/>
  <c r="H363" i="12" s="1"/>
  <c r="F310" i="12"/>
  <c r="G310" i="12" s="1"/>
  <c r="H310" i="12" s="1"/>
  <c r="F364" i="12"/>
  <c r="G364" i="12" s="1"/>
  <c r="H364" i="12" s="1"/>
  <c r="F344" i="12"/>
  <c r="G344" i="12" s="1"/>
  <c r="H344" i="12" s="1"/>
  <c r="F284" i="12"/>
  <c r="G284" i="12" s="1"/>
  <c r="H284" i="12" s="1"/>
  <c r="F28" i="12"/>
  <c r="G28" i="12" s="1"/>
  <c r="H28" i="12" s="1"/>
  <c r="F349" i="12"/>
  <c r="G349" i="12" s="1"/>
  <c r="H349" i="12" s="1"/>
  <c r="F333" i="12"/>
  <c r="G333" i="12" s="1"/>
  <c r="H333" i="12" s="1"/>
  <c r="F301" i="12"/>
  <c r="G301" i="12" s="1"/>
  <c r="H301" i="12" s="1"/>
  <c r="F285" i="12"/>
  <c r="G285" i="12" s="1"/>
  <c r="H285" i="12" s="1"/>
  <c r="F91" i="12"/>
  <c r="G91" i="12" s="1"/>
  <c r="H91" i="12" s="1"/>
  <c r="F339" i="12"/>
  <c r="G339" i="12" s="1"/>
  <c r="H339" i="12" s="1"/>
  <c r="G2" i="12"/>
  <c r="H2" i="12" s="1"/>
  <c r="F45" i="12"/>
  <c r="G45" i="12" s="1"/>
  <c r="H45" i="12" s="1"/>
  <c r="F29" i="12"/>
  <c r="G29" i="12" s="1"/>
  <c r="H29" i="12" s="1"/>
  <c r="F314" i="12"/>
  <c r="G314" i="12" s="1"/>
  <c r="H314" i="12" s="1"/>
  <c r="F298" i="12"/>
  <c r="G298" i="12" s="1"/>
  <c r="H298" i="12" s="1"/>
  <c r="F1190" i="10"/>
  <c r="F1126" i="10"/>
  <c r="F1030" i="10"/>
  <c r="F934" i="10"/>
  <c r="F790" i="10"/>
  <c r="F646" i="10"/>
  <c r="F518" i="10"/>
  <c r="F1141" i="10"/>
  <c r="F965" i="10"/>
  <c r="F869" i="10"/>
  <c r="F581" i="10"/>
  <c r="F1236" i="10"/>
  <c r="F1220" i="10"/>
  <c r="F1172" i="10"/>
  <c r="F1156" i="10"/>
  <c r="F1140" i="10"/>
  <c r="F1124" i="10"/>
  <c r="F1108" i="10"/>
  <c r="F1092" i="10"/>
  <c r="F1044" i="10"/>
  <c r="F1028" i="10"/>
  <c r="F1012" i="10"/>
  <c r="F996" i="10"/>
  <c r="F980" i="10"/>
  <c r="F964" i="10"/>
  <c r="F916" i="10"/>
  <c r="F900" i="10"/>
  <c r="F884" i="10"/>
  <c r="F868" i="10"/>
  <c r="F852" i="10"/>
  <c r="F836" i="10"/>
  <c r="F804" i="10"/>
  <c r="F788" i="10"/>
  <c r="F772" i="10"/>
  <c r="F756" i="10"/>
  <c r="F724" i="10"/>
  <c r="F708" i="10"/>
  <c r="F644" i="10"/>
  <c r="F628" i="10"/>
  <c r="F596" i="10"/>
  <c r="F580" i="10"/>
  <c r="F564" i="10"/>
  <c r="F516" i="10"/>
  <c r="F484" i="10"/>
  <c r="F468" i="10"/>
  <c r="F1189" i="10"/>
  <c r="F1061" i="10"/>
  <c r="F933" i="10"/>
  <c r="F757" i="10"/>
  <c r="F629" i="10"/>
  <c r="F533" i="10"/>
  <c r="F1142" i="10"/>
  <c r="F1062" i="10"/>
  <c r="F902" i="10"/>
  <c r="F630" i="10"/>
  <c r="F1237" i="10"/>
  <c r="F1125" i="10"/>
  <c r="F1029" i="10"/>
  <c r="F917" i="10"/>
  <c r="F773" i="10"/>
  <c r="F469" i="10"/>
  <c r="F1110" i="10"/>
  <c r="F1014" i="10"/>
  <c r="F854" i="10"/>
  <c r="F678" i="10"/>
  <c r="F1221" i="10"/>
  <c r="F1109" i="10"/>
  <c r="F997" i="10"/>
  <c r="F901" i="10"/>
  <c r="F725" i="10"/>
  <c r="F597" i="10"/>
  <c r="F485" i="10"/>
  <c r="F1173" i="10"/>
  <c r="F1013" i="10"/>
  <c r="F837" i="10"/>
  <c r="F1157" i="10"/>
  <c r="F1045" i="10"/>
  <c r="F789" i="10"/>
  <c r="F645" i="10"/>
  <c r="F517" i="10"/>
  <c r="F1158" i="10"/>
  <c r="F998" i="10"/>
  <c r="F774" i="10"/>
  <c r="F662" i="10"/>
  <c r="F486" i="10"/>
  <c r="F1093" i="10"/>
  <c r="F981" i="10"/>
  <c r="F885" i="10"/>
  <c r="F805" i="10"/>
  <c r="F1211" i="10"/>
  <c r="F1179" i="10"/>
  <c r="F1035" i="10"/>
  <c r="F923" i="10"/>
  <c r="F907" i="10"/>
  <c r="F843" i="10"/>
  <c r="F827" i="10"/>
  <c r="F715" i="10"/>
  <c r="F683" i="10"/>
  <c r="F587" i="10"/>
  <c r="F491" i="10"/>
  <c r="F1210" i="10"/>
  <c r="F1178" i="10"/>
  <c r="F922" i="10"/>
  <c r="F906" i="10"/>
  <c r="F554" i="10"/>
  <c r="F1225" i="10"/>
  <c r="F1177" i="10"/>
  <c r="F1081" i="10"/>
  <c r="F921" i="10"/>
  <c r="F553" i="10"/>
  <c r="F1240" i="10"/>
  <c r="F1224" i="10"/>
  <c r="F1208" i="10"/>
  <c r="F1192" i="10"/>
  <c r="F1176" i="10"/>
  <c r="F1160" i="10"/>
  <c r="F1144" i="10"/>
  <c r="F1128" i="10"/>
  <c r="F1112" i="10"/>
  <c r="F1096" i="10"/>
  <c r="F1080" i="10"/>
  <c r="F1064" i="10"/>
  <c r="F1048" i="10"/>
  <c r="F1032" i="10"/>
  <c r="F1016" i="10"/>
  <c r="F1000" i="10"/>
  <c r="F984" i="10"/>
  <c r="F968" i="10"/>
  <c r="F952" i="10"/>
  <c r="G953" i="10" s="1"/>
  <c r="F936" i="10"/>
  <c r="F920" i="10"/>
  <c r="F904" i="10"/>
  <c r="F888" i="10"/>
  <c r="F872" i="10"/>
  <c r="F856" i="10"/>
  <c r="F840" i="10"/>
  <c r="F824" i="10"/>
  <c r="F808" i="10"/>
  <c r="F792" i="10"/>
  <c r="F776" i="10"/>
  <c r="F728" i="10"/>
  <c r="F712" i="10"/>
  <c r="F696" i="10"/>
  <c r="F680" i="10"/>
  <c r="F664" i="10"/>
  <c r="F648" i="10"/>
  <c r="F632" i="10"/>
  <c r="F616" i="10"/>
  <c r="F600" i="10"/>
  <c r="F568" i="10"/>
  <c r="F552" i="10"/>
  <c r="F536" i="10"/>
  <c r="F520" i="10"/>
  <c r="F504" i="10"/>
  <c r="F488" i="10"/>
  <c r="F472" i="10"/>
  <c r="F1239" i="10"/>
  <c r="F1223" i="10"/>
  <c r="F1207" i="10"/>
  <c r="F1191" i="10"/>
  <c r="F1175" i="10"/>
  <c r="F1159" i="10"/>
  <c r="F1143" i="10"/>
  <c r="F1127" i="10"/>
  <c r="F1111" i="10"/>
  <c r="F1095" i="10"/>
  <c r="F1079" i="10"/>
  <c r="F1063" i="10"/>
  <c r="F1047" i="10"/>
  <c r="F1031" i="10"/>
  <c r="F1015" i="10"/>
  <c r="F999" i="10"/>
  <c r="F983" i="10"/>
  <c r="F967" i="10"/>
  <c r="F951" i="10"/>
  <c r="F935" i="10"/>
  <c r="F919" i="10"/>
  <c r="F903" i="10"/>
  <c r="F887" i="10"/>
  <c r="F871" i="10"/>
  <c r="F855" i="10"/>
  <c r="F839" i="10"/>
  <c r="F823" i="10"/>
  <c r="F807" i="10"/>
  <c r="F791" i="10"/>
  <c r="F775" i="10"/>
  <c r="F759" i="10"/>
  <c r="F711" i="10"/>
  <c r="F695" i="10"/>
  <c r="F679" i="10"/>
  <c r="F663" i="10"/>
  <c r="F647" i="10"/>
  <c r="F631" i="10"/>
  <c r="F615" i="10"/>
  <c r="F599" i="10"/>
  <c r="F551" i="10"/>
  <c r="F535" i="10"/>
  <c r="F519" i="10"/>
  <c r="F503" i="10"/>
  <c r="F487" i="10"/>
  <c r="F471" i="10"/>
  <c r="F796" i="10"/>
  <c r="F716" i="10"/>
  <c r="F684" i="10"/>
  <c r="F588" i="10"/>
  <c r="F556" i="10"/>
  <c r="F524" i="10"/>
  <c r="F508" i="10"/>
  <c r="F460" i="10"/>
  <c r="F1212" i="10"/>
  <c r="F1132" i="10"/>
  <c r="F1083" i="10"/>
  <c r="F1235" i="10"/>
  <c r="F1123" i="10"/>
  <c r="F1027" i="10"/>
  <c r="F819" i="10"/>
  <c r="F707" i="10"/>
  <c r="F627" i="10"/>
  <c r="F1202" i="10"/>
  <c r="F1074" i="10"/>
  <c r="F962" i="10"/>
  <c r="F610" i="10"/>
  <c r="F1161" i="10"/>
  <c r="F1153" i="10"/>
  <c r="F1137" i="10"/>
  <c r="F1105" i="10"/>
  <c r="F897" i="10"/>
  <c r="F881" i="10"/>
  <c r="F817" i="10"/>
  <c r="F769" i="10"/>
  <c r="F737" i="10"/>
  <c r="F689" i="10"/>
  <c r="F673" i="10"/>
  <c r="F561" i="10"/>
  <c r="F529" i="10"/>
  <c r="F1164" i="10"/>
  <c r="F1084" i="10"/>
  <c r="F1195" i="10"/>
  <c r="F1131" i="10"/>
  <c r="F1051" i="10"/>
  <c r="F1219" i="10"/>
  <c r="F1155" i="10"/>
  <c r="F1043" i="10"/>
  <c r="F899" i="10"/>
  <c r="F691" i="10"/>
  <c r="F611" i="10"/>
  <c r="F547" i="10"/>
  <c r="F467" i="10"/>
  <c r="F1098" i="10"/>
  <c r="F1234" i="10"/>
  <c r="F1138" i="10"/>
  <c r="F946" i="10"/>
  <c r="F850" i="10"/>
  <c r="F770" i="10"/>
  <c r="F482" i="10"/>
  <c r="F1193" i="10"/>
  <c r="F1113" i="10"/>
  <c r="F1017" i="10"/>
  <c r="F1184" i="10"/>
  <c r="F1136" i="10"/>
  <c r="F1104" i="10"/>
  <c r="F960" i="10"/>
  <c r="F928" i="10"/>
  <c r="F880" i="10"/>
  <c r="F848" i="10"/>
  <c r="F800" i="10"/>
  <c r="F768" i="10"/>
  <c r="F752" i="10"/>
  <c r="F736" i="10"/>
  <c r="F688" i="10"/>
  <c r="F672" i="10"/>
  <c r="F528" i="10"/>
  <c r="F1228" i="10"/>
  <c r="F1148" i="10"/>
  <c r="F1163" i="10"/>
  <c r="F1099" i="10"/>
  <c r="F1203" i="10"/>
  <c r="F1139" i="10"/>
  <c r="F1075" i="10"/>
  <c r="F979" i="10"/>
  <c r="F947" i="10"/>
  <c r="F883" i="10"/>
  <c r="F835" i="10"/>
  <c r="F787" i="10"/>
  <c r="F739" i="10"/>
  <c r="F579" i="10"/>
  <c r="F499" i="10"/>
  <c r="F1194" i="10"/>
  <c r="F1130" i="10"/>
  <c r="F1050" i="10"/>
  <c r="F1106" i="10"/>
  <c r="F1026" i="10"/>
  <c r="F866" i="10"/>
  <c r="F562" i="10"/>
  <c r="F466" i="10"/>
  <c r="F1097" i="10"/>
  <c r="F1001" i="10"/>
  <c r="F1183" i="10"/>
  <c r="F991" i="10"/>
  <c r="F927" i="10"/>
  <c r="F847" i="10"/>
  <c r="F799" i="10"/>
  <c r="F719" i="10"/>
  <c r="F1196" i="10"/>
  <c r="G1197" i="10" s="1"/>
  <c r="F1100" i="10"/>
  <c r="F1115" i="10"/>
  <c r="F1107" i="10"/>
  <c r="F995" i="10"/>
  <c r="F963" i="10"/>
  <c r="F915" i="10"/>
  <c r="F851" i="10"/>
  <c r="F771" i="10"/>
  <c r="F723" i="10"/>
  <c r="F515" i="10"/>
  <c r="F1146" i="10"/>
  <c r="F1082" i="10"/>
  <c r="F1154" i="10"/>
  <c r="F738" i="10"/>
  <c r="F578" i="10"/>
  <c r="F1145" i="10"/>
  <c r="F1065" i="10"/>
  <c r="F1038" i="10"/>
  <c r="F990" i="10"/>
  <c r="F926" i="10"/>
  <c r="F910" i="10"/>
  <c r="G911" i="10" s="1"/>
  <c r="F846" i="10"/>
  <c r="F1180" i="10"/>
  <c r="F1116" i="10"/>
  <c r="G1117" i="10" s="1"/>
  <c r="F1227" i="10"/>
  <c r="F1147" i="10"/>
  <c r="F1067" i="10"/>
  <c r="F1171" i="10"/>
  <c r="F1091" i="10"/>
  <c r="F1011" i="10"/>
  <c r="F867" i="10"/>
  <c r="F755" i="10"/>
  <c r="F643" i="10"/>
  <c r="F563" i="10"/>
  <c r="F483" i="10"/>
  <c r="F1226" i="10"/>
  <c r="F1162" i="10"/>
  <c r="F1114" i="10"/>
  <c r="F1066" i="10"/>
  <c r="F1090" i="10"/>
  <c r="F978" i="10"/>
  <c r="F882" i="10"/>
  <c r="F690" i="10"/>
  <c r="F626" i="10"/>
  <c r="F498" i="10"/>
  <c r="F1209" i="10"/>
  <c r="F1129" i="10"/>
  <c r="F1049" i="10"/>
  <c r="F797" i="10"/>
  <c r="F717" i="10"/>
  <c r="F685" i="10"/>
  <c r="F525" i="10"/>
  <c r="F1238" i="10"/>
  <c r="F1174" i="10"/>
  <c r="F1046" i="10"/>
  <c r="F918" i="10"/>
  <c r="F886" i="10"/>
  <c r="F758" i="10"/>
  <c r="F534" i="10"/>
  <c r="F470" i="10"/>
  <c r="F567" i="10"/>
  <c r="F743" i="10"/>
  <c r="F1218" i="10"/>
  <c r="F994" i="10"/>
  <c r="F786" i="10"/>
  <c r="F1233" i="10"/>
  <c r="F1217" i="10"/>
  <c r="F1201" i="10"/>
  <c r="F1185" i="10"/>
  <c r="F1169" i="10"/>
  <c r="F1121" i="10"/>
  <c r="F1089" i="10"/>
  <c r="F1073" i="10"/>
  <c r="F1057" i="10"/>
  <c r="F1041" i="10"/>
  <c r="F1025" i="10"/>
  <c r="F1009" i="10"/>
  <c r="F993" i="10"/>
  <c r="F977" i="10"/>
  <c r="F961" i="10"/>
  <c r="F945" i="10"/>
  <c r="F929" i="10"/>
  <c r="F913" i="10"/>
  <c r="F865" i="10"/>
  <c r="F849" i="10"/>
  <c r="F801" i="10"/>
  <c r="F785" i="10"/>
  <c r="F753" i="10"/>
  <c r="F721" i="10"/>
  <c r="F705" i="10"/>
  <c r="F657" i="10"/>
  <c r="F641" i="10"/>
  <c r="F625" i="10"/>
  <c r="F609" i="10"/>
  <c r="F593" i="10"/>
  <c r="F577" i="10"/>
  <c r="F545" i="10"/>
  <c r="F513" i="10"/>
  <c r="F481" i="10"/>
  <c r="F465" i="10"/>
  <c r="F727" i="10"/>
  <c r="F1232" i="10"/>
  <c r="F1216" i="10"/>
  <c r="F1200" i="10"/>
  <c r="F1168" i="10"/>
  <c r="F1152" i="10"/>
  <c r="F1120" i="10"/>
  <c r="F1088" i="10"/>
  <c r="F1072" i="10"/>
  <c r="F1056" i="10"/>
  <c r="F1040" i="10"/>
  <c r="F1024" i="10"/>
  <c r="F1008" i="10"/>
  <c r="F992" i="10"/>
  <c r="F976" i="10"/>
  <c r="F944" i="10"/>
  <c r="F912" i="10"/>
  <c r="F896" i="10"/>
  <c r="F864" i="10"/>
  <c r="F832" i="10"/>
  <c r="F816" i="10"/>
  <c r="F784" i="10"/>
  <c r="F720" i="10"/>
  <c r="F704" i="10"/>
  <c r="F656" i="10"/>
  <c r="F640" i="10"/>
  <c r="F624" i="10"/>
  <c r="F608" i="10"/>
  <c r="F592" i="10"/>
  <c r="F576" i="10"/>
  <c r="F560" i="10"/>
  <c r="F544" i="10"/>
  <c r="F512" i="10"/>
  <c r="F496" i="10"/>
  <c r="F480" i="10"/>
  <c r="F464" i="10"/>
  <c r="F1021" i="10"/>
  <c r="F1005" i="10"/>
  <c r="F989" i="10"/>
  <c r="F973" i="10"/>
  <c r="F957" i="10"/>
  <c r="F941" i="10"/>
  <c r="F925" i="10"/>
  <c r="F909" i="10"/>
  <c r="F893" i="10"/>
  <c r="F877" i="10"/>
  <c r="F861" i="10"/>
  <c r="F845" i="10"/>
  <c r="F829" i="10"/>
  <c r="F813" i="10"/>
  <c r="F781" i="10"/>
  <c r="F733" i="10"/>
  <c r="F701" i="10"/>
  <c r="F669" i="10"/>
  <c r="F653" i="10"/>
  <c r="F637" i="10"/>
  <c r="F621" i="10"/>
  <c r="F605" i="10"/>
  <c r="F589" i="10"/>
  <c r="F573" i="10"/>
  <c r="F557" i="10"/>
  <c r="F541" i="10"/>
  <c r="F509" i="10"/>
  <c r="F493" i="10"/>
  <c r="F477" i="10"/>
  <c r="F461" i="10"/>
  <c r="F1068" i="10"/>
  <c r="F1052" i="10"/>
  <c r="F1036" i="10"/>
  <c r="F1020" i="10"/>
  <c r="F1004" i="10"/>
  <c r="F988" i="10"/>
  <c r="F972" i="10"/>
  <c r="F956" i="10"/>
  <c r="F940" i="10"/>
  <c r="F924" i="10"/>
  <c r="F908" i="10"/>
  <c r="F892" i="10"/>
  <c r="F876" i="10"/>
  <c r="F860" i="10"/>
  <c r="F844" i="10"/>
  <c r="F828" i="10"/>
  <c r="F812" i="10"/>
  <c r="F780" i="10"/>
  <c r="F764" i="10"/>
  <c r="F732" i="10"/>
  <c r="F700" i="10"/>
  <c r="F668" i="10"/>
  <c r="F652" i="10"/>
  <c r="F636" i="10"/>
  <c r="F620" i="10"/>
  <c r="F604" i="10"/>
  <c r="F572" i="10"/>
  <c r="F540" i="10"/>
  <c r="F492" i="10"/>
  <c r="F476" i="10"/>
  <c r="F1019" i="10"/>
  <c r="F1003" i="10"/>
  <c r="F987" i="10"/>
  <c r="F971" i="10"/>
  <c r="F939" i="10"/>
  <c r="F891" i="10"/>
  <c r="F875" i="10"/>
  <c r="F859" i="10"/>
  <c r="F811" i="10"/>
  <c r="F795" i="10"/>
  <c r="F779" i="10"/>
  <c r="F763" i="10"/>
  <c r="F747" i="10"/>
  <c r="F731" i="10"/>
  <c r="F699" i="10"/>
  <c r="F667" i="10"/>
  <c r="F651" i="10"/>
  <c r="F635" i="10"/>
  <c r="F619" i="10"/>
  <c r="F603" i="10"/>
  <c r="F571" i="10"/>
  <c r="F555" i="10"/>
  <c r="F539" i="10"/>
  <c r="F523" i="10"/>
  <c r="F507" i="10"/>
  <c r="F475" i="10"/>
  <c r="F459" i="10"/>
  <c r="F1018" i="10"/>
  <c r="F1002" i="10"/>
  <c r="F986" i="10"/>
  <c r="F970" i="10"/>
  <c r="F938" i="10"/>
  <c r="F890" i="10"/>
  <c r="F874" i="10"/>
  <c r="F858" i="10"/>
  <c r="F842" i="10"/>
  <c r="F826" i="10"/>
  <c r="F810" i="10"/>
  <c r="F794" i="10"/>
  <c r="F778" i="10"/>
  <c r="F762" i="10"/>
  <c r="F746" i="10"/>
  <c r="F730" i="10"/>
  <c r="F714" i="10"/>
  <c r="F698" i="10"/>
  <c r="F682" i="10"/>
  <c r="F666" i="10"/>
  <c r="F650" i="10"/>
  <c r="F634" i="10"/>
  <c r="F618" i="10"/>
  <c r="F602" i="10"/>
  <c r="F586" i="10"/>
  <c r="F570" i="10"/>
  <c r="F538" i="10"/>
  <c r="F522" i="10"/>
  <c r="F506" i="10"/>
  <c r="F490" i="10"/>
  <c r="F474" i="10"/>
  <c r="F985" i="10"/>
  <c r="F969" i="10"/>
  <c r="F937" i="10"/>
  <c r="F905" i="10"/>
  <c r="F889" i="10"/>
  <c r="F873" i="10"/>
  <c r="F857" i="10"/>
  <c r="F841" i="10"/>
  <c r="F825" i="10"/>
  <c r="F809" i="10"/>
  <c r="F793" i="10"/>
  <c r="F777" i="10"/>
  <c r="F761" i="10"/>
  <c r="F745" i="10"/>
  <c r="F729" i="10"/>
  <c r="F713" i="10"/>
  <c r="F697" i="10"/>
  <c r="F681" i="10"/>
  <c r="F665" i="10"/>
  <c r="F649" i="10"/>
  <c r="F633" i="10"/>
  <c r="F617" i="10"/>
  <c r="F601" i="10"/>
  <c r="F585" i="10"/>
  <c r="F569" i="10"/>
  <c r="F537" i="10"/>
  <c r="F521" i="10"/>
  <c r="F505" i="10"/>
  <c r="F489" i="10"/>
  <c r="F473" i="10"/>
  <c r="F760" i="10"/>
  <c r="F744" i="10"/>
  <c r="F584" i="10"/>
  <c r="F1222" i="10"/>
  <c r="F1206" i="10"/>
  <c r="F1094" i="10"/>
  <c r="F1078" i="10"/>
  <c r="F982" i="10"/>
  <c r="F966" i="10"/>
  <c r="F950" i="10"/>
  <c r="F870" i="10"/>
  <c r="F838" i="10"/>
  <c r="F822" i="10"/>
  <c r="F806" i="10"/>
  <c r="F742" i="10"/>
  <c r="F726" i="10"/>
  <c r="F710" i="10"/>
  <c r="F694" i="10"/>
  <c r="F614" i="10"/>
  <c r="F598" i="10"/>
  <c r="F566" i="10"/>
  <c r="F550" i="10"/>
  <c r="F502" i="10"/>
  <c r="F1205" i="10"/>
  <c r="F1077" i="10"/>
  <c r="F949" i="10"/>
  <c r="F821" i="10"/>
  <c r="F741" i="10"/>
  <c r="F661" i="10"/>
  <c r="F613" i="10"/>
  <c r="F565" i="10"/>
  <c r="F501" i="10"/>
  <c r="F1204" i="10"/>
  <c r="F1188" i="10"/>
  <c r="F1076" i="10"/>
  <c r="F1060" i="10"/>
  <c r="F948" i="10"/>
  <c r="F932" i="10"/>
  <c r="F820" i="10"/>
  <c r="F740" i="10"/>
  <c r="F612" i="10"/>
  <c r="F500" i="10"/>
  <c r="F1187" i="10"/>
  <c r="F1059" i="10"/>
  <c r="F931" i="10"/>
  <c r="F803" i="10"/>
  <c r="F1186" i="10"/>
  <c r="F1170" i="10"/>
  <c r="F1122" i="10"/>
  <c r="F1058" i="10"/>
  <c r="F1042" i="10"/>
  <c r="F1010" i="10"/>
  <c r="F930" i="10"/>
  <c r="F914" i="10"/>
  <c r="F898" i="10"/>
  <c r="F802" i="10"/>
  <c r="F754" i="10"/>
  <c r="F722" i="10"/>
  <c r="F706" i="10"/>
  <c r="F674" i="10"/>
  <c r="F658" i="10"/>
  <c r="F642" i="10"/>
  <c r="F546" i="10"/>
  <c r="F530" i="10"/>
  <c r="F514" i="10"/>
  <c r="F709" i="10"/>
  <c r="F693" i="10"/>
  <c r="F677" i="10"/>
  <c r="F549" i="10"/>
  <c r="F692" i="10"/>
  <c r="F676" i="10"/>
  <c r="F660" i="10"/>
  <c r="F548" i="10"/>
  <c r="F532" i="10"/>
  <c r="F675" i="10"/>
  <c r="F659" i="10"/>
  <c r="F531" i="10"/>
  <c r="F1209" i="12"/>
  <c r="G1209" i="12" s="1"/>
  <c r="H1209" i="12" s="1"/>
  <c r="F1033" i="12"/>
  <c r="G1033" i="12" s="1"/>
  <c r="H1033" i="12" s="1"/>
  <c r="F921" i="12"/>
  <c r="G921" i="12" s="1"/>
  <c r="H921" i="12" s="1"/>
  <c r="F793" i="12"/>
  <c r="G793" i="12" s="1"/>
  <c r="H793" i="12" s="1"/>
  <c r="F550" i="12"/>
  <c r="G550" i="12" s="1"/>
  <c r="H550" i="12" s="1"/>
  <c r="F348" i="12"/>
  <c r="G348" i="12" s="1"/>
  <c r="H348" i="12" s="1"/>
  <c r="F1161" i="12"/>
  <c r="G1161" i="12" s="1"/>
  <c r="H1161" i="12" s="1"/>
  <c r="F1017" i="12"/>
  <c r="G1017" i="12" s="1"/>
  <c r="H1017" i="12" s="1"/>
  <c r="F873" i="12"/>
  <c r="G873" i="12" s="1"/>
  <c r="H873" i="12" s="1"/>
  <c r="F601" i="12"/>
  <c r="G601" i="12" s="1"/>
  <c r="H601" i="12" s="1"/>
  <c r="F1231" i="12"/>
  <c r="G1231" i="12" s="1"/>
  <c r="H1231" i="12" s="1"/>
  <c r="F1215" i="12"/>
  <c r="G1215" i="12" s="1"/>
  <c r="H1215" i="12" s="1"/>
  <c r="F1183" i="12"/>
  <c r="G1183" i="12" s="1"/>
  <c r="H1183" i="12" s="1"/>
  <c r="F1167" i="12"/>
  <c r="G1167" i="12" s="1"/>
  <c r="H1167" i="12" s="1"/>
  <c r="F1151" i="12"/>
  <c r="G1151" i="12" s="1"/>
  <c r="H1151" i="12" s="1"/>
  <c r="F1135" i="12"/>
  <c r="G1135" i="12" s="1"/>
  <c r="H1135" i="12" s="1"/>
  <c r="F1103" i="12"/>
  <c r="G1103" i="12" s="1"/>
  <c r="H1103" i="12" s="1"/>
  <c r="F1087" i="12"/>
  <c r="G1087" i="12" s="1"/>
  <c r="H1087" i="12" s="1"/>
  <c r="F1193" i="12"/>
  <c r="G1193" i="12" s="1"/>
  <c r="H1193" i="12" s="1"/>
  <c r="F1129" i="12"/>
  <c r="G1129" i="12" s="1"/>
  <c r="H1129" i="12" s="1"/>
  <c r="F937" i="12"/>
  <c r="G937" i="12" s="1"/>
  <c r="H937" i="12" s="1"/>
  <c r="F825" i="12"/>
  <c r="G825" i="12" s="1"/>
  <c r="H825" i="12" s="1"/>
  <c r="F750" i="12"/>
  <c r="G750" i="12" s="1"/>
  <c r="H750" i="12" s="1"/>
  <c r="F1113" i="12"/>
  <c r="G1113" i="12" s="1"/>
  <c r="H1113" i="12" s="1"/>
  <c r="F953" i="12"/>
  <c r="G953" i="12" s="1"/>
  <c r="H953" i="12" s="1"/>
  <c r="F729" i="12"/>
  <c r="G729" i="12" s="1"/>
  <c r="H729" i="12" s="1"/>
  <c r="F713" i="12"/>
  <c r="G713" i="12" s="1"/>
  <c r="H713" i="12" s="1"/>
  <c r="F665" i="12"/>
  <c r="G665" i="12" s="1"/>
  <c r="H665" i="12" s="1"/>
  <c r="F633" i="12"/>
  <c r="G633" i="12" s="1"/>
  <c r="H633" i="12" s="1"/>
  <c r="F553" i="12"/>
  <c r="G553" i="12" s="1"/>
  <c r="H553" i="12" s="1"/>
  <c r="F749" i="12"/>
  <c r="G749" i="12" s="1"/>
  <c r="H749" i="12" s="1"/>
  <c r="F459" i="12"/>
  <c r="G459" i="12" s="1"/>
  <c r="H459" i="12" s="1"/>
  <c r="F1065" i="12"/>
  <c r="G1065" i="12" s="1"/>
  <c r="H1065" i="12" s="1"/>
  <c r="F857" i="12"/>
  <c r="G857" i="12" s="1"/>
  <c r="H857" i="12" s="1"/>
  <c r="F777" i="12"/>
  <c r="G777" i="12" s="1"/>
  <c r="H777" i="12" s="1"/>
  <c r="F569" i="12"/>
  <c r="G569" i="12" s="1"/>
  <c r="H569" i="12" s="1"/>
  <c r="F335" i="12"/>
  <c r="G335" i="12" s="1"/>
  <c r="H335" i="12" s="1"/>
  <c r="F748" i="12"/>
  <c r="G748" i="12" s="1"/>
  <c r="H748" i="12" s="1"/>
  <c r="F588" i="12"/>
  <c r="G588" i="12" s="1"/>
  <c r="H588" i="12" s="1"/>
  <c r="F1039" i="12"/>
  <c r="G1039" i="12" s="1"/>
  <c r="H1039" i="12" s="1"/>
  <c r="F1007" i="12"/>
  <c r="G1007" i="12" s="1"/>
  <c r="H1007" i="12" s="1"/>
  <c r="F975" i="12"/>
  <c r="G975" i="12" s="1"/>
  <c r="H975" i="12" s="1"/>
  <c r="F927" i="12"/>
  <c r="G927" i="12" s="1"/>
  <c r="H927" i="12" s="1"/>
  <c r="F911" i="12"/>
  <c r="G911" i="12" s="1"/>
  <c r="H911" i="12" s="1"/>
  <c r="F879" i="12"/>
  <c r="G879" i="12" s="1"/>
  <c r="H879" i="12" s="1"/>
  <c r="F847" i="12"/>
  <c r="G847" i="12" s="1"/>
  <c r="H847" i="12" s="1"/>
  <c r="F831" i="12"/>
  <c r="G831" i="12" s="1"/>
  <c r="H831" i="12" s="1"/>
  <c r="F799" i="12"/>
  <c r="G799" i="12" s="1"/>
  <c r="H799" i="12" s="1"/>
  <c r="F751" i="12"/>
  <c r="G751" i="12" s="1"/>
  <c r="H751" i="12" s="1"/>
  <c r="F735" i="12"/>
  <c r="G735" i="12" s="1"/>
  <c r="H735" i="12" s="1"/>
  <c r="F687" i="12"/>
  <c r="G687" i="12" s="1"/>
  <c r="H687" i="12" s="1"/>
  <c r="F591" i="12"/>
  <c r="G591" i="12" s="1"/>
  <c r="H591" i="12" s="1"/>
  <c r="F79" i="12"/>
  <c r="G79" i="12" s="1"/>
  <c r="H79" i="12" s="1"/>
  <c r="F63" i="12"/>
  <c r="G63" i="12" s="1"/>
  <c r="H63" i="12" s="1"/>
  <c r="F15" i="12"/>
  <c r="G15" i="12" s="1"/>
  <c r="H15" i="12" s="1"/>
  <c r="F1230" i="12"/>
  <c r="G1230" i="12" s="1"/>
  <c r="H1230" i="12" s="1"/>
  <c r="F1214" i="12"/>
  <c r="G1214" i="12" s="1"/>
  <c r="H1214" i="12" s="1"/>
  <c r="F1198" i="12"/>
  <c r="G1198" i="12" s="1"/>
  <c r="H1198" i="12" s="1"/>
  <c r="F1182" i="12"/>
  <c r="G1182" i="12" s="1"/>
  <c r="H1182" i="12" s="1"/>
  <c r="F1166" i="12"/>
  <c r="G1166" i="12" s="1"/>
  <c r="H1166" i="12" s="1"/>
  <c r="F1150" i="12"/>
  <c r="G1150" i="12" s="1"/>
  <c r="H1150" i="12" s="1"/>
  <c r="F1134" i="12"/>
  <c r="G1134" i="12" s="1"/>
  <c r="H1134" i="12" s="1"/>
  <c r="F1118" i="12"/>
  <c r="G1118" i="12" s="1"/>
  <c r="H1118" i="12" s="1"/>
  <c r="F1102" i="12"/>
  <c r="G1102" i="12" s="1"/>
  <c r="H1102" i="12" s="1"/>
  <c r="F1086" i="12"/>
  <c r="G1086" i="12" s="1"/>
  <c r="H1086" i="12" s="1"/>
  <c r="F1070" i="12"/>
  <c r="G1070" i="12" s="1"/>
  <c r="H1070" i="12" s="1"/>
  <c r="F1054" i="12"/>
  <c r="G1054" i="12" s="1"/>
  <c r="H1054" i="12" s="1"/>
  <c r="F1038" i="12"/>
  <c r="G1038" i="12" s="1"/>
  <c r="H1038" i="12" s="1"/>
  <c r="F1022" i="12"/>
  <c r="G1022" i="12" s="1"/>
  <c r="H1022" i="12" s="1"/>
  <c r="F1006" i="12"/>
  <c r="G1006" i="12" s="1"/>
  <c r="H1006" i="12" s="1"/>
  <c r="F990" i="12"/>
  <c r="G990" i="12" s="1"/>
  <c r="H990" i="12" s="1"/>
  <c r="F974" i="12"/>
  <c r="G974" i="12" s="1"/>
  <c r="H974" i="12" s="1"/>
  <c r="F958" i="12"/>
  <c r="G958" i="12" s="1"/>
  <c r="H958" i="12" s="1"/>
  <c r="F942" i="12"/>
  <c r="G942" i="12" s="1"/>
  <c r="H942" i="12" s="1"/>
  <c r="F926" i="12"/>
  <c r="G926" i="12" s="1"/>
  <c r="H926" i="12" s="1"/>
  <c r="F910" i="12"/>
  <c r="G910" i="12" s="1"/>
  <c r="H910" i="12" s="1"/>
  <c r="F894" i="12"/>
  <c r="G894" i="12" s="1"/>
  <c r="H894" i="12" s="1"/>
  <c r="F878" i="12"/>
  <c r="G878" i="12" s="1"/>
  <c r="H878" i="12" s="1"/>
  <c r="F862" i="12"/>
  <c r="G862" i="12" s="1"/>
  <c r="H862" i="12" s="1"/>
  <c r="F846" i="12"/>
  <c r="G846" i="12" s="1"/>
  <c r="H846" i="12" s="1"/>
  <c r="F830" i="12"/>
  <c r="G830" i="12" s="1"/>
  <c r="H830" i="12" s="1"/>
  <c r="F814" i="12"/>
  <c r="G814" i="12" s="1"/>
  <c r="H814" i="12" s="1"/>
  <c r="F798" i="12"/>
  <c r="G798" i="12" s="1"/>
  <c r="H798" i="12" s="1"/>
  <c r="F782" i="12"/>
  <c r="G782" i="12" s="1"/>
  <c r="H782" i="12" s="1"/>
  <c r="F734" i="12"/>
  <c r="G734" i="12" s="1"/>
  <c r="H734" i="12" s="1"/>
  <c r="F702" i="12"/>
  <c r="G702" i="12" s="1"/>
  <c r="H702" i="12" s="1"/>
  <c r="F686" i="12"/>
  <c r="G686" i="12" s="1"/>
  <c r="H686" i="12" s="1"/>
  <c r="F670" i="12"/>
  <c r="G670" i="12" s="1"/>
  <c r="H670" i="12" s="1"/>
  <c r="F654" i="12"/>
  <c r="G654" i="12" s="1"/>
  <c r="H654" i="12" s="1"/>
  <c r="F622" i="12"/>
  <c r="G622" i="12" s="1"/>
  <c r="H622" i="12" s="1"/>
  <c r="F590" i="12"/>
  <c r="G590" i="12" s="1"/>
  <c r="H590" i="12" s="1"/>
  <c r="F574" i="12"/>
  <c r="G574" i="12" s="1"/>
  <c r="H574" i="12" s="1"/>
  <c r="F62" i="12"/>
  <c r="G62" i="12" s="1"/>
  <c r="H62" i="12" s="1"/>
  <c r="F511" i="12"/>
  <c r="G511" i="12" s="1"/>
  <c r="H511" i="12" s="1"/>
  <c r="F479" i="12"/>
  <c r="G479" i="12" s="1"/>
  <c r="H479" i="12" s="1"/>
  <c r="F1229" i="12"/>
  <c r="G1229" i="12" s="1"/>
  <c r="H1229" i="12" s="1"/>
  <c r="F1197" i="12"/>
  <c r="G1197" i="12" s="1"/>
  <c r="H1197" i="12" s="1"/>
  <c r="F1037" i="12"/>
  <c r="G1037" i="12" s="1"/>
  <c r="H1037" i="12" s="1"/>
  <c r="F354" i="12"/>
  <c r="G354" i="12" s="1"/>
  <c r="H354" i="12" s="1"/>
  <c r="F338" i="12"/>
  <c r="G338" i="12" s="1"/>
  <c r="H338" i="12" s="1"/>
  <c r="F77" i="12"/>
  <c r="G77" i="12" s="1"/>
  <c r="H77" i="12" s="1"/>
  <c r="F61" i="12"/>
  <c r="G61" i="12" s="1"/>
  <c r="H61" i="12" s="1"/>
  <c r="F351" i="12"/>
  <c r="G351" i="12" s="1"/>
  <c r="H351" i="12" s="1"/>
  <c r="F303" i="12"/>
  <c r="G303" i="12" s="1"/>
  <c r="H303" i="12" s="1"/>
  <c r="F510" i="12"/>
  <c r="G510" i="12" s="1"/>
  <c r="H510" i="12" s="1"/>
  <c r="F478" i="12"/>
  <c r="G478" i="12" s="1"/>
  <c r="H478" i="12" s="1"/>
  <c r="F462" i="12"/>
  <c r="G462" i="12" s="1"/>
  <c r="H462" i="12" s="1"/>
  <c r="F1228" i="12"/>
  <c r="G1228" i="12" s="1"/>
  <c r="H1228" i="12" s="1"/>
  <c r="F1212" i="12"/>
  <c r="G1212" i="12" s="1"/>
  <c r="H1212" i="12" s="1"/>
  <c r="F1196" i="12"/>
  <c r="G1196" i="12" s="1"/>
  <c r="H1196" i="12" s="1"/>
  <c r="F1180" i="12"/>
  <c r="G1180" i="12" s="1"/>
  <c r="H1180" i="12" s="1"/>
  <c r="F1164" i="12"/>
  <c r="G1164" i="12" s="1"/>
  <c r="H1164" i="12" s="1"/>
  <c r="F1148" i="12"/>
  <c r="G1148" i="12" s="1"/>
  <c r="H1148" i="12" s="1"/>
  <c r="F1132" i="12"/>
  <c r="G1132" i="12" s="1"/>
  <c r="H1132" i="12" s="1"/>
  <c r="F1116" i="12"/>
  <c r="G1116" i="12" s="1"/>
  <c r="H1116" i="12" s="1"/>
  <c r="F1100" i="12"/>
  <c r="G1100" i="12" s="1"/>
  <c r="H1100" i="12" s="1"/>
  <c r="F1084" i="12"/>
  <c r="G1084" i="12" s="1"/>
  <c r="H1084" i="12" s="1"/>
  <c r="F1068" i="12"/>
  <c r="G1068" i="12" s="1"/>
  <c r="H1068" i="12" s="1"/>
  <c r="F1052" i="12"/>
  <c r="G1052" i="12" s="1"/>
  <c r="H1052" i="12" s="1"/>
  <c r="F1036" i="12"/>
  <c r="G1036" i="12" s="1"/>
  <c r="H1036" i="12" s="1"/>
  <c r="F1020" i="12"/>
  <c r="G1020" i="12" s="1"/>
  <c r="H1020" i="12" s="1"/>
  <c r="F1004" i="12"/>
  <c r="G1004" i="12" s="1"/>
  <c r="H1004" i="12" s="1"/>
  <c r="F988" i="12"/>
  <c r="G988" i="12" s="1"/>
  <c r="H988" i="12" s="1"/>
  <c r="F972" i="12"/>
  <c r="G972" i="12" s="1"/>
  <c r="H972" i="12" s="1"/>
  <c r="F956" i="12"/>
  <c r="G956" i="12" s="1"/>
  <c r="H956" i="12" s="1"/>
  <c r="F940" i="12"/>
  <c r="G940" i="12" s="1"/>
  <c r="H940" i="12" s="1"/>
  <c r="F924" i="12"/>
  <c r="G924" i="12" s="1"/>
  <c r="H924" i="12" s="1"/>
  <c r="F908" i="12"/>
  <c r="G908" i="12" s="1"/>
  <c r="H908" i="12" s="1"/>
  <c r="F892" i="12"/>
  <c r="G892" i="12" s="1"/>
  <c r="H892" i="12" s="1"/>
  <c r="F876" i="12"/>
  <c r="G876" i="12" s="1"/>
  <c r="H876" i="12" s="1"/>
  <c r="F860" i="12"/>
  <c r="G860" i="12" s="1"/>
  <c r="H860" i="12" s="1"/>
  <c r="F844" i="12"/>
  <c r="G844" i="12" s="1"/>
  <c r="H844" i="12" s="1"/>
  <c r="F828" i="12"/>
  <c r="G828" i="12" s="1"/>
  <c r="H828" i="12" s="1"/>
  <c r="F812" i="12"/>
  <c r="G812" i="12" s="1"/>
  <c r="H812" i="12" s="1"/>
  <c r="F796" i="12"/>
  <c r="G796" i="12" s="1"/>
  <c r="H796" i="12" s="1"/>
  <c r="F780" i="12"/>
  <c r="G780" i="12" s="1"/>
  <c r="H780" i="12" s="1"/>
  <c r="F764" i="12"/>
  <c r="G764" i="12" s="1"/>
  <c r="H764" i="12" s="1"/>
  <c r="F732" i="12"/>
  <c r="G732" i="12" s="1"/>
  <c r="H732" i="12" s="1"/>
  <c r="F700" i="12"/>
  <c r="G700" i="12" s="1"/>
  <c r="H700" i="12" s="1"/>
  <c r="F684" i="12"/>
  <c r="G684" i="12" s="1"/>
  <c r="H684" i="12" s="1"/>
  <c r="F652" i="12"/>
  <c r="G652" i="12" s="1"/>
  <c r="H652" i="12" s="1"/>
  <c r="F636" i="12"/>
  <c r="G636" i="12" s="1"/>
  <c r="H636" i="12" s="1"/>
  <c r="F620" i="12"/>
  <c r="G620" i="12" s="1"/>
  <c r="H620" i="12" s="1"/>
  <c r="F572" i="12"/>
  <c r="G572" i="12" s="1"/>
  <c r="H572" i="12" s="1"/>
  <c r="F78" i="12"/>
  <c r="G78" i="12" s="1"/>
  <c r="H78" i="12" s="1"/>
  <c r="F495" i="12"/>
  <c r="G495" i="12" s="1"/>
  <c r="H495" i="12" s="1"/>
  <c r="F463" i="12"/>
  <c r="G463" i="12" s="1"/>
  <c r="H463" i="12" s="1"/>
  <c r="F1213" i="12"/>
  <c r="G1213" i="12" s="1"/>
  <c r="H1213" i="12" s="1"/>
  <c r="F1181" i="12"/>
  <c r="G1181" i="12" s="1"/>
  <c r="H1181" i="12" s="1"/>
  <c r="F1165" i="12"/>
  <c r="G1165" i="12" s="1"/>
  <c r="H1165" i="12" s="1"/>
  <c r="F1149" i="12"/>
  <c r="G1149" i="12" s="1"/>
  <c r="H1149" i="12" s="1"/>
  <c r="F1133" i="12"/>
  <c r="G1133" i="12" s="1"/>
  <c r="H1133" i="12" s="1"/>
  <c r="F1117" i="12"/>
  <c r="G1117" i="12" s="1"/>
  <c r="H1117" i="12" s="1"/>
  <c r="F1101" i="12"/>
  <c r="G1101" i="12" s="1"/>
  <c r="H1101" i="12" s="1"/>
  <c r="F1085" i="12"/>
  <c r="G1085" i="12" s="1"/>
  <c r="H1085" i="12" s="1"/>
  <c r="F1069" i="12"/>
  <c r="G1069" i="12" s="1"/>
  <c r="H1069" i="12" s="1"/>
  <c r="F1053" i="12"/>
  <c r="G1053" i="12" s="1"/>
  <c r="H1053" i="12" s="1"/>
  <c r="F1021" i="12"/>
  <c r="G1021" i="12" s="1"/>
  <c r="H1021" i="12" s="1"/>
  <c r="F1005" i="12"/>
  <c r="G1005" i="12" s="1"/>
  <c r="H1005" i="12" s="1"/>
  <c r="F989" i="12"/>
  <c r="G989" i="12" s="1"/>
  <c r="H989" i="12" s="1"/>
  <c r="F973" i="12"/>
  <c r="G973" i="12" s="1"/>
  <c r="H973" i="12" s="1"/>
  <c r="F957" i="12"/>
  <c r="G957" i="12" s="1"/>
  <c r="H957" i="12" s="1"/>
  <c r="F941" i="12"/>
  <c r="G941" i="12" s="1"/>
  <c r="H941" i="12" s="1"/>
  <c r="F925" i="12"/>
  <c r="G925" i="12" s="1"/>
  <c r="H925" i="12" s="1"/>
  <c r="F909" i="12"/>
  <c r="G909" i="12" s="1"/>
  <c r="H909" i="12" s="1"/>
  <c r="F893" i="12"/>
  <c r="G893" i="12" s="1"/>
  <c r="H893" i="12" s="1"/>
  <c r="F877" i="12"/>
  <c r="G877" i="12" s="1"/>
  <c r="H877" i="12" s="1"/>
  <c r="F861" i="12"/>
  <c r="G861" i="12" s="1"/>
  <c r="H861" i="12" s="1"/>
  <c r="F845" i="12"/>
  <c r="G845" i="12" s="1"/>
  <c r="H845" i="12" s="1"/>
  <c r="F829" i="12"/>
  <c r="G829" i="12" s="1"/>
  <c r="H829" i="12" s="1"/>
  <c r="F813" i="12"/>
  <c r="G813" i="12" s="1"/>
  <c r="H813" i="12" s="1"/>
  <c r="F797" i="12"/>
  <c r="G797" i="12" s="1"/>
  <c r="H797" i="12" s="1"/>
  <c r="F781" i="12"/>
  <c r="G781" i="12" s="1"/>
  <c r="H781" i="12" s="1"/>
  <c r="F733" i="12"/>
  <c r="G733" i="12" s="1"/>
  <c r="H733" i="12" s="1"/>
  <c r="F701" i="12"/>
  <c r="G701" i="12" s="1"/>
  <c r="H701" i="12" s="1"/>
  <c r="F685" i="12"/>
  <c r="G685" i="12" s="1"/>
  <c r="H685" i="12" s="1"/>
  <c r="F653" i="12"/>
  <c r="G653" i="12" s="1"/>
  <c r="H653" i="12" s="1"/>
  <c r="F621" i="12"/>
  <c r="G621" i="12" s="1"/>
  <c r="H621" i="12" s="1"/>
  <c r="F589" i="12"/>
  <c r="G589" i="12" s="1"/>
  <c r="H589" i="12" s="1"/>
  <c r="F573" i="12"/>
  <c r="G573" i="12" s="1"/>
  <c r="H573" i="12" s="1"/>
  <c r="F337" i="12"/>
  <c r="G337" i="12" s="1"/>
  <c r="H337" i="12" s="1"/>
  <c r="F321" i="12"/>
  <c r="G321" i="12" s="1"/>
  <c r="H321" i="12" s="1"/>
  <c r="F289" i="12"/>
  <c r="G289" i="12" s="1"/>
  <c r="H289" i="12" s="1"/>
  <c r="F76" i="12"/>
  <c r="G76" i="12" s="1"/>
  <c r="H76" i="12" s="1"/>
  <c r="F44" i="12"/>
  <c r="G44" i="12" s="1"/>
  <c r="H44" i="12" s="1"/>
  <c r="F366" i="12"/>
  <c r="G366" i="12" s="1"/>
  <c r="H366" i="12" s="1"/>
  <c r="F350" i="12"/>
  <c r="G350" i="12" s="1"/>
  <c r="H350" i="12" s="1"/>
  <c r="F302" i="12"/>
  <c r="G302" i="12" s="1"/>
  <c r="H302" i="12" s="1"/>
  <c r="F541" i="12"/>
  <c r="G541" i="12" s="1"/>
  <c r="H541" i="12" s="1"/>
  <c r="F509" i="12"/>
  <c r="G509" i="12" s="1"/>
  <c r="H509" i="12" s="1"/>
  <c r="F477" i="12"/>
  <c r="G477" i="12" s="1"/>
  <c r="H477" i="12" s="1"/>
  <c r="F461" i="12"/>
  <c r="G461" i="12" s="1"/>
  <c r="H461" i="12" s="1"/>
  <c r="F1227" i="12"/>
  <c r="G1227" i="12" s="1"/>
  <c r="H1227" i="12" s="1"/>
  <c r="F1131" i="12"/>
  <c r="G1131" i="12" s="1"/>
  <c r="H1131" i="12" s="1"/>
  <c r="F1115" i="12"/>
  <c r="G1115" i="12" s="1"/>
  <c r="H1115" i="12" s="1"/>
  <c r="F1099" i="12"/>
  <c r="G1099" i="12" s="1"/>
  <c r="F1067" i="12"/>
  <c r="G1067" i="12" s="1"/>
  <c r="H1067" i="12" s="1"/>
  <c r="F1051" i="12"/>
  <c r="G1051" i="12" s="1"/>
  <c r="H1051" i="12" s="1"/>
  <c r="F971" i="12"/>
  <c r="G971" i="12" s="1"/>
  <c r="H971" i="12" s="1"/>
  <c r="F875" i="12"/>
  <c r="G875" i="12" s="1"/>
  <c r="H875" i="12" s="1"/>
  <c r="F795" i="12"/>
  <c r="G795" i="12" s="1"/>
  <c r="H795" i="12" s="1"/>
  <c r="F731" i="12"/>
  <c r="G731" i="12" s="1"/>
  <c r="H731" i="12" s="1"/>
  <c r="F715" i="12"/>
  <c r="G715" i="12" s="1"/>
  <c r="H715" i="12" s="1"/>
  <c r="F667" i="12"/>
  <c r="G667" i="12" s="1"/>
  <c r="H667" i="12" s="1"/>
  <c r="F651" i="12"/>
  <c r="G651" i="12" s="1"/>
  <c r="H651" i="12" s="1"/>
  <c r="F619" i="12"/>
  <c r="G619" i="12" s="1"/>
  <c r="H619" i="12" s="1"/>
  <c r="F1071" i="12"/>
  <c r="G1071" i="12" s="1"/>
  <c r="H1071" i="12" s="1"/>
  <c r="F1055" i="12"/>
  <c r="G1055" i="12" s="1"/>
  <c r="H1055" i="12" s="1"/>
  <c r="F991" i="12"/>
  <c r="G991" i="12" s="1"/>
  <c r="H991" i="12" s="1"/>
  <c r="F959" i="12"/>
  <c r="G959" i="12" s="1"/>
  <c r="H959" i="12" s="1"/>
  <c r="F895" i="12"/>
  <c r="G895" i="12" s="1"/>
  <c r="H895" i="12" s="1"/>
  <c r="F863" i="12"/>
  <c r="G863" i="12" s="1"/>
  <c r="H863" i="12" s="1"/>
  <c r="F815" i="12"/>
  <c r="G815" i="12" s="1"/>
  <c r="H815" i="12" s="1"/>
  <c r="F783" i="12"/>
  <c r="G783" i="12" s="1"/>
  <c r="H783" i="12" s="1"/>
  <c r="F767" i="12"/>
  <c r="G767" i="12" s="1"/>
  <c r="H767" i="12" s="1"/>
  <c r="F719" i="12"/>
  <c r="G719" i="12" s="1"/>
  <c r="H719" i="12" s="1"/>
  <c r="F671" i="12"/>
  <c r="G671" i="12" s="1"/>
  <c r="H671" i="12" s="1"/>
  <c r="F655" i="12"/>
  <c r="G655" i="12" s="1"/>
  <c r="H655" i="12" s="1"/>
  <c r="F623" i="12"/>
  <c r="G623" i="12" s="1"/>
  <c r="H623" i="12" s="1"/>
  <c r="F575" i="12"/>
  <c r="G575" i="12" s="1"/>
  <c r="H575" i="12" s="1"/>
  <c r="F496" i="12"/>
  <c r="G496" i="12" s="1"/>
  <c r="H496" i="12" s="1"/>
  <c r="F336" i="12"/>
  <c r="G336" i="12" s="1"/>
  <c r="H336" i="12" s="1"/>
  <c r="F320" i="12"/>
  <c r="G320" i="12" s="1"/>
  <c r="H320" i="12" s="1"/>
  <c r="F75" i="12"/>
  <c r="G75" i="12" s="1"/>
  <c r="H75" i="12" s="1"/>
  <c r="F43" i="12"/>
  <c r="G43" i="12" s="1"/>
  <c r="H43" i="12" s="1"/>
  <c r="F11" i="12"/>
  <c r="G11" i="12" s="1"/>
  <c r="H11" i="12" s="1"/>
  <c r="F365" i="12"/>
  <c r="G365" i="12" s="1"/>
  <c r="H365" i="12" s="1"/>
  <c r="F540" i="12"/>
  <c r="G540" i="12" s="1"/>
  <c r="H540" i="12" s="1"/>
  <c r="F1114" i="12"/>
  <c r="G1114" i="12" s="1"/>
  <c r="H1114" i="12" s="1"/>
  <c r="F1066" i="12"/>
  <c r="G1066" i="12" s="1"/>
  <c r="H1066" i="12" s="1"/>
  <c r="F970" i="12"/>
  <c r="G970" i="12" s="1"/>
  <c r="H970" i="12" s="1"/>
  <c r="F906" i="12"/>
  <c r="G906" i="12" s="1"/>
  <c r="H906" i="12" s="1"/>
  <c r="F714" i="12"/>
  <c r="G714" i="12" s="1"/>
  <c r="H714" i="12" s="1"/>
  <c r="F666" i="12"/>
  <c r="G666" i="12" s="1"/>
  <c r="H666" i="12" s="1"/>
  <c r="F650" i="12"/>
  <c r="G650" i="12" s="1"/>
  <c r="H650" i="12" s="1"/>
  <c r="F602" i="12"/>
  <c r="G602" i="12" s="1"/>
  <c r="H602" i="12" s="1"/>
  <c r="F586" i="12"/>
  <c r="G586" i="12" s="1"/>
  <c r="H586" i="12" s="1"/>
  <c r="F554" i="12"/>
  <c r="G554" i="12" s="1"/>
  <c r="H554" i="12" s="1"/>
  <c r="F1234" i="12"/>
  <c r="G1234" i="12" s="1"/>
  <c r="H1234" i="12" s="1"/>
  <c r="F1218" i="12"/>
  <c r="G1218" i="12" s="1"/>
  <c r="H1218" i="12" s="1"/>
  <c r="F1202" i="12"/>
  <c r="G1202" i="12" s="1"/>
  <c r="H1202" i="12" s="1"/>
  <c r="F1186" i="12"/>
  <c r="G1186" i="12" s="1"/>
  <c r="H1186" i="12" s="1"/>
  <c r="F1170" i="12"/>
  <c r="G1170" i="12" s="1"/>
  <c r="H1170" i="12" s="1"/>
  <c r="F1154" i="12"/>
  <c r="G1154" i="12" s="1"/>
  <c r="H1154" i="12" s="1"/>
  <c r="F1138" i="12"/>
  <c r="G1138" i="12" s="1"/>
  <c r="H1138" i="12" s="1"/>
  <c r="F1106" i="12"/>
  <c r="G1106" i="12" s="1"/>
  <c r="H1106" i="12" s="1"/>
  <c r="F1090" i="12"/>
  <c r="G1090" i="12" s="1"/>
  <c r="H1090" i="12" s="1"/>
  <c r="F1074" i="12"/>
  <c r="G1074" i="12" s="1"/>
  <c r="H1074" i="12" s="1"/>
  <c r="F1058" i="12"/>
  <c r="G1058" i="12" s="1"/>
  <c r="H1058" i="12" s="1"/>
  <c r="F1042" i="12"/>
  <c r="G1042" i="12" s="1"/>
  <c r="H1042" i="12" s="1"/>
  <c r="F1026" i="12"/>
  <c r="G1026" i="12" s="1"/>
  <c r="H1026" i="12" s="1"/>
  <c r="F1010" i="12"/>
  <c r="G1010" i="12" s="1"/>
  <c r="H1010" i="12" s="1"/>
  <c r="F994" i="12"/>
  <c r="G994" i="12" s="1"/>
  <c r="H994" i="12" s="1"/>
  <c r="F978" i="12"/>
  <c r="G978" i="12" s="1"/>
  <c r="H978" i="12" s="1"/>
  <c r="F962" i="12"/>
  <c r="G962" i="12" s="1"/>
  <c r="H962" i="12" s="1"/>
  <c r="F946" i="12"/>
  <c r="G946" i="12" s="1"/>
  <c r="H946" i="12" s="1"/>
  <c r="F930" i="12"/>
  <c r="G930" i="12" s="1"/>
  <c r="H930" i="12" s="1"/>
  <c r="F914" i="12"/>
  <c r="G914" i="12" s="1"/>
  <c r="H914" i="12" s="1"/>
  <c r="F898" i="12"/>
  <c r="G898" i="12" s="1"/>
  <c r="H898" i="12" s="1"/>
  <c r="F882" i="12"/>
  <c r="G882" i="12" s="1"/>
  <c r="H882" i="12" s="1"/>
  <c r="F866" i="12"/>
  <c r="G866" i="12" s="1"/>
  <c r="H866" i="12" s="1"/>
  <c r="F850" i="12"/>
  <c r="G850" i="12" s="1"/>
  <c r="H850" i="12" s="1"/>
  <c r="F834" i="12"/>
  <c r="G834" i="12" s="1"/>
  <c r="H834" i="12" s="1"/>
  <c r="F818" i="12"/>
  <c r="G818" i="12" s="1"/>
  <c r="H818" i="12" s="1"/>
  <c r="F802" i="12"/>
  <c r="G802" i="12" s="1"/>
  <c r="H802" i="12" s="1"/>
  <c r="F786" i="12"/>
  <c r="G786" i="12" s="1"/>
  <c r="H786" i="12" s="1"/>
  <c r="F770" i="12"/>
  <c r="G770" i="12" s="1"/>
  <c r="H770" i="12" s="1"/>
  <c r="F754" i="12"/>
  <c r="G754" i="12" s="1"/>
  <c r="H754" i="12" s="1"/>
  <c r="F738" i="12"/>
  <c r="G738" i="12" s="1"/>
  <c r="H738" i="12" s="1"/>
  <c r="F722" i="12"/>
  <c r="G722" i="12" s="1"/>
  <c r="H722" i="12" s="1"/>
  <c r="F706" i="12"/>
  <c r="G706" i="12" s="1"/>
  <c r="H706" i="12" s="1"/>
  <c r="F690" i="12"/>
  <c r="G690" i="12" s="1"/>
  <c r="H690" i="12" s="1"/>
  <c r="F674" i="12"/>
  <c r="G674" i="12" s="1"/>
  <c r="H674" i="12" s="1"/>
  <c r="F658" i="12"/>
  <c r="G658" i="12" s="1"/>
  <c r="H658" i="12" s="1"/>
  <c r="F642" i="12"/>
  <c r="G642" i="12" s="1"/>
  <c r="H642" i="12" s="1"/>
  <c r="F626" i="12"/>
  <c r="G626" i="12" s="1"/>
  <c r="H626" i="12" s="1"/>
  <c r="F610" i="12"/>
  <c r="G610" i="12" s="1"/>
  <c r="H610" i="12" s="1"/>
  <c r="F594" i="12"/>
  <c r="G594" i="12" s="1"/>
  <c r="H594" i="12" s="1"/>
  <c r="F578" i="12"/>
  <c r="G578" i="12" s="1"/>
  <c r="H578" i="12" s="1"/>
  <c r="F562" i="12"/>
  <c r="G562" i="12" s="1"/>
  <c r="H562" i="12" s="1"/>
  <c r="F1233" i="12"/>
  <c r="G1233" i="12" s="1"/>
  <c r="H1233" i="12" s="1"/>
  <c r="F1217" i="12"/>
  <c r="G1217" i="12" s="1"/>
  <c r="H1217" i="12" s="1"/>
  <c r="F1185" i="12"/>
  <c r="G1185" i="12" s="1"/>
  <c r="H1185" i="12" s="1"/>
  <c r="F1169" i="12"/>
  <c r="G1169" i="12" s="1"/>
  <c r="H1169" i="12" s="1"/>
  <c r="F1153" i="12"/>
  <c r="G1153" i="12" s="1"/>
  <c r="H1153" i="12" s="1"/>
  <c r="F1137" i="12"/>
  <c r="G1137" i="12" s="1"/>
  <c r="H1137" i="12" s="1"/>
  <c r="F1105" i="12"/>
  <c r="G1105" i="12" s="1"/>
  <c r="H1105" i="12" s="1"/>
  <c r="F1073" i="12"/>
  <c r="G1073" i="12" s="1"/>
  <c r="H1073" i="12" s="1"/>
  <c r="F1057" i="12"/>
  <c r="G1057" i="12" s="1"/>
  <c r="H1057" i="12" s="1"/>
  <c r="F1041" i="12"/>
  <c r="G1041" i="12" s="1"/>
  <c r="H1041" i="12" s="1"/>
  <c r="F1025" i="12"/>
  <c r="G1025" i="12" s="1"/>
  <c r="H1025" i="12" s="1"/>
  <c r="F1009" i="12"/>
  <c r="G1009" i="12" s="1"/>
  <c r="H1009" i="12" s="1"/>
  <c r="F993" i="12"/>
  <c r="G993" i="12" s="1"/>
  <c r="H993" i="12" s="1"/>
  <c r="F977" i="12"/>
  <c r="G977" i="12" s="1"/>
  <c r="H977" i="12" s="1"/>
  <c r="F961" i="12"/>
  <c r="G961" i="12" s="1"/>
  <c r="H961" i="12" s="1"/>
  <c r="F945" i="12"/>
  <c r="G945" i="12" s="1"/>
  <c r="H945" i="12" s="1"/>
  <c r="F929" i="12"/>
  <c r="G929" i="12" s="1"/>
  <c r="H929" i="12" s="1"/>
  <c r="F913" i="12"/>
  <c r="G913" i="12" s="1"/>
  <c r="H913" i="12" s="1"/>
  <c r="F897" i="12"/>
  <c r="G897" i="12" s="1"/>
  <c r="H897" i="12" s="1"/>
  <c r="F881" i="12"/>
  <c r="G881" i="12" s="1"/>
  <c r="H881" i="12" s="1"/>
  <c r="F849" i="12"/>
  <c r="G849" i="12" s="1"/>
  <c r="H849" i="12" s="1"/>
  <c r="F833" i="12"/>
  <c r="G833" i="12" s="1"/>
  <c r="H833" i="12" s="1"/>
  <c r="F817" i="12"/>
  <c r="G817" i="12" s="1"/>
  <c r="H817" i="12" s="1"/>
  <c r="F801" i="12"/>
  <c r="G801" i="12" s="1"/>
  <c r="H801" i="12" s="1"/>
  <c r="F785" i="12"/>
  <c r="G785" i="12" s="1"/>
  <c r="H785" i="12" s="1"/>
  <c r="F769" i="12"/>
  <c r="G769" i="12" s="1"/>
  <c r="H769" i="12" s="1"/>
  <c r="F753" i="12"/>
  <c r="G753" i="12" s="1"/>
  <c r="H753" i="12" s="1"/>
  <c r="F737" i="12"/>
  <c r="G737" i="12" s="1"/>
  <c r="H737" i="12" s="1"/>
  <c r="F721" i="12"/>
  <c r="G721" i="12" s="1"/>
  <c r="H721" i="12" s="1"/>
  <c r="F705" i="12"/>
  <c r="G705" i="12" s="1"/>
  <c r="H705" i="12" s="1"/>
  <c r="F689" i="12"/>
  <c r="G689" i="12" s="1"/>
  <c r="H689" i="12" s="1"/>
  <c r="F673" i="12"/>
  <c r="G673" i="12" s="1"/>
  <c r="H673" i="12" s="1"/>
  <c r="F657" i="12"/>
  <c r="G657" i="12" s="1"/>
  <c r="H657" i="12" s="1"/>
  <c r="F641" i="12"/>
  <c r="G641" i="12" s="1"/>
  <c r="H641" i="12" s="1"/>
  <c r="F625" i="12"/>
  <c r="G625" i="12" s="1"/>
  <c r="H625" i="12" s="1"/>
  <c r="F609" i="12"/>
  <c r="G609" i="12" s="1"/>
  <c r="H609" i="12" s="1"/>
  <c r="F593" i="12"/>
  <c r="G593" i="12" s="1"/>
  <c r="H593" i="12" s="1"/>
  <c r="F577" i="12"/>
  <c r="G577" i="12" s="1"/>
  <c r="H577" i="12" s="1"/>
  <c r="F561" i="12"/>
  <c r="G561" i="12" s="1"/>
  <c r="H561" i="12" s="1"/>
  <c r="F65" i="12"/>
  <c r="G65" i="12" s="1"/>
  <c r="H65" i="12" s="1"/>
  <c r="F1232" i="12"/>
  <c r="G1232" i="12" s="1"/>
  <c r="H1232" i="12" s="1"/>
  <c r="F1216" i="12"/>
  <c r="G1216" i="12" s="1"/>
  <c r="H1216" i="12" s="1"/>
  <c r="F1184" i="12"/>
  <c r="G1184" i="12" s="1"/>
  <c r="H1184" i="12" s="1"/>
  <c r="F1168" i="12"/>
  <c r="G1168" i="12" s="1"/>
  <c r="H1168" i="12" s="1"/>
  <c r="F1152" i="12"/>
  <c r="G1152" i="12" s="1"/>
  <c r="H1152" i="12" s="1"/>
  <c r="F1136" i="12"/>
  <c r="G1136" i="12" s="1"/>
  <c r="H1136" i="12" s="1"/>
  <c r="F1104" i="12"/>
  <c r="G1104" i="12" s="1"/>
  <c r="H1104" i="12" s="1"/>
  <c r="F1072" i="12"/>
  <c r="G1072" i="12" s="1"/>
  <c r="H1072" i="12" s="1"/>
  <c r="F1056" i="12"/>
  <c r="G1056" i="12" s="1"/>
  <c r="H1056" i="12" s="1"/>
  <c r="F1040" i="12"/>
  <c r="G1040" i="12" s="1"/>
  <c r="H1040" i="12" s="1"/>
  <c r="F1008" i="12"/>
  <c r="G1008" i="12" s="1"/>
  <c r="H1008" i="12" s="1"/>
  <c r="F992" i="12"/>
  <c r="G992" i="12" s="1"/>
  <c r="H992" i="12" s="1"/>
  <c r="F976" i="12"/>
  <c r="G976" i="12" s="1"/>
  <c r="H976" i="12" s="1"/>
  <c r="F960" i="12"/>
  <c r="G960" i="12" s="1"/>
  <c r="H960" i="12" s="1"/>
  <c r="F928" i="12"/>
  <c r="G928" i="12" s="1"/>
  <c r="H928" i="12" s="1"/>
  <c r="F912" i="12"/>
  <c r="G912" i="12" s="1"/>
  <c r="H912" i="12" s="1"/>
  <c r="F896" i="12"/>
  <c r="G896" i="12" s="1"/>
  <c r="H896" i="12" s="1"/>
  <c r="F880" i="12"/>
  <c r="G880" i="12" s="1"/>
  <c r="H880" i="12" s="1"/>
  <c r="F848" i="12"/>
  <c r="G848" i="12" s="1"/>
  <c r="H848" i="12" s="1"/>
  <c r="F832" i="12"/>
  <c r="G832" i="12" s="1"/>
  <c r="H832" i="12" s="1"/>
  <c r="F816" i="12"/>
  <c r="G816" i="12" s="1"/>
  <c r="H816" i="12" s="1"/>
  <c r="F800" i="12"/>
  <c r="G800" i="12" s="1"/>
  <c r="H800" i="12" s="1"/>
  <c r="F784" i="12"/>
  <c r="G784" i="12" s="1"/>
  <c r="H784" i="12" s="1"/>
  <c r="F768" i="12"/>
  <c r="G768" i="12" s="1"/>
  <c r="H768" i="12" s="1"/>
  <c r="F752" i="12"/>
  <c r="G752" i="12" s="1"/>
  <c r="H752" i="12" s="1"/>
  <c r="F736" i="12"/>
  <c r="G736" i="12" s="1"/>
  <c r="H736" i="12" s="1"/>
  <c r="F720" i="12"/>
  <c r="G720" i="12" s="1"/>
  <c r="H720" i="12" s="1"/>
  <c r="F688" i="12"/>
  <c r="G688" i="12" s="1"/>
  <c r="H688" i="12" s="1"/>
  <c r="F672" i="12"/>
  <c r="G672" i="12" s="1"/>
  <c r="H672" i="12" s="1"/>
  <c r="F656" i="12"/>
  <c r="G656" i="12" s="1"/>
  <c r="H656" i="12" s="1"/>
  <c r="F640" i="12"/>
  <c r="G640" i="12" s="1"/>
  <c r="H640" i="12" s="1"/>
  <c r="F624" i="12"/>
  <c r="G624" i="12" s="1"/>
  <c r="H624" i="12" s="1"/>
  <c r="F592" i="12"/>
  <c r="G592" i="12" s="1"/>
  <c r="H592" i="12" s="1"/>
  <c r="F576" i="12"/>
  <c r="G576" i="12" s="1"/>
  <c r="H576" i="12" s="1"/>
  <c r="F560" i="12"/>
  <c r="G560" i="12" s="1"/>
  <c r="H560" i="12" s="1"/>
  <c r="F362" i="12"/>
  <c r="G362" i="12" s="1"/>
  <c r="H362" i="12" s="1"/>
  <c r="F330" i="12"/>
  <c r="G330" i="12" s="1"/>
  <c r="H330" i="12" s="1"/>
  <c r="F282" i="12"/>
  <c r="G282" i="12" s="1"/>
  <c r="H282" i="12" s="1"/>
  <c r="F537" i="12"/>
  <c r="G537" i="12" s="1"/>
  <c r="H537" i="12" s="1"/>
  <c r="F1159" i="12"/>
  <c r="G1159" i="12" s="1"/>
  <c r="H1159" i="12" s="1"/>
  <c r="F791" i="12"/>
  <c r="G791" i="12" s="1"/>
  <c r="H791" i="12" s="1"/>
  <c r="F631" i="12"/>
  <c r="G631" i="12" s="1"/>
  <c r="H631" i="12" s="1"/>
  <c r="F567" i="12"/>
  <c r="G567" i="12" s="1"/>
  <c r="H567" i="12" s="1"/>
  <c r="F280" i="12"/>
  <c r="G280" i="12" s="1"/>
  <c r="H280" i="12" s="1"/>
  <c r="F535" i="12"/>
  <c r="G535" i="12" s="1"/>
  <c r="H535" i="12" s="1"/>
  <c r="F519" i="12"/>
  <c r="G519" i="12" s="1"/>
  <c r="H519" i="12" s="1"/>
  <c r="F503" i="12"/>
  <c r="G503" i="12" s="1"/>
  <c r="H503" i="12" s="1"/>
  <c r="F487" i="12"/>
  <c r="G487" i="12" s="1"/>
  <c r="H487" i="12" s="1"/>
  <c r="F471" i="12"/>
  <c r="G471" i="12" s="1"/>
  <c r="H471" i="12" s="1"/>
  <c r="F1237" i="12"/>
  <c r="G1237" i="12" s="1"/>
  <c r="H1237" i="12" s="1"/>
  <c r="F1221" i="12"/>
  <c r="G1221" i="12" s="1"/>
  <c r="H1221" i="12" s="1"/>
  <c r="F1205" i="12"/>
  <c r="G1205" i="12" s="1"/>
  <c r="H1205" i="12" s="1"/>
  <c r="F1189" i="12"/>
  <c r="G1189" i="12" s="1"/>
  <c r="H1189" i="12" s="1"/>
  <c r="F1173" i="12"/>
  <c r="G1173" i="12" s="1"/>
  <c r="H1173" i="12" s="1"/>
  <c r="F1157" i="12"/>
  <c r="G1157" i="12" s="1"/>
  <c r="H1157" i="12" s="1"/>
  <c r="F1141" i="12"/>
  <c r="G1141" i="12" s="1"/>
  <c r="H1141" i="12" s="1"/>
  <c r="F1125" i="12"/>
  <c r="G1125" i="12" s="1"/>
  <c r="H1125" i="12" s="1"/>
  <c r="F1109" i="12"/>
  <c r="G1109" i="12" s="1"/>
  <c r="H1109" i="12" s="1"/>
  <c r="F1093" i="12"/>
  <c r="G1093" i="12" s="1"/>
  <c r="H1093" i="12" s="1"/>
  <c r="F1077" i="12"/>
  <c r="G1077" i="12" s="1"/>
  <c r="H1077" i="12" s="1"/>
  <c r="F1061" i="12"/>
  <c r="G1061" i="12" s="1"/>
  <c r="H1061" i="12" s="1"/>
  <c r="F1045" i="12"/>
  <c r="G1045" i="12" s="1"/>
  <c r="H1045" i="12" s="1"/>
  <c r="F1029" i="12"/>
  <c r="G1029" i="12" s="1"/>
  <c r="H1029" i="12" s="1"/>
  <c r="F1013" i="12"/>
  <c r="G1013" i="12" s="1"/>
  <c r="H1013" i="12" s="1"/>
  <c r="F997" i="12"/>
  <c r="G997" i="12" s="1"/>
  <c r="H997" i="12" s="1"/>
  <c r="F981" i="12"/>
  <c r="G981" i="12" s="1"/>
  <c r="H981" i="12" s="1"/>
  <c r="F965" i="12"/>
  <c r="G965" i="12" s="1"/>
  <c r="H965" i="12" s="1"/>
  <c r="F949" i="12"/>
  <c r="G949" i="12" s="1"/>
  <c r="H949" i="12" s="1"/>
  <c r="F933" i="12"/>
  <c r="G933" i="12" s="1"/>
  <c r="H933" i="12" s="1"/>
  <c r="F917" i="12"/>
  <c r="G917" i="12" s="1"/>
  <c r="H917" i="12" s="1"/>
  <c r="F901" i="12"/>
  <c r="G901" i="12" s="1"/>
  <c r="H901" i="12" s="1"/>
  <c r="F885" i="12"/>
  <c r="G885" i="12" s="1"/>
  <c r="H885" i="12" s="1"/>
  <c r="F869" i="12"/>
  <c r="G869" i="12" s="1"/>
  <c r="H869" i="12" s="1"/>
  <c r="F853" i="12"/>
  <c r="G853" i="12" s="1"/>
  <c r="H853" i="12" s="1"/>
  <c r="F837" i="12"/>
  <c r="G837" i="12" s="1"/>
  <c r="H837" i="12" s="1"/>
  <c r="F821" i="12"/>
  <c r="G821" i="12" s="1"/>
  <c r="H821" i="12" s="1"/>
  <c r="F805" i="12"/>
  <c r="G805" i="12" s="1"/>
  <c r="H805" i="12" s="1"/>
  <c r="F789" i="12"/>
  <c r="G789" i="12" s="1"/>
  <c r="H789" i="12" s="1"/>
  <c r="F773" i="12"/>
  <c r="G773" i="12" s="1"/>
  <c r="H773" i="12" s="1"/>
  <c r="F757" i="12"/>
  <c r="G757" i="12" s="1"/>
  <c r="H757" i="12" s="1"/>
  <c r="F741" i="12"/>
  <c r="G741" i="12" s="1"/>
  <c r="H741" i="12" s="1"/>
  <c r="F725" i="12"/>
  <c r="G725" i="12" s="1"/>
  <c r="H725" i="12" s="1"/>
  <c r="F709" i="12"/>
  <c r="G709" i="12" s="1"/>
  <c r="H709" i="12" s="1"/>
  <c r="F693" i="12"/>
  <c r="G693" i="12" s="1"/>
  <c r="H693" i="12" s="1"/>
  <c r="F677" i="12"/>
  <c r="G677" i="12" s="1"/>
  <c r="H677" i="12" s="1"/>
  <c r="F661" i="12"/>
  <c r="G661" i="12" s="1"/>
  <c r="H661" i="12" s="1"/>
  <c r="F645" i="12"/>
  <c r="G645" i="12" s="1"/>
  <c r="H645" i="12" s="1"/>
  <c r="F629" i="12"/>
  <c r="G629" i="12" s="1"/>
  <c r="H629" i="12" s="1"/>
  <c r="F613" i="12"/>
  <c r="G613" i="12" s="1"/>
  <c r="H613" i="12" s="1"/>
  <c r="F597" i="12"/>
  <c r="G597" i="12" s="1"/>
  <c r="H597" i="12" s="1"/>
  <c r="F581" i="12"/>
  <c r="G581" i="12" s="1"/>
  <c r="H581" i="12" s="1"/>
  <c r="F565" i="12"/>
  <c r="G565" i="12" s="1"/>
  <c r="H565" i="12" s="1"/>
  <c r="F86" i="12"/>
  <c r="G86" i="12" s="1"/>
  <c r="H86" i="12" s="1"/>
  <c r="F6" i="12"/>
  <c r="G6" i="12" s="1"/>
  <c r="H6" i="12" s="1"/>
  <c r="F37" i="12"/>
  <c r="G37" i="12" s="1"/>
  <c r="H37" i="12" s="1"/>
  <c r="F518" i="12"/>
  <c r="G518" i="12" s="1"/>
  <c r="H518" i="12" s="1"/>
  <c r="F84" i="12"/>
  <c r="G84" i="12" s="1"/>
  <c r="H84" i="12" s="1"/>
  <c r="F20" i="12"/>
  <c r="G20" i="12" s="1"/>
  <c r="H20" i="12" s="1"/>
  <c r="F358" i="12"/>
  <c r="G358" i="12" s="1"/>
  <c r="H358" i="12" s="1"/>
  <c r="F533" i="12"/>
  <c r="G533" i="12" s="1"/>
  <c r="H533" i="12" s="1"/>
  <c r="F83" i="12"/>
  <c r="G83" i="12" s="1"/>
  <c r="H83" i="12" s="1"/>
  <c r="F325" i="12"/>
  <c r="G325" i="12" s="1"/>
  <c r="H325" i="12" s="1"/>
  <c r="F277" i="12"/>
  <c r="G277" i="12" s="1"/>
  <c r="H277" i="12" s="1"/>
  <c r="F532" i="12"/>
  <c r="G532" i="12" s="1"/>
  <c r="H532" i="12" s="1"/>
  <c r="F500" i="12"/>
  <c r="G500" i="12" s="1"/>
  <c r="H500" i="12" s="1"/>
  <c r="F468" i="12"/>
  <c r="G468" i="12" s="1"/>
  <c r="H468" i="12" s="1"/>
  <c r="F82" i="12"/>
  <c r="G82" i="12" s="1"/>
  <c r="H82" i="12" s="1"/>
  <c r="F50" i="12"/>
  <c r="G50" i="12" s="1"/>
  <c r="H50" i="12" s="1"/>
  <c r="F18" i="12"/>
  <c r="G18" i="12" s="1"/>
  <c r="H18" i="12" s="1"/>
  <c r="F356" i="12"/>
  <c r="G356" i="12" s="1"/>
  <c r="H356" i="12" s="1"/>
  <c r="F324" i="12"/>
  <c r="G324" i="12" s="1"/>
  <c r="H324" i="12" s="1"/>
  <c r="F515" i="12"/>
  <c r="G515" i="12" s="1"/>
  <c r="H515" i="12" s="1"/>
  <c r="F70" i="12"/>
  <c r="G70" i="12" s="1"/>
  <c r="H70" i="12" s="1"/>
  <c r="F22" i="12"/>
  <c r="G22" i="12" s="1"/>
  <c r="H22" i="12" s="1"/>
  <c r="F53" i="12"/>
  <c r="G53" i="12" s="1"/>
  <c r="H53" i="12" s="1"/>
  <c r="F534" i="12"/>
  <c r="G534" i="12" s="1"/>
  <c r="H534" i="12" s="1"/>
  <c r="F486" i="12"/>
  <c r="G486" i="12" s="1"/>
  <c r="H486" i="12" s="1"/>
  <c r="F68" i="12"/>
  <c r="G68" i="12" s="1"/>
  <c r="H68" i="12" s="1"/>
  <c r="F326" i="12"/>
  <c r="G326" i="12" s="1"/>
  <c r="H326" i="12" s="1"/>
  <c r="F517" i="12"/>
  <c r="G517" i="12" s="1"/>
  <c r="H517" i="12" s="1"/>
  <c r="F469" i="12"/>
  <c r="G469" i="12" s="1"/>
  <c r="H469" i="12" s="1"/>
  <c r="F67" i="12"/>
  <c r="G67" i="12" s="1"/>
  <c r="H67" i="12" s="1"/>
  <c r="F35" i="12"/>
  <c r="G35" i="12" s="1"/>
  <c r="H35" i="12" s="1"/>
  <c r="F341" i="12"/>
  <c r="G341" i="12" s="1"/>
  <c r="H341" i="12" s="1"/>
  <c r="F293" i="12"/>
  <c r="G293" i="12" s="1"/>
  <c r="H293" i="12" s="1"/>
  <c r="F548" i="12"/>
  <c r="G548" i="12" s="1"/>
  <c r="H548" i="12" s="1"/>
  <c r="F516" i="12"/>
  <c r="G516" i="12" s="1"/>
  <c r="H516" i="12" s="1"/>
  <c r="F484" i="12"/>
  <c r="G484" i="12" s="1"/>
  <c r="H484" i="12" s="1"/>
  <c r="F66" i="12"/>
  <c r="G66" i="12" s="1"/>
  <c r="H66" i="12" s="1"/>
  <c r="F34" i="12"/>
  <c r="G34" i="12" s="1"/>
  <c r="H34" i="12" s="1"/>
  <c r="F340" i="12"/>
  <c r="G340" i="12" s="1"/>
  <c r="H340" i="12" s="1"/>
  <c r="F308" i="12"/>
  <c r="G308" i="12" s="1"/>
  <c r="H308" i="12" s="1"/>
  <c r="F547" i="12"/>
  <c r="G547" i="12" s="1"/>
  <c r="H547" i="12" s="1"/>
  <c r="F546" i="12"/>
  <c r="G546" i="12" s="1"/>
  <c r="H546" i="12" s="1"/>
  <c r="F38" i="12"/>
  <c r="G38" i="12" s="1"/>
  <c r="H38" i="12" s="1"/>
  <c r="F69" i="12"/>
  <c r="G69" i="12" s="1"/>
  <c r="H69" i="12" s="1"/>
  <c r="H5" i="12"/>
  <c r="F502" i="12"/>
  <c r="G502" i="12" s="1"/>
  <c r="H502" i="12" s="1"/>
  <c r="F52" i="12"/>
  <c r="G52" i="12" s="1"/>
  <c r="H52" i="12" s="1"/>
  <c r="F342" i="12"/>
  <c r="G342" i="12" s="1"/>
  <c r="H342" i="12" s="1"/>
  <c r="F278" i="12"/>
  <c r="G278" i="12" s="1"/>
  <c r="H278" i="12" s="1"/>
  <c r="F549" i="12"/>
  <c r="G549" i="12" s="1"/>
  <c r="H549" i="12" s="1"/>
  <c r="F485" i="12"/>
  <c r="G485" i="12" s="1"/>
  <c r="H485" i="12" s="1"/>
  <c r="F309" i="12"/>
  <c r="G309" i="12" s="1"/>
  <c r="H309" i="12" s="1"/>
  <c r="F355" i="12"/>
  <c r="G355" i="12" s="1"/>
  <c r="H355" i="12" s="1"/>
  <c r="F54" i="12"/>
  <c r="G54" i="12" s="1"/>
  <c r="H54" i="12" s="1"/>
  <c r="F85" i="12"/>
  <c r="G85" i="12" s="1"/>
  <c r="H85" i="12" s="1"/>
  <c r="F21" i="12"/>
  <c r="G21" i="12" s="1"/>
  <c r="H21" i="12" s="1"/>
  <c r="F470" i="12"/>
  <c r="G470" i="12" s="1"/>
  <c r="H470" i="12" s="1"/>
  <c r="F36" i="12"/>
  <c r="G36" i="12" s="1"/>
  <c r="H36" i="12" s="1"/>
  <c r="F501" i="12"/>
  <c r="G501" i="12" s="1"/>
  <c r="H501" i="12" s="1"/>
  <c r="F51" i="12"/>
  <c r="G51" i="12" s="1"/>
  <c r="H51" i="12" s="1"/>
  <c r="F357" i="12"/>
  <c r="G357" i="12" s="1"/>
  <c r="H357" i="12" s="1"/>
  <c r="F514" i="12"/>
  <c r="G514" i="12" s="1"/>
  <c r="H514" i="12" s="1"/>
  <c r="F1158" i="12"/>
  <c r="G1158" i="12" s="1"/>
  <c r="H1158" i="12" s="1"/>
  <c r="F886" i="12"/>
  <c r="G886" i="12" s="1"/>
  <c r="H886" i="12" s="1"/>
  <c r="F566" i="12"/>
  <c r="G566" i="12" s="1"/>
  <c r="H566" i="12" s="1"/>
  <c r="F276" i="12"/>
  <c r="G276" i="12" s="1"/>
  <c r="H276" i="12" s="1"/>
  <c r="F499" i="12"/>
  <c r="G499" i="12" s="1"/>
  <c r="H499" i="12" s="1"/>
  <c r="F467" i="12"/>
  <c r="G467" i="12" s="1"/>
  <c r="H467" i="12" s="1"/>
  <c r="F292" i="12"/>
  <c r="G292" i="12" s="1"/>
  <c r="H292" i="12" s="1"/>
  <c r="F531" i="12"/>
  <c r="G531" i="12" s="1"/>
  <c r="H531" i="12" s="1"/>
  <c r="F483" i="12"/>
  <c r="G483" i="12" s="1"/>
  <c r="H483" i="12" s="1"/>
  <c r="F81" i="12"/>
  <c r="G81" i="12" s="1"/>
  <c r="H81" i="12" s="1"/>
  <c r="F49" i="12"/>
  <c r="G49" i="12" s="1"/>
  <c r="H49" i="12" s="1"/>
  <c r="F17" i="12"/>
  <c r="G17" i="12" s="1"/>
  <c r="H17" i="12" s="1"/>
  <c r="F323" i="12"/>
  <c r="G323" i="12" s="1"/>
  <c r="H323" i="12" s="1"/>
  <c r="F307" i="12"/>
  <c r="G307" i="12" s="1"/>
  <c r="H307" i="12" s="1"/>
  <c r="F291" i="12"/>
  <c r="G291" i="12" s="1"/>
  <c r="H291" i="12" s="1"/>
  <c r="F530" i="12"/>
  <c r="G530" i="12" s="1"/>
  <c r="H530" i="12" s="1"/>
  <c r="F498" i="12"/>
  <c r="G498" i="12" s="1"/>
  <c r="H498" i="12" s="1"/>
  <c r="F482" i="12"/>
  <c r="G482" i="12" s="1"/>
  <c r="H482" i="12" s="1"/>
  <c r="F466" i="12"/>
  <c r="G466" i="12" s="1"/>
  <c r="H466" i="12" s="1"/>
  <c r="F80" i="12"/>
  <c r="G80" i="12" s="1"/>
  <c r="H80" i="12" s="1"/>
  <c r="F48" i="12"/>
  <c r="G48" i="12" s="1"/>
  <c r="H48" i="12" s="1"/>
  <c r="F32" i="12"/>
  <c r="G32" i="12" s="1"/>
  <c r="H32" i="12" s="1"/>
  <c r="F16" i="12"/>
  <c r="G16" i="12" s="1"/>
  <c r="H16" i="12" s="1"/>
  <c r="F322" i="12"/>
  <c r="G322" i="12" s="1"/>
  <c r="H322" i="12" s="1"/>
  <c r="F306" i="12"/>
  <c r="G306" i="12" s="1"/>
  <c r="H306" i="12" s="1"/>
  <c r="F290" i="12"/>
  <c r="G290" i="12" s="1"/>
  <c r="H290" i="12" s="1"/>
  <c r="F529" i="12"/>
  <c r="G529" i="12" s="1"/>
  <c r="H529" i="12" s="1"/>
  <c r="F497" i="12"/>
  <c r="G497" i="12" s="1"/>
  <c r="H497" i="12" s="1"/>
  <c r="F481" i="12"/>
  <c r="G481" i="12" s="1"/>
  <c r="H481" i="12" s="1"/>
  <c r="F465" i="12"/>
  <c r="G465" i="12" s="1"/>
  <c r="H465" i="12" s="1"/>
  <c r="F353" i="12"/>
  <c r="G353" i="12" s="1"/>
  <c r="H353" i="12" s="1"/>
  <c r="F528" i="12"/>
  <c r="G528" i="12" s="1"/>
  <c r="H528" i="12" s="1"/>
  <c r="F512" i="12"/>
  <c r="G512" i="12" s="1"/>
  <c r="H512" i="12" s="1"/>
  <c r="F464" i="12"/>
  <c r="G464" i="12" s="1"/>
  <c r="H464" i="12" s="1"/>
  <c r="F57" i="12"/>
  <c r="G57" i="12" s="1"/>
  <c r="H57" i="12" s="1"/>
  <c r="F9" i="12"/>
  <c r="G9" i="12" s="1"/>
  <c r="H9" i="12" s="1"/>
  <c r="F88" i="12"/>
  <c r="G88" i="12" s="1"/>
  <c r="H88" i="12" s="1"/>
  <c r="F56" i="12"/>
  <c r="G56" i="12" s="1"/>
  <c r="H56" i="12" s="1"/>
  <c r="F40" i="12"/>
  <c r="G40" i="12" s="1"/>
  <c r="H40" i="12" s="1"/>
  <c r="F505" i="12"/>
  <c r="G505" i="12" s="1"/>
  <c r="H505" i="12" s="1"/>
  <c r="F489" i="12"/>
  <c r="G489" i="12" s="1"/>
  <c r="H489" i="12" s="1"/>
  <c r="F1191" i="12"/>
  <c r="G1191" i="12" s="1"/>
  <c r="H1191" i="12" s="1"/>
  <c r="F1175" i="12"/>
  <c r="G1175" i="12" s="1"/>
  <c r="H1175" i="12" s="1"/>
  <c r="F1111" i="12"/>
  <c r="G1111" i="12" s="1"/>
  <c r="H1111" i="12" s="1"/>
  <c r="F1095" i="12"/>
  <c r="G1095" i="12" s="1"/>
  <c r="H1095" i="12" s="1"/>
  <c r="F1031" i="12"/>
  <c r="G1031" i="12" s="1"/>
  <c r="H1031" i="12" s="1"/>
  <c r="F1015" i="12"/>
  <c r="G1015" i="12" s="1"/>
  <c r="H1015" i="12" s="1"/>
  <c r="F935" i="12"/>
  <c r="G935" i="12" s="1"/>
  <c r="H935" i="12" s="1"/>
  <c r="F919" i="12"/>
  <c r="G919" i="12" s="1"/>
  <c r="H919" i="12" s="1"/>
  <c r="F855" i="12"/>
  <c r="G855" i="12" s="1"/>
  <c r="H855" i="12" s="1"/>
  <c r="F839" i="12"/>
  <c r="G839" i="12" s="1"/>
  <c r="H839" i="12" s="1"/>
  <c r="F775" i="12"/>
  <c r="G775" i="12" s="1"/>
  <c r="H775" i="12" s="1"/>
  <c r="F759" i="12"/>
  <c r="G759" i="12" s="1"/>
  <c r="H759" i="12" s="1"/>
  <c r="F727" i="12"/>
  <c r="G727" i="12" s="1"/>
  <c r="H727" i="12" s="1"/>
  <c r="F711" i="12"/>
  <c r="G711" i="12" s="1"/>
  <c r="H711" i="12" s="1"/>
  <c r="F663" i="12"/>
  <c r="G663" i="12" s="1"/>
  <c r="H663" i="12" s="1"/>
  <c r="F647" i="12"/>
  <c r="G647" i="12" s="1"/>
  <c r="H647" i="12" s="1"/>
  <c r="F599" i="12"/>
  <c r="G599" i="12" s="1"/>
  <c r="H599" i="12" s="1"/>
  <c r="F551" i="12"/>
  <c r="G551" i="12" s="1"/>
  <c r="H551" i="12" s="1"/>
  <c r="F87" i="12"/>
  <c r="G87" i="12" s="1"/>
  <c r="H87" i="12" s="1"/>
  <c r="F39" i="12"/>
  <c r="G39" i="12" s="1"/>
  <c r="H39" i="12" s="1"/>
  <c r="F329" i="12"/>
  <c r="G329" i="12" s="1"/>
  <c r="H329" i="12" s="1"/>
  <c r="F281" i="12"/>
  <c r="G281" i="12" s="1"/>
  <c r="H281" i="12" s="1"/>
  <c r="F504" i="12"/>
  <c r="G504" i="12" s="1"/>
  <c r="H504" i="12" s="1"/>
  <c r="F488" i="12"/>
  <c r="G488" i="12" s="1"/>
  <c r="H488" i="12" s="1"/>
  <c r="F472" i="12"/>
  <c r="G472" i="12" s="1"/>
  <c r="H472" i="12" s="1"/>
  <c r="F1190" i="12"/>
  <c r="G1190" i="12" s="1"/>
  <c r="H1190" i="12" s="1"/>
  <c r="F1174" i="12"/>
  <c r="G1174" i="12" s="1"/>
  <c r="H1174" i="12" s="1"/>
  <c r="F1110" i="12"/>
  <c r="G1110" i="12" s="1"/>
  <c r="H1110" i="12" s="1"/>
  <c r="F1094" i="12"/>
  <c r="G1094" i="12" s="1"/>
  <c r="H1094" i="12" s="1"/>
  <c r="F1014" i="12"/>
  <c r="G1014" i="12" s="1"/>
  <c r="H1014" i="12" s="1"/>
  <c r="F998" i="12"/>
  <c r="G998" i="12" s="1"/>
  <c r="H998" i="12" s="1"/>
  <c r="F934" i="12"/>
  <c r="G934" i="12" s="1"/>
  <c r="H934" i="12" s="1"/>
  <c r="F918" i="12"/>
  <c r="G918" i="12" s="1"/>
  <c r="H918" i="12" s="1"/>
  <c r="F854" i="12"/>
  <c r="G854" i="12" s="1"/>
  <c r="H854" i="12" s="1"/>
  <c r="F838" i="12"/>
  <c r="G838" i="12" s="1"/>
  <c r="H838" i="12" s="1"/>
  <c r="F758" i="12"/>
  <c r="G758" i="12" s="1"/>
  <c r="H758" i="12" s="1"/>
  <c r="F726" i="12"/>
  <c r="G726" i="12" s="1"/>
  <c r="H726" i="12" s="1"/>
  <c r="F710" i="12"/>
  <c r="G710" i="12" s="1"/>
  <c r="H710" i="12" s="1"/>
  <c r="F694" i="12"/>
  <c r="G694" i="12" s="1"/>
  <c r="H694" i="12" s="1"/>
  <c r="F646" i="12"/>
  <c r="G646" i="12" s="1"/>
  <c r="H646" i="12" s="1"/>
  <c r="F598" i="12"/>
  <c r="G598" i="12" s="1"/>
  <c r="H598" i="12" s="1"/>
  <c r="F582" i="12"/>
  <c r="G582" i="12" s="1"/>
  <c r="H582" i="12" s="1"/>
  <c r="F30" i="12"/>
  <c r="G30" i="12" s="1"/>
  <c r="H30" i="12" s="1"/>
  <c r="F526" i="12"/>
  <c r="G526" i="12" s="1"/>
  <c r="H526" i="12" s="1"/>
  <c r="F12" i="12"/>
  <c r="G12" i="12" s="1"/>
  <c r="H12" i="12" s="1"/>
  <c r="F525" i="12"/>
  <c r="G525" i="12" s="1"/>
  <c r="H525" i="12" s="1"/>
  <c r="F763" i="12"/>
  <c r="G763" i="12" s="1"/>
  <c r="H763" i="12" s="1"/>
  <c r="F635" i="12"/>
  <c r="G635" i="12" s="1"/>
  <c r="H635" i="12" s="1"/>
  <c r="F31" i="12"/>
  <c r="G31" i="12" s="1"/>
  <c r="H31" i="12" s="1"/>
  <c r="F14" i="12"/>
  <c r="G14" i="12" s="1"/>
  <c r="H14" i="12" s="1"/>
  <c r="F288" i="12"/>
  <c r="G288" i="12" s="1"/>
  <c r="H288" i="12" s="1"/>
  <c r="F13" i="12"/>
  <c r="G13" i="12" s="1"/>
  <c r="H13" i="12" s="1"/>
  <c r="F287" i="12"/>
  <c r="G287" i="12" s="1"/>
  <c r="H287" i="12" s="1"/>
  <c r="F524" i="12"/>
  <c r="G524" i="12" s="1"/>
  <c r="H524" i="12" s="1"/>
  <c r="F508" i="12"/>
  <c r="G508" i="12" s="1"/>
  <c r="H508" i="12" s="1"/>
  <c r="F762" i="12"/>
  <c r="G762" i="12" s="1"/>
  <c r="H762" i="12" s="1"/>
  <c r="F634" i="12"/>
  <c r="G634" i="12" s="1"/>
  <c r="H634" i="12" s="1"/>
  <c r="F305" i="12"/>
  <c r="G305" i="12" s="1"/>
  <c r="H305" i="12" s="1"/>
  <c r="F544" i="12"/>
  <c r="G544" i="12" s="1"/>
  <c r="H544" i="12" s="1"/>
  <c r="F304" i="12"/>
  <c r="G304" i="12" s="1"/>
  <c r="H304" i="12" s="1"/>
  <c r="F543" i="12"/>
  <c r="G543" i="12" s="1"/>
  <c r="H543" i="12" s="1"/>
  <c r="F542" i="12"/>
  <c r="G542" i="12" s="1"/>
  <c r="H542" i="12" s="1"/>
  <c r="F507" i="12"/>
  <c r="G507" i="12" s="1"/>
  <c r="H507" i="12" s="1"/>
  <c r="F745" i="12"/>
  <c r="G745" i="12" s="1"/>
  <c r="H745" i="12" s="1"/>
  <c r="F617" i="12"/>
  <c r="G617" i="12" s="1"/>
  <c r="H617" i="12" s="1"/>
  <c r="C52" i="9"/>
  <c r="K52" i="9" s="1"/>
  <c r="L52" i="9" s="1"/>
  <c r="C693" i="9"/>
  <c r="K693" i="9" s="1"/>
  <c r="L693" i="9" s="1"/>
  <c r="C881" i="9"/>
  <c r="K881" i="9" s="1"/>
  <c r="L881" i="9" s="1"/>
  <c r="C236" i="9"/>
  <c r="K236" i="9" s="1"/>
  <c r="L236" i="9" s="1"/>
  <c r="C371" i="9"/>
  <c r="K371" i="9" s="1"/>
  <c r="L371" i="9" s="1"/>
  <c r="C880" i="9"/>
  <c r="K880" i="9" s="1"/>
  <c r="L880" i="9" s="1"/>
  <c r="C834" i="9"/>
  <c r="K834" i="9" s="1"/>
  <c r="L834" i="9" s="1"/>
  <c r="C639" i="9"/>
  <c r="K639" i="9" s="1"/>
  <c r="L639" i="9" s="1"/>
  <c r="C638" i="9"/>
  <c r="K638" i="9" s="1"/>
  <c r="L638" i="9" s="1"/>
  <c r="C634" i="9"/>
  <c r="K634" i="9" s="1"/>
  <c r="L634" i="9" s="1"/>
  <c r="C1198" i="9"/>
  <c r="K1198" i="9" s="1"/>
  <c r="L1198" i="9" s="1"/>
  <c r="C1017" i="9"/>
  <c r="K1017" i="9" s="1"/>
  <c r="L1017" i="9" s="1"/>
  <c r="C832" i="9"/>
  <c r="K832" i="9" s="1"/>
  <c r="L832" i="9" s="1"/>
  <c r="C171" i="9"/>
  <c r="K171" i="9" s="1"/>
  <c r="L171" i="9" s="1"/>
  <c r="C1189" i="9"/>
  <c r="K1189" i="9" s="1"/>
  <c r="L1189" i="9" s="1"/>
  <c r="C1009" i="9"/>
  <c r="K1009" i="9" s="1"/>
  <c r="L1009" i="9" s="1"/>
  <c r="C825" i="9"/>
  <c r="K825" i="9" s="1"/>
  <c r="L825" i="9" s="1"/>
  <c r="C157" i="9"/>
  <c r="K157" i="9" s="1"/>
  <c r="L157" i="9" s="1"/>
  <c r="C1188" i="9"/>
  <c r="K1188" i="9" s="1"/>
  <c r="L1188" i="9" s="1"/>
  <c r="C1002" i="9"/>
  <c r="K1002" i="9" s="1"/>
  <c r="L1002" i="9" s="1"/>
  <c r="C806" i="9"/>
  <c r="K806" i="9" s="1"/>
  <c r="L806" i="9" s="1"/>
  <c r="C156" i="9"/>
  <c r="K156" i="9" s="1"/>
  <c r="L156" i="9" s="1"/>
  <c r="C1175" i="9"/>
  <c r="K1175" i="9" s="1"/>
  <c r="L1175" i="9" s="1"/>
  <c r="C1001" i="9"/>
  <c r="K1001" i="9" s="1"/>
  <c r="L1001" i="9" s="1"/>
  <c r="C760" i="9"/>
  <c r="K760" i="9" s="1"/>
  <c r="L760" i="9" s="1"/>
  <c r="C155" i="9"/>
  <c r="K155" i="9" s="1"/>
  <c r="L155" i="9" s="1"/>
  <c r="C1174" i="9"/>
  <c r="K1174" i="9" s="1"/>
  <c r="L1174" i="9" s="1"/>
  <c r="C958" i="9"/>
  <c r="K958" i="9" s="1"/>
  <c r="L958" i="9" s="1"/>
  <c r="C759" i="9"/>
  <c r="K759" i="9" s="1"/>
  <c r="L759" i="9" s="1"/>
  <c r="C126" i="9"/>
  <c r="K126" i="9" s="1"/>
  <c r="L126" i="9" s="1"/>
  <c r="C1139" i="9"/>
  <c r="K1139" i="9" s="1"/>
  <c r="L1139" i="9" s="1"/>
  <c r="C954" i="9"/>
  <c r="K954" i="9" s="1"/>
  <c r="L954" i="9" s="1"/>
  <c r="C758" i="9"/>
  <c r="K758" i="9" s="1"/>
  <c r="L758" i="9" s="1"/>
  <c r="C567" i="9"/>
  <c r="K567" i="9" s="1"/>
  <c r="L567" i="9" s="1"/>
  <c r="C1138" i="9"/>
  <c r="K1138" i="9" s="1"/>
  <c r="L1138" i="9" s="1"/>
  <c r="C953" i="9"/>
  <c r="K953" i="9" s="1"/>
  <c r="L953" i="9" s="1"/>
  <c r="C757" i="9"/>
  <c r="K757" i="9" s="1"/>
  <c r="L757" i="9" s="1"/>
  <c r="C61" i="9"/>
  <c r="K61" i="9" s="1"/>
  <c r="L61" i="9" s="1"/>
  <c r="C1128" i="9"/>
  <c r="K1128" i="9" s="1"/>
  <c r="L1128" i="9" s="1"/>
  <c r="C934" i="9"/>
  <c r="K934" i="9" s="1"/>
  <c r="L934" i="9" s="1"/>
  <c r="C756" i="9"/>
  <c r="K756" i="9" s="1"/>
  <c r="L756" i="9" s="1"/>
  <c r="C323" i="9"/>
  <c r="K323" i="9" s="1"/>
  <c r="L323" i="9" s="1"/>
  <c r="C1127" i="9"/>
  <c r="K1127" i="9" s="1"/>
  <c r="L1127" i="9" s="1"/>
  <c r="C933" i="9"/>
  <c r="K933" i="9" s="1"/>
  <c r="L933" i="9" s="1"/>
  <c r="C707" i="9"/>
  <c r="K707" i="9" s="1"/>
  <c r="L707" i="9" s="1"/>
  <c r="C53" i="9"/>
  <c r="K53" i="9" s="1"/>
  <c r="L53" i="9" s="1"/>
  <c r="C1126" i="9"/>
  <c r="K1126" i="9" s="1"/>
  <c r="L1126" i="9" s="1"/>
  <c r="C884" i="9"/>
  <c r="K884" i="9" s="1"/>
  <c r="L884" i="9" s="1"/>
  <c r="C706" i="9"/>
  <c r="K706" i="9" s="1"/>
  <c r="L706" i="9" s="1"/>
  <c r="C510" i="9"/>
  <c r="K510" i="9" s="1"/>
  <c r="L510" i="9" s="1"/>
  <c r="C320" i="9"/>
  <c r="K320" i="9" s="1"/>
  <c r="L320" i="9" s="1"/>
  <c r="C1072" i="9"/>
  <c r="K1072" i="9" s="1"/>
  <c r="L1072" i="9" s="1"/>
  <c r="C449" i="9"/>
  <c r="K449" i="9" s="1"/>
  <c r="L449" i="9" s="1"/>
  <c r="C1071" i="9"/>
  <c r="K1071" i="9" s="1"/>
  <c r="L1071" i="9" s="1"/>
  <c r="C448" i="9"/>
  <c r="K448" i="9" s="1"/>
  <c r="L448" i="9" s="1"/>
  <c r="C234" i="9"/>
  <c r="K234" i="9" s="1"/>
  <c r="L234" i="9" s="1"/>
  <c r="C1239" i="9"/>
  <c r="K1239" i="9" s="1"/>
  <c r="L1239" i="9" s="1"/>
  <c r="C833" i="9"/>
  <c r="K833" i="9" s="1"/>
  <c r="L833" i="9" s="1"/>
  <c r="C233" i="9"/>
  <c r="K233" i="9" s="1"/>
  <c r="L233" i="9" s="1"/>
  <c r="C442" i="9"/>
  <c r="K442" i="9" s="1"/>
  <c r="L442" i="9" s="1"/>
  <c r="C399" i="9"/>
  <c r="K399" i="9" s="1"/>
  <c r="L399" i="9" s="1"/>
  <c r="C583" i="9"/>
  <c r="K583" i="9" s="1"/>
  <c r="L583" i="9" s="1"/>
  <c r="C582" i="9"/>
  <c r="K582" i="9" s="1"/>
  <c r="L582" i="9" s="1"/>
  <c r="C568" i="9"/>
  <c r="K568" i="9" s="1"/>
  <c r="L568" i="9" s="1"/>
  <c r="C64" i="9"/>
  <c r="K64" i="9" s="1"/>
  <c r="L64" i="9" s="1"/>
  <c r="C84" i="9"/>
  <c r="K84" i="9" s="1"/>
  <c r="L84" i="9" s="1"/>
  <c r="C324" i="9"/>
  <c r="K324" i="9" s="1"/>
  <c r="L324" i="9" s="1"/>
  <c r="C520" i="9"/>
  <c r="K520" i="9" s="1"/>
  <c r="L520" i="9" s="1"/>
  <c r="C321" i="9"/>
  <c r="K321" i="9" s="1"/>
  <c r="L321" i="9" s="1"/>
  <c r="C1091" i="9"/>
  <c r="K1091" i="9" s="1"/>
  <c r="L1091" i="9" s="1"/>
  <c r="C883" i="9"/>
  <c r="K883" i="9" s="1"/>
  <c r="L883" i="9" s="1"/>
  <c r="C705" i="9"/>
  <c r="K705" i="9" s="1"/>
  <c r="L705" i="9" s="1"/>
  <c r="C499" i="9"/>
  <c r="K499" i="9" s="1"/>
  <c r="L499" i="9" s="1"/>
  <c r="C319" i="9"/>
  <c r="K319" i="9" s="1"/>
  <c r="L319" i="9" s="1"/>
  <c r="C235" i="9"/>
  <c r="K235" i="9" s="1"/>
  <c r="L235" i="9" s="1"/>
  <c r="C1070" i="9"/>
  <c r="K1070" i="9" s="1"/>
  <c r="L1070" i="9" s="1"/>
  <c r="C447" i="9"/>
  <c r="K447" i="9" s="1"/>
  <c r="L447" i="9" s="1"/>
  <c r="C1018" i="9"/>
  <c r="K1018" i="9" s="1"/>
  <c r="L1018" i="9" s="1"/>
  <c r="C446" i="9"/>
  <c r="K446" i="9" s="1"/>
  <c r="L446" i="9" s="1"/>
  <c r="C633" i="9"/>
  <c r="K633" i="9" s="1"/>
  <c r="L633" i="9" s="1"/>
  <c r="C629" i="9"/>
  <c r="K629" i="9" s="1"/>
  <c r="L629" i="9" s="1"/>
  <c r="C392" i="9"/>
  <c r="K392" i="9" s="1"/>
  <c r="L392" i="9" s="1"/>
  <c r="C373" i="9"/>
  <c r="K373" i="9" s="1"/>
  <c r="L373" i="9" s="1"/>
  <c r="C372" i="9"/>
  <c r="K372" i="9" s="1"/>
  <c r="L372" i="9" s="1"/>
  <c r="C566" i="9"/>
  <c r="K566" i="9" s="1"/>
  <c r="L566" i="9" s="1"/>
  <c r="C54" i="9"/>
  <c r="K54" i="9" s="1"/>
  <c r="L54" i="9" s="1"/>
  <c r="C511" i="9"/>
  <c r="K511" i="9" s="1"/>
  <c r="L511" i="9" s="1"/>
  <c r="C1078" i="9"/>
  <c r="K1078" i="9" s="1"/>
  <c r="L1078" i="9" s="1"/>
  <c r="C882" i="9"/>
  <c r="K882" i="9" s="1"/>
  <c r="L882" i="9" s="1"/>
  <c r="C704" i="9"/>
  <c r="K704" i="9" s="1"/>
  <c r="L704" i="9" s="1"/>
  <c r="C498" i="9"/>
  <c r="K498" i="9" s="1"/>
  <c r="L498" i="9" s="1"/>
  <c r="C237" i="9"/>
  <c r="K237" i="9" s="1"/>
  <c r="L237" i="9" s="1"/>
  <c r="C1168" i="9"/>
  <c r="K1168" i="9" s="1"/>
  <c r="L1168" i="9" s="1"/>
  <c r="C1215" i="9"/>
  <c r="K1215" i="9" s="1"/>
  <c r="L1215" i="9" s="1"/>
  <c r="C1167" i="9"/>
  <c r="K1167" i="9" s="1"/>
  <c r="L1167" i="9" s="1"/>
  <c r="C1096" i="9"/>
  <c r="K1096" i="9" s="1"/>
  <c r="L1096" i="9" s="1"/>
  <c r="C976" i="9"/>
  <c r="K976" i="9" s="1"/>
  <c r="L976" i="9" s="1"/>
  <c r="C920" i="9"/>
  <c r="K920" i="9" s="1"/>
  <c r="L920" i="9" s="1"/>
  <c r="C852" i="9"/>
  <c r="K852" i="9" s="1"/>
  <c r="L852" i="9" s="1"/>
  <c r="C786" i="9"/>
  <c r="K786" i="9" s="1"/>
  <c r="L786" i="9" s="1"/>
  <c r="C718" i="9"/>
  <c r="K718" i="9" s="1"/>
  <c r="L718" i="9" s="1"/>
  <c r="C662" i="9"/>
  <c r="K662" i="9" s="1"/>
  <c r="L662" i="9" s="1"/>
  <c r="C591" i="9"/>
  <c r="K591" i="9" s="1"/>
  <c r="L591" i="9" s="1"/>
  <c r="C538" i="9"/>
  <c r="K538" i="9" s="1"/>
  <c r="L538" i="9" s="1"/>
  <c r="C485" i="9"/>
  <c r="K485" i="9" s="1"/>
  <c r="L485" i="9" s="1"/>
  <c r="C414" i="9"/>
  <c r="K414" i="9" s="1"/>
  <c r="L414" i="9" s="1"/>
  <c r="C351" i="9"/>
  <c r="K351" i="9" s="1"/>
  <c r="L351" i="9" s="1"/>
  <c r="C268" i="9"/>
  <c r="K268" i="9" s="1"/>
  <c r="L268" i="9" s="1"/>
  <c r="C182" i="9"/>
  <c r="K182" i="9" s="1"/>
  <c r="L182" i="9" s="1"/>
  <c r="C116" i="9"/>
  <c r="K116" i="9" s="1"/>
  <c r="L116" i="9" s="1"/>
  <c r="C8" i="9"/>
  <c r="K8" i="9" s="1"/>
  <c r="L8" i="9" s="1"/>
  <c r="C1048" i="9"/>
  <c r="K1048" i="9" s="1"/>
  <c r="L1048" i="9" s="1"/>
  <c r="C1047" i="9"/>
  <c r="K1047" i="9" s="1"/>
  <c r="L1047" i="9" s="1"/>
  <c r="C1214" i="9"/>
  <c r="K1214" i="9" s="1"/>
  <c r="L1214" i="9" s="1"/>
  <c r="C1146" i="9"/>
  <c r="K1146" i="9" s="1"/>
  <c r="L1146" i="9" s="1"/>
  <c r="C1095" i="9"/>
  <c r="K1095" i="9" s="1"/>
  <c r="L1095" i="9" s="1"/>
  <c r="C1043" i="9"/>
  <c r="K1043" i="9" s="1"/>
  <c r="L1043" i="9" s="1"/>
  <c r="C975" i="9"/>
  <c r="K975" i="9" s="1"/>
  <c r="L975" i="9" s="1"/>
  <c r="C912" i="9"/>
  <c r="K912" i="9" s="1"/>
  <c r="L912" i="9" s="1"/>
  <c r="C851" i="9"/>
  <c r="K851" i="9" s="1"/>
  <c r="L851" i="9" s="1"/>
  <c r="C785" i="9"/>
  <c r="K785" i="9" s="1"/>
  <c r="L785" i="9" s="1"/>
  <c r="C714" i="9"/>
  <c r="K714" i="9" s="1"/>
  <c r="L714" i="9" s="1"/>
  <c r="C661" i="9"/>
  <c r="K661" i="9" s="1"/>
  <c r="L661" i="9" s="1"/>
  <c r="C590" i="9"/>
  <c r="K590" i="9" s="1"/>
  <c r="L590" i="9" s="1"/>
  <c r="C537" i="9"/>
  <c r="K537" i="9" s="1"/>
  <c r="L537" i="9" s="1"/>
  <c r="C466" i="9"/>
  <c r="K466" i="9" s="1"/>
  <c r="L466" i="9" s="1"/>
  <c r="C410" i="9"/>
  <c r="K410" i="9" s="1"/>
  <c r="L410" i="9" s="1"/>
  <c r="C341" i="9"/>
  <c r="K341" i="9" s="1"/>
  <c r="L341" i="9" s="1"/>
  <c r="C267" i="9"/>
  <c r="K267" i="9" s="1"/>
  <c r="L267" i="9" s="1"/>
  <c r="C181" i="9"/>
  <c r="K181" i="9" s="1"/>
  <c r="L181" i="9" s="1"/>
  <c r="C115" i="9"/>
  <c r="K115" i="9" s="1"/>
  <c r="L115" i="9" s="1"/>
  <c r="C1122" i="9"/>
  <c r="K1122" i="9" s="1"/>
  <c r="L1122" i="9" s="1"/>
  <c r="C1000" i="9"/>
  <c r="K1000" i="9" s="1"/>
  <c r="L1000" i="9" s="1"/>
  <c r="C879" i="9"/>
  <c r="K879" i="9" s="1"/>
  <c r="L879" i="9" s="1"/>
  <c r="C681" i="9"/>
  <c r="K681" i="9" s="1"/>
  <c r="L681" i="9" s="1"/>
  <c r="C565" i="9"/>
  <c r="K565" i="9" s="1"/>
  <c r="L565" i="9" s="1"/>
  <c r="C370" i="9"/>
  <c r="K370" i="9" s="1"/>
  <c r="L370" i="9" s="1"/>
  <c r="C216" i="9"/>
  <c r="K216" i="9" s="1"/>
  <c r="L216" i="9" s="1"/>
  <c r="C1172" i="9"/>
  <c r="K1172" i="9" s="1"/>
  <c r="L1172" i="9" s="1"/>
  <c r="C1055" i="9"/>
  <c r="K1055" i="9" s="1"/>
  <c r="L1055" i="9" s="1"/>
  <c r="C931" i="9"/>
  <c r="K931" i="9" s="1"/>
  <c r="L931" i="9" s="1"/>
  <c r="C804" i="9"/>
  <c r="K804" i="9" s="1"/>
  <c r="L804" i="9" s="1"/>
  <c r="C680" i="9"/>
  <c r="K680" i="9" s="1"/>
  <c r="L680" i="9" s="1"/>
  <c r="C546" i="9"/>
  <c r="K546" i="9" s="1"/>
  <c r="L546" i="9" s="1"/>
  <c r="C440" i="9"/>
  <c r="K440" i="9" s="1"/>
  <c r="L440" i="9" s="1"/>
  <c r="C215" i="9"/>
  <c r="K215" i="9" s="1"/>
  <c r="L215" i="9" s="1"/>
  <c r="C1219" i="9"/>
  <c r="K1219" i="9" s="1"/>
  <c r="L1219" i="9" s="1"/>
  <c r="C1054" i="9"/>
  <c r="K1054" i="9" s="1"/>
  <c r="L1054" i="9" s="1"/>
  <c r="C930" i="9"/>
  <c r="K930" i="9" s="1"/>
  <c r="L930" i="9" s="1"/>
  <c r="C803" i="9"/>
  <c r="K803" i="9" s="1"/>
  <c r="L803" i="9" s="1"/>
  <c r="C616" i="9"/>
  <c r="K616" i="9" s="1"/>
  <c r="L616" i="9" s="1"/>
  <c r="C421" i="9"/>
  <c r="K421" i="9" s="1"/>
  <c r="L421" i="9" s="1"/>
  <c r="C214" i="9"/>
  <c r="K214" i="9" s="1"/>
  <c r="L214" i="9" s="1"/>
  <c r="C44" i="9"/>
  <c r="K44" i="9" s="1"/>
  <c r="L44" i="9" s="1"/>
  <c r="C1218" i="9"/>
  <c r="K1218" i="9" s="1"/>
  <c r="L1218" i="9" s="1"/>
  <c r="C1170" i="9"/>
  <c r="K1170" i="9" s="1"/>
  <c r="L1170" i="9" s="1"/>
  <c r="C1102" i="9"/>
  <c r="K1102" i="9" s="1"/>
  <c r="L1102" i="9" s="1"/>
  <c r="C926" i="9"/>
  <c r="K926" i="9" s="1"/>
  <c r="L926" i="9" s="1"/>
  <c r="C873" i="9"/>
  <c r="K873" i="9" s="1"/>
  <c r="L873" i="9" s="1"/>
  <c r="C739" i="9"/>
  <c r="K739" i="9" s="1"/>
  <c r="L739" i="9" s="1"/>
  <c r="C615" i="9"/>
  <c r="K615" i="9" s="1"/>
  <c r="L615" i="9" s="1"/>
  <c r="C488" i="9"/>
  <c r="K488" i="9" s="1"/>
  <c r="L488" i="9" s="1"/>
  <c r="C420" i="9"/>
  <c r="K420" i="9" s="1"/>
  <c r="L420" i="9" s="1"/>
  <c r="C213" i="9"/>
  <c r="K213" i="9" s="1"/>
  <c r="L213" i="9" s="1"/>
  <c r="C1049" i="9"/>
  <c r="K1049" i="9" s="1"/>
  <c r="L1049" i="9" s="1"/>
  <c r="C487" i="9"/>
  <c r="K487" i="9" s="1"/>
  <c r="L487" i="9" s="1"/>
  <c r="C1097" i="9"/>
  <c r="K1097" i="9" s="1"/>
  <c r="L1097" i="9" s="1"/>
  <c r="C921" i="9"/>
  <c r="K921" i="9" s="1"/>
  <c r="L921" i="9" s="1"/>
  <c r="C853" i="9"/>
  <c r="K853" i="9" s="1"/>
  <c r="L853" i="9" s="1"/>
  <c r="C726" i="9"/>
  <c r="K726" i="9" s="1"/>
  <c r="L726" i="9" s="1"/>
  <c r="C663" i="9"/>
  <c r="K663" i="9" s="1"/>
  <c r="L663" i="9" s="1"/>
  <c r="C542" i="9"/>
  <c r="K542" i="9" s="1"/>
  <c r="L542" i="9" s="1"/>
  <c r="C486" i="9"/>
  <c r="K486" i="9" s="1"/>
  <c r="L486" i="9" s="1"/>
  <c r="C352" i="9"/>
  <c r="K352" i="9" s="1"/>
  <c r="L352" i="9" s="1"/>
  <c r="C273" i="9"/>
  <c r="K273" i="9" s="1"/>
  <c r="L273" i="9" s="1"/>
  <c r="C186" i="9"/>
  <c r="K186" i="9" s="1"/>
  <c r="L186" i="9" s="1"/>
  <c r="C117" i="9"/>
  <c r="K117" i="9" s="1"/>
  <c r="L117" i="9" s="1"/>
  <c r="C1210" i="9"/>
  <c r="K1210" i="9" s="1"/>
  <c r="L1210" i="9" s="1"/>
  <c r="C1145" i="9"/>
  <c r="K1145" i="9" s="1"/>
  <c r="L1145" i="9" s="1"/>
  <c r="C1094" i="9"/>
  <c r="K1094" i="9" s="1"/>
  <c r="L1094" i="9" s="1"/>
  <c r="C1024" i="9"/>
  <c r="K1024" i="9" s="1"/>
  <c r="L1024" i="9" s="1"/>
  <c r="C974" i="9"/>
  <c r="K974" i="9" s="1"/>
  <c r="L974" i="9" s="1"/>
  <c r="C911" i="9"/>
  <c r="K911" i="9" s="1"/>
  <c r="L911" i="9" s="1"/>
  <c r="C837" i="9"/>
  <c r="K837" i="9" s="1"/>
  <c r="L837" i="9" s="1"/>
  <c r="C784" i="9"/>
  <c r="K784" i="9" s="1"/>
  <c r="L784" i="9" s="1"/>
  <c r="C713" i="9"/>
  <c r="K713" i="9" s="1"/>
  <c r="L713" i="9" s="1"/>
  <c r="C660" i="9"/>
  <c r="K660" i="9" s="1"/>
  <c r="L660" i="9" s="1"/>
  <c r="C586" i="9"/>
  <c r="K586" i="9" s="1"/>
  <c r="L586" i="9" s="1"/>
  <c r="C536" i="9"/>
  <c r="K536" i="9" s="1"/>
  <c r="L536" i="9" s="1"/>
  <c r="C465" i="9"/>
  <c r="K465" i="9" s="1"/>
  <c r="L465" i="9" s="1"/>
  <c r="C402" i="9"/>
  <c r="K402" i="9" s="1"/>
  <c r="L402" i="9" s="1"/>
  <c r="C327" i="9"/>
  <c r="K327" i="9" s="1"/>
  <c r="L327" i="9" s="1"/>
  <c r="C266" i="9"/>
  <c r="K266" i="9" s="1"/>
  <c r="L266" i="9" s="1"/>
  <c r="C180" i="9"/>
  <c r="K180" i="9" s="1"/>
  <c r="L180" i="9" s="1"/>
  <c r="C91" i="9"/>
  <c r="K91" i="9" s="1"/>
  <c r="L91" i="9" s="1"/>
  <c r="C1173" i="9"/>
  <c r="K1173" i="9" s="1"/>
  <c r="L1173" i="9" s="1"/>
  <c r="C805" i="9"/>
  <c r="K805" i="9" s="1"/>
  <c r="L805" i="9" s="1"/>
  <c r="C441" i="9"/>
  <c r="K441" i="9" s="1"/>
  <c r="L441" i="9" s="1"/>
  <c r="C51" i="9"/>
  <c r="K51" i="9" s="1"/>
  <c r="L51" i="9" s="1"/>
  <c r="C1220" i="9"/>
  <c r="K1220" i="9" s="1"/>
  <c r="L1220" i="9" s="1"/>
  <c r="C1121" i="9"/>
  <c r="K1121" i="9" s="1"/>
  <c r="L1121" i="9" s="1"/>
  <c r="C878" i="9"/>
  <c r="K878" i="9" s="1"/>
  <c r="L878" i="9" s="1"/>
  <c r="C754" i="9"/>
  <c r="K754" i="9" s="1"/>
  <c r="L754" i="9" s="1"/>
  <c r="C490" i="9"/>
  <c r="K490" i="9" s="1"/>
  <c r="L490" i="9" s="1"/>
  <c r="C289" i="9"/>
  <c r="K289" i="9" s="1"/>
  <c r="L289" i="9" s="1"/>
  <c r="C121" i="9"/>
  <c r="K121" i="9" s="1"/>
  <c r="L121" i="9" s="1"/>
  <c r="C1103" i="9"/>
  <c r="K1103" i="9" s="1"/>
  <c r="L1103" i="9" s="1"/>
  <c r="C679" i="9"/>
  <c r="K679" i="9" s="1"/>
  <c r="L679" i="9" s="1"/>
  <c r="C368" i="9"/>
  <c r="K368" i="9" s="1"/>
  <c r="L368" i="9" s="1"/>
  <c r="C1050" i="9"/>
  <c r="K1050" i="9" s="1"/>
  <c r="L1050" i="9" s="1"/>
  <c r="C802" i="9"/>
  <c r="K802" i="9" s="1"/>
  <c r="L802" i="9" s="1"/>
  <c r="C544" i="9"/>
  <c r="K544" i="9" s="1"/>
  <c r="L544" i="9" s="1"/>
  <c r="C286" i="9"/>
  <c r="K286" i="9" s="1"/>
  <c r="L286" i="9" s="1"/>
  <c r="C16" i="9"/>
  <c r="K16" i="9" s="1"/>
  <c r="L16" i="9" s="1"/>
  <c r="C1217" i="9"/>
  <c r="K1217" i="9" s="1"/>
  <c r="L1217" i="9" s="1"/>
  <c r="C1169" i="9"/>
  <c r="K1169" i="9" s="1"/>
  <c r="L1169" i="9" s="1"/>
  <c r="C1098" i="9"/>
  <c r="K1098" i="9" s="1"/>
  <c r="L1098" i="9" s="1"/>
  <c r="C978" i="9"/>
  <c r="K978" i="9" s="1"/>
  <c r="L978" i="9" s="1"/>
  <c r="C922" i="9"/>
  <c r="K922" i="9" s="1"/>
  <c r="L922" i="9" s="1"/>
  <c r="C854" i="9"/>
  <c r="K854" i="9" s="1"/>
  <c r="L854" i="9" s="1"/>
  <c r="C801" i="9"/>
  <c r="K801" i="9" s="1"/>
  <c r="L801" i="9" s="1"/>
  <c r="C738" i="9"/>
  <c r="K738" i="9" s="1"/>
  <c r="L738" i="9" s="1"/>
  <c r="C664" i="9"/>
  <c r="K664" i="9" s="1"/>
  <c r="L664" i="9" s="1"/>
  <c r="C614" i="9"/>
  <c r="K614" i="9" s="1"/>
  <c r="L614" i="9" s="1"/>
  <c r="C543" i="9"/>
  <c r="K543" i="9" s="1"/>
  <c r="L543" i="9" s="1"/>
  <c r="C419" i="9"/>
  <c r="K419" i="9" s="1"/>
  <c r="L419" i="9" s="1"/>
  <c r="C366" i="9"/>
  <c r="K366" i="9" s="1"/>
  <c r="L366" i="9" s="1"/>
  <c r="C275" i="9"/>
  <c r="K275" i="9" s="1"/>
  <c r="L275" i="9" s="1"/>
  <c r="C212" i="9"/>
  <c r="K212" i="9" s="1"/>
  <c r="L212" i="9" s="1"/>
  <c r="C118" i="9"/>
  <c r="K118" i="9" s="1"/>
  <c r="L118" i="9" s="1"/>
  <c r="C10" i="9"/>
  <c r="K10" i="9" s="1"/>
  <c r="L10" i="9" s="1"/>
  <c r="C1216" i="9"/>
  <c r="K1216" i="9" s="1"/>
  <c r="L1216" i="9" s="1"/>
  <c r="C977" i="9"/>
  <c r="K977" i="9" s="1"/>
  <c r="L977" i="9" s="1"/>
  <c r="C787" i="9"/>
  <c r="K787" i="9" s="1"/>
  <c r="L787" i="9" s="1"/>
  <c r="C610" i="9"/>
  <c r="K610" i="9" s="1"/>
  <c r="L610" i="9" s="1"/>
  <c r="C418" i="9"/>
  <c r="K418" i="9" s="1"/>
  <c r="L418" i="9" s="1"/>
  <c r="C9" i="9"/>
  <c r="K9" i="9" s="1"/>
  <c r="L9" i="9" s="1"/>
  <c r="C1200" i="9"/>
  <c r="K1200" i="9" s="1"/>
  <c r="L1200" i="9" s="1"/>
  <c r="C1141" i="9"/>
  <c r="K1141" i="9" s="1"/>
  <c r="L1141" i="9" s="1"/>
  <c r="C1093" i="9"/>
  <c r="K1093" i="9" s="1"/>
  <c r="L1093" i="9" s="1"/>
  <c r="C1023" i="9"/>
  <c r="K1023" i="9" s="1"/>
  <c r="L1023" i="9" s="1"/>
  <c r="C970" i="9"/>
  <c r="K970" i="9" s="1"/>
  <c r="L970" i="9" s="1"/>
  <c r="C899" i="9"/>
  <c r="K899" i="9" s="1"/>
  <c r="L899" i="9" s="1"/>
  <c r="C836" i="9"/>
  <c r="K836" i="9" s="1"/>
  <c r="L836" i="9" s="1"/>
  <c r="C783" i="9"/>
  <c r="K783" i="9" s="1"/>
  <c r="L783" i="9" s="1"/>
  <c r="C712" i="9"/>
  <c r="K712" i="9" s="1"/>
  <c r="L712" i="9" s="1"/>
  <c r="C659" i="9"/>
  <c r="K659" i="9" s="1"/>
  <c r="L659" i="9" s="1"/>
  <c r="C585" i="9"/>
  <c r="K585" i="9" s="1"/>
  <c r="L585" i="9" s="1"/>
  <c r="C535" i="9"/>
  <c r="K535" i="9" s="1"/>
  <c r="L535" i="9" s="1"/>
  <c r="C464" i="9"/>
  <c r="K464" i="9" s="1"/>
  <c r="L464" i="9" s="1"/>
  <c r="C401" i="9"/>
  <c r="K401" i="9" s="1"/>
  <c r="L401" i="9" s="1"/>
  <c r="C326" i="9"/>
  <c r="K326" i="9" s="1"/>
  <c r="L326" i="9" s="1"/>
  <c r="C265" i="9"/>
  <c r="K265" i="9" s="1"/>
  <c r="L265" i="9" s="1"/>
  <c r="C173" i="9"/>
  <c r="K173" i="9" s="1"/>
  <c r="L173" i="9" s="1"/>
  <c r="C14" i="9"/>
  <c r="K14" i="9" s="1"/>
  <c r="L14" i="9" s="1"/>
  <c r="C30" i="9"/>
  <c r="K30" i="9" s="1"/>
  <c r="L30" i="9" s="1"/>
  <c r="C46" i="9"/>
  <c r="K46" i="9" s="1"/>
  <c r="L46" i="9" s="1"/>
  <c r="C62" i="9"/>
  <c r="K62" i="9" s="1"/>
  <c r="L62" i="9" s="1"/>
  <c r="C78" i="9"/>
  <c r="K78" i="9" s="1"/>
  <c r="L78" i="9" s="1"/>
  <c r="C94" i="9"/>
  <c r="K94" i="9" s="1"/>
  <c r="L94" i="9" s="1"/>
  <c r="C110" i="9"/>
  <c r="K110" i="9" s="1"/>
  <c r="L110" i="9" s="1"/>
  <c r="C15" i="9"/>
  <c r="K15" i="9" s="1"/>
  <c r="L15" i="9" s="1"/>
  <c r="C31" i="9"/>
  <c r="K31" i="9" s="1"/>
  <c r="L31" i="9" s="1"/>
  <c r="C47" i="9"/>
  <c r="K47" i="9" s="1"/>
  <c r="L47" i="9" s="1"/>
  <c r="C63" i="9"/>
  <c r="K63" i="9" s="1"/>
  <c r="L63" i="9" s="1"/>
  <c r="C79" i="9"/>
  <c r="K79" i="9" s="1"/>
  <c r="L79" i="9" s="1"/>
  <c r="C95" i="9"/>
  <c r="K95" i="9" s="1"/>
  <c r="L95" i="9" s="1"/>
  <c r="C111" i="9"/>
  <c r="K111" i="9" s="1"/>
  <c r="L111" i="9" s="1"/>
  <c r="C20" i="9"/>
  <c r="K20" i="9" s="1"/>
  <c r="L20" i="9" s="1"/>
  <c r="C38" i="9"/>
  <c r="K38" i="9" s="1"/>
  <c r="L38" i="9" s="1"/>
  <c r="C56" i="9"/>
  <c r="K56" i="9" s="1"/>
  <c r="L56" i="9" s="1"/>
  <c r="C74" i="9"/>
  <c r="K74" i="9" s="1"/>
  <c r="L74" i="9" s="1"/>
  <c r="C92" i="9"/>
  <c r="K92" i="9" s="1"/>
  <c r="L92" i="9" s="1"/>
  <c r="C112" i="9"/>
  <c r="K112" i="9" s="1"/>
  <c r="L112" i="9" s="1"/>
  <c r="C128" i="9"/>
  <c r="K128" i="9" s="1"/>
  <c r="L128" i="9" s="1"/>
  <c r="C144" i="9"/>
  <c r="K144" i="9" s="1"/>
  <c r="L144" i="9" s="1"/>
  <c r="C160" i="9"/>
  <c r="K160" i="9" s="1"/>
  <c r="L160" i="9" s="1"/>
  <c r="C176" i="9"/>
  <c r="K176" i="9" s="1"/>
  <c r="L176" i="9" s="1"/>
  <c r="C192" i="9"/>
  <c r="K192" i="9" s="1"/>
  <c r="L192" i="9" s="1"/>
  <c r="C208" i="9"/>
  <c r="K208" i="9" s="1"/>
  <c r="L208" i="9" s="1"/>
  <c r="C224" i="9"/>
  <c r="K224" i="9" s="1"/>
  <c r="L224" i="9" s="1"/>
  <c r="C240" i="9"/>
  <c r="K240" i="9" s="1"/>
  <c r="L240" i="9" s="1"/>
  <c r="C256" i="9"/>
  <c r="K256" i="9" s="1"/>
  <c r="L256" i="9" s="1"/>
  <c r="C272" i="9"/>
  <c r="K272" i="9" s="1"/>
  <c r="L272" i="9" s="1"/>
  <c r="C288" i="9"/>
  <c r="K288" i="9" s="1"/>
  <c r="L288" i="9" s="1"/>
  <c r="C304" i="9"/>
  <c r="K304" i="9" s="1"/>
  <c r="L304" i="9" s="1"/>
  <c r="C21" i="9"/>
  <c r="K21" i="9" s="1"/>
  <c r="L21" i="9" s="1"/>
  <c r="C39" i="9"/>
  <c r="K39" i="9" s="1"/>
  <c r="L39" i="9" s="1"/>
  <c r="C57" i="9"/>
  <c r="K57" i="9" s="1"/>
  <c r="L57" i="9" s="1"/>
  <c r="C75" i="9"/>
  <c r="K75" i="9" s="1"/>
  <c r="L75" i="9" s="1"/>
  <c r="C93" i="9"/>
  <c r="K93" i="9" s="1"/>
  <c r="L93" i="9" s="1"/>
  <c r="C113" i="9"/>
  <c r="K113" i="9" s="1"/>
  <c r="L113" i="9" s="1"/>
  <c r="C129" i="9"/>
  <c r="K129" i="9" s="1"/>
  <c r="L129" i="9" s="1"/>
  <c r="C145" i="9"/>
  <c r="K145" i="9" s="1"/>
  <c r="L145" i="9" s="1"/>
  <c r="C161" i="9"/>
  <c r="K161" i="9" s="1"/>
  <c r="L161" i="9" s="1"/>
  <c r="C177" i="9"/>
  <c r="K177" i="9" s="1"/>
  <c r="L177" i="9" s="1"/>
  <c r="C193" i="9"/>
  <c r="K193" i="9" s="1"/>
  <c r="L193" i="9" s="1"/>
  <c r="C209" i="9"/>
  <c r="K209" i="9" s="1"/>
  <c r="L209" i="9" s="1"/>
  <c r="C225" i="9"/>
  <c r="K225" i="9" s="1"/>
  <c r="L225" i="9" s="1"/>
  <c r="C4" i="9"/>
  <c r="K4" i="9" s="1"/>
  <c r="L4" i="9" s="1"/>
  <c r="C22" i="9"/>
  <c r="K22" i="9" s="1"/>
  <c r="L22" i="9" s="1"/>
  <c r="C40" i="9"/>
  <c r="K40" i="9" s="1"/>
  <c r="L40" i="9" s="1"/>
  <c r="C58" i="9"/>
  <c r="K58" i="9" s="1"/>
  <c r="L58" i="9" s="1"/>
  <c r="C76" i="9"/>
  <c r="K76" i="9" s="1"/>
  <c r="L76" i="9" s="1"/>
  <c r="C96" i="9"/>
  <c r="K96" i="9" s="1"/>
  <c r="L96" i="9" s="1"/>
  <c r="C114" i="9"/>
  <c r="K114" i="9" s="1"/>
  <c r="L114" i="9" s="1"/>
  <c r="C130" i="9"/>
  <c r="K130" i="9" s="1"/>
  <c r="L130" i="9" s="1"/>
  <c r="C146" i="9"/>
  <c r="K146" i="9" s="1"/>
  <c r="L146" i="9" s="1"/>
  <c r="C162" i="9"/>
  <c r="K162" i="9" s="1"/>
  <c r="L162" i="9" s="1"/>
  <c r="C178" i="9"/>
  <c r="K178" i="9" s="1"/>
  <c r="L178" i="9" s="1"/>
  <c r="C194" i="9"/>
  <c r="K194" i="9" s="1"/>
  <c r="L194" i="9" s="1"/>
  <c r="C210" i="9"/>
  <c r="K210" i="9" s="1"/>
  <c r="L210" i="9" s="1"/>
  <c r="C226" i="9"/>
  <c r="K226" i="9" s="1"/>
  <c r="L226" i="9" s="1"/>
  <c r="C242" i="9"/>
  <c r="K242" i="9" s="1"/>
  <c r="L242" i="9" s="1"/>
  <c r="C258" i="9"/>
  <c r="K258" i="9" s="1"/>
  <c r="L258" i="9" s="1"/>
  <c r="C274" i="9"/>
  <c r="K274" i="9" s="1"/>
  <c r="L274" i="9" s="1"/>
  <c r="C290" i="9"/>
  <c r="K290" i="9" s="1"/>
  <c r="L290" i="9" s="1"/>
  <c r="C306" i="9"/>
  <c r="K306" i="9" s="1"/>
  <c r="L306" i="9" s="1"/>
  <c r="C322" i="9"/>
  <c r="K322" i="9" s="1"/>
  <c r="L322" i="9" s="1"/>
  <c r="C11" i="9"/>
  <c r="K11" i="9" s="1"/>
  <c r="L11" i="9" s="1"/>
  <c r="C34" i="9"/>
  <c r="K34" i="9" s="1"/>
  <c r="L34" i="9" s="1"/>
  <c r="C55" i="9"/>
  <c r="K55" i="9" s="1"/>
  <c r="L55" i="9" s="1"/>
  <c r="C81" i="9"/>
  <c r="K81" i="9" s="1"/>
  <c r="L81" i="9" s="1"/>
  <c r="C102" i="9"/>
  <c r="K102" i="9" s="1"/>
  <c r="L102" i="9" s="1"/>
  <c r="C123" i="9"/>
  <c r="K123" i="9" s="1"/>
  <c r="L123" i="9" s="1"/>
  <c r="C142" i="9"/>
  <c r="K142" i="9" s="1"/>
  <c r="L142" i="9" s="1"/>
  <c r="C164" i="9"/>
  <c r="K164" i="9" s="1"/>
  <c r="L164" i="9" s="1"/>
  <c r="C183" i="9"/>
  <c r="K183" i="9" s="1"/>
  <c r="L183" i="9" s="1"/>
  <c r="C202" i="9"/>
  <c r="K202" i="9" s="1"/>
  <c r="L202" i="9" s="1"/>
  <c r="C221" i="9"/>
  <c r="K221" i="9" s="1"/>
  <c r="L221" i="9" s="1"/>
  <c r="C241" i="9"/>
  <c r="K241" i="9" s="1"/>
  <c r="L241" i="9" s="1"/>
  <c r="C260" i="9"/>
  <c r="K260" i="9" s="1"/>
  <c r="L260" i="9" s="1"/>
  <c r="C278" i="9"/>
  <c r="K278" i="9" s="1"/>
  <c r="L278" i="9" s="1"/>
  <c r="C296" i="9"/>
  <c r="K296" i="9" s="1"/>
  <c r="L296" i="9" s="1"/>
  <c r="C314" i="9"/>
  <c r="K314" i="9" s="1"/>
  <c r="L314" i="9" s="1"/>
  <c r="C331" i="9"/>
  <c r="K331" i="9" s="1"/>
  <c r="L331" i="9" s="1"/>
  <c r="C347" i="9"/>
  <c r="K347" i="9" s="1"/>
  <c r="L347" i="9" s="1"/>
  <c r="C363" i="9"/>
  <c r="K363" i="9" s="1"/>
  <c r="L363" i="9" s="1"/>
  <c r="C379" i="9"/>
  <c r="K379" i="9" s="1"/>
  <c r="L379" i="9" s="1"/>
  <c r="C395" i="9"/>
  <c r="K395" i="9" s="1"/>
  <c r="L395" i="9" s="1"/>
  <c r="C411" i="9"/>
  <c r="K411" i="9" s="1"/>
  <c r="L411" i="9" s="1"/>
  <c r="C427" i="9"/>
  <c r="K427" i="9" s="1"/>
  <c r="L427" i="9" s="1"/>
  <c r="C443" i="9"/>
  <c r="K443" i="9" s="1"/>
  <c r="L443" i="9" s="1"/>
  <c r="C459" i="9"/>
  <c r="K459" i="9" s="1"/>
  <c r="L459" i="9" s="1"/>
  <c r="C475" i="9"/>
  <c r="K475" i="9" s="1"/>
  <c r="L475" i="9" s="1"/>
  <c r="C491" i="9"/>
  <c r="K491" i="9" s="1"/>
  <c r="L491" i="9" s="1"/>
  <c r="C507" i="9"/>
  <c r="K507" i="9" s="1"/>
  <c r="L507" i="9" s="1"/>
  <c r="C523" i="9"/>
  <c r="K523" i="9" s="1"/>
  <c r="L523" i="9" s="1"/>
  <c r="C539" i="9"/>
  <c r="K539" i="9" s="1"/>
  <c r="L539" i="9" s="1"/>
  <c r="C555" i="9"/>
  <c r="K555" i="9" s="1"/>
  <c r="L555" i="9" s="1"/>
  <c r="C571" i="9"/>
  <c r="K571" i="9" s="1"/>
  <c r="L571" i="9" s="1"/>
  <c r="C587" i="9"/>
  <c r="K587" i="9" s="1"/>
  <c r="L587" i="9" s="1"/>
  <c r="C603" i="9"/>
  <c r="K603" i="9" s="1"/>
  <c r="L603" i="9" s="1"/>
  <c r="C619" i="9"/>
  <c r="K619" i="9" s="1"/>
  <c r="L619" i="9" s="1"/>
  <c r="C635" i="9"/>
  <c r="K635" i="9" s="1"/>
  <c r="L635" i="9" s="1"/>
  <c r="C651" i="9"/>
  <c r="K651" i="9" s="1"/>
  <c r="L651" i="9" s="1"/>
  <c r="C667" i="9"/>
  <c r="K667" i="9" s="1"/>
  <c r="L667" i="9" s="1"/>
  <c r="C683" i="9"/>
  <c r="K683" i="9" s="1"/>
  <c r="L683" i="9" s="1"/>
  <c r="C699" i="9"/>
  <c r="K699" i="9" s="1"/>
  <c r="L699" i="9" s="1"/>
  <c r="C715" i="9"/>
  <c r="K715" i="9" s="1"/>
  <c r="L715" i="9" s="1"/>
  <c r="C731" i="9"/>
  <c r="K731" i="9" s="1"/>
  <c r="L731" i="9" s="1"/>
  <c r="C747" i="9"/>
  <c r="K747" i="9" s="1"/>
  <c r="L747" i="9" s="1"/>
  <c r="C763" i="9"/>
  <c r="K763" i="9" s="1"/>
  <c r="L763" i="9" s="1"/>
  <c r="C779" i="9"/>
  <c r="K779" i="9" s="1"/>
  <c r="L779" i="9" s="1"/>
  <c r="C795" i="9"/>
  <c r="K795" i="9" s="1"/>
  <c r="L795" i="9" s="1"/>
  <c r="C811" i="9"/>
  <c r="K811" i="9" s="1"/>
  <c r="L811" i="9" s="1"/>
  <c r="C827" i="9"/>
  <c r="K827" i="9" s="1"/>
  <c r="L827" i="9" s="1"/>
  <c r="C843" i="9"/>
  <c r="K843" i="9" s="1"/>
  <c r="L843" i="9" s="1"/>
  <c r="C859" i="9"/>
  <c r="K859" i="9" s="1"/>
  <c r="L859" i="9" s="1"/>
  <c r="C875" i="9"/>
  <c r="K875" i="9" s="1"/>
  <c r="L875" i="9" s="1"/>
  <c r="C891" i="9"/>
  <c r="K891" i="9" s="1"/>
  <c r="L891" i="9" s="1"/>
  <c r="C907" i="9"/>
  <c r="K907" i="9" s="1"/>
  <c r="L907" i="9" s="1"/>
  <c r="C923" i="9"/>
  <c r="K923" i="9" s="1"/>
  <c r="L923" i="9" s="1"/>
  <c r="C939" i="9"/>
  <c r="K939" i="9" s="1"/>
  <c r="L939" i="9" s="1"/>
  <c r="C955" i="9"/>
  <c r="K955" i="9" s="1"/>
  <c r="L955" i="9" s="1"/>
  <c r="C971" i="9"/>
  <c r="K971" i="9" s="1"/>
  <c r="L971" i="9" s="1"/>
  <c r="C987" i="9"/>
  <c r="K987" i="9" s="1"/>
  <c r="L987" i="9" s="1"/>
  <c r="C1003" i="9"/>
  <c r="K1003" i="9" s="1"/>
  <c r="L1003" i="9" s="1"/>
  <c r="C1019" i="9"/>
  <c r="K1019" i="9" s="1"/>
  <c r="L1019" i="9" s="1"/>
  <c r="C1035" i="9"/>
  <c r="K1035" i="9" s="1"/>
  <c r="L1035" i="9" s="1"/>
  <c r="C1051" i="9"/>
  <c r="K1051" i="9" s="1"/>
  <c r="L1051" i="9" s="1"/>
  <c r="C1067" i="9"/>
  <c r="K1067" i="9" s="1"/>
  <c r="L1067" i="9" s="1"/>
  <c r="C1083" i="9"/>
  <c r="K1083" i="9" s="1"/>
  <c r="L1083" i="9" s="1"/>
  <c r="C1099" i="9"/>
  <c r="K1099" i="9" s="1"/>
  <c r="L1099" i="9" s="1"/>
  <c r="C1115" i="9"/>
  <c r="K1115" i="9" s="1"/>
  <c r="L1115" i="9" s="1"/>
  <c r="C1131" i="9"/>
  <c r="K1131" i="9" s="1"/>
  <c r="L1131" i="9" s="1"/>
  <c r="C1147" i="9"/>
  <c r="K1147" i="9" s="1"/>
  <c r="L1147" i="9" s="1"/>
  <c r="C1163" i="9"/>
  <c r="K1163" i="9" s="1"/>
  <c r="L1163" i="9" s="1"/>
  <c r="C1179" i="9"/>
  <c r="K1179" i="9" s="1"/>
  <c r="L1179" i="9" s="1"/>
  <c r="C1195" i="9"/>
  <c r="K1195" i="9" s="1"/>
  <c r="L1195" i="9" s="1"/>
  <c r="C1211" i="9"/>
  <c r="K1211" i="9" s="1"/>
  <c r="L1211" i="9" s="1"/>
  <c r="C1227" i="9"/>
  <c r="K1227" i="9" s="1"/>
  <c r="L1227" i="9" s="1"/>
  <c r="C12" i="9"/>
  <c r="K12" i="9" s="1"/>
  <c r="L12" i="9" s="1"/>
  <c r="C35" i="9"/>
  <c r="K35" i="9" s="1"/>
  <c r="L35" i="9" s="1"/>
  <c r="C59" i="9"/>
  <c r="K59" i="9" s="1"/>
  <c r="L59" i="9" s="1"/>
  <c r="C82" i="9"/>
  <c r="K82" i="9" s="1"/>
  <c r="L82" i="9" s="1"/>
  <c r="C103" i="9"/>
  <c r="K103" i="9" s="1"/>
  <c r="L103" i="9" s="1"/>
  <c r="C124" i="9"/>
  <c r="K124" i="9" s="1"/>
  <c r="L124" i="9" s="1"/>
  <c r="C143" i="9"/>
  <c r="K143" i="9" s="1"/>
  <c r="L143" i="9" s="1"/>
  <c r="C165" i="9"/>
  <c r="K165" i="9" s="1"/>
  <c r="L165" i="9" s="1"/>
  <c r="C184" i="9"/>
  <c r="K184" i="9" s="1"/>
  <c r="L184" i="9" s="1"/>
  <c r="C203" i="9"/>
  <c r="K203" i="9" s="1"/>
  <c r="L203" i="9" s="1"/>
  <c r="C222" i="9"/>
  <c r="K222" i="9" s="1"/>
  <c r="L222" i="9" s="1"/>
  <c r="C243" i="9"/>
  <c r="K243" i="9" s="1"/>
  <c r="L243" i="9" s="1"/>
  <c r="C261" i="9"/>
  <c r="K261" i="9" s="1"/>
  <c r="L261" i="9" s="1"/>
  <c r="C279" i="9"/>
  <c r="K279" i="9" s="1"/>
  <c r="L279" i="9" s="1"/>
  <c r="C297" i="9"/>
  <c r="K297" i="9" s="1"/>
  <c r="L297" i="9" s="1"/>
  <c r="C315" i="9"/>
  <c r="K315" i="9" s="1"/>
  <c r="L315" i="9" s="1"/>
  <c r="C332" i="9"/>
  <c r="K332" i="9" s="1"/>
  <c r="L332" i="9" s="1"/>
  <c r="C348" i="9"/>
  <c r="K348" i="9" s="1"/>
  <c r="L348" i="9" s="1"/>
  <c r="C364" i="9"/>
  <c r="K364" i="9" s="1"/>
  <c r="L364" i="9" s="1"/>
  <c r="C380" i="9"/>
  <c r="K380" i="9" s="1"/>
  <c r="L380" i="9" s="1"/>
  <c r="C396" i="9"/>
  <c r="K396" i="9" s="1"/>
  <c r="L396" i="9" s="1"/>
  <c r="C412" i="9"/>
  <c r="K412" i="9" s="1"/>
  <c r="L412" i="9" s="1"/>
  <c r="C428" i="9"/>
  <c r="K428" i="9" s="1"/>
  <c r="L428" i="9" s="1"/>
  <c r="C444" i="9"/>
  <c r="K444" i="9" s="1"/>
  <c r="L444" i="9" s="1"/>
  <c r="C460" i="9"/>
  <c r="K460" i="9" s="1"/>
  <c r="L460" i="9" s="1"/>
  <c r="C476" i="9"/>
  <c r="K476" i="9" s="1"/>
  <c r="L476" i="9" s="1"/>
  <c r="C492" i="9"/>
  <c r="K492" i="9" s="1"/>
  <c r="L492" i="9" s="1"/>
  <c r="C508" i="9"/>
  <c r="K508" i="9" s="1"/>
  <c r="L508" i="9" s="1"/>
  <c r="C524" i="9"/>
  <c r="K524" i="9" s="1"/>
  <c r="L524" i="9" s="1"/>
  <c r="C540" i="9"/>
  <c r="K540" i="9" s="1"/>
  <c r="L540" i="9" s="1"/>
  <c r="C556" i="9"/>
  <c r="K556" i="9" s="1"/>
  <c r="L556" i="9" s="1"/>
  <c r="C572" i="9"/>
  <c r="K572" i="9" s="1"/>
  <c r="L572" i="9" s="1"/>
  <c r="C588" i="9"/>
  <c r="K588" i="9" s="1"/>
  <c r="L588" i="9" s="1"/>
  <c r="C604" i="9"/>
  <c r="K604" i="9" s="1"/>
  <c r="L604" i="9" s="1"/>
  <c r="C620" i="9"/>
  <c r="K620" i="9" s="1"/>
  <c r="L620" i="9" s="1"/>
  <c r="C636" i="9"/>
  <c r="K636" i="9" s="1"/>
  <c r="L636" i="9" s="1"/>
  <c r="C652" i="9"/>
  <c r="K652" i="9" s="1"/>
  <c r="L652" i="9" s="1"/>
  <c r="C668" i="9"/>
  <c r="K668" i="9" s="1"/>
  <c r="L668" i="9" s="1"/>
  <c r="C684" i="9"/>
  <c r="K684" i="9" s="1"/>
  <c r="L684" i="9" s="1"/>
  <c r="C700" i="9"/>
  <c r="K700" i="9" s="1"/>
  <c r="L700" i="9" s="1"/>
  <c r="C716" i="9"/>
  <c r="K716" i="9" s="1"/>
  <c r="L716" i="9" s="1"/>
  <c r="C732" i="9"/>
  <c r="K732" i="9" s="1"/>
  <c r="L732" i="9" s="1"/>
  <c r="C748" i="9"/>
  <c r="K748" i="9" s="1"/>
  <c r="L748" i="9" s="1"/>
  <c r="C764" i="9"/>
  <c r="K764" i="9" s="1"/>
  <c r="L764" i="9" s="1"/>
  <c r="C780" i="9"/>
  <c r="K780" i="9" s="1"/>
  <c r="L780" i="9" s="1"/>
  <c r="C796" i="9"/>
  <c r="K796" i="9" s="1"/>
  <c r="L796" i="9" s="1"/>
  <c r="C812" i="9"/>
  <c r="K812" i="9" s="1"/>
  <c r="L812" i="9" s="1"/>
  <c r="C828" i="9"/>
  <c r="K828" i="9" s="1"/>
  <c r="L828" i="9" s="1"/>
  <c r="C844" i="9"/>
  <c r="K844" i="9" s="1"/>
  <c r="L844" i="9" s="1"/>
  <c r="C860" i="9"/>
  <c r="K860" i="9" s="1"/>
  <c r="L860" i="9" s="1"/>
  <c r="C876" i="9"/>
  <c r="K876" i="9" s="1"/>
  <c r="L876" i="9" s="1"/>
  <c r="C892" i="9"/>
  <c r="K892" i="9" s="1"/>
  <c r="L892" i="9" s="1"/>
  <c r="C908" i="9"/>
  <c r="K908" i="9" s="1"/>
  <c r="L908" i="9" s="1"/>
  <c r="C924" i="9"/>
  <c r="K924" i="9" s="1"/>
  <c r="L924" i="9" s="1"/>
  <c r="C940" i="9"/>
  <c r="K940" i="9" s="1"/>
  <c r="L940" i="9" s="1"/>
  <c r="C956" i="9"/>
  <c r="K956" i="9" s="1"/>
  <c r="L956" i="9" s="1"/>
  <c r="C972" i="9"/>
  <c r="K972" i="9" s="1"/>
  <c r="L972" i="9" s="1"/>
  <c r="C988" i="9"/>
  <c r="K988" i="9" s="1"/>
  <c r="L988" i="9" s="1"/>
  <c r="C1004" i="9"/>
  <c r="K1004" i="9" s="1"/>
  <c r="L1004" i="9" s="1"/>
  <c r="C1020" i="9"/>
  <c r="K1020" i="9" s="1"/>
  <c r="L1020" i="9" s="1"/>
  <c r="C1036" i="9"/>
  <c r="K1036" i="9" s="1"/>
  <c r="L1036" i="9" s="1"/>
  <c r="C1052" i="9"/>
  <c r="K1052" i="9" s="1"/>
  <c r="L1052" i="9" s="1"/>
  <c r="C1068" i="9"/>
  <c r="K1068" i="9" s="1"/>
  <c r="L1068" i="9" s="1"/>
  <c r="C1084" i="9"/>
  <c r="K1084" i="9" s="1"/>
  <c r="L1084" i="9" s="1"/>
  <c r="C1100" i="9"/>
  <c r="K1100" i="9" s="1"/>
  <c r="L1100" i="9" s="1"/>
  <c r="C1116" i="9"/>
  <c r="K1116" i="9" s="1"/>
  <c r="L1116" i="9" s="1"/>
  <c r="C1132" i="9"/>
  <c r="K1132" i="9" s="1"/>
  <c r="L1132" i="9" s="1"/>
  <c r="C1148" i="9"/>
  <c r="K1148" i="9" s="1"/>
  <c r="L1148" i="9" s="1"/>
  <c r="C1164" i="9"/>
  <c r="K1164" i="9" s="1"/>
  <c r="L1164" i="9" s="1"/>
  <c r="C1180" i="9"/>
  <c r="K1180" i="9" s="1"/>
  <c r="L1180" i="9" s="1"/>
  <c r="C1196" i="9"/>
  <c r="K1196" i="9" s="1"/>
  <c r="L1196" i="9" s="1"/>
  <c r="C1212" i="9"/>
  <c r="K1212" i="9" s="1"/>
  <c r="L1212" i="9" s="1"/>
  <c r="C1228" i="9"/>
  <c r="K1228" i="9" s="1"/>
  <c r="L1228" i="9" s="1"/>
  <c r="C13" i="9"/>
  <c r="K13" i="9" s="1"/>
  <c r="L13" i="9" s="1"/>
  <c r="C36" i="9"/>
  <c r="K36" i="9" s="1"/>
  <c r="L36" i="9" s="1"/>
  <c r="C60" i="9"/>
  <c r="K60" i="9" s="1"/>
  <c r="L60" i="9" s="1"/>
  <c r="C83" i="9"/>
  <c r="K83" i="9" s="1"/>
  <c r="L83" i="9" s="1"/>
  <c r="C104" i="9"/>
  <c r="K104" i="9" s="1"/>
  <c r="L104" i="9" s="1"/>
  <c r="C125" i="9"/>
  <c r="K125" i="9" s="1"/>
  <c r="L125" i="9" s="1"/>
  <c r="C147" i="9"/>
  <c r="K147" i="9" s="1"/>
  <c r="L147" i="9" s="1"/>
  <c r="C166" i="9"/>
  <c r="K166" i="9" s="1"/>
  <c r="L166" i="9" s="1"/>
  <c r="C185" i="9"/>
  <c r="K185" i="9" s="1"/>
  <c r="L185" i="9" s="1"/>
  <c r="C204" i="9"/>
  <c r="K204" i="9" s="1"/>
  <c r="L204" i="9" s="1"/>
  <c r="C223" i="9"/>
  <c r="K223" i="9" s="1"/>
  <c r="L223" i="9" s="1"/>
  <c r="C244" i="9"/>
  <c r="K244" i="9" s="1"/>
  <c r="L244" i="9" s="1"/>
  <c r="C262" i="9"/>
  <c r="K262" i="9" s="1"/>
  <c r="L262" i="9" s="1"/>
  <c r="C280" i="9"/>
  <c r="K280" i="9" s="1"/>
  <c r="L280" i="9" s="1"/>
  <c r="C298" i="9"/>
  <c r="K298" i="9" s="1"/>
  <c r="L298" i="9" s="1"/>
  <c r="C316" i="9"/>
  <c r="K316" i="9" s="1"/>
  <c r="L316" i="9" s="1"/>
  <c r="C333" i="9"/>
  <c r="K333" i="9" s="1"/>
  <c r="L333" i="9" s="1"/>
  <c r="C349" i="9"/>
  <c r="K349" i="9" s="1"/>
  <c r="L349" i="9" s="1"/>
  <c r="C365" i="9"/>
  <c r="K365" i="9" s="1"/>
  <c r="L365" i="9" s="1"/>
  <c r="C381" i="9"/>
  <c r="K381" i="9" s="1"/>
  <c r="L381" i="9" s="1"/>
  <c r="C397" i="9"/>
  <c r="K397" i="9" s="1"/>
  <c r="L397" i="9" s="1"/>
  <c r="C413" i="9"/>
  <c r="K413" i="9" s="1"/>
  <c r="L413" i="9" s="1"/>
  <c r="C429" i="9"/>
  <c r="K429" i="9" s="1"/>
  <c r="L429" i="9" s="1"/>
  <c r="C445" i="9"/>
  <c r="K445" i="9" s="1"/>
  <c r="L445" i="9" s="1"/>
  <c r="C461" i="9"/>
  <c r="K461" i="9" s="1"/>
  <c r="L461" i="9" s="1"/>
  <c r="C477" i="9"/>
  <c r="K477" i="9" s="1"/>
  <c r="L477" i="9" s="1"/>
  <c r="C493" i="9"/>
  <c r="K493" i="9" s="1"/>
  <c r="L493" i="9" s="1"/>
  <c r="C509" i="9"/>
  <c r="K509" i="9" s="1"/>
  <c r="L509" i="9" s="1"/>
  <c r="C525" i="9"/>
  <c r="K525" i="9" s="1"/>
  <c r="L525" i="9" s="1"/>
  <c r="C541" i="9"/>
  <c r="K541" i="9" s="1"/>
  <c r="L541" i="9" s="1"/>
  <c r="C557" i="9"/>
  <c r="K557" i="9" s="1"/>
  <c r="L557" i="9" s="1"/>
  <c r="C573" i="9"/>
  <c r="K573" i="9" s="1"/>
  <c r="L573" i="9" s="1"/>
  <c r="C589" i="9"/>
  <c r="K589" i="9" s="1"/>
  <c r="L589" i="9" s="1"/>
  <c r="C605" i="9"/>
  <c r="K605" i="9" s="1"/>
  <c r="L605" i="9" s="1"/>
  <c r="C621" i="9"/>
  <c r="K621" i="9" s="1"/>
  <c r="L621" i="9" s="1"/>
  <c r="C637" i="9"/>
  <c r="K637" i="9" s="1"/>
  <c r="L637" i="9" s="1"/>
  <c r="C653" i="9"/>
  <c r="K653" i="9" s="1"/>
  <c r="L653" i="9" s="1"/>
  <c r="C669" i="9"/>
  <c r="K669" i="9" s="1"/>
  <c r="L669" i="9" s="1"/>
  <c r="C685" i="9"/>
  <c r="K685" i="9" s="1"/>
  <c r="L685" i="9" s="1"/>
  <c r="C701" i="9"/>
  <c r="K701" i="9" s="1"/>
  <c r="L701" i="9" s="1"/>
  <c r="C717" i="9"/>
  <c r="K717" i="9" s="1"/>
  <c r="L717" i="9" s="1"/>
  <c r="C733" i="9"/>
  <c r="K733" i="9" s="1"/>
  <c r="L733" i="9" s="1"/>
  <c r="C749" i="9"/>
  <c r="K749" i="9" s="1"/>
  <c r="L749" i="9" s="1"/>
  <c r="C765" i="9"/>
  <c r="K765" i="9" s="1"/>
  <c r="L765" i="9" s="1"/>
  <c r="C781" i="9"/>
  <c r="K781" i="9" s="1"/>
  <c r="L781" i="9" s="1"/>
  <c r="C797" i="9"/>
  <c r="K797" i="9" s="1"/>
  <c r="L797" i="9" s="1"/>
  <c r="C813" i="9"/>
  <c r="K813" i="9" s="1"/>
  <c r="L813" i="9" s="1"/>
  <c r="C829" i="9"/>
  <c r="K829" i="9" s="1"/>
  <c r="L829" i="9" s="1"/>
  <c r="C845" i="9"/>
  <c r="K845" i="9" s="1"/>
  <c r="L845" i="9" s="1"/>
  <c r="C861" i="9"/>
  <c r="K861" i="9" s="1"/>
  <c r="L861" i="9" s="1"/>
  <c r="C877" i="9"/>
  <c r="K877" i="9" s="1"/>
  <c r="L877" i="9" s="1"/>
  <c r="C893" i="9"/>
  <c r="K893" i="9" s="1"/>
  <c r="L893" i="9" s="1"/>
  <c r="C909" i="9"/>
  <c r="K909" i="9" s="1"/>
  <c r="L909" i="9" s="1"/>
  <c r="C925" i="9"/>
  <c r="K925" i="9" s="1"/>
  <c r="L925" i="9" s="1"/>
  <c r="C941" i="9"/>
  <c r="K941" i="9" s="1"/>
  <c r="L941" i="9" s="1"/>
  <c r="C957" i="9"/>
  <c r="K957" i="9" s="1"/>
  <c r="L957" i="9" s="1"/>
  <c r="C973" i="9"/>
  <c r="K973" i="9" s="1"/>
  <c r="L973" i="9" s="1"/>
  <c r="C989" i="9"/>
  <c r="K989" i="9" s="1"/>
  <c r="L989" i="9" s="1"/>
  <c r="C1005" i="9"/>
  <c r="K1005" i="9" s="1"/>
  <c r="L1005" i="9" s="1"/>
  <c r="C1021" i="9"/>
  <c r="K1021" i="9" s="1"/>
  <c r="L1021" i="9" s="1"/>
  <c r="C1037" i="9"/>
  <c r="K1037" i="9" s="1"/>
  <c r="L1037" i="9" s="1"/>
  <c r="C1053" i="9"/>
  <c r="K1053" i="9" s="1"/>
  <c r="L1053" i="9" s="1"/>
  <c r="C1069" i="9"/>
  <c r="K1069" i="9" s="1"/>
  <c r="L1069" i="9" s="1"/>
  <c r="C1085" i="9"/>
  <c r="K1085" i="9" s="1"/>
  <c r="L1085" i="9" s="1"/>
  <c r="C1101" i="9"/>
  <c r="K1101" i="9" s="1"/>
  <c r="L1101" i="9" s="1"/>
  <c r="C1117" i="9"/>
  <c r="K1117" i="9" s="1"/>
  <c r="L1117" i="9" s="1"/>
  <c r="C1133" i="9"/>
  <c r="K1133" i="9" s="1"/>
  <c r="L1133" i="9" s="1"/>
  <c r="C1149" i="9"/>
  <c r="K1149" i="9" s="1"/>
  <c r="L1149" i="9" s="1"/>
  <c r="C1165" i="9"/>
  <c r="K1165" i="9" s="1"/>
  <c r="L1165" i="9" s="1"/>
  <c r="C1181" i="9"/>
  <c r="K1181" i="9" s="1"/>
  <c r="L1181" i="9" s="1"/>
  <c r="C1197" i="9"/>
  <c r="K1197" i="9" s="1"/>
  <c r="L1197" i="9" s="1"/>
  <c r="C1213" i="9"/>
  <c r="K1213" i="9" s="1"/>
  <c r="L1213" i="9" s="1"/>
  <c r="C1229" i="9"/>
  <c r="K1229" i="9" s="1"/>
  <c r="L1229" i="9" s="1"/>
  <c r="C18" i="9"/>
  <c r="K18" i="9" s="1"/>
  <c r="L18" i="9" s="1"/>
  <c r="C45" i="9"/>
  <c r="K45" i="9" s="1"/>
  <c r="L45" i="9" s="1"/>
  <c r="C71" i="9"/>
  <c r="K71" i="9" s="1"/>
  <c r="L71" i="9" s="1"/>
  <c r="C100" i="9"/>
  <c r="K100" i="9" s="1"/>
  <c r="L100" i="9" s="1"/>
  <c r="C127" i="9"/>
  <c r="K127" i="9" s="1"/>
  <c r="L127" i="9" s="1"/>
  <c r="C152" i="9"/>
  <c r="K152" i="9" s="1"/>
  <c r="L152" i="9" s="1"/>
  <c r="C174" i="9"/>
  <c r="K174" i="9" s="1"/>
  <c r="L174" i="9" s="1"/>
  <c r="C199" i="9"/>
  <c r="K199" i="9" s="1"/>
  <c r="L199" i="9" s="1"/>
  <c r="C227" i="9"/>
  <c r="K227" i="9" s="1"/>
  <c r="L227" i="9" s="1"/>
  <c r="C248" i="9"/>
  <c r="K248" i="9" s="1"/>
  <c r="L248" i="9" s="1"/>
  <c r="C269" i="9"/>
  <c r="K269" i="9" s="1"/>
  <c r="L269" i="9" s="1"/>
  <c r="C292" i="9"/>
  <c r="K292" i="9" s="1"/>
  <c r="L292" i="9" s="1"/>
  <c r="C313" i="9"/>
  <c r="K313" i="9" s="1"/>
  <c r="L313" i="9" s="1"/>
  <c r="C336" i="9"/>
  <c r="K336" i="9" s="1"/>
  <c r="L336" i="9" s="1"/>
  <c r="C355" i="9"/>
  <c r="K355" i="9" s="1"/>
  <c r="L355" i="9" s="1"/>
  <c r="C374" i="9"/>
  <c r="K374" i="9" s="1"/>
  <c r="L374" i="9" s="1"/>
  <c r="C393" i="9"/>
  <c r="K393" i="9" s="1"/>
  <c r="L393" i="9" s="1"/>
  <c r="C415" i="9"/>
  <c r="K415" i="9" s="1"/>
  <c r="L415" i="9" s="1"/>
  <c r="C434" i="9"/>
  <c r="K434" i="9" s="1"/>
  <c r="L434" i="9" s="1"/>
  <c r="C453" i="9"/>
  <c r="K453" i="9" s="1"/>
  <c r="L453" i="9" s="1"/>
  <c r="C472" i="9"/>
  <c r="K472" i="9" s="1"/>
  <c r="L472" i="9" s="1"/>
  <c r="C494" i="9"/>
  <c r="K494" i="9" s="1"/>
  <c r="L494" i="9" s="1"/>
  <c r="C513" i="9"/>
  <c r="K513" i="9" s="1"/>
  <c r="L513" i="9" s="1"/>
  <c r="C532" i="9"/>
  <c r="K532" i="9" s="1"/>
  <c r="L532" i="9" s="1"/>
  <c r="C551" i="9"/>
  <c r="K551" i="9" s="1"/>
  <c r="L551" i="9" s="1"/>
  <c r="C570" i="9"/>
  <c r="K570" i="9" s="1"/>
  <c r="L570" i="9" s="1"/>
  <c r="C592" i="9"/>
  <c r="K592" i="9" s="1"/>
  <c r="L592" i="9" s="1"/>
  <c r="C611" i="9"/>
  <c r="K611" i="9" s="1"/>
  <c r="L611" i="9" s="1"/>
  <c r="C630" i="9"/>
  <c r="K630" i="9" s="1"/>
  <c r="L630" i="9" s="1"/>
  <c r="C649" i="9"/>
  <c r="K649" i="9" s="1"/>
  <c r="L649" i="9" s="1"/>
  <c r="C671" i="9"/>
  <c r="K671" i="9" s="1"/>
  <c r="L671" i="9" s="1"/>
  <c r="C690" i="9"/>
  <c r="K690" i="9" s="1"/>
  <c r="L690" i="9" s="1"/>
  <c r="C709" i="9"/>
  <c r="K709" i="9" s="1"/>
  <c r="L709" i="9" s="1"/>
  <c r="C728" i="9"/>
  <c r="K728" i="9" s="1"/>
  <c r="L728" i="9" s="1"/>
  <c r="C750" i="9"/>
  <c r="K750" i="9" s="1"/>
  <c r="L750" i="9" s="1"/>
  <c r="C769" i="9"/>
  <c r="K769" i="9" s="1"/>
  <c r="L769" i="9" s="1"/>
  <c r="C788" i="9"/>
  <c r="K788" i="9" s="1"/>
  <c r="L788" i="9" s="1"/>
  <c r="C807" i="9"/>
  <c r="K807" i="9" s="1"/>
  <c r="L807" i="9" s="1"/>
  <c r="C826" i="9"/>
  <c r="K826" i="9" s="1"/>
  <c r="L826" i="9" s="1"/>
  <c r="C848" i="9"/>
  <c r="K848" i="9" s="1"/>
  <c r="L848" i="9" s="1"/>
  <c r="C867" i="9"/>
  <c r="K867" i="9" s="1"/>
  <c r="L867" i="9" s="1"/>
  <c r="C886" i="9"/>
  <c r="K886" i="9" s="1"/>
  <c r="L886" i="9" s="1"/>
  <c r="C905" i="9"/>
  <c r="K905" i="9" s="1"/>
  <c r="L905" i="9" s="1"/>
  <c r="C927" i="9"/>
  <c r="K927" i="9" s="1"/>
  <c r="L927" i="9" s="1"/>
  <c r="C946" i="9"/>
  <c r="K946" i="9" s="1"/>
  <c r="L946" i="9" s="1"/>
  <c r="C965" i="9"/>
  <c r="K965" i="9" s="1"/>
  <c r="L965" i="9" s="1"/>
  <c r="C984" i="9"/>
  <c r="K984" i="9" s="1"/>
  <c r="L984" i="9" s="1"/>
  <c r="C1006" i="9"/>
  <c r="K1006" i="9" s="1"/>
  <c r="L1006" i="9" s="1"/>
  <c r="C1025" i="9"/>
  <c r="K1025" i="9" s="1"/>
  <c r="L1025" i="9" s="1"/>
  <c r="C1044" i="9"/>
  <c r="K1044" i="9" s="1"/>
  <c r="L1044" i="9" s="1"/>
  <c r="C1063" i="9"/>
  <c r="K1063" i="9" s="1"/>
  <c r="L1063" i="9" s="1"/>
  <c r="C1082" i="9"/>
  <c r="K1082" i="9" s="1"/>
  <c r="L1082" i="9" s="1"/>
  <c r="C1104" i="9"/>
  <c r="K1104" i="9" s="1"/>
  <c r="L1104" i="9" s="1"/>
  <c r="C1123" i="9"/>
  <c r="K1123" i="9" s="1"/>
  <c r="L1123" i="9" s="1"/>
  <c r="C1142" i="9"/>
  <c r="K1142" i="9" s="1"/>
  <c r="L1142" i="9" s="1"/>
  <c r="C1161" i="9"/>
  <c r="K1161" i="9" s="1"/>
  <c r="L1161" i="9" s="1"/>
  <c r="C1183" i="9"/>
  <c r="K1183" i="9" s="1"/>
  <c r="L1183" i="9" s="1"/>
  <c r="C1202" i="9"/>
  <c r="K1202" i="9" s="1"/>
  <c r="L1202" i="9" s="1"/>
  <c r="C1221" i="9"/>
  <c r="K1221" i="9" s="1"/>
  <c r="L1221" i="9" s="1"/>
  <c r="C1240" i="9"/>
  <c r="K1240" i="9" s="1"/>
  <c r="L1240" i="9" s="1"/>
  <c r="C19" i="9"/>
  <c r="K19" i="9" s="1"/>
  <c r="L19" i="9" s="1"/>
  <c r="C48" i="9"/>
  <c r="K48" i="9" s="1"/>
  <c r="L48" i="9" s="1"/>
  <c r="C72" i="9"/>
  <c r="K72" i="9" s="1"/>
  <c r="L72" i="9" s="1"/>
  <c r="C101" i="9"/>
  <c r="K101" i="9" s="1"/>
  <c r="L101" i="9" s="1"/>
  <c r="C131" i="9"/>
  <c r="K131" i="9" s="1"/>
  <c r="L131" i="9" s="1"/>
  <c r="C153" i="9"/>
  <c r="K153" i="9" s="1"/>
  <c r="L153" i="9" s="1"/>
  <c r="C175" i="9"/>
  <c r="K175" i="9" s="1"/>
  <c r="L175" i="9" s="1"/>
  <c r="C200" i="9"/>
  <c r="K200" i="9" s="1"/>
  <c r="L200" i="9" s="1"/>
  <c r="C228" i="9"/>
  <c r="K228" i="9" s="1"/>
  <c r="L228" i="9" s="1"/>
  <c r="C249" i="9"/>
  <c r="K249" i="9" s="1"/>
  <c r="L249" i="9" s="1"/>
  <c r="C270" i="9"/>
  <c r="K270" i="9" s="1"/>
  <c r="L270" i="9" s="1"/>
  <c r="C293" i="9"/>
  <c r="K293" i="9" s="1"/>
  <c r="L293" i="9" s="1"/>
  <c r="C317" i="9"/>
  <c r="K317" i="9" s="1"/>
  <c r="L317" i="9" s="1"/>
  <c r="C337" i="9"/>
  <c r="K337" i="9" s="1"/>
  <c r="L337" i="9" s="1"/>
  <c r="C356" i="9"/>
  <c r="K356" i="9" s="1"/>
  <c r="L356" i="9" s="1"/>
  <c r="C375" i="9"/>
  <c r="K375" i="9" s="1"/>
  <c r="L375" i="9" s="1"/>
  <c r="C394" i="9"/>
  <c r="K394" i="9" s="1"/>
  <c r="L394" i="9" s="1"/>
  <c r="C416" i="9"/>
  <c r="K416" i="9" s="1"/>
  <c r="L416" i="9" s="1"/>
  <c r="C435" i="9"/>
  <c r="K435" i="9" s="1"/>
  <c r="L435" i="9" s="1"/>
  <c r="C454" i="9"/>
  <c r="K454" i="9" s="1"/>
  <c r="L454" i="9" s="1"/>
  <c r="C473" i="9"/>
  <c r="K473" i="9" s="1"/>
  <c r="L473" i="9" s="1"/>
  <c r="C495" i="9"/>
  <c r="K495" i="9" s="1"/>
  <c r="L495" i="9" s="1"/>
  <c r="C514" i="9"/>
  <c r="K514" i="9" s="1"/>
  <c r="L514" i="9" s="1"/>
  <c r="C533" i="9"/>
  <c r="K533" i="9" s="1"/>
  <c r="L533" i="9" s="1"/>
  <c r="C552" i="9"/>
  <c r="K552" i="9" s="1"/>
  <c r="L552" i="9" s="1"/>
  <c r="C574" i="9"/>
  <c r="K574" i="9" s="1"/>
  <c r="L574" i="9" s="1"/>
  <c r="C593" i="9"/>
  <c r="K593" i="9" s="1"/>
  <c r="L593" i="9" s="1"/>
  <c r="C612" i="9"/>
  <c r="K612" i="9" s="1"/>
  <c r="L612" i="9" s="1"/>
  <c r="C631" i="9"/>
  <c r="K631" i="9" s="1"/>
  <c r="L631" i="9" s="1"/>
  <c r="C650" i="9"/>
  <c r="K650" i="9" s="1"/>
  <c r="L650" i="9" s="1"/>
  <c r="C672" i="9"/>
  <c r="K672" i="9" s="1"/>
  <c r="L672" i="9" s="1"/>
  <c r="C691" i="9"/>
  <c r="K691" i="9" s="1"/>
  <c r="L691" i="9" s="1"/>
  <c r="C710" i="9"/>
  <c r="K710" i="9" s="1"/>
  <c r="L710" i="9" s="1"/>
  <c r="C729" i="9"/>
  <c r="K729" i="9" s="1"/>
  <c r="L729" i="9" s="1"/>
  <c r="C751" i="9"/>
  <c r="K751" i="9" s="1"/>
  <c r="L751" i="9" s="1"/>
  <c r="C770" i="9"/>
  <c r="K770" i="9" s="1"/>
  <c r="L770" i="9" s="1"/>
  <c r="C789" i="9"/>
  <c r="K789" i="9" s="1"/>
  <c r="L789" i="9" s="1"/>
  <c r="C808" i="9"/>
  <c r="K808" i="9" s="1"/>
  <c r="L808" i="9" s="1"/>
  <c r="C830" i="9"/>
  <c r="K830" i="9" s="1"/>
  <c r="L830" i="9" s="1"/>
  <c r="C849" i="9"/>
  <c r="K849" i="9" s="1"/>
  <c r="L849" i="9" s="1"/>
  <c r="C868" i="9"/>
  <c r="K868" i="9" s="1"/>
  <c r="L868" i="9" s="1"/>
  <c r="C887" i="9"/>
  <c r="K887" i="9" s="1"/>
  <c r="L887" i="9" s="1"/>
  <c r="C906" i="9"/>
  <c r="K906" i="9" s="1"/>
  <c r="L906" i="9" s="1"/>
  <c r="C928" i="9"/>
  <c r="K928" i="9" s="1"/>
  <c r="L928" i="9" s="1"/>
  <c r="C947" i="9"/>
  <c r="K947" i="9" s="1"/>
  <c r="L947" i="9" s="1"/>
  <c r="C966" i="9"/>
  <c r="K966" i="9" s="1"/>
  <c r="L966" i="9" s="1"/>
  <c r="C985" i="9"/>
  <c r="K985" i="9" s="1"/>
  <c r="L985" i="9" s="1"/>
  <c r="C1007" i="9"/>
  <c r="K1007" i="9" s="1"/>
  <c r="L1007" i="9" s="1"/>
  <c r="C1026" i="9"/>
  <c r="K1026" i="9" s="1"/>
  <c r="L1026" i="9" s="1"/>
  <c r="C1045" i="9"/>
  <c r="K1045" i="9" s="1"/>
  <c r="L1045" i="9" s="1"/>
  <c r="C1064" i="9"/>
  <c r="K1064" i="9" s="1"/>
  <c r="L1064" i="9" s="1"/>
  <c r="C1086" i="9"/>
  <c r="K1086" i="9" s="1"/>
  <c r="L1086" i="9" s="1"/>
  <c r="C1105" i="9"/>
  <c r="K1105" i="9" s="1"/>
  <c r="L1105" i="9" s="1"/>
  <c r="C1124" i="9"/>
  <c r="K1124" i="9" s="1"/>
  <c r="L1124" i="9" s="1"/>
  <c r="C1143" i="9"/>
  <c r="K1143" i="9" s="1"/>
  <c r="L1143" i="9" s="1"/>
  <c r="C1162" i="9"/>
  <c r="K1162" i="9" s="1"/>
  <c r="L1162" i="9" s="1"/>
  <c r="C1184" i="9"/>
  <c r="K1184" i="9" s="1"/>
  <c r="L1184" i="9" s="1"/>
  <c r="C1203" i="9"/>
  <c r="K1203" i="9" s="1"/>
  <c r="L1203" i="9" s="1"/>
  <c r="C1222" i="9"/>
  <c r="K1222" i="9" s="1"/>
  <c r="L1222" i="9" s="1"/>
  <c r="C1241" i="9"/>
  <c r="K1241" i="9" s="1"/>
  <c r="L1241" i="9" s="1"/>
  <c r="C23" i="9"/>
  <c r="K23" i="9" s="1"/>
  <c r="L23" i="9" s="1"/>
  <c r="C49" i="9"/>
  <c r="K49" i="9" s="1"/>
  <c r="L49" i="9" s="1"/>
  <c r="C73" i="9"/>
  <c r="K73" i="9" s="1"/>
  <c r="L73" i="9" s="1"/>
  <c r="C105" i="9"/>
  <c r="K105" i="9" s="1"/>
  <c r="L105" i="9" s="1"/>
  <c r="C132" i="9"/>
  <c r="K132" i="9" s="1"/>
  <c r="L132" i="9" s="1"/>
  <c r="C154" i="9"/>
  <c r="K154" i="9" s="1"/>
  <c r="L154" i="9" s="1"/>
  <c r="C179" i="9"/>
  <c r="K179" i="9" s="1"/>
  <c r="L179" i="9" s="1"/>
  <c r="C201" i="9"/>
  <c r="K201" i="9" s="1"/>
  <c r="L201" i="9" s="1"/>
  <c r="C229" i="9"/>
  <c r="K229" i="9" s="1"/>
  <c r="L229" i="9" s="1"/>
  <c r="C250" i="9"/>
  <c r="K250" i="9" s="1"/>
  <c r="L250" i="9" s="1"/>
  <c r="C271" i="9"/>
  <c r="K271" i="9" s="1"/>
  <c r="L271" i="9" s="1"/>
  <c r="C294" i="9"/>
  <c r="K294" i="9" s="1"/>
  <c r="L294" i="9" s="1"/>
  <c r="C318" i="9"/>
  <c r="K318" i="9" s="1"/>
  <c r="L318" i="9" s="1"/>
  <c r="C338" i="9"/>
  <c r="K338" i="9" s="1"/>
  <c r="L338" i="9" s="1"/>
  <c r="C357" i="9"/>
  <c r="K357" i="9" s="1"/>
  <c r="L357" i="9" s="1"/>
  <c r="C376" i="9"/>
  <c r="K376" i="9" s="1"/>
  <c r="L376" i="9" s="1"/>
  <c r="C398" i="9"/>
  <c r="K398" i="9" s="1"/>
  <c r="L398" i="9" s="1"/>
  <c r="C417" i="9"/>
  <c r="K417" i="9" s="1"/>
  <c r="L417" i="9" s="1"/>
  <c r="C436" i="9"/>
  <c r="K436" i="9" s="1"/>
  <c r="L436" i="9" s="1"/>
  <c r="C455" i="9"/>
  <c r="K455" i="9" s="1"/>
  <c r="L455" i="9" s="1"/>
  <c r="C474" i="9"/>
  <c r="K474" i="9" s="1"/>
  <c r="L474" i="9" s="1"/>
  <c r="C496" i="9"/>
  <c r="K496" i="9" s="1"/>
  <c r="L496" i="9" s="1"/>
  <c r="C515" i="9"/>
  <c r="K515" i="9" s="1"/>
  <c r="L515" i="9" s="1"/>
  <c r="C534" i="9"/>
  <c r="K534" i="9" s="1"/>
  <c r="L534" i="9" s="1"/>
  <c r="C553" i="9"/>
  <c r="K553" i="9" s="1"/>
  <c r="L553" i="9" s="1"/>
  <c r="C575" i="9"/>
  <c r="K575" i="9" s="1"/>
  <c r="L575" i="9" s="1"/>
  <c r="C594" i="9"/>
  <c r="K594" i="9" s="1"/>
  <c r="L594" i="9" s="1"/>
  <c r="C613" i="9"/>
  <c r="K613" i="9" s="1"/>
  <c r="L613" i="9" s="1"/>
  <c r="C632" i="9"/>
  <c r="K632" i="9" s="1"/>
  <c r="L632" i="9" s="1"/>
  <c r="C654" i="9"/>
  <c r="K654" i="9" s="1"/>
  <c r="L654" i="9" s="1"/>
  <c r="C673" i="9"/>
  <c r="K673" i="9" s="1"/>
  <c r="L673" i="9" s="1"/>
  <c r="C692" i="9"/>
  <c r="K692" i="9" s="1"/>
  <c r="L692" i="9" s="1"/>
  <c r="C711" i="9"/>
  <c r="K711" i="9" s="1"/>
  <c r="L711" i="9" s="1"/>
  <c r="C730" i="9"/>
  <c r="K730" i="9" s="1"/>
  <c r="L730" i="9" s="1"/>
  <c r="C752" i="9"/>
  <c r="K752" i="9" s="1"/>
  <c r="L752" i="9" s="1"/>
  <c r="C771" i="9"/>
  <c r="K771" i="9" s="1"/>
  <c r="L771" i="9" s="1"/>
  <c r="C790" i="9"/>
  <c r="K790" i="9" s="1"/>
  <c r="L790" i="9" s="1"/>
  <c r="C809" i="9"/>
  <c r="K809" i="9" s="1"/>
  <c r="L809" i="9" s="1"/>
  <c r="C831" i="9"/>
  <c r="K831" i="9" s="1"/>
  <c r="L831" i="9" s="1"/>
  <c r="C850" i="9"/>
  <c r="K850" i="9" s="1"/>
  <c r="L850" i="9" s="1"/>
  <c r="C869" i="9"/>
  <c r="K869" i="9" s="1"/>
  <c r="L869" i="9" s="1"/>
  <c r="C888" i="9"/>
  <c r="K888" i="9" s="1"/>
  <c r="L888" i="9" s="1"/>
  <c r="C910" i="9"/>
  <c r="K910" i="9" s="1"/>
  <c r="L910" i="9" s="1"/>
  <c r="C929" i="9"/>
  <c r="K929" i="9" s="1"/>
  <c r="L929" i="9" s="1"/>
  <c r="C948" i="9"/>
  <c r="K948" i="9" s="1"/>
  <c r="L948" i="9" s="1"/>
  <c r="C967" i="9"/>
  <c r="K967" i="9" s="1"/>
  <c r="L967" i="9" s="1"/>
  <c r="C986" i="9"/>
  <c r="K986" i="9" s="1"/>
  <c r="L986" i="9" s="1"/>
  <c r="C1008" i="9"/>
  <c r="K1008" i="9" s="1"/>
  <c r="L1008" i="9" s="1"/>
  <c r="C1027" i="9"/>
  <c r="K1027" i="9" s="1"/>
  <c r="L1027" i="9" s="1"/>
  <c r="C1046" i="9"/>
  <c r="K1046" i="9" s="1"/>
  <c r="L1046" i="9" s="1"/>
  <c r="C1065" i="9"/>
  <c r="K1065" i="9" s="1"/>
  <c r="L1065" i="9" s="1"/>
  <c r="C1087" i="9"/>
  <c r="K1087" i="9" s="1"/>
  <c r="L1087" i="9" s="1"/>
  <c r="C1106" i="9"/>
  <c r="K1106" i="9" s="1"/>
  <c r="L1106" i="9" s="1"/>
  <c r="C1125" i="9"/>
  <c r="K1125" i="9" s="1"/>
  <c r="L1125" i="9" s="1"/>
  <c r="C1144" i="9"/>
  <c r="K1144" i="9" s="1"/>
  <c r="L1144" i="9" s="1"/>
  <c r="C1166" i="9"/>
  <c r="K1166" i="9" s="1"/>
  <c r="L1166" i="9" s="1"/>
  <c r="C1185" i="9"/>
  <c r="K1185" i="9" s="1"/>
  <c r="L1185" i="9" s="1"/>
  <c r="C1204" i="9"/>
  <c r="K1204" i="9" s="1"/>
  <c r="L1204" i="9" s="1"/>
  <c r="C1223" i="9"/>
  <c r="K1223" i="9" s="1"/>
  <c r="L1223" i="9" s="1"/>
  <c r="C28" i="9"/>
  <c r="K28" i="9" s="1"/>
  <c r="L28" i="9" s="1"/>
  <c r="C65" i="9"/>
  <c r="K65" i="9" s="1"/>
  <c r="L65" i="9" s="1"/>
  <c r="C97" i="9"/>
  <c r="K97" i="9" s="1"/>
  <c r="L97" i="9" s="1"/>
  <c r="C133" i="9"/>
  <c r="K133" i="9" s="1"/>
  <c r="L133" i="9" s="1"/>
  <c r="C158" i="9"/>
  <c r="K158" i="9" s="1"/>
  <c r="L158" i="9" s="1"/>
  <c r="C189" i="9"/>
  <c r="K189" i="9" s="1"/>
  <c r="L189" i="9" s="1"/>
  <c r="C217" i="9"/>
  <c r="K217" i="9" s="1"/>
  <c r="L217" i="9" s="1"/>
  <c r="C247" i="9"/>
  <c r="K247" i="9" s="1"/>
  <c r="L247" i="9" s="1"/>
  <c r="C276" i="9"/>
  <c r="K276" i="9" s="1"/>
  <c r="L276" i="9" s="1"/>
  <c r="C303" i="9"/>
  <c r="K303" i="9" s="1"/>
  <c r="L303" i="9" s="1"/>
  <c r="C328" i="9"/>
  <c r="K328" i="9" s="1"/>
  <c r="L328" i="9" s="1"/>
  <c r="C353" i="9"/>
  <c r="K353" i="9" s="1"/>
  <c r="L353" i="9" s="1"/>
  <c r="C378" i="9"/>
  <c r="K378" i="9" s="1"/>
  <c r="L378" i="9" s="1"/>
  <c r="C403" i="9"/>
  <c r="K403" i="9" s="1"/>
  <c r="L403" i="9" s="1"/>
  <c r="C425" i="9"/>
  <c r="K425" i="9" s="1"/>
  <c r="L425" i="9" s="1"/>
  <c r="C450" i="9"/>
  <c r="K450" i="9" s="1"/>
  <c r="L450" i="9" s="1"/>
  <c r="C478" i="9"/>
  <c r="K478" i="9" s="1"/>
  <c r="L478" i="9" s="1"/>
  <c r="C500" i="9"/>
  <c r="K500" i="9" s="1"/>
  <c r="L500" i="9" s="1"/>
  <c r="C522" i="9"/>
  <c r="K522" i="9" s="1"/>
  <c r="L522" i="9" s="1"/>
  <c r="C547" i="9"/>
  <c r="K547" i="9" s="1"/>
  <c r="L547" i="9" s="1"/>
  <c r="C569" i="9"/>
  <c r="K569" i="9" s="1"/>
  <c r="L569" i="9" s="1"/>
  <c r="C597" i="9"/>
  <c r="K597" i="9" s="1"/>
  <c r="L597" i="9" s="1"/>
  <c r="C622" i="9"/>
  <c r="K622" i="9" s="1"/>
  <c r="L622" i="9" s="1"/>
  <c r="C644" i="9"/>
  <c r="K644" i="9" s="1"/>
  <c r="L644" i="9" s="1"/>
  <c r="C666" i="9"/>
  <c r="K666" i="9" s="1"/>
  <c r="L666" i="9" s="1"/>
  <c r="C694" i="9"/>
  <c r="K694" i="9" s="1"/>
  <c r="L694" i="9" s="1"/>
  <c r="C719" i="9"/>
  <c r="K719" i="9" s="1"/>
  <c r="L719" i="9" s="1"/>
  <c r="C741" i="9"/>
  <c r="K741" i="9" s="1"/>
  <c r="L741" i="9" s="1"/>
  <c r="C766" i="9"/>
  <c r="K766" i="9" s="1"/>
  <c r="L766" i="9" s="1"/>
  <c r="C791" i="9"/>
  <c r="K791" i="9" s="1"/>
  <c r="L791" i="9" s="1"/>
  <c r="C816" i="9"/>
  <c r="K816" i="9" s="1"/>
  <c r="L816" i="9" s="1"/>
  <c r="C838" i="9"/>
  <c r="K838" i="9" s="1"/>
  <c r="L838" i="9" s="1"/>
  <c r="C863" i="9"/>
  <c r="K863" i="9" s="1"/>
  <c r="L863" i="9" s="1"/>
  <c r="C885" i="9"/>
  <c r="K885" i="9" s="1"/>
  <c r="L885" i="9" s="1"/>
  <c r="C913" i="9"/>
  <c r="K913" i="9" s="1"/>
  <c r="L913" i="9" s="1"/>
  <c r="C935" i="9"/>
  <c r="K935" i="9" s="1"/>
  <c r="L935" i="9" s="1"/>
  <c r="C960" i="9"/>
  <c r="K960" i="9" s="1"/>
  <c r="L960" i="9" s="1"/>
  <c r="C982" i="9"/>
  <c r="K982" i="9" s="1"/>
  <c r="L982" i="9" s="1"/>
  <c r="C1010" i="9"/>
  <c r="K1010" i="9" s="1"/>
  <c r="L1010" i="9" s="1"/>
  <c r="C1032" i="9"/>
  <c r="K1032" i="9" s="1"/>
  <c r="L1032" i="9" s="1"/>
  <c r="C1057" i="9"/>
  <c r="K1057" i="9" s="1"/>
  <c r="L1057" i="9" s="1"/>
  <c r="C1079" i="9"/>
  <c r="K1079" i="9" s="1"/>
  <c r="L1079" i="9" s="1"/>
  <c r="C1107" i="9"/>
  <c r="K1107" i="9" s="1"/>
  <c r="L1107" i="9" s="1"/>
  <c r="C1129" i="9"/>
  <c r="K1129" i="9" s="1"/>
  <c r="L1129" i="9" s="1"/>
  <c r="C1154" i="9"/>
  <c r="K1154" i="9" s="1"/>
  <c r="L1154" i="9" s="1"/>
  <c r="C1176" i="9"/>
  <c r="K1176" i="9" s="1"/>
  <c r="L1176" i="9" s="1"/>
  <c r="C1201" i="9"/>
  <c r="K1201" i="9" s="1"/>
  <c r="L1201" i="9" s="1"/>
  <c r="C1226" i="9"/>
  <c r="K1226" i="9" s="1"/>
  <c r="L1226" i="9" s="1"/>
  <c r="C37" i="9"/>
  <c r="K37" i="9" s="1"/>
  <c r="L37" i="9" s="1"/>
  <c r="C107" i="9"/>
  <c r="K107" i="9" s="1"/>
  <c r="L107" i="9" s="1"/>
  <c r="C168" i="9"/>
  <c r="K168" i="9" s="1"/>
  <c r="L168" i="9" s="1"/>
  <c r="C230" i="9"/>
  <c r="K230" i="9" s="1"/>
  <c r="L230" i="9" s="1"/>
  <c r="C283" i="9"/>
  <c r="K283" i="9" s="1"/>
  <c r="L283" i="9" s="1"/>
  <c r="C335" i="9"/>
  <c r="K335" i="9" s="1"/>
  <c r="L335" i="9" s="1"/>
  <c r="C385" i="9"/>
  <c r="K385" i="9" s="1"/>
  <c r="L385" i="9" s="1"/>
  <c r="C432" i="9"/>
  <c r="K432" i="9" s="1"/>
  <c r="L432" i="9" s="1"/>
  <c r="C482" i="9"/>
  <c r="K482" i="9" s="1"/>
  <c r="L482" i="9" s="1"/>
  <c r="C504" i="9"/>
  <c r="K504" i="9" s="1"/>
  <c r="L504" i="9" s="1"/>
  <c r="C579" i="9"/>
  <c r="K579" i="9" s="1"/>
  <c r="L579" i="9" s="1"/>
  <c r="C626" i="9"/>
  <c r="K626" i="9" s="1"/>
  <c r="L626" i="9" s="1"/>
  <c r="C676" i="9"/>
  <c r="K676" i="9" s="1"/>
  <c r="L676" i="9" s="1"/>
  <c r="C745" i="9"/>
  <c r="K745" i="9" s="1"/>
  <c r="L745" i="9" s="1"/>
  <c r="C798" i="9"/>
  <c r="K798" i="9" s="1"/>
  <c r="L798" i="9" s="1"/>
  <c r="C842" i="9"/>
  <c r="K842" i="9" s="1"/>
  <c r="L842" i="9" s="1"/>
  <c r="C942" i="9"/>
  <c r="K942" i="9" s="1"/>
  <c r="L942" i="9" s="1"/>
  <c r="C992" i="9"/>
  <c r="K992" i="9" s="1"/>
  <c r="L992" i="9" s="1"/>
  <c r="C1039" i="9"/>
  <c r="K1039" i="9" s="1"/>
  <c r="L1039" i="9" s="1"/>
  <c r="C1089" i="9"/>
  <c r="K1089" i="9" s="1"/>
  <c r="L1089" i="9" s="1"/>
  <c r="C1136" i="9"/>
  <c r="K1136" i="9" s="1"/>
  <c r="L1136" i="9" s="1"/>
  <c r="C1186" i="9"/>
  <c r="K1186" i="9" s="1"/>
  <c r="L1186" i="9" s="1"/>
  <c r="C1233" i="9"/>
  <c r="K1233" i="9" s="1"/>
  <c r="L1233" i="9" s="1"/>
  <c r="C6" i="9"/>
  <c r="K6" i="9" s="1"/>
  <c r="L6" i="9" s="1"/>
  <c r="C70" i="9"/>
  <c r="K70" i="9" s="1"/>
  <c r="L70" i="9" s="1"/>
  <c r="C138" i="9"/>
  <c r="K138" i="9" s="1"/>
  <c r="L138" i="9" s="1"/>
  <c r="C197" i="9"/>
  <c r="K197" i="9" s="1"/>
  <c r="L197" i="9" s="1"/>
  <c r="C255" i="9"/>
  <c r="K255" i="9" s="1"/>
  <c r="L255" i="9" s="1"/>
  <c r="C310" i="9"/>
  <c r="K310" i="9" s="1"/>
  <c r="L310" i="9" s="1"/>
  <c r="C361" i="9"/>
  <c r="K361" i="9" s="1"/>
  <c r="L361" i="9" s="1"/>
  <c r="C408" i="9"/>
  <c r="K408" i="9" s="1"/>
  <c r="L408" i="9" s="1"/>
  <c r="C458" i="9"/>
  <c r="K458" i="9" s="1"/>
  <c r="L458" i="9" s="1"/>
  <c r="C505" i="9"/>
  <c r="K505" i="9" s="1"/>
  <c r="L505" i="9" s="1"/>
  <c r="C558" i="9"/>
  <c r="K558" i="9" s="1"/>
  <c r="L558" i="9" s="1"/>
  <c r="C602" i="9"/>
  <c r="K602" i="9" s="1"/>
  <c r="L602" i="9" s="1"/>
  <c r="C655" i="9"/>
  <c r="K655" i="9" s="1"/>
  <c r="L655" i="9" s="1"/>
  <c r="C702" i="9"/>
  <c r="K702" i="9" s="1"/>
  <c r="L702" i="9" s="1"/>
  <c r="C746" i="9"/>
  <c r="K746" i="9" s="1"/>
  <c r="L746" i="9" s="1"/>
  <c r="C799" i="9"/>
  <c r="K799" i="9" s="1"/>
  <c r="L799" i="9" s="1"/>
  <c r="C846" i="9"/>
  <c r="K846" i="9" s="1"/>
  <c r="L846" i="9" s="1"/>
  <c r="C896" i="9"/>
  <c r="K896" i="9" s="1"/>
  <c r="L896" i="9" s="1"/>
  <c r="C943" i="9"/>
  <c r="K943" i="9" s="1"/>
  <c r="L943" i="9" s="1"/>
  <c r="C993" i="9"/>
  <c r="K993" i="9" s="1"/>
  <c r="L993" i="9" s="1"/>
  <c r="C1040" i="9"/>
  <c r="K1040" i="9" s="1"/>
  <c r="L1040" i="9" s="1"/>
  <c r="C1090" i="9"/>
  <c r="K1090" i="9" s="1"/>
  <c r="L1090" i="9" s="1"/>
  <c r="C1137" i="9"/>
  <c r="K1137" i="9" s="1"/>
  <c r="L1137" i="9" s="1"/>
  <c r="C1187" i="9"/>
  <c r="K1187" i="9" s="1"/>
  <c r="L1187" i="9" s="1"/>
  <c r="C1234" i="9"/>
  <c r="K1234" i="9" s="1"/>
  <c r="L1234" i="9" s="1"/>
  <c r="C7" i="9"/>
  <c r="K7" i="9" s="1"/>
  <c r="L7" i="9" s="1"/>
  <c r="C77" i="9"/>
  <c r="K77" i="9" s="1"/>
  <c r="L77" i="9" s="1"/>
  <c r="C139" i="9"/>
  <c r="K139" i="9" s="1"/>
  <c r="L139" i="9" s="1"/>
  <c r="C198" i="9"/>
  <c r="K198" i="9" s="1"/>
  <c r="L198" i="9" s="1"/>
  <c r="C257" i="9"/>
  <c r="K257" i="9" s="1"/>
  <c r="L257" i="9" s="1"/>
  <c r="C311" i="9"/>
  <c r="K311" i="9" s="1"/>
  <c r="L311" i="9" s="1"/>
  <c r="C362" i="9"/>
  <c r="K362" i="9" s="1"/>
  <c r="L362" i="9" s="1"/>
  <c r="C409" i="9"/>
  <c r="K409" i="9" s="1"/>
  <c r="L409" i="9" s="1"/>
  <c r="C462" i="9"/>
  <c r="K462" i="9" s="1"/>
  <c r="L462" i="9" s="1"/>
  <c r="C506" i="9"/>
  <c r="K506" i="9" s="1"/>
  <c r="L506" i="9" s="1"/>
  <c r="C559" i="9"/>
  <c r="K559" i="9" s="1"/>
  <c r="L559" i="9" s="1"/>
  <c r="C606" i="9"/>
  <c r="K606" i="9" s="1"/>
  <c r="L606" i="9" s="1"/>
  <c r="C656" i="9"/>
  <c r="K656" i="9" s="1"/>
  <c r="L656" i="9" s="1"/>
  <c r="C703" i="9"/>
  <c r="K703" i="9" s="1"/>
  <c r="L703" i="9" s="1"/>
  <c r="C753" i="9"/>
  <c r="K753" i="9" s="1"/>
  <c r="L753" i="9" s="1"/>
  <c r="C800" i="9"/>
  <c r="K800" i="9" s="1"/>
  <c r="L800" i="9" s="1"/>
  <c r="C847" i="9"/>
  <c r="K847" i="9" s="1"/>
  <c r="L847" i="9" s="1"/>
  <c r="C897" i="9"/>
  <c r="K897" i="9" s="1"/>
  <c r="L897" i="9" s="1"/>
  <c r="C944" i="9"/>
  <c r="K944" i="9" s="1"/>
  <c r="L944" i="9" s="1"/>
  <c r="C994" i="9"/>
  <c r="K994" i="9" s="1"/>
  <c r="L994" i="9" s="1"/>
  <c r="C1041" i="9"/>
  <c r="K1041" i="9" s="1"/>
  <c r="L1041" i="9" s="1"/>
  <c r="C1066" i="9"/>
  <c r="K1066" i="9" s="1"/>
  <c r="L1066" i="9" s="1"/>
  <c r="C29" i="9"/>
  <c r="K29" i="9" s="1"/>
  <c r="L29" i="9" s="1"/>
  <c r="C66" i="9"/>
  <c r="K66" i="9" s="1"/>
  <c r="L66" i="9" s="1"/>
  <c r="C98" i="9"/>
  <c r="K98" i="9" s="1"/>
  <c r="L98" i="9" s="1"/>
  <c r="C134" i="9"/>
  <c r="K134" i="9" s="1"/>
  <c r="L134" i="9" s="1"/>
  <c r="C159" i="9"/>
  <c r="K159" i="9" s="1"/>
  <c r="L159" i="9" s="1"/>
  <c r="C190" i="9"/>
  <c r="K190" i="9" s="1"/>
  <c r="L190" i="9" s="1"/>
  <c r="C218" i="9"/>
  <c r="K218" i="9" s="1"/>
  <c r="L218" i="9" s="1"/>
  <c r="C251" i="9"/>
  <c r="K251" i="9" s="1"/>
  <c r="L251" i="9" s="1"/>
  <c r="C277" i="9"/>
  <c r="K277" i="9" s="1"/>
  <c r="L277" i="9" s="1"/>
  <c r="C305" i="9"/>
  <c r="K305" i="9" s="1"/>
  <c r="L305" i="9" s="1"/>
  <c r="C329" i="9"/>
  <c r="K329" i="9" s="1"/>
  <c r="L329" i="9" s="1"/>
  <c r="C354" i="9"/>
  <c r="K354" i="9" s="1"/>
  <c r="L354" i="9" s="1"/>
  <c r="C382" i="9"/>
  <c r="K382" i="9" s="1"/>
  <c r="L382" i="9" s="1"/>
  <c r="C404" i="9"/>
  <c r="K404" i="9" s="1"/>
  <c r="L404" i="9" s="1"/>
  <c r="C426" i="9"/>
  <c r="K426" i="9" s="1"/>
  <c r="L426" i="9" s="1"/>
  <c r="C451" i="9"/>
  <c r="K451" i="9" s="1"/>
  <c r="L451" i="9" s="1"/>
  <c r="C479" i="9"/>
  <c r="K479" i="9" s="1"/>
  <c r="L479" i="9" s="1"/>
  <c r="C501" i="9"/>
  <c r="K501" i="9" s="1"/>
  <c r="L501" i="9" s="1"/>
  <c r="C526" i="9"/>
  <c r="K526" i="9" s="1"/>
  <c r="L526" i="9" s="1"/>
  <c r="C548" i="9"/>
  <c r="K548" i="9" s="1"/>
  <c r="L548" i="9" s="1"/>
  <c r="C576" i="9"/>
  <c r="K576" i="9" s="1"/>
  <c r="L576" i="9" s="1"/>
  <c r="C598" i="9"/>
  <c r="K598" i="9" s="1"/>
  <c r="L598" i="9" s="1"/>
  <c r="C623" i="9"/>
  <c r="K623" i="9" s="1"/>
  <c r="L623" i="9" s="1"/>
  <c r="C645" i="9"/>
  <c r="K645" i="9" s="1"/>
  <c r="L645" i="9" s="1"/>
  <c r="C670" i="9"/>
  <c r="K670" i="9" s="1"/>
  <c r="L670" i="9" s="1"/>
  <c r="C695" i="9"/>
  <c r="K695" i="9" s="1"/>
  <c r="L695" i="9" s="1"/>
  <c r="C720" i="9"/>
  <c r="K720" i="9" s="1"/>
  <c r="L720" i="9" s="1"/>
  <c r="C742" i="9"/>
  <c r="K742" i="9" s="1"/>
  <c r="L742" i="9" s="1"/>
  <c r="C767" i="9"/>
  <c r="K767" i="9" s="1"/>
  <c r="L767" i="9" s="1"/>
  <c r="C792" i="9"/>
  <c r="K792" i="9" s="1"/>
  <c r="L792" i="9" s="1"/>
  <c r="C817" i="9"/>
  <c r="K817" i="9" s="1"/>
  <c r="L817" i="9" s="1"/>
  <c r="C839" i="9"/>
  <c r="K839" i="9" s="1"/>
  <c r="L839" i="9" s="1"/>
  <c r="C864" i="9"/>
  <c r="K864" i="9" s="1"/>
  <c r="L864" i="9" s="1"/>
  <c r="C889" i="9"/>
  <c r="K889" i="9" s="1"/>
  <c r="L889" i="9" s="1"/>
  <c r="C914" i="9"/>
  <c r="K914" i="9" s="1"/>
  <c r="L914" i="9" s="1"/>
  <c r="C936" i="9"/>
  <c r="K936" i="9" s="1"/>
  <c r="L936" i="9" s="1"/>
  <c r="C961" i="9"/>
  <c r="K961" i="9" s="1"/>
  <c r="L961" i="9" s="1"/>
  <c r="C983" i="9"/>
  <c r="K983" i="9" s="1"/>
  <c r="L983" i="9" s="1"/>
  <c r="C1011" i="9"/>
  <c r="K1011" i="9" s="1"/>
  <c r="L1011" i="9" s="1"/>
  <c r="C1033" i="9"/>
  <c r="K1033" i="9" s="1"/>
  <c r="L1033" i="9" s="1"/>
  <c r="C1058" i="9"/>
  <c r="K1058" i="9" s="1"/>
  <c r="L1058" i="9" s="1"/>
  <c r="C1080" i="9"/>
  <c r="K1080" i="9" s="1"/>
  <c r="L1080" i="9" s="1"/>
  <c r="C1108" i="9"/>
  <c r="K1108" i="9" s="1"/>
  <c r="L1108" i="9" s="1"/>
  <c r="C1130" i="9"/>
  <c r="K1130" i="9" s="1"/>
  <c r="L1130" i="9" s="1"/>
  <c r="C1155" i="9"/>
  <c r="K1155" i="9" s="1"/>
  <c r="L1155" i="9" s="1"/>
  <c r="C1177" i="9"/>
  <c r="K1177" i="9" s="1"/>
  <c r="L1177" i="9" s="1"/>
  <c r="C1205" i="9"/>
  <c r="K1205" i="9" s="1"/>
  <c r="L1205" i="9" s="1"/>
  <c r="C1230" i="9"/>
  <c r="K1230" i="9" s="1"/>
  <c r="L1230" i="9" s="1"/>
  <c r="C744" i="9"/>
  <c r="K744" i="9" s="1"/>
  <c r="L744" i="9" s="1"/>
  <c r="C32" i="9"/>
  <c r="K32" i="9" s="1"/>
  <c r="L32" i="9" s="1"/>
  <c r="C67" i="9"/>
  <c r="K67" i="9" s="1"/>
  <c r="L67" i="9" s="1"/>
  <c r="C99" i="9"/>
  <c r="K99" i="9" s="1"/>
  <c r="L99" i="9" s="1"/>
  <c r="C135" i="9"/>
  <c r="K135" i="9" s="1"/>
  <c r="L135" i="9" s="1"/>
  <c r="C163" i="9"/>
  <c r="K163" i="9" s="1"/>
  <c r="L163" i="9" s="1"/>
  <c r="C191" i="9"/>
  <c r="K191" i="9" s="1"/>
  <c r="L191" i="9" s="1"/>
  <c r="C219" i="9"/>
  <c r="K219" i="9" s="1"/>
  <c r="L219" i="9" s="1"/>
  <c r="C252" i="9"/>
  <c r="K252" i="9" s="1"/>
  <c r="L252" i="9" s="1"/>
  <c r="C281" i="9"/>
  <c r="K281" i="9" s="1"/>
  <c r="L281" i="9" s="1"/>
  <c r="C307" i="9"/>
  <c r="K307" i="9" s="1"/>
  <c r="L307" i="9" s="1"/>
  <c r="C330" i="9"/>
  <c r="K330" i="9" s="1"/>
  <c r="L330" i="9" s="1"/>
  <c r="C358" i="9"/>
  <c r="K358" i="9" s="1"/>
  <c r="L358" i="9" s="1"/>
  <c r="C383" i="9"/>
  <c r="K383" i="9" s="1"/>
  <c r="L383" i="9" s="1"/>
  <c r="C405" i="9"/>
  <c r="K405" i="9" s="1"/>
  <c r="L405" i="9" s="1"/>
  <c r="C430" i="9"/>
  <c r="K430" i="9" s="1"/>
  <c r="L430" i="9" s="1"/>
  <c r="C452" i="9"/>
  <c r="K452" i="9" s="1"/>
  <c r="L452" i="9" s="1"/>
  <c r="C480" i="9"/>
  <c r="K480" i="9" s="1"/>
  <c r="L480" i="9" s="1"/>
  <c r="C502" i="9"/>
  <c r="K502" i="9" s="1"/>
  <c r="L502" i="9" s="1"/>
  <c r="C527" i="9"/>
  <c r="K527" i="9" s="1"/>
  <c r="L527" i="9" s="1"/>
  <c r="C549" i="9"/>
  <c r="K549" i="9" s="1"/>
  <c r="L549" i="9" s="1"/>
  <c r="C577" i="9"/>
  <c r="K577" i="9" s="1"/>
  <c r="L577" i="9" s="1"/>
  <c r="C599" i="9"/>
  <c r="K599" i="9" s="1"/>
  <c r="L599" i="9" s="1"/>
  <c r="C624" i="9"/>
  <c r="K624" i="9" s="1"/>
  <c r="L624" i="9" s="1"/>
  <c r="C646" i="9"/>
  <c r="K646" i="9" s="1"/>
  <c r="L646" i="9" s="1"/>
  <c r="C674" i="9"/>
  <c r="K674" i="9" s="1"/>
  <c r="L674" i="9" s="1"/>
  <c r="C696" i="9"/>
  <c r="K696" i="9" s="1"/>
  <c r="L696" i="9" s="1"/>
  <c r="C721" i="9"/>
  <c r="K721" i="9" s="1"/>
  <c r="L721" i="9" s="1"/>
  <c r="C743" i="9"/>
  <c r="K743" i="9" s="1"/>
  <c r="L743" i="9" s="1"/>
  <c r="C768" i="9"/>
  <c r="K768" i="9" s="1"/>
  <c r="L768" i="9" s="1"/>
  <c r="C793" i="9"/>
  <c r="K793" i="9" s="1"/>
  <c r="L793" i="9" s="1"/>
  <c r="C818" i="9"/>
  <c r="K818" i="9" s="1"/>
  <c r="L818" i="9" s="1"/>
  <c r="C840" i="9"/>
  <c r="K840" i="9" s="1"/>
  <c r="L840" i="9" s="1"/>
  <c r="C865" i="9"/>
  <c r="K865" i="9" s="1"/>
  <c r="L865" i="9" s="1"/>
  <c r="C890" i="9"/>
  <c r="K890" i="9" s="1"/>
  <c r="L890" i="9" s="1"/>
  <c r="C915" i="9"/>
  <c r="K915" i="9" s="1"/>
  <c r="L915" i="9" s="1"/>
  <c r="C937" i="9"/>
  <c r="K937" i="9" s="1"/>
  <c r="L937" i="9" s="1"/>
  <c r="C962" i="9"/>
  <c r="K962" i="9" s="1"/>
  <c r="L962" i="9" s="1"/>
  <c r="C990" i="9"/>
  <c r="K990" i="9" s="1"/>
  <c r="L990" i="9" s="1"/>
  <c r="C1012" i="9"/>
  <c r="K1012" i="9" s="1"/>
  <c r="L1012" i="9" s="1"/>
  <c r="C1034" i="9"/>
  <c r="K1034" i="9" s="1"/>
  <c r="L1034" i="9" s="1"/>
  <c r="C1059" i="9"/>
  <c r="K1059" i="9" s="1"/>
  <c r="L1059" i="9" s="1"/>
  <c r="C1081" i="9"/>
  <c r="K1081" i="9" s="1"/>
  <c r="L1081" i="9" s="1"/>
  <c r="C1109" i="9"/>
  <c r="K1109" i="9" s="1"/>
  <c r="L1109" i="9" s="1"/>
  <c r="C1134" i="9"/>
  <c r="K1134" i="9" s="1"/>
  <c r="L1134" i="9" s="1"/>
  <c r="C1156" i="9"/>
  <c r="K1156" i="9" s="1"/>
  <c r="L1156" i="9" s="1"/>
  <c r="C1178" i="9"/>
  <c r="K1178" i="9" s="1"/>
  <c r="L1178" i="9" s="1"/>
  <c r="C1206" i="9"/>
  <c r="K1206" i="9" s="1"/>
  <c r="L1206" i="9" s="1"/>
  <c r="C1231" i="9"/>
  <c r="K1231" i="9" s="1"/>
  <c r="L1231" i="9" s="1"/>
  <c r="C33" i="9"/>
  <c r="K33" i="9" s="1"/>
  <c r="L33" i="9" s="1"/>
  <c r="C68" i="9"/>
  <c r="K68" i="9" s="1"/>
  <c r="L68" i="9" s="1"/>
  <c r="C106" i="9"/>
  <c r="K106" i="9" s="1"/>
  <c r="L106" i="9" s="1"/>
  <c r="C136" i="9"/>
  <c r="K136" i="9" s="1"/>
  <c r="L136" i="9" s="1"/>
  <c r="C167" i="9"/>
  <c r="K167" i="9" s="1"/>
  <c r="L167" i="9" s="1"/>
  <c r="C195" i="9"/>
  <c r="K195" i="9" s="1"/>
  <c r="L195" i="9" s="1"/>
  <c r="C220" i="9"/>
  <c r="K220" i="9" s="1"/>
  <c r="L220" i="9" s="1"/>
  <c r="C253" i="9"/>
  <c r="K253" i="9" s="1"/>
  <c r="L253" i="9" s="1"/>
  <c r="C282" i="9"/>
  <c r="K282" i="9" s="1"/>
  <c r="L282" i="9" s="1"/>
  <c r="C308" i="9"/>
  <c r="K308" i="9" s="1"/>
  <c r="L308" i="9" s="1"/>
  <c r="C334" i="9"/>
  <c r="K334" i="9" s="1"/>
  <c r="L334" i="9" s="1"/>
  <c r="C359" i="9"/>
  <c r="K359" i="9" s="1"/>
  <c r="L359" i="9" s="1"/>
  <c r="C384" i="9"/>
  <c r="K384" i="9" s="1"/>
  <c r="L384" i="9" s="1"/>
  <c r="C406" i="9"/>
  <c r="K406" i="9" s="1"/>
  <c r="L406" i="9" s="1"/>
  <c r="C431" i="9"/>
  <c r="K431" i="9" s="1"/>
  <c r="L431" i="9" s="1"/>
  <c r="C456" i="9"/>
  <c r="K456" i="9" s="1"/>
  <c r="L456" i="9" s="1"/>
  <c r="C481" i="9"/>
  <c r="K481" i="9" s="1"/>
  <c r="L481" i="9" s="1"/>
  <c r="C503" i="9"/>
  <c r="K503" i="9" s="1"/>
  <c r="L503" i="9" s="1"/>
  <c r="C528" i="9"/>
  <c r="K528" i="9" s="1"/>
  <c r="L528" i="9" s="1"/>
  <c r="C550" i="9"/>
  <c r="K550" i="9" s="1"/>
  <c r="L550" i="9" s="1"/>
  <c r="C578" i="9"/>
  <c r="K578" i="9" s="1"/>
  <c r="L578" i="9" s="1"/>
  <c r="C600" i="9"/>
  <c r="K600" i="9" s="1"/>
  <c r="L600" i="9" s="1"/>
  <c r="C625" i="9"/>
  <c r="K625" i="9" s="1"/>
  <c r="L625" i="9" s="1"/>
  <c r="C647" i="9"/>
  <c r="K647" i="9" s="1"/>
  <c r="L647" i="9" s="1"/>
  <c r="C675" i="9"/>
  <c r="K675" i="9" s="1"/>
  <c r="L675" i="9" s="1"/>
  <c r="C697" i="9"/>
  <c r="K697" i="9" s="1"/>
  <c r="L697" i="9" s="1"/>
  <c r="C722" i="9"/>
  <c r="K722" i="9" s="1"/>
  <c r="L722" i="9" s="1"/>
  <c r="C772" i="9"/>
  <c r="K772" i="9" s="1"/>
  <c r="L772" i="9" s="1"/>
  <c r="C794" i="9"/>
  <c r="K794" i="9" s="1"/>
  <c r="L794" i="9" s="1"/>
  <c r="C819" i="9"/>
  <c r="K819" i="9" s="1"/>
  <c r="L819" i="9" s="1"/>
  <c r="C841" i="9"/>
  <c r="K841" i="9" s="1"/>
  <c r="L841" i="9" s="1"/>
  <c r="C866" i="9"/>
  <c r="K866" i="9" s="1"/>
  <c r="L866" i="9" s="1"/>
  <c r="C894" i="9"/>
  <c r="K894" i="9" s="1"/>
  <c r="L894" i="9" s="1"/>
  <c r="C916" i="9"/>
  <c r="K916" i="9" s="1"/>
  <c r="L916" i="9" s="1"/>
  <c r="C938" i="9"/>
  <c r="K938" i="9" s="1"/>
  <c r="L938" i="9" s="1"/>
  <c r="C963" i="9"/>
  <c r="K963" i="9" s="1"/>
  <c r="L963" i="9" s="1"/>
  <c r="C991" i="9"/>
  <c r="K991" i="9" s="1"/>
  <c r="L991" i="9" s="1"/>
  <c r="C1013" i="9"/>
  <c r="K1013" i="9" s="1"/>
  <c r="L1013" i="9" s="1"/>
  <c r="C1038" i="9"/>
  <c r="K1038" i="9" s="1"/>
  <c r="L1038" i="9" s="1"/>
  <c r="C1060" i="9"/>
  <c r="K1060" i="9" s="1"/>
  <c r="L1060" i="9" s="1"/>
  <c r="C1088" i="9"/>
  <c r="K1088" i="9" s="1"/>
  <c r="L1088" i="9" s="1"/>
  <c r="C1110" i="9"/>
  <c r="K1110" i="9" s="1"/>
  <c r="L1110" i="9" s="1"/>
  <c r="C1135" i="9"/>
  <c r="K1135" i="9" s="1"/>
  <c r="L1135" i="9" s="1"/>
  <c r="C1157" i="9"/>
  <c r="K1157" i="9" s="1"/>
  <c r="L1157" i="9" s="1"/>
  <c r="C1182" i="9"/>
  <c r="K1182" i="9" s="1"/>
  <c r="L1182" i="9" s="1"/>
  <c r="C1207" i="9"/>
  <c r="K1207" i="9" s="1"/>
  <c r="L1207" i="9" s="1"/>
  <c r="C1232" i="9"/>
  <c r="K1232" i="9" s="1"/>
  <c r="L1232" i="9" s="1"/>
  <c r="C5" i="9"/>
  <c r="K5" i="9" s="1"/>
  <c r="L5" i="9" s="1"/>
  <c r="C69" i="9"/>
  <c r="K69" i="9" s="1"/>
  <c r="L69" i="9" s="1"/>
  <c r="C137" i="9"/>
  <c r="K137" i="9" s="1"/>
  <c r="L137" i="9" s="1"/>
  <c r="C196" i="9"/>
  <c r="K196" i="9" s="1"/>
  <c r="L196" i="9" s="1"/>
  <c r="C254" i="9"/>
  <c r="K254" i="9" s="1"/>
  <c r="L254" i="9" s="1"/>
  <c r="C309" i="9"/>
  <c r="K309" i="9" s="1"/>
  <c r="L309" i="9" s="1"/>
  <c r="C360" i="9"/>
  <c r="K360" i="9" s="1"/>
  <c r="L360" i="9" s="1"/>
  <c r="C407" i="9"/>
  <c r="K407" i="9" s="1"/>
  <c r="L407" i="9" s="1"/>
  <c r="C457" i="9"/>
  <c r="K457" i="9" s="1"/>
  <c r="L457" i="9" s="1"/>
  <c r="C529" i="9"/>
  <c r="K529" i="9" s="1"/>
  <c r="L529" i="9" s="1"/>
  <c r="C554" i="9"/>
  <c r="K554" i="9" s="1"/>
  <c r="L554" i="9" s="1"/>
  <c r="C601" i="9"/>
  <c r="K601" i="9" s="1"/>
  <c r="L601" i="9" s="1"/>
  <c r="C648" i="9"/>
  <c r="K648" i="9" s="1"/>
  <c r="L648" i="9" s="1"/>
  <c r="C698" i="9"/>
  <c r="K698" i="9" s="1"/>
  <c r="L698" i="9" s="1"/>
  <c r="C723" i="9"/>
  <c r="K723" i="9" s="1"/>
  <c r="L723" i="9" s="1"/>
  <c r="C773" i="9"/>
  <c r="K773" i="9" s="1"/>
  <c r="L773" i="9" s="1"/>
  <c r="C820" i="9"/>
  <c r="K820" i="9" s="1"/>
  <c r="L820" i="9" s="1"/>
  <c r="C870" i="9"/>
  <c r="K870" i="9" s="1"/>
  <c r="L870" i="9" s="1"/>
  <c r="C895" i="9"/>
  <c r="K895" i="9" s="1"/>
  <c r="L895" i="9" s="1"/>
  <c r="C917" i="9"/>
  <c r="K917" i="9" s="1"/>
  <c r="L917" i="9" s="1"/>
  <c r="C964" i="9"/>
  <c r="K964" i="9" s="1"/>
  <c r="L964" i="9" s="1"/>
  <c r="C1014" i="9"/>
  <c r="K1014" i="9" s="1"/>
  <c r="L1014" i="9" s="1"/>
  <c r="C1061" i="9"/>
  <c r="K1061" i="9" s="1"/>
  <c r="L1061" i="9" s="1"/>
  <c r="C1111" i="9"/>
  <c r="K1111" i="9" s="1"/>
  <c r="L1111" i="9" s="1"/>
  <c r="C1158" i="9"/>
  <c r="K1158" i="9" s="1"/>
  <c r="L1158" i="9" s="1"/>
  <c r="C1208" i="9"/>
  <c r="K1208" i="9" s="1"/>
  <c r="L1208" i="9" s="1"/>
  <c r="C41" i="9"/>
  <c r="K41" i="9" s="1"/>
  <c r="L41" i="9" s="1"/>
  <c r="C108" i="9"/>
  <c r="K108" i="9" s="1"/>
  <c r="L108" i="9" s="1"/>
  <c r="C169" i="9"/>
  <c r="K169" i="9" s="1"/>
  <c r="L169" i="9" s="1"/>
  <c r="C231" i="9"/>
  <c r="K231" i="9" s="1"/>
  <c r="L231" i="9" s="1"/>
  <c r="C284" i="9"/>
  <c r="K284" i="9" s="1"/>
  <c r="L284" i="9" s="1"/>
  <c r="C339" i="9"/>
  <c r="K339" i="9" s="1"/>
  <c r="L339" i="9" s="1"/>
  <c r="C386" i="9"/>
  <c r="K386" i="9" s="1"/>
  <c r="L386" i="9" s="1"/>
  <c r="C433" i="9"/>
  <c r="K433" i="9" s="1"/>
  <c r="L433" i="9" s="1"/>
  <c r="C483" i="9"/>
  <c r="K483" i="9" s="1"/>
  <c r="L483" i="9" s="1"/>
  <c r="C530" i="9"/>
  <c r="K530" i="9" s="1"/>
  <c r="L530" i="9" s="1"/>
  <c r="C580" i="9"/>
  <c r="K580" i="9" s="1"/>
  <c r="L580" i="9" s="1"/>
  <c r="C627" i="9"/>
  <c r="K627" i="9" s="1"/>
  <c r="L627" i="9" s="1"/>
  <c r="C677" i="9"/>
  <c r="K677" i="9" s="1"/>
  <c r="L677" i="9" s="1"/>
  <c r="C724" i="9"/>
  <c r="K724" i="9" s="1"/>
  <c r="L724" i="9" s="1"/>
  <c r="C774" i="9"/>
  <c r="K774" i="9" s="1"/>
  <c r="L774" i="9" s="1"/>
  <c r="C821" i="9"/>
  <c r="K821" i="9" s="1"/>
  <c r="L821" i="9" s="1"/>
  <c r="C871" i="9"/>
  <c r="K871" i="9" s="1"/>
  <c r="L871" i="9" s="1"/>
  <c r="C918" i="9"/>
  <c r="K918" i="9" s="1"/>
  <c r="L918" i="9" s="1"/>
  <c r="C968" i="9"/>
  <c r="K968" i="9" s="1"/>
  <c r="L968" i="9" s="1"/>
  <c r="C1015" i="9"/>
  <c r="K1015" i="9" s="1"/>
  <c r="L1015" i="9" s="1"/>
  <c r="C1062" i="9"/>
  <c r="K1062" i="9" s="1"/>
  <c r="L1062" i="9" s="1"/>
  <c r="C1112" i="9"/>
  <c r="K1112" i="9" s="1"/>
  <c r="L1112" i="9" s="1"/>
  <c r="C1159" i="9"/>
  <c r="K1159" i="9" s="1"/>
  <c r="L1159" i="9" s="1"/>
  <c r="C1209" i="9"/>
  <c r="K1209" i="9" s="1"/>
  <c r="L1209" i="9" s="1"/>
  <c r="C42" i="9"/>
  <c r="K42" i="9" s="1"/>
  <c r="L42" i="9" s="1"/>
  <c r="C109" i="9"/>
  <c r="K109" i="9" s="1"/>
  <c r="L109" i="9" s="1"/>
  <c r="C170" i="9"/>
  <c r="K170" i="9" s="1"/>
  <c r="L170" i="9" s="1"/>
  <c r="C232" i="9"/>
  <c r="K232" i="9" s="1"/>
  <c r="L232" i="9" s="1"/>
  <c r="C285" i="9"/>
  <c r="K285" i="9" s="1"/>
  <c r="L285" i="9" s="1"/>
  <c r="C340" i="9"/>
  <c r="K340" i="9" s="1"/>
  <c r="L340" i="9" s="1"/>
  <c r="C387" i="9"/>
  <c r="K387" i="9" s="1"/>
  <c r="L387" i="9" s="1"/>
  <c r="C437" i="9"/>
  <c r="K437" i="9" s="1"/>
  <c r="L437" i="9" s="1"/>
  <c r="C484" i="9"/>
  <c r="K484" i="9" s="1"/>
  <c r="L484" i="9" s="1"/>
  <c r="C531" i="9"/>
  <c r="K531" i="9" s="1"/>
  <c r="L531" i="9" s="1"/>
  <c r="C581" i="9"/>
  <c r="K581" i="9" s="1"/>
  <c r="L581" i="9" s="1"/>
  <c r="C628" i="9"/>
  <c r="K628" i="9" s="1"/>
  <c r="L628" i="9" s="1"/>
  <c r="C678" i="9"/>
  <c r="K678" i="9" s="1"/>
  <c r="L678" i="9" s="1"/>
  <c r="C725" i="9"/>
  <c r="K725" i="9" s="1"/>
  <c r="L725" i="9" s="1"/>
  <c r="C775" i="9"/>
  <c r="K775" i="9" s="1"/>
  <c r="L775" i="9" s="1"/>
  <c r="C822" i="9"/>
  <c r="K822" i="9" s="1"/>
  <c r="L822" i="9" s="1"/>
  <c r="C872" i="9"/>
  <c r="K872" i="9" s="1"/>
  <c r="L872" i="9" s="1"/>
  <c r="C919" i="9"/>
  <c r="K919" i="9" s="1"/>
  <c r="L919" i="9" s="1"/>
  <c r="C969" i="9"/>
  <c r="K969" i="9" s="1"/>
  <c r="L969" i="9" s="1"/>
  <c r="C1016" i="9"/>
  <c r="K1016" i="9" s="1"/>
  <c r="L1016" i="9" s="1"/>
  <c r="C24" i="9"/>
  <c r="K24" i="9" s="1"/>
  <c r="L24" i="9" s="1"/>
  <c r="C86" i="9"/>
  <c r="K86" i="9" s="1"/>
  <c r="L86" i="9" s="1"/>
  <c r="C141" i="9"/>
  <c r="K141" i="9" s="1"/>
  <c r="L141" i="9" s="1"/>
  <c r="C188" i="9"/>
  <c r="K188" i="9" s="1"/>
  <c r="L188" i="9" s="1"/>
  <c r="C239" i="9"/>
  <c r="K239" i="9" s="1"/>
  <c r="L239" i="9" s="1"/>
  <c r="C295" i="9"/>
  <c r="K295" i="9" s="1"/>
  <c r="L295" i="9" s="1"/>
  <c r="C343" i="9"/>
  <c r="K343" i="9" s="1"/>
  <c r="L343" i="9" s="1"/>
  <c r="C388" i="9"/>
  <c r="K388" i="9" s="1"/>
  <c r="L388" i="9" s="1"/>
  <c r="C423" i="9"/>
  <c r="K423" i="9" s="1"/>
  <c r="L423" i="9" s="1"/>
  <c r="C468" i="9"/>
  <c r="K468" i="9" s="1"/>
  <c r="L468" i="9" s="1"/>
  <c r="C516" i="9"/>
  <c r="K516" i="9" s="1"/>
  <c r="L516" i="9" s="1"/>
  <c r="C561" i="9"/>
  <c r="K561" i="9" s="1"/>
  <c r="L561" i="9" s="1"/>
  <c r="C596" i="9"/>
  <c r="K596" i="9" s="1"/>
  <c r="L596" i="9" s="1"/>
  <c r="C641" i="9"/>
  <c r="K641" i="9" s="1"/>
  <c r="L641" i="9" s="1"/>
  <c r="C686" i="9"/>
  <c r="K686" i="9" s="1"/>
  <c r="L686" i="9" s="1"/>
  <c r="C734" i="9"/>
  <c r="K734" i="9" s="1"/>
  <c r="L734" i="9" s="1"/>
  <c r="C776" i="9"/>
  <c r="K776" i="9" s="1"/>
  <c r="L776" i="9" s="1"/>
  <c r="C814" i="9"/>
  <c r="K814" i="9" s="1"/>
  <c r="L814" i="9" s="1"/>
  <c r="C856" i="9"/>
  <c r="K856" i="9" s="1"/>
  <c r="L856" i="9" s="1"/>
  <c r="C901" i="9"/>
  <c r="K901" i="9" s="1"/>
  <c r="L901" i="9" s="1"/>
  <c r="C949" i="9"/>
  <c r="K949" i="9" s="1"/>
  <c r="L949" i="9" s="1"/>
  <c r="C981" i="9"/>
  <c r="K981" i="9" s="1"/>
  <c r="L981" i="9" s="1"/>
  <c r="C1029" i="9"/>
  <c r="K1029" i="9" s="1"/>
  <c r="L1029" i="9" s="1"/>
  <c r="C1074" i="9"/>
  <c r="K1074" i="9" s="1"/>
  <c r="L1074" i="9" s="1"/>
  <c r="C1114" i="9"/>
  <c r="K1114" i="9" s="1"/>
  <c r="L1114" i="9" s="1"/>
  <c r="C1151" i="9"/>
  <c r="K1151" i="9" s="1"/>
  <c r="L1151" i="9" s="1"/>
  <c r="C1191" i="9"/>
  <c r="K1191" i="9" s="1"/>
  <c r="L1191" i="9" s="1"/>
  <c r="C1225" i="9"/>
  <c r="K1225" i="9" s="1"/>
  <c r="L1225" i="9" s="1"/>
  <c r="C25" i="9"/>
  <c r="K25" i="9" s="1"/>
  <c r="L25" i="9" s="1"/>
  <c r="C87" i="9"/>
  <c r="K87" i="9" s="1"/>
  <c r="L87" i="9" s="1"/>
  <c r="C148" i="9"/>
  <c r="K148" i="9" s="1"/>
  <c r="L148" i="9" s="1"/>
  <c r="C205" i="9"/>
  <c r="K205" i="9" s="1"/>
  <c r="L205" i="9" s="1"/>
  <c r="C245" i="9"/>
  <c r="K245" i="9" s="1"/>
  <c r="L245" i="9" s="1"/>
  <c r="C299" i="9"/>
  <c r="K299" i="9" s="1"/>
  <c r="L299" i="9" s="1"/>
  <c r="C344" i="9"/>
  <c r="K344" i="9" s="1"/>
  <c r="L344" i="9" s="1"/>
  <c r="C389" i="9"/>
  <c r="K389" i="9" s="1"/>
  <c r="L389" i="9" s="1"/>
  <c r="C424" i="9"/>
  <c r="K424" i="9" s="1"/>
  <c r="L424" i="9" s="1"/>
  <c r="C469" i="9"/>
  <c r="K469" i="9" s="1"/>
  <c r="L469" i="9" s="1"/>
  <c r="C517" i="9"/>
  <c r="K517" i="9" s="1"/>
  <c r="L517" i="9" s="1"/>
  <c r="C562" i="9"/>
  <c r="K562" i="9" s="1"/>
  <c r="L562" i="9" s="1"/>
  <c r="C607" i="9"/>
  <c r="K607" i="9" s="1"/>
  <c r="L607" i="9" s="1"/>
  <c r="C642" i="9"/>
  <c r="K642" i="9" s="1"/>
  <c r="L642" i="9" s="1"/>
  <c r="C687" i="9"/>
  <c r="K687" i="9" s="1"/>
  <c r="L687" i="9" s="1"/>
  <c r="C735" i="9"/>
  <c r="K735" i="9" s="1"/>
  <c r="L735" i="9" s="1"/>
  <c r="C777" i="9"/>
  <c r="K777" i="9" s="1"/>
  <c r="L777" i="9" s="1"/>
  <c r="C815" i="9"/>
  <c r="K815" i="9" s="1"/>
  <c r="L815" i="9" s="1"/>
  <c r="C857" i="9"/>
  <c r="K857" i="9" s="1"/>
  <c r="L857" i="9" s="1"/>
  <c r="C902" i="9"/>
  <c r="K902" i="9" s="1"/>
  <c r="L902" i="9" s="1"/>
  <c r="C950" i="9"/>
  <c r="K950" i="9" s="1"/>
  <c r="L950" i="9" s="1"/>
  <c r="C995" i="9"/>
  <c r="K995" i="9" s="1"/>
  <c r="L995" i="9" s="1"/>
  <c r="C1030" i="9"/>
  <c r="K1030" i="9" s="1"/>
  <c r="L1030" i="9" s="1"/>
  <c r="C1075" i="9"/>
  <c r="K1075" i="9" s="1"/>
  <c r="L1075" i="9" s="1"/>
  <c r="C1118" i="9"/>
  <c r="K1118" i="9" s="1"/>
  <c r="L1118" i="9" s="1"/>
  <c r="C1152" i="9"/>
  <c r="K1152" i="9" s="1"/>
  <c r="L1152" i="9" s="1"/>
  <c r="C1192" i="9"/>
  <c r="K1192" i="9" s="1"/>
  <c r="L1192" i="9" s="1"/>
  <c r="C1235" i="9"/>
  <c r="K1235" i="9" s="1"/>
  <c r="L1235" i="9" s="1"/>
  <c r="C26" i="9"/>
  <c r="K26" i="9" s="1"/>
  <c r="L26" i="9" s="1"/>
  <c r="C88" i="9"/>
  <c r="K88" i="9" s="1"/>
  <c r="L88" i="9" s="1"/>
  <c r="C149" i="9"/>
  <c r="K149" i="9" s="1"/>
  <c r="L149" i="9" s="1"/>
  <c r="C206" i="9"/>
  <c r="K206" i="9" s="1"/>
  <c r="L206" i="9" s="1"/>
  <c r="C246" i="9"/>
  <c r="K246" i="9" s="1"/>
  <c r="L246" i="9" s="1"/>
  <c r="C300" i="9"/>
  <c r="K300" i="9" s="1"/>
  <c r="L300" i="9" s="1"/>
  <c r="C345" i="9"/>
  <c r="K345" i="9" s="1"/>
  <c r="L345" i="9" s="1"/>
  <c r="C390" i="9"/>
  <c r="K390" i="9" s="1"/>
  <c r="L390" i="9" s="1"/>
  <c r="C438" i="9"/>
  <c r="K438" i="9" s="1"/>
  <c r="L438" i="9" s="1"/>
  <c r="C470" i="9"/>
  <c r="K470" i="9" s="1"/>
  <c r="L470" i="9" s="1"/>
  <c r="C518" i="9"/>
  <c r="K518" i="9" s="1"/>
  <c r="L518" i="9" s="1"/>
  <c r="C563" i="9"/>
  <c r="K563" i="9" s="1"/>
  <c r="L563" i="9" s="1"/>
  <c r="C608" i="9"/>
  <c r="K608" i="9" s="1"/>
  <c r="L608" i="9" s="1"/>
  <c r="C643" i="9"/>
  <c r="K643" i="9" s="1"/>
  <c r="L643" i="9" s="1"/>
  <c r="C688" i="9"/>
  <c r="K688" i="9" s="1"/>
  <c r="L688" i="9" s="1"/>
  <c r="C736" i="9"/>
  <c r="K736" i="9" s="1"/>
  <c r="L736" i="9" s="1"/>
  <c r="C778" i="9"/>
  <c r="K778" i="9" s="1"/>
  <c r="L778" i="9" s="1"/>
  <c r="C823" i="9"/>
  <c r="K823" i="9" s="1"/>
  <c r="L823" i="9" s="1"/>
  <c r="C858" i="9"/>
  <c r="K858" i="9" s="1"/>
  <c r="L858" i="9" s="1"/>
  <c r="C903" i="9"/>
  <c r="K903" i="9" s="1"/>
  <c r="L903" i="9" s="1"/>
  <c r="C951" i="9"/>
  <c r="K951" i="9" s="1"/>
  <c r="L951" i="9" s="1"/>
  <c r="C996" i="9"/>
  <c r="K996" i="9" s="1"/>
  <c r="L996" i="9" s="1"/>
  <c r="C1031" i="9"/>
  <c r="K1031" i="9" s="1"/>
  <c r="L1031" i="9" s="1"/>
  <c r="C1076" i="9"/>
  <c r="K1076" i="9" s="1"/>
  <c r="L1076" i="9" s="1"/>
  <c r="C1119" i="9"/>
  <c r="K1119" i="9" s="1"/>
  <c r="L1119" i="9" s="1"/>
  <c r="C1153" i="9"/>
  <c r="K1153" i="9" s="1"/>
  <c r="L1153" i="9" s="1"/>
  <c r="C1193" i="9"/>
  <c r="K1193" i="9" s="1"/>
  <c r="L1193" i="9" s="1"/>
  <c r="C1236" i="9"/>
  <c r="K1236" i="9" s="1"/>
  <c r="L1236" i="9" s="1"/>
  <c r="C27" i="9"/>
  <c r="K27" i="9" s="1"/>
  <c r="L27" i="9" s="1"/>
  <c r="C89" i="9"/>
  <c r="K89" i="9" s="1"/>
  <c r="L89" i="9" s="1"/>
  <c r="C150" i="9"/>
  <c r="K150" i="9" s="1"/>
  <c r="L150" i="9" s="1"/>
  <c r="C207" i="9"/>
  <c r="K207" i="9" s="1"/>
  <c r="L207" i="9" s="1"/>
  <c r="C259" i="9"/>
  <c r="K259" i="9" s="1"/>
  <c r="L259" i="9" s="1"/>
  <c r="C301" i="9"/>
  <c r="K301" i="9" s="1"/>
  <c r="L301" i="9" s="1"/>
  <c r="C346" i="9"/>
  <c r="K346" i="9" s="1"/>
  <c r="L346" i="9" s="1"/>
  <c r="C391" i="9"/>
  <c r="K391" i="9" s="1"/>
  <c r="L391" i="9" s="1"/>
  <c r="C439" i="9"/>
  <c r="K439" i="9" s="1"/>
  <c r="L439" i="9" s="1"/>
  <c r="C471" i="9"/>
  <c r="K471" i="9" s="1"/>
  <c r="L471" i="9" s="1"/>
  <c r="C519" i="9"/>
  <c r="K519" i="9" s="1"/>
  <c r="L519" i="9" s="1"/>
  <c r="C564" i="9"/>
  <c r="K564" i="9" s="1"/>
  <c r="L564" i="9" s="1"/>
  <c r="C609" i="9"/>
  <c r="K609" i="9" s="1"/>
  <c r="L609" i="9" s="1"/>
  <c r="C657" i="9"/>
  <c r="K657" i="9" s="1"/>
  <c r="L657" i="9" s="1"/>
  <c r="C689" i="9"/>
  <c r="K689" i="9" s="1"/>
  <c r="L689" i="9" s="1"/>
  <c r="C737" i="9"/>
  <c r="K737" i="9" s="1"/>
  <c r="L737" i="9" s="1"/>
  <c r="C782" i="9"/>
  <c r="K782" i="9" s="1"/>
  <c r="L782" i="9" s="1"/>
  <c r="C824" i="9"/>
  <c r="K824" i="9" s="1"/>
  <c r="L824" i="9" s="1"/>
  <c r="C862" i="9"/>
  <c r="K862" i="9" s="1"/>
  <c r="L862" i="9" s="1"/>
  <c r="C904" i="9"/>
  <c r="K904" i="9" s="1"/>
  <c r="L904" i="9" s="1"/>
  <c r="C952" i="9"/>
  <c r="K952" i="9" s="1"/>
  <c r="L952" i="9" s="1"/>
  <c r="C997" i="9"/>
  <c r="K997" i="9" s="1"/>
  <c r="L997" i="9" s="1"/>
  <c r="C1042" i="9"/>
  <c r="K1042" i="9" s="1"/>
  <c r="L1042" i="9" s="1"/>
  <c r="C1077" i="9"/>
  <c r="K1077" i="9" s="1"/>
  <c r="L1077" i="9" s="1"/>
  <c r="C1120" i="9"/>
  <c r="K1120" i="9" s="1"/>
  <c r="L1120" i="9" s="1"/>
  <c r="C1160" i="9"/>
  <c r="K1160" i="9" s="1"/>
  <c r="L1160" i="9" s="1"/>
  <c r="C1194" i="9"/>
  <c r="K1194" i="9" s="1"/>
  <c r="L1194" i="9" s="1"/>
  <c r="C1237" i="9"/>
  <c r="K1237" i="9" s="1"/>
  <c r="L1237" i="9" s="1"/>
  <c r="C43" i="9"/>
  <c r="K43" i="9" s="1"/>
  <c r="L43" i="9" s="1"/>
  <c r="C90" i="9"/>
  <c r="K90" i="9" s="1"/>
  <c r="L90" i="9" s="1"/>
  <c r="C151" i="9"/>
  <c r="K151" i="9" s="1"/>
  <c r="L151" i="9" s="1"/>
  <c r="C211" i="9"/>
  <c r="K211" i="9" s="1"/>
  <c r="L211" i="9" s="1"/>
  <c r="C263" i="9"/>
  <c r="K263" i="9" s="1"/>
  <c r="L263" i="9" s="1"/>
  <c r="C302" i="9"/>
  <c r="K302" i="9" s="1"/>
  <c r="L302" i="9" s="1"/>
  <c r="C350" i="9"/>
  <c r="K350" i="9" s="1"/>
  <c r="L350" i="9" s="1"/>
  <c r="C17" i="9"/>
  <c r="K17" i="9" s="1"/>
  <c r="L17" i="9" s="1"/>
  <c r="C85" i="9"/>
  <c r="K85" i="9" s="1"/>
  <c r="L85" i="9" s="1"/>
  <c r="C140" i="9"/>
  <c r="K140" i="9" s="1"/>
  <c r="L140" i="9" s="1"/>
  <c r="C187" i="9"/>
  <c r="K187" i="9" s="1"/>
  <c r="L187" i="9" s="1"/>
  <c r="C238" i="9"/>
  <c r="K238" i="9" s="1"/>
  <c r="L238" i="9" s="1"/>
  <c r="C291" i="9"/>
  <c r="K291" i="9" s="1"/>
  <c r="L291" i="9" s="1"/>
  <c r="C342" i="9"/>
  <c r="K342" i="9" s="1"/>
  <c r="L342" i="9" s="1"/>
  <c r="C377" i="9"/>
  <c r="K377" i="9" s="1"/>
  <c r="L377" i="9" s="1"/>
  <c r="C422" i="9"/>
  <c r="K422" i="9" s="1"/>
  <c r="L422" i="9" s="1"/>
  <c r="C467" i="9"/>
  <c r="K467" i="9" s="1"/>
  <c r="L467" i="9" s="1"/>
  <c r="C512" i="9"/>
  <c r="K512" i="9" s="1"/>
  <c r="L512" i="9" s="1"/>
  <c r="C560" i="9"/>
  <c r="K560" i="9" s="1"/>
  <c r="L560" i="9" s="1"/>
  <c r="C595" i="9"/>
  <c r="K595" i="9" s="1"/>
  <c r="L595" i="9" s="1"/>
  <c r="C640" i="9"/>
  <c r="K640" i="9" s="1"/>
  <c r="L640" i="9" s="1"/>
  <c r="C682" i="9"/>
  <c r="K682" i="9" s="1"/>
  <c r="L682" i="9" s="1"/>
  <c r="C727" i="9"/>
  <c r="K727" i="9" s="1"/>
  <c r="L727" i="9" s="1"/>
  <c r="C762" i="9"/>
  <c r="K762" i="9" s="1"/>
  <c r="L762" i="9" s="1"/>
  <c r="C810" i="9"/>
  <c r="K810" i="9" s="1"/>
  <c r="L810" i="9" s="1"/>
  <c r="C855" i="9"/>
  <c r="K855" i="9" s="1"/>
  <c r="L855" i="9" s="1"/>
  <c r="C900" i="9"/>
  <c r="K900" i="9" s="1"/>
  <c r="L900" i="9" s="1"/>
  <c r="C945" i="9"/>
  <c r="K945" i="9" s="1"/>
  <c r="L945" i="9" s="1"/>
  <c r="C980" i="9"/>
  <c r="K980" i="9" s="1"/>
  <c r="L980" i="9" s="1"/>
  <c r="C1028" i="9"/>
  <c r="K1028" i="9" s="1"/>
  <c r="L1028" i="9" s="1"/>
  <c r="C1073" i="9"/>
  <c r="K1073" i="9" s="1"/>
  <c r="L1073" i="9" s="1"/>
  <c r="C1113" i="9"/>
  <c r="K1113" i="9" s="1"/>
  <c r="L1113" i="9" s="1"/>
  <c r="C1150" i="9"/>
  <c r="K1150" i="9" s="1"/>
  <c r="L1150" i="9" s="1"/>
  <c r="C1190" i="9"/>
  <c r="K1190" i="9" s="1"/>
  <c r="L1190" i="9" s="1"/>
  <c r="C1224" i="9"/>
  <c r="K1224" i="9" s="1"/>
  <c r="L1224" i="9" s="1"/>
  <c r="C1238" i="9"/>
  <c r="K1238" i="9" s="1"/>
  <c r="L1238" i="9" s="1"/>
  <c r="C1056" i="9"/>
  <c r="K1056" i="9" s="1"/>
  <c r="L1056" i="9" s="1"/>
  <c r="C932" i="9"/>
  <c r="K932" i="9" s="1"/>
  <c r="L932" i="9" s="1"/>
  <c r="C755" i="9"/>
  <c r="K755" i="9" s="1"/>
  <c r="L755" i="9" s="1"/>
  <c r="C618" i="9"/>
  <c r="K618" i="9" s="1"/>
  <c r="L618" i="9" s="1"/>
  <c r="C497" i="9"/>
  <c r="K497" i="9" s="1"/>
  <c r="L497" i="9" s="1"/>
  <c r="C312" i="9"/>
  <c r="K312" i="9" s="1"/>
  <c r="L312" i="9" s="1"/>
  <c r="C122" i="9"/>
  <c r="K122" i="9" s="1"/>
  <c r="L122" i="9" s="1"/>
  <c r="C999" i="9"/>
  <c r="K999" i="9" s="1"/>
  <c r="L999" i="9" s="1"/>
  <c r="C617" i="9"/>
  <c r="K617" i="9" s="1"/>
  <c r="L617" i="9" s="1"/>
  <c r="C369" i="9"/>
  <c r="K369" i="9" s="1"/>
  <c r="L369" i="9" s="1"/>
  <c r="C50" i="9"/>
  <c r="K50" i="9" s="1"/>
  <c r="L50" i="9" s="1"/>
  <c r="C1171" i="9"/>
  <c r="K1171" i="9" s="1"/>
  <c r="L1171" i="9" s="1"/>
  <c r="C998" i="9"/>
  <c r="K998" i="9" s="1"/>
  <c r="L998" i="9" s="1"/>
  <c r="C874" i="9"/>
  <c r="K874" i="9" s="1"/>
  <c r="L874" i="9" s="1"/>
  <c r="C740" i="9"/>
  <c r="K740" i="9" s="1"/>
  <c r="L740" i="9" s="1"/>
  <c r="C545" i="9"/>
  <c r="K545" i="9" s="1"/>
  <c r="L545" i="9" s="1"/>
  <c r="C489" i="9"/>
  <c r="K489" i="9" s="1"/>
  <c r="L489" i="9" s="1"/>
  <c r="C287" i="9"/>
  <c r="K287" i="9" s="1"/>
  <c r="L287" i="9" s="1"/>
  <c r="C120" i="9"/>
  <c r="K120" i="9" s="1"/>
  <c r="L120" i="9" s="1"/>
  <c r="C979" i="9"/>
  <c r="K979" i="9" s="1"/>
  <c r="L979" i="9" s="1"/>
  <c r="C665" i="9"/>
  <c r="K665" i="9" s="1"/>
  <c r="L665" i="9" s="1"/>
  <c r="C367" i="9"/>
  <c r="K367" i="9" s="1"/>
  <c r="L367" i="9" s="1"/>
  <c r="C119" i="9"/>
  <c r="K119" i="9" s="1"/>
  <c r="L119" i="9" s="1"/>
  <c r="C1199" i="9"/>
  <c r="K1199" i="9" s="1"/>
  <c r="L1199" i="9" s="1"/>
  <c r="C1140" i="9"/>
  <c r="K1140" i="9" s="1"/>
  <c r="L1140" i="9" s="1"/>
  <c r="C1092" i="9"/>
  <c r="K1092" i="9" s="1"/>
  <c r="L1092" i="9" s="1"/>
  <c r="C1022" i="9"/>
  <c r="K1022" i="9" s="1"/>
  <c r="L1022" i="9" s="1"/>
  <c r="C959" i="9"/>
  <c r="K959" i="9" s="1"/>
  <c r="L959" i="9" s="1"/>
  <c r="C898" i="9"/>
  <c r="K898" i="9" s="1"/>
  <c r="L898" i="9" s="1"/>
  <c r="C835" i="9"/>
  <c r="K835" i="9" s="1"/>
  <c r="L835" i="9" s="1"/>
  <c r="C761" i="9"/>
  <c r="K761" i="9" s="1"/>
  <c r="L761" i="9" s="1"/>
  <c r="C708" i="9"/>
  <c r="K708" i="9" s="1"/>
  <c r="L708" i="9" s="1"/>
  <c r="C658" i="9"/>
  <c r="K658" i="9" s="1"/>
  <c r="L658" i="9" s="1"/>
  <c r="C584" i="9"/>
  <c r="K584" i="9" s="1"/>
  <c r="L584" i="9" s="1"/>
  <c r="C521" i="9"/>
  <c r="K521" i="9" s="1"/>
  <c r="L521" i="9" s="1"/>
  <c r="C463" i="9"/>
  <c r="K463" i="9" s="1"/>
  <c r="L463" i="9" s="1"/>
  <c r="C400" i="9"/>
  <c r="K400" i="9" s="1"/>
  <c r="L400" i="9" s="1"/>
  <c r="C325" i="9"/>
  <c r="K325" i="9" s="1"/>
  <c r="L325" i="9" s="1"/>
  <c r="C264" i="9"/>
  <c r="K264" i="9" s="1"/>
  <c r="L264" i="9" s="1"/>
  <c r="C172" i="9"/>
  <c r="K172" i="9" s="1"/>
  <c r="L172" i="9" s="1"/>
  <c r="C80" i="9"/>
  <c r="K80" i="9" s="1"/>
  <c r="L80" i="9" s="1"/>
  <c r="X897" i="7"/>
  <c r="X466" i="7"/>
  <c r="X386" i="7"/>
  <c r="S1009" i="6"/>
  <c r="S1010" i="6" s="1"/>
  <c r="X1362" i="7"/>
  <c r="X1266" i="7"/>
  <c r="X530" i="7"/>
  <c r="X1282" i="7"/>
  <c r="X1218" i="7"/>
  <c r="X1170" i="7"/>
  <c r="X1106" i="7"/>
  <c r="X1074" i="7"/>
  <c r="X962" i="7"/>
  <c r="X306" i="7"/>
  <c r="X274" i="7"/>
  <c r="X162" i="7"/>
  <c r="S1101" i="6"/>
  <c r="X353" i="7"/>
  <c r="X946" i="7"/>
  <c r="X1330" i="7"/>
  <c r="X706" i="7"/>
  <c r="X65" i="7"/>
  <c r="X66" i="7"/>
  <c r="X450" i="7"/>
  <c r="X626" i="7"/>
  <c r="X994" i="7"/>
  <c r="X929" i="7"/>
  <c r="X1442" i="7"/>
  <c r="X786" i="7"/>
  <c r="X1457" i="7"/>
  <c r="X1458" i="7"/>
  <c r="X1393" i="7"/>
  <c r="X1394" i="7"/>
  <c r="X1313" i="7"/>
  <c r="X1314" i="7"/>
  <c r="X1249" i="7"/>
  <c r="X1250" i="7"/>
  <c r="X1233" i="7"/>
  <c r="X1234" i="7"/>
  <c r="X1201" i="7"/>
  <c r="X1202" i="7"/>
  <c r="X817" i="7"/>
  <c r="X818" i="7"/>
  <c r="X801" i="7"/>
  <c r="X802" i="7"/>
  <c r="X754" i="7"/>
  <c r="X753" i="7"/>
  <c r="X689" i="7"/>
  <c r="X690" i="7"/>
  <c r="X641" i="7"/>
  <c r="X642" i="7"/>
  <c r="X129" i="7"/>
  <c r="X130" i="7"/>
  <c r="X593" i="7"/>
  <c r="X1506" i="7"/>
  <c r="X1490" i="7"/>
  <c r="X1474" i="7"/>
  <c r="X1426" i="7"/>
  <c r="X1410" i="7"/>
  <c r="X1378" i="7"/>
  <c r="X1346" i="7"/>
  <c r="X1298" i="7"/>
  <c r="X1186" i="7"/>
  <c r="X1154" i="7"/>
  <c r="X1138" i="7"/>
  <c r="X1122" i="7"/>
  <c r="X1090" i="7"/>
  <c r="X1058" i="7"/>
  <c r="X1042" i="7"/>
  <c r="X1026" i="7"/>
  <c r="X1010" i="7"/>
  <c r="X978" i="7"/>
  <c r="X914" i="7"/>
  <c r="X882" i="7"/>
  <c r="X850" i="7"/>
  <c r="X834" i="7"/>
  <c r="X770" i="7"/>
  <c r="X738" i="7"/>
  <c r="X722" i="7"/>
  <c r="X658" i="7"/>
  <c r="X610" i="7"/>
  <c r="X578" i="7"/>
  <c r="X562" i="7"/>
  <c r="X546" i="7"/>
  <c r="X514" i="7"/>
  <c r="X498" i="7"/>
  <c r="X482" i="7"/>
  <c r="X434" i="7"/>
  <c r="X418" i="7"/>
  <c r="X402" i="7"/>
  <c r="X370" i="7"/>
  <c r="X338" i="7"/>
  <c r="X322" i="7"/>
  <c r="X290" i="7"/>
  <c r="X258" i="7"/>
  <c r="X242" i="7"/>
  <c r="X226" i="7"/>
  <c r="X210" i="7"/>
  <c r="X194" i="7"/>
  <c r="X178" i="7"/>
  <c r="X146" i="7"/>
  <c r="X114" i="7"/>
  <c r="X98" i="7"/>
  <c r="X82" i="7"/>
  <c r="X50" i="7"/>
  <c r="X34" i="7"/>
  <c r="X18" i="7"/>
  <c r="S922" i="6"/>
  <c r="S923" i="6" s="1"/>
  <c r="S924" i="6" s="1"/>
  <c r="X877" i="7"/>
  <c r="X445" i="7"/>
  <c r="X173" i="7"/>
  <c r="X1213" i="7"/>
  <c r="X829" i="7"/>
  <c r="X317" i="7"/>
  <c r="X13" i="7"/>
  <c r="X1405" i="7"/>
  <c r="X1133" i="7"/>
  <c r="X1005" i="7"/>
  <c r="X717" i="7"/>
  <c r="X76" i="7"/>
  <c r="X1453" i="7"/>
  <c r="X1357" i="7"/>
  <c r="X1245" i="7"/>
  <c r="X589" i="7"/>
  <c r="AB514" i="7"/>
  <c r="AB994" i="7"/>
  <c r="AB721" i="7"/>
  <c r="AB1186" i="7"/>
  <c r="AB225" i="7"/>
  <c r="AB1057" i="7"/>
  <c r="AB354" i="7"/>
  <c r="AB161" i="7"/>
  <c r="AB1329" i="7"/>
  <c r="AB1105" i="7"/>
  <c r="AB450" i="7"/>
  <c r="AB1314" i="7"/>
  <c r="AB642" i="7"/>
  <c r="AB1266" i="7"/>
  <c r="AB914" i="7"/>
  <c r="AG984" i="7"/>
  <c r="AG1010" i="7"/>
  <c r="AG578" i="7"/>
  <c r="AG881" i="7"/>
  <c r="AG1218" i="7"/>
  <c r="AG1185" i="7"/>
  <c r="AG946" i="7"/>
  <c r="AG718" i="7"/>
  <c r="AG402" i="7"/>
  <c r="AG295" i="7"/>
  <c r="AG209" i="7"/>
  <c r="AG1058" i="7"/>
  <c r="AG466" i="7"/>
  <c r="AG434" i="7"/>
  <c r="AG242" i="7"/>
  <c r="AG130" i="7"/>
  <c r="AG18" i="7"/>
  <c r="AG1282" i="7"/>
  <c r="AG290" i="7"/>
  <c r="AG1026" i="7"/>
  <c r="AG930" i="7"/>
  <c r="AG850" i="7"/>
  <c r="AG706" i="7"/>
  <c r="AG642" i="7"/>
  <c r="AG386" i="7"/>
  <c r="AG274" i="7"/>
  <c r="AG1090" i="7"/>
  <c r="AG802" i="7"/>
  <c r="AG737" i="7"/>
  <c r="AG353" i="7"/>
  <c r="AG1490" i="7"/>
  <c r="AG232" i="7"/>
  <c r="AG1474" i="7"/>
  <c r="AG1394" i="7"/>
  <c r="AG1202" i="7"/>
  <c r="AG1170" i="7"/>
  <c r="AG769" i="7"/>
  <c r="AG305" i="7"/>
  <c r="AG194" i="7"/>
  <c r="AG82" i="7"/>
  <c r="AG689" i="7"/>
  <c r="AG1314" i="7"/>
  <c r="AG994" i="7"/>
  <c r="AG594" i="7"/>
  <c r="AG418" i="7"/>
  <c r="AG162" i="7"/>
  <c r="AG1122" i="7"/>
  <c r="AG546" i="7"/>
  <c r="AG226" i="7"/>
  <c r="AG34" i="7"/>
  <c r="AG1346" i="7"/>
  <c r="AG1266" i="7"/>
  <c r="AG962" i="7"/>
  <c r="AG658" i="7"/>
  <c r="AG450" i="7"/>
  <c r="AG338" i="7"/>
  <c r="AG146" i="7"/>
  <c r="AG114" i="7"/>
  <c r="AG818" i="7"/>
  <c r="AG914" i="7"/>
  <c r="AG626" i="7"/>
  <c r="AG514" i="7"/>
  <c r="AG1234" i="7"/>
  <c r="AG562" i="7"/>
  <c r="AG1154" i="7"/>
  <c r="AG1042" i="7"/>
  <c r="AG482" i="7"/>
  <c r="AG1319" i="7"/>
  <c r="AG1320" i="7"/>
  <c r="AG1015" i="7"/>
  <c r="AG1016" i="7"/>
  <c r="AG71" i="7"/>
  <c r="AG72" i="7"/>
  <c r="AG439" i="7"/>
  <c r="AG183" i="7"/>
  <c r="AG1447" i="7"/>
  <c r="AG1448" i="7"/>
  <c r="AG1351" i="7"/>
  <c r="AG1352" i="7"/>
  <c r="AG1271" i="7"/>
  <c r="AG1272" i="7"/>
  <c r="AG1112" i="7"/>
  <c r="AG1111" i="7"/>
  <c r="AG1079" i="7"/>
  <c r="AG1080" i="7"/>
  <c r="AG920" i="7"/>
  <c r="AG919" i="7"/>
  <c r="AG871" i="7"/>
  <c r="AG872" i="7"/>
  <c r="AG807" i="7"/>
  <c r="AG808" i="7"/>
  <c r="AG776" i="7"/>
  <c r="AG775" i="7"/>
  <c r="AG711" i="7"/>
  <c r="AG712" i="7"/>
  <c r="AG663" i="7"/>
  <c r="AG664" i="7"/>
  <c r="AG615" i="7"/>
  <c r="AG616" i="7"/>
  <c r="AG599" i="7"/>
  <c r="AG600" i="7"/>
  <c r="AG584" i="7"/>
  <c r="AG583" i="7"/>
  <c r="AG567" i="7"/>
  <c r="AG568" i="7"/>
  <c r="AG551" i="7"/>
  <c r="AG552" i="7"/>
  <c r="AG519" i="7"/>
  <c r="AG520" i="7"/>
  <c r="AG503" i="7"/>
  <c r="AG504" i="7"/>
  <c r="AG471" i="7"/>
  <c r="AG472" i="7"/>
  <c r="AG423" i="7"/>
  <c r="AG424" i="7"/>
  <c r="AG407" i="7"/>
  <c r="AG408" i="7"/>
  <c r="AG391" i="7"/>
  <c r="AG392" i="7"/>
  <c r="AG327" i="7"/>
  <c r="AG328" i="7"/>
  <c r="AG312" i="7"/>
  <c r="AG311" i="7"/>
  <c r="AG263" i="7"/>
  <c r="AG264" i="7"/>
  <c r="AG247" i="7"/>
  <c r="AG248" i="7"/>
  <c r="AG200" i="7"/>
  <c r="AG199" i="7"/>
  <c r="AG167" i="7"/>
  <c r="AG168" i="7"/>
  <c r="AG135" i="7"/>
  <c r="AG136" i="7"/>
  <c r="AG103" i="7"/>
  <c r="AG104" i="7"/>
  <c r="AG87" i="7"/>
  <c r="AG88" i="7"/>
  <c r="AG903" i="7"/>
  <c r="AG1287" i="7"/>
  <c r="AG680" i="7"/>
  <c r="AG1224" i="7"/>
  <c r="AG359" i="7"/>
  <c r="AG1511" i="7"/>
  <c r="AG1512" i="7"/>
  <c r="AG1464" i="7"/>
  <c r="AG1463" i="7"/>
  <c r="AG1431" i="7"/>
  <c r="AG1432" i="7"/>
  <c r="AG1367" i="7"/>
  <c r="AG1368" i="7"/>
  <c r="AG1175" i="7"/>
  <c r="AG1176" i="7"/>
  <c r="AG951" i="7"/>
  <c r="AG952" i="7"/>
  <c r="AG823" i="7"/>
  <c r="AG824" i="7"/>
  <c r="AG728" i="7"/>
  <c r="AG1480" i="7"/>
  <c r="AG456" i="7"/>
  <c r="AG1384" i="7"/>
  <c r="AG967" i="7"/>
  <c r="AG55" i="7"/>
  <c r="AG1096" i="7"/>
  <c r="AG536" i="7"/>
  <c r="AG760" i="7"/>
  <c r="AG1240" i="7"/>
  <c r="AG1208" i="7"/>
  <c r="AG1416" i="7"/>
  <c r="AG1032" i="7"/>
  <c r="AG1495" i="7"/>
  <c r="AG1496" i="7"/>
  <c r="AG1399" i="7"/>
  <c r="AG1400" i="7"/>
  <c r="AG1303" i="7"/>
  <c r="AG1304" i="7"/>
  <c r="AG1255" i="7"/>
  <c r="AG1256" i="7"/>
  <c r="AG1160" i="7"/>
  <c r="AG1159" i="7"/>
  <c r="AG1063" i="7"/>
  <c r="AG1064" i="7"/>
  <c r="AG935" i="7"/>
  <c r="AG936" i="7"/>
  <c r="AG856" i="7"/>
  <c r="AG855" i="7"/>
  <c r="AG791" i="7"/>
  <c r="AG792" i="7"/>
  <c r="AG695" i="7"/>
  <c r="AG696" i="7"/>
  <c r="AG648" i="7"/>
  <c r="AG1000" i="7"/>
  <c r="AG1128" i="7"/>
  <c r="AG40" i="7"/>
  <c r="AG280" i="7"/>
  <c r="AG152" i="7"/>
  <c r="AG744" i="7"/>
  <c r="S1193" i="6"/>
  <c r="S1194" i="6" s="1"/>
  <c r="S1195" i="6" s="1"/>
  <c r="S1196" i="6" s="1"/>
  <c r="S1197" i="6" s="1"/>
  <c r="S1198" i="6" s="1"/>
  <c r="S1199" i="6" s="1"/>
  <c r="AB1474" i="7"/>
  <c r="AB1394" i="7"/>
  <c r="AB802" i="7"/>
  <c r="AB530" i="7"/>
  <c r="AB258" i="7"/>
  <c r="AB1090" i="7"/>
  <c r="AB610" i="7"/>
  <c r="AB338" i="7"/>
  <c r="AB146" i="7"/>
  <c r="AB34" i="7"/>
  <c r="AB1170" i="7"/>
  <c r="AB898" i="7"/>
  <c r="AB418" i="7"/>
  <c r="AB706" i="7"/>
  <c r="AB1458" i="7"/>
  <c r="AB1410" i="7"/>
  <c r="AB1346" i="7"/>
  <c r="AB1298" i="7"/>
  <c r="AB1250" i="7"/>
  <c r="AB1202" i="7"/>
  <c r="AB1138" i="7"/>
  <c r="AB1074" i="7"/>
  <c r="AB1010" i="7"/>
  <c r="AB946" i="7"/>
  <c r="AB882" i="7"/>
  <c r="AB818" i="7"/>
  <c r="AB754" i="7"/>
  <c r="AB690" i="7"/>
  <c r="AB626" i="7"/>
  <c r="AB562" i="7"/>
  <c r="AB498" i="7"/>
  <c r="AB434" i="7"/>
  <c r="AB370" i="7"/>
  <c r="AB306" i="7"/>
  <c r="AB242" i="7"/>
  <c r="AB194" i="7"/>
  <c r="AB178" i="7"/>
  <c r="AB130" i="7"/>
  <c r="AB114" i="7"/>
  <c r="AB66" i="7"/>
  <c r="AB50" i="7"/>
  <c r="AB1441" i="7"/>
  <c r="AB962" i="7"/>
  <c r="AB673" i="7"/>
  <c r="AB482" i="7"/>
  <c r="AB401" i="7"/>
  <c r="AB210" i="7"/>
  <c r="AB98" i="7"/>
  <c r="AB1042" i="7"/>
  <c r="AB770" i="7"/>
  <c r="AB290" i="7"/>
  <c r="AB1378" i="7"/>
  <c r="AB866" i="7"/>
  <c r="AB594" i="7"/>
  <c r="AB322" i="7"/>
  <c r="AB18" i="7"/>
  <c r="AB1154" i="7"/>
  <c r="AB1506" i="7"/>
  <c r="AB1282" i="7"/>
  <c r="AB1122" i="7"/>
  <c r="AB850" i="7"/>
  <c r="AB578" i="7"/>
  <c r="AB1489" i="7"/>
  <c r="AB1426" i="7"/>
  <c r="AB1217" i="7"/>
  <c r="AB929" i="7"/>
  <c r="AB738" i="7"/>
  <c r="AB657" i="7"/>
  <c r="AB466" i="7"/>
  <c r="AB82" i="7"/>
  <c r="AB1026" i="7"/>
  <c r="AB546" i="7"/>
  <c r="AB274" i="7"/>
  <c r="AB1362" i="7"/>
  <c r="AB386" i="7"/>
  <c r="AB834" i="7"/>
  <c r="X1432" i="7"/>
  <c r="X1336" i="7"/>
  <c r="X984" i="7"/>
  <c r="X1511" i="7"/>
  <c r="X1512" i="7"/>
  <c r="X1495" i="7"/>
  <c r="X1496" i="7"/>
  <c r="X1480" i="7"/>
  <c r="X1479" i="7"/>
  <c r="X1463" i="7"/>
  <c r="X1464" i="7"/>
  <c r="X1447" i="7"/>
  <c r="X1448" i="7"/>
  <c r="X1416" i="7"/>
  <c r="X1415" i="7"/>
  <c r="X1399" i="7"/>
  <c r="X1400" i="7"/>
  <c r="X1383" i="7"/>
  <c r="X1384" i="7"/>
  <c r="X1367" i="7"/>
  <c r="X1368" i="7"/>
  <c r="X1352" i="7"/>
  <c r="X1351" i="7"/>
  <c r="X1319" i="7"/>
  <c r="X1320" i="7"/>
  <c r="X1303" i="7"/>
  <c r="X1304" i="7"/>
  <c r="X1287" i="7"/>
  <c r="S1011" i="6" s="1"/>
  <c r="X1288" i="7"/>
  <c r="X1272" i="7"/>
  <c r="X1271" i="7"/>
  <c r="X1255" i="7"/>
  <c r="X1256" i="7"/>
  <c r="X1239" i="7"/>
  <c r="X1240" i="7"/>
  <c r="X1223" i="7"/>
  <c r="X1224" i="7"/>
  <c r="X1208" i="7"/>
  <c r="X1207" i="7"/>
  <c r="X1175" i="7"/>
  <c r="X1176" i="7"/>
  <c r="X1160" i="7"/>
  <c r="X1159" i="7"/>
  <c r="X1143" i="7"/>
  <c r="X1144" i="7"/>
  <c r="X1112" i="7"/>
  <c r="X1111" i="7"/>
  <c r="X1095" i="7"/>
  <c r="X1096" i="7"/>
  <c r="X1080" i="7"/>
  <c r="X1079" i="7"/>
  <c r="X1063" i="7"/>
  <c r="X1064" i="7"/>
  <c r="X1047" i="7"/>
  <c r="X1048" i="7"/>
  <c r="X1031" i="7"/>
  <c r="X1032" i="7"/>
  <c r="X1016" i="7"/>
  <c r="X1015" i="7"/>
  <c r="X999" i="7"/>
  <c r="X1000" i="7"/>
  <c r="X968" i="7"/>
  <c r="X967" i="7"/>
  <c r="X951" i="7"/>
  <c r="X952" i="7"/>
  <c r="X935" i="7"/>
  <c r="X936" i="7"/>
  <c r="X920" i="7"/>
  <c r="X919" i="7"/>
  <c r="X903" i="7"/>
  <c r="X904" i="7"/>
  <c r="X887" i="7"/>
  <c r="X888" i="7"/>
  <c r="X871" i="7"/>
  <c r="X872" i="7"/>
  <c r="X855" i="7"/>
  <c r="X856" i="7"/>
  <c r="X823" i="7"/>
  <c r="X824" i="7"/>
  <c r="X807" i="7"/>
  <c r="X808" i="7"/>
  <c r="X791" i="7"/>
  <c r="X792" i="7"/>
  <c r="X775" i="7"/>
  <c r="X776" i="7"/>
  <c r="X760" i="7"/>
  <c r="X759" i="7"/>
  <c r="X743" i="7"/>
  <c r="X744" i="7"/>
  <c r="X727" i="7"/>
  <c r="X728" i="7"/>
  <c r="X711" i="7"/>
  <c r="X712" i="7"/>
  <c r="X696" i="7"/>
  <c r="X695" i="7"/>
  <c r="X679" i="7"/>
  <c r="X680" i="7"/>
  <c r="X663" i="7"/>
  <c r="X664" i="7"/>
  <c r="X647" i="7"/>
  <c r="X648" i="7"/>
  <c r="X631" i="7"/>
  <c r="X632" i="7"/>
  <c r="X616" i="7"/>
  <c r="X615" i="7"/>
  <c r="X599" i="7"/>
  <c r="X600" i="7"/>
  <c r="X583" i="7"/>
  <c r="X584" i="7"/>
  <c r="X567" i="7"/>
  <c r="X568" i="7"/>
  <c r="X552" i="7"/>
  <c r="X551" i="7"/>
  <c r="X535" i="7"/>
  <c r="X536" i="7"/>
  <c r="X520" i="7"/>
  <c r="X519" i="7"/>
  <c r="X504" i="7"/>
  <c r="X503" i="7"/>
  <c r="X487" i="7"/>
  <c r="X488" i="7"/>
  <c r="X471" i="7"/>
  <c r="X472" i="7"/>
  <c r="X455" i="7"/>
  <c r="X456" i="7"/>
  <c r="X439" i="7"/>
  <c r="X440" i="7"/>
  <c r="X423" i="7"/>
  <c r="X424" i="7"/>
  <c r="X407" i="7"/>
  <c r="X408" i="7"/>
  <c r="X391" i="7"/>
  <c r="X392" i="7"/>
  <c r="X375" i="7"/>
  <c r="X376" i="7"/>
  <c r="X359" i="7"/>
  <c r="X360" i="7"/>
  <c r="X343" i="7"/>
  <c r="X344" i="7"/>
  <c r="X328" i="7"/>
  <c r="X327" i="7"/>
  <c r="X311" i="7"/>
  <c r="X312" i="7"/>
  <c r="X279" i="7"/>
  <c r="X280" i="7"/>
  <c r="X263" i="7"/>
  <c r="X264" i="7"/>
  <c r="X248" i="7"/>
  <c r="X247" i="7"/>
  <c r="X231" i="7"/>
  <c r="X232" i="7"/>
  <c r="X215" i="7"/>
  <c r="X216" i="7"/>
  <c r="X199" i="7"/>
  <c r="X200" i="7"/>
  <c r="X183" i="7"/>
  <c r="X184" i="7"/>
  <c r="X167" i="7"/>
  <c r="X168" i="7"/>
  <c r="X152" i="7"/>
  <c r="X151" i="7"/>
  <c r="X136" i="7"/>
  <c r="X135" i="7"/>
  <c r="X119" i="7"/>
  <c r="X120" i="7"/>
  <c r="X103" i="7"/>
  <c r="X104" i="7"/>
  <c r="X87" i="7"/>
  <c r="X88" i="7"/>
  <c r="X72" i="7"/>
  <c r="X71" i="7"/>
  <c r="X55" i="7"/>
  <c r="X56" i="7"/>
  <c r="X39" i="7"/>
  <c r="X40" i="7"/>
  <c r="X23" i="7"/>
  <c r="X24" i="7"/>
  <c r="X1127" i="7"/>
  <c r="X296" i="7"/>
  <c r="X1192" i="7"/>
  <c r="X840" i="7"/>
  <c r="M1101" i="6"/>
  <c r="AG813" i="7"/>
  <c r="J105" i="7"/>
  <c r="J57" i="7"/>
  <c r="J9" i="7"/>
  <c r="AG1053" i="7"/>
  <c r="AG1294" i="7"/>
  <c r="AG61" i="7"/>
  <c r="AG989" i="7"/>
  <c r="AG910" i="7"/>
  <c r="AB1510" i="7"/>
  <c r="V1147" i="7"/>
  <c r="AG286" i="7"/>
  <c r="AG1134" i="7"/>
  <c r="J121" i="7"/>
  <c r="J73" i="7"/>
  <c r="J25" i="7"/>
  <c r="AG14" i="7"/>
  <c r="AG238" i="7"/>
  <c r="AG1182" i="7"/>
  <c r="AG526" i="7"/>
  <c r="AG1406" i="7"/>
  <c r="V1098" i="7"/>
  <c r="V682" i="7"/>
  <c r="AG1375" i="7"/>
  <c r="AG1359" i="7"/>
  <c r="AG1279" i="7"/>
  <c r="AG1263" i="7"/>
  <c r="AG1231" i="7"/>
  <c r="AG1215" i="7"/>
  <c r="AG1135" i="7"/>
  <c r="AG1119" i="7"/>
  <c r="AG1087" i="7"/>
  <c r="AG1071" i="7"/>
  <c r="AG927" i="7"/>
  <c r="AG895" i="7"/>
  <c r="AG879" i="7"/>
  <c r="AG863" i="7"/>
  <c r="AG815" i="7"/>
  <c r="AG751" i="7"/>
  <c r="AG735" i="7"/>
  <c r="AG687" i="7"/>
  <c r="AG639" i="7"/>
  <c r="AG559" i="7"/>
  <c r="AG463" i="7"/>
  <c r="AG399" i="7"/>
  <c r="AG367" i="7"/>
  <c r="AG351" i="7"/>
  <c r="AG255" i="7"/>
  <c r="AG175" i="7"/>
  <c r="AG95" i="7"/>
  <c r="J89" i="7"/>
  <c r="J41" i="7"/>
  <c r="AG446" i="7"/>
  <c r="AG1486" i="7"/>
  <c r="AG1374" i="7"/>
  <c r="AG574" i="7"/>
  <c r="AG1326" i="7"/>
  <c r="V361" i="7"/>
  <c r="V201" i="7"/>
  <c r="AI528" i="7"/>
  <c r="AI512" i="7"/>
  <c r="AI304" i="7"/>
  <c r="AI192" i="7"/>
  <c r="AI112" i="7"/>
  <c r="AI64" i="7"/>
  <c r="AI48" i="7"/>
  <c r="AI16" i="7"/>
  <c r="AG1518" i="7"/>
  <c r="AG1502" i="7"/>
  <c r="AG1470" i="7"/>
  <c r="AG1438" i="7"/>
  <c r="AG1422" i="7"/>
  <c r="AG1390" i="7"/>
  <c r="AG1358" i="7"/>
  <c r="AG1342" i="7"/>
  <c r="AG1310" i="7"/>
  <c r="AG1278" i="7"/>
  <c r="AG1262" i="7"/>
  <c r="AG1246" i="7"/>
  <c r="AG1230" i="7"/>
  <c r="AG1214" i="7"/>
  <c r="AG1198" i="7"/>
  <c r="AG1166" i="7"/>
  <c r="AG1150" i="7"/>
  <c r="AG1118" i="7"/>
  <c r="AG1102" i="7"/>
  <c r="AG1086" i="7"/>
  <c r="AG1070" i="7"/>
  <c r="AG1038" i="7"/>
  <c r="AG1022" i="7"/>
  <c r="AG1006" i="7"/>
  <c r="AG974" i="7"/>
  <c r="AG958" i="7"/>
  <c r="AG942" i="7"/>
  <c r="AG926" i="7"/>
  <c r="AG894" i="7"/>
  <c r="AG878" i="7"/>
  <c r="AG862" i="7"/>
  <c r="AG846" i="7"/>
  <c r="AG830" i="7"/>
  <c r="AG798" i="7"/>
  <c r="AG782" i="7"/>
  <c r="AG766" i="7"/>
  <c r="AG750" i="7"/>
  <c r="AG734" i="7"/>
  <c r="AG702" i="7"/>
  <c r="AG686" i="7"/>
  <c r="AG670" i="7"/>
  <c r="AG654" i="7"/>
  <c r="AG638" i="7"/>
  <c r="AG622" i="7"/>
  <c r="AG606" i="7"/>
  <c r="AG590" i="7"/>
  <c r="AG558" i="7"/>
  <c r="AG542" i="7"/>
  <c r="AG510" i="7"/>
  <c r="AG494" i="7"/>
  <c r="AG478" i="7"/>
  <c r="AG462" i="7"/>
  <c r="AG430" i="7"/>
  <c r="AG414" i="7"/>
  <c r="AG398" i="7"/>
  <c r="AG382" i="7"/>
  <c r="AG366" i="7"/>
  <c r="AG350" i="7"/>
  <c r="AG334" i="7"/>
  <c r="AG318" i="7"/>
  <c r="AG302" i="7"/>
  <c r="AG270" i="7"/>
  <c r="AG254" i="7"/>
  <c r="AG222" i="7"/>
  <c r="AG190" i="7"/>
  <c r="AG174" i="7"/>
  <c r="AG158" i="7"/>
  <c r="AG142" i="7"/>
  <c r="AG126" i="7"/>
  <c r="AG110" i="7"/>
  <c r="AG94" i="7"/>
  <c r="AG78" i="7"/>
  <c r="AG46" i="7"/>
  <c r="AG30" i="7"/>
  <c r="AG1204" i="7"/>
  <c r="AG404" i="7"/>
  <c r="AG1460" i="7"/>
  <c r="AG1332" i="7"/>
  <c r="AG1188" i="7"/>
  <c r="AG1140" i="7"/>
  <c r="AG996" i="7"/>
  <c r="AG852" i="7"/>
  <c r="AG628" i="7"/>
  <c r="AG484" i="7"/>
  <c r="AG340" i="7"/>
  <c r="AG292" i="7"/>
  <c r="AG148" i="7"/>
  <c r="AG1156" i="7"/>
  <c r="AG436" i="7"/>
  <c r="AG1443" i="7"/>
  <c r="AG1444" i="7"/>
  <c r="AG1379" i="7"/>
  <c r="AG1380" i="7"/>
  <c r="AG1364" i="7"/>
  <c r="AG1363" i="7"/>
  <c r="AG1315" i="7"/>
  <c r="AG1316" i="7"/>
  <c r="AG1267" i="7"/>
  <c r="AG1268" i="7"/>
  <c r="AG1235" i="7"/>
  <c r="AG1236" i="7"/>
  <c r="AG1171" i="7"/>
  <c r="AG1172" i="7"/>
  <c r="AG1091" i="7"/>
  <c r="AG1092" i="7"/>
  <c r="AG1075" i="7"/>
  <c r="AG1076" i="7"/>
  <c r="AG1027" i="7"/>
  <c r="AG1028" i="7"/>
  <c r="AG947" i="7"/>
  <c r="AG948" i="7"/>
  <c r="AG931" i="7"/>
  <c r="AG932" i="7"/>
  <c r="AG899" i="7"/>
  <c r="AG900" i="7"/>
  <c r="AG804" i="7"/>
  <c r="AG803" i="7"/>
  <c r="AG755" i="7"/>
  <c r="AG756" i="7"/>
  <c r="AG691" i="7"/>
  <c r="AG692" i="7"/>
  <c r="AG660" i="7"/>
  <c r="AG659" i="7"/>
  <c r="AG563" i="7"/>
  <c r="AG564" i="7"/>
  <c r="AG516" i="7"/>
  <c r="AG515" i="7"/>
  <c r="AG467" i="7"/>
  <c r="AG468" i="7"/>
  <c r="AG419" i="7"/>
  <c r="AG420" i="7"/>
  <c r="AG387" i="7"/>
  <c r="AG388" i="7"/>
  <c r="AG371" i="7"/>
  <c r="AG372" i="7"/>
  <c r="AG324" i="7"/>
  <c r="AG323" i="7"/>
  <c r="AG243" i="7"/>
  <c r="AG244" i="7"/>
  <c r="AG227" i="7"/>
  <c r="AG228" i="7"/>
  <c r="AG179" i="7"/>
  <c r="AG180" i="7"/>
  <c r="AG131" i="7"/>
  <c r="AG132" i="7"/>
  <c r="AG83" i="7"/>
  <c r="AG84" i="7"/>
  <c r="AG52" i="7"/>
  <c r="AG51" i="7"/>
  <c r="AG1476" i="7"/>
  <c r="AG308" i="7"/>
  <c r="AG1506" i="7"/>
  <c r="AG1426" i="7"/>
  <c r="AG820" i="7"/>
  <c r="AG36" i="7"/>
  <c r="AG1508" i="7"/>
  <c r="AG596" i="7"/>
  <c r="AB1494" i="7"/>
  <c r="AB1478" i="7"/>
  <c r="AB1462" i="7"/>
  <c r="AB1446" i="7"/>
  <c r="AB1430" i="7"/>
  <c r="AB1414" i="7"/>
  <c r="AB1398" i="7"/>
  <c r="AB1382" i="7"/>
  <c r="AB1366" i="7"/>
  <c r="AB1350" i="7"/>
  <c r="AB1334" i="7"/>
  <c r="AB1318" i="7"/>
  <c r="AB1302" i="7"/>
  <c r="AB1286" i="7"/>
  <c r="AB1270" i="7"/>
  <c r="AB1254" i="7"/>
  <c r="AB1238" i="7"/>
  <c r="AB1222" i="7"/>
  <c r="V1515" i="7"/>
  <c r="V1499" i="7"/>
  <c r="V1483" i="7"/>
  <c r="V1451" i="7"/>
  <c r="V1435" i="7"/>
  <c r="V1419" i="7"/>
  <c r="V1403" i="7"/>
  <c r="V1387" i="7"/>
  <c r="V1371" i="7"/>
  <c r="V1355" i="7"/>
  <c r="V1323" i="7"/>
  <c r="V1307" i="7"/>
  <c r="V1291" i="7"/>
  <c r="V1275" i="7"/>
  <c r="V1259" i="7"/>
  <c r="V1243" i="7"/>
  <c r="V1227" i="7"/>
  <c r="V1211" i="7"/>
  <c r="V1195" i="7"/>
  <c r="V1179" i="7"/>
  <c r="V1131" i="7"/>
  <c r="V1115" i="7"/>
  <c r="V1099" i="7"/>
  <c r="V1067" i="7"/>
  <c r="V1051" i="7"/>
  <c r="V1035" i="7"/>
  <c r="V1019" i="7"/>
  <c r="V987" i="7"/>
  <c r="V971" i="7"/>
  <c r="V955" i="7"/>
  <c r="V939" i="7"/>
  <c r="V923" i="7"/>
  <c r="V907" i="7"/>
  <c r="V891" i="7"/>
  <c r="V875" i="7"/>
  <c r="V859" i="7"/>
  <c r="V843" i="7"/>
  <c r="V827" i="7"/>
  <c r="V811" i="7"/>
  <c r="V795" i="7"/>
  <c r="V779" i="7"/>
  <c r="V699" i="7"/>
  <c r="AG1504" i="7"/>
  <c r="AG1488" i="7"/>
  <c r="AG1472" i="7"/>
  <c r="AG1456" i="7"/>
  <c r="AG1440" i="7"/>
  <c r="AG1424" i="7"/>
  <c r="AG1408" i="7"/>
  <c r="AG1392" i="7"/>
  <c r="AG1376" i="7"/>
  <c r="AG1360" i="7"/>
  <c r="AG1344" i="7"/>
  <c r="AG1328" i="7"/>
  <c r="AG1312" i="7"/>
  <c r="AG1296" i="7"/>
  <c r="AG1280" i="7"/>
  <c r="AG1264" i="7"/>
  <c r="AG1248" i="7"/>
  <c r="AG1232" i="7"/>
  <c r="AG1216" i="7"/>
  <c r="AG1200" i="7"/>
  <c r="AG1184" i="7"/>
  <c r="AG1168" i="7"/>
  <c r="AG1152" i="7"/>
  <c r="AG1136" i="7"/>
  <c r="AG1120" i="7"/>
  <c r="AG1104" i="7"/>
  <c r="AG1088" i="7"/>
  <c r="AG1072" i="7"/>
  <c r="AG1056" i="7"/>
  <c r="AG1040" i="7"/>
  <c r="AG1024" i="7"/>
  <c r="AG1008" i="7"/>
  <c r="AG992" i="7"/>
  <c r="AG976" i="7"/>
  <c r="AG960" i="7"/>
  <c r="AG944" i="7"/>
  <c r="AG928" i="7"/>
  <c r="AG912" i="7"/>
  <c r="AG896" i="7"/>
  <c r="AG880" i="7"/>
  <c r="AG864" i="7"/>
  <c r="AG848" i="7"/>
  <c r="AG832" i="7"/>
  <c r="AG816" i="7"/>
  <c r="AG800" i="7"/>
  <c r="AG784" i="7"/>
  <c r="AG768" i="7"/>
  <c r="AG752" i="7"/>
  <c r="AG736" i="7"/>
  <c r="AG720" i="7"/>
  <c r="AG704" i="7"/>
  <c r="AG688" i="7"/>
  <c r="AG672" i="7"/>
  <c r="AG656" i="7"/>
  <c r="AG640" i="7"/>
  <c r="AG624" i="7"/>
  <c r="AG608" i="7"/>
  <c r="AG592" i="7"/>
  <c r="AG576" i="7"/>
  <c r="AG560" i="7"/>
  <c r="AG544" i="7"/>
  <c r="AG528" i="7"/>
  <c r="AG512" i="7"/>
  <c r="AG496" i="7"/>
  <c r="AG480" i="7"/>
  <c r="AG464" i="7"/>
  <c r="AG448" i="7"/>
  <c r="AG432" i="7"/>
  <c r="AG416" i="7"/>
  <c r="AG400" i="7"/>
  <c r="AG384" i="7"/>
  <c r="AG368" i="7"/>
  <c r="AG352" i="7"/>
  <c r="AG336" i="7"/>
  <c r="AG320" i="7"/>
  <c r="AG304" i="7"/>
  <c r="AG288" i="7"/>
  <c r="AG272" i="7"/>
  <c r="AG256" i="7"/>
  <c r="AG240" i="7"/>
  <c r="AG224" i="7"/>
  <c r="AG208" i="7"/>
  <c r="AG192" i="7"/>
  <c r="AG176" i="7"/>
  <c r="AG160" i="7"/>
  <c r="AG144" i="7"/>
  <c r="AG128" i="7"/>
  <c r="AG112" i="7"/>
  <c r="AG96" i="7"/>
  <c r="AG80" i="7"/>
  <c r="AG64" i="7"/>
  <c r="AG48" i="7"/>
  <c r="AG32" i="7"/>
  <c r="AG16" i="7"/>
  <c r="AG1335" i="7"/>
  <c r="AG1191" i="7"/>
  <c r="AG1047" i="7"/>
  <c r="AG487" i="7"/>
  <c r="AG343" i="7"/>
  <c r="AG1318" i="7"/>
  <c r="AG1222" i="7"/>
  <c r="AG1142" i="7"/>
  <c r="AG1143" i="7"/>
  <c r="AG1062" i="7"/>
  <c r="AG966" i="7"/>
  <c r="AG886" i="7"/>
  <c r="AG887" i="7"/>
  <c r="AG806" i="7"/>
  <c r="AG710" i="7"/>
  <c r="AG630" i="7"/>
  <c r="AG631" i="7"/>
  <c r="AG550" i="7"/>
  <c r="AG454" i="7"/>
  <c r="AG374" i="7"/>
  <c r="AG375" i="7"/>
  <c r="AG294" i="7"/>
  <c r="AG198" i="7"/>
  <c r="AG118" i="7"/>
  <c r="AG119" i="7"/>
  <c r="AG38" i="7"/>
  <c r="AG22" i="7"/>
  <c r="AG1478" i="7"/>
  <c r="AG1286" i="7"/>
  <c r="AG726" i="7"/>
  <c r="AG582" i="7"/>
  <c r="AG438" i="7"/>
  <c r="AG8" i="7"/>
  <c r="AG1300" i="7"/>
  <c r="AG1220" i="7"/>
  <c r="AG1124" i="7"/>
  <c r="AG1044" i="7"/>
  <c r="AG964" i="7"/>
  <c r="AG868" i="7"/>
  <c r="AG788" i="7"/>
  <c r="AG708" i="7"/>
  <c r="AG612" i="7"/>
  <c r="AG532" i="7"/>
  <c r="AG452" i="7"/>
  <c r="AG356" i="7"/>
  <c r="AG276" i="7"/>
  <c r="AG196" i="7"/>
  <c r="AG100" i="7"/>
  <c r="AG20" i="7"/>
  <c r="AG23" i="7"/>
  <c r="AI1397" i="7"/>
  <c r="J1181" i="7"/>
  <c r="V620" i="7"/>
  <c r="V588" i="7"/>
  <c r="V572" i="7"/>
  <c r="V556" i="7"/>
  <c r="V540" i="7"/>
  <c r="V524" i="7"/>
  <c r="V508" i="7"/>
  <c r="V492" i="7"/>
  <c r="V476" i="7"/>
  <c r="V460" i="7"/>
  <c r="V444" i="7"/>
  <c r="V428" i="7"/>
  <c r="V412" i="7"/>
  <c r="V396" i="7"/>
  <c r="V380" i="7"/>
  <c r="V364" i="7"/>
  <c r="V348" i="7"/>
  <c r="V332" i="7"/>
  <c r="V316" i="7"/>
  <c r="V300" i="7"/>
  <c r="V284" i="7"/>
  <c r="V268" i="7"/>
  <c r="AB1500" i="7"/>
  <c r="AB1452" i="7"/>
  <c r="AB1420" i="7"/>
  <c r="AB1388" i="7"/>
  <c r="AB1212" i="7"/>
  <c r="AB1196" i="7"/>
  <c r="AB1164" i="7"/>
  <c r="AB1116" i="7"/>
  <c r="AB1020" i="7"/>
  <c r="AB940" i="7"/>
  <c r="AB924" i="7"/>
  <c r="AB860" i="7"/>
  <c r="AB748" i="7"/>
  <c r="AB636" i="7"/>
  <c r="AB476" i="7"/>
  <c r="AB172" i="7"/>
  <c r="AB108" i="7"/>
  <c r="AB1514" i="7"/>
  <c r="AB1498" i="7"/>
  <c r="AB1482" i="7"/>
  <c r="AB1466" i="7"/>
  <c r="AB1434" i="7"/>
  <c r="AB1402" i="7"/>
  <c r="AB1370" i="7"/>
  <c r="AB1354" i="7"/>
  <c r="AB1448" i="7"/>
  <c r="AB1432" i="7"/>
  <c r="AB1416" i="7"/>
  <c r="AB1400" i="7"/>
  <c r="AB1384" i="7"/>
  <c r="AB1368" i="7"/>
  <c r="AB1352" i="7"/>
  <c r="AB1511" i="7"/>
  <c r="AB1495" i="7"/>
  <c r="AB1479" i="7"/>
  <c r="AB1463" i="7"/>
  <c r="AB1447" i="7"/>
  <c r="AB1431" i="7"/>
  <c r="AB1415" i="7"/>
  <c r="AB1399" i="7"/>
  <c r="AB1383" i="7"/>
  <c r="AB1367" i="7"/>
  <c r="AB1351" i="7"/>
  <c r="AB1335" i="7"/>
  <c r="AB1319" i="7"/>
  <c r="AB1303" i="7"/>
  <c r="AB1287" i="7"/>
  <c r="AB1271" i="7"/>
  <c r="AB1255" i="7"/>
  <c r="AB1239" i="7"/>
  <c r="AB1223" i="7"/>
  <c r="AB1207" i="7"/>
  <c r="AB1191" i="7"/>
  <c r="AB1175" i="7"/>
  <c r="AB1159" i="7"/>
  <c r="AB1143" i="7"/>
  <c r="AB1127" i="7"/>
  <c r="AB1111" i="7"/>
  <c r="AB1095" i="7"/>
  <c r="AB1079" i="7"/>
  <c r="AB1063" i="7"/>
  <c r="AB1047" i="7"/>
  <c r="AB1031" i="7"/>
  <c r="AB1015" i="7"/>
  <c r="AB999" i="7"/>
  <c r="AB983" i="7"/>
  <c r="AB967" i="7"/>
  <c r="AB951" i="7"/>
  <c r="AB935" i="7"/>
  <c r="AB919" i="7"/>
  <c r="S643" i="6" s="1"/>
  <c r="AB903" i="7"/>
  <c r="AB887" i="7"/>
  <c r="AB871" i="7"/>
  <c r="AB855" i="7"/>
  <c r="AB839" i="7"/>
  <c r="AB823" i="7"/>
  <c r="AB807" i="7"/>
  <c r="AB791" i="7"/>
  <c r="AB775" i="7"/>
  <c r="AB759" i="7"/>
  <c r="AB743" i="7"/>
  <c r="AB727" i="7"/>
  <c r="AB711" i="7"/>
  <c r="AB695" i="7"/>
  <c r="AB679" i="7"/>
  <c r="AB663" i="7"/>
  <c r="AB647" i="7"/>
  <c r="AB631" i="7"/>
  <c r="AB615" i="7"/>
  <c r="AB599" i="7"/>
  <c r="AB583" i="7"/>
  <c r="AB567" i="7"/>
  <c r="AB551" i="7"/>
  <c r="AB535" i="7"/>
  <c r="AB519" i="7"/>
  <c r="AB503" i="7"/>
  <c r="AB487" i="7"/>
  <c r="AB471" i="7"/>
  <c r="AB455" i="7"/>
  <c r="AB439" i="7"/>
  <c r="AB423" i="7"/>
  <c r="AB407" i="7"/>
  <c r="AB391" i="7"/>
  <c r="AB375" i="7"/>
  <c r="AB359" i="7"/>
  <c r="AB343" i="7"/>
  <c r="AB327" i="7"/>
  <c r="AB311" i="7"/>
  <c r="AB295" i="7"/>
  <c r="AB279" i="7"/>
  <c r="AB263" i="7"/>
  <c r="AB247" i="7"/>
  <c r="AB231" i="7"/>
  <c r="AB215" i="7"/>
  <c r="AB199" i="7"/>
  <c r="AB183" i="7"/>
  <c r="AB167" i="7"/>
  <c r="AB151" i="7"/>
  <c r="AB135" i="7"/>
  <c r="AB119" i="7"/>
  <c r="AB103" i="7"/>
  <c r="AB87" i="7"/>
  <c r="AB71" i="7"/>
  <c r="AB55" i="7"/>
  <c r="AB39" i="7"/>
  <c r="AB23" i="7"/>
  <c r="AI1490" i="7"/>
  <c r="AI1442" i="7"/>
  <c r="AI1410" i="7"/>
  <c r="AI1362" i="7"/>
  <c r="AI1346" i="7"/>
  <c r="AI1283" i="7"/>
  <c r="AI1218" i="7"/>
  <c r="AI1123" i="7"/>
  <c r="AI1058" i="7"/>
  <c r="AI1042" i="7"/>
  <c r="AI930" i="7"/>
  <c r="AI850" i="7"/>
  <c r="AI834" i="7"/>
  <c r="AI802" i="7"/>
  <c r="AI770" i="7"/>
  <c r="AI722" i="7"/>
  <c r="AI658" i="7"/>
  <c r="AI610" i="7"/>
  <c r="AI546" i="7"/>
  <c r="AI435" i="7"/>
  <c r="AI402" i="7"/>
  <c r="AI290" i="7"/>
  <c r="AI210" i="7"/>
  <c r="AI194" i="7"/>
  <c r="AB1187" i="7"/>
  <c r="AB1171" i="7"/>
  <c r="AB1155" i="7"/>
  <c r="AB1139" i="7"/>
  <c r="AB1123" i="7"/>
  <c r="AB1107" i="7"/>
  <c r="AB1091" i="7"/>
  <c r="AB1075" i="7"/>
  <c r="AB1059" i="7"/>
  <c r="AB1043" i="7"/>
  <c r="AB1027" i="7"/>
  <c r="AB1011" i="7"/>
  <c r="S735" i="6" s="1"/>
  <c r="AB995" i="7"/>
  <c r="AB979" i="7"/>
  <c r="AB963" i="7"/>
  <c r="AB947" i="7"/>
  <c r="AB931" i="7"/>
  <c r="AB915" i="7"/>
  <c r="AB899" i="7"/>
  <c r="AB883" i="7"/>
  <c r="AB867" i="7"/>
  <c r="AB851" i="7"/>
  <c r="AB835" i="7"/>
  <c r="AB819" i="7"/>
  <c r="AB803" i="7"/>
  <c r="AB787" i="7"/>
  <c r="AB771" i="7"/>
  <c r="AB755" i="7"/>
  <c r="AB739" i="7"/>
  <c r="AB723" i="7"/>
  <c r="AB707" i="7"/>
  <c r="AB691" i="7"/>
  <c r="AB675" i="7"/>
  <c r="AB659" i="7"/>
  <c r="AB643" i="7"/>
  <c r="AB627" i="7"/>
  <c r="AB611" i="7"/>
  <c r="AB595" i="7"/>
  <c r="AB579" i="7"/>
  <c r="AB563" i="7"/>
  <c r="AB547" i="7"/>
  <c r="AB531" i="7"/>
  <c r="AB515" i="7"/>
  <c r="AB499" i="7"/>
  <c r="AB483" i="7"/>
  <c r="AB467" i="7"/>
  <c r="AB451" i="7"/>
  <c r="AB435" i="7"/>
  <c r="AB419" i="7"/>
  <c r="AB403" i="7"/>
  <c r="AB387" i="7"/>
  <c r="AB371" i="7"/>
  <c r="AB355" i="7"/>
  <c r="AB339" i="7"/>
  <c r="AB323" i="7"/>
  <c r="AB307" i="7"/>
  <c r="AB291" i="7"/>
  <c r="AB275" i="7"/>
  <c r="AB259" i="7"/>
  <c r="AB243" i="7"/>
  <c r="AB227" i="7"/>
  <c r="AB211" i="7"/>
  <c r="AB195" i="7"/>
  <c r="AB179" i="7"/>
  <c r="AB163" i="7"/>
  <c r="AB147" i="7"/>
  <c r="AB131" i="7"/>
  <c r="AB115" i="7"/>
  <c r="AB99" i="7"/>
  <c r="AB83" i="7"/>
  <c r="AB67" i="7"/>
  <c r="AB51" i="7"/>
  <c r="AB35" i="7"/>
  <c r="AB19" i="7"/>
  <c r="V1513" i="7"/>
  <c r="V1497" i="7"/>
  <c r="V1481" i="7"/>
  <c r="V1465" i="7"/>
  <c r="V1449" i="7"/>
  <c r="V1433" i="7"/>
  <c r="V1417" i="7"/>
  <c r="V1401" i="7"/>
  <c r="V1385" i="7"/>
  <c r="V1369" i="7"/>
  <c r="AI1504" i="7"/>
  <c r="AI1488" i="7"/>
  <c r="AI1456" i="7"/>
  <c r="AI1376" i="7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AI1360" i="7"/>
  <c r="AI1344" i="7"/>
  <c r="AI1312" i="7"/>
  <c r="AI1216" i="7"/>
  <c r="AI1136" i="7"/>
  <c r="AI1088" i="7"/>
  <c r="AI1072" i="7"/>
  <c r="AI1040" i="7"/>
  <c r="AI1024" i="7"/>
  <c r="AI1008" i="7"/>
  <c r="AI896" i="7"/>
  <c r="AI832" i="7"/>
  <c r="AI816" i="7"/>
  <c r="AI624" i="7"/>
  <c r="AI608" i="7"/>
  <c r="AI576" i="7"/>
  <c r="AI560" i="7"/>
  <c r="AI496" i="7"/>
  <c r="AI480" i="7"/>
  <c r="AI464" i="7"/>
  <c r="AI432" i="7"/>
  <c r="AI384" i="7"/>
  <c r="AI320" i="7"/>
  <c r="AI288" i="7"/>
  <c r="AI272" i="7"/>
  <c r="AI240" i="7"/>
  <c r="AI176" i="7"/>
  <c r="AI96" i="7"/>
  <c r="J281" i="7"/>
  <c r="J185" i="7"/>
  <c r="J169" i="7"/>
  <c r="J153" i="7"/>
  <c r="AB944" i="7"/>
  <c r="AB928" i="7"/>
  <c r="AB432" i="7"/>
  <c r="AB208" i="7"/>
  <c r="J439" i="7"/>
  <c r="M828" i="6"/>
  <c r="M829" i="6" s="1"/>
  <c r="M830" i="6" s="1"/>
  <c r="M831" i="6" s="1"/>
  <c r="M832" i="6" s="1"/>
  <c r="M833" i="6" s="1"/>
  <c r="M834" i="6" s="1"/>
  <c r="M835" i="6" s="1"/>
  <c r="M836" i="6" s="1"/>
  <c r="M837" i="6" s="1"/>
  <c r="M838" i="6" s="1"/>
  <c r="M839" i="6" s="1"/>
  <c r="M840" i="6" s="1"/>
  <c r="M841" i="6" s="1"/>
  <c r="M842" i="6" s="1"/>
  <c r="M843" i="6" s="1"/>
  <c r="M844" i="6" s="1"/>
  <c r="M845" i="6" s="1"/>
  <c r="M846" i="6" s="1"/>
  <c r="M847" i="6" s="1"/>
  <c r="M848" i="6" s="1"/>
  <c r="M849" i="6" s="1"/>
  <c r="M850" i="6" s="1"/>
  <c r="M851" i="6" s="1"/>
  <c r="M852" i="6" s="1"/>
  <c r="M853" i="6" s="1"/>
  <c r="M854" i="6" s="1"/>
  <c r="M855" i="6" s="1"/>
  <c r="M856" i="6" s="1"/>
  <c r="M857" i="6" s="1"/>
  <c r="M858" i="6" s="1"/>
  <c r="M859" i="6" s="1"/>
  <c r="M860" i="6" s="1"/>
  <c r="M861" i="6" s="1"/>
  <c r="M862" i="6" s="1"/>
  <c r="M863" i="6" s="1"/>
  <c r="M864" i="6" s="1"/>
  <c r="M865" i="6" s="1"/>
  <c r="M866" i="6" s="1"/>
  <c r="M867" i="6" s="1"/>
  <c r="M868" i="6" s="1"/>
  <c r="M869" i="6" s="1"/>
  <c r="M870" i="6" s="1"/>
  <c r="M871" i="6" s="1"/>
  <c r="M872" i="6" s="1"/>
  <c r="M873" i="6" s="1"/>
  <c r="M874" i="6" s="1"/>
  <c r="M875" i="6" s="1"/>
  <c r="M876" i="6" s="1"/>
  <c r="M877" i="6" s="1"/>
  <c r="M878" i="6" s="1"/>
  <c r="M879" i="6" s="1"/>
  <c r="M880" i="6" s="1"/>
  <c r="M881" i="6" s="1"/>
  <c r="M882" i="6" s="1"/>
  <c r="M883" i="6" s="1"/>
  <c r="M884" i="6" s="1"/>
  <c r="M885" i="6" s="1"/>
  <c r="M886" i="6" s="1"/>
  <c r="M887" i="6" s="1"/>
  <c r="M888" i="6" s="1"/>
  <c r="M889" i="6" s="1"/>
  <c r="M890" i="6" s="1"/>
  <c r="M891" i="6" s="1"/>
  <c r="M892" i="6" s="1"/>
  <c r="M893" i="6" s="1"/>
  <c r="M894" i="6" s="1"/>
  <c r="M895" i="6" s="1"/>
  <c r="M896" i="6" s="1"/>
  <c r="M897" i="6" s="1"/>
  <c r="M898" i="6" s="1"/>
  <c r="M899" i="6" s="1"/>
  <c r="M900" i="6" s="1"/>
  <c r="M901" i="6" s="1"/>
  <c r="M902" i="6" s="1"/>
  <c r="M903" i="6" s="1"/>
  <c r="M904" i="6" s="1"/>
  <c r="M905" i="6" s="1"/>
  <c r="M906" i="6" s="1"/>
  <c r="M907" i="6" s="1"/>
  <c r="M908" i="6" s="1"/>
  <c r="M909" i="6" s="1"/>
  <c r="M910" i="6" s="1"/>
  <c r="M911" i="6" s="1"/>
  <c r="M912" i="6" s="1"/>
  <c r="M913" i="6" s="1"/>
  <c r="M914" i="6" s="1"/>
  <c r="M915" i="6" s="1"/>
  <c r="AI1422" i="7"/>
  <c r="AI1294" i="7"/>
  <c r="AI1262" i="7"/>
  <c r="AI958" i="7"/>
  <c r="AI398" i="7"/>
  <c r="AI553" i="7"/>
  <c r="AI537" i="7"/>
  <c r="AI521" i="7"/>
  <c r="AI505" i="7"/>
  <c r="AI489" i="7"/>
  <c r="AI473" i="7"/>
  <c r="AI457" i="7"/>
  <c r="AI425" i="7"/>
  <c r="AI409" i="7"/>
  <c r="AI393" i="7"/>
  <c r="AI377" i="7"/>
  <c r="AI361" i="7"/>
  <c r="AI329" i="7"/>
  <c r="AI313" i="7"/>
  <c r="AI297" i="7"/>
  <c r="AI281" i="7"/>
  <c r="AI265" i="7"/>
  <c r="AI249" i="7"/>
  <c r="AI233" i="7"/>
  <c r="AI217" i="7"/>
  <c r="AI201" i="7"/>
  <c r="AI185" i="7"/>
  <c r="AI169" i="7"/>
  <c r="AI153" i="7"/>
  <c r="AI137" i="7"/>
  <c r="AI121" i="7"/>
  <c r="AI105" i="7"/>
  <c r="AI89" i="7"/>
  <c r="AI73" i="7"/>
  <c r="AI57" i="7"/>
  <c r="AI41" i="7"/>
  <c r="AI25" i="7"/>
  <c r="AI9" i="7"/>
  <c r="AI1384" i="7"/>
  <c r="AI72" i="7"/>
  <c r="AI56" i="7"/>
  <c r="AI40" i="7"/>
  <c r="AI24" i="7"/>
  <c r="AI1142" i="7"/>
  <c r="AI1126" i="7"/>
  <c r="AI1110" i="7"/>
  <c r="AI1094" i="7"/>
  <c r="AI1078" i="7"/>
  <c r="AI1062" i="7"/>
  <c r="AI1046" i="7"/>
  <c r="AI1030" i="7"/>
  <c r="AI1014" i="7"/>
  <c r="AI998" i="7"/>
  <c r="AI982" i="7"/>
  <c r="AI966" i="7"/>
  <c r="AI950" i="7"/>
  <c r="AI934" i="7"/>
  <c r="AI918" i="7"/>
  <c r="AI902" i="7"/>
  <c r="AI886" i="7"/>
  <c r="AI870" i="7"/>
  <c r="AI854" i="7"/>
  <c r="AI838" i="7"/>
  <c r="AI822" i="7"/>
  <c r="AI806" i="7"/>
  <c r="AI790" i="7"/>
  <c r="AI774" i="7"/>
  <c r="AI758" i="7"/>
  <c r="AI742" i="7"/>
  <c r="AI726" i="7"/>
  <c r="AI710" i="7"/>
  <c r="AI694" i="7"/>
  <c r="AI678" i="7"/>
  <c r="AI662" i="7"/>
  <c r="AI646" i="7"/>
  <c r="AI630" i="7"/>
  <c r="AI614" i="7"/>
  <c r="AI598" i="7"/>
  <c r="AI582" i="7"/>
  <c r="AI566" i="7"/>
  <c r="AI550" i="7"/>
  <c r="AI534" i="7"/>
  <c r="AI518" i="7"/>
  <c r="AI502" i="7"/>
  <c r="AI486" i="7"/>
  <c r="AI470" i="7"/>
  <c r="AI454" i="7"/>
  <c r="AI438" i="7"/>
  <c r="AI422" i="7"/>
  <c r="AI406" i="7"/>
  <c r="AI390" i="7"/>
  <c r="AI374" i="7"/>
  <c r="AI358" i="7"/>
  <c r="AI342" i="7"/>
  <c r="AI326" i="7"/>
  <c r="AI310" i="7"/>
  <c r="AI294" i="7"/>
  <c r="AI278" i="7"/>
  <c r="AI262" i="7"/>
  <c r="AI246" i="7"/>
  <c r="AI230" i="7"/>
  <c r="AI214" i="7"/>
  <c r="AI198" i="7"/>
  <c r="AI182" i="7"/>
  <c r="AI166" i="7"/>
  <c r="AI150" i="7"/>
  <c r="AI134" i="7"/>
  <c r="AI118" i="7"/>
  <c r="AI102" i="7"/>
  <c r="AI86" i="7"/>
  <c r="AI70" i="7"/>
  <c r="AI54" i="7"/>
  <c r="AI38" i="7"/>
  <c r="AI22" i="7"/>
  <c r="AI1493" i="7"/>
  <c r="AI1365" i="7"/>
  <c r="V252" i="7"/>
  <c r="V236" i="7"/>
  <c r="V220" i="7"/>
  <c r="V204" i="7"/>
  <c r="V188" i="7"/>
  <c r="V172" i="7"/>
  <c r="V140" i="7"/>
  <c r="V108" i="7"/>
  <c r="V92" i="7"/>
  <c r="V76" i="7"/>
  <c r="V60" i="7"/>
  <c r="V44" i="7"/>
  <c r="AI1492" i="7"/>
  <c r="AI1476" i="7"/>
  <c r="AI1460" i="7"/>
  <c r="AI1412" i="7"/>
  <c r="AI1380" i="7"/>
  <c r="AI1364" i="7"/>
  <c r="AI1348" i="7"/>
  <c r="AI1332" i="7"/>
  <c r="AI1300" i="7"/>
  <c r="AI1268" i="7"/>
  <c r="AI1252" i="7"/>
  <c r="AI1220" i="7"/>
  <c r="AI1204" i="7"/>
  <c r="AI1188" i="7"/>
  <c r="AI1156" i="7"/>
  <c r="AI1140" i="7"/>
  <c r="AI1108" i="7"/>
  <c r="AI1092" i="7"/>
  <c r="AI1076" i="7"/>
  <c r="AI1028" i="7"/>
  <c r="AI1012" i="7"/>
  <c r="AI980" i="7"/>
  <c r="AI964" i="7"/>
  <c r="AI948" i="7"/>
  <c r="AI932" i="7"/>
  <c r="AI916" i="7"/>
  <c r="AI868" i="7"/>
  <c r="AI852" i="7"/>
  <c r="AI836" i="7"/>
  <c r="AI820" i="7"/>
  <c r="AI804" i="7"/>
  <c r="AI788" i="7"/>
  <c r="AI772" i="7"/>
  <c r="AI756" i="7"/>
  <c r="AI740" i="7"/>
  <c r="AI708" i="7"/>
  <c r="AI692" i="7"/>
  <c r="AI676" i="7"/>
  <c r="AI644" i="7"/>
  <c r="AI628" i="7"/>
  <c r="AI612" i="7"/>
  <c r="AI580" i="7"/>
  <c r="AI564" i="7"/>
  <c r="AI548" i="7"/>
  <c r="AI516" i="7"/>
  <c r="AI500" i="7"/>
  <c r="AI484" i="7"/>
  <c r="AI468" i="7"/>
  <c r="AI452" i="7"/>
  <c r="AI436" i="7"/>
  <c r="AI420" i="7"/>
  <c r="AI404" i="7"/>
  <c r="AI388" i="7"/>
  <c r="AI372" i="7"/>
  <c r="AI324" i="7"/>
  <c r="AI308" i="7"/>
  <c r="AI292" i="7"/>
  <c r="AI276" i="7"/>
  <c r="AI260" i="7"/>
  <c r="AI212" i="7"/>
  <c r="AI180" i="7"/>
  <c r="AI164" i="7"/>
  <c r="AI148" i="7"/>
  <c r="AI132" i="7"/>
  <c r="AI116" i="7"/>
  <c r="AI100" i="7"/>
  <c r="AI84" i="7"/>
  <c r="AI68" i="7"/>
  <c r="AI52" i="7"/>
  <c r="AI36" i="7"/>
  <c r="AI20" i="7"/>
  <c r="AB1508" i="7"/>
  <c r="AB1492" i="7"/>
  <c r="AB1476" i="7"/>
  <c r="AB1460" i="7"/>
  <c r="AB1444" i="7"/>
  <c r="AB1428" i="7"/>
  <c r="AB1412" i="7"/>
  <c r="AB1396" i="7"/>
  <c r="AB1380" i="7"/>
  <c r="AB1364" i="7"/>
  <c r="AI338" i="7"/>
  <c r="AI339" i="7"/>
  <c r="AB175" i="7"/>
  <c r="AI1234" i="7"/>
  <c r="AI1235" i="7"/>
  <c r="AI147" i="7"/>
  <c r="AI146" i="7"/>
  <c r="AI1282" i="7"/>
  <c r="AI1154" i="7"/>
  <c r="AI962" i="7"/>
  <c r="AI642" i="7"/>
  <c r="AB1336" i="7"/>
  <c r="AB1320" i="7"/>
  <c r="AB1304" i="7"/>
  <c r="AB1288" i="7"/>
  <c r="AB1272" i="7"/>
  <c r="AB1256" i="7"/>
  <c r="AB1240" i="7"/>
  <c r="AB1224" i="7"/>
  <c r="AB1208" i="7"/>
  <c r="AB1192" i="7"/>
  <c r="AB1176" i="7"/>
  <c r="AB1160" i="7"/>
  <c r="AB1144" i="7"/>
  <c r="AB1128" i="7"/>
  <c r="AB1112" i="7"/>
  <c r="AB1096" i="7"/>
  <c r="AB1080" i="7"/>
  <c r="AB1064" i="7"/>
  <c r="AB1048" i="7"/>
  <c r="AB1032" i="7"/>
  <c r="AB1016" i="7"/>
  <c r="AB1000" i="7"/>
  <c r="AB984" i="7"/>
  <c r="AB968" i="7"/>
  <c r="AB952" i="7"/>
  <c r="AB936" i="7"/>
  <c r="AB920" i="7"/>
  <c r="AB904" i="7"/>
  <c r="AB888" i="7"/>
  <c r="AB872" i="7"/>
  <c r="AB856" i="7"/>
  <c r="AB840" i="7"/>
  <c r="AB824" i="7"/>
  <c r="AB808" i="7"/>
  <c r="AB792" i="7"/>
  <c r="AB776" i="7"/>
  <c r="AB760" i="7"/>
  <c r="AB744" i="7"/>
  <c r="AB728" i="7"/>
  <c r="AB712" i="7"/>
  <c r="AB696" i="7"/>
  <c r="AB680" i="7"/>
  <c r="AB664" i="7"/>
  <c r="AB648" i="7"/>
  <c r="AB632" i="7"/>
  <c r="AB616" i="7"/>
  <c r="AB600" i="7"/>
  <c r="AB584" i="7"/>
  <c r="AB568" i="7"/>
  <c r="AB552" i="7"/>
  <c r="AB536" i="7"/>
  <c r="AB520" i="7"/>
  <c r="AB504" i="7"/>
  <c r="AB488" i="7"/>
  <c r="AB472" i="7"/>
  <c r="AB456" i="7"/>
  <c r="AB440" i="7"/>
  <c r="AB424" i="7"/>
  <c r="AB408" i="7"/>
  <c r="AB392" i="7"/>
  <c r="AB376" i="7"/>
  <c r="AB360" i="7"/>
  <c r="AB344" i="7"/>
  <c r="AB328" i="7"/>
  <c r="AB312" i="7"/>
  <c r="AB296" i="7"/>
  <c r="AB280" i="7"/>
  <c r="S4" i="6" s="1"/>
  <c r="AB264" i="7"/>
  <c r="AB248" i="7"/>
  <c r="AB232" i="7"/>
  <c r="AB216" i="7"/>
  <c r="AB200" i="7"/>
  <c r="AB184" i="7"/>
  <c r="AB168" i="7"/>
  <c r="AB152" i="7"/>
  <c r="AB136" i="7"/>
  <c r="AB120" i="7"/>
  <c r="AB104" i="7"/>
  <c r="AB88" i="7"/>
  <c r="AB72" i="7"/>
  <c r="AB56" i="7"/>
  <c r="AB40" i="7"/>
  <c r="AB24" i="7"/>
  <c r="AB8" i="7"/>
  <c r="AI1363" i="7"/>
  <c r="AI1027" i="7"/>
  <c r="AI931" i="7"/>
  <c r="AI723" i="7"/>
  <c r="AI563" i="7"/>
  <c r="AI195" i="7"/>
  <c r="AI1425" i="7"/>
  <c r="AI1057" i="7"/>
  <c r="AI849" i="7"/>
  <c r="AI545" i="7"/>
  <c r="AI129" i="7"/>
  <c r="AI848" i="7"/>
  <c r="M553" i="6"/>
  <c r="M554" i="6" s="1"/>
  <c r="M555" i="6" s="1"/>
  <c r="M556" i="6" s="1"/>
  <c r="M557" i="6" s="1"/>
  <c r="M558" i="6" s="1"/>
  <c r="M559" i="6" s="1"/>
  <c r="M560" i="6" s="1"/>
  <c r="M561" i="6" s="1"/>
  <c r="M562" i="6" s="1"/>
  <c r="M563" i="6" s="1"/>
  <c r="M564" i="6" s="1"/>
  <c r="M565" i="6" s="1"/>
  <c r="M566" i="6" s="1"/>
  <c r="M567" i="6" s="1"/>
  <c r="M568" i="6" s="1"/>
  <c r="M569" i="6" s="1"/>
  <c r="M570" i="6" s="1"/>
  <c r="M571" i="6" s="1"/>
  <c r="M572" i="6" s="1"/>
  <c r="M573" i="6" s="1"/>
  <c r="M574" i="6" s="1"/>
  <c r="M575" i="6" s="1"/>
  <c r="M576" i="6" s="1"/>
  <c r="M577" i="6" s="1"/>
  <c r="M578" i="6" s="1"/>
  <c r="M579" i="6" s="1"/>
  <c r="M580" i="6" s="1"/>
  <c r="M581" i="6" s="1"/>
  <c r="M582" i="6" s="1"/>
  <c r="M583" i="6" s="1"/>
  <c r="M584" i="6" s="1"/>
  <c r="M585" i="6" s="1"/>
  <c r="M586" i="6" s="1"/>
  <c r="M587" i="6" s="1"/>
  <c r="M588" i="6" s="1"/>
  <c r="M589" i="6" s="1"/>
  <c r="M590" i="6" s="1"/>
  <c r="M591" i="6" s="1"/>
  <c r="M592" i="6" s="1"/>
  <c r="M593" i="6" s="1"/>
  <c r="M594" i="6" s="1"/>
  <c r="M595" i="6" s="1"/>
  <c r="M596" i="6" s="1"/>
  <c r="M597" i="6" s="1"/>
  <c r="M598" i="6" s="1"/>
  <c r="M599" i="6" s="1"/>
  <c r="M600" i="6" s="1"/>
  <c r="M601" i="6" s="1"/>
  <c r="M602" i="6" s="1"/>
  <c r="M603" i="6" s="1"/>
  <c r="M604" i="6" s="1"/>
  <c r="M605" i="6" s="1"/>
  <c r="M606" i="6" s="1"/>
  <c r="M607" i="6" s="1"/>
  <c r="M608" i="6" s="1"/>
  <c r="M609" i="6" s="1"/>
  <c r="M610" i="6" s="1"/>
  <c r="M611" i="6" s="1"/>
  <c r="M612" i="6" s="1"/>
  <c r="M613" i="6" s="1"/>
  <c r="M614" i="6" s="1"/>
  <c r="M615" i="6" s="1"/>
  <c r="M616" i="6" s="1"/>
  <c r="M617" i="6" s="1"/>
  <c r="M618" i="6" s="1"/>
  <c r="M619" i="6" s="1"/>
  <c r="M620" i="6" s="1"/>
  <c r="M621" i="6" s="1"/>
  <c r="M622" i="6" s="1"/>
  <c r="M623" i="6" s="1"/>
  <c r="M624" i="6" s="1"/>
  <c r="M625" i="6" s="1"/>
  <c r="M626" i="6" s="1"/>
  <c r="M627" i="6" s="1"/>
  <c r="M628" i="6" s="1"/>
  <c r="M629" i="6" s="1"/>
  <c r="M630" i="6" s="1"/>
  <c r="M631" i="6" s="1"/>
  <c r="M632" i="6" s="1"/>
  <c r="M633" i="6" s="1"/>
  <c r="M634" i="6" s="1"/>
  <c r="M635" i="6" s="1"/>
  <c r="M636" i="6" s="1"/>
  <c r="M637" i="6" s="1"/>
  <c r="M638" i="6" s="1"/>
  <c r="M639" i="6" s="1"/>
  <c r="M640" i="6" s="1"/>
  <c r="M641" i="6" s="1"/>
  <c r="AI730" i="7"/>
  <c r="AB1245" i="7"/>
  <c r="AB1133" i="7"/>
  <c r="AB925" i="7"/>
  <c r="AB749" i="7"/>
  <c r="AB541" i="7"/>
  <c r="AB429" i="7"/>
  <c r="AB253" i="7"/>
  <c r="AB205" i="7"/>
  <c r="AB1259" i="7"/>
  <c r="AB1227" i="7"/>
  <c r="AB1179" i="7"/>
  <c r="AB987" i="7"/>
  <c r="AB955" i="7"/>
  <c r="AB203" i="7"/>
  <c r="AI236" i="7"/>
  <c r="AI220" i="7"/>
  <c r="AI204" i="7"/>
  <c r="AI188" i="7"/>
  <c r="AI172" i="7"/>
  <c r="AI156" i="7"/>
  <c r="AI140" i="7"/>
  <c r="AI124" i="7"/>
  <c r="AI108" i="7"/>
  <c r="AI92" i="7"/>
  <c r="AI76" i="7"/>
  <c r="AI60" i="7"/>
  <c r="AI44" i="7"/>
  <c r="AI28" i="7"/>
  <c r="AI12" i="7"/>
  <c r="AB1338" i="7"/>
  <c r="AB1322" i="7"/>
  <c r="AB1306" i="7"/>
  <c r="AB1290" i="7"/>
  <c r="AB1274" i="7"/>
  <c r="AB1258" i="7"/>
  <c r="AB1242" i="7"/>
  <c r="AB1226" i="7"/>
  <c r="AB1210" i="7"/>
  <c r="AB1194" i="7"/>
  <c r="AB1178" i="7"/>
  <c r="AB1162" i="7"/>
  <c r="AB1146" i="7"/>
  <c r="AB1130" i="7"/>
  <c r="AB1098" i="7"/>
  <c r="AB1082" i="7"/>
  <c r="AB1066" i="7"/>
  <c r="AB1050" i="7"/>
  <c r="AB1034" i="7"/>
  <c r="AB1018" i="7"/>
  <c r="AB1002" i="7"/>
  <c r="AB986" i="7"/>
  <c r="AB970" i="7"/>
  <c r="AB954" i="7"/>
  <c r="AB938" i="7"/>
  <c r="AB922" i="7"/>
  <c r="AB906" i="7"/>
  <c r="AB890" i="7"/>
  <c r="AB874" i="7"/>
  <c r="AB858" i="7"/>
  <c r="AB842" i="7"/>
  <c r="AB826" i="7"/>
  <c r="AB810" i="7"/>
  <c r="AB794" i="7"/>
  <c r="AB778" i="7"/>
  <c r="AB762" i="7"/>
  <c r="AB746" i="7"/>
  <c r="AB730" i="7"/>
  <c r="AB714" i="7"/>
  <c r="AB698" i="7"/>
  <c r="AB682" i="7"/>
  <c r="AB666" i="7"/>
  <c r="AB650" i="7"/>
  <c r="AB634" i="7"/>
  <c r="AB618" i="7"/>
  <c r="AB602" i="7"/>
  <c r="AB586" i="7"/>
  <c r="AB570" i="7"/>
  <c r="AB554" i="7"/>
  <c r="AB538" i="7"/>
  <c r="AB522" i="7"/>
  <c r="AB506" i="7"/>
  <c r="AB490" i="7"/>
  <c r="AB474" i="7"/>
  <c r="AB458" i="7"/>
  <c r="AB442" i="7"/>
  <c r="AB426" i="7"/>
  <c r="AB410" i="7"/>
  <c r="AB394" i="7"/>
  <c r="AB378" i="7"/>
  <c r="AB362" i="7"/>
  <c r="AB346" i="7"/>
  <c r="AB330" i="7"/>
  <c r="AB314" i="7"/>
  <c r="AB298" i="7"/>
  <c r="AB282" i="7"/>
  <c r="AB266" i="7"/>
  <c r="AB250" i="7"/>
  <c r="AB234" i="7"/>
  <c r="AB218" i="7"/>
  <c r="AB202" i="7"/>
  <c r="AB186" i="7"/>
  <c r="AB170" i="7"/>
  <c r="AB154" i="7"/>
  <c r="AB122" i="7"/>
  <c r="AB106" i="7"/>
  <c r="AB90" i="7"/>
  <c r="AB74" i="7"/>
  <c r="AB58" i="7"/>
  <c r="AB42" i="7"/>
  <c r="AB26" i="7"/>
  <c r="AB10" i="7"/>
  <c r="V624" i="7"/>
  <c r="V95" i="7"/>
  <c r="V79" i="7"/>
  <c r="V63" i="7"/>
  <c r="V47" i="7"/>
  <c r="AI1242" i="7"/>
  <c r="AI1050" i="7"/>
  <c r="AI762" i="7"/>
  <c r="AI666" i="7"/>
  <c r="AI442" i="7"/>
  <c r="AI346" i="7"/>
  <c r="AI250" i="7"/>
  <c r="AI154" i="7"/>
  <c r="AI122" i="7"/>
  <c r="AI58" i="7"/>
  <c r="AI42" i="7"/>
  <c r="AI544" i="7"/>
  <c r="AI829" i="7"/>
  <c r="AI813" i="7"/>
  <c r="AI797" i="7"/>
  <c r="AI781" i="7"/>
  <c r="AI765" i="7"/>
  <c r="AI733" i="7"/>
  <c r="AI717" i="7"/>
  <c r="AI701" i="7"/>
  <c r="AI686" i="7"/>
  <c r="AI669" i="7"/>
  <c r="AI654" i="7"/>
  <c r="AI637" i="7"/>
  <c r="AI621" i="7"/>
  <c r="AI605" i="7"/>
  <c r="AI589" i="7"/>
  <c r="AI573" i="7"/>
  <c r="AI557" i="7"/>
  <c r="AI541" i="7"/>
  <c r="AI525" i="7"/>
  <c r="AI509" i="7"/>
  <c r="AI493" i="7"/>
  <c r="AI477" i="7"/>
  <c r="AI461" i="7"/>
  <c r="AI429" i="7"/>
  <c r="AI413" i="7"/>
  <c r="AI397" i="7"/>
  <c r="AI381" i="7"/>
  <c r="AI365" i="7"/>
  <c r="AI349" i="7"/>
  <c r="AI333" i="7"/>
  <c r="AI317" i="7"/>
  <c r="AI301" i="7"/>
  <c r="AI285" i="7"/>
  <c r="AI253" i="7"/>
  <c r="AI221" i="7"/>
  <c r="AI205" i="7"/>
  <c r="AI189" i="7"/>
  <c r="AI173" i="7"/>
  <c r="AI157" i="7"/>
  <c r="AI141" i="7"/>
  <c r="AI125" i="7"/>
  <c r="AI109" i="7"/>
  <c r="AI93" i="7"/>
  <c r="AI77" i="7"/>
  <c r="AI61" i="7"/>
  <c r="AI45" i="7"/>
  <c r="AI29" i="7"/>
  <c r="AI13" i="7"/>
  <c r="AB1206" i="7"/>
  <c r="AB1190" i="7"/>
  <c r="AB1174" i="7"/>
  <c r="AB1158" i="7"/>
  <c r="AB1142" i="7"/>
  <c r="AB1126" i="7"/>
  <c r="AB1110" i="7"/>
  <c r="AB1094" i="7"/>
  <c r="AB1078" i="7"/>
  <c r="AB1062" i="7"/>
  <c r="AB1046" i="7"/>
  <c r="AB1030" i="7"/>
  <c r="AB1014" i="7"/>
  <c r="AB998" i="7"/>
  <c r="AB982" i="7"/>
  <c r="AB966" i="7"/>
  <c r="AB950" i="7"/>
  <c r="AB934" i="7"/>
  <c r="AB918" i="7"/>
  <c r="AB902" i="7"/>
  <c r="AB886" i="7"/>
  <c r="AB870" i="7"/>
  <c r="AB854" i="7"/>
  <c r="AB838" i="7"/>
  <c r="AB822" i="7"/>
  <c r="AB806" i="7"/>
  <c r="AB790" i="7"/>
  <c r="AB774" i="7"/>
  <c r="AB758" i="7"/>
  <c r="AB742" i="7"/>
  <c r="AB726" i="7"/>
  <c r="AB710" i="7"/>
  <c r="AB694" i="7"/>
  <c r="AB678" i="7"/>
  <c r="AB662" i="7"/>
  <c r="AB646" i="7"/>
  <c r="AB630" i="7"/>
  <c r="AB614" i="7"/>
  <c r="AB598" i="7"/>
  <c r="AB582" i="7"/>
  <c r="AB566" i="7"/>
  <c r="AB550" i="7"/>
  <c r="AB534" i="7"/>
  <c r="AB518" i="7"/>
  <c r="AB502" i="7"/>
  <c r="AB486" i="7"/>
  <c r="AB470" i="7"/>
  <c r="AB454" i="7"/>
  <c r="AB438" i="7"/>
  <c r="AB422" i="7"/>
  <c r="AB406" i="7"/>
  <c r="AB390" i="7"/>
  <c r="AB374" i="7"/>
  <c r="AB358" i="7"/>
  <c r="AB342" i="7"/>
  <c r="AB326" i="7"/>
  <c r="AB310" i="7"/>
  <c r="AB294" i="7"/>
  <c r="AB278" i="7"/>
  <c r="AB262" i="7"/>
  <c r="AB246" i="7"/>
  <c r="AB230" i="7"/>
  <c r="AB214" i="7"/>
  <c r="AB198" i="7"/>
  <c r="AB182" i="7"/>
  <c r="AB166" i="7"/>
  <c r="AB150" i="7"/>
  <c r="AB134" i="7"/>
  <c r="AB118" i="7"/>
  <c r="AB102" i="7"/>
  <c r="AB86" i="7"/>
  <c r="AB70" i="7"/>
  <c r="AB54" i="7"/>
  <c r="AB38" i="7"/>
  <c r="AB22" i="7"/>
  <c r="AI1512" i="7"/>
  <c r="AI1496" i="7"/>
  <c r="AI1432" i="7"/>
  <c r="AI1416" i="7"/>
  <c r="AI1368" i="7"/>
  <c r="AI1255" i="7"/>
  <c r="AI1207" i="7"/>
  <c r="AI775" i="7"/>
  <c r="AI743" i="7"/>
  <c r="AI727" i="7"/>
  <c r="AI711" i="7"/>
  <c r="AI695" i="7"/>
  <c r="AI679" i="7"/>
  <c r="AI647" i="7"/>
  <c r="AI631" i="7"/>
  <c r="AI599" i="7"/>
  <c r="AI567" i="7"/>
  <c r="AI407" i="7"/>
  <c r="AI391" i="7"/>
  <c r="AI375" i="7"/>
  <c r="AI279" i="7"/>
  <c r="AI231" i="7"/>
  <c r="AI215" i="7"/>
  <c r="AI199" i="7"/>
  <c r="AI183" i="7"/>
  <c r="V763" i="7"/>
  <c r="V747" i="7"/>
  <c r="V715" i="7"/>
  <c r="AI1381" i="7"/>
  <c r="AB1504" i="7"/>
  <c r="AB1424" i="7"/>
  <c r="AB1503" i="7"/>
  <c r="AB1487" i="7"/>
  <c r="AB1471" i="7"/>
  <c r="AB1455" i="7"/>
  <c r="AB1439" i="7"/>
  <c r="AB1423" i="7"/>
  <c r="AB1407" i="7"/>
  <c r="AB1391" i="7"/>
  <c r="AB1375" i="7"/>
  <c r="AB1359" i="7"/>
  <c r="AB1343" i="7"/>
  <c r="AB1327" i="7"/>
  <c r="AB1311" i="7"/>
  <c r="AB1295" i="7"/>
  <c r="AB1279" i="7"/>
  <c r="AB1263" i="7"/>
  <c r="AB1215" i="7"/>
  <c r="AB1199" i="7"/>
  <c r="AB1183" i="7"/>
  <c r="AB1167" i="7"/>
  <c r="AB1151" i="7"/>
  <c r="AB1135" i="7"/>
  <c r="AB1119" i="7"/>
  <c r="AB1103" i="7"/>
  <c r="S827" i="6" s="1"/>
  <c r="AB1087" i="7"/>
  <c r="AB1071" i="7"/>
  <c r="AB1055" i="7"/>
  <c r="AB1039" i="7"/>
  <c r="AB1023" i="7"/>
  <c r="AB1007" i="7"/>
  <c r="AB991" i="7"/>
  <c r="AB975" i="7"/>
  <c r="AB959" i="7"/>
  <c r="AB927" i="7"/>
  <c r="AB1469" i="7"/>
  <c r="AB956" i="7"/>
  <c r="AB780" i="7"/>
  <c r="AB781" i="7"/>
  <c r="AB604" i="7"/>
  <c r="AB412" i="7"/>
  <c r="AB413" i="7"/>
  <c r="AB380" i="7"/>
  <c r="AB364" i="7"/>
  <c r="AB365" i="7"/>
  <c r="AB140" i="7"/>
  <c r="AB1232" i="7"/>
  <c r="AB1513" i="7"/>
  <c r="AB1497" i="7"/>
  <c r="AB1481" i="7"/>
  <c r="AB1465" i="7"/>
  <c r="AB1449" i="7"/>
  <c r="J1186" i="7"/>
  <c r="J1154" i="7"/>
  <c r="J1042" i="7"/>
  <c r="J674" i="7"/>
  <c r="AB1348" i="7"/>
  <c r="AB1332" i="7"/>
  <c r="AB1316" i="7"/>
  <c r="AB1300" i="7"/>
  <c r="AB1284" i="7"/>
  <c r="AB1268" i="7"/>
  <c r="AB1252" i="7"/>
  <c r="AB1236" i="7"/>
  <c r="AB1220" i="7"/>
  <c r="AB1204" i="7"/>
  <c r="AB1188" i="7"/>
  <c r="AB1172" i="7"/>
  <c r="AB1156" i="7"/>
  <c r="AB1140" i="7"/>
  <c r="AB1124" i="7"/>
  <c r="AB1108" i="7"/>
  <c r="AB1092" i="7"/>
  <c r="AB1076" i="7"/>
  <c r="AB1060" i="7"/>
  <c r="AB1044" i="7"/>
  <c r="AB1028" i="7"/>
  <c r="AB1012" i="7"/>
  <c r="AB996" i="7"/>
  <c r="AB980" i="7"/>
  <c r="AB964" i="7"/>
  <c r="AB948" i="7"/>
  <c r="AB932" i="7"/>
  <c r="AB916" i="7"/>
  <c r="AB900" i="7"/>
  <c r="AB884" i="7"/>
  <c r="AB868" i="7"/>
  <c r="AB852" i="7"/>
  <c r="AB836" i="7"/>
  <c r="AB820" i="7"/>
  <c r="AB804" i="7"/>
  <c r="AB788" i="7"/>
  <c r="AB772" i="7"/>
  <c r="AB756" i="7"/>
  <c r="AB740" i="7"/>
  <c r="AB724" i="7"/>
  <c r="AB708" i="7"/>
  <c r="AB692" i="7"/>
  <c r="AB676" i="7"/>
  <c r="AB660" i="7"/>
  <c r="AB644" i="7"/>
  <c r="AB628" i="7"/>
  <c r="AB612" i="7"/>
  <c r="AB596" i="7"/>
  <c r="AB580" i="7"/>
  <c r="AB564" i="7"/>
  <c r="AB548" i="7"/>
  <c r="AB532" i="7"/>
  <c r="AB516" i="7"/>
  <c r="AB500" i="7"/>
  <c r="AB484" i="7"/>
  <c r="AB468" i="7"/>
  <c r="AB452" i="7"/>
  <c r="AB436" i="7"/>
  <c r="AB420" i="7"/>
  <c r="AB404" i="7"/>
  <c r="AB388" i="7"/>
  <c r="AB372" i="7"/>
  <c r="S96" i="6" s="1"/>
  <c r="S97" i="6" s="1"/>
  <c r="AB356" i="7"/>
  <c r="AB340" i="7"/>
  <c r="AB324" i="7"/>
  <c r="AB308" i="7"/>
  <c r="AB292" i="7"/>
  <c r="AB276" i="7"/>
  <c r="AB260" i="7"/>
  <c r="AB244" i="7"/>
  <c r="AB228" i="7"/>
  <c r="AB212" i="7"/>
  <c r="AB196" i="7"/>
  <c r="AB180" i="7"/>
  <c r="AB164" i="7"/>
  <c r="AB148" i="7"/>
  <c r="AB132" i="7"/>
  <c r="AB116" i="7"/>
  <c r="AB100" i="7"/>
  <c r="AB84" i="7"/>
  <c r="AB68" i="7"/>
  <c r="AB52" i="7"/>
  <c r="AB36" i="7"/>
  <c r="AB20" i="7"/>
  <c r="AI1056" i="7"/>
  <c r="AB1488" i="7"/>
  <c r="AB1472" i="7"/>
  <c r="AB1456" i="7"/>
  <c r="AB1440" i="7"/>
  <c r="AB1408" i="7"/>
  <c r="AB1392" i="7"/>
  <c r="AB1376" i="7"/>
  <c r="AB1360" i="7"/>
  <c r="AB1344" i="7"/>
  <c r="AB1328" i="7"/>
  <c r="AB1312" i="7"/>
  <c r="AB1296" i="7"/>
  <c r="AB1280" i="7"/>
  <c r="AB1264" i="7"/>
  <c r="AB1248" i="7"/>
  <c r="AB1216" i="7"/>
  <c r="AB1200" i="7"/>
  <c r="AB1184" i="7"/>
  <c r="AB1168" i="7"/>
  <c r="AB1152" i="7"/>
  <c r="AB1136" i="7"/>
  <c r="AB1120" i="7"/>
  <c r="AB1104" i="7"/>
  <c r="AB1088" i="7"/>
  <c r="AB1072" i="7"/>
  <c r="AB1056" i="7"/>
  <c r="AB1040" i="7"/>
  <c r="AB1024" i="7"/>
  <c r="AB1008" i="7"/>
  <c r="AB992" i="7"/>
  <c r="AB976" i="7"/>
  <c r="AB960" i="7"/>
  <c r="AB912" i="7"/>
  <c r="AB896" i="7"/>
  <c r="AB880" i="7"/>
  <c r="AB864" i="7"/>
  <c r="AB848" i="7"/>
  <c r="AB832" i="7"/>
  <c r="AB816" i="7"/>
  <c r="AB800" i="7"/>
  <c r="AB784" i="7"/>
  <c r="AB768" i="7"/>
  <c r="AB752" i="7"/>
  <c r="AB736" i="7"/>
  <c r="AB720" i="7"/>
  <c r="AB704" i="7"/>
  <c r="AB688" i="7"/>
  <c r="AB672" i="7"/>
  <c r="AB656" i="7"/>
  <c r="AB640" i="7"/>
  <c r="AB624" i="7"/>
  <c r="AB608" i="7"/>
  <c r="AB592" i="7"/>
  <c r="AB576" i="7"/>
  <c r="AB560" i="7"/>
  <c r="AB544" i="7"/>
  <c r="AB528" i="7"/>
  <c r="AB512" i="7"/>
  <c r="AB496" i="7"/>
  <c r="AB480" i="7"/>
  <c r="AB464" i="7"/>
  <c r="AB448" i="7"/>
  <c r="AB416" i="7"/>
  <c r="AB400" i="7"/>
  <c r="AB384" i="7"/>
  <c r="AB368" i="7"/>
  <c r="AB352" i="7"/>
  <c r="AB336" i="7"/>
  <c r="AB320" i="7"/>
  <c r="AB304" i="7"/>
  <c r="AB288" i="7"/>
  <c r="AB272" i="7"/>
  <c r="AB256" i="7"/>
  <c r="AB240" i="7"/>
  <c r="AB224" i="7"/>
  <c r="AB192" i="7"/>
  <c r="AB176" i="7"/>
  <c r="AB160" i="7"/>
  <c r="AB144" i="7"/>
  <c r="AB128" i="7"/>
  <c r="AB112" i="7"/>
  <c r="AB96" i="7"/>
  <c r="AB80" i="7"/>
  <c r="AB64" i="7"/>
  <c r="AB48" i="7"/>
  <c r="AB32" i="7"/>
  <c r="AB16" i="7"/>
  <c r="AI1489" i="7"/>
  <c r="AI1345" i="7"/>
  <c r="AI1169" i="7"/>
  <c r="AI1025" i="7"/>
  <c r="AI833" i="7"/>
  <c r="AI609" i="7"/>
  <c r="AI337" i="7"/>
  <c r="AB943" i="7"/>
  <c r="AB911" i="7"/>
  <c r="AB895" i="7"/>
  <c r="AB879" i="7"/>
  <c r="AB863" i="7"/>
  <c r="AB847" i="7"/>
  <c r="AB831" i="7"/>
  <c r="AB815" i="7"/>
  <c r="AB799" i="7"/>
  <c r="AB783" i="7"/>
  <c r="AB767" i="7"/>
  <c r="AB751" i="7"/>
  <c r="AB735" i="7"/>
  <c r="AB719" i="7"/>
  <c r="AB703" i="7"/>
  <c r="AB687" i="7"/>
  <c r="AB671" i="7"/>
  <c r="AB655" i="7"/>
  <c r="AB639" i="7"/>
  <c r="AB623" i="7"/>
  <c r="AB607" i="7"/>
  <c r="AB591" i="7"/>
  <c r="AB575" i="7"/>
  <c r="AB559" i="7"/>
  <c r="AB543" i="7"/>
  <c r="AB527" i="7"/>
  <c r="AB511" i="7"/>
  <c r="AB495" i="7"/>
  <c r="AB479" i="7"/>
  <c r="AB463" i="7"/>
  <c r="S187" i="6" s="1"/>
  <c r="AB447" i="7"/>
  <c r="AB431" i="7"/>
  <c r="AB415" i="7"/>
  <c r="AB399" i="7"/>
  <c r="AB383" i="7"/>
  <c r="AB367" i="7"/>
  <c r="AB351" i="7"/>
  <c r="AB335" i="7"/>
  <c r="AB319" i="7"/>
  <c r="AB303" i="7"/>
  <c r="AB287" i="7"/>
  <c r="AB271" i="7"/>
  <c r="AB255" i="7"/>
  <c r="AB239" i="7"/>
  <c r="AB223" i="7"/>
  <c r="AB207" i="7"/>
  <c r="AB191" i="7"/>
  <c r="AB159" i="7"/>
  <c r="AB143" i="7"/>
  <c r="AB127" i="7"/>
  <c r="AB111" i="7"/>
  <c r="AB95" i="7"/>
  <c r="AB79" i="7"/>
  <c r="AB63" i="7"/>
  <c r="AB47" i="7"/>
  <c r="AB31" i="7"/>
  <c r="AB15" i="7"/>
  <c r="AI1473" i="7"/>
  <c r="AI1472" i="7"/>
  <c r="AI1440" i="7"/>
  <c r="AI1441" i="7"/>
  <c r="AI1328" i="7"/>
  <c r="AI1296" i="7"/>
  <c r="AI1264" i="7"/>
  <c r="AI1248" i="7"/>
  <c r="AI1200" i="7"/>
  <c r="AI1168" i="7"/>
  <c r="AI1153" i="7"/>
  <c r="AI1152" i="7"/>
  <c r="AI1120" i="7"/>
  <c r="AI1105" i="7"/>
  <c r="AI1104" i="7"/>
  <c r="AI992" i="7"/>
  <c r="AI976" i="7"/>
  <c r="AI944" i="7"/>
  <c r="AI928" i="7"/>
  <c r="AI929" i="7"/>
  <c r="AI880" i="7"/>
  <c r="AI800" i="7"/>
  <c r="AI784" i="7"/>
  <c r="AI752" i="7"/>
  <c r="AI736" i="7"/>
  <c r="AI704" i="7"/>
  <c r="AI688" i="7"/>
  <c r="AI656" i="7"/>
  <c r="AI657" i="7"/>
  <c r="AI641" i="7"/>
  <c r="AI640" i="7"/>
  <c r="AI593" i="7"/>
  <c r="AI592" i="7"/>
  <c r="AI416" i="7"/>
  <c r="AI368" i="7"/>
  <c r="AI336" i="7"/>
  <c r="AI224" i="7"/>
  <c r="AI144" i="7"/>
  <c r="AI145" i="7"/>
  <c r="AI81" i="7"/>
  <c r="AI80" i="7"/>
  <c r="AI33" i="7"/>
  <c r="AI32" i="7"/>
  <c r="AI1361" i="7"/>
  <c r="AB1517" i="7"/>
  <c r="AB1501" i="7"/>
  <c r="AB1485" i="7"/>
  <c r="AB1453" i="7"/>
  <c r="AB1437" i="7"/>
  <c r="AB1421" i="7"/>
  <c r="AB1405" i="7"/>
  <c r="AB1389" i="7"/>
  <c r="AB1373" i="7"/>
  <c r="AB1357" i="7"/>
  <c r="AB1341" i="7"/>
  <c r="AB1325" i="7"/>
  <c r="AB1309" i="7"/>
  <c r="AB1293" i="7"/>
  <c r="AB1277" i="7"/>
  <c r="AB1261" i="7"/>
  <c r="AB1229" i="7"/>
  <c r="AB1213" i="7"/>
  <c r="AB1197" i="7"/>
  <c r="AB1181" i="7"/>
  <c r="AB1165" i="7"/>
  <c r="AB1149" i="7"/>
  <c r="AB1117" i="7"/>
  <c r="AB1101" i="7"/>
  <c r="AB1085" i="7"/>
  <c r="AB1069" i="7"/>
  <c r="AB1053" i="7"/>
  <c r="AB1037" i="7"/>
  <c r="AB1021" i="7"/>
  <c r="AB1005" i="7"/>
  <c r="AB989" i="7"/>
  <c r="AB973" i="7"/>
  <c r="AB957" i="7"/>
  <c r="AB909" i="7"/>
  <c r="AB893" i="7"/>
  <c r="AB797" i="7"/>
  <c r="AB685" i="7"/>
  <c r="AB637" i="7"/>
  <c r="AB493" i="7"/>
  <c r="AB445" i="7"/>
  <c r="AB269" i="7"/>
  <c r="AB173" i="7"/>
  <c r="AB141" i="7"/>
  <c r="AB125" i="7"/>
  <c r="AI1517" i="7"/>
  <c r="AI1501" i="7"/>
  <c r="AI1485" i="7"/>
  <c r="AI1469" i="7"/>
  <c r="AI1453" i="7"/>
  <c r="AI1438" i="7"/>
  <c r="AI1421" i="7"/>
  <c r="AI1405" i="7"/>
  <c r="AI1389" i="7"/>
  <c r="AI1373" i="7"/>
  <c r="AI1357" i="7"/>
  <c r="AI1341" i="7"/>
  <c r="AI1325" i="7"/>
  <c r="AI1309" i="7"/>
  <c r="AI1293" i="7"/>
  <c r="AI1277" i="7"/>
  <c r="AI1261" i="7"/>
  <c r="AI1245" i="7"/>
  <c r="AI1229" i="7"/>
  <c r="AI1214" i="7"/>
  <c r="AI1197" i="7"/>
  <c r="AI1181" i="7"/>
  <c r="AI1165" i="7"/>
  <c r="AI1149" i="7"/>
  <c r="AI1133" i="7"/>
  <c r="AI1117" i="7"/>
  <c r="AI1102" i="7"/>
  <c r="AI1085" i="7"/>
  <c r="AI1069" i="7"/>
  <c r="AI1053" i="7"/>
  <c r="AI1037" i="7"/>
  <c r="AI1021" i="7"/>
  <c r="AI1006" i="7"/>
  <c r="AI989" i="7"/>
  <c r="AI974" i="7"/>
  <c r="AI957" i="7"/>
  <c r="AI941" i="7"/>
  <c r="AI925" i="7"/>
  <c r="AI909" i="7"/>
  <c r="AI893" i="7"/>
  <c r="AI878" i="7"/>
  <c r="AI861" i="7"/>
  <c r="AI845" i="7"/>
  <c r="AI750" i="7"/>
  <c r="AB1433" i="7"/>
  <c r="AB1417" i="7"/>
  <c r="AB1401" i="7"/>
  <c r="AB1385" i="7"/>
  <c r="AB1369" i="7"/>
  <c r="AB1353" i="7"/>
  <c r="AB1337" i="7"/>
  <c r="AB1321" i="7"/>
  <c r="AB1305" i="7"/>
  <c r="AB1289" i="7"/>
  <c r="AB1273" i="7"/>
  <c r="AB1257" i="7"/>
  <c r="AB1241" i="7"/>
  <c r="AB1225" i="7"/>
  <c r="AB1209" i="7"/>
  <c r="AB1193" i="7"/>
  <c r="AB1177" i="7"/>
  <c r="AB1161" i="7"/>
  <c r="AB1145" i="7"/>
  <c r="AB1129" i="7"/>
  <c r="AB1113" i="7"/>
  <c r="AB1097" i="7"/>
  <c r="AB1081" i="7"/>
  <c r="AB1065" i="7"/>
  <c r="AB1049" i="7"/>
  <c r="AB1033" i="7"/>
  <c r="AB1017" i="7"/>
  <c r="AB1001" i="7"/>
  <c r="AB985" i="7"/>
  <c r="AB969" i="7"/>
  <c r="AB953" i="7"/>
  <c r="AB937" i="7"/>
  <c r="AB921" i="7"/>
  <c r="AB905" i="7"/>
  <c r="AB889" i="7"/>
  <c r="AB873" i="7"/>
  <c r="AB857" i="7"/>
  <c r="AB841" i="7"/>
  <c r="AB825" i="7"/>
  <c r="AB809" i="7"/>
  <c r="AB793" i="7"/>
  <c r="AB777" i="7"/>
  <c r="AB761" i="7"/>
  <c r="AB745" i="7"/>
  <c r="AB729" i="7"/>
  <c r="AB713" i="7"/>
  <c r="AB697" i="7"/>
  <c r="AB681" i="7"/>
  <c r="AB665" i="7"/>
  <c r="AB649" i="7"/>
  <c r="AB633" i="7"/>
  <c r="AB617" i="7"/>
  <c r="AB601" i="7"/>
  <c r="AB585" i="7"/>
  <c r="AB569" i="7"/>
  <c r="AB553" i="7"/>
  <c r="S277" i="6" s="1"/>
  <c r="AB537" i="7"/>
  <c r="AB521" i="7"/>
  <c r="AB505" i="7"/>
  <c r="AI1515" i="7"/>
  <c r="AI1499" i="7"/>
  <c r="AI1483" i="7"/>
  <c r="AI1467" i="7"/>
  <c r="AI1451" i="7"/>
  <c r="AI1435" i="7"/>
  <c r="AI1419" i="7"/>
  <c r="AI1403" i="7"/>
  <c r="AI1387" i="7"/>
  <c r="AI1371" i="7"/>
  <c r="AI1355" i="7"/>
  <c r="AI1339" i="7"/>
  <c r="AI1323" i="7"/>
  <c r="AI1307" i="7"/>
  <c r="AI1291" i="7"/>
  <c r="AI1275" i="7"/>
  <c r="AI1259" i="7"/>
  <c r="AI1243" i="7"/>
  <c r="AI1227" i="7"/>
  <c r="AI1211" i="7"/>
  <c r="AI1195" i="7"/>
  <c r="J418" i="7"/>
  <c r="J402" i="7"/>
  <c r="V801" i="7"/>
  <c r="AI1514" i="7"/>
  <c r="AI1498" i="7"/>
  <c r="AI1482" i="7"/>
  <c r="AI1466" i="7"/>
  <c r="AI1450" i="7"/>
  <c r="AI1434" i="7"/>
  <c r="AI1418" i="7"/>
  <c r="AI1402" i="7"/>
  <c r="AI1386" i="7"/>
  <c r="AI1370" i="7"/>
  <c r="AI1354" i="7"/>
  <c r="AI1338" i="7"/>
  <c r="AI1322" i="7"/>
  <c r="AI1306" i="7"/>
  <c r="AI1290" i="7"/>
  <c r="AI1274" i="7"/>
  <c r="AI1258" i="7"/>
  <c r="AI1226" i="7"/>
  <c r="AI1210" i="7"/>
  <c r="AI1194" i="7"/>
  <c r="AI1178" i="7"/>
  <c r="AI1162" i="7"/>
  <c r="AI1146" i="7"/>
  <c r="AI1130" i="7"/>
  <c r="AI1114" i="7"/>
  <c r="AI1098" i="7"/>
  <c r="AI1082" i="7"/>
  <c r="AI1066" i="7"/>
  <c r="AI1034" i="7"/>
  <c r="AI1018" i="7"/>
  <c r="AI1002" i="7"/>
  <c r="AI986" i="7"/>
  <c r="AI970" i="7"/>
  <c r="AI954" i="7"/>
  <c r="AI955" i="7"/>
  <c r="AI938" i="7"/>
  <c r="AI858" i="7"/>
  <c r="AI922" i="7"/>
  <c r="V1258" i="7"/>
  <c r="V1162" i="7"/>
  <c r="V1082" i="7"/>
  <c r="V1066" i="7"/>
  <c r="V954" i="7"/>
  <c r="V794" i="7"/>
  <c r="V762" i="7"/>
  <c r="V714" i="7"/>
  <c r="V362" i="7"/>
  <c r="V202" i="7"/>
  <c r="AI1026" i="7"/>
  <c r="AB941" i="7"/>
  <c r="AB877" i="7"/>
  <c r="AB861" i="7"/>
  <c r="AB845" i="7"/>
  <c r="AB829" i="7"/>
  <c r="AB813" i="7"/>
  <c r="AB765" i="7"/>
  <c r="AB733" i="7"/>
  <c r="AB717" i="7"/>
  <c r="AB701" i="7"/>
  <c r="AB669" i="7"/>
  <c r="AB653" i="7"/>
  <c r="AB621" i="7"/>
  <c r="AB605" i="7"/>
  <c r="AB589" i="7"/>
  <c r="AB573" i="7"/>
  <c r="AB557" i="7"/>
  <c r="AB525" i="7"/>
  <c r="AB509" i="7"/>
  <c r="AB477" i="7"/>
  <c r="AB461" i="7"/>
  <c r="AB397" i="7"/>
  <c r="AB381" i="7"/>
  <c r="AB349" i="7"/>
  <c r="AB333" i="7"/>
  <c r="AB317" i="7"/>
  <c r="AB301" i="7"/>
  <c r="AB285" i="7"/>
  <c r="AB237" i="7"/>
  <c r="AB221" i="7"/>
  <c r="AB189" i="7"/>
  <c r="AB157" i="7"/>
  <c r="AB109" i="7"/>
  <c r="AB93" i="7"/>
  <c r="AB77" i="7"/>
  <c r="AB61" i="7"/>
  <c r="AB45" i="7"/>
  <c r="AB29" i="7"/>
  <c r="AB13" i="7"/>
  <c r="V260" i="7"/>
  <c r="AI1459" i="7"/>
  <c r="AI1139" i="7"/>
  <c r="AI1091" i="7"/>
  <c r="AI995" i="7"/>
  <c r="AI947" i="7"/>
  <c r="AI803" i="7"/>
  <c r="AI755" i="7"/>
  <c r="AI579" i="7"/>
  <c r="AI419" i="7"/>
  <c r="AI371" i="7"/>
  <c r="AI243" i="7"/>
  <c r="AI1491" i="7"/>
  <c r="AI611" i="7"/>
  <c r="V1299" i="7"/>
  <c r="AI1506" i="7"/>
  <c r="AI1474" i="7"/>
  <c r="AI1458" i="7"/>
  <c r="AI1426" i="7"/>
  <c r="AI1394" i="7"/>
  <c r="AI1395" i="7"/>
  <c r="AI1378" i="7"/>
  <c r="AI1330" i="7"/>
  <c r="AI1314" i="7"/>
  <c r="AI1315" i="7"/>
  <c r="AI1298" i="7"/>
  <c r="AI1266" i="7"/>
  <c r="AI1250" i="7"/>
  <c r="AI1202" i="7"/>
  <c r="AI1186" i="7"/>
  <c r="AI1170" i="7"/>
  <c r="AI1171" i="7"/>
  <c r="AI1138" i="7"/>
  <c r="AI1122" i="7"/>
  <c r="AI1106" i="7"/>
  <c r="AI1090" i="7"/>
  <c r="AI1074" i="7"/>
  <c r="AI1010" i="7"/>
  <c r="AI994" i="7"/>
  <c r="AI978" i="7"/>
  <c r="AI979" i="7"/>
  <c r="AI946" i="7"/>
  <c r="AI914" i="7"/>
  <c r="AI898" i="7"/>
  <c r="AI899" i="7"/>
  <c r="AI882" i="7"/>
  <c r="AI866" i="7"/>
  <c r="AI818" i="7"/>
  <c r="AI786" i="7"/>
  <c r="AI754" i="7"/>
  <c r="AI738" i="7"/>
  <c r="AI706" i="7"/>
  <c r="AI707" i="7"/>
  <c r="AI690" i="7"/>
  <c r="AI674" i="7"/>
  <c r="AI675" i="7"/>
  <c r="AI626" i="7"/>
  <c r="AI594" i="7"/>
  <c r="AI578" i="7"/>
  <c r="AI562" i="7"/>
  <c r="AI530" i="7"/>
  <c r="AI531" i="7"/>
  <c r="AI514" i="7"/>
  <c r="AI498" i="7"/>
  <c r="AI482" i="7"/>
  <c r="AI466" i="7"/>
  <c r="AI450" i="7"/>
  <c r="AI434" i="7"/>
  <c r="AI418" i="7"/>
  <c r="AI386" i="7"/>
  <c r="AI387" i="7"/>
  <c r="AI370" i="7"/>
  <c r="AI354" i="7"/>
  <c r="AI322" i="7"/>
  <c r="AI306" i="7"/>
  <c r="AI274" i="7"/>
  <c r="AI258" i="7"/>
  <c r="AI242" i="7"/>
  <c r="AI226" i="7"/>
  <c r="AI178" i="7"/>
  <c r="AI162" i="7"/>
  <c r="AI114" i="7"/>
  <c r="AI98" i="7"/>
  <c r="AI82" i="7"/>
  <c r="AI66" i="7"/>
  <c r="AI67" i="7"/>
  <c r="AI50" i="7"/>
  <c r="AI34" i="7"/>
  <c r="AI18" i="7"/>
  <c r="AB489" i="7"/>
  <c r="AB473" i="7"/>
  <c r="AB457" i="7"/>
  <c r="AB441" i="7"/>
  <c r="AB425" i="7"/>
  <c r="AB409" i="7"/>
  <c r="AB393" i="7"/>
  <c r="AB377" i="7"/>
  <c r="AB361" i="7"/>
  <c r="AB345" i="7"/>
  <c r="AB329" i="7"/>
  <c r="AB313" i="7"/>
  <c r="AB297" i="7"/>
  <c r="AB281" i="7"/>
  <c r="AB265" i="7"/>
  <c r="AB249" i="7"/>
  <c r="AB233" i="7"/>
  <c r="AB217" i="7"/>
  <c r="AB201" i="7"/>
  <c r="AB185" i="7"/>
  <c r="AB169" i="7"/>
  <c r="AB153" i="7"/>
  <c r="AB137" i="7"/>
  <c r="AB121" i="7"/>
  <c r="AB105" i="7"/>
  <c r="AB89" i="7"/>
  <c r="AB73" i="7"/>
  <c r="AB57" i="7"/>
  <c r="AB41" i="7"/>
  <c r="AB25" i="7"/>
  <c r="AB9" i="7"/>
  <c r="V1442" i="7"/>
  <c r="V1426" i="7"/>
  <c r="V1410" i="7"/>
  <c r="V1394" i="7"/>
  <c r="V1378" i="7"/>
  <c r="V1362" i="7"/>
  <c r="V1346" i="7"/>
  <c r="V1330" i="7"/>
  <c r="V1314" i="7"/>
  <c r="V1298" i="7"/>
  <c r="V1282" i="7"/>
  <c r="V1266" i="7"/>
  <c r="V1250" i="7"/>
  <c r="V1234" i="7"/>
  <c r="V1218" i="7"/>
  <c r="V1202" i="7"/>
  <c r="V1186" i="7"/>
  <c r="V1170" i="7"/>
  <c r="V1154" i="7"/>
  <c r="V1138" i="7"/>
  <c r="V1122" i="7"/>
  <c r="V1106" i="7"/>
  <c r="V1090" i="7"/>
  <c r="V1074" i="7"/>
  <c r="V1058" i="7"/>
  <c r="V1042" i="7"/>
  <c r="V1026" i="7"/>
  <c r="V978" i="7"/>
  <c r="V962" i="7"/>
  <c r="V946" i="7"/>
  <c r="V930" i="7"/>
  <c r="V914" i="7"/>
  <c r="V898" i="7"/>
  <c r="V882" i="7"/>
  <c r="V866" i="7"/>
  <c r="V850" i="7"/>
  <c r="V834" i="7"/>
  <c r="V818" i="7"/>
  <c r="V802" i="7"/>
  <c r="V786" i="7"/>
  <c r="V770" i="7"/>
  <c r="V754" i="7"/>
  <c r="V738" i="7"/>
  <c r="V722" i="7"/>
  <c r="V706" i="7"/>
  <c r="V690" i="7"/>
  <c r="V674" i="7"/>
  <c r="V658" i="7"/>
  <c r="V626" i="7"/>
  <c r="V610" i="7"/>
  <c r="V594" i="7"/>
  <c r="V578" i="7"/>
  <c r="V562" i="7"/>
  <c r="V530" i="7"/>
  <c r="V514" i="7"/>
  <c r="V498" i="7"/>
  <c r="V482" i="7"/>
  <c r="V466" i="7"/>
  <c r="V450" i="7"/>
  <c r="V434" i="7"/>
  <c r="V418" i="7"/>
  <c r="V402" i="7"/>
  <c r="V386" i="7"/>
  <c r="V370" i="7"/>
  <c r="V354" i="7"/>
  <c r="V338" i="7"/>
  <c r="V322" i="7"/>
  <c r="V306" i="7"/>
  <c r="V290" i="7"/>
  <c r="V274" i="7"/>
  <c r="V258" i="7"/>
  <c r="V242" i="7"/>
  <c r="V226" i="7"/>
  <c r="V210" i="7"/>
  <c r="V194" i="7"/>
  <c r="V178" i="7"/>
  <c r="V146" i="7"/>
  <c r="V130" i="7"/>
  <c r="V114" i="7"/>
  <c r="V98" i="7"/>
  <c r="V82" i="7"/>
  <c r="V50" i="7"/>
  <c r="V34" i="7"/>
  <c r="V18" i="7"/>
  <c r="AI1457" i="7"/>
  <c r="AI1329" i="7"/>
  <c r="AI1313" i="7"/>
  <c r="AI1265" i="7"/>
  <c r="AI1249" i="7"/>
  <c r="AI1217" i="7"/>
  <c r="AI1201" i="7"/>
  <c r="AI1137" i="7"/>
  <c r="AI1121" i="7"/>
  <c r="AI1089" i="7"/>
  <c r="AI1073" i="7"/>
  <c r="AI1009" i="7"/>
  <c r="AI993" i="7"/>
  <c r="AI977" i="7"/>
  <c r="AI945" i="7"/>
  <c r="AI897" i="7"/>
  <c r="AI881" i="7"/>
  <c r="AI817" i="7"/>
  <c r="AI801" i="7"/>
  <c r="AI785" i="7"/>
  <c r="AI753" i="7"/>
  <c r="AI705" i="7"/>
  <c r="AI689" i="7"/>
  <c r="AI625" i="7"/>
  <c r="AI577" i="7"/>
  <c r="AI561" i="7"/>
  <c r="AI529" i="7"/>
  <c r="AI497" i="7"/>
  <c r="AI465" i="7"/>
  <c r="AI433" i="7"/>
  <c r="AI417" i="7"/>
  <c r="AI385" i="7"/>
  <c r="AI369" i="7"/>
  <c r="AI305" i="7"/>
  <c r="AI273" i="7"/>
  <c r="AI241" i="7"/>
  <c r="AI225" i="7"/>
  <c r="AI193" i="7"/>
  <c r="AI177" i="7"/>
  <c r="AI113" i="7"/>
  <c r="AI65" i="7"/>
  <c r="AI49" i="7"/>
  <c r="AI702" i="7"/>
  <c r="AI446" i="7"/>
  <c r="AI270" i="7"/>
  <c r="AI238" i="7"/>
  <c r="AI1179" i="7"/>
  <c r="AI1163" i="7"/>
  <c r="AI1147" i="7"/>
  <c r="AI1131" i="7"/>
  <c r="AI1115" i="7"/>
  <c r="AI1099" i="7"/>
  <c r="AI1083" i="7"/>
  <c r="AI1067" i="7"/>
  <c r="AI1051" i="7"/>
  <c r="AI1035" i="7"/>
  <c r="AI1019" i="7"/>
  <c r="AI1003" i="7"/>
  <c r="AI987" i="7"/>
  <c r="AI971" i="7"/>
  <c r="AI939" i="7"/>
  <c r="AI923" i="7"/>
  <c r="AI907" i="7"/>
  <c r="AI891" i="7"/>
  <c r="AI875" i="7"/>
  <c r="AI859" i="7"/>
  <c r="AI843" i="7"/>
  <c r="AI827" i="7"/>
  <c r="AI811" i="7"/>
  <c r="AI795" i="7"/>
  <c r="AI779" i="7"/>
  <c r="AI763" i="7"/>
  <c r="AI747" i="7"/>
  <c r="AI715" i="7"/>
  <c r="AI699" i="7"/>
  <c r="AI683" i="7"/>
  <c r="AI667" i="7"/>
  <c r="AI651" i="7"/>
  <c r="AI635" i="7"/>
  <c r="AI619" i="7"/>
  <c r="AI603" i="7"/>
  <c r="AI571" i="7"/>
  <c r="AI555" i="7"/>
  <c r="AI539" i="7"/>
  <c r="AI523" i="7"/>
  <c r="AI507" i="7"/>
  <c r="AI491" i="7"/>
  <c r="AI475" i="7"/>
  <c r="AI459" i="7"/>
  <c r="AI443" i="7"/>
  <c r="AI427" i="7"/>
  <c r="AI411" i="7"/>
  <c r="AI379" i="7"/>
  <c r="AI363" i="7"/>
  <c r="AI347" i="7"/>
  <c r="AI331" i="7"/>
  <c r="AI315" i="7"/>
  <c r="AI299" i="7"/>
  <c r="AI283" i="7"/>
  <c r="AI267" i="7"/>
  <c r="AI251" i="7"/>
  <c r="AI235" i="7"/>
  <c r="AI219" i="7"/>
  <c r="AI203" i="7"/>
  <c r="AI187" i="7"/>
  <c r="AI171" i="7"/>
  <c r="AI155" i="7"/>
  <c r="AI139" i="7"/>
  <c r="AI123" i="7"/>
  <c r="AI107" i="7"/>
  <c r="AI91" i="7"/>
  <c r="AI75" i="7"/>
  <c r="AI59" i="7"/>
  <c r="AI43" i="7"/>
  <c r="AI27" i="7"/>
  <c r="AI11" i="7"/>
  <c r="AI906" i="7"/>
  <c r="AI890" i="7"/>
  <c r="AI874" i="7"/>
  <c r="AI842" i="7"/>
  <c r="AI826" i="7"/>
  <c r="AI810" i="7"/>
  <c r="AI794" i="7"/>
  <c r="AI778" i="7"/>
  <c r="AI746" i="7"/>
  <c r="AI714" i="7"/>
  <c r="AI698" i="7"/>
  <c r="AI682" i="7"/>
  <c r="AI650" i="7"/>
  <c r="AI634" i="7"/>
  <c r="AI618" i="7"/>
  <c r="AI602" i="7"/>
  <c r="AI586" i="7"/>
  <c r="AI570" i="7"/>
  <c r="AI554" i="7"/>
  <c r="AI522" i="7"/>
  <c r="AI506" i="7"/>
  <c r="AI490" i="7"/>
  <c r="AI474" i="7"/>
  <c r="AI458" i="7"/>
  <c r="AI426" i="7"/>
  <c r="AI394" i="7"/>
  <c r="AI378" i="7"/>
  <c r="AI362" i="7"/>
  <c r="AI330" i="7"/>
  <c r="AI314" i="7"/>
  <c r="AI298" i="7"/>
  <c r="AI282" i="7"/>
  <c r="AI266" i="7"/>
  <c r="AI234" i="7"/>
  <c r="AI202" i="7"/>
  <c r="AI186" i="7"/>
  <c r="AI170" i="7"/>
  <c r="AI138" i="7"/>
  <c r="AI106" i="7"/>
  <c r="AI90" i="7"/>
  <c r="AI74" i="7"/>
  <c r="AI26" i="7"/>
  <c r="AI10" i="7"/>
  <c r="AI1480" i="7"/>
  <c r="AI1464" i="7"/>
  <c r="AI8" i="7"/>
  <c r="AI1463" i="7"/>
  <c r="AI1095" i="7"/>
  <c r="AI999" i="7"/>
  <c r="AI887" i="7"/>
  <c r="AI759" i="7"/>
  <c r="AI663" i="7"/>
  <c r="AI615" i="7"/>
  <c r="AI583" i="7"/>
  <c r="AI551" i="7"/>
  <c r="AI535" i="7"/>
  <c r="AI519" i="7"/>
  <c r="AI503" i="7"/>
  <c r="AI487" i="7"/>
  <c r="AI471" i="7"/>
  <c r="AI455" i="7"/>
  <c r="AI439" i="7"/>
  <c r="AI423" i="7"/>
  <c r="AI359" i="7"/>
  <c r="AI263" i="7"/>
  <c r="AI167" i="7"/>
  <c r="AI1461" i="7"/>
  <c r="AI1508" i="7"/>
  <c r="AI1060" i="7"/>
  <c r="AI1044" i="7"/>
  <c r="AI996" i="7"/>
  <c r="AI884" i="7"/>
  <c r="AI660" i="7"/>
  <c r="AI596" i="7"/>
  <c r="AI356" i="7"/>
  <c r="AI228" i="7"/>
  <c r="AI1507" i="7"/>
  <c r="AI1475" i="7"/>
  <c r="AI1443" i="7"/>
  <c r="AI1427" i="7"/>
  <c r="AI1411" i="7"/>
  <c r="AI1379" i="7"/>
  <c r="AI1347" i="7"/>
  <c r="AI1331" i="7"/>
  <c r="AI1299" i="7"/>
  <c r="AI1267" i="7"/>
  <c r="AI1251" i="7"/>
  <c r="AI1219" i="7"/>
  <c r="AI1203" i="7"/>
  <c r="AI1187" i="7"/>
  <c r="AI1155" i="7"/>
  <c r="AI1107" i="7"/>
  <c r="AI1075" i="7"/>
  <c r="AI1059" i="7"/>
  <c r="AI1043" i="7"/>
  <c r="AI1011" i="7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AI963" i="7"/>
  <c r="AI915" i="7"/>
  <c r="AI883" i="7"/>
  <c r="AI867" i="7"/>
  <c r="AI851" i="7"/>
  <c r="AI835" i="7"/>
  <c r="AI819" i="7"/>
  <c r="AI787" i="7"/>
  <c r="AI771" i="7"/>
  <c r="AI739" i="7"/>
  <c r="AI691" i="7"/>
  <c r="AI659" i="7"/>
  <c r="AI643" i="7"/>
  <c r="AI627" i="7"/>
  <c r="AI595" i="7"/>
  <c r="AI547" i="7"/>
  <c r="AI515" i="7"/>
  <c r="AI499" i="7"/>
  <c r="AI483" i="7"/>
  <c r="AI467" i="7"/>
  <c r="AI451" i="7"/>
  <c r="AI403" i="7"/>
  <c r="AI355" i="7"/>
  <c r="AI323" i="7"/>
  <c r="AI307" i="7"/>
  <c r="AI291" i="7"/>
  <c r="AI275" i="7"/>
  <c r="AI259" i="7"/>
  <c r="AI227" i="7"/>
  <c r="AI211" i="7"/>
  <c r="AI179" i="7"/>
  <c r="AI163" i="7"/>
  <c r="AI131" i="7"/>
  <c r="AI115" i="7"/>
  <c r="AI99" i="7"/>
  <c r="AI83" i="7"/>
  <c r="AI51" i="7"/>
  <c r="AI35" i="7"/>
  <c r="AI19" i="7"/>
  <c r="AI1070" i="7"/>
  <c r="AI510" i="7"/>
  <c r="AB139" i="7"/>
  <c r="AI1470" i="7"/>
  <c r="AI877" i="7"/>
  <c r="J834" i="7"/>
  <c r="J562" i="7"/>
  <c r="AI1198" i="7"/>
  <c r="AI1454" i="7"/>
  <c r="AI1005" i="7"/>
  <c r="AI973" i="7"/>
  <c r="AI782" i="7"/>
  <c r="AI749" i="7"/>
  <c r="AI445" i="7"/>
  <c r="AB1387" i="7"/>
  <c r="AI685" i="7"/>
  <c r="S370" i="6"/>
  <c r="AI1444" i="7"/>
  <c r="AI1445" i="7"/>
  <c r="AI1509" i="7"/>
  <c r="AI1477" i="7"/>
  <c r="AI1342" i="7"/>
  <c r="AI558" i="7"/>
  <c r="AI126" i="7"/>
  <c r="M187" i="6"/>
  <c r="M188" i="6" s="1"/>
  <c r="M189" i="6" s="1"/>
  <c r="M190" i="6" s="1"/>
  <c r="M191" i="6" s="1"/>
  <c r="M192" i="6" s="1"/>
  <c r="M193" i="6" s="1"/>
  <c r="M194" i="6" s="1"/>
  <c r="M195" i="6" s="1"/>
  <c r="M196" i="6" s="1"/>
  <c r="M197" i="6" s="1"/>
  <c r="M198" i="6" s="1"/>
  <c r="M199" i="6" s="1"/>
  <c r="M200" i="6" s="1"/>
  <c r="M201" i="6" s="1"/>
  <c r="M202" i="6" s="1"/>
  <c r="M203" i="6" s="1"/>
  <c r="M204" i="6" s="1"/>
  <c r="M205" i="6" s="1"/>
  <c r="M206" i="6" s="1"/>
  <c r="M207" i="6" s="1"/>
  <c r="M208" i="6" s="1"/>
  <c r="M209" i="6" s="1"/>
  <c r="M210" i="6" s="1"/>
  <c r="M211" i="6" s="1"/>
  <c r="M212" i="6" s="1"/>
  <c r="M213" i="6" s="1"/>
  <c r="M214" i="6" s="1"/>
  <c r="M215" i="6" s="1"/>
  <c r="M216" i="6" s="1"/>
  <c r="M217" i="6" s="1"/>
  <c r="M218" i="6" s="1"/>
  <c r="M219" i="6" s="1"/>
  <c r="M220" i="6" s="1"/>
  <c r="M221" i="6" s="1"/>
  <c r="M222" i="6" s="1"/>
  <c r="M223" i="6" s="1"/>
  <c r="M224" i="6" s="1"/>
  <c r="M225" i="6" s="1"/>
  <c r="M226" i="6" s="1"/>
  <c r="M227" i="6" s="1"/>
  <c r="M228" i="6" s="1"/>
  <c r="M229" i="6" s="1"/>
  <c r="M230" i="6" s="1"/>
  <c r="M231" i="6" s="1"/>
  <c r="M232" i="6" s="1"/>
  <c r="M233" i="6" s="1"/>
  <c r="M234" i="6" s="1"/>
  <c r="M235" i="6" s="1"/>
  <c r="M236" i="6" s="1"/>
  <c r="M237" i="6" s="1"/>
  <c r="M238" i="6" s="1"/>
  <c r="M239" i="6" s="1"/>
  <c r="M240" i="6" s="1"/>
  <c r="M241" i="6" s="1"/>
  <c r="M242" i="6" s="1"/>
  <c r="M243" i="6" s="1"/>
  <c r="M244" i="6" s="1"/>
  <c r="M245" i="6" s="1"/>
  <c r="M246" i="6" s="1"/>
  <c r="M247" i="6" s="1"/>
  <c r="M248" i="6" s="1"/>
  <c r="M249" i="6" s="1"/>
  <c r="M250" i="6" s="1"/>
  <c r="M251" i="6" s="1"/>
  <c r="M252" i="6" s="1"/>
  <c r="M253" i="6" s="1"/>
  <c r="M254" i="6" s="1"/>
  <c r="M255" i="6" s="1"/>
  <c r="M256" i="6" s="1"/>
  <c r="M257" i="6" s="1"/>
  <c r="M258" i="6" s="1"/>
  <c r="M259" i="6" s="1"/>
  <c r="M260" i="6" s="1"/>
  <c r="M261" i="6" s="1"/>
  <c r="M262" i="6" s="1"/>
  <c r="M263" i="6" s="1"/>
  <c r="M264" i="6" s="1"/>
  <c r="M265" i="6" s="1"/>
  <c r="M266" i="6" s="1"/>
  <c r="M267" i="6" s="1"/>
  <c r="M268" i="6" s="1"/>
  <c r="M269" i="6" s="1"/>
  <c r="M270" i="6" s="1"/>
  <c r="M271" i="6" s="1"/>
  <c r="M272" i="6" s="1"/>
  <c r="M273" i="6" s="1"/>
  <c r="M274" i="6" s="1"/>
  <c r="M275" i="6" s="1"/>
  <c r="AI910" i="7"/>
  <c r="AI1377" i="7"/>
  <c r="AI1297" i="7"/>
  <c r="AI737" i="7"/>
  <c r="AI366" i="7"/>
  <c r="AI174" i="7"/>
  <c r="AI142" i="7"/>
  <c r="AI97" i="7"/>
  <c r="AI318" i="7"/>
  <c r="AI46" i="7"/>
  <c r="AB1419" i="7"/>
  <c r="AB1115" i="7"/>
  <c r="AI1101" i="7"/>
  <c r="AI78" i="7"/>
  <c r="AI1213" i="7"/>
  <c r="AI653" i="7"/>
  <c r="AI462" i="7"/>
  <c r="AI237" i="7"/>
  <c r="AI1437" i="7"/>
  <c r="AI269" i="7"/>
  <c r="J690" i="7"/>
  <c r="J530" i="7"/>
  <c r="AI1166" i="7"/>
  <c r="AI638" i="7"/>
  <c r="AI190" i="7"/>
  <c r="AI1408" i="7"/>
  <c r="AI1409" i="7"/>
  <c r="AI1392" i="7"/>
  <c r="AI1393" i="7"/>
  <c r="AI1280" i="7"/>
  <c r="AI1281" i="7"/>
  <c r="AI1232" i="7"/>
  <c r="AI1233" i="7"/>
  <c r="AI1184" i="7"/>
  <c r="AI1185" i="7"/>
  <c r="AI960" i="7"/>
  <c r="AI961" i="7"/>
  <c r="AI912" i="7"/>
  <c r="AI913" i="7"/>
  <c r="AI864" i="7"/>
  <c r="AI865" i="7"/>
  <c r="AI768" i="7"/>
  <c r="AI769" i="7"/>
  <c r="AI720" i="7"/>
  <c r="AI721" i="7"/>
  <c r="AI672" i="7"/>
  <c r="AI673" i="7"/>
  <c r="AI448" i="7"/>
  <c r="AI449" i="7"/>
  <c r="AI400" i="7"/>
  <c r="AI401" i="7"/>
  <c r="AI352" i="7"/>
  <c r="AI353" i="7"/>
  <c r="AI256" i="7"/>
  <c r="AI257" i="7"/>
  <c r="AI208" i="7"/>
  <c r="AI209" i="7"/>
  <c r="AI160" i="7"/>
  <c r="AI161" i="7"/>
  <c r="AI1424" i="7"/>
  <c r="AI1150" i="7"/>
  <c r="AI590" i="7"/>
  <c r="AI513" i="7"/>
  <c r="AI481" i="7"/>
  <c r="AB1451" i="7"/>
  <c r="AI830" i="7"/>
  <c r="J290" i="7"/>
  <c r="AI1041" i="7"/>
  <c r="AI321" i="7"/>
  <c r="AI289" i="7"/>
  <c r="AI128" i="7"/>
  <c r="AI494" i="7"/>
  <c r="AI1022" i="7"/>
  <c r="V545" i="7"/>
  <c r="AI1406" i="7"/>
  <c r="AI1428" i="7"/>
  <c r="AI1429" i="7"/>
  <c r="AI1518" i="7"/>
  <c r="AI1502" i="7"/>
  <c r="AI1486" i="7"/>
  <c r="AI1390" i="7"/>
  <c r="AI1374" i="7"/>
  <c r="AI1358" i="7"/>
  <c r="AI1326" i="7"/>
  <c r="AI1310" i="7"/>
  <c r="AI1278" i="7"/>
  <c r="AI1246" i="7"/>
  <c r="AI1230" i="7"/>
  <c r="AI1182" i="7"/>
  <c r="AI1134" i="7"/>
  <c r="AI1118" i="7"/>
  <c r="AI1086" i="7"/>
  <c r="AI1054" i="7"/>
  <c r="AI1038" i="7"/>
  <c r="AI990" i="7"/>
  <c r="AI942" i="7"/>
  <c r="AI926" i="7"/>
  <c r="AI894" i="7"/>
  <c r="AI862" i="7"/>
  <c r="AI846" i="7"/>
  <c r="AI814" i="7"/>
  <c r="AI798" i="7"/>
  <c r="AI766" i="7"/>
  <c r="AI734" i="7"/>
  <c r="AI718" i="7"/>
  <c r="AI670" i="7"/>
  <c r="AI622" i="7"/>
  <c r="AI606" i="7"/>
  <c r="AI574" i="7"/>
  <c r="AI542" i="7"/>
  <c r="AI526" i="7"/>
  <c r="AI478" i="7"/>
  <c r="AI430" i="7"/>
  <c r="AI414" i="7"/>
  <c r="AI382" i="7"/>
  <c r="AI350" i="7"/>
  <c r="AI334" i="7"/>
  <c r="AI302" i="7"/>
  <c r="AI286" i="7"/>
  <c r="AI254" i="7"/>
  <c r="AI222" i="7"/>
  <c r="AI206" i="7"/>
  <c r="AI158" i="7"/>
  <c r="AI110" i="7"/>
  <c r="AI94" i="7"/>
  <c r="AI62" i="7"/>
  <c r="AI30" i="7"/>
  <c r="AI14" i="7"/>
  <c r="AI1505" i="7"/>
  <c r="AI17" i="7"/>
  <c r="M1009" i="6"/>
  <c r="M1010" i="6" s="1"/>
  <c r="M1011" i="6" s="1"/>
  <c r="M1012" i="6" s="1"/>
  <c r="M1013" i="6" s="1"/>
  <c r="M1014" i="6" s="1"/>
  <c r="M1015" i="6" s="1"/>
  <c r="M1016" i="6" s="1"/>
  <c r="M1017" i="6" s="1"/>
  <c r="M1018" i="6" s="1"/>
  <c r="M1019" i="6" s="1"/>
  <c r="M1020" i="6" s="1"/>
  <c r="M1021" i="6" s="1"/>
  <c r="M1022" i="6" s="1"/>
  <c r="M1023" i="6" s="1"/>
  <c r="M1024" i="6" s="1"/>
  <c r="M1025" i="6" s="1"/>
  <c r="M1026" i="6" s="1"/>
  <c r="M1027" i="6" s="1"/>
  <c r="M1028" i="6" s="1"/>
  <c r="M1029" i="6" s="1"/>
  <c r="M1030" i="6" s="1"/>
  <c r="M1031" i="6" s="1"/>
  <c r="M1032" i="6" s="1"/>
  <c r="M1033" i="6" s="1"/>
  <c r="M1034" i="6" s="1"/>
  <c r="M1035" i="6" s="1"/>
  <c r="M1036" i="6" s="1"/>
  <c r="M1037" i="6" s="1"/>
  <c r="M1038" i="6" s="1"/>
  <c r="M1039" i="6" s="1"/>
  <c r="M1040" i="6" s="1"/>
  <c r="M1041" i="6" s="1"/>
  <c r="M1042" i="6" s="1"/>
  <c r="M1043" i="6" s="1"/>
  <c r="M1044" i="6" s="1"/>
  <c r="M1045" i="6" s="1"/>
  <c r="M1046" i="6" s="1"/>
  <c r="M1047" i="6" s="1"/>
  <c r="M1048" i="6" s="1"/>
  <c r="M1049" i="6" s="1"/>
  <c r="M1050" i="6" s="1"/>
  <c r="M1051" i="6" s="1"/>
  <c r="M1052" i="6" s="1"/>
  <c r="M1053" i="6" s="1"/>
  <c r="M1054" i="6" s="1"/>
  <c r="M1055" i="6" s="1"/>
  <c r="M1056" i="6" s="1"/>
  <c r="M1057" i="6" s="1"/>
  <c r="M1058" i="6" s="1"/>
  <c r="M1059" i="6" s="1"/>
  <c r="M1060" i="6" s="1"/>
  <c r="M1061" i="6" s="1"/>
  <c r="M1062" i="6" s="1"/>
  <c r="M1063" i="6" s="1"/>
  <c r="M1064" i="6" s="1"/>
  <c r="M1065" i="6" s="1"/>
  <c r="M1066" i="6" s="1"/>
  <c r="M1067" i="6" s="1"/>
  <c r="M1068" i="6" s="1"/>
  <c r="M1069" i="6" s="1"/>
  <c r="M1070" i="6" s="1"/>
  <c r="M1071" i="6" s="1"/>
  <c r="M1072" i="6" s="1"/>
  <c r="M1073" i="6" s="1"/>
  <c r="M1074" i="6" s="1"/>
  <c r="M1075" i="6" s="1"/>
  <c r="M1076" i="6" s="1"/>
  <c r="M1077" i="6" s="1"/>
  <c r="M1078" i="6" s="1"/>
  <c r="M1079" i="6" s="1"/>
  <c r="M1080" i="6" s="1"/>
  <c r="M1081" i="6" s="1"/>
  <c r="M1082" i="6" s="1"/>
  <c r="M1083" i="6" s="1"/>
  <c r="M1084" i="6" s="1"/>
  <c r="M1085" i="6" s="1"/>
  <c r="M1086" i="6" s="1"/>
  <c r="M1087" i="6" s="1"/>
  <c r="M1088" i="6" s="1"/>
  <c r="M1089" i="6" s="1"/>
  <c r="M1090" i="6" s="1"/>
  <c r="M1091" i="6" s="1"/>
  <c r="M1092" i="6" s="1"/>
  <c r="M1093" i="6" s="1"/>
  <c r="M1094" i="6" s="1"/>
  <c r="M1095" i="6" s="1"/>
  <c r="M1096" i="6" s="1"/>
  <c r="M1097" i="6" s="1"/>
  <c r="M1098" i="6" s="1"/>
  <c r="M97" i="6"/>
  <c r="M98" i="6" s="1"/>
  <c r="M99" i="6" s="1"/>
  <c r="M100" i="6" s="1"/>
  <c r="M101" i="6" s="1"/>
  <c r="M102" i="6" s="1"/>
  <c r="M103" i="6" s="1"/>
  <c r="M104" i="6" s="1"/>
  <c r="M105" i="6" s="1"/>
  <c r="M106" i="6" s="1"/>
  <c r="M107" i="6" s="1"/>
  <c r="M108" i="6" s="1"/>
  <c r="M109" i="6" s="1"/>
  <c r="M110" i="6" s="1"/>
  <c r="M111" i="6" s="1"/>
  <c r="M112" i="6" s="1"/>
  <c r="M113" i="6" s="1"/>
  <c r="M114" i="6" s="1"/>
  <c r="M115" i="6" s="1"/>
  <c r="M116" i="6" s="1"/>
  <c r="M117" i="6" s="1"/>
  <c r="M118" i="6" s="1"/>
  <c r="M119" i="6" s="1"/>
  <c r="M120" i="6" s="1"/>
  <c r="M121" i="6" s="1"/>
  <c r="M122" i="6" s="1"/>
  <c r="M123" i="6" s="1"/>
  <c r="M124" i="6" s="1"/>
  <c r="M125" i="6" s="1"/>
  <c r="M126" i="6" s="1"/>
  <c r="M127" i="6" s="1"/>
  <c r="M128" i="6" s="1"/>
  <c r="M129" i="6" s="1"/>
  <c r="M130" i="6" s="1"/>
  <c r="M131" i="6" s="1"/>
  <c r="M132" i="6" s="1"/>
  <c r="M133" i="6" s="1"/>
  <c r="M134" i="6" s="1"/>
  <c r="M135" i="6" s="1"/>
  <c r="M136" i="6" s="1"/>
  <c r="M137" i="6" s="1"/>
  <c r="M138" i="6" s="1"/>
  <c r="M139" i="6" s="1"/>
  <c r="M140" i="6" s="1"/>
  <c r="M141" i="6" s="1"/>
  <c r="M142" i="6" s="1"/>
  <c r="M143" i="6" s="1"/>
  <c r="M144" i="6" s="1"/>
  <c r="M145" i="6" s="1"/>
  <c r="M146" i="6" s="1"/>
  <c r="M147" i="6" s="1"/>
  <c r="M148" i="6" s="1"/>
  <c r="M149" i="6" s="1"/>
  <c r="M150" i="6" s="1"/>
  <c r="M151" i="6" s="1"/>
  <c r="M152" i="6" s="1"/>
  <c r="M153" i="6" s="1"/>
  <c r="M154" i="6" s="1"/>
  <c r="M155" i="6" s="1"/>
  <c r="M156" i="6" s="1"/>
  <c r="M157" i="6" s="1"/>
  <c r="M158" i="6" s="1"/>
  <c r="M159" i="6" s="1"/>
  <c r="M160" i="6" s="1"/>
  <c r="M161" i="6" s="1"/>
  <c r="M162" i="6" s="1"/>
  <c r="M163" i="6" s="1"/>
  <c r="M164" i="6" s="1"/>
  <c r="M165" i="6" s="1"/>
  <c r="M166" i="6" s="1"/>
  <c r="M167" i="6" s="1"/>
  <c r="M168" i="6" s="1"/>
  <c r="M169" i="6" s="1"/>
  <c r="M170" i="6" s="1"/>
  <c r="M171" i="6" s="1"/>
  <c r="M172" i="6" s="1"/>
  <c r="M173" i="6" s="1"/>
  <c r="M174" i="6" s="1"/>
  <c r="M175" i="6" s="1"/>
  <c r="M176" i="6" s="1"/>
  <c r="M177" i="6" s="1"/>
  <c r="M178" i="6" s="1"/>
  <c r="M179" i="6" s="1"/>
  <c r="M180" i="6" s="1"/>
  <c r="M181" i="6" s="1"/>
  <c r="M182" i="6" s="1"/>
  <c r="M183" i="6" s="1"/>
  <c r="M184" i="6" s="1"/>
  <c r="AI1352" i="7"/>
  <c r="AI1336" i="7"/>
  <c r="AI1320" i="7"/>
  <c r="AI1304" i="7"/>
  <c r="AI1288" i="7"/>
  <c r="AI1272" i="7"/>
  <c r="AI1256" i="7"/>
  <c r="AI1240" i="7"/>
  <c r="AI1224" i="7"/>
  <c r="AI1208" i="7"/>
  <c r="AI1192" i="7"/>
  <c r="AI1176" i="7"/>
  <c r="AI1160" i="7"/>
  <c r="AI1144" i="7"/>
  <c r="AI1128" i="7"/>
  <c r="AI1112" i="7"/>
  <c r="AI1096" i="7"/>
  <c r="AI1080" i="7"/>
  <c r="AI1064" i="7"/>
  <c r="AI1048" i="7"/>
  <c r="AI1032" i="7"/>
  <c r="AI1016" i="7"/>
  <c r="AI1000" i="7"/>
  <c r="AI984" i="7"/>
  <c r="AI968" i="7"/>
  <c r="AI952" i="7"/>
  <c r="AI936" i="7"/>
  <c r="AI920" i="7"/>
  <c r="AI904" i="7"/>
  <c r="AI888" i="7"/>
  <c r="AI872" i="7"/>
  <c r="AI856" i="7"/>
  <c r="AI840" i="7"/>
  <c r="AI824" i="7"/>
  <c r="AI808" i="7"/>
  <c r="AI792" i="7"/>
  <c r="AI776" i="7"/>
  <c r="AI760" i="7"/>
  <c r="AI744" i="7"/>
  <c r="AI728" i="7"/>
  <c r="AI712" i="7"/>
  <c r="AI696" i="7"/>
  <c r="AI680" i="7"/>
  <c r="AI664" i="7"/>
  <c r="AI648" i="7"/>
  <c r="AI632" i="7"/>
  <c r="AI616" i="7"/>
  <c r="AI600" i="7"/>
  <c r="AI584" i="7"/>
  <c r="AI568" i="7"/>
  <c r="AI552" i="7"/>
  <c r="AI536" i="7"/>
  <c r="AI520" i="7"/>
  <c r="AI504" i="7"/>
  <c r="AI488" i="7"/>
  <c r="AI472" i="7"/>
  <c r="AI456" i="7"/>
  <c r="AI440" i="7"/>
  <c r="AI424" i="7"/>
  <c r="AI408" i="7"/>
  <c r="AI392" i="7"/>
  <c r="AI376" i="7"/>
  <c r="AI360" i="7"/>
  <c r="AI344" i="7"/>
  <c r="AI328" i="7"/>
  <c r="AI312" i="7"/>
  <c r="AI296" i="7"/>
  <c r="AI280" i="7"/>
  <c r="AI264" i="7"/>
  <c r="AI248" i="7"/>
  <c r="AI232" i="7"/>
  <c r="AI216" i="7"/>
  <c r="AI200" i="7"/>
  <c r="AI184" i="7"/>
  <c r="AI168" i="7"/>
  <c r="AI152" i="7"/>
  <c r="AI136" i="7"/>
  <c r="AI120" i="7"/>
  <c r="AI104" i="7"/>
  <c r="AI88" i="7"/>
  <c r="M370" i="6"/>
  <c r="M371" i="6" s="1"/>
  <c r="M372" i="6" s="1"/>
  <c r="M373" i="6" s="1"/>
  <c r="M374" i="6" s="1"/>
  <c r="M375" i="6" s="1"/>
  <c r="M376" i="6" s="1"/>
  <c r="M377" i="6" s="1"/>
  <c r="M378" i="6" s="1"/>
  <c r="M379" i="6" s="1"/>
  <c r="M380" i="6" s="1"/>
  <c r="M381" i="6" s="1"/>
  <c r="M382" i="6" s="1"/>
  <c r="M383" i="6" s="1"/>
  <c r="M384" i="6" s="1"/>
  <c r="M385" i="6" s="1"/>
  <c r="M386" i="6" s="1"/>
  <c r="M387" i="6" s="1"/>
  <c r="M388" i="6" s="1"/>
  <c r="M389" i="6" s="1"/>
  <c r="M390" i="6" s="1"/>
  <c r="M391" i="6" s="1"/>
  <c r="M392" i="6" s="1"/>
  <c r="M393" i="6" s="1"/>
  <c r="M394" i="6" s="1"/>
  <c r="M395" i="6" s="1"/>
  <c r="M396" i="6" s="1"/>
  <c r="M397" i="6" s="1"/>
  <c r="M398" i="6" s="1"/>
  <c r="M399" i="6" s="1"/>
  <c r="M400" i="6" s="1"/>
  <c r="M401" i="6" s="1"/>
  <c r="M402" i="6" s="1"/>
  <c r="M403" i="6" s="1"/>
  <c r="M404" i="6" s="1"/>
  <c r="M405" i="6" s="1"/>
  <c r="M406" i="6" s="1"/>
  <c r="M407" i="6" s="1"/>
  <c r="M408" i="6" s="1"/>
  <c r="M409" i="6" s="1"/>
  <c r="M410" i="6" s="1"/>
  <c r="M411" i="6" s="1"/>
  <c r="M412" i="6" s="1"/>
  <c r="M413" i="6" s="1"/>
  <c r="M414" i="6" s="1"/>
  <c r="M415" i="6" s="1"/>
  <c r="M416" i="6" s="1"/>
  <c r="M417" i="6" s="1"/>
  <c r="M418" i="6" s="1"/>
  <c r="M419" i="6" s="1"/>
  <c r="M420" i="6" s="1"/>
  <c r="M421" i="6" s="1"/>
  <c r="M422" i="6" s="1"/>
  <c r="M423" i="6" s="1"/>
  <c r="M424" i="6" s="1"/>
  <c r="M425" i="6" s="1"/>
  <c r="M426" i="6" s="1"/>
  <c r="M427" i="6" s="1"/>
  <c r="M428" i="6" s="1"/>
  <c r="M429" i="6" s="1"/>
  <c r="M430" i="6" s="1"/>
  <c r="M431" i="6" s="1"/>
  <c r="M432" i="6" s="1"/>
  <c r="M433" i="6" s="1"/>
  <c r="M434" i="6" s="1"/>
  <c r="M435" i="6" s="1"/>
  <c r="M436" i="6" s="1"/>
  <c r="M437" i="6" s="1"/>
  <c r="M438" i="6" s="1"/>
  <c r="M439" i="6" s="1"/>
  <c r="M440" i="6" s="1"/>
  <c r="M441" i="6" s="1"/>
  <c r="M442" i="6" s="1"/>
  <c r="M443" i="6" s="1"/>
  <c r="M444" i="6" s="1"/>
  <c r="M445" i="6" s="1"/>
  <c r="M446" i="6" s="1"/>
  <c r="M447" i="6" s="1"/>
  <c r="M448" i="6" s="1"/>
  <c r="M449" i="6" s="1"/>
  <c r="M450" i="6" s="1"/>
  <c r="M451" i="6" s="1"/>
  <c r="M452" i="6" s="1"/>
  <c r="M453" i="6" s="1"/>
  <c r="M454" i="6" s="1"/>
  <c r="M455" i="6" s="1"/>
  <c r="M456" i="6" s="1"/>
  <c r="M457" i="6" s="1"/>
  <c r="M458" i="6" s="1"/>
  <c r="M459" i="6" s="1"/>
  <c r="V3" i="6"/>
  <c r="AB1468" i="7"/>
  <c r="AB1292" i="7"/>
  <c r="AB876" i="7"/>
  <c r="AB652" i="7"/>
  <c r="AB508" i="7"/>
  <c r="AI1349" i="7"/>
  <c r="AI1333" i="7"/>
  <c r="AI1317" i="7"/>
  <c r="AI1301" i="7"/>
  <c r="AI1285" i="7"/>
  <c r="AI1269" i="7"/>
  <c r="AI1253" i="7"/>
  <c r="AI1237" i="7"/>
  <c r="AI1221" i="7"/>
  <c r="AI1205" i="7"/>
  <c r="AI1189" i="7"/>
  <c r="AI1173" i="7"/>
  <c r="AI1157" i="7"/>
  <c r="AI1141" i="7"/>
  <c r="AI1125" i="7"/>
  <c r="AI1109" i="7"/>
  <c r="AI1093" i="7"/>
  <c r="AI1077" i="7"/>
  <c r="AI1061" i="7"/>
  <c r="AI1045" i="7"/>
  <c r="AI1029" i="7"/>
  <c r="AI1013" i="7"/>
  <c r="AI997" i="7"/>
  <c r="AI981" i="7"/>
  <c r="AI965" i="7"/>
  <c r="AI949" i="7"/>
  <c r="AI933" i="7"/>
  <c r="AI917" i="7"/>
  <c r="AI901" i="7"/>
  <c r="AI885" i="7"/>
  <c r="AI869" i="7"/>
  <c r="AI853" i="7"/>
  <c r="AI837" i="7"/>
  <c r="AI821" i="7"/>
  <c r="AI805" i="7"/>
  <c r="AI789" i="7"/>
  <c r="AI773" i="7"/>
  <c r="AI757" i="7"/>
  <c r="AI741" i="7"/>
  <c r="AI725" i="7"/>
  <c r="AI709" i="7"/>
  <c r="AI693" i="7"/>
  <c r="AI677" i="7"/>
  <c r="AI661" i="7"/>
  <c r="AI645" i="7"/>
  <c r="AI629" i="7"/>
  <c r="AI613" i="7"/>
  <c r="AI597" i="7"/>
  <c r="AI581" i="7"/>
  <c r="AI565" i="7"/>
  <c r="AI549" i="7"/>
  <c r="AI533" i="7"/>
  <c r="AI517" i="7"/>
  <c r="AI501" i="7"/>
  <c r="AI485" i="7"/>
  <c r="AI469" i="7"/>
  <c r="AI453" i="7"/>
  <c r="AI437" i="7"/>
  <c r="AI421" i="7"/>
  <c r="AI405" i="7"/>
  <c r="AI389" i="7"/>
  <c r="AI373" i="7"/>
  <c r="AI357" i="7"/>
  <c r="AI341" i="7"/>
  <c r="AI325" i="7"/>
  <c r="AI309" i="7"/>
  <c r="AI293" i="7"/>
  <c r="AI277" i="7"/>
  <c r="AI261" i="7"/>
  <c r="AI245" i="7"/>
  <c r="AI229" i="7"/>
  <c r="AI213" i="7"/>
  <c r="AI197" i="7"/>
  <c r="AI181" i="7"/>
  <c r="AI165" i="7"/>
  <c r="AI149" i="7"/>
  <c r="AI133" i="7"/>
  <c r="AI117" i="7"/>
  <c r="AI101" i="7"/>
  <c r="AI85" i="7"/>
  <c r="AI69" i="7"/>
  <c r="AI53" i="7"/>
  <c r="AI37" i="7"/>
  <c r="AI21" i="7"/>
  <c r="V1353" i="7"/>
  <c r="V1337" i="7"/>
  <c r="V1321" i="7"/>
  <c r="V1305" i="7"/>
  <c r="V1289" i="7"/>
  <c r="V1273" i="7"/>
  <c r="V1241" i="7"/>
  <c r="V1225" i="7"/>
  <c r="V1209" i="7"/>
  <c r="V1193" i="7"/>
  <c r="N917" i="6" s="1"/>
  <c r="V1177" i="7"/>
  <c r="V1145" i="7"/>
  <c r="V1129" i="7"/>
  <c r="V1113" i="7"/>
  <c r="V1097" i="7"/>
  <c r="V1049" i="7"/>
  <c r="V1033" i="7"/>
  <c r="V1017" i="7"/>
  <c r="V1001" i="7"/>
  <c r="V985" i="7"/>
  <c r="V969" i="7"/>
  <c r="V937" i="7"/>
  <c r="V921" i="7"/>
  <c r="V905" i="7"/>
  <c r="V889" i="7"/>
  <c r="V873" i="7"/>
  <c r="V857" i="7"/>
  <c r="V841" i="7"/>
  <c r="V825" i="7"/>
  <c r="V809" i="7"/>
  <c r="V777" i="7"/>
  <c r="V745" i="7"/>
  <c r="V729" i="7"/>
  <c r="V697" i="7"/>
  <c r="V681" i="7"/>
  <c r="V665" i="7"/>
  <c r="V649" i="7"/>
  <c r="V633" i="7"/>
  <c r="V617" i="7"/>
  <c r="V601" i="7"/>
  <c r="V585" i="7"/>
  <c r="V569" i="7"/>
  <c r="V553" i="7"/>
  <c r="N277" i="6" s="1"/>
  <c r="V537" i="7"/>
  <c r="V521" i="7"/>
  <c r="V505" i="7"/>
  <c r="V489" i="7"/>
  <c r="V473" i="7"/>
  <c r="V457" i="7"/>
  <c r="V441" i="7"/>
  <c r="V425" i="7"/>
  <c r="V409" i="7"/>
  <c r="V393" i="7"/>
  <c r="V377" i="7"/>
  <c r="V345" i="7"/>
  <c r="V329" i="7"/>
  <c r="V313" i="7"/>
  <c r="V297" i="7"/>
  <c r="V281" i="7"/>
  <c r="V265" i="7"/>
  <c r="V249" i="7"/>
  <c r="V233" i="7"/>
  <c r="V217" i="7"/>
  <c r="V185" i="7"/>
  <c r="V169" i="7"/>
  <c r="V153" i="7"/>
  <c r="V137" i="7"/>
  <c r="V121" i="7"/>
  <c r="V105" i="7"/>
  <c r="V89" i="7"/>
  <c r="V73" i="7"/>
  <c r="V57" i="7"/>
  <c r="V41" i="7"/>
  <c r="V25" i="7"/>
  <c r="V9" i="7"/>
  <c r="AB651" i="7"/>
  <c r="AB475" i="7"/>
  <c r="V953" i="7"/>
  <c r="M1102" i="6"/>
  <c r="M1103" i="6" s="1"/>
  <c r="M1104" i="6" s="1"/>
  <c r="M1105" i="6" s="1"/>
  <c r="M1106" i="6" s="1"/>
  <c r="M1107" i="6" s="1"/>
  <c r="M1108" i="6" s="1"/>
  <c r="M1109" i="6" s="1"/>
  <c r="M1110" i="6" s="1"/>
  <c r="M1111" i="6" s="1"/>
  <c r="M1112" i="6" s="1"/>
  <c r="M1113" i="6" s="1"/>
  <c r="M1114" i="6" s="1"/>
  <c r="M1115" i="6" s="1"/>
  <c r="M1116" i="6" s="1"/>
  <c r="M1117" i="6" s="1"/>
  <c r="M1118" i="6" s="1"/>
  <c r="M1119" i="6" s="1"/>
  <c r="M1120" i="6" s="1"/>
  <c r="M1121" i="6" s="1"/>
  <c r="M1122" i="6" s="1"/>
  <c r="M1123" i="6" s="1"/>
  <c r="M1124" i="6" s="1"/>
  <c r="M1125" i="6" s="1"/>
  <c r="M1126" i="6" s="1"/>
  <c r="M1127" i="6" s="1"/>
  <c r="M1128" i="6" s="1"/>
  <c r="M1129" i="6" s="1"/>
  <c r="M1130" i="6" s="1"/>
  <c r="M1131" i="6" s="1"/>
  <c r="M1132" i="6" s="1"/>
  <c r="M1133" i="6" s="1"/>
  <c r="M1134" i="6" s="1"/>
  <c r="M1135" i="6" s="1"/>
  <c r="M1136" i="6" s="1"/>
  <c r="M1137" i="6" s="1"/>
  <c r="M1138" i="6" s="1"/>
  <c r="M1139" i="6" s="1"/>
  <c r="M1140" i="6" s="1"/>
  <c r="M1141" i="6" s="1"/>
  <c r="M1142" i="6" s="1"/>
  <c r="M1143" i="6" s="1"/>
  <c r="M1144" i="6" s="1"/>
  <c r="M1145" i="6" s="1"/>
  <c r="M1146" i="6" s="1"/>
  <c r="M1147" i="6" s="1"/>
  <c r="M1148" i="6" s="1"/>
  <c r="M1149" i="6" s="1"/>
  <c r="M1150" i="6" s="1"/>
  <c r="M1151" i="6" s="1"/>
  <c r="M1152" i="6" s="1"/>
  <c r="M1153" i="6" s="1"/>
  <c r="M1154" i="6" s="1"/>
  <c r="M1155" i="6" s="1"/>
  <c r="M1156" i="6" s="1"/>
  <c r="M1157" i="6" s="1"/>
  <c r="M1158" i="6" s="1"/>
  <c r="M1159" i="6" s="1"/>
  <c r="M1160" i="6" s="1"/>
  <c r="M1161" i="6" s="1"/>
  <c r="M1162" i="6" s="1"/>
  <c r="M1163" i="6" s="1"/>
  <c r="M1164" i="6" s="1"/>
  <c r="M1165" i="6" s="1"/>
  <c r="M1166" i="6" s="1"/>
  <c r="M1167" i="6" s="1"/>
  <c r="M1168" i="6" s="1"/>
  <c r="M1169" i="6" s="1"/>
  <c r="M1170" i="6" s="1"/>
  <c r="M1171" i="6" s="1"/>
  <c r="M1172" i="6" s="1"/>
  <c r="M1173" i="6" s="1"/>
  <c r="M1174" i="6" s="1"/>
  <c r="M1175" i="6" s="1"/>
  <c r="M1176" i="6" s="1"/>
  <c r="M1177" i="6" s="1"/>
  <c r="M1178" i="6" s="1"/>
  <c r="M1179" i="6" s="1"/>
  <c r="M1180" i="6" s="1"/>
  <c r="M1181" i="6" s="1"/>
  <c r="M1182" i="6" s="1"/>
  <c r="M1183" i="6" s="1"/>
  <c r="M1184" i="6" s="1"/>
  <c r="M1185" i="6" s="1"/>
  <c r="M1186" i="6" s="1"/>
  <c r="M1187" i="6" s="1"/>
  <c r="M1188" i="6" s="1"/>
  <c r="M1189" i="6" s="1"/>
  <c r="M1190" i="6" s="1"/>
  <c r="AB1450" i="7"/>
  <c r="AB859" i="7"/>
  <c r="AB843" i="7"/>
  <c r="V986" i="7"/>
  <c r="V650" i="7"/>
  <c r="V26" i="7"/>
  <c r="AB1163" i="7"/>
  <c r="AB1211" i="7"/>
  <c r="V1514" i="7"/>
  <c r="V1370" i="7"/>
  <c r="V1210" i="7"/>
  <c r="V1065" i="7"/>
  <c r="V793" i="7"/>
  <c r="V1354" i="7"/>
  <c r="V1178" i="7"/>
  <c r="V122" i="7"/>
  <c r="AB1499" i="7"/>
  <c r="AB923" i="7"/>
  <c r="V570" i="7"/>
  <c r="AB411" i="7"/>
  <c r="AB1228" i="7"/>
  <c r="V1257" i="7"/>
  <c r="AB1114" i="7"/>
  <c r="AB1386" i="7"/>
  <c r="V1498" i="7"/>
  <c r="V10" i="7"/>
  <c r="AB1467" i="7"/>
  <c r="AB747" i="7"/>
  <c r="J277" i="6"/>
  <c r="J278" i="6" s="1"/>
  <c r="J279" i="6" s="1"/>
  <c r="J280" i="6" s="1"/>
  <c r="J281" i="6" s="1"/>
  <c r="J282" i="6" s="1"/>
  <c r="J283" i="6" s="1"/>
  <c r="J284" i="6" s="1"/>
  <c r="J285" i="6" s="1"/>
  <c r="J286" i="6" s="1"/>
  <c r="J287" i="6" s="1"/>
  <c r="J288" i="6" s="1"/>
  <c r="J289" i="6" s="1"/>
  <c r="J290" i="6" s="1"/>
  <c r="J291" i="6" s="1"/>
  <c r="J292" i="6" s="1"/>
  <c r="J293" i="6" s="1"/>
  <c r="J294" i="6" s="1"/>
  <c r="J295" i="6" s="1"/>
  <c r="J296" i="6" s="1"/>
  <c r="J297" i="6" s="1"/>
  <c r="J298" i="6" s="1"/>
  <c r="J299" i="6" s="1"/>
  <c r="J300" i="6" s="1"/>
  <c r="J301" i="6" s="1"/>
  <c r="J302" i="6" s="1"/>
  <c r="J303" i="6" s="1"/>
  <c r="J304" i="6" s="1"/>
  <c r="J305" i="6" s="1"/>
  <c r="J306" i="6" s="1"/>
  <c r="J307" i="6" s="1"/>
  <c r="J308" i="6" s="1"/>
  <c r="J309" i="6" s="1"/>
  <c r="J310" i="6" s="1"/>
  <c r="J311" i="6" s="1"/>
  <c r="J312" i="6" s="1"/>
  <c r="J313" i="6" s="1"/>
  <c r="J314" i="6" s="1"/>
  <c r="J315" i="6" s="1"/>
  <c r="J316" i="6" s="1"/>
  <c r="J317" i="6" s="1"/>
  <c r="J318" i="6" s="1"/>
  <c r="J319" i="6" s="1"/>
  <c r="J320" i="6" s="1"/>
  <c r="J321" i="6" s="1"/>
  <c r="J322" i="6" s="1"/>
  <c r="J323" i="6" s="1"/>
  <c r="J324" i="6" s="1"/>
  <c r="J325" i="6" s="1"/>
  <c r="J326" i="6" s="1"/>
  <c r="J327" i="6" s="1"/>
  <c r="J328" i="6" s="1"/>
  <c r="J329" i="6" s="1"/>
  <c r="J330" i="6" s="1"/>
  <c r="J331" i="6" s="1"/>
  <c r="J332" i="6" s="1"/>
  <c r="J333" i="6" s="1"/>
  <c r="J334" i="6" s="1"/>
  <c r="J335" i="6" s="1"/>
  <c r="J336" i="6" s="1"/>
  <c r="J337" i="6" s="1"/>
  <c r="J338" i="6" s="1"/>
  <c r="J339" i="6" s="1"/>
  <c r="J340" i="6" s="1"/>
  <c r="J341" i="6" s="1"/>
  <c r="J342" i="6" s="1"/>
  <c r="J343" i="6" s="1"/>
  <c r="J344" i="6" s="1"/>
  <c r="J345" i="6" s="1"/>
  <c r="J346" i="6" s="1"/>
  <c r="J347" i="6" s="1"/>
  <c r="J348" i="6" s="1"/>
  <c r="J349" i="6" s="1"/>
  <c r="J350" i="6" s="1"/>
  <c r="J351" i="6" s="1"/>
  <c r="J352" i="6" s="1"/>
  <c r="J353" i="6" s="1"/>
  <c r="J354" i="6" s="1"/>
  <c r="J355" i="6" s="1"/>
  <c r="J356" i="6" s="1"/>
  <c r="J357" i="6" s="1"/>
  <c r="J358" i="6" s="1"/>
  <c r="J359" i="6" s="1"/>
  <c r="J360" i="6" s="1"/>
  <c r="J361" i="6" s="1"/>
  <c r="J362" i="6" s="1"/>
  <c r="J363" i="6" s="1"/>
  <c r="J364" i="6" s="1"/>
  <c r="J365" i="6" s="1"/>
  <c r="J366" i="6" s="1"/>
  <c r="J367" i="6" s="1"/>
  <c r="M277" i="6"/>
  <c r="M278" i="6" s="1"/>
  <c r="M279" i="6" s="1"/>
  <c r="M280" i="6" s="1"/>
  <c r="M281" i="6" s="1"/>
  <c r="M282" i="6" s="1"/>
  <c r="M283" i="6" s="1"/>
  <c r="M284" i="6" s="1"/>
  <c r="M285" i="6" s="1"/>
  <c r="M286" i="6" s="1"/>
  <c r="M287" i="6" s="1"/>
  <c r="M288" i="6" s="1"/>
  <c r="M289" i="6" s="1"/>
  <c r="M290" i="6" s="1"/>
  <c r="M291" i="6" s="1"/>
  <c r="M292" i="6" s="1"/>
  <c r="M293" i="6" s="1"/>
  <c r="M294" i="6" s="1"/>
  <c r="M295" i="6" s="1"/>
  <c r="M296" i="6" s="1"/>
  <c r="M297" i="6" s="1"/>
  <c r="M298" i="6" s="1"/>
  <c r="M299" i="6" s="1"/>
  <c r="M300" i="6" s="1"/>
  <c r="M301" i="6" s="1"/>
  <c r="M302" i="6" s="1"/>
  <c r="M303" i="6" s="1"/>
  <c r="M304" i="6" s="1"/>
  <c r="M305" i="6" s="1"/>
  <c r="M306" i="6" s="1"/>
  <c r="M307" i="6" s="1"/>
  <c r="M308" i="6" s="1"/>
  <c r="M309" i="6" s="1"/>
  <c r="M310" i="6" s="1"/>
  <c r="M311" i="6" s="1"/>
  <c r="M312" i="6" s="1"/>
  <c r="M313" i="6" s="1"/>
  <c r="M314" i="6" s="1"/>
  <c r="M315" i="6" s="1"/>
  <c r="M316" i="6" s="1"/>
  <c r="M317" i="6" s="1"/>
  <c r="M318" i="6" s="1"/>
  <c r="M319" i="6" s="1"/>
  <c r="M320" i="6" s="1"/>
  <c r="M321" i="6" s="1"/>
  <c r="M322" i="6" s="1"/>
  <c r="M323" i="6" s="1"/>
  <c r="M324" i="6" s="1"/>
  <c r="M325" i="6" s="1"/>
  <c r="M326" i="6" s="1"/>
  <c r="M327" i="6" s="1"/>
  <c r="M328" i="6" s="1"/>
  <c r="M329" i="6" s="1"/>
  <c r="M330" i="6" s="1"/>
  <c r="M331" i="6" s="1"/>
  <c r="M332" i="6" s="1"/>
  <c r="M333" i="6" s="1"/>
  <c r="M334" i="6" s="1"/>
  <c r="M335" i="6" s="1"/>
  <c r="M336" i="6" s="1"/>
  <c r="M337" i="6" s="1"/>
  <c r="M338" i="6" s="1"/>
  <c r="M339" i="6" s="1"/>
  <c r="M340" i="6" s="1"/>
  <c r="M341" i="6" s="1"/>
  <c r="M342" i="6" s="1"/>
  <c r="M343" i="6" s="1"/>
  <c r="M344" i="6" s="1"/>
  <c r="M345" i="6" s="1"/>
  <c r="M346" i="6" s="1"/>
  <c r="M347" i="6" s="1"/>
  <c r="M348" i="6" s="1"/>
  <c r="M349" i="6" s="1"/>
  <c r="M350" i="6" s="1"/>
  <c r="M351" i="6" s="1"/>
  <c r="M352" i="6" s="1"/>
  <c r="M353" i="6" s="1"/>
  <c r="M354" i="6" s="1"/>
  <c r="M355" i="6" s="1"/>
  <c r="M356" i="6" s="1"/>
  <c r="M357" i="6" s="1"/>
  <c r="M358" i="6" s="1"/>
  <c r="M359" i="6" s="1"/>
  <c r="M360" i="6" s="1"/>
  <c r="M361" i="6" s="1"/>
  <c r="M362" i="6" s="1"/>
  <c r="M363" i="6" s="1"/>
  <c r="M364" i="6" s="1"/>
  <c r="M365" i="6" s="1"/>
  <c r="M366" i="6" s="1"/>
  <c r="M367" i="6" s="1"/>
  <c r="V890" i="7"/>
  <c r="V106" i="7"/>
  <c r="V1466" i="7"/>
  <c r="V1161" i="7"/>
  <c r="V1002" i="7"/>
  <c r="V874" i="7"/>
  <c r="V713" i="7"/>
  <c r="V218" i="7"/>
  <c r="J1245" i="7"/>
  <c r="J1213" i="7"/>
  <c r="AB1180" i="7"/>
  <c r="AB107" i="7"/>
  <c r="V330" i="7"/>
  <c r="AB331" i="7"/>
  <c r="V1242" i="7"/>
  <c r="V1081" i="7"/>
  <c r="V154" i="7"/>
  <c r="AB1019" i="7"/>
  <c r="AB138" i="7"/>
  <c r="V1306" i="7"/>
  <c r="V761" i="7"/>
  <c r="V1050" i="7"/>
  <c r="AB1418" i="7"/>
  <c r="AB347" i="7"/>
  <c r="V1418" i="7"/>
  <c r="AB1436" i="7"/>
  <c r="AB1372" i="7"/>
  <c r="AB1148" i="7"/>
  <c r="AB1036" i="7"/>
  <c r="AB988" i="7"/>
  <c r="AB764" i="7"/>
  <c r="AB716" i="7"/>
  <c r="AB668" i="7"/>
  <c r="AB444" i="7"/>
  <c r="AB396" i="7"/>
  <c r="AB348" i="7"/>
  <c r="AB124" i="7"/>
  <c r="AB12" i="7"/>
  <c r="AB1260" i="7"/>
  <c r="AB204" i="7"/>
  <c r="AB667" i="7"/>
  <c r="AB379" i="7"/>
  <c r="AB507" i="7"/>
  <c r="V250" i="7"/>
  <c r="AB363" i="7"/>
  <c r="V554" i="7"/>
  <c r="V1146" i="7"/>
  <c r="V42" i="7"/>
  <c r="AB1515" i="7"/>
  <c r="AB1516" i="7"/>
  <c r="AB1483" i="7"/>
  <c r="AB1484" i="7"/>
  <c r="AB1435" i="7"/>
  <c r="AB1403" i="7"/>
  <c r="AB1404" i="7"/>
  <c r="AB1371" i="7"/>
  <c r="AB1355" i="7"/>
  <c r="AB1339" i="7"/>
  <c r="AB1323" i="7"/>
  <c r="AB1307" i="7"/>
  <c r="AB1291" i="7"/>
  <c r="AB1275" i="7"/>
  <c r="AB1276" i="7"/>
  <c r="AB1244" i="7"/>
  <c r="AB1243" i="7"/>
  <c r="AB1195" i="7"/>
  <c r="AB1147" i="7"/>
  <c r="AB1131" i="7"/>
  <c r="AB1132" i="7"/>
  <c r="AB1099" i="7"/>
  <c r="AB1083" i="7"/>
  <c r="AB1067" i="7"/>
  <c r="AB1051" i="7"/>
  <c r="AB1035" i="7"/>
  <c r="AB1003" i="7"/>
  <c r="AB1004" i="7"/>
  <c r="AB971" i="7"/>
  <c r="AB972" i="7"/>
  <c r="AB939" i="7"/>
  <c r="AB907" i="7"/>
  <c r="AB908" i="7"/>
  <c r="AB891" i="7"/>
  <c r="AB892" i="7"/>
  <c r="AB875" i="7"/>
  <c r="AB827" i="7"/>
  <c r="AB811" i="7"/>
  <c r="AB795" i="7"/>
  <c r="AB779" i="7"/>
  <c r="AB763" i="7"/>
  <c r="AB731" i="7"/>
  <c r="AB732" i="7"/>
  <c r="AB715" i="7"/>
  <c r="AB700" i="7"/>
  <c r="AB699" i="7"/>
  <c r="AB683" i="7"/>
  <c r="AB684" i="7"/>
  <c r="AB635" i="7"/>
  <c r="AB619" i="7"/>
  <c r="AB620" i="7"/>
  <c r="AB603" i="7"/>
  <c r="AB587" i="7"/>
  <c r="AB571" i="7"/>
  <c r="AB555" i="7"/>
  <c r="AB539" i="7"/>
  <c r="AB523" i="7"/>
  <c r="AB524" i="7"/>
  <c r="AB491" i="7"/>
  <c r="AB492" i="7"/>
  <c r="AB459" i="7"/>
  <c r="AB460" i="7"/>
  <c r="AB443" i="7"/>
  <c r="AB427" i="7"/>
  <c r="AB428" i="7"/>
  <c r="AB395" i="7"/>
  <c r="AB315" i="7"/>
  <c r="AB299" i="7"/>
  <c r="AB283" i="7"/>
  <c r="AB267" i="7"/>
  <c r="AB268" i="7"/>
  <c r="AB251" i="7"/>
  <c r="AB252" i="7"/>
  <c r="AB235" i="7"/>
  <c r="AB236" i="7"/>
  <c r="AB219" i="7"/>
  <c r="AB220" i="7"/>
  <c r="AB188" i="7"/>
  <c r="AB187" i="7"/>
  <c r="AB171" i="7"/>
  <c r="AB155" i="7"/>
  <c r="AB156" i="7"/>
  <c r="AB123" i="7"/>
  <c r="AB91" i="7"/>
  <c r="AB92" i="7"/>
  <c r="AB75" i="7"/>
  <c r="AB59" i="7"/>
  <c r="AB43" i="7"/>
  <c r="AB27" i="7"/>
  <c r="AB11" i="7"/>
  <c r="V1482" i="7"/>
  <c r="V1450" i="7"/>
  <c r="V1434" i="7"/>
  <c r="V1386" i="7"/>
  <c r="V1338" i="7"/>
  <c r="V1322" i="7"/>
  <c r="V1290" i="7"/>
  <c r="V1274" i="7"/>
  <c r="V1226" i="7"/>
  <c r="V1194" i="7"/>
  <c r="V1130" i="7"/>
  <c r="V1114" i="7"/>
  <c r="V1034" i="7"/>
  <c r="V1018" i="7"/>
  <c r="V970" i="7"/>
  <c r="V938" i="7"/>
  <c r="V922" i="7"/>
  <c r="V906" i="7"/>
  <c r="V858" i="7"/>
  <c r="V842" i="7"/>
  <c r="V826" i="7"/>
  <c r="V810" i="7"/>
  <c r="V778" i="7"/>
  <c r="V746" i="7"/>
  <c r="V730" i="7"/>
  <c r="V698" i="7"/>
  <c r="V666" i="7"/>
  <c r="V634" i="7"/>
  <c r="V618" i="7"/>
  <c r="V602" i="7"/>
  <c r="V586" i="7"/>
  <c r="V538" i="7"/>
  <c r="V522" i="7"/>
  <c r="V506" i="7"/>
  <c r="V410" i="7"/>
  <c r="V394" i="7"/>
  <c r="V378" i="7"/>
  <c r="V346" i="7"/>
  <c r="V314" i="7"/>
  <c r="V298" i="7"/>
  <c r="V282" i="7"/>
  <c r="V266" i="7"/>
  <c r="V234" i="7"/>
  <c r="V186" i="7"/>
  <c r="V170" i="7"/>
  <c r="V138" i="7"/>
  <c r="V90" i="7"/>
  <c r="V74" i="7"/>
  <c r="V58" i="7"/>
  <c r="S462" i="6"/>
  <c r="V95" i="6"/>
  <c r="J1266" i="7"/>
  <c r="J1234" i="7"/>
  <c r="J1218" i="7"/>
  <c r="J1122" i="7"/>
  <c r="J1090" i="7"/>
  <c r="J1058" i="7"/>
  <c r="J978" i="7"/>
  <c r="J962" i="7"/>
  <c r="J930" i="7"/>
  <c r="J898" i="7"/>
  <c r="J866" i="7"/>
  <c r="J802" i="7"/>
  <c r="J786" i="7"/>
  <c r="J754" i="7"/>
  <c r="J738" i="7"/>
  <c r="J722" i="7"/>
  <c r="J658" i="7"/>
  <c r="J626" i="7"/>
  <c r="J610" i="7"/>
  <c r="J594" i="7"/>
  <c r="J578" i="7"/>
  <c r="J546" i="7"/>
  <c r="J514" i="7"/>
  <c r="J482" i="7"/>
  <c r="J466" i="7"/>
  <c r="J450" i="7"/>
  <c r="J386" i="7"/>
  <c r="J354" i="7"/>
  <c r="J338" i="7"/>
  <c r="J322" i="7"/>
  <c r="J194" i="7"/>
  <c r="J162" i="7"/>
  <c r="J146" i="7"/>
  <c r="J130" i="7"/>
  <c r="V1249" i="7"/>
  <c r="V1217" i="7"/>
  <c r="V1073" i="7"/>
  <c r="V1041" i="7"/>
  <c r="V1025" i="7"/>
  <c r="V945" i="7"/>
  <c r="V913" i="7"/>
  <c r="V897" i="7"/>
  <c r="V673" i="7"/>
  <c r="V625" i="7"/>
  <c r="V453" i="7"/>
  <c r="V421" i="7"/>
  <c r="V405" i="7"/>
  <c r="V341" i="7"/>
  <c r="V325" i="7"/>
  <c r="V309" i="7"/>
  <c r="V277" i="7"/>
  <c r="V261" i="7"/>
  <c r="V229" i="7"/>
  <c r="V213" i="7"/>
  <c r="V197" i="7"/>
  <c r="V181" i="7"/>
  <c r="V165" i="7"/>
  <c r="V149" i="7"/>
  <c r="V117" i="7"/>
  <c r="V101" i="7"/>
  <c r="V85" i="7"/>
  <c r="V1475" i="7"/>
  <c r="V1411" i="7"/>
  <c r="V1379" i="7"/>
  <c r="V915" i="7"/>
  <c r="M462" i="6"/>
  <c r="M463" i="6" s="1"/>
  <c r="M464" i="6" s="1"/>
  <c r="M465" i="6" s="1"/>
  <c r="M466" i="6" s="1"/>
  <c r="M467" i="6" s="1"/>
  <c r="M468" i="6" s="1"/>
  <c r="M469" i="6" s="1"/>
  <c r="M470" i="6" s="1"/>
  <c r="M471" i="6" s="1"/>
  <c r="M472" i="6" s="1"/>
  <c r="M473" i="6" s="1"/>
  <c r="M474" i="6" s="1"/>
  <c r="M475" i="6" s="1"/>
  <c r="M476" i="6" s="1"/>
  <c r="M477" i="6" s="1"/>
  <c r="M478" i="6" s="1"/>
  <c r="M479" i="6" s="1"/>
  <c r="M480" i="6" s="1"/>
  <c r="M481" i="6" s="1"/>
  <c r="M482" i="6" s="1"/>
  <c r="M483" i="6" s="1"/>
  <c r="M484" i="6" s="1"/>
  <c r="M485" i="6" s="1"/>
  <c r="M486" i="6" s="1"/>
  <c r="M487" i="6" s="1"/>
  <c r="M488" i="6" s="1"/>
  <c r="M489" i="6" s="1"/>
  <c r="M490" i="6" s="1"/>
  <c r="M491" i="6" s="1"/>
  <c r="M492" i="6" s="1"/>
  <c r="M493" i="6" s="1"/>
  <c r="M494" i="6" s="1"/>
  <c r="M495" i="6" s="1"/>
  <c r="M496" i="6" s="1"/>
  <c r="M497" i="6" s="1"/>
  <c r="M498" i="6" s="1"/>
  <c r="M499" i="6" s="1"/>
  <c r="M500" i="6" s="1"/>
  <c r="M501" i="6" s="1"/>
  <c r="M502" i="6" s="1"/>
  <c r="M503" i="6" s="1"/>
  <c r="M504" i="6" s="1"/>
  <c r="M505" i="6" s="1"/>
  <c r="M506" i="6" s="1"/>
  <c r="M507" i="6" s="1"/>
  <c r="M508" i="6" s="1"/>
  <c r="M509" i="6" s="1"/>
  <c r="M510" i="6" s="1"/>
  <c r="M511" i="6" s="1"/>
  <c r="M512" i="6" s="1"/>
  <c r="M513" i="6" s="1"/>
  <c r="M514" i="6" s="1"/>
  <c r="M515" i="6" s="1"/>
  <c r="M516" i="6" s="1"/>
  <c r="M517" i="6" s="1"/>
  <c r="M518" i="6" s="1"/>
  <c r="M519" i="6" s="1"/>
  <c r="M520" i="6" s="1"/>
  <c r="M521" i="6" s="1"/>
  <c r="M522" i="6" s="1"/>
  <c r="M523" i="6" s="1"/>
  <c r="M524" i="6" s="1"/>
  <c r="M525" i="6" s="1"/>
  <c r="M526" i="6" s="1"/>
  <c r="M527" i="6" s="1"/>
  <c r="M528" i="6" s="1"/>
  <c r="M529" i="6" s="1"/>
  <c r="M530" i="6" s="1"/>
  <c r="M531" i="6" s="1"/>
  <c r="M532" i="6" s="1"/>
  <c r="M533" i="6" s="1"/>
  <c r="M534" i="6" s="1"/>
  <c r="M535" i="6" s="1"/>
  <c r="M536" i="6" s="1"/>
  <c r="M537" i="6" s="1"/>
  <c r="M538" i="6" s="1"/>
  <c r="M539" i="6" s="1"/>
  <c r="M540" i="6" s="1"/>
  <c r="M541" i="6" s="1"/>
  <c r="M542" i="6" s="1"/>
  <c r="M543" i="6" s="1"/>
  <c r="M544" i="6" s="1"/>
  <c r="M545" i="6" s="1"/>
  <c r="M546" i="6" s="1"/>
  <c r="M547" i="6" s="1"/>
  <c r="M548" i="6" s="1"/>
  <c r="M549" i="6" s="1"/>
  <c r="M550" i="6" s="1"/>
  <c r="V1448" i="7"/>
  <c r="V1016" i="7"/>
  <c r="V647" i="7"/>
  <c r="V360" i="7"/>
  <c r="V344" i="7"/>
  <c r="V328" i="7"/>
  <c r="V312" i="7"/>
  <c r="V296" i="7"/>
  <c r="V280" i="7"/>
  <c r="P4" i="6" s="1"/>
  <c r="V264" i="7"/>
  <c r="V248" i="7"/>
  <c r="V232" i="7"/>
  <c r="V216" i="7"/>
  <c r="V200" i="7"/>
  <c r="V184" i="7"/>
  <c r="V168" i="7"/>
  <c r="V152" i="7"/>
  <c r="V136" i="7"/>
  <c r="V120" i="7"/>
  <c r="V104" i="7"/>
  <c r="V88" i="7"/>
  <c r="V71" i="7"/>
  <c r="V56" i="7"/>
  <c r="V40" i="7"/>
  <c r="AB1356" i="7"/>
  <c r="AB1340" i="7"/>
  <c r="AB1324" i="7"/>
  <c r="AB1308" i="7"/>
  <c r="AB1100" i="7"/>
  <c r="AB1084" i="7"/>
  <c r="AB1068" i="7"/>
  <c r="AB1052" i="7"/>
  <c r="AB844" i="7"/>
  <c r="AB828" i="7"/>
  <c r="S552" i="6" s="1"/>
  <c r="S553" i="6" s="1"/>
  <c r="S554" i="6" s="1"/>
  <c r="S555" i="6" s="1"/>
  <c r="AB812" i="7"/>
  <c r="AB796" i="7"/>
  <c r="AB588" i="7"/>
  <c r="AB572" i="7"/>
  <c r="AB556" i="7"/>
  <c r="AB540" i="7"/>
  <c r="AB332" i="7"/>
  <c r="AB316" i="7"/>
  <c r="AB300" i="7"/>
  <c r="AB284" i="7"/>
  <c r="AB76" i="7"/>
  <c r="AB60" i="7"/>
  <c r="AB44" i="7"/>
  <c r="AB28" i="7"/>
  <c r="J1319" i="7"/>
  <c r="J1287" i="7"/>
  <c r="J1031" i="7"/>
  <c r="J183" i="7"/>
  <c r="J167" i="7"/>
  <c r="J135" i="7"/>
  <c r="J119" i="7"/>
  <c r="J55" i="7"/>
  <c r="V1510" i="7"/>
  <c r="V1494" i="7"/>
  <c r="V1462" i="7"/>
  <c r="V1430" i="7"/>
  <c r="V1414" i="7"/>
  <c r="V1398" i="7"/>
  <c r="V1382" i="7"/>
  <c r="V1366" i="7"/>
  <c r="V1350" i="7"/>
  <c r="V1334" i="7"/>
  <c r="V1318" i="7"/>
  <c r="V150" i="7"/>
  <c r="V72" i="7"/>
  <c r="V279" i="7"/>
  <c r="V23" i="7"/>
  <c r="V24" i="7"/>
  <c r="M643" i="6"/>
  <c r="M644" i="6" s="1"/>
  <c r="M645" i="6" s="1"/>
  <c r="M646" i="6" s="1"/>
  <c r="M647" i="6" s="1"/>
  <c r="M648" i="6" s="1"/>
  <c r="M649" i="6" s="1"/>
  <c r="M650" i="6" s="1"/>
  <c r="M651" i="6" s="1"/>
  <c r="M652" i="6" s="1"/>
  <c r="M653" i="6" s="1"/>
  <c r="M654" i="6" s="1"/>
  <c r="M655" i="6" s="1"/>
  <c r="M656" i="6" s="1"/>
  <c r="M657" i="6" s="1"/>
  <c r="M658" i="6" s="1"/>
  <c r="M659" i="6" s="1"/>
  <c r="M660" i="6" s="1"/>
  <c r="M661" i="6" s="1"/>
  <c r="M662" i="6" s="1"/>
  <c r="M663" i="6" s="1"/>
  <c r="M664" i="6" s="1"/>
  <c r="M665" i="6" s="1"/>
  <c r="M666" i="6" s="1"/>
  <c r="M667" i="6" s="1"/>
  <c r="M668" i="6" s="1"/>
  <c r="M669" i="6" s="1"/>
  <c r="M670" i="6" s="1"/>
  <c r="M671" i="6" s="1"/>
  <c r="M672" i="6" s="1"/>
  <c r="M673" i="6" s="1"/>
  <c r="M674" i="6" s="1"/>
  <c r="M675" i="6" s="1"/>
  <c r="M676" i="6" s="1"/>
  <c r="M677" i="6" s="1"/>
  <c r="M678" i="6" s="1"/>
  <c r="M679" i="6" s="1"/>
  <c r="M680" i="6" s="1"/>
  <c r="M681" i="6" s="1"/>
  <c r="M682" i="6" s="1"/>
  <c r="M683" i="6" s="1"/>
  <c r="M684" i="6" s="1"/>
  <c r="M685" i="6" s="1"/>
  <c r="M686" i="6" s="1"/>
  <c r="M687" i="6" s="1"/>
  <c r="M688" i="6" s="1"/>
  <c r="M689" i="6" s="1"/>
  <c r="M690" i="6" s="1"/>
  <c r="M691" i="6" s="1"/>
  <c r="M692" i="6" s="1"/>
  <c r="M693" i="6" s="1"/>
  <c r="M694" i="6" s="1"/>
  <c r="M695" i="6" s="1"/>
  <c r="M696" i="6" s="1"/>
  <c r="M697" i="6" s="1"/>
  <c r="M698" i="6" s="1"/>
  <c r="M699" i="6" s="1"/>
  <c r="M700" i="6" s="1"/>
  <c r="M701" i="6" s="1"/>
  <c r="M702" i="6" s="1"/>
  <c r="M703" i="6" s="1"/>
  <c r="M704" i="6" s="1"/>
  <c r="M705" i="6" s="1"/>
  <c r="M706" i="6" s="1"/>
  <c r="M707" i="6" s="1"/>
  <c r="M708" i="6" s="1"/>
  <c r="M709" i="6" s="1"/>
  <c r="M710" i="6" s="1"/>
  <c r="M711" i="6" s="1"/>
  <c r="M712" i="6" s="1"/>
  <c r="M713" i="6" s="1"/>
  <c r="M714" i="6" s="1"/>
  <c r="M715" i="6" s="1"/>
  <c r="M716" i="6" s="1"/>
  <c r="M717" i="6" s="1"/>
  <c r="M718" i="6" s="1"/>
  <c r="M719" i="6" s="1"/>
  <c r="M720" i="6" s="1"/>
  <c r="M721" i="6" s="1"/>
  <c r="M722" i="6" s="1"/>
  <c r="M723" i="6" s="1"/>
  <c r="M724" i="6" s="1"/>
  <c r="M725" i="6" s="1"/>
  <c r="M726" i="6" s="1"/>
  <c r="M727" i="6" s="1"/>
  <c r="M728" i="6" s="1"/>
  <c r="M729" i="6" s="1"/>
  <c r="M730" i="6" s="1"/>
  <c r="M731" i="6" s="1"/>
  <c r="M732" i="6" s="1"/>
  <c r="M733" i="6" s="1"/>
  <c r="M918" i="6"/>
  <c r="M919" i="6" s="1"/>
  <c r="M920" i="6" s="1"/>
  <c r="M921" i="6" s="1"/>
  <c r="M922" i="6" s="1"/>
  <c r="M923" i="6" s="1"/>
  <c r="M924" i="6" s="1"/>
  <c r="M925" i="6" s="1"/>
  <c r="M926" i="6" s="1"/>
  <c r="M927" i="6" s="1"/>
  <c r="M928" i="6" s="1"/>
  <c r="M929" i="6" s="1"/>
  <c r="M930" i="6" s="1"/>
  <c r="M931" i="6" s="1"/>
  <c r="M932" i="6" s="1"/>
  <c r="M933" i="6" s="1"/>
  <c r="M934" i="6" s="1"/>
  <c r="M935" i="6" s="1"/>
  <c r="M936" i="6" s="1"/>
  <c r="M937" i="6" s="1"/>
  <c r="M938" i="6" s="1"/>
  <c r="M939" i="6" s="1"/>
  <c r="M940" i="6" s="1"/>
  <c r="M941" i="6" s="1"/>
  <c r="M942" i="6" s="1"/>
  <c r="M943" i="6" s="1"/>
  <c r="M944" i="6" s="1"/>
  <c r="M945" i="6" s="1"/>
  <c r="M946" i="6" s="1"/>
  <c r="M947" i="6" s="1"/>
  <c r="M948" i="6" s="1"/>
  <c r="M949" i="6" s="1"/>
  <c r="M950" i="6" s="1"/>
  <c r="M951" i="6" s="1"/>
  <c r="M952" i="6" s="1"/>
  <c r="M953" i="6" s="1"/>
  <c r="M954" i="6" s="1"/>
  <c r="M955" i="6" s="1"/>
  <c r="M956" i="6" s="1"/>
  <c r="M957" i="6" s="1"/>
  <c r="M958" i="6" s="1"/>
  <c r="M959" i="6" s="1"/>
  <c r="M960" i="6" s="1"/>
  <c r="M961" i="6" s="1"/>
  <c r="M962" i="6" s="1"/>
  <c r="M963" i="6" s="1"/>
  <c r="M964" i="6" s="1"/>
  <c r="M965" i="6" s="1"/>
  <c r="M966" i="6" s="1"/>
  <c r="M967" i="6" s="1"/>
  <c r="M968" i="6" s="1"/>
  <c r="M969" i="6" s="1"/>
  <c r="M970" i="6" s="1"/>
  <c r="M971" i="6" s="1"/>
  <c r="M972" i="6" s="1"/>
  <c r="M973" i="6" s="1"/>
  <c r="M974" i="6" s="1"/>
  <c r="M975" i="6" s="1"/>
  <c r="M976" i="6" s="1"/>
  <c r="M977" i="6" s="1"/>
  <c r="M978" i="6" s="1"/>
  <c r="M979" i="6" s="1"/>
  <c r="M980" i="6" s="1"/>
  <c r="M981" i="6" s="1"/>
  <c r="M982" i="6" s="1"/>
  <c r="M983" i="6" s="1"/>
  <c r="M984" i="6" s="1"/>
  <c r="M985" i="6" s="1"/>
  <c r="M986" i="6" s="1"/>
  <c r="M987" i="6" s="1"/>
  <c r="M988" i="6" s="1"/>
  <c r="M989" i="6" s="1"/>
  <c r="M990" i="6" s="1"/>
  <c r="M991" i="6" s="1"/>
  <c r="M992" i="6" s="1"/>
  <c r="M993" i="6" s="1"/>
  <c r="M994" i="6" s="1"/>
  <c r="M995" i="6" s="1"/>
  <c r="M996" i="6" s="1"/>
  <c r="M997" i="6" s="1"/>
  <c r="M998" i="6" s="1"/>
  <c r="M999" i="6" s="1"/>
  <c r="M1000" i="6" s="1"/>
  <c r="M1001" i="6" s="1"/>
  <c r="M1002" i="6" s="1"/>
  <c r="M1003" i="6" s="1"/>
  <c r="M1004" i="6" s="1"/>
  <c r="M1005" i="6" s="1"/>
  <c r="M1006" i="6" s="1"/>
  <c r="M1193" i="6"/>
  <c r="M1194" i="6" s="1"/>
  <c r="M1195" i="6" s="1"/>
  <c r="M1196" i="6" s="1"/>
  <c r="M1197" i="6" s="1"/>
  <c r="M1198" i="6" s="1"/>
  <c r="M1199" i="6" s="1"/>
  <c r="M1200" i="6" s="1"/>
  <c r="M1201" i="6" s="1"/>
  <c r="M1202" i="6" s="1"/>
  <c r="M1203" i="6" s="1"/>
  <c r="M1204" i="6" s="1"/>
  <c r="M1205" i="6" s="1"/>
  <c r="M1206" i="6" s="1"/>
  <c r="M1207" i="6" s="1"/>
  <c r="M1208" i="6" s="1"/>
  <c r="M1209" i="6" s="1"/>
  <c r="M1210" i="6" s="1"/>
  <c r="M1211" i="6" s="1"/>
  <c r="M1212" i="6" s="1"/>
  <c r="M1213" i="6" s="1"/>
  <c r="M1214" i="6" s="1"/>
  <c r="M1215" i="6" s="1"/>
  <c r="M1216" i="6" s="1"/>
  <c r="M1217" i="6" s="1"/>
  <c r="M1218" i="6" s="1"/>
  <c r="M1219" i="6" s="1"/>
  <c r="M1220" i="6" s="1"/>
  <c r="M1221" i="6" s="1"/>
  <c r="M1222" i="6" s="1"/>
  <c r="M1223" i="6" s="1"/>
  <c r="M1224" i="6" s="1"/>
  <c r="M1225" i="6" s="1"/>
  <c r="M1226" i="6" s="1"/>
  <c r="M1227" i="6" s="1"/>
  <c r="M1228" i="6" s="1"/>
  <c r="M1229" i="6" s="1"/>
  <c r="M1230" i="6" s="1"/>
  <c r="M1231" i="6" s="1"/>
  <c r="M1232" i="6" s="1"/>
  <c r="M1233" i="6" s="1"/>
  <c r="M1234" i="6" s="1"/>
  <c r="M1235" i="6" s="1"/>
  <c r="M1236" i="6" s="1"/>
  <c r="M1237" i="6" s="1"/>
  <c r="M1238" i="6" s="1"/>
  <c r="M1239" i="6" s="1"/>
  <c r="M1240" i="6" s="1"/>
  <c r="M1241" i="6" s="1"/>
  <c r="J96" i="6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56" i="6" s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6" i="6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209" i="6" s="1"/>
  <c r="J210" i="6" s="1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J224" i="6" s="1"/>
  <c r="J225" i="6" s="1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39" i="6" s="1"/>
  <c r="J240" i="6" s="1"/>
  <c r="J241" i="6" s="1"/>
  <c r="J242" i="6" s="1"/>
  <c r="J243" i="6" s="1"/>
  <c r="J244" i="6" s="1"/>
  <c r="J245" i="6" s="1"/>
  <c r="J246" i="6" s="1"/>
  <c r="J247" i="6" s="1"/>
  <c r="J248" i="6" s="1"/>
  <c r="J249" i="6" s="1"/>
  <c r="J250" i="6" s="1"/>
  <c r="J251" i="6" s="1"/>
  <c r="J252" i="6" s="1"/>
  <c r="J253" i="6" s="1"/>
  <c r="J254" i="6" s="1"/>
  <c r="J255" i="6" s="1"/>
  <c r="J256" i="6" s="1"/>
  <c r="J257" i="6" s="1"/>
  <c r="J258" i="6" s="1"/>
  <c r="J259" i="6" s="1"/>
  <c r="J260" i="6" s="1"/>
  <c r="J261" i="6" s="1"/>
  <c r="J262" i="6" s="1"/>
  <c r="J263" i="6" s="1"/>
  <c r="J264" i="6" s="1"/>
  <c r="J265" i="6" s="1"/>
  <c r="J266" i="6" s="1"/>
  <c r="J267" i="6" s="1"/>
  <c r="J268" i="6" s="1"/>
  <c r="J269" i="6" s="1"/>
  <c r="J270" i="6" s="1"/>
  <c r="J271" i="6" s="1"/>
  <c r="J272" i="6" s="1"/>
  <c r="J273" i="6" s="1"/>
  <c r="J274" i="6" s="1"/>
  <c r="J275" i="6" s="1"/>
  <c r="V276" i="6"/>
  <c r="V185" i="6"/>
  <c r="V1072" i="7"/>
  <c r="J915" i="7"/>
  <c r="J1438" i="7"/>
  <c r="J1390" i="7"/>
  <c r="J1374" i="7"/>
  <c r="J1262" i="7"/>
  <c r="J1246" i="7"/>
  <c r="J1230" i="7"/>
  <c r="J1214" i="7"/>
  <c r="J846" i="7"/>
  <c r="V775" i="7"/>
  <c r="V567" i="7"/>
  <c r="V263" i="7"/>
  <c r="V247" i="7"/>
  <c r="V231" i="7"/>
  <c r="V215" i="7"/>
  <c r="V199" i="7"/>
  <c r="V167" i="7"/>
  <c r="V151" i="7"/>
  <c r="V135" i="7"/>
  <c r="V119" i="7"/>
  <c r="M4" i="6"/>
  <c r="V496" i="7"/>
  <c r="V8" i="7"/>
  <c r="V1503" i="7"/>
  <c r="V1487" i="7"/>
  <c r="V1471" i="7"/>
  <c r="V1455" i="7"/>
  <c r="V1439" i="7"/>
  <c r="V1423" i="7"/>
  <c r="V1407" i="7"/>
  <c r="V1391" i="7"/>
  <c r="V1375" i="7"/>
  <c r="V1359" i="7"/>
  <c r="V1343" i="7"/>
  <c r="V1327" i="7"/>
  <c r="V1311" i="7"/>
  <c r="V1295" i="7"/>
  <c r="V1279" i="7"/>
  <c r="V1263" i="7"/>
  <c r="V1247" i="7"/>
  <c r="V1231" i="7"/>
  <c r="V1215" i="7"/>
  <c r="V1199" i="7"/>
  <c r="V1183" i="7"/>
  <c r="V1055" i="7"/>
  <c r="V1023" i="7"/>
  <c r="V1007" i="7"/>
  <c r="V927" i="7"/>
  <c r="V895" i="7"/>
  <c r="V879" i="7"/>
  <c r="V896" i="7"/>
  <c r="J925" i="7"/>
  <c r="J541" i="7"/>
  <c r="J413" i="7"/>
  <c r="J173" i="7"/>
  <c r="J45" i="7"/>
  <c r="J1292" i="7"/>
  <c r="J1212" i="7"/>
  <c r="J1116" i="7"/>
  <c r="J1004" i="7"/>
  <c r="J860" i="7"/>
  <c r="J620" i="7"/>
  <c r="J604" i="7"/>
  <c r="J572" i="7"/>
  <c r="J540" i="7"/>
  <c r="J476" i="7"/>
  <c r="J172" i="7"/>
  <c r="J44" i="7"/>
  <c r="V989" i="7"/>
  <c r="V973" i="7"/>
  <c r="V957" i="7"/>
  <c r="V941" i="7"/>
  <c r="V925" i="7"/>
  <c r="V909" i="7"/>
  <c r="V893" i="7"/>
  <c r="V877" i="7"/>
  <c r="V861" i="7"/>
  <c r="V845" i="7"/>
  <c r="V829" i="7"/>
  <c r="V813" i="7"/>
  <c r="V797" i="7"/>
  <c r="V781" i="7"/>
  <c r="V765" i="7"/>
  <c r="V749" i="7"/>
  <c r="V733" i="7"/>
  <c r="V717" i="7"/>
  <c r="V701" i="7"/>
  <c r="V685" i="7"/>
  <c r="V669" i="7"/>
  <c r="V653" i="7"/>
  <c r="V637" i="7"/>
  <c r="V621" i="7"/>
  <c r="V605" i="7"/>
  <c r="V589" i="7"/>
  <c r="J421" i="7"/>
  <c r="J1489" i="7"/>
  <c r="J1473" i="7"/>
  <c r="J1457" i="7"/>
  <c r="J1441" i="7"/>
  <c r="J1425" i="7"/>
  <c r="J1409" i="7"/>
  <c r="J1393" i="7"/>
  <c r="J1377" i="7"/>
  <c r="J1361" i="7"/>
  <c r="J1345" i="7"/>
  <c r="V513" i="7"/>
  <c r="V497" i="7"/>
  <c r="V369" i="7"/>
  <c r="V337" i="7"/>
  <c r="V321" i="7"/>
  <c r="V225" i="7"/>
  <c r="V177" i="7"/>
  <c r="V161" i="7"/>
  <c r="V145" i="7"/>
  <c r="V129" i="7"/>
  <c r="V113" i="7"/>
  <c r="V97" i="7"/>
  <c r="V81" i="7"/>
  <c r="V65" i="7"/>
  <c r="V49" i="7"/>
  <c r="V33" i="7"/>
  <c r="V17" i="7"/>
  <c r="V1192" i="7"/>
  <c r="V1096" i="7"/>
  <c r="V968" i="7"/>
  <c r="V840" i="7"/>
  <c r="J1504" i="7"/>
  <c r="J1488" i="7"/>
  <c r="J1472" i="7"/>
  <c r="J1456" i="7"/>
  <c r="J1440" i="7"/>
  <c r="J1424" i="7"/>
  <c r="J1408" i="7"/>
  <c r="J1392" i="7"/>
  <c r="J1376" i="7"/>
  <c r="K1100" i="6" s="1"/>
  <c r="K1101" i="6" s="1"/>
  <c r="J1360" i="7"/>
  <c r="J1344" i="7"/>
  <c r="J1328" i="7"/>
  <c r="J1312" i="7"/>
  <c r="J1264" i="7"/>
  <c r="J1248" i="7"/>
  <c r="J1232" i="7"/>
  <c r="J1200" i="7"/>
  <c r="J1184" i="7"/>
  <c r="J1152" i="7"/>
  <c r="J1104" i="7"/>
  <c r="K828" i="6" s="1"/>
  <c r="J1088" i="7"/>
  <c r="J1072" i="7"/>
  <c r="J1056" i="7"/>
  <c r="J1008" i="7"/>
  <c r="J992" i="7"/>
  <c r="J976" i="7"/>
  <c r="J944" i="7"/>
  <c r="J928" i="7"/>
  <c r="J896" i="7"/>
  <c r="J848" i="7"/>
  <c r="J832" i="7"/>
  <c r="J816" i="7"/>
  <c r="J800" i="7"/>
  <c r="J768" i="7"/>
  <c r="J752" i="7"/>
  <c r="J704" i="7"/>
  <c r="J688" i="7"/>
  <c r="J672" i="7"/>
  <c r="J640" i="7"/>
  <c r="J624" i="7"/>
  <c r="J608" i="7"/>
  <c r="J576" i="7"/>
  <c r="J560" i="7"/>
  <c r="J544" i="7"/>
  <c r="J512" i="7"/>
  <c r="J480" i="7"/>
  <c r="J448" i="7"/>
  <c r="J432" i="7"/>
  <c r="J416" i="7"/>
  <c r="J384" i="7"/>
  <c r="J368" i="7"/>
  <c r="J352" i="7"/>
  <c r="J320" i="7"/>
  <c r="J304" i="7"/>
  <c r="J288" i="7"/>
  <c r="J256" i="7"/>
  <c r="J240" i="7"/>
  <c r="J224" i="7"/>
  <c r="J192" i="7"/>
  <c r="J176" i="7"/>
  <c r="J160" i="7"/>
  <c r="J128" i="7"/>
  <c r="J112" i="7"/>
  <c r="J96" i="7"/>
  <c r="J64" i="7"/>
  <c r="J48" i="7"/>
  <c r="J32" i="7"/>
  <c r="V1504" i="7"/>
  <c r="V1488" i="7"/>
  <c r="V1472" i="7"/>
  <c r="V1456" i="7"/>
  <c r="V1440" i="7"/>
  <c r="V1424" i="7"/>
  <c r="V1408" i="7"/>
  <c r="V1392" i="7"/>
  <c r="V1376" i="7"/>
  <c r="V1360" i="7"/>
  <c r="V1344" i="7"/>
  <c r="V1328" i="7"/>
  <c r="V1312" i="7"/>
  <c r="V1296" i="7"/>
  <c r="V1280" i="7"/>
  <c r="V1264" i="7"/>
  <c r="V1248" i="7"/>
  <c r="V1232" i="7"/>
  <c r="V1216" i="7"/>
  <c r="V1200" i="7"/>
  <c r="V1184" i="7"/>
  <c r="V1168" i="7"/>
  <c r="V1152" i="7"/>
  <c r="V1136" i="7"/>
  <c r="V1120" i="7"/>
  <c r="V1104" i="7"/>
  <c r="V1088" i="7"/>
  <c r="V1056" i="7"/>
  <c r="V1040" i="7"/>
  <c r="V1024" i="7"/>
  <c r="V1008" i="7"/>
  <c r="V992" i="7"/>
  <c r="V976" i="7"/>
  <c r="V960" i="7"/>
  <c r="V944" i="7"/>
  <c r="V928" i="7"/>
  <c r="V912" i="7"/>
  <c r="V880" i="7"/>
  <c r="V864" i="7"/>
  <c r="V848" i="7"/>
  <c r="V832" i="7"/>
  <c r="V816" i="7"/>
  <c r="V800" i="7"/>
  <c r="V784" i="7"/>
  <c r="V768" i="7"/>
  <c r="V752" i="7"/>
  <c r="V736" i="7"/>
  <c r="V720" i="7"/>
  <c r="V704" i="7"/>
  <c r="V688" i="7"/>
  <c r="V672" i="7"/>
  <c r="V656" i="7"/>
  <c r="V640" i="7"/>
  <c r="V608" i="7"/>
  <c r="V592" i="7"/>
  <c r="V576" i="7"/>
  <c r="V560" i="7"/>
  <c r="V544" i="7"/>
  <c r="V528" i="7"/>
  <c r="V512" i="7"/>
  <c r="V480" i="7"/>
  <c r="V464" i="7"/>
  <c r="V448" i="7"/>
  <c r="V432" i="7"/>
  <c r="V416" i="7"/>
  <c r="V400" i="7"/>
  <c r="V384" i="7"/>
  <c r="V368" i="7"/>
  <c r="V352" i="7"/>
  <c r="V336" i="7"/>
  <c r="V320" i="7"/>
  <c r="V304" i="7"/>
  <c r="V288" i="7"/>
  <c r="V272" i="7"/>
  <c r="V256" i="7"/>
  <c r="V240" i="7"/>
  <c r="V224" i="7"/>
  <c r="V208" i="7"/>
  <c r="V192" i="7"/>
  <c r="V176" i="7"/>
  <c r="V160" i="7"/>
  <c r="V144" i="7"/>
  <c r="V128" i="7"/>
  <c r="V112" i="7"/>
  <c r="V96" i="7"/>
  <c r="V80" i="7"/>
  <c r="V64" i="7"/>
  <c r="V48" i="7"/>
  <c r="V32" i="7"/>
  <c r="V16" i="7"/>
  <c r="V1478" i="7"/>
  <c r="V1302" i="7"/>
  <c r="V1286" i="7"/>
  <c r="V1270" i="7"/>
  <c r="V1254" i="7"/>
  <c r="V1238" i="7"/>
  <c r="V1222" i="7"/>
  <c r="V1206" i="7"/>
  <c r="V1190" i="7"/>
  <c r="V1174" i="7"/>
  <c r="V1158" i="7"/>
  <c r="V1142" i="7"/>
  <c r="V1126" i="7"/>
  <c r="V1110" i="7"/>
  <c r="V1094" i="7"/>
  <c r="V1078" i="7"/>
  <c r="V1062" i="7"/>
  <c r="V1046" i="7"/>
  <c r="V1030" i="7"/>
  <c r="V1014" i="7"/>
  <c r="V998" i="7"/>
  <c r="V982" i="7"/>
  <c r="V438" i="7"/>
  <c r="V422" i="7"/>
  <c r="V406" i="7"/>
  <c r="V390" i="7"/>
  <c r="V374" i="7"/>
  <c r="V358" i="7"/>
  <c r="V342" i="7"/>
  <c r="V310" i="7"/>
  <c r="V278" i="7"/>
  <c r="V262" i="7"/>
  <c r="V246" i="7"/>
  <c r="V230" i="7"/>
  <c r="V214" i="7"/>
  <c r="V198" i="7"/>
  <c r="V166" i="7"/>
  <c r="V134" i="7"/>
  <c r="V118" i="7"/>
  <c r="V70" i="7"/>
  <c r="V54" i="7"/>
  <c r="V38" i="7"/>
  <c r="V22" i="7"/>
  <c r="J274" i="7"/>
  <c r="J258" i="7"/>
  <c r="J226" i="7"/>
  <c r="J210" i="7"/>
  <c r="J98" i="7"/>
  <c r="J82" i="7"/>
  <c r="J66" i="7"/>
  <c r="J34" i="7"/>
  <c r="J18" i="7"/>
  <c r="V1205" i="7"/>
  <c r="V1189" i="7"/>
  <c r="V1173" i="7"/>
  <c r="V1157" i="7"/>
  <c r="V1141" i="7"/>
  <c r="V1125" i="7"/>
  <c r="V1109" i="7"/>
  <c r="V1093" i="7"/>
  <c r="V1077" i="7"/>
  <c r="V1061" i="7"/>
  <c r="V1045" i="7"/>
  <c r="V1029" i="7"/>
  <c r="V1013" i="7"/>
  <c r="V997" i="7"/>
  <c r="V981" i="7"/>
  <c r="V949" i="7"/>
  <c r="V933" i="7"/>
  <c r="J1329" i="7"/>
  <c r="J1313" i="7"/>
  <c r="J1297" i="7"/>
  <c r="J977" i="7"/>
  <c r="J193" i="7"/>
  <c r="V1508" i="7"/>
  <c r="V1492" i="7"/>
  <c r="V1476" i="7"/>
  <c r="V1460" i="7"/>
  <c r="V1444" i="7"/>
  <c r="V1428" i="7"/>
  <c r="V1412" i="7"/>
  <c r="V1396" i="7"/>
  <c r="V1380" i="7"/>
  <c r="V1364" i="7"/>
  <c r="V1348" i="7"/>
  <c r="V1332" i="7"/>
  <c r="V1316" i="7"/>
  <c r="V1300" i="7"/>
  <c r="V1284" i="7"/>
  <c r="V1268" i="7"/>
  <c r="V1252" i="7"/>
  <c r="V1236" i="7"/>
  <c r="V1220" i="7"/>
  <c r="V1204" i="7"/>
  <c r="V1188" i="7"/>
  <c r="V1172" i="7"/>
  <c r="V1156" i="7"/>
  <c r="V1140" i="7"/>
  <c r="V1124" i="7"/>
  <c r="V1108" i="7"/>
  <c r="V1092" i="7"/>
  <c r="V1076" i="7"/>
  <c r="V1060" i="7"/>
  <c r="V1044" i="7"/>
  <c r="V1028" i="7"/>
  <c r="V1012" i="7"/>
  <c r="V996" i="7"/>
  <c r="V980" i="7"/>
  <c r="V964" i="7"/>
  <c r="V948" i="7"/>
  <c r="V932" i="7"/>
  <c r="V916" i="7"/>
  <c r="V900" i="7"/>
  <c r="V884" i="7"/>
  <c r="V868" i="7"/>
  <c r="V852" i="7"/>
  <c r="V836" i="7"/>
  <c r="V820" i="7"/>
  <c r="V804" i="7"/>
  <c r="V788" i="7"/>
  <c r="V772" i="7"/>
  <c r="V756" i="7"/>
  <c r="V740" i="7"/>
  <c r="V724" i="7"/>
  <c r="V708" i="7"/>
  <c r="V692" i="7"/>
  <c r="V612" i="7"/>
  <c r="V596" i="7"/>
  <c r="V484" i="7"/>
  <c r="V468" i="7"/>
  <c r="V436" i="7"/>
  <c r="V404" i="7"/>
  <c r="V372" i="7"/>
  <c r="V276" i="7"/>
  <c r="V244" i="7"/>
  <c r="V228" i="7"/>
  <c r="V212" i="7"/>
  <c r="V196" i="7"/>
  <c r="V180" i="7"/>
  <c r="V164" i="7"/>
  <c r="V148" i="7"/>
  <c r="V132" i="7"/>
  <c r="V116" i="7"/>
  <c r="V100" i="7"/>
  <c r="V84" i="7"/>
  <c r="V68" i="7"/>
  <c r="V52" i="7"/>
  <c r="V36" i="7"/>
  <c r="V20" i="7"/>
  <c r="J897" i="7"/>
  <c r="J625" i="7"/>
  <c r="V1446" i="7"/>
  <c r="V1447" i="7"/>
  <c r="J1260" i="7"/>
  <c r="J1228" i="7"/>
  <c r="J1148" i="7"/>
  <c r="J1068" i="7"/>
  <c r="J1036" i="7"/>
  <c r="J988" i="7"/>
  <c r="J956" i="7"/>
  <c r="J892" i="7"/>
  <c r="J812" i="7"/>
  <c r="J748" i="7"/>
  <c r="J700" i="7"/>
  <c r="J668" i="7"/>
  <c r="J444" i="7"/>
  <c r="J428" i="7"/>
  <c r="J92" i="7"/>
  <c r="J28" i="7"/>
  <c r="V1445" i="7"/>
  <c r="J1490" i="7"/>
  <c r="J1474" i="7"/>
  <c r="J1442" i="7"/>
  <c r="J1426" i="7"/>
  <c r="J1394" i="7"/>
  <c r="J1378" i="7"/>
  <c r="J1346" i="7"/>
  <c r="J1314" i="7"/>
  <c r="J1298" i="7"/>
  <c r="J1281" i="7"/>
  <c r="J1265" i="7"/>
  <c r="J1249" i="7"/>
  <c r="J1233" i="7"/>
  <c r="J1217" i="7"/>
  <c r="J1201" i="7"/>
  <c r="J1185" i="7"/>
  <c r="J1153" i="7"/>
  <c r="J1121" i="7"/>
  <c r="J1105" i="7"/>
  <c r="J1089" i="7"/>
  <c r="J1073" i="7"/>
  <c r="J1057" i="7"/>
  <c r="J1041" i="7"/>
  <c r="J1025" i="7"/>
  <c r="J1009" i="7"/>
  <c r="J993" i="7"/>
  <c r="J961" i="7"/>
  <c r="J945" i="7"/>
  <c r="J929" i="7"/>
  <c r="J865" i="7"/>
  <c r="J849" i="7"/>
  <c r="J833" i="7"/>
  <c r="J817" i="7"/>
  <c r="J801" i="7"/>
  <c r="J785" i="7"/>
  <c r="J769" i="7"/>
  <c r="J753" i="7"/>
  <c r="J737" i="7"/>
  <c r="K461" i="6" s="1"/>
  <c r="J721" i="7"/>
  <c r="J705" i="7"/>
  <c r="J689" i="7"/>
  <c r="J673" i="7"/>
  <c r="J657" i="7"/>
  <c r="J641" i="7"/>
  <c r="J609" i="7"/>
  <c r="J593" i="7"/>
  <c r="J577" i="7"/>
  <c r="J561" i="7"/>
  <c r="J545" i="7"/>
  <c r="J529" i="7"/>
  <c r="J513" i="7"/>
  <c r="J481" i="7"/>
  <c r="J465" i="7"/>
  <c r="J449" i="7"/>
  <c r="J417" i="7"/>
  <c r="J401" i="7"/>
  <c r="J385" i="7"/>
  <c r="J369" i="7"/>
  <c r="J353" i="7"/>
  <c r="J337" i="7"/>
  <c r="J321" i="7"/>
  <c r="J305" i="7"/>
  <c r="J289" i="7"/>
  <c r="J273" i="7"/>
  <c r="J257" i="7"/>
  <c r="J241" i="7"/>
  <c r="J225" i="7"/>
  <c r="J209" i="7"/>
  <c r="J177" i="7"/>
  <c r="J161" i="7"/>
  <c r="J145" i="7"/>
  <c r="J129" i="7"/>
  <c r="J113" i="7"/>
  <c r="J97" i="7"/>
  <c r="V1509" i="7"/>
  <c r="V1493" i="7"/>
  <c r="V1477" i="7"/>
  <c r="V1461" i="7"/>
  <c r="V1429" i="7"/>
  <c r="V1413" i="7"/>
  <c r="V1397" i="7"/>
  <c r="V1381" i="7"/>
  <c r="V1365" i="7"/>
  <c r="V1349" i="7"/>
  <c r="V1333" i="7"/>
  <c r="V1317" i="7"/>
  <c r="V1301" i="7"/>
  <c r="V1285" i="7"/>
  <c r="V1269" i="7"/>
  <c r="V1253" i="7"/>
  <c r="V1237" i="7"/>
  <c r="V1221" i="7"/>
  <c r="V645" i="7"/>
  <c r="V646" i="7"/>
  <c r="J1518" i="7"/>
  <c r="J1422" i="7"/>
  <c r="J1406" i="7"/>
  <c r="J1358" i="7"/>
  <c r="J1342" i="7"/>
  <c r="J1326" i="7"/>
  <c r="J1310" i="7"/>
  <c r="J1198" i="7"/>
  <c r="J1182" i="7"/>
  <c r="J1166" i="7"/>
  <c r="J1134" i="7"/>
  <c r="J1102" i="7"/>
  <c r="J1070" i="7"/>
  <c r="J1054" i="7"/>
  <c r="J1517" i="7"/>
  <c r="J1501" i="7"/>
  <c r="J1485" i="7"/>
  <c r="J1469" i="7"/>
  <c r="J1453" i="7"/>
  <c r="J1437" i="7"/>
  <c r="J1421" i="7"/>
  <c r="J1405" i="7"/>
  <c r="J1389" i="7"/>
  <c r="J1373" i="7"/>
  <c r="J1357" i="7"/>
  <c r="J1341" i="7"/>
  <c r="J1325" i="7"/>
  <c r="J1309" i="7"/>
  <c r="J1293" i="7"/>
  <c r="J1277" i="7"/>
  <c r="J1261" i="7"/>
  <c r="J1229" i="7"/>
  <c r="J1165" i="7"/>
  <c r="J1149" i="7"/>
  <c r="J1133" i="7"/>
  <c r="J1117" i="7"/>
  <c r="J1101" i="7"/>
  <c r="J1085" i="7"/>
  <c r="J1069" i="7"/>
  <c r="J1053" i="7"/>
  <c r="J1037" i="7"/>
  <c r="J1021" i="7"/>
  <c r="J1005" i="7"/>
  <c r="J989" i="7"/>
  <c r="J973" i="7"/>
  <c r="J957" i="7"/>
  <c r="J941" i="7"/>
  <c r="J909" i="7"/>
  <c r="J893" i="7"/>
  <c r="J877" i="7"/>
  <c r="J861" i="7"/>
  <c r="J845" i="7"/>
  <c r="J829" i="7"/>
  <c r="J813" i="7"/>
  <c r="J797" i="7"/>
  <c r="J781" i="7"/>
  <c r="J621" i="7"/>
  <c r="J365" i="7"/>
  <c r="J237" i="7"/>
  <c r="J894" i="7"/>
  <c r="J1512" i="7"/>
  <c r="J1496" i="7"/>
  <c r="J1480" i="7"/>
  <c r="J1464" i="7"/>
  <c r="J1448" i="7"/>
  <c r="J1432" i="7"/>
  <c r="J1416" i="7"/>
  <c r="J1400" i="7"/>
  <c r="J1384" i="7"/>
  <c r="J1368" i="7"/>
  <c r="J1352" i="7"/>
  <c r="J1336" i="7"/>
  <c r="J1320" i="7"/>
  <c r="J1304" i="7"/>
  <c r="J1288" i="7"/>
  <c r="J1272" i="7"/>
  <c r="J1256" i="7"/>
  <c r="J1240" i="7"/>
  <c r="J1224" i="7"/>
  <c r="J1208" i="7"/>
  <c r="J1192" i="7"/>
  <c r="J1176" i="7"/>
  <c r="J1160" i="7"/>
  <c r="J1144" i="7"/>
  <c r="V1004" i="7"/>
  <c r="V860" i="7"/>
  <c r="V796" i="7"/>
  <c r="J1150" i="7"/>
  <c r="V731" i="7"/>
  <c r="V732" i="7"/>
  <c r="J1494" i="7"/>
  <c r="J1429" i="7"/>
  <c r="J1317" i="7"/>
  <c r="J773" i="7"/>
  <c r="J677" i="7"/>
  <c r="J581" i="7"/>
  <c r="J485" i="7"/>
  <c r="J469" i="7"/>
  <c r="J390" i="7"/>
  <c r="J341" i="7"/>
  <c r="J293" i="7"/>
  <c r="J277" i="7"/>
  <c r="J262" i="7"/>
  <c r="J197" i="7"/>
  <c r="J149" i="7"/>
  <c r="J101" i="7"/>
  <c r="J69" i="7"/>
  <c r="J1476" i="7"/>
  <c r="J1428" i="7"/>
  <c r="J1396" i="7"/>
  <c r="J1380" i="7"/>
  <c r="J1348" i="7"/>
  <c r="J1332" i="7"/>
  <c r="J1316" i="7"/>
  <c r="J1300" i="7"/>
  <c r="J1268" i="7"/>
  <c r="J1252" i="7"/>
  <c r="J1236" i="7"/>
  <c r="J1220" i="7"/>
  <c r="J1204" i="7"/>
  <c r="J1188" i="7"/>
  <c r="J1156" i="7"/>
  <c r="J1140" i="7"/>
  <c r="J1092" i="7"/>
  <c r="J1076" i="7"/>
  <c r="J1060" i="7"/>
  <c r="J1044" i="7"/>
  <c r="J1028" i="7"/>
  <c r="J996" i="7"/>
  <c r="J980" i="7"/>
  <c r="J964" i="7"/>
  <c r="J948" i="7"/>
  <c r="J916" i="7"/>
  <c r="J900" i="7"/>
  <c r="J884" i="7"/>
  <c r="J868" i="7"/>
  <c r="J836" i="7"/>
  <c r="J820" i="7"/>
  <c r="J804" i="7"/>
  <c r="J772" i="7"/>
  <c r="J756" i="7"/>
  <c r="J740" i="7"/>
  <c r="J724" i="7"/>
  <c r="J692" i="7"/>
  <c r="J676" i="7"/>
  <c r="J660" i="7"/>
  <c r="J644" i="7"/>
  <c r="J628" i="7"/>
  <c r="J612" i="7"/>
  <c r="J596" i="7"/>
  <c r="J580" i="7"/>
  <c r="J564" i="7"/>
  <c r="J548" i="7"/>
  <c r="J516" i="7"/>
  <c r="J500" i="7"/>
  <c r="J484" i="7"/>
  <c r="J468" i="7"/>
  <c r="J436" i="7"/>
  <c r="J420" i="7"/>
  <c r="J404" i="7"/>
  <c r="J388" i="7"/>
  <c r="J372" i="7"/>
  <c r="K96" i="6" s="1"/>
  <c r="J356" i="7"/>
  <c r="J340" i="7"/>
  <c r="J324" i="7"/>
  <c r="J308" i="7"/>
  <c r="J292" i="7"/>
  <c r="J276" i="7"/>
  <c r="J244" i="7"/>
  <c r="J228" i="7"/>
  <c r="J196" i="7"/>
  <c r="J180" i="7"/>
  <c r="J148" i="7"/>
  <c r="J116" i="7"/>
  <c r="J100" i="7"/>
  <c r="J68" i="7"/>
  <c r="J52" i="7"/>
  <c r="J36" i="7"/>
  <c r="J1006" i="7"/>
  <c r="J1507" i="7"/>
  <c r="J1491" i="7"/>
  <c r="J1475" i="7"/>
  <c r="J1459" i="7"/>
  <c r="J1443" i="7"/>
  <c r="J1427" i="7"/>
  <c r="J1411" i="7"/>
  <c r="J1395" i="7"/>
  <c r="J1379" i="7"/>
  <c r="J1363" i="7"/>
  <c r="J1347" i="7"/>
  <c r="J1331" i="7"/>
  <c r="J1315" i="7"/>
  <c r="J1299" i="7"/>
  <c r="J1283" i="7"/>
  <c r="J1267" i="7"/>
  <c r="J1251" i="7"/>
  <c r="J1235" i="7"/>
  <c r="J1219" i="7"/>
  <c r="J1203" i="7"/>
  <c r="J1187" i="7"/>
  <c r="J1171" i="7"/>
  <c r="J1155" i="7"/>
  <c r="J1139" i="7"/>
  <c r="J1123" i="7"/>
  <c r="J1107" i="7"/>
  <c r="J1091" i="7"/>
  <c r="J1075" i="7"/>
  <c r="J1059" i="7"/>
  <c r="J1043" i="7"/>
  <c r="J1027" i="7"/>
  <c r="J1011" i="7"/>
  <c r="K735" i="6" s="1"/>
  <c r="J995" i="7"/>
  <c r="J979" i="7"/>
  <c r="J963" i="7"/>
  <c r="J947" i="7"/>
  <c r="J931" i="7"/>
  <c r="J899" i="7"/>
  <c r="J883" i="7"/>
  <c r="J867" i="7"/>
  <c r="J851" i="7"/>
  <c r="J835" i="7"/>
  <c r="J819" i="7"/>
  <c r="J803" i="7"/>
  <c r="J787" i="7"/>
  <c r="J771" i="7"/>
  <c r="J755" i="7"/>
  <c r="J739" i="7"/>
  <c r="J723" i="7"/>
  <c r="J707" i="7"/>
  <c r="J691" i="7"/>
  <c r="J675" i="7"/>
  <c r="J659" i="7"/>
  <c r="J643" i="7"/>
  <c r="J627" i="7"/>
  <c r="J611" i="7"/>
  <c r="J595" i="7"/>
  <c r="J579" i="7"/>
  <c r="J563" i="7"/>
  <c r="J547" i="7"/>
  <c r="J531" i="7"/>
  <c r="J515" i="7"/>
  <c r="J499" i="7"/>
  <c r="J483" i="7"/>
  <c r="J467" i="7"/>
  <c r="J451" i="7"/>
  <c r="J435" i="7"/>
  <c r="J419" i="7"/>
  <c r="J403" i="7"/>
  <c r="J387" i="7"/>
  <c r="J371" i="7"/>
  <c r="J355" i="7"/>
  <c r="J339" i="7"/>
  <c r="J323" i="7"/>
  <c r="J307" i="7"/>
  <c r="J291" i="7"/>
  <c r="J275" i="7"/>
  <c r="J259" i="7"/>
  <c r="J243" i="7"/>
  <c r="J227" i="7"/>
  <c r="J211" i="7"/>
  <c r="J195" i="7"/>
  <c r="J179" i="7"/>
  <c r="J163" i="7"/>
  <c r="J147" i="7"/>
  <c r="J131" i="7"/>
  <c r="J115" i="7"/>
  <c r="J99" i="7"/>
  <c r="J83" i="7"/>
  <c r="J67" i="7"/>
  <c r="J51" i="7"/>
  <c r="J35" i="7"/>
  <c r="J19" i="7"/>
  <c r="V1399" i="7"/>
  <c r="V1335" i="7"/>
  <c r="V1111" i="7"/>
  <c r="J81" i="7"/>
  <c r="J65" i="7"/>
  <c r="J49" i="7"/>
  <c r="J33" i="7"/>
  <c r="J17" i="7"/>
  <c r="V1505" i="7"/>
  <c r="V1489" i="7"/>
  <c r="V1473" i="7"/>
  <c r="V1457" i="7"/>
  <c r="V1329" i="7"/>
  <c r="V1313" i="7"/>
  <c r="V1265" i="7"/>
  <c r="V1233" i="7"/>
  <c r="J1038" i="7"/>
  <c r="J1022" i="7"/>
  <c r="J974" i="7"/>
  <c r="J958" i="7"/>
  <c r="J942" i="7"/>
  <c r="J926" i="7"/>
  <c r="J878" i="7"/>
  <c r="J830" i="7"/>
  <c r="J814" i="7"/>
  <c r="J798" i="7"/>
  <c r="J782" i="7"/>
  <c r="J766" i="7"/>
  <c r="J750" i="7"/>
  <c r="J734" i="7"/>
  <c r="J718" i="7"/>
  <c r="J702" i="7"/>
  <c r="J670" i="7"/>
  <c r="J654" i="7"/>
  <c r="J638" i="7"/>
  <c r="J622" i="7"/>
  <c r="J606" i="7"/>
  <c r="J590" i="7"/>
  <c r="J558" i="7"/>
  <c r="J542" i="7"/>
  <c r="J526" i="7"/>
  <c r="J478" i="7"/>
  <c r="J462" i="7"/>
  <c r="K186" i="6" s="1"/>
  <c r="K187" i="6" s="1"/>
  <c r="J430" i="7"/>
  <c r="J414" i="7"/>
  <c r="J398" i="7"/>
  <c r="J382" i="7"/>
  <c r="J366" i="7"/>
  <c r="J350" i="7"/>
  <c r="J334" i="7"/>
  <c r="J302" i="7"/>
  <c r="J286" i="7"/>
  <c r="J270" i="7"/>
  <c r="J254" i="7"/>
  <c r="V1518" i="7"/>
  <c r="V1502" i="7"/>
  <c r="V1486" i="7"/>
  <c r="V1470" i="7"/>
  <c r="V1454" i="7"/>
  <c r="V1438" i="7"/>
  <c r="V1422" i="7"/>
  <c r="V1406" i="7"/>
  <c r="V1390" i="7"/>
  <c r="V1374" i="7"/>
  <c r="V1358" i="7"/>
  <c r="V1342" i="7"/>
  <c r="V1326" i="7"/>
  <c r="V1310" i="7"/>
  <c r="V1294" i="7"/>
  <c r="V1278" i="7"/>
  <c r="V1262" i="7"/>
  <c r="V1246" i="7"/>
  <c r="V1230" i="7"/>
  <c r="V1214" i="7"/>
  <c r="V1198" i="7"/>
  <c r="V1182" i="7"/>
  <c r="V1166" i="7"/>
  <c r="V1150" i="7"/>
  <c r="V1134" i="7"/>
  <c r="V1118" i="7"/>
  <c r="V1102" i="7"/>
  <c r="V1086" i="7"/>
  <c r="V1070" i="7"/>
  <c r="V1038" i="7"/>
  <c r="V1006" i="7"/>
  <c r="V990" i="7"/>
  <c r="V974" i="7"/>
  <c r="V958" i="7"/>
  <c r="V942" i="7"/>
  <c r="V926" i="7"/>
  <c r="V910" i="7"/>
  <c r="V894" i="7"/>
  <c r="V878" i="7"/>
  <c r="V814" i="7"/>
  <c r="V782" i="7"/>
  <c r="V718" i="7"/>
  <c r="J765" i="7"/>
  <c r="J749" i="7"/>
  <c r="J733" i="7"/>
  <c r="J717" i="7"/>
  <c r="J685" i="7"/>
  <c r="J669" i="7"/>
  <c r="J605" i="7"/>
  <c r="J557" i="7"/>
  <c r="J477" i="7"/>
  <c r="J349" i="7"/>
  <c r="J301" i="7"/>
  <c r="J221" i="7"/>
  <c r="J157" i="7"/>
  <c r="J125" i="7"/>
  <c r="J109" i="7"/>
  <c r="J93" i="7"/>
  <c r="V1517" i="7"/>
  <c r="V1501" i="7"/>
  <c r="V1485" i="7"/>
  <c r="V1469" i="7"/>
  <c r="V1453" i="7"/>
  <c r="V1437" i="7"/>
  <c r="V1421" i="7"/>
  <c r="V1405" i="7"/>
  <c r="V1389" i="7"/>
  <c r="V1373" i="7"/>
  <c r="V1357" i="7"/>
  <c r="V1341" i="7"/>
  <c r="V1325" i="7"/>
  <c r="V1309" i="7"/>
  <c r="V1293" i="7"/>
  <c r="V1277" i="7"/>
  <c r="V1261" i="7"/>
  <c r="V1245" i="7"/>
  <c r="V1229" i="7"/>
  <c r="V1213" i="7"/>
  <c r="V1197" i="7"/>
  <c r="V1181" i="7"/>
  <c r="V1165" i="7"/>
  <c r="V1149" i="7"/>
  <c r="V1133" i="7"/>
  <c r="V1117" i="7"/>
  <c r="V1101" i="7"/>
  <c r="V1085" i="7"/>
  <c r="V1069" i="7"/>
  <c r="V1053" i="7"/>
  <c r="V1037" i="7"/>
  <c r="V1021" i="7"/>
  <c r="V1005" i="7"/>
  <c r="V568" i="7"/>
  <c r="V1516" i="7"/>
  <c r="V1500" i="7"/>
  <c r="V1484" i="7"/>
  <c r="V1468" i="7"/>
  <c r="N1192" i="6" s="1"/>
  <c r="V1452" i="7"/>
  <c r="V1436" i="7"/>
  <c r="V1420" i="7"/>
  <c r="V1404" i="7"/>
  <c r="V1388" i="7"/>
  <c r="V1372" i="7"/>
  <c r="V1356" i="7"/>
  <c r="V1340" i="7"/>
  <c r="V1324" i="7"/>
  <c r="V1308" i="7"/>
  <c r="V1292" i="7"/>
  <c r="V1276" i="7"/>
  <c r="V1260" i="7"/>
  <c r="V1244" i="7"/>
  <c r="V1228" i="7"/>
  <c r="V1212" i="7"/>
  <c r="V1196" i="7"/>
  <c r="V1180" i="7"/>
  <c r="V1164" i="7"/>
  <c r="V1148" i="7"/>
  <c r="V1132" i="7"/>
  <c r="V1116" i="7"/>
  <c r="V1100" i="7"/>
  <c r="V1084" i="7"/>
  <c r="V1068" i="7"/>
  <c r="V1052" i="7"/>
  <c r="V1036" i="7"/>
  <c r="V1020" i="7"/>
  <c r="V988" i="7"/>
  <c r="V972" i="7"/>
  <c r="V956" i="7"/>
  <c r="V940" i="7"/>
  <c r="V924" i="7"/>
  <c r="V908" i="7"/>
  <c r="V892" i="7"/>
  <c r="V876" i="7"/>
  <c r="V844" i="7"/>
  <c r="V828" i="7"/>
  <c r="V812" i="7"/>
  <c r="V780" i="7"/>
  <c r="V764" i="7"/>
  <c r="V748" i="7"/>
  <c r="V716" i="7"/>
  <c r="V1112" i="7"/>
  <c r="V839" i="7"/>
  <c r="J1128" i="7"/>
  <c r="J1112" i="7"/>
  <c r="J1096" i="7"/>
  <c r="J1080" i="7"/>
  <c r="J1064" i="7"/>
  <c r="J1048" i="7"/>
  <c r="J1032" i="7"/>
  <c r="J1016" i="7"/>
  <c r="J1000" i="7"/>
  <c r="J984" i="7"/>
  <c r="J968" i="7"/>
  <c r="J952" i="7"/>
  <c r="J936" i="7"/>
  <c r="J920" i="7"/>
  <c r="J904" i="7"/>
  <c r="J888" i="7"/>
  <c r="J872" i="7"/>
  <c r="J856" i="7"/>
  <c r="J840" i="7"/>
  <c r="J824" i="7"/>
  <c r="J808" i="7"/>
  <c r="J792" i="7"/>
  <c r="J776" i="7"/>
  <c r="J760" i="7"/>
  <c r="J744" i="7"/>
  <c r="J728" i="7"/>
  <c r="J712" i="7"/>
  <c r="J696" i="7"/>
  <c r="J680" i="7"/>
  <c r="J664" i="7"/>
  <c r="J648" i="7"/>
  <c r="J632" i="7"/>
  <c r="J616" i="7"/>
  <c r="J600" i="7"/>
  <c r="J584" i="7"/>
  <c r="J568" i="7"/>
  <c r="J552" i="7"/>
  <c r="J536" i="7"/>
  <c r="J520" i="7"/>
  <c r="J504" i="7"/>
  <c r="J488" i="7"/>
  <c r="J472" i="7"/>
  <c r="J456" i="7"/>
  <c r="J440" i="7"/>
  <c r="J424" i="7"/>
  <c r="J408" i="7"/>
  <c r="J392" i="7"/>
  <c r="J376" i="7"/>
  <c r="J360" i="7"/>
  <c r="J344" i="7"/>
  <c r="J328" i="7"/>
  <c r="J312" i="7"/>
  <c r="J296" i="7"/>
  <c r="J280" i="7"/>
  <c r="K4" i="6" s="1"/>
  <c r="J264" i="7"/>
  <c r="J248" i="7"/>
  <c r="J232" i="7"/>
  <c r="J216" i="7"/>
  <c r="V1512" i="7"/>
  <c r="V1496" i="7"/>
  <c r="V1480" i="7"/>
  <c r="V1464" i="7"/>
  <c r="V1432" i="7"/>
  <c r="V1416" i="7"/>
  <c r="V1400" i="7"/>
  <c r="V1384" i="7"/>
  <c r="V1368" i="7"/>
  <c r="V1352" i="7"/>
  <c r="V1336" i="7"/>
  <c r="V1320" i="7"/>
  <c r="V1304" i="7"/>
  <c r="V1288" i="7"/>
  <c r="V1272" i="7"/>
  <c r="V1256" i="7"/>
  <c r="V1240" i="7"/>
  <c r="V1224" i="7"/>
  <c r="V1208" i="7"/>
  <c r="V1160" i="7"/>
  <c r="V1144" i="7"/>
  <c r="V1080" i="7"/>
  <c r="V1064" i="7"/>
  <c r="V1048" i="7"/>
  <c r="V1032" i="7"/>
  <c r="V1000" i="7"/>
  <c r="V952" i="7"/>
  <c r="V936" i="7"/>
  <c r="V920" i="7"/>
  <c r="V904" i="7"/>
  <c r="V872" i="7"/>
  <c r="V824" i="7"/>
  <c r="V808" i="7"/>
  <c r="V792" i="7"/>
  <c r="V776" i="7"/>
  <c r="V744" i="7"/>
  <c r="V728" i="7"/>
  <c r="V696" i="7"/>
  <c r="V680" i="7"/>
  <c r="V664" i="7"/>
  <c r="V648" i="7"/>
  <c r="V632" i="7"/>
  <c r="V600" i="7"/>
  <c r="V552" i="7"/>
  <c r="V536" i="7"/>
  <c r="V520" i="7"/>
  <c r="V504" i="7"/>
  <c r="V488" i="7"/>
  <c r="V472" i="7"/>
  <c r="V456" i="7"/>
  <c r="V440" i="7"/>
  <c r="V424" i="7"/>
  <c r="V408" i="7"/>
  <c r="V392" i="7"/>
  <c r="V376" i="7"/>
  <c r="V1511" i="7"/>
  <c r="V1495" i="7"/>
  <c r="V1479" i="7"/>
  <c r="V1463" i="7"/>
  <c r="V1431" i="7"/>
  <c r="V1415" i="7"/>
  <c r="V1383" i="7"/>
  <c r="V1367" i="7"/>
  <c r="V1351" i="7"/>
  <c r="V1319" i="7"/>
  <c r="V1303" i="7"/>
  <c r="V1287" i="7"/>
  <c r="V1271" i="7"/>
  <c r="V1255" i="7"/>
  <c r="V1239" i="7"/>
  <c r="V1223" i="7"/>
  <c r="V1207" i="7"/>
  <c r="V1191" i="7"/>
  <c r="V1175" i="7"/>
  <c r="V1176" i="7"/>
  <c r="V1159" i="7"/>
  <c r="V1143" i="7"/>
  <c r="V1127" i="7"/>
  <c r="V1128" i="7"/>
  <c r="V1095" i="7"/>
  <c r="V1079" i="7"/>
  <c r="V1063" i="7"/>
  <c r="V1047" i="7"/>
  <c r="V1031" i="7"/>
  <c r="V1015" i="7"/>
  <c r="V999" i="7"/>
  <c r="V983" i="7"/>
  <c r="V984" i="7"/>
  <c r="V967" i="7"/>
  <c r="V951" i="7"/>
  <c r="V935" i="7"/>
  <c r="V919" i="7"/>
  <c r="V903" i="7"/>
  <c r="V887" i="7"/>
  <c r="V888" i="7"/>
  <c r="V871" i="7"/>
  <c r="V855" i="7"/>
  <c r="V856" i="7"/>
  <c r="V823" i="7"/>
  <c r="V807" i="7"/>
  <c r="V791" i="7"/>
  <c r="V759" i="7"/>
  <c r="V760" i="7"/>
  <c r="V743" i="7"/>
  <c r="V727" i="7"/>
  <c r="V711" i="7"/>
  <c r="V712" i="7"/>
  <c r="V695" i="7"/>
  <c r="V679" i="7"/>
  <c r="V663" i="7"/>
  <c r="V631" i="7"/>
  <c r="V615" i="7"/>
  <c r="V616" i="7"/>
  <c r="V599" i="7"/>
  <c r="V583" i="7"/>
  <c r="V584" i="7"/>
  <c r="V551" i="7"/>
  <c r="V535" i="7"/>
  <c r="V519" i="7"/>
  <c r="V503" i="7"/>
  <c r="V487" i="7"/>
  <c r="V471" i="7"/>
  <c r="V455" i="7"/>
  <c r="V439" i="7"/>
  <c r="V423" i="7"/>
  <c r="V407" i="7"/>
  <c r="V391" i="7"/>
  <c r="V375" i="7"/>
  <c r="V359" i="7"/>
  <c r="V343" i="7"/>
  <c r="V311" i="7"/>
  <c r="V966" i="7"/>
  <c r="V950" i="7"/>
  <c r="V934" i="7"/>
  <c r="V918" i="7"/>
  <c r="V902" i="7"/>
  <c r="V886" i="7"/>
  <c r="V870" i="7"/>
  <c r="V854" i="7"/>
  <c r="V838" i="7"/>
  <c r="V822" i="7"/>
  <c r="V806" i="7"/>
  <c r="V790" i="7"/>
  <c r="V774" i="7"/>
  <c r="V758" i="7"/>
  <c r="V742" i="7"/>
  <c r="V726" i="7"/>
  <c r="V710" i="7"/>
  <c r="V694" i="7"/>
  <c r="V678" i="7"/>
  <c r="V662" i="7"/>
  <c r="V630" i="7"/>
  <c r="V614" i="7"/>
  <c r="V598" i="7"/>
  <c r="V582" i="7"/>
  <c r="V566" i="7"/>
  <c r="V550" i="7"/>
  <c r="V534" i="7"/>
  <c r="V518" i="7"/>
  <c r="V502" i="7"/>
  <c r="V486" i="7"/>
  <c r="V470" i="7"/>
  <c r="V454" i="7"/>
  <c r="V326" i="7"/>
  <c r="V327" i="7"/>
  <c r="V294" i="7"/>
  <c r="V295" i="7"/>
  <c r="V182" i="7"/>
  <c r="V183" i="7"/>
  <c r="V102" i="7"/>
  <c r="V103" i="7"/>
  <c r="V86" i="7"/>
  <c r="V87" i="7"/>
  <c r="J77" i="7"/>
  <c r="J61" i="7"/>
  <c r="J29" i="7"/>
  <c r="J13" i="7"/>
  <c r="V1507" i="7"/>
  <c r="V1491" i="7"/>
  <c r="V1459" i="7"/>
  <c r="V1443" i="7"/>
  <c r="V1427" i="7"/>
  <c r="V1395" i="7"/>
  <c r="V1363" i="7"/>
  <c r="V1347" i="7"/>
  <c r="V1331" i="7"/>
  <c r="V1315" i="7"/>
  <c r="V1283" i="7"/>
  <c r="V1267" i="7"/>
  <c r="V1251" i="7"/>
  <c r="V1235" i="7"/>
  <c r="V1219" i="7"/>
  <c r="V1203" i="7"/>
  <c r="V1187" i="7"/>
  <c r="V1171" i="7"/>
  <c r="V1155" i="7"/>
  <c r="V1139" i="7"/>
  <c r="V1123" i="7"/>
  <c r="V1107" i="7"/>
  <c r="V1091" i="7"/>
  <c r="V1075" i="7"/>
  <c r="V1059" i="7"/>
  <c r="V1043" i="7"/>
  <c r="V1027" i="7"/>
  <c r="V1011" i="7"/>
  <c r="V995" i="7"/>
  <c r="V979" i="7"/>
  <c r="V963" i="7"/>
  <c r="V947" i="7"/>
  <c r="V931" i="7"/>
  <c r="V899" i="7"/>
  <c r="V883" i="7"/>
  <c r="V867" i="7"/>
  <c r="V851" i="7"/>
  <c r="V835" i="7"/>
  <c r="V819" i="7"/>
  <c r="V803" i="7"/>
  <c r="V787" i="7"/>
  <c r="V771" i="7"/>
  <c r="V755" i="7"/>
  <c r="V739" i="7"/>
  <c r="V723" i="7"/>
  <c r="V707" i="7"/>
  <c r="V691" i="7"/>
  <c r="V675" i="7"/>
  <c r="V659" i="7"/>
  <c r="V643" i="7"/>
  <c r="V627" i="7"/>
  <c r="V611" i="7"/>
  <c r="V595" i="7"/>
  <c r="V579" i="7"/>
  <c r="V563" i="7"/>
  <c r="V547" i="7"/>
  <c r="V531" i="7"/>
  <c r="V515" i="7"/>
  <c r="V499" i="7"/>
  <c r="V483" i="7"/>
  <c r="V467" i="7"/>
  <c r="V451" i="7"/>
  <c r="V435" i="7"/>
  <c r="V419" i="7"/>
  <c r="V403" i="7"/>
  <c r="V387" i="7"/>
  <c r="V371" i="7"/>
  <c r="V355" i="7"/>
  <c r="V356" i="7"/>
  <c r="V339" i="7"/>
  <c r="V323" i="7"/>
  <c r="V307" i="7"/>
  <c r="V291" i="7"/>
  <c r="V1506" i="7"/>
  <c r="V1490" i="7"/>
  <c r="V1474" i="7"/>
  <c r="V1458" i="7"/>
  <c r="V676" i="7"/>
  <c r="V660" i="7"/>
  <c r="V644" i="7"/>
  <c r="V628" i="7"/>
  <c r="V580" i="7"/>
  <c r="V564" i="7"/>
  <c r="V548" i="7"/>
  <c r="V532" i="7"/>
  <c r="V516" i="7"/>
  <c r="V500" i="7"/>
  <c r="V452" i="7"/>
  <c r="V420" i="7"/>
  <c r="V388" i="7"/>
  <c r="V340" i="7"/>
  <c r="V324" i="7"/>
  <c r="V308" i="7"/>
  <c r="V292" i="7"/>
  <c r="V133" i="7"/>
  <c r="V1441" i="7"/>
  <c r="V1425" i="7"/>
  <c r="V1409" i="7"/>
  <c r="V1393" i="7"/>
  <c r="V1377" i="7"/>
  <c r="V1361" i="7"/>
  <c r="V1345" i="7"/>
  <c r="V1297" i="7"/>
  <c r="V1281" i="7"/>
  <c r="V1201" i="7"/>
  <c r="V1185" i="7"/>
  <c r="V1169" i="7"/>
  <c r="V1153" i="7"/>
  <c r="V1137" i="7"/>
  <c r="V1121" i="7"/>
  <c r="V1105" i="7"/>
  <c r="V1089" i="7"/>
  <c r="V1057" i="7"/>
  <c r="V1009" i="7"/>
  <c r="V993" i="7"/>
  <c r="V977" i="7"/>
  <c r="V961" i="7"/>
  <c r="V929" i="7"/>
  <c r="V881" i="7"/>
  <c r="V865" i="7"/>
  <c r="V849" i="7"/>
  <c r="V833" i="7"/>
  <c r="V817" i="7"/>
  <c r="V785" i="7"/>
  <c r="V769" i="7"/>
  <c r="V753" i="7"/>
  <c r="V737" i="7"/>
  <c r="V721" i="7"/>
  <c r="V705" i="7"/>
  <c r="V689" i="7"/>
  <c r="V657" i="7"/>
  <c r="V609" i="7"/>
  <c r="V593" i="7"/>
  <c r="V577" i="7"/>
  <c r="V561" i="7"/>
  <c r="V529" i="7"/>
  <c r="V481" i="7"/>
  <c r="V465" i="7"/>
  <c r="V449" i="7"/>
  <c r="V433" i="7"/>
  <c r="V417" i="7"/>
  <c r="V401" i="7"/>
  <c r="V385" i="7"/>
  <c r="V353" i="7"/>
  <c r="V305" i="7"/>
  <c r="V289" i="7"/>
  <c r="V273" i="7"/>
  <c r="V257" i="7"/>
  <c r="V241" i="7"/>
  <c r="V209" i="7"/>
  <c r="V193" i="7"/>
  <c r="V1167" i="7"/>
  <c r="V1151" i="7"/>
  <c r="V1135" i="7"/>
  <c r="V1119" i="7"/>
  <c r="V1103" i="7"/>
  <c r="V1087" i="7"/>
  <c r="V1071" i="7"/>
  <c r="V1039" i="7"/>
  <c r="V991" i="7"/>
  <c r="V975" i="7"/>
  <c r="V959" i="7"/>
  <c r="V943" i="7"/>
  <c r="V911" i="7"/>
  <c r="V863" i="7"/>
  <c r="V847" i="7"/>
  <c r="V831" i="7"/>
  <c r="V815" i="7"/>
  <c r="V799" i="7"/>
  <c r="V783" i="7"/>
  <c r="V767" i="7"/>
  <c r="V751" i="7"/>
  <c r="V735" i="7"/>
  <c r="V719" i="7"/>
  <c r="V703" i="7"/>
  <c r="V687" i="7"/>
  <c r="V671" i="7"/>
  <c r="V655" i="7"/>
  <c r="V639" i="7"/>
  <c r="V623" i="7"/>
  <c r="V607" i="7"/>
  <c r="V591" i="7"/>
  <c r="V575" i="7"/>
  <c r="V559" i="7"/>
  <c r="V543" i="7"/>
  <c r="V527" i="7"/>
  <c r="V511" i="7"/>
  <c r="V495" i="7"/>
  <c r="V479" i="7"/>
  <c r="V463" i="7"/>
  <c r="V447" i="7"/>
  <c r="V431" i="7"/>
  <c r="V415" i="7"/>
  <c r="V399" i="7"/>
  <c r="V383" i="7"/>
  <c r="V367" i="7"/>
  <c r="V351" i="7"/>
  <c r="V335" i="7"/>
  <c r="V319" i="7"/>
  <c r="V303" i="7"/>
  <c r="V287" i="7"/>
  <c r="V271" i="7"/>
  <c r="V255" i="7"/>
  <c r="V239" i="7"/>
  <c r="V223" i="7"/>
  <c r="V207" i="7"/>
  <c r="V191" i="7"/>
  <c r="V175" i="7"/>
  <c r="V159" i="7"/>
  <c r="V143" i="7"/>
  <c r="V127" i="7"/>
  <c r="V111" i="7"/>
  <c r="V862" i="7"/>
  <c r="V846" i="7"/>
  <c r="V830" i="7"/>
  <c r="V798" i="7"/>
  <c r="V766" i="7"/>
  <c r="V750" i="7"/>
  <c r="V702" i="7"/>
  <c r="V654" i="7"/>
  <c r="V638" i="7"/>
  <c r="V622" i="7"/>
  <c r="V606" i="7"/>
  <c r="V590" i="7"/>
  <c r="V574" i="7"/>
  <c r="V558" i="7"/>
  <c r="V542" i="7"/>
  <c r="V526" i="7"/>
  <c r="V510" i="7"/>
  <c r="V494" i="7"/>
  <c r="V478" i="7"/>
  <c r="V462" i="7"/>
  <c r="V446" i="7"/>
  <c r="V430" i="7"/>
  <c r="V414" i="7"/>
  <c r="V398" i="7"/>
  <c r="V382" i="7"/>
  <c r="V366" i="7"/>
  <c r="V350" i="7"/>
  <c r="V334" i="7"/>
  <c r="V318" i="7"/>
  <c r="V302" i="7"/>
  <c r="V286" i="7"/>
  <c r="V270" i="7"/>
  <c r="V254" i="7"/>
  <c r="V238" i="7"/>
  <c r="V222" i="7"/>
  <c r="V206" i="7"/>
  <c r="V190" i="7"/>
  <c r="V174" i="7"/>
  <c r="V158" i="7"/>
  <c r="V142" i="7"/>
  <c r="V126" i="7"/>
  <c r="V110" i="7"/>
  <c r="V573" i="7"/>
  <c r="V557" i="7"/>
  <c r="V541" i="7"/>
  <c r="V525" i="7"/>
  <c r="V509" i="7"/>
  <c r="V493" i="7"/>
  <c r="V477" i="7"/>
  <c r="V461" i="7"/>
  <c r="V445" i="7"/>
  <c r="V429" i="7"/>
  <c r="V413" i="7"/>
  <c r="V397" i="7"/>
  <c r="V381" i="7"/>
  <c r="V365" i="7"/>
  <c r="V349" i="7"/>
  <c r="V333" i="7"/>
  <c r="V317" i="7"/>
  <c r="V301" i="7"/>
  <c r="V285" i="7"/>
  <c r="V269" i="7"/>
  <c r="V253" i="7"/>
  <c r="V237" i="7"/>
  <c r="V221" i="7"/>
  <c r="V205" i="7"/>
  <c r="V189" i="7"/>
  <c r="V173" i="7"/>
  <c r="V157" i="7"/>
  <c r="V141" i="7"/>
  <c r="V125" i="7"/>
  <c r="V109" i="7"/>
  <c r="V93" i="7"/>
  <c r="V77" i="7"/>
  <c r="V61" i="7"/>
  <c r="V45" i="7"/>
  <c r="V29" i="7"/>
  <c r="V13" i="7"/>
  <c r="V700" i="7"/>
  <c r="V684" i="7"/>
  <c r="V668" i="7"/>
  <c r="V652" i="7"/>
  <c r="V636" i="7"/>
  <c r="V604" i="7"/>
  <c r="V55" i="7"/>
  <c r="V683" i="7"/>
  <c r="V667" i="7"/>
  <c r="V651" i="7"/>
  <c r="V635" i="7"/>
  <c r="V619" i="7"/>
  <c r="V603" i="7"/>
  <c r="V587" i="7"/>
  <c r="V571" i="7"/>
  <c r="V555" i="7"/>
  <c r="V539" i="7"/>
  <c r="V523" i="7"/>
  <c r="V507" i="7"/>
  <c r="V491" i="7"/>
  <c r="V475" i="7"/>
  <c r="V459" i="7"/>
  <c r="V443" i="7"/>
  <c r="V427" i="7"/>
  <c r="V411" i="7"/>
  <c r="V395" i="7"/>
  <c r="V379" i="7"/>
  <c r="V363" i="7"/>
  <c r="V347" i="7"/>
  <c r="V331" i="7"/>
  <c r="V315" i="7"/>
  <c r="V299" i="7"/>
  <c r="V283" i="7"/>
  <c r="V267" i="7"/>
  <c r="V251" i="7"/>
  <c r="V235" i="7"/>
  <c r="V219" i="7"/>
  <c r="V203" i="7"/>
  <c r="V187" i="7"/>
  <c r="V171" i="7"/>
  <c r="V155" i="7"/>
  <c r="V139" i="7"/>
  <c r="V123" i="7"/>
  <c r="V107" i="7"/>
  <c r="V91" i="7"/>
  <c r="V75" i="7"/>
  <c r="V59" i="7"/>
  <c r="V43" i="7"/>
  <c r="V27" i="7"/>
  <c r="V490" i="7"/>
  <c r="V474" i="7"/>
  <c r="V458" i="7"/>
  <c r="V442" i="7"/>
  <c r="V426" i="7"/>
  <c r="V293" i="7"/>
  <c r="V39" i="7"/>
  <c r="V94" i="7"/>
  <c r="V78" i="7"/>
  <c r="V62" i="7"/>
  <c r="V46" i="7"/>
  <c r="V30" i="7"/>
  <c r="V14" i="7"/>
  <c r="V69" i="7"/>
  <c r="V53" i="7"/>
  <c r="V37" i="7"/>
  <c r="V21" i="7"/>
  <c r="V275" i="7"/>
  <c r="V259" i="7"/>
  <c r="V243" i="7"/>
  <c r="V227" i="7"/>
  <c r="V211" i="7"/>
  <c r="V195" i="7"/>
  <c r="V179" i="7"/>
  <c r="V163" i="7"/>
  <c r="V147" i="7"/>
  <c r="V131" i="7"/>
  <c r="V115" i="7"/>
  <c r="V99" i="7"/>
  <c r="V83" i="7"/>
  <c r="V67" i="7"/>
  <c r="V51" i="7"/>
  <c r="V35" i="7"/>
  <c r="V19" i="7"/>
  <c r="J200" i="7"/>
  <c r="J184" i="7"/>
  <c r="J168" i="7"/>
  <c r="J152" i="7"/>
  <c r="J136" i="7"/>
  <c r="J120" i="7"/>
  <c r="J104" i="7"/>
  <c r="J88" i="7"/>
  <c r="J72" i="7"/>
  <c r="J56" i="7"/>
  <c r="J40" i="7"/>
  <c r="J24" i="7"/>
  <c r="J8" i="7"/>
  <c r="J1463" i="7"/>
  <c r="J1351" i="7"/>
  <c r="J1335" i="7"/>
  <c r="J1255" i="7"/>
  <c r="J1239" i="7"/>
  <c r="J1207" i="7"/>
  <c r="J1175" i="7"/>
  <c r="J1159" i="7"/>
  <c r="J1095" i="7"/>
  <c r="J1079" i="7"/>
  <c r="J999" i="7"/>
  <c r="J983" i="7"/>
  <c r="J951" i="7"/>
  <c r="J919" i="7"/>
  <c r="K643" i="6" s="1"/>
  <c r="J903" i="7"/>
  <c r="J839" i="7"/>
  <c r="J823" i="7"/>
  <c r="J775" i="7"/>
  <c r="J759" i="7"/>
  <c r="J727" i="7"/>
  <c r="J695" i="7"/>
  <c r="J631" i="7"/>
  <c r="J599" i="7"/>
  <c r="J567" i="7"/>
  <c r="J503" i="7"/>
  <c r="J423" i="7"/>
  <c r="J375" i="7"/>
  <c r="J311" i="7"/>
  <c r="J295" i="7"/>
  <c r="J263" i="7"/>
  <c r="J247" i="7"/>
  <c r="J853" i="7"/>
  <c r="J1462" i="7"/>
  <c r="J1446" i="7"/>
  <c r="J1350" i="7"/>
  <c r="J1334" i="7"/>
  <c r="J1318" i="7"/>
  <c r="J1286" i="7"/>
  <c r="J1254" i="7"/>
  <c r="J1238" i="7"/>
  <c r="J1206" i="7"/>
  <c r="J1174" i="7"/>
  <c r="J1158" i="7"/>
  <c r="J1126" i="7"/>
  <c r="J1094" i="7"/>
  <c r="J1078" i="7"/>
  <c r="J1062" i="7"/>
  <c r="J1030" i="7"/>
  <c r="J998" i="7"/>
  <c r="J982" i="7"/>
  <c r="J950" i="7"/>
  <c r="J918" i="7"/>
  <c r="J902" i="7"/>
  <c r="J870" i="7"/>
  <c r="J838" i="7"/>
  <c r="J822" i="7"/>
  <c r="J806" i="7"/>
  <c r="J774" i="7"/>
  <c r="J758" i="7"/>
  <c r="J726" i="7"/>
  <c r="J694" i="7"/>
  <c r="J662" i="7"/>
  <c r="J630" i="7"/>
  <c r="J598" i="7"/>
  <c r="J566" i="7"/>
  <c r="J534" i="7"/>
  <c r="J502" i="7"/>
  <c r="J486" i="7"/>
  <c r="J438" i="7"/>
  <c r="J422" i="7"/>
  <c r="J374" i="7"/>
  <c r="J358" i="7"/>
  <c r="J310" i="7"/>
  <c r="J294" i="7"/>
  <c r="J246" i="7"/>
  <c r="J230" i="7"/>
  <c r="J198" i="7"/>
  <c r="J182" i="7"/>
  <c r="J166" i="7"/>
  <c r="J118" i="7"/>
  <c r="J102" i="7"/>
  <c r="J70" i="7"/>
  <c r="J54" i="7"/>
  <c r="J38" i="7"/>
  <c r="J389" i="7"/>
  <c r="J1486" i="7"/>
  <c r="J1470" i="7"/>
  <c r="J990" i="7"/>
  <c r="J910" i="7"/>
  <c r="J686" i="7"/>
  <c r="J574" i="7"/>
  <c r="J510" i="7"/>
  <c r="J494" i="7"/>
  <c r="J446" i="7"/>
  <c r="J318" i="7"/>
  <c r="J238" i="7"/>
  <c r="J222" i="7"/>
  <c r="J1197" i="7"/>
  <c r="J285" i="7"/>
  <c r="J5" i="6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1324" i="7"/>
  <c r="J1308" i="7"/>
  <c r="J1244" i="7"/>
  <c r="J1164" i="7"/>
  <c r="J1132" i="7"/>
  <c r="J1052" i="7"/>
  <c r="J972" i="7"/>
  <c r="J908" i="7"/>
  <c r="J876" i="7"/>
  <c r="J796" i="7"/>
  <c r="J764" i="7"/>
  <c r="J732" i="7"/>
  <c r="J684" i="7"/>
  <c r="J636" i="7"/>
  <c r="J556" i="7"/>
  <c r="J508" i="7"/>
  <c r="J492" i="7"/>
  <c r="J412" i="7"/>
  <c r="J380" i="7"/>
  <c r="J364" i="7"/>
  <c r="J348" i="7"/>
  <c r="J300" i="7"/>
  <c r="J284" i="7"/>
  <c r="J268" i="7"/>
  <c r="J252" i="7"/>
  <c r="J236" i="7"/>
  <c r="J220" i="7"/>
  <c r="J204" i="7"/>
  <c r="J156" i="7"/>
  <c r="J140" i="7"/>
  <c r="J124" i="7"/>
  <c r="J108" i="7"/>
  <c r="J76" i="7"/>
  <c r="J60" i="7"/>
  <c r="J12" i="7"/>
  <c r="J1514" i="7"/>
  <c r="J1498" i="7"/>
  <c r="J1482" i="7"/>
  <c r="J1466" i="7"/>
  <c r="J1450" i="7"/>
  <c r="J1434" i="7"/>
  <c r="J1418" i="7"/>
  <c r="J1402" i="7"/>
  <c r="J1386" i="7"/>
  <c r="J1370" i="7"/>
  <c r="J1513" i="7"/>
  <c r="J1497" i="7"/>
  <c r="J1481" i="7"/>
  <c r="J1465" i="7"/>
  <c r="J1449" i="7"/>
  <c r="J1433" i="7"/>
  <c r="J1417" i="7"/>
  <c r="J1401" i="7"/>
  <c r="J1385" i="7"/>
  <c r="J1369" i="7"/>
  <c r="J1353" i="7"/>
  <c r="J1337" i="7"/>
  <c r="J1321" i="7"/>
  <c r="J1305" i="7"/>
  <c r="J1289" i="7"/>
  <c r="J1273" i="7"/>
  <c r="J1257" i="7"/>
  <c r="J1241" i="7"/>
  <c r="J1225" i="7"/>
  <c r="J1209" i="7"/>
  <c r="J1193" i="7"/>
  <c r="K917" i="6" s="1"/>
  <c r="J1177" i="7"/>
  <c r="J1161" i="7"/>
  <c r="J1145" i="7"/>
  <c r="J1129" i="7"/>
  <c r="J1113" i="7"/>
  <c r="J1097" i="7"/>
  <c r="J1081" i="7"/>
  <c r="J1065" i="7"/>
  <c r="J1049" i="7"/>
  <c r="J1033" i="7"/>
  <c r="J1017" i="7"/>
  <c r="J1001" i="7"/>
  <c r="J985" i="7"/>
  <c r="J969" i="7"/>
  <c r="J953" i="7"/>
  <c r="J937" i="7"/>
  <c r="J921" i="7"/>
  <c r="J905" i="7"/>
  <c r="J889" i="7"/>
  <c r="J873" i="7"/>
  <c r="J857" i="7"/>
  <c r="J841" i="7"/>
  <c r="J825" i="7"/>
  <c r="J809" i="7"/>
  <c r="J793" i="7"/>
  <c r="J777" i="7"/>
  <c r="J761" i="7"/>
  <c r="J745" i="7"/>
  <c r="J729" i="7"/>
  <c r="J713" i="7"/>
  <c r="J697" i="7"/>
  <c r="J681" i="7"/>
  <c r="J665" i="7"/>
  <c r="J649" i="7"/>
  <c r="J633" i="7"/>
  <c r="J617" i="7"/>
  <c r="J601" i="7"/>
  <c r="J585" i="7"/>
  <c r="J569" i="7"/>
  <c r="J553" i="7"/>
  <c r="K277" i="6" s="1"/>
  <c r="J537" i="7"/>
  <c r="J521" i="7"/>
  <c r="J505" i="7"/>
  <c r="J489" i="7"/>
  <c r="J473" i="7"/>
  <c r="J457" i="7"/>
  <c r="J441" i="7"/>
  <c r="J425" i="7"/>
  <c r="J409" i="7"/>
  <c r="J393" i="7"/>
  <c r="J377" i="7"/>
  <c r="J361" i="7"/>
  <c r="J345" i="7"/>
  <c r="J329" i="7"/>
  <c r="J313" i="7"/>
  <c r="J297" i="7"/>
  <c r="J852" i="7"/>
  <c r="J949" i="7"/>
  <c r="J1029" i="7"/>
  <c r="J837" i="7"/>
  <c r="J1349" i="7"/>
  <c r="J1189" i="7"/>
  <c r="J917" i="7"/>
  <c r="J725" i="7"/>
  <c r="J517" i="7"/>
  <c r="J1354" i="7"/>
  <c r="J1338" i="7"/>
  <c r="J1322" i="7"/>
  <c r="J1306" i="7"/>
  <c r="J1290" i="7"/>
  <c r="J1274" i="7"/>
  <c r="J1258" i="7"/>
  <c r="J1242" i="7"/>
  <c r="J1226" i="7"/>
  <c r="J1210" i="7"/>
  <c r="J1194" i="7"/>
  <c r="J1178" i="7"/>
  <c r="J1162" i="7"/>
  <c r="J1146" i="7"/>
  <c r="J1130" i="7"/>
  <c r="J1114" i="7"/>
  <c r="J1098" i="7"/>
  <c r="J1082" i="7"/>
  <c r="J1066" i="7"/>
  <c r="J1050" i="7"/>
  <c r="J1034" i="7"/>
  <c r="J1018" i="7"/>
  <c r="J1002" i="7"/>
  <c r="J986" i="7"/>
  <c r="J970" i="7"/>
  <c r="J954" i="7"/>
  <c r="J938" i="7"/>
  <c r="J922" i="7"/>
  <c r="J906" i="7"/>
  <c r="J890" i="7"/>
  <c r="J874" i="7"/>
  <c r="J858" i="7"/>
  <c r="J842" i="7"/>
  <c r="J826" i="7"/>
  <c r="J810" i="7"/>
  <c r="J794" i="7"/>
  <c r="J778" i="7"/>
  <c r="J762" i="7"/>
  <c r="J746" i="7"/>
  <c r="J730" i="7"/>
  <c r="J714" i="7"/>
  <c r="J698" i="7"/>
  <c r="J682" i="7"/>
  <c r="J666" i="7"/>
  <c r="J650" i="7"/>
  <c r="J634" i="7"/>
  <c r="J618" i="7"/>
  <c r="J602" i="7"/>
  <c r="J586" i="7"/>
  <c r="J570" i="7"/>
  <c r="J554" i="7"/>
  <c r="J538" i="7"/>
  <c r="J522" i="7"/>
  <c r="J506" i="7"/>
  <c r="J490" i="7"/>
  <c r="J474" i="7"/>
  <c r="J458" i="7"/>
  <c r="J442" i="7"/>
  <c r="J426" i="7"/>
  <c r="J410" i="7"/>
  <c r="J394" i="7"/>
  <c r="J378" i="7"/>
  <c r="J362" i="7"/>
  <c r="J346" i="7"/>
  <c r="J330" i="7"/>
  <c r="J314" i="7"/>
  <c r="J298" i="7"/>
  <c r="J282" i="7"/>
  <c r="J266" i="7"/>
  <c r="J250" i="7"/>
  <c r="J234" i="7"/>
  <c r="J218" i="7"/>
  <c r="J202" i="7"/>
  <c r="J186" i="7"/>
  <c r="J170" i="7"/>
  <c r="J154" i="7"/>
  <c r="J138" i="7"/>
  <c r="J122" i="7"/>
  <c r="J106" i="7"/>
  <c r="J90" i="7"/>
  <c r="J74" i="7"/>
  <c r="J58" i="7"/>
  <c r="J42" i="7"/>
  <c r="J26" i="7"/>
  <c r="J10" i="7"/>
  <c r="J1045" i="7"/>
  <c r="J1477" i="7"/>
  <c r="J1397" i="7"/>
  <c r="J1301" i="7"/>
  <c r="J1269" i="7"/>
  <c r="J1221" i="7"/>
  <c r="J1205" i="7"/>
  <c r="J1093" i="7"/>
  <c r="J1061" i="7"/>
  <c r="J965" i="7"/>
  <c r="J869" i="7"/>
  <c r="J805" i="7"/>
  <c r="J741" i="7"/>
  <c r="J613" i="7"/>
  <c r="J597" i="7"/>
  <c r="J549" i="7"/>
  <c r="J405" i="7"/>
  <c r="J357" i="7"/>
  <c r="J325" i="7"/>
  <c r="J661" i="7"/>
  <c r="J37" i="7"/>
  <c r="J1508" i="7"/>
  <c r="J1509" i="7"/>
  <c r="J1493" i="7"/>
  <c r="J1492" i="7"/>
  <c r="J1460" i="7"/>
  <c r="J1461" i="7"/>
  <c r="J1444" i="7"/>
  <c r="J1445" i="7"/>
  <c r="J1412" i="7"/>
  <c r="J1413" i="7"/>
  <c r="J1364" i="7"/>
  <c r="J1365" i="7"/>
  <c r="J1284" i="7"/>
  <c r="K1008" i="6" s="1"/>
  <c r="J1285" i="7"/>
  <c r="J1172" i="7"/>
  <c r="J1173" i="7"/>
  <c r="J1124" i="7"/>
  <c r="J1125" i="7"/>
  <c r="J1108" i="7"/>
  <c r="J1109" i="7"/>
  <c r="J1012" i="7"/>
  <c r="J1013" i="7"/>
  <c r="J932" i="7"/>
  <c r="J933" i="7"/>
  <c r="J788" i="7"/>
  <c r="J789" i="7"/>
  <c r="J708" i="7"/>
  <c r="J709" i="7"/>
  <c r="J532" i="7"/>
  <c r="J533" i="7"/>
  <c r="J452" i="7"/>
  <c r="J453" i="7"/>
  <c r="J260" i="7"/>
  <c r="J261" i="7"/>
  <c r="J212" i="7"/>
  <c r="J213" i="7"/>
  <c r="J164" i="7"/>
  <c r="J165" i="7"/>
  <c r="J132" i="7"/>
  <c r="J133" i="7"/>
  <c r="J84" i="7"/>
  <c r="J85" i="7"/>
  <c r="J20" i="7"/>
  <c r="J21" i="7"/>
  <c r="J1381" i="7"/>
  <c r="J645" i="7"/>
  <c r="K369" i="6" s="1"/>
  <c r="J229" i="7"/>
  <c r="J1511" i="7"/>
  <c r="J1495" i="7"/>
  <c r="J1399" i="7"/>
  <c r="J1303" i="7"/>
  <c r="J1271" i="7"/>
  <c r="J1047" i="7"/>
  <c r="J1015" i="7"/>
  <c r="J455" i="7"/>
  <c r="J391" i="7"/>
  <c r="J327" i="7"/>
  <c r="J1333" i="7"/>
  <c r="J1253" i="7"/>
  <c r="J1237" i="7"/>
  <c r="J1157" i="7"/>
  <c r="J1141" i="7"/>
  <c r="J1077" i="7"/>
  <c r="J997" i="7"/>
  <c r="J981" i="7"/>
  <c r="J901" i="7"/>
  <c r="J885" i="7"/>
  <c r="J821" i="7"/>
  <c r="J757" i="7"/>
  <c r="J693" i="7"/>
  <c r="J629" i="7"/>
  <c r="J565" i="7"/>
  <c r="J501" i="7"/>
  <c r="J437" i="7"/>
  <c r="J373" i="7"/>
  <c r="J309" i="7"/>
  <c r="J245" i="7"/>
  <c r="J181" i="7"/>
  <c r="J117" i="7"/>
  <c r="J53" i="7"/>
  <c r="J914" i="7"/>
  <c r="J498" i="7"/>
  <c r="J1506" i="7"/>
  <c r="J1170" i="7"/>
  <c r="J434" i="7"/>
  <c r="J1168" i="7"/>
  <c r="J912" i="7"/>
  <c r="J736" i="7"/>
  <c r="J1502" i="7"/>
  <c r="J1454" i="7"/>
  <c r="J1294" i="7"/>
  <c r="J1278" i="7"/>
  <c r="J1118" i="7"/>
  <c r="J1086" i="7"/>
  <c r="J862" i="7"/>
  <c r="J206" i="7"/>
  <c r="J190" i="7"/>
  <c r="J174" i="7"/>
  <c r="J158" i="7"/>
  <c r="J142" i="7"/>
  <c r="J126" i="7"/>
  <c r="J110" i="7"/>
  <c r="J94" i="7"/>
  <c r="J78" i="7"/>
  <c r="J62" i="7"/>
  <c r="J46" i="7"/>
  <c r="J30" i="7"/>
  <c r="J14" i="7"/>
  <c r="J653" i="7"/>
  <c r="J637" i="7"/>
  <c r="J589" i="7"/>
  <c r="J573" i="7"/>
  <c r="J525" i="7"/>
  <c r="J509" i="7"/>
  <c r="J493" i="7"/>
  <c r="J461" i="7"/>
  <c r="J445" i="7"/>
  <c r="J429" i="7"/>
  <c r="J397" i="7"/>
  <c r="J381" i="7"/>
  <c r="J1398" i="7"/>
  <c r="J1270" i="7"/>
  <c r="J1510" i="7"/>
  <c r="J807" i="7"/>
  <c r="J1367" i="7"/>
  <c r="J1366" i="7"/>
  <c r="J1190" i="7"/>
  <c r="J1191" i="7"/>
  <c r="J855" i="7"/>
  <c r="J854" i="7"/>
  <c r="J790" i="7"/>
  <c r="J791" i="7"/>
  <c r="J518" i="7"/>
  <c r="J519" i="7"/>
  <c r="J214" i="7"/>
  <c r="J215" i="7"/>
  <c r="J1014" i="7"/>
  <c r="J454" i="7"/>
  <c r="J1302" i="7"/>
  <c r="J1127" i="7"/>
  <c r="J663" i="7"/>
  <c r="J1046" i="7"/>
  <c r="J1430" i="7"/>
  <c r="J1431" i="7"/>
  <c r="J1222" i="7"/>
  <c r="J1223" i="7"/>
  <c r="J1111" i="7"/>
  <c r="J1110" i="7"/>
  <c r="J710" i="7"/>
  <c r="J711" i="7"/>
  <c r="J647" i="7"/>
  <c r="J646" i="7"/>
  <c r="J583" i="7"/>
  <c r="J582" i="7"/>
  <c r="J406" i="7"/>
  <c r="J407" i="7"/>
  <c r="J342" i="7"/>
  <c r="J343" i="7"/>
  <c r="J1063" i="7"/>
  <c r="J39" i="7"/>
  <c r="J71" i="7"/>
  <c r="J326" i="7"/>
  <c r="J487" i="7"/>
  <c r="J1478" i="7"/>
  <c r="J1479" i="7"/>
  <c r="J1382" i="7"/>
  <c r="J1383" i="7"/>
  <c r="J966" i="7"/>
  <c r="J967" i="7"/>
  <c r="J934" i="7"/>
  <c r="J935" i="7"/>
  <c r="J550" i="7"/>
  <c r="J551" i="7"/>
  <c r="J278" i="7"/>
  <c r="J279" i="7"/>
  <c r="J86" i="7"/>
  <c r="J87" i="7"/>
  <c r="J23" i="7"/>
  <c r="J22" i="7"/>
  <c r="J1447" i="7"/>
  <c r="J199" i="7"/>
  <c r="J871" i="7"/>
  <c r="J359" i="7"/>
  <c r="J231" i="7"/>
  <c r="J103" i="7"/>
  <c r="J1414" i="7"/>
  <c r="J1415" i="7"/>
  <c r="J1143" i="7"/>
  <c r="J1142" i="7"/>
  <c r="J887" i="7"/>
  <c r="J886" i="7"/>
  <c r="J742" i="7"/>
  <c r="J743" i="7"/>
  <c r="J678" i="7"/>
  <c r="J679" i="7"/>
  <c r="J614" i="7"/>
  <c r="J615" i="7"/>
  <c r="J471" i="7"/>
  <c r="J470" i="7"/>
  <c r="J150" i="7"/>
  <c r="J151" i="7"/>
  <c r="J535" i="7"/>
  <c r="J1296" i="7"/>
  <c r="J1280" i="7"/>
  <c r="J1216" i="7"/>
  <c r="J1136" i="7"/>
  <c r="J1120" i="7"/>
  <c r="J1040" i="7"/>
  <c r="J1024" i="7"/>
  <c r="J960" i="7"/>
  <c r="J880" i="7"/>
  <c r="J864" i="7"/>
  <c r="J784" i="7"/>
  <c r="J720" i="7"/>
  <c r="J656" i="7"/>
  <c r="J592" i="7"/>
  <c r="J528" i="7"/>
  <c r="J464" i="7"/>
  <c r="J400" i="7"/>
  <c r="J336" i="7"/>
  <c r="J272" i="7"/>
  <c r="J208" i="7"/>
  <c r="J144" i="7"/>
  <c r="J80" i="7"/>
  <c r="J16" i="7"/>
  <c r="J1169" i="7"/>
  <c r="J913" i="7"/>
  <c r="J770" i="7"/>
  <c r="J497" i="7"/>
  <c r="J1137" i="7"/>
  <c r="J1138" i="7"/>
  <c r="J496" i="7"/>
  <c r="J1505" i="7"/>
  <c r="J1458" i="7"/>
  <c r="J1282" i="7"/>
  <c r="J1250" i="7"/>
  <c r="J1167" i="7"/>
  <c r="J1026" i="7"/>
  <c r="J994" i="7"/>
  <c r="J911" i="7"/>
  <c r="J735" i="7"/>
  <c r="J706" i="7"/>
  <c r="J433" i="7"/>
  <c r="J114" i="7"/>
  <c r="J1202" i="7"/>
  <c r="J701" i="7"/>
  <c r="J333" i="7"/>
  <c r="J317" i="7"/>
  <c r="J269" i="7"/>
  <c r="J253" i="7"/>
  <c r="J205" i="7"/>
  <c r="J189" i="7"/>
  <c r="J141" i="7"/>
  <c r="J1410" i="7"/>
  <c r="J370" i="7"/>
  <c r="J306" i="7"/>
  <c r="J242" i="7"/>
  <c r="J178" i="7"/>
  <c r="J50" i="7"/>
  <c r="J881" i="7"/>
  <c r="J882" i="7"/>
  <c r="J946" i="7"/>
  <c r="J1516" i="7"/>
  <c r="J1500" i="7"/>
  <c r="J1484" i="7"/>
  <c r="J1468" i="7"/>
  <c r="K1192" i="6" s="1"/>
  <c r="J1452" i="7"/>
  <c r="J1436" i="7"/>
  <c r="J1420" i="7"/>
  <c r="J1404" i="7"/>
  <c r="J1388" i="7"/>
  <c r="J1372" i="7"/>
  <c r="J1356" i="7"/>
  <c r="J1340" i="7"/>
  <c r="J1276" i="7"/>
  <c r="J1196" i="7"/>
  <c r="J1180" i="7"/>
  <c r="J1100" i="7"/>
  <c r="J1084" i="7"/>
  <c r="J1020" i="7"/>
  <c r="J940" i="7"/>
  <c r="J924" i="7"/>
  <c r="J844" i="7"/>
  <c r="J828" i="7"/>
  <c r="K552" i="6" s="1"/>
  <c r="J780" i="7"/>
  <c r="J716" i="7"/>
  <c r="J652" i="7"/>
  <c r="J588" i="7"/>
  <c r="J524" i="7"/>
  <c r="J460" i="7"/>
  <c r="J396" i="7"/>
  <c r="J332" i="7"/>
  <c r="J316" i="7"/>
  <c r="J188" i="7"/>
  <c r="J1362" i="7"/>
  <c r="J1330" i="7"/>
  <c r="J1106" i="7"/>
  <c r="J1074" i="7"/>
  <c r="J850" i="7"/>
  <c r="J818" i="7"/>
  <c r="J642" i="7"/>
  <c r="J1515" i="7"/>
  <c r="J1499" i="7"/>
  <c r="J1483" i="7"/>
  <c r="J1467" i="7"/>
  <c r="J1451" i="7"/>
  <c r="J1435" i="7"/>
  <c r="J1419" i="7"/>
  <c r="J1403" i="7"/>
  <c r="J1387" i="7"/>
  <c r="J1371" i="7"/>
  <c r="J1355" i="7"/>
  <c r="J1339" i="7"/>
  <c r="J1323" i="7"/>
  <c r="J1307" i="7"/>
  <c r="J1291" i="7"/>
  <c r="J1275" i="7"/>
  <c r="J1259" i="7"/>
  <c r="J1243" i="7"/>
  <c r="J1227" i="7"/>
  <c r="J1211" i="7"/>
  <c r="J1195" i="7"/>
  <c r="J1179" i="7"/>
  <c r="J1163" i="7"/>
  <c r="J1147" i="7"/>
  <c r="J1131" i="7"/>
  <c r="J1115" i="7"/>
  <c r="J1099" i="7"/>
  <c r="J1083" i="7"/>
  <c r="J1067" i="7"/>
  <c r="J1051" i="7"/>
  <c r="J1035" i="7"/>
  <c r="J1019" i="7"/>
  <c r="J1003" i="7"/>
  <c r="J987" i="7"/>
  <c r="J971" i="7"/>
  <c r="J955" i="7"/>
  <c r="J939" i="7"/>
  <c r="J923" i="7"/>
  <c r="J907" i="7"/>
  <c r="J891" i="7"/>
  <c r="J875" i="7"/>
  <c r="J859" i="7"/>
  <c r="J843" i="7"/>
  <c r="J827" i="7"/>
  <c r="J811" i="7"/>
  <c r="J795" i="7"/>
  <c r="J779" i="7"/>
  <c r="J763" i="7"/>
  <c r="J747" i="7"/>
  <c r="J731" i="7"/>
  <c r="J715" i="7"/>
  <c r="J699" i="7"/>
  <c r="J683" i="7"/>
  <c r="J667" i="7"/>
  <c r="J651" i="7"/>
  <c r="J635" i="7"/>
  <c r="J619" i="7"/>
  <c r="J603" i="7"/>
  <c r="J587" i="7"/>
  <c r="J571" i="7"/>
  <c r="J555" i="7"/>
  <c r="J539" i="7"/>
  <c r="J523" i="7"/>
  <c r="J507" i="7"/>
  <c r="J491" i="7"/>
  <c r="J475" i="7"/>
  <c r="J459" i="7"/>
  <c r="J443" i="7"/>
  <c r="J427" i="7"/>
  <c r="J411" i="7"/>
  <c r="J395" i="7"/>
  <c r="J379" i="7"/>
  <c r="J363" i="7"/>
  <c r="J347" i="7"/>
  <c r="J331" i="7"/>
  <c r="J315" i="7"/>
  <c r="J299" i="7"/>
  <c r="J283" i="7"/>
  <c r="J267" i="7"/>
  <c r="J251" i="7"/>
  <c r="J235" i="7"/>
  <c r="J219" i="7"/>
  <c r="J203" i="7"/>
  <c r="J187" i="7"/>
  <c r="J171" i="7"/>
  <c r="J155" i="7"/>
  <c r="J139" i="7"/>
  <c r="J123" i="7"/>
  <c r="J107" i="7"/>
  <c r="J91" i="7"/>
  <c r="J75" i="7"/>
  <c r="J59" i="7"/>
  <c r="J43" i="7"/>
  <c r="J27" i="7"/>
  <c r="J11" i="7"/>
  <c r="U1191" i="6"/>
  <c r="U1099" i="6"/>
  <c r="U1007" i="6"/>
  <c r="U916" i="6"/>
  <c r="U826" i="6"/>
  <c r="U734" i="6"/>
  <c r="U642" i="6"/>
  <c r="U551" i="6"/>
  <c r="U460" i="6"/>
  <c r="U368" i="6"/>
  <c r="U276" i="6"/>
  <c r="U185" i="6"/>
  <c r="M734" i="6"/>
  <c r="M735" i="6" s="1"/>
  <c r="M736" i="6" s="1"/>
  <c r="M737" i="6" s="1"/>
  <c r="M738" i="6" s="1"/>
  <c r="M739" i="6" s="1"/>
  <c r="M740" i="6" s="1"/>
  <c r="M741" i="6" s="1"/>
  <c r="M742" i="6" s="1"/>
  <c r="M743" i="6" s="1"/>
  <c r="M744" i="6" s="1"/>
  <c r="M745" i="6" s="1"/>
  <c r="M746" i="6" s="1"/>
  <c r="M747" i="6" s="1"/>
  <c r="M748" i="6" s="1"/>
  <c r="M749" i="6" s="1"/>
  <c r="M750" i="6" s="1"/>
  <c r="M751" i="6" s="1"/>
  <c r="M752" i="6" s="1"/>
  <c r="M753" i="6" s="1"/>
  <c r="M754" i="6" s="1"/>
  <c r="M755" i="6" s="1"/>
  <c r="M756" i="6" s="1"/>
  <c r="M757" i="6" s="1"/>
  <c r="M758" i="6" s="1"/>
  <c r="M759" i="6" s="1"/>
  <c r="M760" i="6" s="1"/>
  <c r="M761" i="6" s="1"/>
  <c r="M762" i="6" s="1"/>
  <c r="M763" i="6" s="1"/>
  <c r="M764" i="6" s="1"/>
  <c r="M765" i="6" s="1"/>
  <c r="M766" i="6" s="1"/>
  <c r="M767" i="6" s="1"/>
  <c r="M768" i="6" s="1"/>
  <c r="M769" i="6" s="1"/>
  <c r="M770" i="6" s="1"/>
  <c r="M771" i="6" s="1"/>
  <c r="M772" i="6" s="1"/>
  <c r="M773" i="6" s="1"/>
  <c r="M774" i="6" s="1"/>
  <c r="M775" i="6" s="1"/>
  <c r="M776" i="6" s="1"/>
  <c r="M777" i="6" s="1"/>
  <c r="M778" i="6" s="1"/>
  <c r="M779" i="6" s="1"/>
  <c r="M780" i="6" s="1"/>
  <c r="M781" i="6" s="1"/>
  <c r="M782" i="6" s="1"/>
  <c r="M783" i="6" s="1"/>
  <c r="M784" i="6" s="1"/>
  <c r="M785" i="6" s="1"/>
  <c r="M786" i="6" s="1"/>
  <c r="M787" i="6" s="1"/>
  <c r="M788" i="6" s="1"/>
  <c r="M789" i="6" s="1"/>
  <c r="M790" i="6" s="1"/>
  <c r="M791" i="6" s="1"/>
  <c r="M792" i="6" s="1"/>
  <c r="M793" i="6" s="1"/>
  <c r="M794" i="6" s="1"/>
  <c r="M795" i="6" s="1"/>
  <c r="M796" i="6" s="1"/>
  <c r="M797" i="6" s="1"/>
  <c r="M798" i="6" s="1"/>
  <c r="M799" i="6" s="1"/>
  <c r="M800" i="6" s="1"/>
  <c r="M801" i="6" s="1"/>
  <c r="M802" i="6" s="1"/>
  <c r="M803" i="6" s="1"/>
  <c r="M804" i="6" s="1"/>
  <c r="M805" i="6" s="1"/>
  <c r="M806" i="6" s="1"/>
  <c r="M807" i="6" s="1"/>
  <c r="M808" i="6" s="1"/>
  <c r="M809" i="6" s="1"/>
  <c r="M810" i="6" s="1"/>
  <c r="M811" i="6" s="1"/>
  <c r="M812" i="6" s="1"/>
  <c r="M813" i="6" s="1"/>
  <c r="M814" i="6" s="1"/>
  <c r="M815" i="6" s="1"/>
  <c r="M816" i="6" s="1"/>
  <c r="M817" i="6" s="1"/>
  <c r="M818" i="6" s="1"/>
  <c r="M819" i="6" s="1"/>
  <c r="M820" i="6" s="1"/>
  <c r="M821" i="6" s="1"/>
  <c r="M822" i="6" s="1"/>
  <c r="M823" i="6" s="1"/>
  <c r="M824" i="6" s="1"/>
  <c r="M825" i="6" s="1"/>
  <c r="J1191" i="6"/>
  <c r="J1192" i="6" s="1"/>
  <c r="J1193" i="6" s="1"/>
  <c r="J1194" i="6" s="1"/>
  <c r="J1195" i="6" s="1"/>
  <c r="J1196" i="6" s="1"/>
  <c r="J1197" i="6" s="1"/>
  <c r="J1198" i="6" s="1"/>
  <c r="J1199" i="6" s="1"/>
  <c r="J1200" i="6" s="1"/>
  <c r="J1201" i="6" s="1"/>
  <c r="J1202" i="6" s="1"/>
  <c r="J1203" i="6" s="1"/>
  <c r="J1204" i="6" s="1"/>
  <c r="J1205" i="6" s="1"/>
  <c r="J1206" i="6" s="1"/>
  <c r="J1207" i="6" s="1"/>
  <c r="J1208" i="6" s="1"/>
  <c r="J1209" i="6" s="1"/>
  <c r="J1210" i="6" s="1"/>
  <c r="J1211" i="6" s="1"/>
  <c r="J1212" i="6" s="1"/>
  <c r="J1213" i="6" s="1"/>
  <c r="J1214" i="6" s="1"/>
  <c r="J1215" i="6" s="1"/>
  <c r="J1216" i="6" s="1"/>
  <c r="J1217" i="6" s="1"/>
  <c r="J1218" i="6" s="1"/>
  <c r="J1219" i="6" s="1"/>
  <c r="J1220" i="6" s="1"/>
  <c r="J1221" i="6" s="1"/>
  <c r="J1222" i="6" s="1"/>
  <c r="J1223" i="6" s="1"/>
  <c r="J1224" i="6" s="1"/>
  <c r="J1225" i="6" s="1"/>
  <c r="J1226" i="6" s="1"/>
  <c r="J1227" i="6" s="1"/>
  <c r="J1228" i="6" s="1"/>
  <c r="J1229" i="6" s="1"/>
  <c r="J1230" i="6" s="1"/>
  <c r="J1231" i="6" s="1"/>
  <c r="J1232" i="6" s="1"/>
  <c r="J1233" i="6" s="1"/>
  <c r="J1234" i="6" s="1"/>
  <c r="J1235" i="6" s="1"/>
  <c r="J1236" i="6" s="1"/>
  <c r="J1237" i="6" s="1"/>
  <c r="J1238" i="6" s="1"/>
  <c r="J1239" i="6" s="1"/>
  <c r="J1240" i="6" s="1"/>
  <c r="J1241" i="6" s="1"/>
  <c r="J1099" i="6"/>
  <c r="J1100" i="6" s="1"/>
  <c r="J1101" i="6" s="1"/>
  <c r="J1102" i="6" s="1"/>
  <c r="J1103" i="6" s="1"/>
  <c r="J1104" i="6" s="1"/>
  <c r="J1105" i="6" s="1"/>
  <c r="J1106" i="6" s="1"/>
  <c r="J1107" i="6" s="1"/>
  <c r="J1108" i="6" s="1"/>
  <c r="J1109" i="6" s="1"/>
  <c r="J1110" i="6" s="1"/>
  <c r="J1111" i="6" s="1"/>
  <c r="J1112" i="6" s="1"/>
  <c r="J1113" i="6" s="1"/>
  <c r="J1114" i="6" s="1"/>
  <c r="J1115" i="6" s="1"/>
  <c r="J1116" i="6" s="1"/>
  <c r="J1117" i="6" s="1"/>
  <c r="J1118" i="6" s="1"/>
  <c r="J1119" i="6" s="1"/>
  <c r="J1120" i="6" s="1"/>
  <c r="J1121" i="6" s="1"/>
  <c r="J1122" i="6" s="1"/>
  <c r="J1123" i="6" s="1"/>
  <c r="J1124" i="6" s="1"/>
  <c r="J1125" i="6" s="1"/>
  <c r="J1126" i="6" s="1"/>
  <c r="J1127" i="6" s="1"/>
  <c r="J1128" i="6" s="1"/>
  <c r="J1129" i="6" s="1"/>
  <c r="J1130" i="6" s="1"/>
  <c r="J1131" i="6" s="1"/>
  <c r="J1132" i="6" s="1"/>
  <c r="J1133" i="6" s="1"/>
  <c r="J1134" i="6" s="1"/>
  <c r="J1135" i="6" s="1"/>
  <c r="J1136" i="6" s="1"/>
  <c r="J1137" i="6" s="1"/>
  <c r="J1138" i="6" s="1"/>
  <c r="J1139" i="6" s="1"/>
  <c r="J1140" i="6" s="1"/>
  <c r="J1141" i="6" s="1"/>
  <c r="J1142" i="6" s="1"/>
  <c r="J1143" i="6" s="1"/>
  <c r="J1144" i="6" s="1"/>
  <c r="J1145" i="6" s="1"/>
  <c r="J1146" i="6" s="1"/>
  <c r="J1147" i="6" s="1"/>
  <c r="J1148" i="6" s="1"/>
  <c r="J1149" i="6" s="1"/>
  <c r="J1150" i="6" s="1"/>
  <c r="J1151" i="6" s="1"/>
  <c r="J1152" i="6" s="1"/>
  <c r="J1153" i="6" s="1"/>
  <c r="J1154" i="6" s="1"/>
  <c r="J1155" i="6" s="1"/>
  <c r="J1156" i="6" s="1"/>
  <c r="J1157" i="6" s="1"/>
  <c r="J1158" i="6" s="1"/>
  <c r="J1159" i="6" s="1"/>
  <c r="J1160" i="6" s="1"/>
  <c r="J1161" i="6" s="1"/>
  <c r="J1162" i="6" s="1"/>
  <c r="J1163" i="6" s="1"/>
  <c r="J1164" i="6" s="1"/>
  <c r="J1165" i="6" s="1"/>
  <c r="J1166" i="6" s="1"/>
  <c r="J1167" i="6" s="1"/>
  <c r="J1168" i="6" s="1"/>
  <c r="J1169" i="6" s="1"/>
  <c r="J1170" i="6" s="1"/>
  <c r="J1171" i="6" s="1"/>
  <c r="J1172" i="6" s="1"/>
  <c r="J1173" i="6" s="1"/>
  <c r="J1174" i="6" s="1"/>
  <c r="J1175" i="6" s="1"/>
  <c r="J1176" i="6" s="1"/>
  <c r="J1177" i="6" s="1"/>
  <c r="J1178" i="6" s="1"/>
  <c r="J1179" i="6" s="1"/>
  <c r="J1180" i="6" s="1"/>
  <c r="J1181" i="6" s="1"/>
  <c r="J1182" i="6" s="1"/>
  <c r="J1183" i="6" s="1"/>
  <c r="J1184" i="6" s="1"/>
  <c r="J1185" i="6" s="1"/>
  <c r="J1186" i="6" s="1"/>
  <c r="J1187" i="6" s="1"/>
  <c r="J1188" i="6" s="1"/>
  <c r="J1189" i="6" s="1"/>
  <c r="J1190" i="6" s="1"/>
  <c r="J1007" i="6"/>
  <c r="J1008" i="6" s="1"/>
  <c r="J1009" i="6" s="1"/>
  <c r="J1010" i="6" s="1"/>
  <c r="J1011" i="6" s="1"/>
  <c r="J1012" i="6" s="1"/>
  <c r="J1013" i="6" s="1"/>
  <c r="J1014" i="6" s="1"/>
  <c r="J1015" i="6" s="1"/>
  <c r="J1016" i="6" s="1"/>
  <c r="J1017" i="6" s="1"/>
  <c r="J1018" i="6" s="1"/>
  <c r="J1019" i="6" s="1"/>
  <c r="J1020" i="6" s="1"/>
  <c r="J1021" i="6" s="1"/>
  <c r="J1022" i="6" s="1"/>
  <c r="J1023" i="6" s="1"/>
  <c r="J1024" i="6" s="1"/>
  <c r="J1025" i="6" s="1"/>
  <c r="J1026" i="6" s="1"/>
  <c r="J1027" i="6" s="1"/>
  <c r="J1028" i="6" s="1"/>
  <c r="J1029" i="6" s="1"/>
  <c r="J1030" i="6" s="1"/>
  <c r="J1031" i="6" s="1"/>
  <c r="J1032" i="6" s="1"/>
  <c r="J1033" i="6" s="1"/>
  <c r="J1034" i="6" s="1"/>
  <c r="J1035" i="6" s="1"/>
  <c r="J1036" i="6" s="1"/>
  <c r="J1037" i="6" s="1"/>
  <c r="J1038" i="6" s="1"/>
  <c r="J1039" i="6" s="1"/>
  <c r="J1040" i="6" s="1"/>
  <c r="J1041" i="6" s="1"/>
  <c r="J1042" i="6" s="1"/>
  <c r="J1043" i="6" s="1"/>
  <c r="J1044" i="6" s="1"/>
  <c r="J1045" i="6" s="1"/>
  <c r="J1046" i="6" s="1"/>
  <c r="J1047" i="6" s="1"/>
  <c r="J1048" i="6" s="1"/>
  <c r="J1049" i="6" s="1"/>
  <c r="J1050" i="6" s="1"/>
  <c r="J1051" i="6" s="1"/>
  <c r="J1052" i="6" s="1"/>
  <c r="J1053" i="6" s="1"/>
  <c r="J1054" i="6" s="1"/>
  <c r="J1055" i="6" s="1"/>
  <c r="J1056" i="6" s="1"/>
  <c r="J1057" i="6" s="1"/>
  <c r="J1058" i="6" s="1"/>
  <c r="J1059" i="6" s="1"/>
  <c r="J1060" i="6" s="1"/>
  <c r="J1061" i="6" s="1"/>
  <c r="J1062" i="6" s="1"/>
  <c r="J1063" i="6" s="1"/>
  <c r="J1064" i="6" s="1"/>
  <c r="J1065" i="6" s="1"/>
  <c r="J1066" i="6" s="1"/>
  <c r="J1067" i="6" s="1"/>
  <c r="J1068" i="6" s="1"/>
  <c r="J1069" i="6" s="1"/>
  <c r="J1070" i="6" s="1"/>
  <c r="J1071" i="6" s="1"/>
  <c r="J1072" i="6" s="1"/>
  <c r="J1073" i="6" s="1"/>
  <c r="J1074" i="6" s="1"/>
  <c r="J1075" i="6" s="1"/>
  <c r="J1076" i="6" s="1"/>
  <c r="J1077" i="6" s="1"/>
  <c r="J1078" i="6" s="1"/>
  <c r="J1079" i="6" s="1"/>
  <c r="J1080" i="6" s="1"/>
  <c r="J1081" i="6" s="1"/>
  <c r="J1082" i="6" s="1"/>
  <c r="J1083" i="6" s="1"/>
  <c r="J1084" i="6" s="1"/>
  <c r="J1085" i="6" s="1"/>
  <c r="J1086" i="6" s="1"/>
  <c r="J1087" i="6" s="1"/>
  <c r="J1088" i="6" s="1"/>
  <c r="J1089" i="6" s="1"/>
  <c r="J1090" i="6" s="1"/>
  <c r="J1091" i="6" s="1"/>
  <c r="J1092" i="6" s="1"/>
  <c r="J1093" i="6" s="1"/>
  <c r="J1094" i="6" s="1"/>
  <c r="J1095" i="6" s="1"/>
  <c r="J1096" i="6" s="1"/>
  <c r="J1097" i="6" s="1"/>
  <c r="J1098" i="6" s="1"/>
  <c r="J916" i="6"/>
  <c r="J917" i="6" s="1"/>
  <c r="J918" i="6" s="1"/>
  <c r="J919" i="6" s="1"/>
  <c r="J920" i="6" s="1"/>
  <c r="J921" i="6" s="1"/>
  <c r="J922" i="6" s="1"/>
  <c r="J923" i="6" s="1"/>
  <c r="J924" i="6" s="1"/>
  <c r="J925" i="6" s="1"/>
  <c r="J926" i="6" s="1"/>
  <c r="J927" i="6" s="1"/>
  <c r="J928" i="6" s="1"/>
  <c r="J929" i="6" s="1"/>
  <c r="J930" i="6" s="1"/>
  <c r="J931" i="6" s="1"/>
  <c r="J932" i="6" s="1"/>
  <c r="J933" i="6" s="1"/>
  <c r="J934" i="6" s="1"/>
  <c r="J935" i="6" s="1"/>
  <c r="J936" i="6" s="1"/>
  <c r="J937" i="6" s="1"/>
  <c r="J938" i="6" s="1"/>
  <c r="J939" i="6" s="1"/>
  <c r="J940" i="6" s="1"/>
  <c r="J941" i="6" s="1"/>
  <c r="J942" i="6" s="1"/>
  <c r="J943" i="6" s="1"/>
  <c r="J944" i="6" s="1"/>
  <c r="J945" i="6" s="1"/>
  <c r="J946" i="6" s="1"/>
  <c r="J947" i="6" s="1"/>
  <c r="J948" i="6" s="1"/>
  <c r="J949" i="6" s="1"/>
  <c r="J950" i="6" s="1"/>
  <c r="J951" i="6" s="1"/>
  <c r="J952" i="6" s="1"/>
  <c r="J953" i="6" s="1"/>
  <c r="J954" i="6" s="1"/>
  <c r="J955" i="6" s="1"/>
  <c r="J956" i="6" s="1"/>
  <c r="J957" i="6" s="1"/>
  <c r="J958" i="6" s="1"/>
  <c r="J959" i="6" s="1"/>
  <c r="J960" i="6" s="1"/>
  <c r="J961" i="6" s="1"/>
  <c r="J962" i="6" s="1"/>
  <c r="J963" i="6" s="1"/>
  <c r="J964" i="6" s="1"/>
  <c r="J965" i="6" s="1"/>
  <c r="J966" i="6" s="1"/>
  <c r="J967" i="6" s="1"/>
  <c r="J968" i="6" s="1"/>
  <c r="J969" i="6" s="1"/>
  <c r="J970" i="6" s="1"/>
  <c r="J971" i="6" s="1"/>
  <c r="J972" i="6" s="1"/>
  <c r="J973" i="6" s="1"/>
  <c r="J974" i="6" s="1"/>
  <c r="J975" i="6" s="1"/>
  <c r="J976" i="6" s="1"/>
  <c r="J977" i="6" s="1"/>
  <c r="J978" i="6" s="1"/>
  <c r="J979" i="6" s="1"/>
  <c r="J980" i="6" s="1"/>
  <c r="J981" i="6" s="1"/>
  <c r="J982" i="6" s="1"/>
  <c r="J983" i="6" s="1"/>
  <c r="J984" i="6" s="1"/>
  <c r="J985" i="6" s="1"/>
  <c r="J986" i="6" s="1"/>
  <c r="J987" i="6" s="1"/>
  <c r="J988" i="6" s="1"/>
  <c r="J989" i="6" s="1"/>
  <c r="J990" i="6" s="1"/>
  <c r="J991" i="6" s="1"/>
  <c r="J992" i="6" s="1"/>
  <c r="J993" i="6" s="1"/>
  <c r="J994" i="6" s="1"/>
  <c r="J995" i="6" s="1"/>
  <c r="J996" i="6" s="1"/>
  <c r="J997" i="6" s="1"/>
  <c r="J998" i="6" s="1"/>
  <c r="J999" i="6" s="1"/>
  <c r="J1000" i="6" s="1"/>
  <c r="J1001" i="6" s="1"/>
  <c r="J1002" i="6" s="1"/>
  <c r="J1003" i="6" s="1"/>
  <c r="J1004" i="6" s="1"/>
  <c r="J1005" i="6" s="1"/>
  <c r="J1006" i="6" s="1"/>
  <c r="J826" i="6"/>
  <c r="J827" i="6" s="1"/>
  <c r="J828" i="6" s="1"/>
  <c r="J829" i="6" s="1"/>
  <c r="J830" i="6" s="1"/>
  <c r="J831" i="6" s="1"/>
  <c r="J832" i="6" s="1"/>
  <c r="J833" i="6" s="1"/>
  <c r="J834" i="6" s="1"/>
  <c r="J835" i="6" s="1"/>
  <c r="J836" i="6" s="1"/>
  <c r="J837" i="6" s="1"/>
  <c r="J838" i="6" s="1"/>
  <c r="J839" i="6" s="1"/>
  <c r="J840" i="6" s="1"/>
  <c r="J841" i="6" s="1"/>
  <c r="J842" i="6" s="1"/>
  <c r="J843" i="6" s="1"/>
  <c r="J844" i="6" s="1"/>
  <c r="J845" i="6" s="1"/>
  <c r="J846" i="6" s="1"/>
  <c r="J847" i="6" s="1"/>
  <c r="J848" i="6" s="1"/>
  <c r="J849" i="6" s="1"/>
  <c r="J850" i="6" s="1"/>
  <c r="J851" i="6" s="1"/>
  <c r="J852" i="6" s="1"/>
  <c r="J853" i="6" s="1"/>
  <c r="J854" i="6" s="1"/>
  <c r="J855" i="6" s="1"/>
  <c r="J856" i="6" s="1"/>
  <c r="J857" i="6" s="1"/>
  <c r="J858" i="6" s="1"/>
  <c r="J859" i="6" s="1"/>
  <c r="J860" i="6" s="1"/>
  <c r="J861" i="6" s="1"/>
  <c r="J862" i="6" s="1"/>
  <c r="J863" i="6" s="1"/>
  <c r="J864" i="6" s="1"/>
  <c r="J865" i="6" s="1"/>
  <c r="J866" i="6" s="1"/>
  <c r="J867" i="6" s="1"/>
  <c r="J868" i="6" s="1"/>
  <c r="J869" i="6" s="1"/>
  <c r="J870" i="6" s="1"/>
  <c r="J871" i="6" s="1"/>
  <c r="J872" i="6" s="1"/>
  <c r="J873" i="6" s="1"/>
  <c r="J874" i="6" s="1"/>
  <c r="J875" i="6" s="1"/>
  <c r="J876" i="6" s="1"/>
  <c r="J877" i="6" s="1"/>
  <c r="J878" i="6" s="1"/>
  <c r="J879" i="6" s="1"/>
  <c r="J880" i="6" s="1"/>
  <c r="J881" i="6" s="1"/>
  <c r="J882" i="6" s="1"/>
  <c r="J883" i="6" s="1"/>
  <c r="J884" i="6" s="1"/>
  <c r="J885" i="6" s="1"/>
  <c r="J886" i="6" s="1"/>
  <c r="J887" i="6" s="1"/>
  <c r="J888" i="6" s="1"/>
  <c r="J889" i="6" s="1"/>
  <c r="J890" i="6" s="1"/>
  <c r="J891" i="6" s="1"/>
  <c r="J892" i="6" s="1"/>
  <c r="J893" i="6" s="1"/>
  <c r="J894" i="6" s="1"/>
  <c r="J895" i="6" s="1"/>
  <c r="J896" i="6" s="1"/>
  <c r="J897" i="6" s="1"/>
  <c r="J898" i="6" s="1"/>
  <c r="J899" i="6" s="1"/>
  <c r="J900" i="6" s="1"/>
  <c r="J901" i="6" s="1"/>
  <c r="J902" i="6" s="1"/>
  <c r="J903" i="6" s="1"/>
  <c r="J904" i="6" s="1"/>
  <c r="J905" i="6" s="1"/>
  <c r="J906" i="6" s="1"/>
  <c r="J907" i="6" s="1"/>
  <c r="J908" i="6" s="1"/>
  <c r="J909" i="6" s="1"/>
  <c r="J910" i="6" s="1"/>
  <c r="J911" i="6" s="1"/>
  <c r="J912" i="6" s="1"/>
  <c r="J913" i="6" s="1"/>
  <c r="J914" i="6" s="1"/>
  <c r="J915" i="6" s="1"/>
  <c r="J734" i="6"/>
  <c r="J735" i="6" s="1"/>
  <c r="J736" i="6" s="1"/>
  <c r="J737" i="6" s="1"/>
  <c r="J738" i="6" s="1"/>
  <c r="J739" i="6" s="1"/>
  <c r="J740" i="6" s="1"/>
  <c r="J741" i="6" s="1"/>
  <c r="J742" i="6" s="1"/>
  <c r="J743" i="6" s="1"/>
  <c r="J744" i="6" s="1"/>
  <c r="J745" i="6" s="1"/>
  <c r="J746" i="6" s="1"/>
  <c r="J747" i="6" s="1"/>
  <c r="J748" i="6" s="1"/>
  <c r="J749" i="6" s="1"/>
  <c r="J750" i="6" s="1"/>
  <c r="J751" i="6" s="1"/>
  <c r="J752" i="6" s="1"/>
  <c r="J753" i="6" s="1"/>
  <c r="J754" i="6" s="1"/>
  <c r="J755" i="6" s="1"/>
  <c r="J756" i="6" s="1"/>
  <c r="J757" i="6" s="1"/>
  <c r="J758" i="6" s="1"/>
  <c r="J759" i="6" s="1"/>
  <c r="J760" i="6" s="1"/>
  <c r="J761" i="6" s="1"/>
  <c r="J762" i="6" s="1"/>
  <c r="J763" i="6" s="1"/>
  <c r="J764" i="6" s="1"/>
  <c r="J765" i="6" s="1"/>
  <c r="J766" i="6" s="1"/>
  <c r="J767" i="6" s="1"/>
  <c r="J768" i="6" s="1"/>
  <c r="J769" i="6" s="1"/>
  <c r="J770" i="6" s="1"/>
  <c r="J771" i="6" s="1"/>
  <c r="J772" i="6" s="1"/>
  <c r="J773" i="6" s="1"/>
  <c r="J774" i="6" s="1"/>
  <c r="J775" i="6" s="1"/>
  <c r="J776" i="6" s="1"/>
  <c r="J777" i="6" s="1"/>
  <c r="J778" i="6" s="1"/>
  <c r="J779" i="6" s="1"/>
  <c r="J780" i="6" s="1"/>
  <c r="J781" i="6" s="1"/>
  <c r="J782" i="6" s="1"/>
  <c r="J783" i="6" s="1"/>
  <c r="J784" i="6" s="1"/>
  <c r="J785" i="6" s="1"/>
  <c r="J786" i="6" s="1"/>
  <c r="J787" i="6" s="1"/>
  <c r="J788" i="6" s="1"/>
  <c r="J789" i="6" s="1"/>
  <c r="J790" i="6" s="1"/>
  <c r="J791" i="6" s="1"/>
  <c r="J792" i="6" s="1"/>
  <c r="J793" i="6" s="1"/>
  <c r="J794" i="6" s="1"/>
  <c r="J795" i="6" s="1"/>
  <c r="J796" i="6" s="1"/>
  <c r="J797" i="6" s="1"/>
  <c r="J798" i="6" s="1"/>
  <c r="J799" i="6" s="1"/>
  <c r="J800" i="6" s="1"/>
  <c r="J801" i="6" s="1"/>
  <c r="J802" i="6" s="1"/>
  <c r="J803" i="6" s="1"/>
  <c r="J804" i="6" s="1"/>
  <c r="J805" i="6" s="1"/>
  <c r="J806" i="6" s="1"/>
  <c r="J807" i="6" s="1"/>
  <c r="J808" i="6" s="1"/>
  <c r="J809" i="6" s="1"/>
  <c r="J810" i="6" s="1"/>
  <c r="J811" i="6" s="1"/>
  <c r="J812" i="6" s="1"/>
  <c r="J813" i="6" s="1"/>
  <c r="J814" i="6" s="1"/>
  <c r="J815" i="6" s="1"/>
  <c r="J816" i="6" s="1"/>
  <c r="J817" i="6" s="1"/>
  <c r="J818" i="6" s="1"/>
  <c r="J819" i="6" s="1"/>
  <c r="J820" i="6" s="1"/>
  <c r="J821" i="6" s="1"/>
  <c r="J822" i="6" s="1"/>
  <c r="J823" i="6" s="1"/>
  <c r="J824" i="6" s="1"/>
  <c r="J825" i="6" s="1"/>
  <c r="J642" i="6"/>
  <c r="J551" i="6"/>
  <c r="J552" i="6" s="1"/>
  <c r="J553" i="6" s="1"/>
  <c r="J554" i="6" s="1"/>
  <c r="J555" i="6" s="1"/>
  <c r="J556" i="6" s="1"/>
  <c r="J557" i="6" s="1"/>
  <c r="J558" i="6" s="1"/>
  <c r="J559" i="6" s="1"/>
  <c r="J560" i="6" s="1"/>
  <c r="J561" i="6" s="1"/>
  <c r="J562" i="6" s="1"/>
  <c r="J563" i="6" s="1"/>
  <c r="J564" i="6" s="1"/>
  <c r="J565" i="6" s="1"/>
  <c r="J566" i="6" s="1"/>
  <c r="J567" i="6" s="1"/>
  <c r="J568" i="6" s="1"/>
  <c r="J569" i="6" s="1"/>
  <c r="J570" i="6" s="1"/>
  <c r="J571" i="6" s="1"/>
  <c r="J572" i="6" s="1"/>
  <c r="J573" i="6" s="1"/>
  <c r="J574" i="6" s="1"/>
  <c r="J575" i="6" s="1"/>
  <c r="J576" i="6" s="1"/>
  <c r="J577" i="6" s="1"/>
  <c r="J578" i="6" s="1"/>
  <c r="J579" i="6" s="1"/>
  <c r="J580" i="6" s="1"/>
  <c r="J581" i="6" s="1"/>
  <c r="J582" i="6" s="1"/>
  <c r="J583" i="6" s="1"/>
  <c r="J584" i="6" s="1"/>
  <c r="J585" i="6" s="1"/>
  <c r="J586" i="6" s="1"/>
  <c r="J587" i="6" s="1"/>
  <c r="J588" i="6" s="1"/>
  <c r="J589" i="6" s="1"/>
  <c r="J590" i="6" s="1"/>
  <c r="J591" i="6" s="1"/>
  <c r="J592" i="6" s="1"/>
  <c r="J593" i="6" s="1"/>
  <c r="J594" i="6" s="1"/>
  <c r="J595" i="6" s="1"/>
  <c r="J596" i="6" s="1"/>
  <c r="J597" i="6" s="1"/>
  <c r="J598" i="6" s="1"/>
  <c r="J599" i="6" s="1"/>
  <c r="J600" i="6" s="1"/>
  <c r="J601" i="6" s="1"/>
  <c r="J602" i="6" s="1"/>
  <c r="J603" i="6" s="1"/>
  <c r="J604" i="6" s="1"/>
  <c r="J605" i="6" s="1"/>
  <c r="J606" i="6" s="1"/>
  <c r="J607" i="6" s="1"/>
  <c r="J608" i="6" s="1"/>
  <c r="J609" i="6" s="1"/>
  <c r="J610" i="6" s="1"/>
  <c r="J611" i="6" s="1"/>
  <c r="J612" i="6" s="1"/>
  <c r="J613" i="6" s="1"/>
  <c r="J614" i="6" s="1"/>
  <c r="J615" i="6" s="1"/>
  <c r="J616" i="6" s="1"/>
  <c r="J617" i="6" s="1"/>
  <c r="J618" i="6" s="1"/>
  <c r="J619" i="6" s="1"/>
  <c r="J620" i="6" s="1"/>
  <c r="J621" i="6" s="1"/>
  <c r="J622" i="6" s="1"/>
  <c r="J623" i="6" s="1"/>
  <c r="J624" i="6" s="1"/>
  <c r="J625" i="6" s="1"/>
  <c r="J626" i="6" s="1"/>
  <c r="J627" i="6" s="1"/>
  <c r="J628" i="6" s="1"/>
  <c r="J629" i="6" s="1"/>
  <c r="J630" i="6" s="1"/>
  <c r="J631" i="6" s="1"/>
  <c r="J632" i="6" s="1"/>
  <c r="J633" i="6" s="1"/>
  <c r="J634" i="6" s="1"/>
  <c r="J635" i="6" s="1"/>
  <c r="J636" i="6" s="1"/>
  <c r="J637" i="6" s="1"/>
  <c r="J638" i="6" s="1"/>
  <c r="J639" i="6" s="1"/>
  <c r="J640" i="6" s="1"/>
  <c r="J641" i="6" s="1"/>
  <c r="J460" i="6"/>
  <c r="J368" i="6"/>
  <c r="J369" i="6" s="1"/>
  <c r="J370" i="6" s="1"/>
  <c r="J371" i="6" s="1"/>
  <c r="J372" i="6" s="1"/>
  <c r="J373" i="6" s="1"/>
  <c r="J374" i="6" s="1"/>
  <c r="J375" i="6" s="1"/>
  <c r="J376" i="6" s="1"/>
  <c r="J377" i="6" s="1"/>
  <c r="J378" i="6" s="1"/>
  <c r="J379" i="6" s="1"/>
  <c r="J380" i="6" s="1"/>
  <c r="J381" i="6" s="1"/>
  <c r="J382" i="6" s="1"/>
  <c r="J383" i="6" s="1"/>
  <c r="J384" i="6" s="1"/>
  <c r="J385" i="6" s="1"/>
  <c r="J386" i="6" s="1"/>
  <c r="J387" i="6" s="1"/>
  <c r="J388" i="6" s="1"/>
  <c r="J389" i="6" s="1"/>
  <c r="J390" i="6" s="1"/>
  <c r="J391" i="6" s="1"/>
  <c r="J392" i="6" s="1"/>
  <c r="J393" i="6" s="1"/>
  <c r="J394" i="6" s="1"/>
  <c r="J395" i="6" s="1"/>
  <c r="J396" i="6" s="1"/>
  <c r="J397" i="6" s="1"/>
  <c r="J398" i="6" s="1"/>
  <c r="J399" i="6" s="1"/>
  <c r="J400" i="6" s="1"/>
  <c r="J401" i="6" s="1"/>
  <c r="J402" i="6" s="1"/>
  <c r="J403" i="6" s="1"/>
  <c r="J404" i="6" s="1"/>
  <c r="J405" i="6" s="1"/>
  <c r="J406" i="6" s="1"/>
  <c r="J407" i="6" s="1"/>
  <c r="J408" i="6" s="1"/>
  <c r="J409" i="6" s="1"/>
  <c r="J410" i="6" s="1"/>
  <c r="J411" i="6" s="1"/>
  <c r="J412" i="6" s="1"/>
  <c r="J413" i="6" s="1"/>
  <c r="J414" i="6" s="1"/>
  <c r="J415" i="6" s="1"/>
  <c r="J416" i="6" s="1"/>
  <c r="J417" i="6" s="1"/>
  <c r="J418" i="6" s="1"/>
  <c r="J419" i="6" s="1"/>
  <c r="J420" i="6" s="1"/>
  <c r="J421" i="6" s="1"/>
  <c r="J422" i="6" s="1"/>
  <c r="J423" i="6" s="1"/>
  <c r="J424" i="6" s="1"/>
  <c r="J425" i="6" s="1"/>
  <c r="J426" i="6" s="1"/>
  <c r="J427" i="6" s="1"/>
  <c r="J428" i="6" s="1"/>
  <c r="J429" i="6" s="1"/>
  <c r="J430" i="6" s="1"/>
  <c r="J431" i="6" s="1"/>
  <c r="J432" i="6" s="1"/>
  <c r="J433" i="6" s="1"/>
  <c r="J434" i="6" s="1"/>
  <c r="J435" i="6" s="1"/>
  <c r="J436" i="6" s="1"/>
  <c r="J437" i="6" s="1"/>
  <c r="J438" i="6" s="1"/>
  <c r="J439" i="6" s="1"/>
  <c r="J440" i="6" s="1"/>
  <c r="J441" i="6" s="1"/>
  <c r="J442" i="6" s="1"/>
  <c r="J443" i="6" s="1"/>
  <c r="J444" i="6" s="1"/>
  <c r="J445" i="6" s="1"/>
  <c r="J446" i="6" s="1"/>
  <c r="J447" i="6" s="1"/>
  <c r="J448" i="6" s="1"/>
  <c r="J449" i="6" s="1"/>
  <c r="J450" i="6" s="1"/>
  <c r="J451" i="6" s="1"/>
  <c r="J452" i="6" s="1"/>
  <c r="J453" i="6" s="1"/>
  <c r="J454" i="6" s="1"/>
  <c r="J455" i="6" s="1"/>
  <c r="J456" i="6" s="1"/>
  <c r="J457" i="6" s="1"/>
  <c r="J458" i="6" s="1"/>
  <c r="J459" i="6" s="1"/>
  <c r="Y10" i="2"/>
  <c r="Y11" i="2"/>
  <c r="Y12" i="2"/>
  <c r="Y13" i="2"/>
  <c r="Y14" i="2"/>
  <c r="Y15" i="2"/>
  <c r="Y16" i="2"/>
  <c r="Y17" i="2"/>
  <c r="Y18" i="2"/>
  <c r="Y19" i="2"/>
  <c r="Y20" i="2"/>
  <c r="Y9" i="2"/>
  <c r="X7" i="2"/>
  <c r="X8" i="2"/>
  <c r="X9" i="2"/>
  <c r="X10" i="2"/>
  <c r="X11" i="2"/>
  <c r="X12" i="2"/>
  <c r="X14" i="2"/>
  <c r="X15" i="2"/>
  <c r="X16" i="2"/>
  <c r="X17" i="2"/>
  <c r="X18" i="2"/>
  <c r="X19" i="2"/>
  <c r="X20" i="2"/>
  <c r="X13" i="2"/>
  <c r="D20" i="2"/>
  <c r="M20" i="2"/>
  <c r="K20" i="2"/>
  <c r="M19" i="2"/>
  <c r="K19" i="2"/>
  <c r="D19" i="2"/>
  <c r="M18" i="2"/>
  <c r="K18" i="2"/>
  <c r="D18" i="2"/>
  <c r="M16" i="2"/>
  <c r="K16" i="2"/>
  <c r="D16" i="2"/>
  <c r="D14" i="2"/>
  <c r="K14" i="2"/>
  <c r="M14" i="2"/>
  <c r="M15" i="2"/>
  <c r="K15" i="2"/>
  <c r="D15" i="2"/>
  <c r="M17" i="2"/>
  <c r="K17" i="2"/>
  <c r="D17" i="2"/>
  <c r="M13" i="2"/>
  <c r="K13" i="2"/>
  <c r="D13" i="2"/>
  <c r="M12" i="2"/>
  <c r="K12" i="2"/>
  <c r="D12" i="2"/>
  <c r="K9" i="2"/>
  <c r="K10" i="2"/>
  <c r="K11" i="2"/>
  <c r="M11" i="2"/>
  <c r="D11" i="2"/>
  <c r="D10" i="2"/>
  <c r="D9" i="2"/>
  <c r="M10" i="2"/>
  <c r="M9" i="2"/>
  <c r="H1099" i="12" l="1"/>
  <c r="Y1100" i="6"/>
  <c r="G815" i="10"/>
  <c r="G478" i="10"/>
  <c r="G1199" i="10"/>
  <c r="G954" i="10"/>
  <c r="G1182" i="10"/>
  <c r="I633" i="10"/>
  <c r="J633" i="10" s="1"/>
  <c r="G633" i="10"/>
  <c r="I692" i="10"/>
  <c r="J692" i="10" s="1"/>
  <c r="G692" i="10"/>
  <c r="I914" i="10"/>
  <c r="J914" i="10" s="1"/>
  <c r="G914" i="10"/>
  <c r="I932" i="10"/>
  <c r="J932" i="10" s="1"/>
  <c r="G932" i="10"/>
  <c r="I550" i="10"/>
  <c r="J550" i="10" s="1"/>
  <c r="G550" i="10"/>
  <c r="I1094" i="10"/>
  <c r="J1094" i="10" s="1"/>
  <c r="G1094" i="10"/>
  <c r="I649" i="10"/>
  <c r="J649" i="10" s="1"/>
  <c r="G649" i="10"/>
  <c r="I905" i="10"/>
  <c r="J905" i="10" s="1"/>
  <c r="G905" i="10"/>
  <c r="I682" i="10"/>
  <c r="J682" i="10" s="1"/>
  <c r="G682" i="10"/>
  <c r="I986" i="10"/>
  <c r="J986" i="10" s="1"/>
  <c r="G986" i="10"/>
  <c r="I731" i="10"/>
  <c r="J731" i="10" s="1"/>
  <c r="G731" i="10"/>
  <c r="I540" i="10"/>
  <c r="J540" i="10" s="1"/>
  <c r="G540" i="10"/>
  <c r="I892" i="10"/>
  <c r="J892" i="10" s="1"/>
  <c r="G892" i="10"/>
  <c r="I541" i="10"/>
  <c r="J541" i="10" s="1"/>
  <c r="G541" i="10"/>
  <c r="I877" i="10"/>
  <c r="J877" i="10" s="1"/>
  <c r="G877" i="10"/>
  <c r="I576" i="10"/>
  <c r="J576" i="10" s="1"/>
  <c r="G576" i="10"/>
  <c r="I992" i="10"/>
  <c r="J992" i="10" s="1"/>
  <c r="G992" i="10"/>
  <c r="I513" i="10"/>
  <c r="J513" i="10" s="1"/>
  <c r="G513" i="10"/>
  <c r="I929" i="10"/>
  <c r="J929" i="10" s="1"/>
  <c r="G929" i="10"/>
  <c r="I1233" i="10"/>
  <c r="J1233" i="10" s="1"/>
  <c r="G1233" i="10"/>
  <c r="I717" i="10"/>
  <c r="J717" i="10" s="1"/>
  <c r="G717" i="10"/>
  <c r="I563" i="10"/>
  <c r="J563" i="10" s="1"/>
  <c r="G563" i="10"/>
  <c r="I1038" i="10"/>
  <c r="J1038" i="10" s="1"/>
  <c r="G1038" i="10"/>
  <c r="I1115" i="10"/>
  <c r="J1115" i="10" s="1"/>
  <c r="G1115" i="10"/>
  <c r="I1050" i="10"/>
  <c r="J1050" i="10" s="1"/>
  <c r="G1050" i="10"/>
  <c r="I1148" i="10"/>
  <c r="J1148" i="10" s="1"/>
  <c r="G1148" i="10"/>
  <c r="I1017" i="10"/>
  <c r="J1017" i="10" s="1"/>
  <c r="G1017" i="10"/>
  <c r="I1155" i="10"/>
  <c r="J1155" i="10" s="1"/>
  <c r="G1155" i="10"/>
  <c r="I1105" i="10"/>
  <c r="J1105" i="10" s="1"/>
  <c r="G1105" i="10"/>
  <c r="I1212" i="10"/>
  <c r="J1212" i="10" s="1"/>
  <c r="G1212" i="10"/>
  <c r="I615" i="10"/>
  <c r="J615" i="10" s="1"/>
  <c r="G615" i="10"/>
  <c r="I903" i="10"/>
  <c r="J903" i="10" s="1"/>
  <c r="G903" i="10"/>
  <c r="I1159" i="10"/>
  <c r="J1159" i="10" s="1"/>
  <c r="G1159" i="10"/>
  <c r="I648" i="10"/>
  <c r="J648" i="10" s="1"/>
  <c r="G648" i="10"/>
  <c r="I936" i="10"/>
  <c r="J936" i="10" s="1"/>
  <c r="G936" i="10"/>
  <c r="I1192" i="10"/>
  <c r="J1192" i="10" s="1"/>
  <c r="G1192" i="10"/>
  <c r="I683" i="10"/>
  <c r="J683" i="10" s="1"/>
  <c r="G683" i="10"/>
  <c r="I998" i="10"/>
  <c r="J998" i="10" s="1"/>
  <c r="G998" i="10"/>
  <c r="I1221" i="10"/>
  <c r="J1221" i="10" s="1"/>
  <c r="G1221" i="10"/>
  <c r="I629" i="10"/>
  <c r="J629" i="10" s="1"/>
  <c r="G629" i="10"/>
  <c r="I772" i="10"/>
  <c r="J772" i="10" s="1"/>
  <c r="G772" i="10"/>
  <c r="I1108" i="10"/>
  <c r="J1108" i="10" s="1"/>
  <c r="G1108" i="10"/>
  <c r="I1126" i="10"/>
  <c r="J1126" i="10" s="1"/>
  <c r="G1126" i="10"/>
  <c r="I607" i="10"/>
  <c r="J607" i="10" s="1"/>
  <c r="G607" i="10"/>
  <c r="I863" i="10"/>
  <c r="J863" i="10" s="1"/>
  <c r="G863" i="10"/>
  <c r="I834" i="10"/>
  <c r="J834" i="10" s="1"/>
  <c r="G834" i="10"/>
  <c r="I543" i="10"/>
  <c r="J543" i="10" s="1"/>
  <c r="G543" i="10"/>
  <c r="I1214" i="10"/>
  <c r="J1214" i="10" s="1"/>
  <c r="G1214" i="10"/>
  <c r="I687" i="10"/>
  <c r="J687" i="10" s="1"/>
  <c r="G687" i="10"/>
  <c r="I889" i="10"/>
  <c r="J889" i="10" s="1"/>
  <c r="G889" i="10"/>
  <c r="I818" i="10"/>
  <c r="J818" i="10" s="1"/>
  <c r="G818" i="10"/>
  <c r="I549" i="10"/>
  <c r="J549" i="10" s="1"/>
  <c r="G549" i="10"/>
  <c r="I930" i="10"/>
  <c r="J930" i="10" s="1"/>
  <c r="G930" i="10"/>
  <c r="I948" i="10"/>
  <c r="J948" i="10" s="1"/>
  <c r="G948" i="10"/>
  <c r="I566" i="10"/>
  <c r="J566" i="10" s="1"/>
  <c r="G566" i="10"/>
  <c r="I1206" i="10"/>
  <c r="J1206" i="10" s="1"/>
  <c r="G1206" i="10"/>
  <c r="I665" i="10"/>
  <c r="J665" i="10" s="1"/>
  <c r="G665" i="10"/>
  <c r="I937" i="10"/>
  <c r="J937" i="10" s="1"/>
  <c r="G937" i="10"/>
  <c r="I698" i="10"/>
  <c r="J698" i="10" s="1"/>
  <c r="G698" i="10"/>
  <c r="I1002" i="10"/>
  <c r="J1002" i="10" s="1"/>
  <c r="G1002" i="10"/>
  <c r="I747" i="10"/>
  <c r="J747" i="10" s="1"/>
  <c r="G747" i="10"/>
  <c r="I572" i="10"/>
  <c r="J572" i="10" s="1"/>
  <c r="G572" i="10"/>
  <c r="I908" i="10"/>
  <c r="J908" i="10" s="1"/>
  <c r="G908" i="10"/>
  <c r="I557" i="10"/>
  <c r="J557" i="10" s="1"/>
  <c r="G557" i="10"/>
  <c r="I893" i="10"/>
  <c r="J893" i="10" s="1"/>
  <c r="G893" i="10"/>
  <c r="I592" i="10"/>
  <c r="J592" i="10" s="1"/>
  <c r="G592" i="10"/>
  <c r="I1008" i="10"/>
  <c r="J1008" i="10" s="1"/>
  <c r="G1008" i="10"/>
  <c r="I545" i="10"/>
  <c r="J545" i="10" s="1"/>
  <c r="G545" i="10"/>
  <c r="I945" i="10"/>
  <c r="J945" i="10" s="1"/>
  <c r="G945" i="10"/>
  <c r="I786" i="10"/>
  <c r="J786" i="10" s="1"/>
  <c r="G786" i="10"/>
  <c r="I797" i="10"/>
  <c r="J797" i="10" s="1"/>
  <c r="G797" i="10"/>
  <c r="I643" i="10"/>
  <c r="J643" i="10" s="1"/>
  <c r="G643" i="10"/>
  <c r="I1065" i="10"/>
  <c r="J1065" i="10" s="1"/>
  <c r="G1065" i="10"/>
  <c r="I1100" i="10"/>
  <c r="J1100" i="10" s="1"/>
  <c r="G1100" i="10"/>
  <c r="I1130" i="10"/>
  <c r="J1130" i="10" s="1"/>
  <c r="G1130" i="10"/>
  <c r="I1228" i="10"/>
  <c r="J1228" i="10" s="1"/>
  <c r="G1228" i="10"/>
  <c r="I1113" i="10"/>
  <c r="J1113" i="10" s="1"/>
  <c r="G1113" i="10"/>
  <c r="I1219" i="10"/>
  <c r="J1219" i="10" s="1"/>
  <c r="G1219" i="10"/>
  <c r="I1137" i="10"/>
  <c r="J1137" i="10" s="1"/>
  <c r="G1137" i="10"/>
  <c r="I460" i="10"/>
  <c r="J460" i="10" s="1"/>
  <c r="G460" i="10"/>
  <c r="I631" i="10"/>
  <c r="J631" i="10" s="1"/>
  <c r="G631" i="10"/>
  <c r="I919" i="10"/>
  <c r="J919" i="10" s="1"/>
  <c r="G919" i="10"/>
  <c r="I1175" i="10"/>
  <c r="J1175" i="10" s="1"/>
  <c r="G1175" i="10"/>
  <c r="I664" i="10"/>
  <c r="J664" i="10" s="1"/>
  <c r="G664" i="10"/>
  <c r="I952" i="10"/>
  <c r="J952" i="10" s="1"/>
  <c r="G952" i="10"/>
  <c r="I1208" i="10"/>
  <c r="J1208" i="10" s="1"/>
  <c r="G1208" i="10"/>
  <c r="I715" i="10"/>
  <c r="J715" i="10" s="1"/>
  <c r="G715" i="10"/>
  <c r="I1158" i="10"/>
  <c r="J1158" i="10" s="1"/>
  <c r="G1158" i="10"/>
  <c r="I678" i="10"/>
  <c r="J678" i="10" s="1"/>
  <c r="G678" i="10"/>
  <c r="I757" i="10"/>
  <c r="J757" i="10" s="1"/>
  <c r="G757" i="10"/>
  <c r="I788" i="10"/>
  <c r="J788" i="10" s="1"/>
  <c r="G788" i="10"/>
  <c r="I1124" i="10"/>
  <c r="J1124" i="10" s="1"/>
  <c r="G1124" i="10"/>
  <c r="I1190" i="10"/>
  <c r="J1190" i="10" s="1"/>
  <c r="G1190" i="10"/>
  <c r="I623" i="10"/>
  <c r="J623" i="10" s="1"/>
  <c r="G623" i="10"/>
  <c r="I879" i="10"/>
  <c r="J879" i="10" s="1"/>
  <c r="G879" i="10"/>
  <c r="I542" i="10"/>
  <c r="J542" i="10" s="1"/>
  <c r="G542" i="10"/>
  <c r="I559" i="10"/>
  <c r="J559" i="10" s="1"/>
  <c r="G559" i="10"/>
  <c r="I1230" i="10"/>
  <c r="J1230" i="10" s="1"/>
  <c r="G1230" i="10"/>
  <c r="I463" i="10"/>
  <c r="J463" i="10" s="1"/>
  <c r="G463" i="10"/>
  <c r="I677" i="10"/>
  <c r="J677" i="10" s="1"/>
  <c r="G677" i="10"/>
  <c r="I1010" i="10"/>
  <c r="J1010" i="10" s="1"/>
  <c r="G1010" i="10"/>
  <c r="I1060" i="10"/>
  <c r="J1060" i="10" s="1"/>
  <c r="G1060" i="10"/>
  <c r="I598" i="10"/>
  <c r="J598" i="10" s="1"/>
  <c r="G598" i="10"/>
  <c r="I1222" i="10"/>
  <c r="J1222" i="10" s="1"/>
  <c r="G1222" i="10"/>
  <c r="I681" i="10"/>
  <c r="J681" i="10" s="1"/>
  <c r="G681" i="10"/>
  <c r="I969" i="10"/>
  <c r="J969" i="10" s="1"/>
  <c r="G969" i="10"/>
  <c r="I714" i="10"/>
  <c r="J714" i="10" s="1"/>
  <c r="G714" i="10"/>
  <c r="I1018" i="10"/>
  <c r="J1018" i="10" s="1"/>
  <c r="G1018" i="10"/>
  <c r="I763" i="10"/>
  <c r="J763" i="10" s="1"/>
  <c r="G763" i="10"/>
  <c r="I604" i="10"/>
  <c r="J604" i="10" s="1"/>
  <c r="G604" i="10"/>
  <c r="I924" i="10"/>
  <c r="J924" i="10" s="1"/>
  <c r="G924" i="10"/>
  <c r="I573" i="10"/>
  <c r="J573" i="10" s="1"/>
  <c r="G573" i="10"/>
  <c r="I909" i="10"/>
  <c r="J909" i="10" s="1"/>
  <c r="G909" i="10"/>
  <c r="I608" i="10"/>
  <c r="J608" i="10" s="1"/>
  <c r="G608" i="10"/>
  <c r="I1024" i="10"/>
  <c r="J1024" i="10" s="1"/>
  <c r="G1024" i="10"/>
  <c r="I577" i="10"/>
  <c r="J577" i="10" s="1"/>
  <c r="G577" i="10"/>
  <c r="I961" i="10"/>
  <c r="J961" i="10" s="1"/>
  <c r="G961" i="10"/>
  <c r="I994" i="10"/>
  <c r="J994" i="10" s="1"/>
  <c r="G994" i="10"/>
  <c r="I1049" i="10"/>
  <c r="J1049" i="10" s="1"/>
  <c r="G1049" i="10"/>
  <c r="I755" i="10"/>
  <c r="J755" i="10" s="1"/>
  <c r="G755" i="10"/>
  <c r="I1145" i="10"/>
  <c r="J1145" i="10" s="1"/>
  <c r="G1145" i="10"/>
  <c r="I1196" i="10"/>
  <c r="J1196" i="10" s="1"/>
  <c r="G1196" i="10"/>
  <c r="I1194" i="10"/>
  <c r="J1194" i="10" s="1"/>
  <c r="G1194" i="10"/>
  <c r="I528" i="10"/>
  <c r="J528" i="10" s="1"/>
  <c r="G528" i="10"/>
  <c r="I1193" i="10"/>
  <c r="J1193" i="10" s="1"/>
  <c r="G1193" i="10"/>
  <c r="I1051" i="10"/>
  <c r="J1051" i="10" s="1"/>
  <c r="G1051" i="10"/>
  <c r="I1153" i="10"/>
  <c r="J1153" i="10" s="1"/>
  <c r="G1153" i="10"/>
  <c r="I508" i="10"/>
  <c r="J508" i="10" s="1"/>
  <c r="G508" i="10"/>
  <c r="I647" i="10"/>
  <c r="J647" i="10" s="1"/>
  <c r="G647" i="10"/>
  <c r="I935" i="10"/>
  <c r="J935" i="10" s="1"/>
  <c r="G935" i="10"/>
  <c r="I1191" i="10"/>
  <c r="J1191" i="10" s="1"/>
  <c r="G1191" i="10"/>
  <c r="I680" i="10"/>
  <c r="J680" i="10" s="1"/>
  <c r="G680" i="10"/>
  <c r="I968" i="10"/>
  <c r="J968" i="10" s="1"/>
  <c r="G968" i="10"/>
  <c r="I1224" i="10"/>
  <c r="J1224" i="10" s="1"/>
  <c r="G1224" i="10"/>
  <c r="I827" i="10"/>
  <c r="J827" i="10" s="1"/>
  <c r="G827" i="10"/>
  <c r="I517" i="10"/>
  <c r="J517" i="10" s="1"/>
  <c r="G517" i="10"/>
  <c r="I854" i="10"/>
  <c r="J854" i="10" s="1"/>
  <c r="G854" i="10"/>
  <c r="I933" i="10"/>
  <c r="J933" i="10" s="1"/>
  <c r="G933" i="10"/>
  <c r="I804" i="10"/>
  <c r="J804" i="10" s="1"/>
  <c r="G804" i="10"/>
  <c r="I1140" i="10"/>
  <c r="J1140" i="10" s="1"/>
  <c r="G1140" i="10"/>
  <c r="I1037" i="10"/>
  <c r="J1037" i="10" s="1"/>
  <c r="G1037" i="10"/>
  <c r="I655" i="10"/>
  <c r="J655" i="10" s="1"/>
  <c r="G655" i="10"/>
  <c r="I558" i="10"/>
  <c r="J558" i="10" s="1"/>
  <c r="G558" i="10"/>
  <c r="I639" i="10"/>
  <c r="J639" i="10" s="1"/>
  <c r="G639" i="10"/>
  <c r="I686" i="10"/>
  <c r="J686" i="10" s="1"/>
  <c r="G686" i="10"/>
  <c r="I495" i="10"/>
  <c r="J495" i="10" s="1"/>
  <c r="G495" i="10"/>
  <c r="I699" i="10"/>
  <c r="J699" i="10" s="1"/>
  <c r="G699" i="10"/>
  <c r="I693" i="10"/>
  <c r="J693" i="10" s="1"/>
  <c r="G693" i="10"/>
  <c r="I1042" i="10"/>
  <c r="J1042" i="10" s="1"/>
  <c r="G1042" i="10"/>
  <c r="I1076" i="10"/>
  <c r="J1076" i="10" s="1"/>
  <c r="G1076" i="10"/>
  <c r="I614" i="10"/>
  <c r="J614" i="10" s="1"/>
  <c r="G614" i="10"/>
  <c r="I584" i="10"/>
  <c r="J584" i="10" s="1"/>
  <c r="G584" i="10"/>
  <c r="I697" i="10"/>
  <c r="J697" i="10" s="1"/>
  <c r="G697" i="10"/>
  <c r="I985" i="10"/>
  <c r="J985" i="10" s="1"/>
  <c r="G985" i="10"/>
  <c r="I730" i="10"/>
  <c r="J730" i="10" s="1"/>
  <c r="G730" i="10"/>
  <c r="I459" i="10"/>
  <c r="J459" i="10" s="1"/>
  <c r="I779" i="10"/>
  <c r="J779" i="10" s="1"/>
  <c r="G779" i="10"/>
  <c r="I620" i="10"/>
  <c r="J620" i="10" s="1"/>
  <c r="G620" i="10"/>
  <c r="I940" i="10"/>
  <c r="J940" i="10" s="1"/>
  <c r="G940" i="10"/>
  <c r="I589" i="10"/>
  <c r="J589" i="10" s="1"/>
  <c r="G589" i="10"/>
  <c r="I925" i="10"/>
  <c r="J925" i="10" s="1"/>
  <c r="G925" i="10"/>
  <c r="I624" i="10"/>
  <c r="J624" i="10" s="1"/>
  <c r="G624" i="10"/>
  <c r="I1040" i="10"/>
  <c r="J1040" i="10" s="1"/>
  <c r="G1040" i="10"/>
  <c r="I593" i="10"/>
  <c r="J593" i="10" s="1"/>
  <c r="G593" i="10"/>
  <c r="I977" i="10"/>
  <c r="J977" i="10" s="1"/>
  <c r="G977" i="10"/>
  <c r="I1218" i="10"/>
  <c r="J1218" i="10" s="1"/>
  <c r="G1218" i="10"/>
  <c r="I1129" i="10"/>
  <c r="J1129" i="10" s="1"/>
  <c r="G1129" i="10"/>
  <c r="I867" i="10"/>
  <c r="J867" i="10" s="1"/>
  <c r="G867" i="10"/>
  <c r="I578" i="10"/>
  <c r="J578" i="10" s="1"/>
  <c r="G578" i="10"/>
  <c r="I719" i="10"/>
  <c r="J719" i="10" s="1"/>
  <c r="G719" i="10"/>
  <c r="I499" i="10"/>
  <c r="J499" i="10" s="1"/>
  <c r="G499" i="10"/>
  <c r="I672" i="10"/>
  <c r="J672" i="10" s="1"/>
  <c r="G672" i="10"/>
  <c r="I482" i="10"/>
  <c r="J482" i="10" s="1"/>
  <c r="G482" i="10"/>
  <c r="I1131" i="10"/>
  <c r="J1131" i="10" s="1"/>
  <c r="G1131" i="10"/>
  <c r="I1161" i="10"/>
  <c r="J1161" i="10" s="1"/>
  <c r="G1161" i="10"/>
  <c r="I524" i="10"/>
  <c r="J524" i="10" s="1"/>
  <c r="G524" i="10"/>
  <c r="I663" i="10"/>
  <c r="J663" i="10" s="1"/>
  <c r="G663" i="10"/>
  <c r="I951" i="10"/>
  <c r="J951" i="10" s="1"/>
  <c r="G951" i="10"/>
  <c r="I1207" i="10"/>
  <c r="J1207" i="10" s="1"/>
  <c r="G1207" i="10"/>
  <c r="I696" i="10"/>
  <c r="J696" i="10" s="1"/>
  <c r="G696" i="10"/>
  <c r="I984" i="10"/>
  <c r="J984" i="10" s="1"/>
  <c r="G984" i="10"/>
  <c r="I1240" i="10"/>
  <c r="J1240" i="10" s="1"/>
  <c r="G1240" i="10"/>
  <c r="I843" i="10"/>
  <c r="J843" i="10" s="1"/>
  <c r="G843" i="10"/>
  <c r="I645" i="10"/>
  <c r="J645" i="10" s="1"/>
  <c r="G645" i="10"/>
  <c r="I1014" i="10"/>
  <c r="J1014" i="10" s="1"/>
  <c r="G1014" i="10"/>
  <c r="I1061" i="10"/>
  <c r="J1061" i="10" s="1"/>
  <c r="G1061" i="10"/>
  <c r="I836" i="10"/>
  <c r="J836" i="10" s="1"/>
  <c r="G836" i="10"/>
  <c r="I1156" i="10"/>
  <c r="J1156" i="10" s="1"/>
  <c r="G1156" i="10"/>
  <c r="I1053" i="10"/>
  <c r="J1053" i="10" s="1"/>
  <c r="G1053" i="10"/>
  <c r="I671" i="10"/>
  <c r="J671" i="10" s="1"/>
  <c r="G671" i="10"/>
  <c r="I638" i="10"/>
  <c r="J638" i="10" s="1"/>
  <c r="G638" i="10"/>
  <c r="I735" i="10"/>
  <c r="J735" i="10" s="1"/>
  <c r="G735" i="10"/>
  <c r="I702" i="10"/>
  <c r="J702" i="10" s="1"/>
  <c r="G702" i="10"/>
  <c r="I509" i="10"/>
  <c r="J509" i="10" s="1"/>
  <c r="G509" i="10"/>
  <c r="I709" i="10"/>
  <c r="J709" i="10" s="1"/>
  <c r="G709" i="10"/>
  <c r="I1058" i="10"/>
  <c r="J1058" i="10" s="1"/>
  <c r="G1058" i="10"/>
  <c r="I1188" i="10"/>
  <c r="J1188" i="10" s="1"/>
  <c r="G1188" i="10"/>
  <c r="I694" i="10"/>
  <c r="J694" i="10" s="1"/>
  <c r="G694" i="10"/>
  <c r="I744" i="10"/>
  <c r="J744" i="10" s="1"/>
  <c r="G744" i="10"/>
  <c r="I713" i="10"/>
  <c r="J713" i="10" s="1"/>
  <c r="G713" i="10"/>
  <c r="I474" i="10"/>
  <c r="J474" i="10" s="1"/>
  <c r="G474" i="10"/>
  <c r="I746" i="10"/>
  <c r="J746" i="10" s="1"/>
  <c r="G746" i="10"/>
  <c r="I475" i="10"/>
  <c r="J475" i="10" s="1"/>
  <c r="G475" i="10"/>
  <c r="I795" i="10"/>
  <c r="J795" i="10" s="1"/>
  <c r="G795" i="10"/>
  <c r="I636" i="10"/>
  <c r="J636" i="10" s="1"/>
  <c r="G636" i="10"/>
  <c r="I956" i="10"/>
  <c r="J956" i="10" s="1"/>
  <c r="G956" i="10"/>
  <c r="I605" i="10"/>
  <c r="J605" i="10" s="1"/>
  <c r="G605" i="10"/>
  <c r="I941" i="10"/>
  <c r="J941" i="10" s="1"/>
  <c r="G941" i="10"/>
  <c r="I640" i="10"/>
  <c r="J640" i="10" s="1"/>
  <c r="G640" i="10"/>
  <c r="I1056" i="10"/>
  <c r="J1056" i="10" s="1"/>
  <c r="G1056" i="10"/>
  <c r="I609" i="10"/>
  <c r="J609" i="10" s="1"/>
  <c r="G609" i="10"/>
  <c r="I993" i="10"/>
  <c r="J993" i="10" s="1"/>
  <c r="G993" i="10"/>
  <c r="I743" i="10"/>
  <c r="J743" i="10" s="1"/>
  <c r="G743" i="10"/>
  <c r="I1209" i="10"/>
  <c r="J1209" i="10" s="1"/>
  <c r="G1209" i="10"/>
  <c r="I1011" i="10"/>
  <c r="J1011" i="10" s="1"/>
  <c r="G1011" i="10"/>
  <c r="I738" i="10"/>
  <c r="J738" i="10" s="1"/>
  <c r="G738" i="10"/>
  <c r="I799" i="10"/>
  <c r="J799" i="10" s="1"/>
  <c r="G799" i="10"/>
  <c r="I579" i="10"/>
  <c r="J579" i="10" s="1"/>
  <c r="G579" i="10"/>
  <c r="I688" i="10"/>
  <c r="J688" i="10" s="1"/>
  <c r="G688" i="10"/>
  <c r="I770" i="10"/>
  <c r="J770" i="10" s="1"/>
  <c r="G770" i="10"/>
  <c r="I1195" i="10"/>
  <c r="J1195" i="10" s="1"/>
  <c r="G1195" i="10"/>
  <c r="I610" i="10"/>
  <c r="J610" i="10" s="1"/>
  <c r="G610" i="10"/>
  <c r="I556" i="10"/>
  <c r="J556" i="10" s="1"/>
  <c r="G556" i="10"/>
  <c r="I679" i="10"/>
  <c r="J679" i="10" s="1"/>
  <c r="G679" i="10"/>
  <c r="I967" i="10"/>
  <c r="J967" i="10" s="1"/>
  <c r="G967" i="10"/>
  <c r="I1223" i="10"/>
  <c r="J1223" i="10" s="1"/>
  <c r="G1223" i="10"/>
  <c r="I712" i="10"/>
  <c r="J712" i="10" s="1"/>
  <c r="G712" i="10"/>
  <c r="I1000" i="10"/>
  <c r="J1000" i="10" s="1"/>
  <c r="G1000" i="10"/>
  <c r="I553" i="10"/>
  <c r="J553" i="10" s="1"/>
  <c r="G553" i="10"/>
  <c r="I907" i="10"/>
  <c r="J907" i="10" s="1"/>
  <c r="G907" i="10"/>
  <c r="I789" i="10"/>
  <c r="J789" i="10" s="1"/>
  <c r="G789" i="10"/>
  <c r="I1110" i="10"/>
  <c r="J1110" i="10" s="1"/>
  <c r="G1110" i="10"/>
  <c r="I1189" i="10"/>
  <c r="J1189" i="10" s="1"/>
  <c r="G1189" i="10"/>
  <c r="I852" i="10"/>
  <c r="J852" i="10" s="1"/>
  <c r="G852" i="10"/>
  <c r="I1172" i="10"/>
  <c r="J1172" i="10" s="1"/>
  <c r="G1172" i="10"/>
  <c r="I1069" i="10"/>
  <c r="J1069" i="10" s="1"/>
  <c r="G1069" i="10"/>
  <c r="I703" i="10"/>
  <c r="J703" i="10" s="1"/>
  <c r="G703" i="10"/>
  <c r="I734" i="10"/>
  <c r="J734" i="10" s="1"/>
  <c r="G734" i="10"/>
  <c r="I751" i="10"/>
  <c r="J751" i="10" s="1"/>
  <c r="G751" i="10"/>
  <c r="I942" i="10"/>
  <c r="J942" i="10" s="1"/>
  <c r="G942" i="10"/>
  <c r="G1101" i="10"/>
  <c r="I820" i="10"/>
  <c r="J820" i="10" s="1"/>
  <c r="G820" i="10"/>
  <c r="I560" i="10"/>
  <c r="J560" i="10" s="1"/>
  <c r="G560" i="10"/>
  <c r="I483" i="10"/>
  <c r="J483" i="10" s="1"/>
  <c r="G483" i="10"/>
  <c r="I1163" i="10"/>
  <c r="J1163" i="10" s="1"/>
  <c r="G1163" i="10"/>
  <c r="I887" i="10"/>
  <c r="J887" i="10" s="1"/>
  <c r="G887" i="10"/>
  <c r="I587" i="10"/>
  <c r="J587" i="10" s="1"/>
  <c r="G587" i="10"/>
  <c r="I756" i="10"/>
  <c r="J756" i="10" s="1"/>
  <c r="G756" i="10"/>
  <c r="I591" i="10"/>
  <c r="J591" i="10" s="1"/>
  <c r="G591" i="10"/>
  <c r="I514" i="10"/>
  <c r="J514" i="10" s="1"/>
  <c r="G514" i="10"/>
  <c r="I1122" i="10"/>
  <c r="J1122" i="10" s="1"/>
  <c r="G1122" i="10"/>
  <c r="I1204" i="10"/>
  <c r="J1204" i="10" s="1"/>
  <c r="G1204" i="10"/>
  <c r="I710" i="10"/>
  <c r="J710" i="10" s="1"/>
  <c r="G710" i="10"/>
  <c r="I760" i="10"/>
  <c r="J760" i="10" s="1"/>
  <c r="G760" i="10"/>
  <c r="I729" i="10"/>
  <c r="J729" i="10" s="1"/>
  <c r="G729" i="10"/>
  <c r="I490" i="10"/>
  <c r="J490" i="10" s="1"/>
  <c r="G490" i="10"/>
  <c r="I762" i="10"/>
  <c r="J762" i="10" s="1"/>
  <c r="G762" i="10"/>
  <c r="I507" i="10"/>
  <c r="J507" i="10" s="1"/>
  <c r="G507" i="10"/>
  <c r="I811" i="10"/>
  <c r="J811" i="10" s="1"/>
  <c r="G811" i="10"/>
  <c r="I652" i="10"/>
  <c r="J652" i="10" s="1"/>
  <c r="G652" i="10"/>
  <c r="I972" i="10"/>
  <c r="J972" i="10" s="1"/>
  <c r="G972" i="10"/>
  <c r="I621" i="10"/>
  <c r="J621" i="10" s="1"/>
  <c r="G621" i="10"/>
  <c r="I957" i="10"/>
  <c r="J957" i="10" s="1"/>
  <c r="G957" i="10"/>
  <c r="I656" i="10"/>
  <c r="J656" i="10" s="1"/>
  <c r="G656" i="10"/>
  <c r="I1072" i="10"/>
  <c r="J1072" i="10" s="1"/>
  <c r="G1072" i="10"/>
  <c r="I625" i="10"/>
  <c r="J625" i="10" s="1"/>
  <c r="G625" i="10"/>
  <c r="I1009" i="10"/>
  <c r="J1009" i="10" s="1"/>
  <c r="G1009" i="10"/>
  <c r="I567" i="10"/>
  <c r="J567" i="10" s="1"/>
  <c r="G567" i="10"/>
  <c r="I498" i="10"/>
  <c r="J498" i="10" s="1"/>
  <c r="G498" i="10"/>
  <c r="I1091" i="10"/>
  <c r="J1091" i="10" s="1"/>
  <c r="G1091" i="10"/>
  <c r="I1154" i="10"/>
  <c r="J1154" i="10" s="1"/>
  <c r="G1154" i="10"/>
  <c r="I847" i="10"/>
  <c r="J847" i="10" s="1"/>
  <c r="G847" i="10"/>
  <c r="I739" i="10"/>
  <c r="J739" i="10" s="1"/>
  <c r="G739" i="10"/>
  <c r="I736" i="10"/>
  <c r="J736" i="10" s="1"/>
  <c r="G736" i="10"/>
  <c r="I850" i="10"/>
  <c r="J850" i="10" s="1"/>
  <c r="G850" i="10"/>
  <c r="I1084" i="10"/>
  <c r="J1084" i="10" s="1"/>
  <c r="G1084" i="10"/>
  <c r="I962" i="10"/>
  <c r="J962" i="10" s="1"/>
  <c r="G962" i="10"/>
  <c r="I588" i="10"/>
  <c r="J588" i="10" s="1"/>
  <c r="G588" i="10"/>
  <c r="I695" i="10"/>
  <c r="J695" i="10" s="1"/>
  <c r="G695" i="10"/>
  <c r="I983" i="10"/>
  <c r="J983" i="10" s="1"/>
  <c r="G983" i="10"/>
  <c r="I1239" i="10"/>
  <c r="J1239" i="10" s="1"/>
  <c r="G1239" i="10"/>
  <c r="I728" i="10"/>
  <c r="J728" i="10" s="1"/>
  <c r="G728" i="10"/>
  <c r="I1016" i="10"/>
  <c r="J1016" i="10" s="1"/>
  <c r="G1016" i="10"/>
  <c r="I921" i="10"/>
  <c r="J921" i="10" s="1"/>
  <c r="G921" i="10"/>
  <c r="I923" i="10"/>
  <c r="J923" i="10" s="1"/>
  <c r="G923" i="10"/>
  <c r="I1045" i="10"/>
  <c r="J1045" i="10" s="1"/>
  <c r="G1045" i="10"/>
  <c r="I469" i="10"/>
  <c r="J469" i="10" s="1"/>
  <c r="G469" i="10"/>
  <c r="I468" i="10"/>
  <c r="J468" i="10" s="1"/>
  <c r="G468" i="10"/>
  <c r="I868" i="10"/>
  <c r="J868" i="10" s="1"/>
  <c r="G868" i="10"/>
  <c r="I1220" i="10"/>
  <c r="J1220" i="10" s="1"/>
  <c r="G1220" i="10"/>
  <c r="I1085" i="10"/>
  <c r="J1085" i="10" s="1"/>
  <c r="G1085" i="10"/>
  <c r="I748" i="10"/>
  <c r="J748" i="10" s="1"/>
  <c r="G748" i="10"/>
  <c r="I750" i="10"/>
  <c r="J750" i="10" s="1"/>
  <c r="G750" i="10"/>
  <c r="I783" i="10"/>
  <c r="J783" i="10" s="1"/>
  <c r="G783" i="10"/>
  <c r="I1033" i="10"/>
  <c r="J1033" i="10" s="1"/>
  <c r="G1033" i="10"/>
  <c r="I876" i="10"/>
  <c r="J876" i="10" s="1"/>
  <c r="G876" i="10"/>
  <c r="I685" i="10"/>
  <c r="J685" i="10" s="1"/>
  <c r="G685" i="10"/>
  <c r="I1184" i="10"/>
  <c r="J1184" i="10" s="1"/>
  <c r="G1184" i="10"/>
  <c r="I1132" i="10"/>
  <c r="J1132" i="10" s="1"/>
  <c r="G1132" i="10"/>
  <c r="I1143" i="10"/>
  <c r="J1143" i="10" s="1"/>
  <c r="G1143" i="10"/>
  <c r="I632" i="10"/>
  <c r="J632" i="10" s="1"/>
  <c r="G632" i="10"/>
  <c r="I1176" i="10"/>
  <c r="J1176" i="10" s="1"/>
  <c r="G1176" i="10"/>
  <c r="I1109" i="10"/>
  <c r="J1109" i="10" s="1"/>
  <c r="G1109" i="10"/>
  <c r="I1030" i="10"/>
  <c r="J1030" i="10" s="1"/>
  <c r="G1030" i="10"/>
  <c r="I1198" i="10"/>
  <c r="J1198" i="10" s="1"/>
  <c r="G1198" i="10"/>
  <c r="I530" i="10"/>
  <c r="J530" i="10" s="1"/>
  <c r="G530" i="10"/>
  <c r="I1170" i="10"/>
  <c r="J1170" i="10" s="1"/>
  <c r="G1170" i="10"/>
  <c r="I501" i="10"/>
  <c r="J501" i="10" s="1"/>
  <c r="G501" i="10"/>
  <c r="I726" i="10"/>
  <c r="J726" i="10" s="1"/>
  <c r="G726" i="10"/>
  <c r="I473" i="10"/>
  <c r="J473" i="10" s="1"/>
  <c r="G473" i="10"/>
  <c r="I745" i="10"/>
  <c r="J745" i="10" s="1"/>
  <c r="G745" i="10"/>
  <c r="I506" i="10"/>
  <c r="J506" i="10" s="1"/>
  <c r="G506" i="10"/>
  <c r="I778" i="10"/>
  <c r="J778" i="10" s="1"/>
  <c r="G778" i="10"/>
  <c r="I523" i="10"/>
  <c r="J523" i="10" s="1"/>
  <c r="G523" i="10"/>
  <c r="I859" i="10"/>
  <c r="J859" i="10" s="1"/>
  <c r="G859" i="10"/>
  <c r="I668" i="10"/>
  <c r="J668" i="10" s="1"/>
  <c r="G668" i="10"/>
  <c r="I988" i="10"/>
  <c r="J988" i="10" s="1"/>
  <c r="G988" i="10"/>
  <c r="I637" i="10"/>
  <c r="J637" i="10" s="1"/>
  <c r="G637" i="10"/>
  <c r="I973" i="10"/>
  <c r="J973" i="10" s="1"/>
  <c r="G973" i="10"/>
  <c r="I704" i="10"/>
  <c r="J704" i="10" s="1"/>
  <c r="G704" i="10"/>
  <c r="I1088" i="10"/>
  <c r="J1088" i="10" s="1"/>
  <c r="G1088" i="10"/>
  <c r="I641" i="10"/>
  <c r="J641" i="10" s="1"/>
  <c r="G641" i="10"/>
  <c r="I1025" i="10"/>
  <c r="J1025" i="10" s="1"/>
  <c r="G1025" i="10"/>
  <c r="I470" i="10"/>
  <c r="J470" i="10" s="1"/>
  <c r="G470" i="10"/>
  <c r="I626" i="10"/>
  <c r="J626" i="10" s="1"/>
  <c r="G626" i="10"/>
  <c r="I1171" i="10"/>
  <c r="J1171" i="10" s="1"/>
  <c r="G1171" i="10"/>
  <c r="I1082" i="10"/>
  <c r="J1082" i="10" s="1"/>
  <c r="G1082" i="10"/>
  <c r="I927" i="10"/>
  <c r="J927" i="10" s="1"/>
  <c r="G927" i="10"/>
  <c r="I787" i="10"/>
  <c r="J787" i="10" s="1"/>
  <c r="G787" i="10"/>
  <c r="I752" i="10"/>
  <c r="J752" i="10" s="1"/>
  <c r="G752" i="10"/>
  <c r="I946" i="10"/>
  <c r="J946" i="10" s="1"/>
  <c r="G946" i="10"/>
  <c r="I1164" i="10"/>
  <c r="J1164" i="10" s="1"/>
  <c r="G1164" i="10"/>
  <c r="I1074" i="10"/>
  <c r="J1074" i="10" s="1"/>
  <c r="G1074" i="10"/>
  <c r="I684" i="10"/>
  <c r="J684" i="10" s="1"/>
  <c r="G684" i="10"/>
  <c r="I711" i="10"/>
  <c r="J711" i="10" s="1"/>
  <c r="G711" i="10"/>
  <c r="I999" i="10"/>
  <c r="J999" i="10" s="1"/>
  <c r="G999" i="10"/>
  <c r="I472" i="10"/>
  <c r="J472" i="10" s="1"/>
  <c r="G472" i="10"/>
  <c r="I776" i="10"/>
  <c r="J776" i="10" s="1"/>
  <c r="G776" i="10"/>
  <c r="I1032" i="10"/>
  <c r="J1032" i="10" s="1"/>
  <c r="G1032" i="10"/>
  <c r="I1081" i="10"/>
  <c r="J1081" i="10" s="1"/>
  <c r="G1081" i="10"/>
  <c r="I1035" i="10"/>
  <c r="J1035" i="10" s="1"/>
  <c r="G1035" i="10"/>
  <c r="I1157" i="10"/>
  <c r="J1157" i="10" s="1"/>
  <c r="G1157" i="10"/>
  <c r="I773" i="10"/>
  <c r="J773" i="10" s="1"/>
  <c r="G773" i="10"/>
  <c r="I484" i="10"/>
  <c r="J484" i="10" s="1"/>
  <c r="G484" i="10"/>
  <c r="I884" i="10"/>
  <c r="J884" i="10" s="1"/>
  <c r="G884" i="10"/>
  <c r="I1236" i="10"/>
  <c r="J1236" i="10" s="1"/>
  <c r="G1236" i="10"/>
  <c r="I862" i="10"/>
  <c r="J862" i="10" s="1"/>
  <c r="G862" i="10"/>
  <c r="I749" i="10"/>
  <c r="J749" i="10" s="1"/>
  <c r="G749" i="10"/>
  <c r="I782" i="10"/>
  <c r="J782" i="10" s="1"/>
  <c r="G782" i="10"/>
  <c r="I943" i="10"/>
  <c r="J943" i="10" s="1"/>
  <c r="G943" i="10"/>
  <c r="I975" i="10"/>
  <c r="J975" i="10" s="1"/>
  <c r="G975" i="10"/>
  <c r="G510" i="10"/>
  <c r="I976" i="10"/>
  <c r="J976" i="10" s="1"/>
  <c r="G976" i="10"/>
  <c r="I546" i="10"/>
  <c r="J546" i="10" s="1"/>
  <c r="G546" i="10"/>
  <c r="I1186" i="10"/>
  <c r="J1186" i="10" s="1"/>
  <c r="G1186" i="10"/>
  <c r="I565" i="10"/>
  <c r="J565" i="10" s="1"/>
  <c r="G565" i="10"/>
  <c r="I742" i="10"/>
  <c r="J742" i="10" s="1"/>
  <c r="G742" i="10"/>
  <c r="I489" i="10"/>
  <c r="J489" i="10" s="1"/>
  <c r="G489" i="10"/>
  <c r="I761" i="10"/>
  <c r="J761" i="10" s="1"/>
  <c r="G761" i="10"/>
  <c r="I522" i="10"/>
  <c r="J522" i="10" s="1"/>
  <c r="G522" i="10"/>
  <c r="I794" i="10"/>
  <c r="J794" i="10" s="1"/>
  <c r="G794" i="10"/>
  <c r="I539" i="10"/>
  <c r="J539" i="10" s="1"/>
  <c r="G539" i="10"/>
  <c r="I875" i="10"/>
  <c r="J875" i="10" s="1"/>
  <c r="G875" i="10"/>
  <c r="I700" i="10"/>
  <c r="J700" i="10" s="1"/>
  <c r="G700" i="10"/>
  <c r="I1004" i="10"/>
  <c r="J1004" i="10" s="1"/>
  <c r="G1004" i="10"/>
  <c r="I653" i="10"/>
  <c r="J653" i="10" s="1"/>
  <c r="G653" i="10"/>
  <c r="I989" i="10"/>
  <c r="J989" i="10" s="1"/>
  <c r="G989" i="10"/>
  <c r="I720" i="10"/>
  <c r="J720" i="10" s="1"/>
  <c r="G720" i="10"/>
  <c r="I1120" i="10"/>
  <c r="J1120" i="10" s="1"/>
  <c r="G1120" i="10"/>
  <c r="I657" i="10"/>
  <c r="J657" i="10" s="1"/>
  <c r="G657" i="10"/>
  <c r="I1041" i="10"/>
  <c r="J1041" i="10" s="1"/>
  <c r="G1041" i="10"/>
  <c r="I534" i="10"/>
  <c r="J534" i="10" s="1"/>
  <c r="G534" i="10"/>
  <c r="I690" i="10"/>
  <c r="J690" i="10" s="1"/>
  <c r="G690" i="10"/>
  <c r="I1067" i="10"/>
  <c r="J1067" i="10" s="1"/>
  <c r="G1067" i="10"/>
  <c r="I1146" i="10"/>
  <c r="J1146" i="10" s="1"/>
  <c r="G1146" i="10"/>
  <c r="I991" i="10"/>
  <c r="J991" i="10" s="1"/>
  <c r="G991" i="10"/>
  <c r="I835" i="10"/>
  <c r="J835" i="10" s="1"/>
  <c r="G835" i="10"/>
  <c r="I768" i="10"/>
  <c r="J768" i="10" s="1"/>
  <c r="G768" i="10"/>
  <c r="I1138" i="10"/>
  <c r="J1138" i="10" s="1"/>
  <c r="G1138" i="10"/>
  <c r="I529" i="10"/>
  <c r="J529" i="10" s="1"/>
  <c r="G529" i="10"/>
  <c r="I1202" i="10"/>
  <c r="J1202" i="10" s="1"/>
  <c r="G1202" i="10"/>
  <c r="I716" i="10"/>
  <c r="J716" i="10" s="1"/>
  <c r="G716" i="10"/>
  <c r="I759" i="10"/>
  <c r="J759" i="10" s="1"/>
  <c r="G759" i="10"/>
  <c r="I1015" i="10"/>
  <c r="J1015" i="10" s="1"/>
  <c r="G1015" i="10"/>
  <c r="I488" i="10"/>
  <c r="J488" i="10" s="1"/>
  <c r="G488" i="10"/>
  <c r="I792" i="10"/>
  <c r="J792" i="10" s="1"/>
  <c r="G792" i="10"/>
  <c r="I1048" i="10"/>
  <c r="J1048" i="10" s="1"/>
  <c r="G1048" i="10"/>
  <c r="I1177" i="10"/>
  <c r="J1177" i="10" s="1"/>
  <c r="G1177" i="10"/>
  <c r="I1179" i="10"/>
  <c r="J1179" i="10" s="1"/>
  <c r="G1179" i="10"/>
  <c r="I837" i="10"/>
  <c r="J837" i="10" s="1"/>
  <c r="G837" i="10"/>
  <c r="I917" i="10"/>
  <c r="J917" i="10" s="1"/>
  <c r="G917" i="10"/>
  <c r="I516" i="10"/>
  <c r="J516" i="10" s="1"/>
  <c r="G516" i="10"/>
  <c r="I900" i="10"/>
  <c r="J900" i="10" s="1"/>
  <c r="G900" i="10"/>
  <c r="I581" i="10"/>
  <c r="J581" i="10" s="1"/>
  <c r="G581" i="10"/>
  <c r="I878" i="10"/>
  <c r="J878" i="10" s="1"/>
  <c r="G878" i="10"/>
  <c r="I765" i="10"/>
  <c r="J765" i="10" s="1"/>
  <c r="G765" i="10"/>
  <c r="I798" i="10"/>
  <c r="J798" i="10" s="1"/>
  <c r="G798" i="10"/>
  <c r="I959" i="10"/>
  <c r="J959" i="10" s="1"/>
  <c r="G959" i="10"/>
  <c r="I582" i="10"/>
  <c r="J582" i="10" s="1"/>
  <c r="G582" i="10"/>
  <c r="I955" i="10"/>
  <c r="J955" i="10" s="1"/>
  <c r="G955" i="10"/>
  <c r="G1215" i="10"/>
  <c r="I898" i="10"/>
  <c r="J898" i="10" s="1"/>
  <c r="G898" i="10"/>
  <c r="I492" i="10"/>
  <c r="J492" i="10" s="1"/>
  <c r="G492" i="10"/>
  <c r="I913" i="10"/>
  <c r="J913" i="10" s="1"/>
  <c r="G913" i="10"/>
  <c r="I1106" i="10"/>
  <c r="J1106" i="10" s="1"/>
  <c r="G1106" i="10"/>
  <c r="I599" i="10"/>
  <c r="J599" i="10" s="1"/>
  <c r="G599" i="10"/>
  <c r="I920" i="10"/>
  <c r="J920" i="10" s="1"/>
  <c r="G920" i="10"/>
  <c r="I1092" i="10"/>
  <c r="J1092" i="10" s="1"/>
  <c r="G1092" i="10"/>
  <c r="I527" i="10"/>
  <c r="J527" i="10" s="1"/>
  <c r="G527" i="10"/>
  <c r="I642" i="10"/>
  <c r="J642" i="10" s="1"/>
  <c r="G642" i="10"/>
  <c r="I803" i="10"/>
  <c r="J803" i="10" s="1"/>
  <c r="G803" i="10"/>
  <c r="I613" i="10"/>
  <c r="J613" i="10" s="1"/>
  <c r="G613" i="10"/>
  <c r="I806" i="10"/>
  <c r="J806" i="10" s="1"/>
  <c r="G806" i="10"/>
  <c r="I505" i="10"/>
  <c r="J505" i="10" s="1"/>
  <c r="G505" i="10"/>
  <c r="I777" i="10"/>
  <c r="J777" i="10" s="1"/>
  <c r="G777" i="10"/>
  <c r="I538" i="10"/>
  <c r="J538" i="10" s="1"/>
  <c r="G538" i="10"/>
  <c r="I810" i="10"/>
  <c r="J810" i="10" s="1"/>
  <c r="G810" i="10"/>
  <c r="I555" i="10"/>
  <c r="J555" i="10" s="1"/>
  <c r="G555" i="10"/>
  <c r="I891" i="10"/>
  <c r="J891" i="10" s="1"/>
  <c r="G891" i="10"/>
  <c r="I732" i="10"/>
  <c r="J732" i="10" s="1"/>
  <c r="G732" i="10"/>
  <c r="I1020" i="10"/>
  <c r="J1020" i="10" s="1"/>
  <c r="G1020" i="10"/>
  <c r="I669" i="10"/>
  <c r="J669" i="10" s="1"/>
  <c r="G669" i="10"/>
  <c r="I1005" i="10"/>
  <c r="J1005" i="10" s="1"/>
  <c r="G1005" i="10"/>
  <c r="I784" i="10"/>
  <c r="J784" i="10" s="1"/>
  <c r="G784" i="10"/>
  <c r="I1152" i="10"/>
  <c r="J1152" i="10" s="1"/>
  <c r="G1152" i="10"/>
  <c r="I705" i="10"/>
  <c r="J705" i="10" s="1"/>
  <c r="G705" i="10"/>
  <c r="I1057" i="10"/>
  <c r="J1057" i="10" s="1"/>
  <c r="G1057" i="10"/>
  <c r="I758" i="10"/>
  <c r="J758" i="10" s="1"/>
  <c r="G758" i="10"/>
  <c r="I882" i="10"/>
  <c r="J882" i="10" s="1"/>
  <c r="G882" i="10"/>
  <c r="I1147" i="10"/>
  <c r="J1147" i="10" s="1"/>
  <c r="G1147" i="10"/>
  <c r="I515" i="10"/>
  <c r="J515" i="10" s="1"/>
  <c r="G515" i="10"/>
  <c r="I1183" i="10"/>
  <c r="J1183" i="10" s="1"/>
  <c r="G1183" i="10"/>
  <c r="I883" i="10"/>
  <c r="J883" i="10" s="1"/>
  <c r="G883" i="10"/>
  <c r="I800" i="10"/>
  <c r="J800" i="10" s="1"/>
  <c r="G800" i="10"/>
  <c r="I1234" i="10"/>
  <c r="J1234" i="10" s="1"/>
  <c r="G1234" i="10"/>
  <c r="I561" i="10"/>
  <c r="J561" i="10" s="1"/>
  <c r="G561" i="10"/>
  <c r="I627" i="10"/>
  <c r="J627" i="10" s="1"/>
  <c r="G627" i="10"/>
  <c r="I796" i="10"/>
  <c r="J796" i="10" s="1"/>
  <c r="G796" i="10"/>
  <c r="I775" i="10"/>
  <c r="J775" i="10" s="1"/>
  <c r="G775" i="10"/>
  <c r="I1031" i="10"/>
  <c r="J1031" i="10" s="1"/>
  <c r="G1031" i="10"/>
  <c r="I504" i="10"/>
  <c r="J504" i="10" s="1"/>
  <c r="G504" i="10"/>
  <c r="I808" i="10"/>
  <c r="J808" i="10" s="1"/>
  <c r="G808" i="10"/>
  <c r="I1064" i="10"/>
  <c r="J1064" i="10" s="1"/>
  <c r="G1064" i="10"/>
  <c r="I1225" i="10"/>
  <c r="J1225" i="10" s="1"/>
  <c r="G1225" i="10"/>
  <c r="I1211" i="10"/>
  <c r="J1211" i="10" s="1"/>
  <c r="G1211" i="10"/>
  <c r="I1013" i="10"/>
  <c r="J1013" i="10" s="1"/>
  <c r="G1013" i="10"/>
  <c r="I1029" i="10"/>
  <c r="J1029" i="10" s="1"/>
  <c r="G1029" i="10"/>
  <c r="I564" i="10"/>
  <c r="J564" i="10" s="1"/>
  <c r="G564" i="10"/>
  <c r="I916" i="10"/>
  <c r="J916" i="10" s="1"/>
  <c r="G916" i="10"/>
  <c r="I869" i="10"/>
  <c r="J869" i="10" s="1"/>
  <c r="G869" i="10"/>
  <c r="I654" i="10"/>
  <c r="J654" i="10" s="1"/>
  <c r="G654" i="10"/>
  <c r="I1133" i="10"/>
  <c r="J1133" i="10" s="1"/>
  <c r="G1133" i="10"/>
  <c r="I958" i="10"/>
  <c r="J958" i="10" s="1"/>
  <c r="G958" i="10"/>
  <c r="I1055" i="10"/>
  <c r="J1055" i="10" s="1"/>
  <c r="G1055" i="10"/>
  <c r="I594" i="10"/>
  <c r="J594" i="10" s="1"/>
  <c r="G594" i="10"/>
  <c r="G595" i="10"/>
  <c r="I1107" i="10"/>
  <c r="J1107" i="10" s="1"/>
  <c r="G1107" i="10"/>
  <c r="I531" i="10"/>
  <c r="J531" i="10" s="1"/>
  <c r="G531" i="10"/>
  <c r="I658" i="10"/>
  <c r="J658" i="10" s="1"/>
  <c r="G658" i="10"/>
  <c r="I931" i="10"/>
  <c r="J931" i="10" s="1"/>
  <c r="G931" i="10"/>
  <c r="I661" i="10"/>
  <c r="J661" i="10" s="1"/>
  <c r="G661" i="10"/>
  <c r="I822" i="10"/>
  <c r="J822" i="10" s="1"/>
  <c r="G822" i="10"/>
  <c r="I521" i="10"/>
  <c r="J521" i="10" s="1"/>
  <c r="G521" i="10"/>
  <c r="I793" i="10"/>
  <c r="J793" i="10" s="1"/>
  <c r="G793" i="10"/>
  <c r="I570" i="10"/>
  <c r="J570" i="10" s="1"/>
  <c r="G570" i="10"/>
  <c r="I826" i="10"/>
  <c r="J826" i="10" s="1"/>
  <c r="G826" i="10"/>
  <c r="I571" i="10"/>
  <c r="J571" i="10" s="1"/>
  <c r="G571" i="10"/>
  <c r="I939" i="10"/>
  <c r="J939" i="10" s="1"/>
  <c r="G939" i="10"/>
  <c r="I764" i="10"/>
  <c r="J764" i="10" s="1"/>
  <c r="G764" i="10"/>
  <c r="I1036" i="10"/>
  <c r="J1036" i="10" s="1"/>
  <c r="G1036" i="10"/>
  <c r="I701" i="10"/>
  <c r="J701" i="10" s="1"/>
  <c r="G701" i="10"/>
  <c r="I1021" i="10"/>
  <c r="J1021" i="10" s="1"/>
  <c r="G1021" i="10"/>
  <c r="I816" i="10"/>
  <c r="J816" i="10" s="1"/>
  <c r="G816" i="10"/>
  <c r="I1168" i="10"/>
  <c r="J1168" i="10" s="1"/>
  <c r="G1168" i="10"/>
  <c r="I721" i="10"/>
  <c r="J721" i="10" s="1"/>
  <c r="G721" i="10"/>
  <c r="I1073" i="10"/>
  <c r="J1073" i="10" s="1"/>
  <c r="G1073" i="10"/>
  <c r="I886" i="10"/>
  <c r="J886" i="10" s="1"/>
  <c r="G886" i="10"/>
  <c r="I978" i="10"/>
  <c r="J978" i="10" s="1"/>
  <c r="G978" i="10"/>
  <c r="I1227" i="10"/>
  <c r="J1227" i="10" s="1"/>
  <c r="G1227" i="10"/>
  <c r="I723" i="10"/>
  <c r="J723" i="10" s="1"/>
  <c r="G723" i="10"/>
  <c r="I1001" i="10"/>
  <c r="J1001" i="10" s="1"/>
  <c r="G1001" i="10"/>
  <c r="I947" i="10"/>
  <c r="J947" i="10" s="1"/>
  <c r="G947" i="10"/>
  <c r="I848" i="10"/>
  <c r="J848" i="10" s="1"/>
  <c r="G848" i="10"/>
  <c r="I1098" i="10"/>
  <c r="J1098" i="10" s="1"/>
  <c r="G1098" i="10"/>
  <c r="I673" i="10"/>
  <c r="J673" i="10" s="1"/>
  <c r="G673" i="10"/>
  <c r="I707" i="10"/>
  <c r="J707" i="10" s="1"/>
  <c r="G707" i="10"/>
  <c r="I471" i="10"/>
  <c r="J471" i="10" s="1"/>
  <c r="G471" i="10"/>
  <c r="I791" i="10"/>
  <c r="J791" i="10" s="1"/>
  <c r="G791" i="10"/>
  <c r="I1047" i="10"/>
  <c r="J1047" i="10" s="1"/>
  <c r="G1047" i="10"/>
  <c r="I520" i="10"/>
  <c r="J520" i="10" s="1"/>
  <c r="G520" i="10"/>
  <c r="I824" i="10"/>
  <c r="J824" i="10" s="1"/>
  <c r="G824" i="10"/>
  <c r="I1080" i="10"/>
  <c r="J1080" i="10" s="1"/>
  <c r="G1080" i="10"/>
  <c r="I554" i="10"/>
  <c r="J554" i="10" s="1"/>
  <c r="G554" i="10"/>
  <c r="I805" i="10"/>
  <c r="J805" i="10" s="1"/>
  <c r="G805" i="10"/>
  <c r="I1173" i="10"/>
  <c r="J1173" i="10" s="1"/>
  <c r="G1173" i="10"/>
  <c r="I1125" i="10"/>
  <c r="J1125" i="10" s="1"/>
  <c r="G1125" i="10"/>
  <c r="I580" i="10"/>
  <c r="J580" i="10" s="1"/>
  <c r="G580" i="10"/>
  <c r="I964" i="10"/>
  <c r="J964" i="10" s="1"/>
  <c r="G964" i="10"/>
  <c r="I965" i="10"/>
  <c r="J965" i="10" s="1"/>
  <c r="G965" i="10"/>
  <c r="I670" i="10"/>
  <c r="J670" i="10" s="1"/>
  <c r="G670" i="10"/>
  <c r="I1149" i="10"/>
  <c r="J1149" i="10" s="1"/>
  <c r="G1149" i="10"/>
  <c r="I974" i="10"/>
  <c r="J974" i="10" s="1"/>
  <c r="G974" i="10"/>
  <c r="I1103" i="10"/>
  <c r="J1103" i="10" s="1"/>
  <c r="G1103" i="10"/>
  <c r="G583" i="10"/>
  <c r="I666" i="10"/>
  <c r="J666" i="10" s="1"/>
  <c r="G666" i="10"/>
  <c r="I659" i="10"/>
  <c r="J659" i="10" s="1"/>
  <c r="G659" i="10"/>
  <c r="I674" i="10"/>
  <c r="J674" i="10" s="1"/>
  <c r="G674" i="10"/>
  <c r="I1059" i="10"/>
  <c r="J1059" i="10" s="1"/>
  <c r="G1059" i="10"/>
  <c r="I741" i="10"/>
  <c r="J741" i="10" s="1"/>
  <c r="G741" i="10"/>
  <c r="I838" i="10"/>
  <c r="J838" i="10" s="1"/>
  <c r="G838" i="10"/>
  <c r="I537" i="10"/>
  <c r="J537" i="10" s="1"/>
  <c r="G537" i="10"/>
  <c r="I809" i="10"/>
  <c r="J809" i="10" s="1"/>
  <c r="G809" i="10"/>
  <c r="I586" i="10"/>
  <c r="J586" i="10" s="1"/>
  <c r="G586" i="10"/>
  <c r="I842" i="10"/>
  <c r="J842" i="10" s="1"/>
  <c r="G842" i="10"/>
  <c r="I603" i="10"/>
  <c r="J603" i="10" s="1"/>
  <c r="G603" i="10"/>
  <c r="I971" i="10"/>
  <c r="J971" i="10" s="1"/>
  <c r="G971" i="10"/>
  <c r="I780" i="10"/>
  <c r="J780" i="10" s="1"/>
  <c r="G780" i="10"/>
  <c r="I1052" i="10"/>
  <c r="J1052" i="10" s="1"/>
  <c r="G1052" i="10"/>
  <c r="I733" i="10"/>
  <c r="J733" i="10" s="1"/>
  <c r="G733" i="10"/>
  <c r="I464" i="10"/>
  <c r="J464" i="10" s="1"/>
  <c r="G464" i="10"/>
  <c r="I832" i="10"/>
  <c r="J832" i="10" s="1"/>
  <c r="G832" i="10"/>
  <c r="I1200" i="10"/>
  <c r="J1200" i="10" s="1"/>
  <c r="G1200" i="10"/>
  <c r="I753" i="10"/>
  <c r="J753" i="10" s="1"/>
  <c r="G753" i="10"/>
  <c r="I1089" i="10"/>
  <c r="J1089" i="10" s="1"/>
  <c r="G1089" i="10"/>
  <c r="I918" i="10"/>
  <c r="J918" i="10" s="1"/>
  <c r="G918" i="10"/>
  <c r="I1090" i="10"/>
  <c r="J1090" i="10" s="1"/>
  <c r="G1090" i="10"/>
  <c r="I1116" i="10"/>
  <c r="J1116" i="10" s="1"/>
  <c r="G1116" i="10"/>
  <c r="I771" i="10"/>
  <c r="J771" i="10" s="1"/>
  <c r="G771" i="10"/>
  <c r="I1097" i="10"/>
  <c r="J1097" i="10" s="1"/>
  <c r="G1097" i="10"/>
  <c r="I979" i="10"/>
  <c r="J979" i="10" s="1"/>
  <c r="G979" i="10"/>
  <c r="I880" i="10"/>
  <c r="J880" i="10" s="1"/>
  <c r="G880" i="10"/>
  <c r="I467" i="10"/>
  <c r="J467" i="10" s="1"/>
  <c r="G467" i="10"/>
  <c r="I689" i="10"/>
  <c r="J689" i="10" s="1"/>
  <c r="G689" i="10"/>
  <c r="I819" i="10"/>
  <c r="J819" i="10" s="1"/>
  <c r="G819" i="10"/>
  <c r="I487" i="10"/>
  <c r="J487" i="10" s="1"/>
  <c r="G487" i="10"/>
  <c r="I807" i="10"/>
  <c r="J807" i="10" s="1"/>
  <c r="G807" i="10"/>
  <c r="I1063" i="10"/>
  <c r="J1063" i="10" s="1"/>
  <c r="G1063" i="10"/>
  <c r="I536" i="10"/>
  <c r="J536" i="10" s="1"/>
  <c r="G536" i="10"/>
  <c r="I840" i="10"/>
  <c r="J840" i="10" s="1"/>
  <c r="G840" i="10"/>
  <c r="I1096" i="10"/>
  <c r="J1096" i="10" s="1"/>
  <c r="G1096" i="10"/>
  <c r="I906" i="10"/>
  <c r="J906" i="10" s="1"/>
  <c r="G906" i="10"/>
  <c r="I885" i="10"/>
  <c r="J885" i="10" s="1"/>
  <c r="G885" i="10"/>
  <c r="I485" i="10"/>
  <c r="J485" i="10" s="1"/>
  <c r="G485" i="10"/>
  <c r="I1237" i="10"/>
  <c r="J1237" i="10" s="1"/>
  <c r="G1237" i="10"/>
  <c r="I596" i="10"/>
  <c r="J596" i="10" s="1"/>
  <c r="G596" i="10"/>
  <c r="I980" i="10"/>
  <c r="J980" i="10" s="1"/>
  <c r="G980" i="10"/>
  <c r="I1141" i="10"/>
  <c r="J1141" i="10" s="1"/>
  <c r="G1141" i="10"/>
  <c r="I574" i="10"/>
  <c r="J574" i="10" s="1"/>
  <c r="G574" i="10"/>
  <c r="I718" i="10"/>
  <c r="J718" i="10" s="1"/>
  <c r="G718" i="10"/>
  <c r="I1165" i="10"/>
  <c r="J1165" i="10" s="1"/>
  <c r="G1165" i="10"/>
  <c r="I1006" i="10"/>
  <c r="J1006" i="10" s="1"/>
  <c r="G1006" i="10"/>
  <c r="I1119" i="10"/>
  <c r="J1119" i="10" s="1"/>
  <c r="G1119" i="10"/>
  <c r="I830" i="10"/>
  <c r="J830" i="10" s="1"/>
  <c r="G830" i="10"/>
  <c r="G1007" i="10"/>
  <c r="G853" i="10"/>
  <c r="I1078" i="10"/>
  <c r="J1078" i="10" s="1"/>
  <c r="G1078" i="10"/>
  <c r="I1086" i="10"/>
  <c r="J1086" i="10" s="1"/>
  <c r="G1086" i="10"/>
  <c r="I675" i="10"/>
  <c r="J675" i="10" s="1"/>
  <c r="G675" i="10"/>
  <c r="I706" i="10"/>
  <c r="J706" i="10" s="1"/>
  <c r="G706" i="10"/>
  <c r="I1187" i="10"/>
  <c r="J1187" i="10" s="1"/>
  <c r="G1187" i="10"/>
  <c r="I821" i="10"/>
  <c r="J821" i="10" s="1"/>
  <c r="G821" i="10"/>
  <c r="I870" i="10"/>
  <c r="J870" i="10" s="1"/>
  <c r="G870" i="10"/>
  <c r="I569" i="10"/>
  <c r="J569" i="10" s="1"/>
  <c r="G569" i="10"/>
  <c r="I825" i="10"/>
  <c r="J825" i="10" s="1"/>
  <c r="G825" i="10"/>
  <c r="I602" i="10"/>
  <c r="J602" i="10" s="1"/>
  <c r="G602" i="10"/>
  <c r="I858" i="10"/>
  <c r="J858" i="10" s="1"/>
  <c r="G858" i="10"/>
  <c r="I619" i="10"/>
  <c r="J619" i="10" s="1"/>
  <c r="G619" i="10"/>
  <c r="I987" i="10"/>
  <c r="J987" i="10" s="1"/>
  <c r="G987" i="10"/>
  <c r="I812" i="10"/>
  <c r="J812" i="10" s="1"/>
  <c r="G812" i="10"/>
  <c r="I1068" i="10"/>
  <c r="J1068" i="10" s="1"/>
  <c r="G1068" i="10"/>
  <c r="I781" i="10"/>
  <c r="J781" i="10" s="1"/>
  <c r="G781" i="10"/>
  <c r="I480" i="10"/>
  <c r="J480" i="10" s="1"/>
  <c r="G480" i="10"/>
  <c r="I864" i="10"/>
  <c r="J864" i="10" s="1"/>
  <c r="G864" i="10"/>
  <c r="I1216" i="10"/>
  <c r="J1216" i="10" s="1"/>
  <c r="G1216" i="10"/>
  <c r="I785" i="10"/>
  <c r="J785" i="10" s="1"/>
  <c r="G785" i="10"/>
  <c r="I1121" i="10"/>
  <c r="J1121" i="10" s="1"/>
  <c r="G1121" i="10"/>
  <c r="I1046" i="10"/>
  <c r="J1046" i="10" s="1"/>
  <c r="G1046" i="10"/>
  <c r="I1066" i="10"/>
  <c r="J1066" i="10" s="1"/>
  <c r="G1066" i="10"/>
  <c r="I1180" i="10"/>
  <c r="J1180" i="10" s="1"/>
  <c r="G1180" i="10"/>
  <c r="I851" i="10"/>
  <c r="J851" i="10" s="1"/>
  <c r="G851" i="10"/>
  <c r="I466" i="10"/>
  <c r="J466" i="10" s="1"/>
  <c r="G466" i="10"/>
  <c r="I1075" i="10"/>
  <c r="J1075" i="10" s="1"/>
  <c r="G1075" i="10"/>
  <c r="I928" i="10"/>
  <c r="J928" i="10" s="1"/>
  <c r="G928" i="10"/>
  <c r="I547" i="10"/>
  <c r="J547" i="10" s="1"/>
  <c r="G547" i="10"/>
  <c r="I737" i="10"/>
  <c r="J737" i="10" s="1"/>
  <c r="G737" i="10"/>
  <c r="I1027" i="10"/>
  <c r="J1027" i="10" s="1"/>
  <c r="G1027" i="10"/>
  <c r="I503" i="10"/>
  <c r="J503" i="10" s="1"/>
  <c r="G503" i="10"/>
  <c r="I823" i="10"/>
  <c r="J823" i="10" s="1"/>
  <c r="G823" i="10"/>
  <c r="I1079" i="10"/>
  <c r="J1079" i="10" s="1"/>
  <c r="G1079" i="10"/>
  <c r="I552" i="10"/>
  <c r="J552" i="10" s="1"/>
  <c r="G552" i="10"/>
  <c r="I856" i="10"/>
  <c r="J856" i="10" s="1"/>
  <c r="G856" i="10"/>
  <c r="I1112" i="10"/>
  <c r="J1112" i="10" s="1"/>
  <c r="G1112" i="10"/>
  <c r="I922" i="10"/>
  <c r="J922" i="10" s="1"/>
  <c r="G922" i="10"/>
  <c r="I981" i="10"/>
  <c r="J981" i="10" s="1"/>
  <c r="G981" i="10"/>
  <c r="I597" i="10"/>
  <c r="J597" i="10" s="1"/>
  <c r="G597" i="10"/>
  <c r="I630" i="10"/>
  <c r="J630" i="10" s="1"/>
  <c r="G630" i="10"/>
  <c r="I628" i="10"/>
  <c r="J628" i="10" s="1"/>
  <c r="G628" i="10"/>
  <c r="I996" i="10"/>
  <c r="J996" i="10" s="1"/>
  <c r="G996" i="10"/>
  <c r="I518" i="10"/>
  <c r="J518" i="10" s="1"/>
  <c r="G518" i="10"/>
  <c r="I590" i="10"/>
  <c r="J590" i="10" s="1"/>
  <c r="G590" i="10"/>
  <c r="I833" i="10"/>
  <c r="J833" i="10" s="1"/>
  <c r="G833" i="10"/>
  <c r="I1181" i="10"/>
  <c r="J1181" i="10" s="1"/>
  <c r="G1181" i="10"/>
  <c r="I1102" i="10"/>
  <c r="J1102" i="10" s="1"/>
  <c r="G1102" i="10"/>
  <c r="I1135" i="10"/>
  <c r="J1135" i="10" s="1"/>
  <c r="G1135" i="10"/>
  <c r="I894" i="10"/>
  <c r="J894" i="10" s="1"/>
  <c r="G894" i="10"/>
  <c r="G1034" i="10"/>
  <c r="I861" i="10"/>
  <c r="J861" i="10" s="1"/>
  <c r="G861" i="10"/>
  <c r="I532" i="10"/>
  <c r="J532" i="10" s="1"/>
  <c r="G532" i="10"/>
  <c r="I722" i="10"/>
  <c r="J722" i="10" s="1"/>
  <c r="G722" i="10"/>
  <c r="I500" i="10"/>
  <c r="J500" i="10" s="1"/>
  <c r="G500" i="10"/>
  <c r="I949" i="10"/>
  <c r="J949" i="10" s="1"/>
  <c r="G949" i="10"/>
  <c r="I950" i="10"/>
  <c r="J950" i="10" s="1"/>
  <c r="G950" i="10"/>
  <c r="I585" i="10"/>
  <c r="J585" i="10" s="1"/>
  <c r="G585" i="10"/>
  <c r="I841" i="10"/>
  <c r="J841" i="10" s="1"/>
  <c r="G841" i="10"/>
  <c r="I618" i="10"/>
  <c r="J618" i="10" s="1"/>
  <c r="G618" i="10"/>
  <c r="I874" i="10"/>
  <c r="J874" i="10" s="1"/>
  <c r="G874" i="10"/>
  <c r="I635" i="10"/>
  <c r="J635" i="10" s="1"/>
  <c r="G635" i="10"/>
  <c r="I1003" i="10"/>
  <c r="J1003" i="10" s="1"/>
  <c r="G1003" i="10"/>
  <c r="I828" i="10"/>
  <c r="J828" i="10" s="1"/>
  <c r="G828" i="10"/>
  <c r="I461" i="10"/>
  <c r="J461" i="10" s="1"/>
  <c r="G461" i="10"/>
  <c r="I813" i="10"/>
  <c r="J813" i="10" s="1"/>
  <c r="G813" i="10"/>
  <c r="I496" i="10"/>
  <c r="J496" i="10" s="1"/>
  <c r="G496" i="10"/>
  <c r="I896" i="10"/>
  <c r="J896" i="10" s="1"/>
  <c r="G896" i="10"/>
  <c r="I1232" i="10"/>
  <c r="J1232" i="10" s="1"/>
  <c r="G1232" i="10"/>
  <c r="I801" i="10"/>
  <c r="J801" i="10" s="1"/>
  <c r="G801" i="10"/>
  <c r="I1169" i="10"/>
  <c r="J1169" i="10" s="1"/>
  <c r="G1169" i="10"/>
  <c r="I1174" i="10"/>
  <c r="J1174" i="10" s="1"/>
  <c r="G1174" i="10"/>
  <c r="I1114" i="10"/>
  <c r="J1114" i="10" s="1"/>
  <c r="G1114" i="10"/>
  <c r="I846" i="10"/>
  <c r="J846" i="10" s="1"/>
  <c r="G846" i="10"/>
  <c r="I915" i="10"/>
  <c r="J915" i="10" s="1"/>
  <c r="G915" i="10"/>
  <c r="I562" i="10"/>
  <c r="J562" i="10" s="1"/>
  <c r="G562" i="10"/>
  <c r="I1139" i="10"/>
  <c r="J1139" i="10" s="1"/>
  <c r="G1139" i="10"/>
  <c r="I960" i="10"/>
  <c r="J960" i="10" s="1"/>
  <c r="G960" i="10"/>
  <c r="I611" i="10"/>
  <c r="J611" i="10" s="1"/>
  <c r="G611" i="10"/>
  <c r="I769" i="10"/>
  <c r="J769" i="10" s="1"/>
  <c r="G769" i="10"/>
  <c r="I1123" i="10"/>
  <c r="J1123" i="10" s="1"/>
  <c r="G1123" i="10"/>
  <c r="I519" i="10"/>
  <c r="J519" i="10" s="1"/>
  <c r="G519" i="10"/>
  <c r="I839" i="10"/>
  <c r="J839" i="10" s="1"/>
  <c r="G839" i="10"/>
  <c r="I1095" i="10"/>
  <c r="J1095" i="10" s="1"/>
  <c r="G1095" i="10"/>
  <c r="I568" i="10"/>
  <c r="J568" i="10" s="1"/>
  <c r="G568" i="10"/>
  <c r="I872" i="10"/>
  <c r="J872" i="10" s="1"/>
  <c r="G872" i="10"/>
  <c r="I1128" i="10"/>
  <c r="J1128" i="10" s="1"/>
  <c r="G1128" i="10"/>
  <c r="I1178" i="10"/>
  <c r="J1178" i="10" s="1"/>
  <c r="G1178" i="10"/>
  <c r="I1093" i="10"/>
  <c r="J1093" i="10" s="1"/>
  <c r="G1093" i="10"/>
  <c r="I725" i="10"/>
  <c r="J725" i="10" s="1"/>
  <c r="G725" i="10"/>
  <c r="I902" i="10"/>
  <c r="J902" i="10" s="1"/>
  <c r="G902" i="10"/>
  <c r="I644" i="10"/>
  <c r="J644" i="10" s="1"/>
  <c r="G644" i="10"/>
  <c r="I1012" i="10"/>
  <c r="J1012" i="10" s="1"/>
  <c r="G1012" i="10"/>
  <c r="I646" i="10"/>
  <c r="J646" i="10" s="1"/>
  <c r="G646" i="10"/>
  <c r="I606" i="10"/>
  <c r="J606" i="10" s="1"/>
  <c r="G606" i="10"/>
  <c r="I1022" i="10"/>
  <c r="J1022" i="10" s="1"/>
  <c r="G1022" i="10"/>
  <c r="I1213" i="10"/>
  <c r="J1213" i="10" s="1"/>
  <c r="G1213" i="10"/>
  <c r="I1118" i="10"/>
  <c r="J1118" i="10" s="1"/>
  <c r="G1118" i="10"/>
  <c r="I1167" i="10"/>
  <c r="J1167" i="10" s="1"/>
  <c r="G1167" i="10"/>
  <c r="I462" i="10"/>
  <c r="J462" i="10" s="1"/>
  <c r="G462" i="10"/>
  <c r="G1039" i="10"/>
  <c r="I814" i="10"/>
  <c r="J814" i="10" s="1"/>
  <c r="G814" i="10"/>
  <c r="I676" i="10"/>
  <c r="J676" i="10" s="1"/>
  <c r="G676" i="10"/>
  <c r="I970" i="10"/>
  <c r="J970" i="10" s="1"/>
  <c r="G970" i="10"/>
  <c r="I481" i="10"/>
  <c r="J481" i="10" s="1"/>
  <c r="G481" i="10"/>
  <c r="I990" i="10"/>
  <c r="J990" i="10" s="1"/>
  <c r="G990" i="10"/>
  <c r="I897" i="10"/>
  <c r="J897" i="10" s="1"/>
  <c r="G897" i="10"/>
  <c r="I533" i="10"/>
  <c r="J533" i="10" s="1"/>
  <c r="G533" i="10"/>
  <c r="I548" i="10"/>
  <c r="J548" i="10" s="1"/>
  <c r="G548" i="10"/>
  <c r="I754" i="10"/>
  <c r="J754" i="10" s="1"/>
  <c r="G754" i="10"/>
  <c r="I612" i="10"/>
  <c r="J612" i="10" s="1"/>
  <c r="G612" i="10"/>
  <c r="I1077" i="10"/>
  <c r="J1077" i="10" s="1"/>
  <c r="G1077" i="10"/>
  <c r="I966" i="10"/>
  <c r="J966" i="10" s="1"/>
  <c r="G966" i="10"/>
  <c r="I601" i="10"/>
  <c r="J601" i="10" s="1"/>
  <c r="G601" i="10"/>
  <c r="I857" i="10"/>
  <c r="J857" i="10" s="1"/>
  <c r="G857" i="10"/>
  <c r="I634" i="10"/>
  <c r="J634" i="10" s="1"/>
  <c r="G634" i="10"/>
  <c r="I890" i="10"/>
  <c r="J890" i="10" s="1"/>
  <c r="G890" i="10"/>
  <c r="I651" i="10"/>
  <c r="J651" i="10" s="1"/>
  <c r="G651" i="10"/>
  <c r="I1019" i="10"/>
  <c r="J1019" i="10" s="1"/>
  <c r="G1019" i="10"/>
  <c r="I844" i="10"/>
  <c r="J844" i="10" s="1"/>
  <c r="G844" i="10"/>
  <c r="I477" i="10"/>
  <c r="J477" i="10" s="1"/>
  <c r="G477" i="10"/>
  <c r="I829" i="10"/>
  <c r="J829" i="10" s="1"/>
  <c r="G829" i="10"/>
  <c r="I512" i="10"/>
  <c r="J512" i="10" s="1"/>
  <c r="G512" i="10"/>
  <c r="I912" i="10"/>
  <c r="J912" i="10" s="1"/>
  <c r="G912" i="10"/>
  <c r="I727" i="10"/>
  <c r="J727" i="10" s="1"/>
  <c r="G727" i="10"/>
  <c r="I849" i="10"/>
  <c r="J849" i="10" s="1"/>
  <c r="G849" i="10"/>
  <c r="I1185" i="10"/>
  <c r="J1185" i="10" s="1"/>
  <c r="G1185" i="10"/>
  <c r="I1238" i="10"/>
  <c r="J1238" i="10" s="1"/>
  <c r="G1238" i="10"/>
  <c r="I1162" i="10"/>
  <c r="J1162" i="10" s="1"/>
  <c r="G1162" i="10"/>
  <c r="I910" i="10"/>
  <c r="J910" i="10" s="1"/>
  <c r="G910" i="10"/>
  <c r="I963" i="10"/>
  <c r="J963" i="10" s="1"/>
  <c r="G963" i="10"/>
  <c r="I866" i="10"/>
  <c r="J866" i="10" s="1"/>
  <c r="G866" i="10"/>
  <c r="I1203" i="10"/>
  <c r="J1203" i="10" s="1"/>
  <c r="G1203" i="10"/>
  <c r="I1104" i="10"/>
  <c r="J1104" i="10" s="1"/>
  <c r="G1104" i="10"/>
  <c r="I691" i="10"/>
  <c r="J691" i="10" s="1"/>
  <c r="G691" i="10"/>
  <c r="I817" i="10"/>
  <c r="J817" i="10" s="1"/>
  <c r="G817" i="10"/>
  <c r="I1235" i="10"/>
  <c r="J1235" i="10" s="1"/>
  <c r="G1235" i="10"/>
  <c r="I535" i="10"/>
  <c r="J535" i="10" s="1"/>
  <c r="G535" i="10"/>
  <c r="I855" i="10"/>
  <c r="J855" i="10" s="1"/>
  <c r="G855" i="10"/>
  <c r="I1111" i="10"/>
  <c r="J1111" i="10" s="1"/>
  <c r="G1111" i="10"/>
  <c r="I600" i="10"/>
  <c r="J600" i="10" s="1"/>
  <c r="G600" i="10"/>
  <c r="I888" i="10"/>
  <c r="J888" i="10" s="1"/>
  <c r="G888" i="10"/>
  <c r="I1144" i="10"/>
  <c r="J1144" i="10" s="1"/>
  <c r="G1144" i="10"/>
  <c r="I1210" i="10"/>
  <c r="J1210" i="10" s="1"/>
  <c r="G1210" i="10"/>
  <c r="I486" i="10"/>
  <c r="J486" i="10" s="1"/>
  <c r="G486" i="10"/>
  <c r="I901" i="10"/>
  <c r="J901" i="10" s="1"/>
  <c r="G901" i="10"/>
  <c r="I1062" i="10"/>
  <c r="J1062" i="10" s="1"/>
  <c r="G1062" i="10"/>
  <c r="I708" i="10"/>
  <c r="J708" i="10" s="1"/>
  <c r="G708" i="10"/>
  <c r="I1028" i="10"/>
  <c r="J1028" i="10" s="1"/>
  <c r="G1028" i="10"/>
  <c r="I790" i="10"/>
  <c r="J790" i="10" s="1"/>
  <c r="G790" i="10"/>
  <c r="I622" i="10"/>
  <c r="J622" i="10" s="1"/>
  <c r="G622" i="10"/>
  <c r="I1054" i="10"/>
  <c r="J1054" i="10" s="1"/>
  <c r="G1054" i="10"/>
  <c r="I1229" i="10"/>
  <c r="J1229" i="10" s="1"/>
  <c r="G1229" i="10"/>
  <c r="I1134" i="10"/>
  <c r="J1134" i="10" s="1"/>
  <c r="G1134" i="10"/>
  <c r="I1231" i="10"/>
  <c r="J1231" i="10" s="1"/>
  <c r="G1231" i="10"/>
  <c r="I494" i="10"/>
  <c r="J494" i="10" s="1"/>
  <c r="G494" i="10"/>
  <c r="G1087" i="10"/>
  <c r="I502" i="10"/>
  <c r="J502" i="10" s="1"/>
  <c r="G502" i="10"/>
  <c r="I1217" i="10"/>
  <c r="J1217" i="10" s="1"/>
  <c r="G1217" i="10"/>
  <c r="I1043" i="10"/>
  <c r="J1043" i="10" s="1"/>
  <c r="G1043" i="10"/>
  <c r="I774" i="10"/>
  <c r="J774" i="10" s="1"/>
  <c r="G774" i="10"/>
  <c r="I660" i="10"/>
  <c r="J660" i="10" s="1"/>
  <c r="G660" i="10"/>
  <c r="I802" i="10"/>
  <c r="J802" i="10" s="1"/>
  <c r="G802" i="10"/>
  <c r="I740" i="10"/>
  <c r="J740" i="10" s="1"/>
  <c r="G740" i="10"/>
  <c r="I1205" i="10"/>
  <c r="J1205" i="10" s="1"/>
  <c r="G1205" i="10"/>
  <c r="I982" i="10"/>
  <c r="J982" i="10" s="1"/>
  <c r="G982" i="10"/>
  <c r="I617" i="10"/>
  <c r="J617" i="10" s="1"/>
  <c r="G617" i="10"/>
  <c r="I873" i="10"/>
  <c r="J873" i="10" s="1"/>
  <c r="G873" i="10"/>
  <c r="I650" i="10"/>
  <c r="J650" i="10" s="1"/>
  <c r="G650" i="10"/>
  <c r="I938" i="10"/>
  <c r="J938" i="10" s="1"/>
  <c r="G938" i="10"/>
  <c r="I667" i="10"/>
  <c r="J667" i="10" s="1"/>
  <c r="G667" i="10"/>
  <c r="I476" i="10"/>
  <c r="J476" i="10" s="1"/>
  <c r="G476" i="10"/>
  <c r="I860" i="10"/>
  <c r="J860" i="10" s="1"/>
  <c r="G860" i="10"/>
  <c r="I493" i="10"/>
  <c r="J493" i="10" s="1"/>
  <c r="G493" i="10"/>
  <c r="I845" i="10"/>
  <c r="J845" i="10" s="1"/>
  <c r="G845" i="10"/>
  <c r="I544" i="10"/>
  <c r="J544" i="10" s="1"/>
  <c r="G544" i="10"/>
  <c r="I944" i="10"/>
  <c r="J944" i="10" s="1"/>
  <c r="G944" i="10"/>
  <c r="I465" i="10"/>
  <c r="J465" i="10" s="1"/>
  <c r="G465" i="10"/>
  <c r="I865" i="10"/>
  <c r="J865" i="10" s="1"/>
  <c r="G865" i="10"/>
  <c r="I1201" i="10"/>
  <c r="J1201" i="10" s="1"/>
  <c r="G1201" i="10"/>
  <c r="I525" i="10"/>
  <c r="J525" i="10" s="1"/>
  <c r="G525" i="10"/>
  <c r="I1226" i="10"/>
  <c r="J1226" i="10" s="1"/>
  <c r="G1226" i="10"/>
  <c r="I926" i="10"/>
  <c r="J926" i="10" s="1"/>
  <c r="G926" i="10"/>
  <c r="I995" i="10"/>
  <c r="J995" i="10" s="1"/>
  <c r="G995" i="10"/>
  <c r="I1026" i="10"/>
  <c r="J1026" i="10" s="1"/>
  <c r="G1026" i="10"/>
  <c r="I1099" i="10"/>
  <c r="J1099" i="10" s="1"/>
  <c r="G1099" i="10"/>
  <c r="I1136" i="10"/>
  <c r="J1136" i="10" s="1"/>
  <c r="G1136" i="10"/>
  <c r="I899" i="10"/>
  <c r="J899" i="10" s="1"/>
  <c r="G899" i="10"/>
  <c r="I881" i="10"/>
  <c r="J881" i="10" s="1"/>
  <c r="G881" i="10"/>
  <c r="I1083" i="10"/>
  <c r="J1083" i="10" s="1"/>
  <c r="G1083" i="10"/>
  <c r="I551" i="10"/>
  <c r="J551" i="10" s="1"/>
  <c r="G551" i="10"/>
  <c r="I871" i="10"/>
  <c r="J871" i="10" s="1"/>
  <c r="G871" i="10"/>
  <c r="I1127" i="10"/>
  <c r="J1127" i="10" s="1"/>
  <c r="G1127" i="10"/>
  <c r="I616" i="10"/>
  <c r="J616" i="10" s="1"/>
  <c r="G616" i="10"/>
  <c r="I904" i="10"/>
  <c r="J904" i="10" s="1"/>
  <c r="G904" i="10"/>
  <c r="I1160" i="10"/>
  <c r="J1160" i="10" s="1"/>
  <c r="G1160" i="10"/>
  <c r="I491" i="10"/>
  <c r="J491" i="10" s="1"/>
  <c r="G491" i="10"/>
  <c r="I662" i="10"/>
  <c r="J662" i="10" s="1"/>
  <c r="G662" i="10"/>
  <c r="I997" i="10"/>
  <c r="J997" i="10" s="1"/>
  <c r="G997" i="10"/>
  <c r="I1142" i="10"/>
  <c r="J1142" i="10" s="1"/>
  <c r="G1142" i="10"/>
  <c r="I724" i="10"/>
  <c r="J724" i="10" s="1"/>
  <c r="G724" i="10"/>
  <c r="I1044" i="10"/>
  <c r="J1044" i="10" s="1"/>
  <c r="G1044" i="10"/>
  <c r="I934" i="10"/>
  <c r="J934" i="10" s="1"/>
  <c r="G934" i="10"/>
  <c r="I575" i="10"/>
  <c r="J575" i="10" s="1"/>
  <c r="G575" i="10"/>
  <c r="I1070" i="10"/>
  <c r="J1070" i="10" s="1"/>
  <c r="G1070" i="10"/>
  <c r="I497" i="10"/>
  <c r="J497" i="10" s="1"/>
  <c r="G497" i="10"/>
  <c r="I1150" i="10"/>
  <c r="J1150" i="10" s="1"/>
  <c r="G1150" i="10"/>
  <c r="I831" i="10"/>
  <c r="J831" i="10" s="1"/>
  <c r="G831" i="10"/>
  <c r="I526" i="10"/>
  <c r="J526" i="10" s="1"/>
  <c r="G526" i="10"/>
  <c r="G766" i="10"/>
  <c r="S925" i="6"/>
  <c r="S926" i="6" s="1"/>
  <c r="S927" i="6" s="1"/>
  <c r="S928" i="6" s="1"/>
  <c r="S929" i="6" s="1"/>
  <c r="S930" i="6" s="1"/>
  <c r="S931" i="6" s="1"/>
  <c r="S932" i="6" s="1"/>
  <c r="S933" i="6" s="1"/>
  <c r="S934" i="6" s="1"/>
  <c r="S935" i="6" s="1"/>
  <c r="S936" i="6" s="1"/>
  <c r="S937" i="6" s="1"/>
  <c r="S938" i="6" s="1"/>
  <c r="S939" i="6" s="1"/>
  <c r="S940" i="6" s="1"/>
  <c r="S941" i="6" s="1"/>
  <c r="S942" i="6" s="1"/>
  <c r="S943" i="6" s="1"/>
  <c r="S944" i="6" s="1"/>
  <c r="S945" i="6" s="1"/>
  <c r="S946" i="6" s="1"/>
  <c r="S947" i="6" s="1"/>
  <c r="S948" i="6" s="1"/>
  <c r="S949" i="6" s="1"/>
  <c r="S950" i="6" s="1"/>
  <c r="S951" i="6" s="1"/>
  <c r="S952" i="6" s="1"/>
  <c r="S953" i="6" s="1"/>
  <c r="S954" i="6" s="1"/>
  <c r="S955" i="6" s="1"/>
  <c r="S956" i="6" s="1"/>
  <c r="S957" i="6" s="1"/>
  <c r="S958" i="6" s="1"/>
  <c r="S959" i="6" s="1"/>
  <c r="S960" i="6" s="1"/>
  <c r="S961" i="6" s="1"/>
  <c r="S962" i="6" s="1"/>
  <c r="S963" i="6" s="1"/>
  <c r="S964" i="6" s="1"/>
  <c r="S965" i="6" s="1"/>
  <c r="S966" i="6" s="1"/>
  <c r="S967" i="6" s="1"/>
  <c r="S968" i="6" s="1"/>
  <c r="S969" i="6" s="1"/>
  <c r="S970" i="6" s="1"/>
  <c r="S971" i="6" s="1"/>
  <c r="S972" i="6" s="1"/>
  <c r="S973" i="6" s="1"/>
  <c r="S974" i="6" s="1"/>
  <c r="S975" i="6" s="1"/>
  <c r="S976" i="6" s="1"/>
  <c r="S977" i="6" s="1"/>
  <c r="S978" i="6" s="1"/>
  <c r="S979" i="6" s="1"/>
  <c r="S980" i="6" s="1"/>
  <c r="S981" i="6" s="1"/>
  <c r="S982" i="6" s="1"/>
  <c r="S983" i="6" s="1"/>
  <c r="S984" i="6" s="1"/>
  <c r="S985" i="6" s="1"/>
  <c r="S986" i="6" s="1"/>
  <c r="S987" i="6" s="1"/>
  <c r="S988" i="6" s="1"/>
  <c r="S989" i="6" s="1"/>
  <c r="S990" i="6" s="1"/>
  <c r="S991" i="6" s="1"/>
  <c r="S992" i="6" s="1"/>
  <c r="S993" i="6" s="1"/>
  <c r="S994" i="6" s="1"/>
  <c r="S995" i="6" s="1"/>
  <c r="S996" i="6" s="1"/>
  <c r="S997" i="6" s="1"/>
  <c r="S998" i="6" s="1"/>
  <c r="S999" i="6" s="1"/>
  <c r="S1000" i="6" s="1"/>
  <c r="S1001" i="6" s="1"/>
  <c r="S1002" i="6" s="1"/>
  <c r="S1003" i="6" s="1"/>
  <c r="S1004" i="6" s="1"/>
  <c r="S1005" i="6" s="1"/>
  <c r="S1006" i="6" s="1"/>
  <c r="S1012" i="6"/>
  <c r="S1013" i="6" s="1"/>
  <c r="S1014" i="6" s="1"/>
  <c r="S1015" i="6" s="1"/>
  <c r="S1016" i="6" s="1"/>
  <c r="S1017" i="6" s="1"/>
  <c r="S1018" i="6" s="1"/>
  <c r="S1019" i="6" s="1"/>
  <c r="S1020" i="6" s="1"/>
  <c r="S1021" i="6" s="1"/>
  <c r="S1022" i="6" s="1"/>
  <c r="S1023" i="6" s="1"/>
  <c r="S1024" i="6" s="1"/>
  <c r="S1025" i="6" s="1"/>
  <c r="S1026" i="6" s="1"/>
  <c r="S1027" i="6" s="1"/>
  <c r="S1028" i="6" s="1"/>
  <c r="S1029" i="6" s="1"/>
  <c r="S1030" i="6" s="1"/>
  <c r="S1031" i="6" s="1"/>
  <c r="S1032" i="6" s="1"/>
  <c r="S1033" i="6" s="1"/>
  <c r="S1034" i="6" s="1"/>
  <c r="S1035" i="6" s="1"/>
  <c r="S1036" i="6" s="1"/>
  <c r="S1037" i="6" s="1"/>
  <c r="S1038" i="6" s="1"/>
  <c r="S1039" i="6" s="1"/>
  <c r="S1040" i="6" s="1"/>
  <c r="S1041" i="6" s="1"/>
  <c r="S1042" i="6" s="1"/>
  <c r="S1043" i="6" s="1"/>
  <c r="S1044" i="6" s="1"/>
  <c r="S1045" i="6" s="1"/>
  <c r="S1046" i="6" s="1"/>
  <c r="S1047" i="6" s="1"/>
  <c r="S1048" i="6" s="1"/>
  <c r="S1049" i="6" s="1"/>
  <c r="S1050" i="6" s="1"/>
  <c r="S1051" i="6" s="1"/>
  <c r="S1052" i="6" s="1"/>
  <c r="S1053" i="6" s="1"/>
  <c r="S1054" i="6" s="1"/>
  <c r="S1055" i="6" s="1"/>
  <c r="S1056" i="6" s="1"/>
  <c r="S1057" i="6" s="1"/>
  <c r="S1058" i="6" s="1"/>
  <c r="S1059" i="6" s="1"/>
  <c r="S1060" i="6" s="1"/>
  <c r="S1061" i="6" s="1"/>
  <c r="S1062" i="6" s="1"/>
  <c r="S1063" i="6" s="1"/>
  <c r="S1064" i="6" s="1"/>
  <c r="S1065" i="6" s="1"/>
  <c r="S1066" i="6" s="1"/>
  <c r="S1067" i="6" s="1"/>
  <c r="S1068" i="6" s="1"/>
  <c r="S1069" i="6" s="1"/>
  <c r="S1070" i="6" s="1"/>
  <c r="S1071" i="6" s="1"/>
  <c r="S1072" i="6" s="1"/>
  <c r="S1073" i="6" s="1"/>
  <c r="S1074" i="6" s="1"/>
  <c r="S1075" i="6" s="1"/>
  <c r="S1076" i="6" s="1"/>
  <c r="S1077" i="6" s="1"/>
  <c r="S1078" i="6" s="1"/>
  <c r="S1079" i="6" s="1"/>
  <c r="S1080" i="6" s="1"/>
  <c r="S1081" i="6" s="1"/>
  <c r="S1082" i="6" s="1"/>
  <c r="S1083" i="6" s="1"/>
  <c r="S1084" i="6" s="1"/>
  <c r="S1085" i="6" s="1"/>
  <c r="S1086" i="6" s="1"/>
  <c r="S1087" i="6" s="1"/>
  <c r="S1088" i="6" s="1"/>
  <c r="S1089" i="6" s="1"/>
  <c r="S1090" i="6" s="1"/>
  <c r="S1091" i="6" s="1"/>
  <c r="S1092" i="6" s="1"/>
  <c r="S1093" i="6" s="1"/>
  <c r="S1094" i="6" s="1"/>
  <c r="S1095" i="6" s="1"/>
  <c r="S1096" i="6" s="1"/>
  <c r="S1097" i="6" s="1"/>
  <c r="S1098" i="6" s="1"/>
  <c r="S1102" i="6"/>
  <c r="S1103" i="6" s="1"/>
  <c r="S1104" i="6" s="1"/>
  <c r="S1105" i="6" s="1"/>
  <c r="S1106" i="6" s="1"/>
  <c r="S1107" i="6" s="1"/>
  <c r="S1108" i="6" s="1"/>
  <c r="S1109" i="6" s="1"/>
  <c r="S1110" i="6" s="1"/>
  <c r="S1111" i="6" s="1"/>
  <c r="S1112" i="6" s="1"/>
  <c r="S1113" i="6" s="1"/>
  <c r="S1114" i="6" s="1"/>
  <c r="S1115" i="6" s="1"/>
  <c r="S1116" i="6" s="1"/>
  <c r="S1117" i="6" s="1"/>
  <c r="S1118" i="6" s="1"/>
  <c r="S1119" i="6" s="1"/>
  <c r="S1120" i="6" s="1"/>
  <c r="S1121" i="6" s="1"/>
  <c r="S1122" i="6" s="1"/>
  <c r="S1123" i="6" s="1"/>
  <c r="S1124" i="6" s="1"/>
  <c r="S1125" i="6" s="1"/>
  <c r="S1126" i="6" s="1"/>
  <c r="S1127" i="6" s="1"/>
  <c r="S1128" i="6" s="1"/>
  <c r="S1129" i="6" s="1"/>
  <c r="S1130" i="6" s="1"/>
  <c r="S1131" i="6" s="1"/>
  <c r="S1132" i="6" s="1"/>
  <c r="S1133" i="6" s="1"/>
  <c r="S1134" i="6" s="1"/>
  <c r="S1135" i="6" s="1"/>
  <c r="S1136" i="6" s="1"/>
  <c r="S1137" i="6" s="1"/>
  <c r="S1138" i="6" s="1"/>
  <c r="S1139" i="6" s="1"/>
  <c r="S1140" i="6" s="1"/>
  <c r="S1141" i="6" s="1"/>
  <c r="S1142" i="6" s="1"/>
  <c r="S1143" i="6" s="1"/>
  <c r="S1144" i="6" s="1"/>
  <c r="S1145" i="6" s="1"/>
  <c r="S1146" i="6" s="1"/>
  <c r="S1147" i="6" s="1"/>
  <c r="S1148" i="6" s="1"/>
  <c r="S1149" i="6" s="1"/>
  <c r="S1150" i="6" s="1"/>
  <c r="S1151" i="6" s="1"/>
  <c r="S1152" i="6" s="1"/>
  <c r="S1153" i="6" s="1"/>
  <c r="S1154" i="6" s="1"/>
  <c r="S1155" i="6" s="1"/>
  <c r="S1156" i="6" s="1"/>
  <c r="S1157" i="6" s="1"/>
  <c r="S1158" i="6" s="1"/>
  <c r="S1159" i="6" s="1"/>
  <c r="S1160" i="6" s="1"/>
  <c r="S1161" i="6" s="1"/>
  <c r="S1162" i="6" s="1"/>
  <c r="S1163" i="6" s="1"/>
  <c r="S1164" i="6" s="1"/>
  <c r="S1165" i="6" s="1"/>
  <c r="S1166" i="6" s="1"/>
  <c r="S1167" i="6" s="1"/>
  <c r="S1168" i="6" s="1"/>
  <c r="S1169" i="6" s="1"/>
  <c r="S1170" i="6" s="1"/>
  <c r="S1171" i="6" s="1"/>
  <c r="S1172" i="6" s="1"/>
  <c r="S1173" i="6" s="1"/>
  <c r="S1174" i="6" s="1"/>
  <c r="S1175" i="6" s="1"/>
  <c r="S1176" i="6" s="1"/>
  <c r="S1177" i="6" s="1"/>
  <c r="S1178" i="6" s="1"/>
  <c r="S1179" i="6" s="1"/>
  <c r="S1180" i="6" s="1"/>
  <c r="S1181" i="6" s="1"/>
  <c r="S1182" i="6" s="1"/>
  <c r="S1183" i="6" s="1"/>
  <c r="S1184" i="6" s="1"/>
  <c r="S1185" i="6" s="1"/>
  <c r="S1186" i="6" s="1"/>
  <c r="S1187" i="6" s="1"/>
  <c r="S1188" i="6" s="1"/>
  <c r="S1189" i="6" s="1"/>
  <c r="S1190" i="6" s="1"/>
  <c r="S1200" i="6"/>
  <c r="S1201" i="6" s="1"/>
  <c r="S1202" i="6" s="1"/>
  <c r="S1203" i="6" s="1"/>
  <c r="S1204" i="6" s="1"/>
  <c r="S1205" i="6" s="1"/>
  <c r="S1206" i="6" s="1"/>
  <c r="S1207" i="6" s="1"/>
  <c r="S1208" i="6" s="1"/>
  <c r="S1209" i="6" s="1"/>
  <c r="S1210" i="6" s="1"/>
  <c r="S1211" i="6" s="1"/>
  <c r="S1212" i="6" s="1"/>
  <c r="S1213" i="6" s="1"/>
  <c r="S1214" i="6" s="1"/>
  <c r="S1215" i="6" s="1"/>
  <c r="S1216" i="6" s="1"/>
  <c r="S1217" i="6" s="1"/>
  <c r="S1218" i="6" s="1"/>
  <c r="S1219" i="6" s="1"/>
  <c r="S1220" i="6" s="1"/>
  <c r="S1221" i="6" s="1"/>
  <c r="S1222" i="6" s="1"/>
  <c r="S1223" i="6" s="1"/>
  <c r="S1224" i="6" s="1"/>
  <c r="S1225" i="6" s="1"/>
  <c r="S1226" i="6" s="1"/>
  <c r="S1227" i="6" s="1"/>
  <c r="S1228" i="6" s="1"/>
  <c r="S1229" i="6" s="1"/>
  <c r="S1230" i="6" s="1"/>
  <c r="S1231" i="6" s="1"/>
  <c r="S1232" i="6" s="1"/>
  <c r="S1233" i="6" s="1"/>
  <c r="S1234" i="6" s="1"/>
  <c r="S1235" i="6" s="1"/>
  <c r="S1236" i="6" s="1"/>
  <c r="S1237" i="6" s="1"/>
  <c r="S1238" i="6" s="1"/>
  <c r="S1239" i="6" s="1"/>
  <c r="S1240" i="6" s="1"/>
  <c r="S1241" i="6" s="1"/>
  <c r="S463" i="6"/>
  <c r="S464" i="6" s="1"/>
  <c r="S465" i="6" s="1"/>
  <c r="S466" i="6" s="1"/>
  <c r="S467" i="6" s="1"/>
  <c r="S468" i="6" s="1"/>
  <c r="S469" i="6" s="1"/>
  <c r="S470" i="6" s="1"/>
  <c r="S471" i="6" s="1"/>
  <c r="S472" i="6" s="1"/>
  <c r="S473" i="6" s="1"/>
  <c r="S474" i="6" s="1"/>
  <c r="S475" i="6" s="1"/>
  <c r="S476" i="6" s="1"/>
  <c r="S477" i="6" s="1"/>
  <c r="S478" i="6" s="1"/>
  <c r="S479" i="6" s="1"/>
  <c r="S480" i="6" s="1"/>
  <c r="S481" i="6" s="1"/>
  <c r="S482" i="6" s="1"/>
  <c r="S483" i="6" s="1"/>
  <c r="S484" i="6" s="1"/>
  <c r="S485" i="6" s="1"/>
  <c r="S486" i="6" s="1"/>
  <c r="S487" i="6" s="1"/>
  <c r="S488" i="6" s="1"/>
  <c r="S489" i="6" s="1"/>
  <c r="S490" i="6" s="1"/>
  <c r="S491" i="6" s="1"/>
  <c r="S492" i="6" s="1"/>
  <c r="S493" i="6" s="1"/>
  <c r="S494" i="6" s="1"/>
  <c r="S495" i="6" s="1"/>
  <c r="S496" i="6" s="1"/>
  <c r="S497" i="6" s="1"/>
  <c r="S498" i="6" s="1"/>
  <c r="S499" i="6" s="1"/>
  <c r="S500" i="6" s="1"/>
  <c r="S501" i="6" s="1"/>
  <c r="S502" i="6" s="1"/>
  <c r="S503" i="6" s="1"/>
  <c r="S504" i="6" s="1"/>
  <c r="S505" i="6" s="1"/>
  <c r="S506" i="6" s="1"/>
  <c r="S507" i="6" s="1"/>
  <c r="S508" i="6" s="1"/>
  <c r="S509" i="6" s="1"/>
  <c r="S510" i="6" s="1"/>
  <c r="S511" i="6" s="1"/>
  <c r="S512" i="6" s="1"/>
  <c r="S513" i="6" s="1"/>
  <c r="S514" i="6" s="1"/>
  <c r="S515" i="6" s="1"/>
  <c r="S516" i="6" s="1"/>
  <c r="S517" i="6" s="1"/>
  <c r="S518" i="6" s="1"/>
  <c r="S519" i="6" s="1"/>
  <c r="S520" i="6" s="1"/>
  <c r="S521" i="6" s="1"/>
  <c r="S522" i="6" s="1"/>
  <c r="S523" i="6" s="1"/>
  <c r="S524" i="6" s="1"/>
  <c r="S525" i="6" s="1"/>
  <c r="S526" i="6" s="1"/>
  <c r="S527" i="6" s="1"/>
  <c r="S528" i="6" s="1"/>
  <c r="S529" i="6" s="1"/>
  <c r="S530" i="6" s="1"/>
  <c r="S531" i="6" s="1"/>
  <c r="S532" i="6" s="1"/>
  <c r="S533" i="6" s="1"/>
  <c r="S534" i="6" s="1"/>
  <c r="S535" i="6" s="1"/>
  <c r="S536" i="6" s="1"/>
  <c r="S537" i="6" s="1"/>
  <c r="S538" i="6" s="1"/>
  <c r="S539" i="6" s="1"/>
  <c r="S540" i="6" s="1"/>
  <c r="S541" i="6" s="1"/>
  <c r="S542" i="6" s="1"/>
  <c r="S543" i="6" s="1"/>
  <c r="S544" i="6" s="1"/>
  <c r="S545" i="6" s="1"/>
  <c r="S546" i="6" s="1"/>
  <c r="S547" i="6" s="1"/>
  <c r="S548" i="6" s="1"/>
  <c r="S549" i="6" s="1"/>
  <c r="S550" i="6" s="1"/>
  <c r="S5" i="6"/>
  <c r="S6" i="6" s="1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S84" i="6" s="1"/>
  <c r="S85" i="6" s="1"/>
  <c r="S86" i="6" s="1"/>
  <c r="S87" i="6" s="1"/>
  <c r="S88" i="6" s="1"/>
  <c r="S89" i="6" s="1"/>
  <c r="S90" i="6" s="1"/>
  <c r="S91" i="6" s="1"/>
  <c r="S92" i="6" s="1"/>
  <c r="S93" i="6" s="1"/>
  <c r="S94" i="6" s="1"/>
  <c r="S556" i="6"/>
  <c r="S557" i="6" s="1"/>
  <c r="S558" i="6" s="1"/>
  <c r="S559" i="6" s="1"/>
  <c r="S560" i="6" s="1"/>
  <c r="S561" i="6" s="1"/>
  <c r="S562" i="6" s="1"/>
  <c r="S563" i="6" s="1"/>
  <c r="S564" i="6" s="1"/>
  <c r="S565" i="6" s="1"/>
  <c r="S566" i="6" s="1"/>
  <c r="S567" i="6" s="1"/>
  <c r="S568" i="6" s="1"/>
  <c r="S569" i="6" s="1"/>
  <c r="S570" i="6" s="1"/>
  <c r="S571" i="6" s="1"/>
  <c r="S572" i="6" s="1"/>
  <c r="S573" i="6" s="1"/>
  <c r="S574" i="6" s="1"/>
  <c r="S575" i="6" s="1"/>
  <c r="S576" i="6" s="1"/>
  <c r="S577" i="6" s="1"/>
  <c r="S578" i="6" s="1"/>
  <c r="S579" i="6" s="1"/>
  <c r="S580" i="6" s="1"/>
  <c r="S581" i="6" s="1"/>
  <c r="S582" i="6" s="1"/>
  <c r="S583" i="6" s="1"/>
  <c r="S584" i="6" s="1"/>
  <c r="S585" i="6" s="1"/>
  <c r="S586" i="6" s="1"/>
  <c r="S587" i="6" s="1"/>
  <c r="S588" i="6" s="1"/>
  <c r="S589" i="6" s="1"/>
  <c r="S590" i="6" s="1"/>
  <c r="S591" i="6" s="1"/>
  <c r="S592" i="6" s="1"/>
  <c r="S593" i="6" s="1"/>
  <c r="S594" i="6" s="1"/>
  <c r="S595" i="6" s="1"/>
  <c r="S596" i="6" s="1"/>
  <c r="S597" i="6" s="1"/>
  <c r="S598" i="6" s="1"/>
  <c r="S599" i="6" s="1"/>
  <c r="S600" i="6" s="1"/>
  <c r="S601" i="6" s="1"/>
  <c r="S602" i="6" s="1"/>
  <c r="S603" i="6" s="1"/>
  <c r="S604" i="6" s="1"/>
  <c r="S605" i="6" s="1"/>
  <c r="S606" i="6" s="1"/>
  <c r="S607" i="6" s="1"/>
  <c r="S608" i="6" s="1"/>
  <c r="S609" i="6" s="1"/>
  <c r="S610" i="6" s="1"/>
  <c r="S611" i="6" s="1"/>
  <c r="S612" i="6" s="1"/>
  <c r="S613" i="6" s="1"/>
  <c r="S614" i="6" s="1"/>
  <c r="S615" i="6" s="1"/>
  <c r="S616" i="6" s="1"/>
  <c r="S617" i="6" s="1"/>
  <c r="S618" i="6" s="1"/>
  <c r="S619" i="6" s="1"/>
  <c r="S620" i="6" s="1"/>
  <c r="S621" i="6" s="1"/>
  <c r="S622" i="6" s="1"/>
  <c r="S623" i="6" s="1"/>
  <c r="S624" i="6" s="1"/>
  <c r="S625" i="6" s="1"/>
  <c r="S626" i="6" s="1"/>
  <c r="S627" i="6" s="1"/>
  <c r="S628" i="6" s="1"/>
  <c r="S629" i="6" s="1"/>
  <c r="S630" i="6" s="1"/>
  <c r="S631" i="6" s="1"/>
  <c r="S632" i="6" s="1"/>
  <c r="S633" i="6" s="1"/>
  <c r="S634" i="6" s="1"/>
  <c r="S635" i="6" s="1"/>
  <c r="S636" i="6" s="1"/>
  <c r="S637" i="6" s="1"/>
  <c r="S638" i="6" s="1"/>
  <c r="S639" i="6" s="1"/>
  <c r="S640" i="6" s="1"/>
  <c r="S641" i="6" s="1"/>
  <c r="S644" i="6"/>
  <c r="S645" i="6" s="1"/>
  <c r="S646" i="6" s="1"/>
  <c r="S647" i="6" s="1"/>
  <c r="S648" i="6" s="1"/>
  <c r="S649" i="6" s="1"/>
  <c r="S650" i="6" s="1"/>
  <c r="S651" i="6" s="1"/>
  <c r="S652" i="6" s="1"/>
  <c r="S653" i="6" s="1"/>
  <c r="S654" i="6" s="1"/>
  <c r="S655" i="6" s="1"/>
  <c r="S656" i="6" s="1"/>
  <c r="S657" i="6" s="1"/>
  <c r="S658" i="6" s="1"/>
  <c r="S659" i="6" s="1"/>
  <c r="S660" i="6" s="1"/>
  <c r="S661" i="6" s="1"/>
  <c r="S662" i="6" s="1"/>
  <c r="S663" i="6" s="1"/>
  <c r="S664" i="6" s="1"/>
  <c r="S665" i="6" s="1"/>
  <c r="S666" i="6" s="1"/>
  <c r="S667" i="6" s="1"/>
  <c r="S668" i="6" s="1"/>
  <c r="S669" i="6" s="1"/>
  <c r="S670" i="6" s="1"/>
  <c r="S671" i="6" s="1"/>
  <c r="S672" i="6" s="1"/>
  <c r="S673" i="6" s="1"/>
  <c r="S674" i="6" s="1"/>
  <c r="S675" i="6" s="1"/>
  <c r="S676" i="6" s="1"/>
  <c r="S677" i="6" s="1"/>
  <c r="S678" i="6" s="1"/>
  <c r="S679" i="6" s="1"/>
  <c r="S680" i="6" s="1"/>
  <c r="S681" i="6" s="1"/>
  <c r="S682" i="6" s="1"/>
  <c r="S683" i="6" s="1"/>
  <c r="S684" i="6" s="1"/>
  <c r="S685" i="6" s="1"/>
  <c r="S686" i="6" s="1"/>
  <c r="S687" i="6" s="1"/>
  <c r="S688" i="6" s="1"/>
  <c r="S689" i="6" s="1"/>
  <c r="S690" i="6" s="1"/>
  <c r="S691" i="6" s="1"/>
  <c r="S692" i="6" s="1"/>
  <c r="S693" i="6" s="1"/>
  <c r="S694" i="6" s="1"/>
  <c r="S695" i="6" s="1"/>
  <c r="S696" i="6" s="1"/>
  <c r="S697" i="6" s="1"/>
  <c r="S698" i="6" s="1"/>
  <c r="S699" i="6" s="1"/>
  <c r="S700" i="6" s="1"/>
  <c r="S701" i="6" s="1"/>
  <c r="S702" i="6" s="1"/>
  <c r="S703" i="6" s="1"/>
  <c r="S704" i="6" s="1"/>
  <c r="S705" i="6" s="1"/>
  <c r="S706" i="6" s="1"/>
  <c r="S707" i="6" s="1"/>
  <c r="S708" i="6" s="1"/>
  <c r="S709" i="6" s="1"/>
  <c r="S710" i="6" s="1"/>
  <c r="S711" i="6" s="1"/>
  <c r="S712" i="6" s="1"/>
  <c r="S713" i="6" s="1"/>
  <c r="S714" i="6" s="1"/>
  <c r="S715" i="6" s="1"/>
  <c r="S716" i="6" s="1"/>
  <c r="S717" i="6" s="1"/>
  <c r="S718" i="6" s="1"/>
  <c r="S719" i="6" s="1"/>
  <c r="S720" i="6" s="1"/>
  <c r="S721" i="6" s="1"/>
  <c r="S722" i="6" s="1"/>
  <c r="S723" i="6" s="1"/>
  <c r="S724" i="6" s="1"/>
  <c r="S725" i="6" s="1"/>
  <c r="S726" i="6" s="1"/>
  <c r="S727" i="6" s="1"/>
  <c r="S728" i="6" s="1"/>
  <c r="S729" i="6" s="1"/>
  <c r="S730" i="6" s="1"/>
  <c r="S731" i="6" s="1"/>
  <c r="S732" i="6" s="1"/>
  <c r="S733" i="6" s="1"/>
  <c r="S736" i="6"/>
  <c r="S737" i="6" s="1"/>
  <c r="S738" i="6" s="1"/>
  <c r="S739" i="6" s="1"/>
  <c r="S740" i="6" s="1"/>
  <c r="S741" i="6" s="1"/>
  <c r="S742" i="6" s="1"/>
  <c r="S743" i="6" s="1"/>
  <c r="S744" i="6" s="1"/>
  <c r="S745" i="6" s="1"/>
  <c r="S746" i="6" s="1"/>
  <c r="S747" i="6" s="1"/>
  <c r="S748" i="6" s="1"/>
  <c r="S749" i="6" s="1"/>
  <c r="S750" i="6" s="1"/>
  <c r="S751" i="6" s="1"/>
  <c r="S752" i="6" s="1"/>
  <c r="S753" i="6" s="1"/>
  <c r="S754" i="6" s="1"/>
  <c r="S755" i="6" s="1"/>
  <c r="S756" i="6" s="1"/>
  <c r="S757" i="6" s="1"/>
  <c r="S758" i="6" s="1"/>
  <c r="S759" i="6" s="1"/>
  <c r="S760" i="6" s="1"/>
  <c r="S761" i="6" s="1"/>
  <c r="S762" i="6" s="1"/>
  <c r="S763" i="6" s="1"/>
  <c r="S764" i="6" s="1"/>
  <c r="S765" i="6" s="1"/>
  <c r="S766" i="6" s="1"/>
  <c r="S767" i="6" s="1"/>
  <c r="S768" i="6" s="1"/>
  <c r="S769" i="6" s="1"/>
  <c r="S770" i="6" s="1"/>
  <c r="S771" i="6" s="1"/>
  <c r="S772" i="6" s="1"/>
  <c r="S773" i="6" s="1"/>
  <c r="S774" i="6" s="1"/>
  <c r="S775" i="6" s="1"/>
  <c r="S776" i="6" s="1"/>
  <c r="S777" i="6" s="1"/>
  <c r="S778" i="6" s="1"/>
  <c r="S779" i="6" s="1"/>
  <c r="S780" i="6" s="1"/>
  <c r="S781" i="6" s="1"/>
  <c r="S782" i="6" s="1"/>
  <c r="S783" i="6" s="1"/>
  <c r="S784" i="6" s="1"/>
  <c r="S785" i="6" s="1"/>
  <c r="S786" i="6" s="1"/>
  <c r="S787" i="6" s="1"/>
  <c r="S788" i="6" s="1"/>
  <c r="S789" i="6" s="1"/>
  <c r="S790" i="6" s="1"/>
  <c r="S791" i="6" s="1"/>
  <c r="S792" i="6" s="1"/>
  <c r="S793" i="6" s="1"/>
  <c r="S794" i="6" s="1"/>
  <c r="S795" i="6" s="1"/>
  <c r="S796" i="6" s="1"/>
  <c r="S797" i="6" s="1"/>
  <c r="S798" i="6" s="1"/>
  <c r="S799" i="6" s="1"/>
  <c r="S800" i="6" s="1"/>
  <c r="S801" i="6" s="1"/>
  <c r="S802" i="6" s="1"/>
  <c r="S803" i="6" s="1"/>
  <c r="S804" i="6" s="1"/>
  <c r="S805" i="6" s="1"/>
  <c r="S806" i="6" s="1"/>
  <c r="S807" i="6" s="1"/>
  <c r="S808" i="6" s="1"/>
  <c r="S809" i="6" s="1"/>
  <c r="S810" i="6" s="1"/>
  <c r="S811" i="6" s="1"/>
  <c r="S812" i="6" s="1"/>
  <c r="S813" i="6" s="1"/>
  <c r="S814" i="6" s="1"/>
  <c r="S815" i="6" s="1"/>
  <c r="S816" i="6" s="1"/>
  <c r="S817" i="6" s="1"/>
  <c r="S818" i="6" s="1"/>
  <c r="S819" i="6" s="1"/>
  <c r="S820" i="6" s="1"/>
  <c r="S821" i="6" s="1"/>
  <c r="S822" i="6" s="1"/>
  <c r="S823" i="6" s="1"/>
  <c r="S824" i="6" s="1"/>
  <c r="S825" i="6" s="1"/>
  <c r="S98" i="6"/>
  <c r="S99" i="6" s="1"/>
  <c r="S100" i="6" s="1"/>
  <c r="S101" i="6" s="1"/>
  <c r="S102" i="6" s="1"/>
  <c r="S103" i="6" s="1"/>
  <c r="S104" i="6" s="1"/>
  <c r="S105" i="6" s="1"/>
  <c r="S106" i="6" s="1"/>
  <c r="S107" i="6" s="1"/>
  <c r="S108" i="6" s="1"/>
  <c r="S109" i="6" s="1"/>
  <c r="S110" i="6" s="1"/>
  <c r="S111" i="6" s="1"/>
  <c r="S112" i="6" s="1"/>
  <c r="S113" i="6" s="1"/>
  <c r="S114" i="6" s="1"/>
  <c r="S115" i="6" s="1"/>
  <c r="S116" i="6" s="1"/>
  <c r="S117" i="6" s="1"/>
  <c r="S118" i="6" s="1"/>
  <c r="S119" i="6" s="1"/>
  <c r="S120" i="6" s="1"/>
  <c r="S121" i="6" s="1"/>
  <c r="S122" i="6" s="1"/>
  <c r="S123" i="6" s="1"/>
  <c r="S124" i="6" s="1"/>
  <c r="S125" i="6" s="1"/>
  <c r="S126" i="6" s="1"/>
  <c r="S127" i="6" s="1"/>
  <c r="S128" i="6" s="1"/>
  <c r="S129" i="6" s="1"/>
  <c r="S130" i="6" s="1"/>
  <c r="S131" i="6" s="1"/>
  <c r="S132" i="6" s="1"/>
  <c r="S133" i="6" s="1"/>
  <c r="S134" i="6" s="1"/>
  <c r="S135" i="6" s="1"/>
  <c r="S136" i="6" s="1"/>
  <c r="S137" i="6" s="1"/>
  <c r="S138" i="6" s="1"/>
  <c r="S139" i="6" s="1"/>
  <c r="S140" i="6" s="1"/>
  <c r="S141" i="6" s="1"/>
  <c r="S142" i="6" s="1"/>
  <c r="S143" i="6" s="1"/>
  <c r="S144" i="6" s="1"/>
  <c r="S145" i="6" s="1"/>
  <c r="S146" i="6" s="1"/>
  <c r="S147" i="6" s="1"/>
  <c r="S148" i="6" s="1"/>
  <c r="S149" i="6" s="1"/>
  <c r="S150" i="6" s="1"/>
  <c r="S151" i="6" s="1"/>
  <c r="S152" i="6" s="1"/>
  <c r="S153" i="6" s="1"/>
  <c r="S154" i="6" s="1"/>
  <c r="S155" i="6" s="1"/>
  <c r="S156" i="6" s="1"/>
  <c r="S157" i="6" s="1"/>
  <c r="S158" i="6" s="1"/>
  <c r="S159" i="6" s="1"/>
  <c r="S160" i="6" s="1"/>
  <c r="S161" i="6" s="1"/>
  <c r="S162" i="6" s="1"/>
  <c r="S163" i="6" s="1"/>
  <c r="S164" i="6" s="1"/>
  <c r="S165" i="6" s="1"/>
  <c r="S166" i="6" s="1"/>
  <c r="S167" i="6" s="1"/>
  <c r="S168" i="6" s="1"/>
  <c r="S169" i="6" s="1"/>
  <c r="S170" i="6" s="1"/>
  <c r="S171" i="6" s="1"/>
  <c r="S172" i="6" s="1"/>
  <c r="S173" i="6" s="1"/>
  <c r="S174" i="6" s="1"/>
  <c r="S175" i="6" s="1"/>
  <c r="S176" i="6" s="1"/>
  <c r="S177" i="6" s="1"/>
  <c r="S178" i="6" s="1"/>
  <c r="S179" i="6" s="1"/>
  <c r="S180" i="6" s="1"/>
  <c r="S181" i="6" s="1"/>
  <c r="S182" i="6" s="1"/>
  <c r="S183" i="6" s="1"/>
  <c r="S184" i="6" s="1"/>
  <c r="S371" i="6"/>
  <c r="S372" i="6" s="1"/>
  <c r="S373" i="6" s="1"/>
  <c r="S374" i="6" s="1"/>
  <c r="S375" i="6" s="1"/>
  <c r="S376" i="6" s="1"/>
  <c r="S377" i="6" s="1"/>
  <c r="S378" i="6" s="1"/>
  <c r="S379" i="6" s="1"/>
  <c r="S380" i="6" s="1"/>
  <c r="S381" i="6" s="1"/>
  <c r="S382" i="6" s="1"/>
  <c r="S383" i="6" s="1"/>
  <c r="S384" i="6" s="1"/>
  <c r="S385" i="6" s="1"/>
  <c r="S386" i="6" s="1"/>
  <c r="S387" i="6" s="1"/>
  <c r="S388" i="6" s="1"/>
  <c r="S389" i="6" s="1"/>
  <c r="S390" i="6" s="1"/>
  <c r="S391" i="6" s="1"/>
  <c r="S392" i="6" s="1"/>
  <c r="S393" i="6" s="1"/>
  <c r="S394" i="6" s="1"/>
  <c r="S395" i="6" s="1"/>
  <c r="S396" i="6" s="1"/>
  <c r="S397" i="6" s="1"/>
  <c r="S398" i="6" s="1"/>
  <c r="S399" i="6" s="1"/>
  <c r="S400" i="6" s="1"/>
  <c r="S401" i="6" s="1"/>
  <c r="S402" i="6" s="1"/>
  <c r="S403" i="6" s="1"/>
  <c r="S404" i="6" s="1"/>
  <c r="S405" i="6" s="1"/>
  <c r="S406" i="6" s="1"/>
  <c r="S407" i="6" s="1"/>
  <c r="S408" i="6" s="1"/>
  <c r="S409" i="6" s="1"/>
  <c r="S410" i="6" s="1"/>
  <c r="S411" i="6" s="1"/>
  <c r="S412" i="6" s="1"/>
  <c r="S413" i="6" s="1"/>
  <c r="S414" i="6" s="1"/>
  <c r="S415" i="6" s="1"/>
  <c r="S416" i="6" s="1"/>
  <c r="S417" i="6" s="1"/>
  <c r="S418" i="6" s="1"/>
  <c r="S419" i="6" s="1"/>
  <c r="S420" i="6" s="1"/>
  <c r="S421" i="6" s="1"/>
  <c r="S422" i="6" s="1"/>
  <c r="S423" i="6" s="1"/>
  <c r="S424" i="6" s="1"/>
  <c r="S425" i="6" s="1"/>
  <c r="S426" i="6" s="1"/>
  <c r="S427" i="6" s="1"/>
  <c r="S428" i="6" s="1"/>
  <c r="S429" i="6" s="1"/>
  <c r="S430" i="6" s="1"/>
  <c r="S431" i="6" s="1"/>
  <c r="S432" i="6" s="1"/>
  <c r="S433" i="6" s="1"/>
  <c r="S434" i="6" s="1"/>
  <c r="S435" i="6" s="1"/>
  <c r="S436" i="6" s="1"/>
  <c r="S437" i="6" s="1"/>
  <c r="S438" i="6" s="1"/>
  <c r="S439" i="6" s="1"/>
  <c r="S440" i="6" s="1"/>
  <c r="S441" i="6" s="1"/>
  <c r="S442" i="6" s="1"/>
  <c r="S443" i="6" s="1"/>
  <c r="S444" i="6" s="1"/>
  <c r="S445" i="6" s="1"/>
  <c r="S446" i="6" s="1"/>
  <c r="S447" i="6" s="1"/>
  <c r="S448" i="6" s="1"/>
  <c r="S449" i="6" s="1"/>
  <c r="S450" i="6" s="1"/>
  <c r="S451" i="6" s="1"/>
  <c r="S452" i="6" s="1"/>
  <c r="S453" i="6" s="1"/>
  <c r="S454" i="6" s="1"/>
  <c r="S455" i="6" s="1"/>
  <c r="S456" i="6" s="1"/>
  <c r="S457" i="6" s="1"/>
  <c r="S458" i="6" s="1"/>
  <c r="S459" i="6" s="1"/>
  <c r="K5" i="6"/>
  <c r="P5" i="6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S278" i="6"/>
  <c r="S279" i="6" s="1"/>
  <c r="S280" i="6" s="1"/>
  <c r="S281" i="6" s="1"/>
  <c r="S282" i="6" s="1"/>
  <c r="S283" i="6" s="1"/>
  <c r="S284" i="6" s="1"/>
  <c r="S285" i="6" s="1"/>
  <c r="S286" i="6" s="1"/>
  <c r="S287" i="6" s="1"/>
  <c r="S288" i="6" s="1"/>
  <c r="S289" i="6" s="1"/>
  <c r="S290" i="6" s="1"/>
  <c r="S291" i="6" s="1"/>
  <c r="S292" i="6" s="1"/>
  <c r="S293" i="6" s="1"/>
  <c r="S294" i="6" s="1"/>
  <c r="S295" i="6" s="1"/>
  <c r="S296" i="6" s="1"/>
  <c r="S297" i="6" s="1"/>
  <c r="S298" i="6" s="1"/>
  <c r="S299" i="6" s="1"/>
  <c r="S300" i="6" s="1"/>
  <c r="S301" i="6" s="1"/>
  <c r="S302" i="6" s="1"/>
  <c r="S303" i="6" s="1"/>
  <c r="S304" i="6" s="1"/>
  <c r="S305" i="6" s="1"/>
  <c r="S306" i="6" s="1"/>
  <c r="S307" i="6" s="1"/>
  <c r="S308" i="6" s="1"/>
  <c r="S309" i="6" s="1"/>
  <c r="S310" i="6" s="1"/>
  <c r="S311" i="6" s="1"/>
  <c r="S312" i="6" s="1"/>
  <c r="S313" i="6" s="1"/>
  <c r="S314" i="6" s="1"/>
  <c r="S315" i="6" s="1"/>
  <c r="S316" i="6" s="1"/>
  <c r="S317" i="6" s="1"/>
  <c r="S318" i="6" s="1"/>
  <c r="S319" i="6" s="1"/>
  <c r="S828" i="6"/>
  <c r="S829" i="6" s="1"/>
  <c r="S830" i="6" s="1"/>
  <c r="S831" i="6" s="1"/>
  <c r="S832" i="6" s="1"/>
  <c r="S833" i="6" s="1"/>
  <c r="S834" i="6" s="1"/>
  <c r="S835" i="6" s="1"/>
  <c r="S836" i="6" s="1"/>
  <c r="S837" i="6" s="1"/>
  <c r="S838" i="6" s="1"/>
  <c r="S839" i="6" s="1"/>
  <c r="S840" i="6" s="1"/>
  <c r="S841" i="6" s="1"/>
  <c r="S842" i="6" s="1"/>
  <c r="S843" i="6" s="1"/>
  <c r="S844" i="6" s="1"/>
  <c r="S845" i="6" s="1"/>
  <c r="S846" i="6" s="1"/>
  <c r="S847" i="6" s="1"/>
  <c r="S848" i="6" s="1"/>
  <c r="S849" i="6" s="1"/>
  <c r="S850" i="6" s="1"/>
  <c r="S851" i="6" s="1"/>
  <c r="S852" i="6" s="1"/>
  <c r="S853" i="6" s="1"/>
  <c r="S854" i="6" s="1"/>
  <c r="S855" i="6" s="1"/>
  <c r="S856" i="6" s="1"/>
  <c r="S857" i="6" s="1"/>
  <c r="S858" i="6" s="1"/>
  <c r="S859" i="6" s="1"/>
  <c r="S860" i="6" s="1"/>
  <c r="S861" i="6" s="1"/>
  <c r="S862" i="6" s="1"/>
  <c r="S863" i="6" s="1"/>
  <c r="S864" i="6" s="1"/>
  <c r="S865" i="6" s="1"/>
  <c r="S866" i="6" s="1"/>
  <c r="S867" i="6" s="1"/>
  <c r="S868" i="6" s="1"/>
  <c r="S869" i="6" s="1"/>
  <c r="S870" i="6" s="1"/>
  <c r="S871" i="6" s="1"/>
  <c r="S872" i="6" s="1"/>
  <c r="S873" i="6" s="1"/>
  <c r="S874" i="6" s="1"/>
  <c r="S875" i="6" s="1"/>
  <c r="S876" i="6" s="1"/>
  <c r="S877" i="6" s="1"/>
  <c r="S878" i="6" s="1"/>
  <c r="S879" i="6" s="1"/>
  <c r="S880" i="6" s="1"/>
  <c r="S881" i="6" s="1"/>
  <c r="S882" i="6" s="1"/>
  <c r="S883" i="6" s="1"/>
  <c r="S884" i="6" s="1"/>
  <c r="S885" i="6" s="1"/>
  <c r="S886" i="6" s="1"/>
  <c r="S887" i="6" s="1"/>
  <c r="S888" i="6" s="1"/>
  <c r="S889" i="6" s="1"/>
  <c r="S890" i="6" s="1"/>
  <c r="S891" i="6" s="1"/>
  <c r="S892" i="6" s="1"/>
  <c r="S893" i="6" s="1"/>
  <c r="S894" i="6" s="1"/>
  <c r="S895" i="6" s="1"/>
  <c r="S896" i="6" s="1"/>
  <c r="S897" i="6" s="1"/>
  <c r="S898" i="6" s="1"/>
  <c r="S899" i="6" s="1"/>
  <c r="S900" i="6" s="1"/>
  <c r="S901" i="6" s="1"/>
  <c r="S902" i="6" s="1"/>
  <c r="S903" i="6" s="1"/>
  <c r="S904" i="6" s="1"/>
  <c r="S905" i="6" s="1"/>
  <c r="S906" i="6" s="1"/>
  <c r="S907" i="6" s="1"/>
  <c r="S908" i="6" s="1"/>
  <c r="S909" i="6" s="1"/>
  <c r="S910" i="6" s="1"/>
  <c r="S911" i="6" s="1"/>
  <c r="S912" i="6" s="1"/>
  <c r="S913" i="6" s="1"/>
  <c r="S914" i="6" s="1"/>
  <c r="S915" i="6" s="1"/>
  <c r="N918" i="6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001" i="6" s="1"/>
  <c r="N1002" i="6" s="1"/>
  <c r="N1003" i="6" s="1"/>
  <c r="N1004" i="6" s="1"/>
  <c r="N1005" i="6" s="1"/>
  <c r="N1006" i="6" s="1"/>
  <c r="S188" i="6"/>
  <c r="S189" i="6" s="1"/>
  <c r="S190" i="6" s="1"/>
  <c r="S191" i="6" s="1"/>
  <c r="S192" i="6" s="1"/>
  <c r="S193" i="6" s="1"/>
  <c r="S194" i="6" s="1"/>
  <c r="S195" i="6" s="1"/>
  <c r="S196" i="6" s="1"/>
  <c r="S197" i="6" s="1"/>
  <c r="S198" i="6" s="1"/>
  <c r="S199" i="6" s="1"/>
  <c r="S200" i="6" s="1"/>
  <c r="S201" i="6" s="1"/>
  <c r="S202" i="6" s="1"/>
  <c r="S203" i="6" s="1"/>
  <c r="S204" i="6" s="1"/>
  <c r="S205" i="6" s="1"/>
  <c r="S206" i="6" s="1"/>
  <c r="S207" i="6" s="1"/>
  <c r="S208" i="6" s="1"/>
  <c r="S209" i="6" s="1"/>
  <c r="S210" i="6" s="1"/>
  <c r="S211" i="6" s="1"/>
  <c r="S212" i="6" s="1"/>
  <c r="S213" i="6" s="1"/>
  <c r="S214" i="6" s="1"/>
  <c r="S215" i="6" s="1"/>
  <c r="S216" i="6" s="1"/>
  <c r="S217" i="6" s="1"/>
  <c r="S218" i="6" s="1"/>
  <c r="S219" i="6" s="1"/>
  <c r="S220" i="6" s="1"/>
  <c r="S221" i="6" s="1"/>
  <c r="S222" i="6" s="1"/>
  <c r="S223" i="6" s="1"/>
  <c r="S224" i="6" s="1"/>
  <c r="S225" i="6" s="1"/>
  <c r="S226" i="6" s="1"/>
  <c r="S227" i="6" s="1"/>
  <c r="S228" i="6" s="1"/>
  <c r="S229" i="6" s="1"/>
  <c r="S230" i="6" s="1"/>
  <c r="S231" i="6" s="1"/>
  <c r="S232" i="6" s="1"/>
  <c r="S233" i="6" s="1"/>
  <c r="S234" i="6" s="1"/>
  <c r="S235" i="6" s="1"/>
  <c r="S236" i="6" s="1"/>
  <c r="S237" i="6" s="1"/>
  <c r="S238" i="6" s="1"/>
  <c r="S239" i="6" s="1"/>
  <c r="S240" i="6" s="1"/>
  <c r="S241" i="6" s="1"/>
  <c r="S242" i="6" s="1"/>
  <c r="S243" i="6" s="1"/>
  <c r="S244" i="6" s="1"/>
  <c r="S245" i="6" s="1"/>
  <c r="S246" i="6" s="1"/>
  <c r="S247" i="6" s="1"/>
  <c r="S248" i="6" s="1"/>
  <c r="S249" i="6" s="1"/>
  <c r="S250" i="6" s="1"/>
  <c r="S251" i="6" s="1"/>
  <c r="S252" i="6" s="1"/>
  <c r="S253" i="6" s="1"/>
  <c r="S254" i="6" s="1"/>
  <c r="S255" i="6" s="1"/>
  <c r="S256" i="6" s="1"/>
  <c r="S257" i="6" s="1"/>
  <c r="S258" i="6" s="1"/>
  <c r="S259" i="6" s="1"/>
  <c r="S260" i="6" s="1"/>
  <c r="S261" i="6" s="1"/>
  <c r="S262" i="6" s="1"/>
  <c r="S263" i="6" s="1"/>
  <c r="S264" i="6" s="1"/>
  <c r="S265" i="6" s="1"/>
  <c r="S266" i="6" s="1"/>
  <c r="S267" i="6" s="1"/>
  <c r="S268" i="6" s="1"/>
  <c r="S269" i="6" s="1"/>
  <c r="S270" i="6" s="1"/>
  <c r="S271" i="6" s="1"/>
  <c r="S272" i="6" s="1"/>
  <c r="S273" i="6" s="1"/>
  <c r="S274" i="6" s="1"/>
  <c r="S275" i="6" s="1"/>
  <c r="N1193" i="6"/>
  <c r="N1194" i="6" s="1"/>
  <c r="N1195" i="6" s="1"/>
  <c r="N1196" i="6" s="1"/>
  <c r="N1197" i="6" s="1"/>
  <c r="N1198" i="6" s="1"/>
  <c r="N1199" i="6" s="1"/>
  <c r="N1200" i="6" s="1"/>
  <c r="N1201" i="6" s="1"/>
  <c r="N1202" i="6" s="1"/>
  <c r="N1203" i="6" s="1"/>
  <c r="N1204" i="6" s="1"/>
  <c r="N1205" i="6" s="1"/>
  <c r="N1206" i="6" s="1"/>
  <c r="N1207" i="6" s="1"/>
  <c r="N1208" i="6" s="1"/>
  <c r="N1209" i="6" s="1"/>
  <c r="N1210" i="6" s="1"/>
  <c r="N1211" i="6" s="1"/>
  <c r="N1212" i="6" s="1"/>
  <c r="N1213" i="6" s="1"/>
  <c r="N1214" i="6" s="1"/>
  <c r="N1215" i="6" s="1"/>
  <c r="N1216" i="6" s="1"/>
  <c r="N1217" i="6" s="1"/>
  <c r="N1218" i="6" s="1"/>
  <c r="N1219" i="6" s="1"/>
  <c r="N1220" i="6" s="1"/>
  <c r="N1221" i="6" s="1"/>
  <c r="N1222" i="6" s="1"/>
  <c r="N1223" i="6" s="1"/>
  <c r="N1224" i="6" s="1"/>
  <c r="N1225" i="6" s="1"/>
  <c r="N1226" i="6" s="1"/>
  <c r="N1227" i="6" s="1"/>
  <c r="N1228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J461" i="6"/>
  <c r="J462" i="6" s="1"/>
  <c r="J463" i="6" s="1"/>
  <c r="J464" i="6" s="1"/>
  <c r="J465" i="6" s="1"/>
  <c r="J466" i="6" s="1"/>
  <c r="J467" i="6" s="1"/>
  <c r="J468" i="6" s="1"/>
  <c r="J469" i="6" s="1"/>
  <c r="J470" i="6" s="1"/>
  <c r="J471" i="6" s="1"/>
  <c r="J472" i="6" s="1"/>
  <c r="J473" i="6" s="1"/>
  <c r="J474" i="6" s="1"/>
  <c r="J475" i="6" s="1"/>
  <c r="J476" i="6" s="1"/>
  <c r="J477" i="6" s="1"/>
  <c r="J478" i="6" s="1"/>
  <c r="J479" i="6" s="1"/>
  <c r="J480" i="6" s="1"/>
  <c r="J481" i="6" s="1"/>
  <c r="J482" i="6" s="1"/>
  <c r="J483" i="6" s="1"/>
  <c r="J484" i="6" s="1"/>
  <c r="J485" i="6" s="1"/>
  <c r="J486" i="6" s="1"/>
  <c r="J487" i="6" s="1"/>
  <c r="J488" i="6" s="1"/>
  <c r="J489" i="6" s="1"/>
  <c r="J490" i="6" s="1"/>
  <c r="J491" i="6" s="1"/>
  <c r="J492" i="6" s="1"/>
  <c r="J493" i="6" s="1"/>
  <c r="J494" i="6" s="1"/>
  <c r="J495" i="6" s="1"/>
  <c r="J496" i="6" s="1"/>
  <c r="J497" i="6" s="1"/>
  <c r="J498" i="6" s="1"/>
  <c r="J499" i="6" s="1"/>
  <c r="J500" i="6" s="1"/>
  <c r="J501" i="6" s="1"/>
  <c r="J502" i="6" s="1"/>
  <c r="J503" i="6" s="1"/>
  <c r="J504" i="6" s="1"/>
  <c r="J505" i="6" s="1"/>
  <c r="J506" i="6" s="1"/>
  <c r="J507" i="6" s="1"/>
  <c r="J508" i="6" s="1"/>
  <c r="J509" i="6" s="1"/>
  <c r="J510" i="6" s="1"/>
  <c r="J511" i="6" s="1"/>
  <c r="J512" i="6" s="1"/>
  <c r="J513" i="6" s="1"/>
  <c r="J514" i="6" s="1"/>
  <c r="J515" i="6" s="1"/>
  <c r="J516" i="6" s="1"/>
  <c r="J517" i="6" s="1"/>
  <c r="J518" i="6" s="1"/>
  <c r="J519" i="6" s="1"/>
  <c r="J520" i="6" s="1"/>
  <c r="J521" i="6" s="1"/>
  <c r="J522" i="6" s="1"/>
  <c r="J523" i="6" s="1"/>
  <c r="J524" i="6" s="1"/>
  <c r="J525" i="6" s="1"/>
  <c r="J526" i="6" s="1"/>
  <c r="J527" i="6" s="1"/>
  <c r="J528" i="6" s="1"/>
  <c r="J529" i="6" s="1"/>
  <c r="J530" i="6" s="1"/>
  <c r="J531" i="6" s="1"/>
  <c r="J532" i="6" s="1"/>
  <c r="J533" i="6" s="1"/>
  <c r="J534" i="6" s="1"/>
  <c r="J535" i="6" s="1"/>
  <c r="J536" i="6" s="1"/>
  <c r="J537" i="6" s="1"/>
  <c r="J538" i="6" s="1"/>
  <c r="J539" i="6" s="1"/>
  <c r="J540" i="6" s="1"/>
  <c r="J541" i="6" s="1"/>
  <c r="J542" i="6" s="1"/>
  <c r="J543" i="6" s="1"/>
  <c r="J544" i="6" s="1"/>
  <c r="J545" i="6" s="1"/>
  <c r="J546" i="6" s="1"/>
  <c r="J547" i="6" s="1"/>
  <c r="J548" i="6" s="1"/>
  <c r="J549" i="6" s="1"/>
  <c r="J550" i="6" s="1"/>
  <c r="K462" i="6"/>
  <c r="K463" i="6" s="1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J643" i="6"/>
  <c r="J644" i="6" s="1"/>
  <c r="J645" i="6" s="1"/>
  <c r="J646" i="6" s="1"/>
  <c r="J647" i="6" s="1"/>
  <c r="J648" i="6" s="1"/>
  <c r="J649" i="6" s="1"/>
  <c r="J650" i="6" s="1"/>
  <c r="J651" i="6" s="1"/>
  <c r="J652" i="6" s="1"/>
  <c r="J653" i="6" s="1"/>
  <c r="J654" i="6" s="1"/>
  <c r="J655" i="6" s="1"/>
  <c r="J656" i="6" s="1"/>
  <c r="J657" i="6" s="1"/>
  <c r="J658" i="6" s="1"/>
  <c r="J659" i="6" s="1"/>
  <c r="J660" i="6" s="1"/>
  <c r="J661" i="6" s="1"/>
  <c r="J662" i="6" s="1"/>
  <c r="J663" i="6" s="1"/>
  <c r="J664" i="6" s="1"/>
  <c r="J665" i="6" s="1"/>
  <c r="J666" i="6" s="1"/>
  <c r="J667" i="6" s="1"/>
  <c r="J668" i="6" s="1"/>
  <c r="J669" i="6" s="1"/>
  <c r="J670" i="6" s="1"/>
  <c r="J671" i="6" s="1"/>
  <c r="J672" i="6" s="1"/>
  <c r="J673" i="6" s="1"/>
  <c r="J674" i="6" s="1"/>
  <c r="J675" i="6" s="1"/>
  <c r="J676" i="6" s="1"/>
  <c r="J677" i="6" s="1"/>
  <c r="J678" i="6" s="1"/>
  <c r="J679" i="6" s="1"/>
  <c r="J680" i="6" s="1"/>
  <c r="J681" i="6" s="1"/>
  <c r="J682" i="6" s="1"/>
  <c r="J683" i="6" s="1"/>
  <c r="J684" i="6" s="1"/>
  <c r="J685" i="6" s="1"/>
  <c r="J686" i="6" s="1"/>
  <c r="J687" i="6" s="1"/>
  <c r="J688" i="6" s="1"/>
  <c r="J689" i="6" s="1"/>
  <c r="J690" i="6" s="1"/>
  <c r="J691" i="6" s="1"/>
  <c r="J692" i="6" s="1"/>
  <c r="J693" i="6" s="1"/>
  <c r="J694" i="6" s="1"/>
  <c r="J695" i="6" s="1"/>
  <c r="J696" i="6" s="1"/>
  <c r="J697" i="6" s="1"/>
  <c r="J698" i="6" s="1"/>
  <c r="J699" i="6" s="1"/>
  <c r="J700" i="6" s="1"/>
  <c r="J701" i="6" s="1"/>
  <c r="J702" i="6" s="1"/>
  <c r="J703" i="6" s="1"/>
  <c r="J704" i="6" s="1"/>
  <c r="J705" i="6" s="1"/>
  <c r="J706" i="6" s="1"/>
  <c r="J707" i="6" s="1"/>
  <c r="J708" i="6" s="1"/>
  <c r="J709" i="6" s="1"/>
  <c r="J710" i="6" s="1"/>
  <c r="J711" i="6" s="1"/>
  <c r="J712" i="6" s="1"/>
  <c r="J713" i="6" s="1"/>
  <c r="J714" i="6" s="1"/>
  <c r="J715" i="6" s="1"/>
  <c r="J716" i="6" s="1"/>
  <c r="J717" i="6" s="1"/>
  <c r="J718" i="6" s="1"/>
  <c r="J719" i="6" s="1"/>
  <c r="J720" i="6" s="1"/>
  <c r="J721" i="6" s="1"/>
  <c r="J722" i="6" s="1"/>
  <c r="J723" i="6" s="1"/>
  <c r="J724" i="6" s="1"/>
  <c r="J725" i="6" s="1"/>
  <c r="J726" i="6" s="1"/>
  <c r="J727" i="6" s="1"/>
  <c r="J728" i="6" s="1"/>
  <c r="J729" i="6" s="1"/>
  <c r="J730" i="6" s="1"/>
  <c r="J731" i="6" s="1"/>
  <c r="J732" i="6" s="1"/>
  <c r="J733" i="6" s="1"/>
  <c r="K1102" i="6"/>
  <c r="K1103" i="6" s="1"/>
  <c r="N278" i="6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 s="1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V277" i="6"/>
  <c r="V1191" i="6"/>
  <c r="K736" i="6"/>
  <c r="K737" i="6" s="1"/>
  <c r="N369" i="6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1008" i="6"/>
  <c r="N1009" i="6" s="1"/>
  <c r="N1010" i="6" s="1"/>
  <c r="N1011" i="6" s="1"/>
  <c r="N1012" i="6" s="1"/>
  <c r="N1013" i="6" s="1"/>
  <c r="N1014" i="6" s="1"/>
  <c r="N1015" i="6" s="1"/>
  <c r="N1016" i="6" s="1"/>
  <c r="N1017" i="6" s="1"/>
  <c r="N1018" i="6" s="1"/>
  <c r="N1019" i="6" s="1"/>
  <c r="N1020" i="6" s="1"/>
  <c r="N1021" i="6" s="1"/>
  <c r="N1022" i="6" s="1"/>
  <c r="N1023" i="6" s="1"/>
  <c r="N1024" i="6" s="1"/>
  <c r="N1025" i="6" s="1"/>
  <c r="N1026" i="6" s="1"/>
  <c r="N1027" i="6" s="1"/>
  <c r="N1028" i="6" s="1"/>
  <c r="N1029" i="6" s="1"/>
  <c r="N1030" i="6" s="1"/>
  <c r="N1031" i="6" s="1"/>
  <c r="N1032" i="6" s="1"/>
  <c r="N1033" i="6" s="1"/>
  <c r="N1034" i="6" s="1"/>
  <c r="N1035" i="6" s="1"/>
  <c r="N1036" i="6" s="1"/>
  <c r="N1037" i="6" s="1"/>
  <c r="N1038" i="6" s="1"/>
  <c r="N1039" i="6" s="1"/>
  <c r="N1040" i="6" s="1"/>
  <c r="N1041" i="6" s="1"/>
  <c r="N1042" i="6" s="1"/>
  <c r="N1043" i="6" s="1"/>
  <c r="N1044" i="6" s="1"/>
  <c r="N1045" i="6" s="1"/>
  <c r="N1046" i="6" s="1"/>
  <c r="N1047" i="6" s="1"/>
  <c r="N1048" i="6" s="1"/>
  <c r="N1049" i="6" s="1"/>
  <c r="N1050" i="6" s="1"/>
  <c r="N1051" i="6" s="1"/>
  <c r="N1052" i="6" s="1"/>
  <c r="N1053" i="6" s="1"/>
  <c r="N1054" i="6" s="1"/>
  <c r="N1055" i="6" s="1"/>
  <c r="N1056" i="6" s="1"/>
  <c r="N1057" i="6" s="1"/>
  <c r="N1058" i="6" s="1"/>
  <c r="N1059" i="6" s="1"/>
  <c r="N1060" i="6" s="1"/>
  <c r="N1061" i="6" s="1"/>
  <c r="N1062" i="6" s="1"/>
  <c r="N1063" i="6" s="1"/>
  <c r="N1064" i="6" s="1"/>
  <c r="N1065" i="6" s="1"/>
  <c r="N1066" i="6" s="1"/>
  <c r="N1067" i="6" s="1"/>
  <c r="N1068" i="6" s="1"/>
  <c r="N1069" i="6" s="1"/>
  <c r="N1070" i="6" s="1"/>
  <c r="N1071" i="6" s="1"/>
  <c r="N1072" i="6" s="1"/>
  <c r="N1073" i="6" s="1"/>
  <c r="N1074" i="6" s="1"/>
  <c r="N1075" i="6" s="1"/>
  <c r="N1076" i="6" s="1"/>
  <c r="N1077" i="6" s="1"/>
  <c r="N1078" i="6" s="1"/>
  <c r="N1079" i="6" s="1"/>
  <c r="N1080" i="6" s="1"/>
  <c r="N1081" i="6" s="1"/>
  <c r="N1082" i="6" s="1"/>
  <c r="N1083" i="6" s="1"/>
  <c r="N1084" i="6" s="1"/>
  <c r="N1085" i="6" s="1"/>
  <c r="N1086" i="6" s="1"/>
  <c r="N1087" i="6" s="1"/>
  <c r="N1088" i="6" s="1"/>
  <c r="N1089" i="6" s="1"/>
  <c r="N1090" i="6" s="1"/>
  <c r="N1091" i="6" s="1"/>
  <c r="N1092" i="6" s="1"/>
  <c r="N1093" i="6" s="1"/>
  <c r="N1094" i="6" s="1"/>
  <c r="N1095" i="6" s="1"/>
  <c r="N1096" i="6" s="1"/>
  <c r="N1097" i="6" s="1"/>
  <c r="N1098" i="6" s="1"/>
  <c r="N643" i="6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 s="1"/>
  <c r="N700" i="6" s="1"/>
  <c r="N701" i="6" s="1"/>
  <c r="N702" i="6" s="1"/>
  <c r="N703" i="6" s="1"/>
  <c r="N704" i="6" s="1"/>
  <c r="N705" i="6" s="1"/>
  <c r="N706" i="6" s="1"/>
  <c r="N707" i="6" s="1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1100" i="6"/>
  <c r="N1101" i="6" s="1"/>
  <c r="N1102" i="6" s="1"/>
  <c r="N1103" i="6" s="1"/>
  <c r="N1104" i="6" s="1"/>
  <c r="N1105" i="6" s="1"/>
  <c r="N1106" i="6" s="1"/>
  <c r="N1107" i="6" s="1"/>
  <c r="N1108" i="6" s="1"/>
  <c r="N1109" i="6" s="1"/>
  <c r="N1110" i="6" s="1"/>
  <c r="N1111" i="6" s="1"/>
  <c r="N1112" i="6" s="1"/>
  <c r="N1113" i="6" s="1"/>
  <c r="N1114" i="6" s="1"/>
  <c r="N1115" i="6" s="1"/>
  <c r="N1116" i="6" s="1"/>
  <c r="N1117" i="6" s="1"/>
  <c r="N1118" i="6" s="1"/>
  <c r="N1119" i="6" s="1"/>
  <c r="N1120" i="6" s="1"/>
  <c r="N1121" i="6" s="1"/>
  <c r="N1122" i="6" s="1"/>
  <c r="N1123" i="6" s="1"/>
  <c r="N1124" i="6" s="1"/>
  <c r="N1125" i="6" s="1"/>
  <c r="N1126" i="6" s="1"/>
  <c r="N1127" i="6" s="1"/>
  <c r="N1128" i="6" s="1"/>
  <c r="N1129" i="6" s="1"/>
  <c r="N1130" i="6" s="1"/>
  <c r="N1131" i="6" s="1"/>
  <c r="N1132" i="6" s="1"/>
  <c r="N1133" i="6" s="1"/>
  <c r="N1134" i="6" s="1"/>
  <c r="N1135" i="6" s="1"/>
  <c r="N1136" i="6" s="1"/>
  <c r="N1137" i="6" s="1"/>
  <c r="N1138" i="6" s="1"/>
  <c r="N1139" i="6" s="1"/>
  <c r="N1140" i="6" s="1"/>
  <c r="N1141" i="6" s="1"/>
  <c r="N1142" i="6" s="1"/>
  <c r="N1143" i="6" s="1"/>
  <c r="N1144" i="6" s="1"/>
  <c r="N1145" i="6" s="1"/>
  <c r="N1146" i="6" s="1"/>
  <c r="N1147" i="6" s="1"/>
  <c r="N1148" i="6" s="1"/>
  <c r="N1149" i="6" s="1"/>
  <c r="N1150" i="6" s="1"/>
  <c r="N1151" i="6" s="1"/>
  <c r="N1152" i="6" s="1"/>
  <c r="N1153" i="6" s="1"/>
  <c r="N1154" i="6" s="1"/>
  <c r="N1155" i="6" s="1"/>
  <c r="N1156" i="6" s="1"/>
  <c r="N1157" i="6" s="1"/>
  <c r="N1158" i="6" s="1"/>
  <c r="N1159" i="6" s="1"/>
  <c r="N1160" i="6" s="1"/>
  <c r="N1161" i="6" s="1"/>
  <c r="N1162" i="6" s="1"/>
  <c r="N1163" i="6" s="1"/>
  <c r="N1164" i="6" s="1"/>
  <c r="N1165" i="6" s="1"/>
  <c r="N1166" i="6" s="1"/>
  <c r="N1167" i="6" s="1"/>
  <c r="N1168" i="6" s="1"/>
  <c r="N1169" i="6" s="1"/>
  <c r="N1170" i="6" s="1"/>
  <c r="N1171" i="6" s="1"/>
  <c r="N1172" i="6" s="1"/>
  <c r="N1173" i="6" s="1"/>
  <c r="N1174" i="6" s="1"/>
  <c r="N1175" i="6" s="1"/>
  <c r="N1176" i="6" s="1"/>
  <c r="N1177" i="6" s="1"/>
  <c r="N1178" i="6" s="1"/>
  <c r="N1179" i="6" s="1"/>
  <c r="N1180" i="6" s="1"/>
  <c r="N1181" i="6" s="1"/>
  <c r="N1182" i="6" s="1"/>
  <c r="N1183" i="6" s="1"/>
  <c r="N1184" i="6" s="1"/>
  <c r="N1185" i="6" s="1"/>
  <c r="N1186" i="6" s="1"/>
  <c r="N1187" i="6" s="1"/>
  <c r="N1188" i="6" s="1"/>
  <c r="N1189" i="6" s="1"/>
  <c r="N1190" i="6" s="1"/>
  <c r="N461" i="6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96" i="6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N175" i="6" s="1"/>
  <c r="N176" i="6" s="1"/>
  <c r="N177" i="6" s="1"/>
  <c r="N178" i="6" s="1"/>
  <c r="N179" i="6" s="1"/>
  <c r="N180" i="6" s="1"/>
  <c r="N181" i="6" s="1"/>
  <c r="N182" i="6" s="1"/>
  <c r="N183" i="6" s="1"/>
  <c r="N184" i="6" s="1"/>
  <c r="P96" i="6"/>
  <c r="N552" i="6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827" i="6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735" i="6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186" i="6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K1193" i="6"/>
  <c r="V1192" i="6"/>
  <c r="K188" i="6"/>
  <c r="K370" i="6"/>
  <c r="K829" i="6"/>
  <c r="K644" i="6"/>
  <c r="K553" i="6"/>
  <c r="K1009" i="6"/>
  <c r="K278" i="6"/>
  <c r="K97" i="6"/>
  <c r="K918" i="6"/>
  <c r="M5" i="6"/>
  <c r="K6" i="6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H20" i="5"/>
  <c r="I20" i="5"/>
  <c r="J20" i="5"/>
  <c r="K20" i="5"/>
  <c r="L20" i="5"/>
  <c r="H21" i="5"/>
  <c r="I21" i="5"/>
  <c r="J21" i="5"/>
  <c r="K21" i="5"/>
  <c r="L21" i="5"/>
  <c r="H22" i="5"/>
  <c r="I22" i="5"/>
  <c r="J22" i="5"/>
  <c r="K22" i="5"/>
  <c r="L22" i="5"/>
  <c r="H23" i="5"/>
  <c r="I23" i="5"/>
  <c r="J23" i="5"/>
  <c r="K23" i="5"/>
  <c r="L23" i="5"/>
  <c r="H24" i="5"/>
  <c r="I24" i="5"/>
  <c r="J24" i="5"/>
  <c r="K24" i="5"/>
  <c r="L24" i="5"/>
  <c r="H25" i="5"/>
  <c r="I25" i="5"/>
  <c r="J25" i="5"/>
  <c r="K25" i="5"/>
  <c r="L25" i="5"/>
  <c r="H26" i="5"/>
  <c r="I26" i="5"/>
  <c r="J26" i="5"/>
  <c r="K26" i="5"/>
  <c r="L26" i="5"/>
  <c r="H27" i="5"/>
  <c r="I27" i="5"/>
  <c r="J27" i="5"/>
  <c r="K27" i="5"/>
  <c r="L27" i="5"/>
  <c r="H28" i="5"/>
  <c r="I28" i="5"/>
  <c r="J28" i="5"/>
  <c r="K28" i="5"/>
  <c r="L28" i="5"/>
  <c r="H29" i="5"/>
  <c r="I29" i="5"/>
  <c r="J29" i="5"/>
  <c r="K29" i="5"/>
  <c r="L29" i="5"/>
  <c r="H30" i="5"/>
  <c r="I30" i="5"/>
  <c r="J30" i="5"/>
  <c r="K30" i="5"/>
  <c r="L30" i="5"/>
  <c r="H31" i="5"/>
  <c r="I31" i="5"/>
  <c r="J31" i="5"/>
  <c r="K31" i="5"/>
  <c r="L31" i="5"/>
  <c r="H32" i="5"/>
  <c r="I32" i="5"/>
  <c r="J32" i="5"/>
  <c r="K32" i="5"/>
  <c r="L32" i="5"/>
  <c r="I19" i="5"/>
  <c r="J19" i="5"/>
  <c r="K19" i="5"/>
  <c r="L19" i="5"/>
  <c r="H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F24" i="5"/>
  <c r="D25" i="5"/>
  <c r="E25" i="5"/>
  <c r="F25" i="5"/>
  <c r="D26" i="5"/>
  <c r="E26" i="5"/>
  <c r="F26" i="5"/>
  <c r="D27" i="5"/>
  <c r="E27" i="5"/>
  <c r="F27" i="5"/>
  <c r="D28" i="5"/>
  <c r="E28" i="5"/>
  <c r="F28" i="5"/>
  <c r="D29" i="5"/>
  <c r="E29" i="5"/>
  <c r="F29" i="5"/>
  <c r="D30" i="5"/>
  <c r="E30" i="5"/>
  <c r="F30" i="5"/>
  <c r="D31" i="5"/>
  <c r="E31" i="5"/>
  <c r="F31" i="5"/>
  <c r="D32" i="5"/>
  <c r="E32" i="5"/>
  <c r="F32" i="5"/>
  <c r="D19" i="5"/>
  <c r="E19" i="5"/>
  <c r="F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19" i="5"/>
  <c r="G19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2" i="5"/>
  <c r="M2" i="5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C3" i="4"/>
  <c r="D3" i="4"/>
  <c r="E3" i="4"/>
  <c r="F3" i="4"/>
  <c r="G3" i="4"/>
  <c r="H3" i="4"/>
  <c r="I3" i="4"/>
  <c r="J3" i="4"/>
  <c r="K3" i="4"/>
  <c r="L3" i="4"/>
  <c r="M3" i="4"/>
  <c r="N3" i="4"/>
  <c r="O3" i="4"/>
  <c r="Q3" i="4"/>
  <c r="C4" i="4"/>
  <c r="M4" i="4" s="1"/>
  <c r="D4" i="4"/>
  <c r="O4" i="4" s="1"/>
  <c r="E4" i="4"/>
  <c r="F4" i="4"/>
  <c r="G4" i="4"/>
  <c r="H4" i="4"/>
  <c r="I4" i="4"/>
  <c r="J4" i="4"/>
  <c r="K4" i="4"/>
  <c r="L4" i="4"/>
  <c r="N4" i="4"/>
  <c r="Q4" i="4"/>
  <c r="B5" i="4"/>
  <c r="C5" i="4"/>
  <c r="M5" i="4" s="1"/>
  <c r="D5" i="4"/>
  <c r="O5" i="4" s="1"/>
  <c r="E5" i="4"/>
  <c r="F5" i="4"/>
  <c r="N5" i="4" s="1"/>
  <c r="G5" i="4"/>
  <c r="H5" i="4"/>
  <c r="I5" i="4"/>
  <c r="J5" i="4"/>
  <c r="K5" i="4"/>
  <c r="L5" i="4"/>
  <c r="Q5" i="4"/>
  <c r="B6" i="4"/>
  <c r="C6" i="4"/>
  <c r="M6" i="4" s="1"/>
  <c r="D6" i="4"/>
  <c r="O6" i="4" s="1"/>
  <c r="E6" i="4"/>
  <c r="F6" i="4"/>
  <c r="N6" i="4" s="1"/>
  <c r="G6" i="4"/>
  <c r="H6" i="4"/>
  <c r="I6" i="4"/>
  <c r="J6" i="4"/>
  <c r="K6" i="4"/>
  <c r="L6" i="4"/>
  <c r="B7" i="4"/>
  <c r="C7" i="4"/>
  <c r="M7" i="4" s="1"/>
  <c r="D7" i="4"/>
  <c r="O7" i="4" s="1"/>
  <c r="E7" i="4"/>
  <c r="F7" i="4"/>
  <c r="G7" i="4"/>
  <c r="H7" i="4"/>
  <c r="I7" i="4"/>
  <c r="J7" i="4"/>
  <c r="K7" i="4"/>
  <c r="L7" i="4"/>
  <c r="N7" i="4"/>
  <c r="B8" i="4"/>
  <c r="C8" i="4"/>
  <c r="M8" i="4" s="1"/>
  <c r="D8" i="4"/>
  <c r="O8" i="4" s="1"/>
  <c r="E8" i="4"/>
  <c r="F8" i="4"/>
  <c r="G8" i="4"/>
  <c r="H8" i="4"/>
  <c r="I8" i="4"/>
  <c r="J8" i="4"/>
  <c r="K8" i="4"/>
  <c r="L8" i="4"/>
  <c r="N8" i="4"/>
  <c r="Q8" i="4"/>
  <c r="B9" i="4"/>
  <c r="C9" i="4"/>
  <c r="M9" i="4" s="1"/>
  <c r="D9" i="4"/>
  <c r="O9" i="4" s="1"/>
  <c r="E9" i="4"/>
  <c r="F9" i="4"/>
  <c r="N9" i="4" s="1"/>
  <c r="G9" i="4"/>
  <c r="H9" i="4"/>
  <c r="I9" i="4"/>
  <c r="J9" i="4"/>
  <c r="K9" i="4"/>
  <c r="L9" i="4"/>
  <c r="Q9" i="4"/>
  <c r="B10" i="4"/>
  <c r="C10" i="4"/>
  <c r="M10" i="4" s="1"/>
  <c r="D10" i="4"/>
  <c r="O10" i="4" s="1"/>
  <c r="E10" i="4"/>
  <c r="F10" i="4"/>
  <c r="N10" i="4" s="1"/>
  <c r="G10" i="4"/>
  <c r="H10" i="4"/>
  <c r="Q10" i="4" s="1"/>
  <c r="I10" i="4"/>
  <c r="J10" i="4"/>
  <c r="K10" i="4"/>
  <c r="L10" i="4"/>
  <c r="B11" i="4"/>
  <c r="C11" i="4"/>
  <c r="M11" i="4" s="1"/>
  <c r="D11" i="4"/>
  <c r="O11" i="4" s="1"/>
  <c r="E11" i="4"/>
  <c r="F11" i="4"/>
  <c r="N11" i="4" s="1"/>
  <c r="G11" i="4"/>
  <c r="H11" i="4"/>
  <c r="I11" i="4"/>
  <c r="J11" i="4"/>
  <c r="K11" i="4"/>
  <c r="L11" i="4"/>
  <c r="B12" i="4"/>
  <c r="C12" i="4"/>
  <c r="M12" i="4" s="1"/>
  <c r="D12" i="4"/>
  <c r="O12" i="4" s="1"/>
  <c r="E12" i="4"/>
  <c r="F12" i="4"/>
  <c r="N12" i="4" s="1"/>
  <c r="G12" i="4"/>
  <c r="H12" i="4"/>
  <c r="I12" i="4"/>
  <c r="J12" i="4"/>
  <c r="K12" i="4"/>
  <c r="L12" i="4"/>
  <c r="B13" i="4"/>
  <c r="C13" i="4"/>
  <c r="M13" i="4" s="1"/>
  <c r="D13" i="4"/>
  <c r="O13" i="4" s="1"/>
  <c r="E13" i="4"/>
  <c r="F13" i="4"/>
  <c r="N13" i="4" s="1"/>
  <c r="G13" i="4"/>
  <c r="H13" i="4"/>
  <c r="Q13" i="4" s="1"/>
  <c r="I13" i="4"/>
  <c r="J13" i="4"/>
  <c r="K13" i="4"/>
  <c r="L13" i="4"/>
  <c r="B14" i="4"/>
  <c r="C14" i="4"/>
  <c r="M14" i="4" s="1"/>
  <c r="D14" i="4"/>
  <c r="O14" i="4" s="1"/>
  <c r="E14" i="4"/>
  <c r="F14" i="4"/>
  <c r="N14" i="4" s="1"/>
  <c r="G14" i="4"/>
  <c r="H14" i="4"/>
  <c r="Q14" i="4" s="1"/>
  <c r="I14" i="4"/>
  <c r="J14" i="4"/>
  <c r="K14" i="4"/>
  <c r="L14" i="4"/>
  <c r="B15" i="4"/>
  <c r="C15" i="4"/>
  <c r="M15" i="4" s="1"/>
  <c r="D15" i="4"/>
  <c r="O15" i="4" s="1"/>
  <c r="E15" i="4"/>
  <c r="F15" i="4"/>
  <c r="G15" i="4"/>
  <c r="H15" i="4"/>
  <c r="I15" i="4"/>
  <c r="J15" i="4"/>
  <c r="K15" i="4"/>
  <c r="L15" i="4"/>
  <c r="N15" i="4"/>
  <c r="Q15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N3" i="2"/>
  <c r="N4" i="2"/>
  <c r="N5" i="2"/>
  <c r="N6" i="2"/>
  <c r="N7" i="2"/>
  <c r="N8" i="2"/>
  <c r="N12" i="2"/>
  <c r="O3" i="2"/>
  <c r="O4" i="2"/>
  <c r="O5" i="2"/>
  <c r="O6" i="2"/>
  <c r="O7" i="2"/>
  <c r="O8" i="2"/>
  <c r="O12" i="2"/>
  <c r="O2" i="2"/>
  <c r="R5" i="2"/>
  <c r="R6" i="2"/>
  <c r="R2" i="2"/>
  <c r="E6" i="1"/>
  <c r="E7" i="1"/>
  <c r="E20" i="1"/>
  <c r="D3" i="1"/>
  <c r="E3" i="1" s="1"/>
  <c r="D4" i="1"/>
  <c r="E4" i="1" s="1"/>
  <c r="D6" i="1"/>
  <c r="D7" i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O17" i="2"/>
  <c r="N17" i="2"/>
  <c r="O18" i="2"/>
  <c r="O20" i="2"/>
  <c r="N20" i="2"/>
  <c r="O19" i="2"/>
  <c r="N19" i="2"/>
  <c r="O16" i="2"/>
  <c r="O15" i="2"/>
  <c r="F15" i="2"/>
  <c r="R21" i="2"/>
  <c r="R22" i="2"/>
  <c r="R23" i="2"/>
  <c r="R24" i="2"/>
  <c r="R25" i="2"/>
  <c r="R26" i="2"/>
  <c r="R27" i="2"/>
  <c r="R28" i="2"/>
  <c r="R29" i="2"/>
  <c r="R30" i="2"/>
  <c r="R3" i="2"/>
  <c r="R4" i="2"/>
  <c r="O10" i="2"/>
  <c r="N10" i="2"/>
  <c r="O9" i="2"/>
  <c r="N9" i="2"/>
  <c r="O11" i="2"/>
  <c r="N11" i="2"/>
  <c r="F198" i="12" l="1"/>
  <c r="G198" i="12" s="1"/>
  <c r="H198" i="12" s="1"/>
  <c r="F214" i="12"/>
  <c r="G214" i="12" s="1"/>
  <c r="H214" i="12" s="1"/>
  <c r="F230" i="12"/>
  <c r="G230" i="12" s="1"/>
  <c r="H230" i="12" s="1"/>
  <c r="F246" i="12"/>
  <c r="G246" i="12" s="1"/>
  <c r="H246" i="12" s="1"/>
  <c r="F262" i="12"/>
  <c r="G262" i="12" s="1"/>
  <c r="H262" i="12" s="1"/>
  <c r="F199" i="12"/>
  <c r="G199" i="12" s="1"/>
  <c r="H199" i="12" s="1"/>
  <c r="F215" i="12"/>
  <c r="G215" i="12" s="1"/>
  <c r="H215" i="12" s="1"/>
  <c r="F231" i="12"/>
  <c r="G231" i="12" s="1"/>
  <c r="H231" i="12" s="1"/>
  <c r="F247" i="12"/>
  <c r="G247" i="12" s="1"/>
  <c r="H247" i="12" s="1"/>
  <c r="F263" i="12"/>
  <c r="G263" i="12" s="1"/>
  <c r="H263" i="12" s="1"/>
  <c r="F200" i="12"/>
  <c r="G200" i="12" s="1"/>
  <c r="H200" i="12" s="1"/>
  <c r="F216" i="12"/>
  <c r="G216" i="12" s="1"/>
  <c r="H216" i="12" s="1"/>
  <c r="F232" i="12"/>
  <c r="G232" i="12" s="1"/>
  <c r="H232" i="12" s="1"/>
  <c r="F248" i="12"/>
  <c r="G248" i="12" s="1"/>
  <c r="H248" i="12" s="1"/>
  <c r="F264" i="12"/>
  <c r="G264" i="12" s="1"/>
  <c r="H264" i="12" s="1"/>
  <c r="F185" i="12"/>
  <c r="G185" i="12" s="1"/>
  <c r="H185" i="12" s="1"/>
  <c r="F201" i="12"/>
  <c r="G201" i="12" s="1"/>
  <c r="H201" i="12" s="1"/>
  <c r="F217" i="12"/>
  <c r="G217" i="12" s="1"/>
  <c r="H217" i="12" s="1"/>
  <c r="F233" i="12"/>
  <c r="G233" i="12" s="1"/>
  <c r="H233" i="12" s="1"/>
  <c r="F249" i="12"/>
  <c r="G249" i="12" s="1"/>
  <c r="H249" i="12" s="1"/>
  <c r="F265" i="12"/>
  <c r="G265" i="12" s="1"/>
  <c r="H265" i="12" s="1"/>
  <c r="F186" i="12"/>
  <c r="G186" i="12" s="1"/>
  <c r="H186" i="12" s="1"/>
  <c r="F202" i="12"/>
  <c r="G202" i="12" s="1"/>
  <c r="H202" i="12" s="1"/>
  <c r="F218" i="12"/>
  <c r="G218" i="12" s="1"/>
  <c r="H218" i="12" s="1"/>
  <c r="F234" i="12"/>
  <c r="G234" i="12" s="1"/>
  <c r="H234" i="12" s="1"/>
  <c r="F250" i="12"/>
  <c r="G250" i="12" s="1"/>
  <c r="H250" i="12" s="1"/>
  <c r="F266" i="12"/>
  <c r="G266" i="12" s="1"/>
  <c r="H266" i="12" s="1"/>
  <c r="F187" i="12"/>
  <c r="G187" i="12" s="1"/>
  <c r="H187" i="12" s="1"/>
  <c r="F203" i="12"/>
  <c r="G203" i="12" s="1"/>
  <c r="H203" i="12" s="1"/>
  <c r="F219" i="12"/>
  <c r="G219" i="12" s="1"/>
  <c r="H219" i="12" s="1"/>
  <c r="F235" i="12"/>
  <c r="G235" i="12" s="1"/>
  <c r="H235" i="12" s="1"/>
  <c r="F251" i="12"/>
  <c r="G251" i="12" s="1"/>
  <c r="H251" i="12" s="1"/>
  <c r="F267" i="12"/>
  <c r="G267" i="12" s="1"/>
  <c r="H267" i="12" s="1"/>
  <c r="F192" i="12"/>
  <c r="G192" i="12" s="1"/>
  <c r="H192" i="12" s="1"/>
  <c r="F208" i="12"/>
  <c r="G208" i="12" s="1"/>
  <c r="H208" i="12" s="1"/>
  <c r="F224" i="12"/>
  <c r="G224" i="12" s="1"/>
  <c r="H224" i="12" s="1"/>
  <c r="F240" i="12"/>
  <c r="G240" i="12" s="1"/>
  <c r="H240" i="12" s="1"/>
  <c r="F256" i="12"/>
  <c r="G256" i="12" s="1"/>
  <c r="H256" i="12" s="1"/>
  <c r="F272" i="12"/>
  <c r="G272" i="12" s="1"/>
  <c r="H272" i="12" s="1"/>
  <c r="F191" i="12"/>
  <c r="G191" i="12" s="1"/>
  <c r="H191" i="12" s="1"/>
  <c r="F221" i="12"/>
  <c r="G221" i="12" s="1"/>
  <c r="H221" i="12" s="1"/>
  <c r="F245" i="12"/>
  <c r="G245" i="12" s="1"/>
  <c r="H245" i="12" s="1"/>
  <c r="F184" i="12"/>
  <c r="G184" i="12" s="1"/>
  <c r="H184" i="12" s="1"/>
  <c r="F188" i="12"/>
  <c r="G188" i="12" s="1"/>
  <c r="H188" i="12" s="1"/>
  <c r="F242" i="12"/>
  <c r="G242" i="12" s="1"/>
  <c r="H242" i="12" s="1"/>
  <c r="F213" i="12"/>
  <c r="G213" i="12" s="1"/>
  <c r="H213" i="12" s="1"/>
  <c r="F273" i="12"/>
  <c r="G273" i="12" s="1"/>
  <c r="H273" i="12" s="1"/>
  <c r="F193" i="12"/>
  <c r="G193" i="12" s="1"/>
  <c r="H193" i="12" s="1"/>
  <c r="F222" i="12"/>
  <c r="G222" i="12" s="1"/>
  <c r="H222" i="12" s="1"/>
  <c r="F252" i="12"/>
  <c r="G252" i="12" s="1"/>
  <c r="H252" i="12" s="1"/>
  <c r="F194" i="12"/>
  <c r="G194" i="12" s="1"/>
  <c r="H194" i="12" s="1"/>
  <c r="F223" i="12"/>
  <c r="G223" i="12" s="1"/>
  <c r="H223" i="12" s="1"/>
  <c r="F253" i="12"/>
  <c r="G253" i="12" s="1"/>
  <c r="H253" i="12" s="1"/>
  <c r="F212" i="12"/>
  <c r="G212" i="12" s="1"/>
  <c r="H212" i="12" s="1"/>
  <c r="F271" i="12"/>
  <c r="G271" i="12" s="1"/>
  <c r="H271" i="12" s="1"/>
  <c r="F189" i="12"/>
  <c r="G189" i="12" s="1"/>
  <c r="H189" i="12" s="1"/>
  <c r="F243" i="12"/>
  <c r="G243" i="12" s="1"/>
  <c r="H243" i="12" s="1"/>
  <c r="F195" i="12"/>
  <c r="G195" i="12" s="1"/>
  <c r="H195" i="12" s="1"/>
  <c r="F225" i="12"/>
  <c r="G225" i="12" s="1"/>
  <c r="H225" i="12" s="1"/>
  <c r="F254" i="12"/>
  <c r="G254" i="12" s="1"/>
  <c r="H254" i="12" s="1"/>
  <c r="F196" i="12"/>
  <c r="G196" i="12" s="1"/>
  <c r="H196" i="12" s="1"/>
  <c r="F226" i="12"/>
  <c r="G226" i="12" s="1"/>
  <c r="H226" i="12" s="1"/>
  <c r="F255" i="12"/>
  <c r="G255" i="12" s="1"/>
  <c r="H255" i="12" s="1"/>
  <c r="F197" i="12"/>
  <c r="G197" i="12" s="1"/>
  <c r="H197" i="12" s="1"/>
  <c r="F227" i="12"/>
  <c r="G227" i="12" s="1"/>
  <c r="H227" i="12" s="1"/>
  <c r="F257" i="12"/>
  <c r="G257" i="12" s="1"/>
  <c r="H257" i="12" s="1"/>
  <c r="F204" i="12"/>
  <c r="G204" i="12" s="1"/>
  <c r="H204" i="12" s="1"/>
  <c r="F228" i="12"/>
  <c r="G228" i="12" s="1"/>
  <c r="H228" i="12" s="1"/>
  <c r="F258" i="12"/>
  <c r="G258" i="12" s="1"/>
  <c r="H258" i="12" s="1"/>
  <c r="F205" i="12"/>
  <c r="G205" i="12" s="1"/>
  <c r="H205" i="12" s="1"/>
  <c r="F229" i="12"/>
  <c r="G229" i="12" s="1"/>
  <c r="H229" i="12" s="1"/>
  <c r="F259" i="12"/>
  <c r="G259" i="12" s="1"/>
  <c r="H259" i="12" s="1"/>
  <c r="F237" i="12"/>
  <c r="G237" i="12" s="1"/>
  <c r="H237" i="12" s="1"/>
  <c r="F206" i="12"/>
  <c r="G206" i="12" s="1"/>
  <c r="H206" i="12" s="1"/>
  <c r="F236" i="12"/>
  <c r="G236" i="12" s="1"/>
  <c r="H236" i="12" s="1"/>
  <c r="F260" i="12"/>
  <c r="G260" i="12" s="1"/>
  <c r="H260" i="12" s="1"/>
  <c r="F207" i="12"/>
  <c r="G207" i="12" s="1"/>
  <c r="H207" i="12" s="1"/>
  <c r="F261" i="12"/>
  <c r="G261" i="12" s="1"/>
  <c r="H261" i="12" s="1"/>
  <c r="F209" i="12"/>
  <c r="G209" i="12" s="1"/>
  <c r="H209" i="12" s="1"/>
  <c r="F238" i="12"/>
  <c r="G238" i="12" s="1"/>
  <c r="H238" i="12" s="1"/>
  <c r="F268" i="12"/>
  <c r="G268" i="12" s="1"/>
  <c r="H268" i="12" s="1"/>
  <c r="F210" i="12"/>
  <c r="G210" i="12" s="1"/>
  <c r="H210" i="12" s="1"/>
  <c r="F239" i="12"/>
  <c r="G239" i="12" s="1"/>
  <c r="H239" i="12" s="1"/>
  <c r="F269" i="12"/>
  <c r="G269" i="12" s="1"/>
  <c r="H269" i="12" s="1"/>
  <c r="F211" i="12"/>
  <c r="G211" i="12" s="1"/>
  <c r="H211" i="12" s="1"/>
  <c r="F241" i="12"/>
  <c r="G241" i="12" s="1"/>
  <c r="H241" i="12" s="1"/>
  <c r="F270" i="12"/>
  <c r="G270" i="12" s="1"/>
  <c r="H270" i="12" s="1"/>
  <c r="F190" i="12"/>
  <c r="G190" i="12" s="1"/>
  <c r="H190" i="12" s="1"/>
  <c r="F220" i="12"/>
  <c r="G220" i="12" s="1"/>
  <c r="H220" i="12" s="1"/>
  <c r="F244" i="12"/>
  <c r="G244" i="12" s="1"/>
  <c r="H244" i="12" s="1"/>
  <c r="F274" i="12"/>
  <c r="G274" i="12" s="1"/>
  <c r="H274" i="12" s="1"/>
  <c r="F97" i="12"/>
  <c r="G97" i="12" s="1"/>
  <c r="H97" i="12" s="1"/>
  <c r="F113" i="12"/>
  <c r="G113" i="12" s="1"/>
  <c r="H113" i="12" s="1"/>
  <c r="F129" i="12"/>
  <c r="G129" i="12" s="1"/>
  <c r="H129" i="12" s="1"/>
  <c r="F145" i="12"/>
  <c r="G145" i="12" s="1"/>
  <c r="H145" i="12" s="1"/>
  <c r="F161" i="12"/>
  <c r="G161" i="12" s="1"/>
  <c r="H161" i="12" s="1"/>
  <c r="F177" i="12"/>
  <c r="G177" i="12" s="1"/>
  <c r="H177" i="12" s="1"/>
  <c r="F98" i="12"/>
  <c r="G98" i="12" s="1"/>
  <c r="H98" i="12" s="1"/>
  <c r="F114" i="12"/>
  <c r="G114" i="12" s="1"/>
  <c r="H114" i="12" s="1"/>
  <c r="F130" i="12"/>
  <c r="G130" i="12" s="1"/>
  <c r="H130" i="12" s="1"/>
  <c r="F146" i="12"/>
  <c r="G146" i="12" s="1"/>
  <c r="H146" i="12" s="1"/>
  <c r="F162" i="12"/>
  <c r="G162" i="12" s="1"/>
  <c r="H162" i="12" s="1"/>
  <c r="F178" i="12"/>
  <c r="G178" i="12" s="1"/>
  <c r="H178" i="12" s="1"/>
  <c r="F99" i="12"/>
  <c r="G99" i="12" s="1"/>
  <c r="H99" i="12" s="1"/>
  <c r="F115" i="12"/>
  <c r="G115" i="12" s="1"/>
  <c r="H115" i="12" s="1"/>
  <c r="F131" i="12"/>
  <c r="G131" i="12" s="1"/>
  <c r="H131" i="12" s="1"/>
  <c r="F147" i="12"/>
  <c r="G147" i="12" s="1"/>
  <c r="H147" i="12" s="1"/>
  <c r="F163" i="12"/>
  <c r="G163" i="12" s="1"/>
  <c r="H163" i="12" s="1"/>
  <c r="F179" i="12"/>
  <c r="G179" i="12" s="1"/>
  <c r="H179" i="12" s="1"/>
  <c r="F100" i="12"/>
  <c r="G100" i="12" s="1"/>
  <c r="H100" i="12" s="1"/>
  <c r="F116" i="12"/>
  <c r="G116" i="12" s="1"/>
  <c r="H116" i="12" s="1"/>
  <c r="F132" i="12"/>
  <c r="G132" i="12" s="1"/>
  <c r="H132" i="12" s="1"/>
  <c r="F148" i="12"/>
  <c r="G148" i="12" s="1"/>
  <c r="H148" i="12" s="1"/>
  <c r="F164" i="12"/>
  <c r="G164" i="12" s="1"/>
  <c r="H164" i="12" s="1"/>
  <c r="F180" i="12"/>
  <c r="G180" i="12" s="1"/>
  <c r="H180" i="12" s="1"/>
  <c r="F101" i="12"/>
  <c r="G101" i="12" s="1"/>
  <c r="H101" i="12" s="1"/>
  <c r="F117" i="12"/>
  <c r="G117" i="12" s="1"/>
  <c r="H117" i="12" s="1"/>
  <c r="F133" i="12"/>
  <c r="G133" i="12" s="1"/>
  <c r="H133" i="12" s="1"/>
  <c r="F149" i="12"/>
  <c r="G149" i="12" s="1"/>
  <c r="H149" i="12" s="1"/>
  <c r="F165" i="12"/>
  <c r="G165" i="12" s="1"/>
  <c r="H165" i="12" s="1"/>
  <c r="F181" i="12"/>
  <c r="G181" i="12" s="1"/>
  <c r="H181" i="12" s="1"/>
  <c r="F102" i="12"/>
  <c r="G102" i="12" s="1"/>
  <c r="H102" i="12" s="1"/>
  <c r="F118" i="12"/>
  <c r="G118" i="12" s="1"/>
  <c r="H118" i="12" s="1"/>
  <c r="F134" i="12"/>
  <c r="G134" i="12" s="1"/>
  <c r="H134" i="12" s="1"/>
  <c r="F150" i="12"/>
  <c r="G150" i="12" s="1"/>
  <c r="H150" i="12" s="1"/>
  <c r="F166" i="12"/>
  <c r="G166" i="12" s="1"/>
  <c r="H166" i="12" s="1"/>
  <c r="F182" i="12"/>
  <c r="G182" i="12" s="1"/>
  <c r="H182" i="12" s="1"/>
  <c r="F107" i="12"/>
  <c r="G107" i="12" s="1"/>
  <c r="H107" i="12" s="1"/>
  <c r="F123" i="12"/>
  <c r="G123" i="12" s="1"/>
  <c r="H123" i="12" s="1"/>
  <c r="F139" i="12"/>
  <c r="G139" i="12" s="1"/>
  <c r="H139" i="12" s="1"/>
  <c r="F155" i="12"/>
  <c r="G155" i="12" s="1"/>
  <c r="H155" i="12" s="1"/>
  <c r="F171" i="12"/>
  <c r="G171" i="12" s="1"/>
  <c r="H171" i="12" s="1"/>
  <c r="F124" i="12"/>
  <c r="G124" i="12" s="1"/>
  <c r="H124" i="12" s="1"/>
  <c r="F153" i="12"/>
  <c r="G153" i="12" s="1"/>
  <c r="H153" i="12" s="1"/>
  <c r="F183" i="12"/>
  <c r="G183" i="12" s="1"/>
  <c r="H183" i="12" s="1"/>
  <c r="F120" i="12"/>
  <c r="G120" i="12" s="1"/>
  <c r="H120" i="12" s="1"/>
  <c r="F174" i="12"/>
  <c r="G174" i="12" s="1"/>
  <c r="H174" i="12" s="1"/>
  <c r="F151" i="12"/>
  <c r="G151" i="12" s="1"/>
  <c r="H151" i="12" s="1"/>
  <c r="F95" i="12"/>
  <c r="G95" i="12" s="1"/>
  <c r="H95" i="12" s="1"/>
  <c r="F125" i="12"/>
  <c r="G125" i="12" s="1"/>
  <c r="H125" i="12" s="1"/>
  <c r="F154" i="12"/>
  <c r="G154" i="12" s="1"/>
  <c r="H154" i="12" s="1"/>
  <c r="F94" i="12"/>
  <c r="G94" i="12" s="1"/>
  <c r="H94" i="12" s="1"/>
  <c r="F96" i="12"/>
  <c r="G96" i="12" s="1"/>
  <c r="H96" i="12" s="1"/>
  <c r="F126" i="12"/>
  <c r="G126" i="12" s="1"/>
  <c r="H126" i="12" s="1"/>
  <c r="F156" i="12"/>
  <c r="G156" i="12" s="1"/>
  <c r="H156" i="12" s="1"/>
  <c r="F144" i="12"/>
  <c r="G144" i="12" s="1"/>
  <c r="H144" i="12" s="1"/>
  <c r="F121" i="12"/>
  <c r="G121" i="12" s="1"/>
  <c r="H121" i="12" s="1"/>
  <c r="F175" i="12"/>
  <c r="G175" i="12" s="1"/>
  <c r="H175" i="12" s="1"/>
  <c r="F103" i="12"/>
  <c r="G103" i="12" s="1"/>
  <c r="H103" i="12" s="1"/>
  <c r="F127" i="12"/>
  <c r="G127" i="12" s="1"/>
  <c r="H127" i="12" s="1"/>
  <c r="F157" i="12"/>
  <c r="G157" i="12" s="1"/>
  <c r="H157" i="12" s="1"/>
  <c r="F104" i="12"/>
  <c r="G104" i="12" s="1"/>
  <c r="H104" i="12" s="1"/>
  <c r="F128" i="12"/>
  <c r="G128" i="12" s="1"/>
  <c r="H128" i="12" s="1"/>
  <c r="F158" i="12"/>
  <c r="G158" i="12" s="1"/>
  <c r="H158" i="12" s="1"/>
  <c r="F105" i="12"/>
  <c r="G105" i="12" s="1"/>
  <c r="H105" i="12" s="1"/>
  <c r="F135" i="12"/>
  <c r="G135" i="12" s="1"/>
  <c r="H135" i="12" s="1"/>
  <c r="F159" i="12"/>
  <c r="G159" i="12" s="1"/>
  <c r="H159" i="12" s="1"/>
  <c r="F106" i="12"/>
  <c r="G106" i="12" s="1"/>
  <c r="H106" i="12" s="1"/>
  <c r="F136" i="12"/>
  <c r="G136" i="12" s="1"/>
  <c r="H136" i="12" s="1"/>
  <c r="F160" i="12"/>
  <c r="G160" i="12" s="1"/>
  <c r="H160" i="12" s="1"/>
  <c r="F108" i="12"/>
  <c r="G108" i="12" s="1"/>
  <c r="H108" i="12" s="1"/>
  <c r="F137" i="12"/>
  <c r="G137" i="12" s="1"/>
  <c r="H137" i="12" s="1"/>
  <c r="F167" i="12"/>
  <c r="G167" i="12" s="1"/>
  <c r="H167" i="12" s="1"/>
  <c r="F110" i="12"/>
  <c r="G110" i="12" s="1"/>
  <c r="H110" i="12" s="1"/>
  <c r="F169" i="12"/>
  <c r="G169" i="12" s="1"/>
  <c r="H169" i="12" s="1"/>
  <c r="F109" i="12"/>
  <c r="G109" i="12" s="1"/>
  <c r="H109" i="12" s="1"/>
  <c r="F138" i="12"/>
  <c r="G138" i="12" s="1"/>
  <c r="H138" i="12" s="1"/>
  <c r="F168" i="12"/>
  <c r="G168" i="12" s="1"/>
  <c r="H168" i="12" s="1"/>
  <c r="F140" i="12"/>
  <c r="G140" i="12" s="1"/>
  <c r="H140" i="12" s="1"/>
  <c r="F111" i="12"/>
  <c r="G111" i="12" s="1"/>
  <c r="H111" i="12" s="1"/>
  <c r="F141" i="12"/>
  <c r="G141" i="12" s="1"/>
  <c r="H141" i="12" s="1"/>
  <c r="F170" i="12"/>
  <c r="G170" i="12" s="1"/>
  <c r="H170" i="12" s="1"/>
  <c r="F112" i="12"/>
  <c r="G112" i="12" s="1"/>
  <c r="H112" i="12" s="1"/>
  <c r="F142" i="12"/>
  <c r="G142" i="12" s="1"/>
  <c r="H142" i="12" s="1"/>
  <c r="F172" i="12"/>
  <c r="G172" i="12" s="1"/>
  <c r="H172" i="12" s="1"/>
  <c r="F119" i="12"/>
  <c r="G119" i="12" s="1"/>
  <c r="H119" i="12" s="1"/>
  <c r="F143" i="12"/>
  <c r="G143" i="12" s="1"/>
  <c r="H143" i="12" s="1"/>
  <c r="F173" i="12"/>
  <c r="G173" i="12" s="1"/>
  <c r="H173" i="12" s="1"/>
  <c r="F122" i="12"/>
  <c r="G122" i="12" s="1"/>
  <c r="H122" i="12" s="1"/>
  <c r="F152" i="12"/>
  <c r="G152" i="12" s="1"/>
  <c r="H152" i="12" s="1"/>
  <c r="F176" i="12"/>
  <c r="G176" i="12" s="1"/>
  <c r="H176" i="12" s="1"/>
  <c r="F373" i="12"/>
  <c r="G373" i="12" s="1"/>
  <c r="H373" i="12" s="1"/>
  <c r="F389" i="12"/>
  <c r="G389" i="12" s="1"/>
  <c r="H389" i="12" s="1"/>
  <c r="F405" i="12"/>
  <c r="G405" i="12" s="1"/>
  <c r="H405" i="12" s="1"/>
  <c r="F421" i="12"/>
  <c r="G421" i="12" s="1"/>
  <c r="H421" i="12" s="1"/>
  <c r="F437" i="12"/>
  <c r="G437" i="12" s="1"/>
  <c r="H437" i="12" s="1"/>
  <c r="F453" i="12"/>
  <c r="G453" i="12" s="1"/>
  <c r="H453" i="12" s="1"/>
  <c r="F374" i="12"/>
  <c r="G374" i="12" s="1"/>
  <c r="H374" i="12" s="1"/>
  <c r="F390" i="12"/>
  <c r="G390" i="12" s="1"/>
  <c r="H390" i="12" s="1"/>
  <c r="F406" i="12"/>
  <c r="G406" i="12" s="1"/>
  <c r="H406" i="12" s="1"/>
  <c r="F422" i="12"/>
  <c r="G422" i="12" s="1"/>
  <c r="H422" i="12" s="1"/>
  <c r="F438" i="12"/>
  <c r="G438" i="12" s="1"/>
  <c r="H438" i="12" s="1"/>
  <c r="F454" i="12"/>
  <c r="G454" i="12" s="1"/>
  <c r="H454" i="12" s="1"/>
  <c r="F375" i="12"/>
  <c r="G375" i="12" s="1"/>
  <c r="H375" i="12" s="1"/>
  <c r="F391" i="12"/>
  <c r="G391" i="12" s="1"/>
  <c r="H391" i="12" s="1"/>
  <c r="F407" i="12"/>
  <c r="G407" i="12" s="1"/>
  <c r="H407" i="12" s="1"/>
  <c r="F423" i="12"/>
  <c r="G423" i="12" s="1"/>
  <c r="H423" i="12" s="1"/>
  <c r="F439" i="12"/>
  <c r="G439" i="12" s="1"/>
  <c r="H439" i="12" s="1"/>
  <c r="F455" i="12"/>
  <c r="G455" i="12" s="1"/>
  <c r="H455" i="12" s="1"/>
  <c r="F376" i="12"/>
  <c r="G376" i="12" s="1"/>
  <c r="H376" i="12" s="1"/>
  <c r="F392" i="12"/>
  <c r="G392" i="12" s="1"/>
  <c r="H392" i="12" s="1"/>
  <c r="F408" i="12"/>
  <c r="G408" i="12" s="1"/>
  <c r="H408" i="12" s="1"/>
  <c r="F424" i="12"/>
  <c r="G424" i="12" s="1"/>
  <c r="H424" i="12" s="1"/>
  <c r="F440" i="12"/>
  <c r="G440" i="12" s="1"/>
  <c r="H440" i="12" s="1"/>
  <c r="F456" i="12"/>
  <c r="G456" i="12" s="1"/>
  <c r="H456" i="12" s="1"/>
  <c r="F377" i="12"/>
  <c r="G377" i="12" s="1"/>
  <c r="H377" i="12" s="1"/>
  <c r="F393" i="12"/>
  <c r="G393" i="12" s="1"/>
  <c r="H393" i="12" s="1"/>
  <c r="F409" i="12"/>
  <c r="G409" i="12" s="1"/>
  <c r="H409" i="12" s="1"/>
  <c r="F425" i="12"/>
  <c r="G425" i="12" s="1"/>
  <c r="H425" i="12" s="1"/>
  <c r="F441" i="12"/>
  <c r="G441" i="12" s="1"/>
  <c r="H441" i="12" s="1"/>
  <c r="F457" i="12"/>
  <c r="G457" i="12" s="1"/>
  <c r="H457" i="12" s="1"/>
  <c r="F378" i="12"/>
  <c r="G378" i="12" s="1"/>
  <c r="H378" i="12" s="1"/>
  <c r="F394" i="12"/>
  <c r="G394" i="12" s="1"/>
  <c r="H394" i="12" s="1"/>
  <c r="F410" i="12"/>
  <c r="G410" i="12" s="1"/>
  <c r="H410" i="12" s="1"/>
  <c r="F426" i="12"/>
  <c r="G426" i="12" s="1"/>
  <c r="H426" i="12" s="1"/>
  <c r="F442" i="12"/>
  <c r="G442" i="12" s="1"/>
  <c r="H442" i="12" s="1"/>
  <c r="F458" i="12"/>
  <c r="G458" i="12" s="1"/>
  <c r="H458" i="12" s="1"/>
  <c r="F383" i="12"/>
  <c r="G383" i="12" s="1"/>
  <c r="H383" i="12" s="1"/>
  <c r="F399" i="12"/>
  <c r="G399" i="12" s="1"/>
  <c r="H399" i="12" s="1"/>
  <c r="F415" i="12"/>
  <c r="G415" i="12" s="1"/>
  <c r="H415" i="12" s="1"/>
  <c r="F431" i="12"/>
  <c r="G431" i="12" s="1"/>
  <c r="H431" i="12" s="1"/>
  <c r="F447" i="12"/>
  <c r="G447" i="12" s="1"/>
  <c r="H447" i="12" s="1"/>
  <c r="F386" i="12"/>
  <c r="G386" i="12" s="1"/>
  <c r="H386" i="12" s="1"/>
  <c r="F416" i="12"/>
  <c r="G416" i="12" s="1"/>
  <c r="H416" i="12" s="1"/>
  <c r="F445" i="12"/>
  <c r="G445" i="12" s="1"/>
  <c r="H445" i="12" s="1"/>
  <c r="F382" i="12"/>
  <c r="G382" i="12" s="1"/>
  <c r="H382" i="12" s="1"/>
  <c r="F436" i="12"/>
  <c r="G436" i="12" s="1"/>
  <c r="H436" i="12" s="1"/>
  <c r="F384" i="12"/>
  <c r="G384" i="12" s="1"/>
  <c r="H384" i="12" s="1"/>
  <c r="F387" i="12"/>
  <c r="G387" i="12" s="1"/>
  <c r="H387" i="12" s="1"/>
  <c r="F417" i="12"/>
  <c r="G417" i="12" s="1"/>
  <c r="H417" i="12" s="1"/>
  <c r="F446" i="12"/>
  <c r="G446" i="12" s="1"/>
  <c r="H446" i="12" s="1"/>
  <c r="F388" i="12"/>
  <c r="G388" i="12" s="1"/>
  <c r="H388" i="12" s="1"/>
  <c r="F418" i="12"/>
  <c r="G418" i="12" s="1"/>
  <c r="H418" i="12" s="1"/>
  <c r="F448" i="12"/>
  <c r="G448" i="12" s="1"/>
  <c r="H448" i="12" s="1"/>
  <c r="F412" i="12"/>
  <c r="G412" i="12" s="1"/>
  <c r="H412" i="12" s="1"/>
  <c r="F413" i="12"/>
  <c r="G413" i="12" s="1"/>
  <c r="H413" i="12" s="1"/>
  <c r="F443" i="12"/>
  <c r="G443" i="12" s="1"/>
  <c r="H443" i="12" s="1"/>
  <c r="F395" i="12"/>
  <c r="G395" i="12" s="1"/>
  <c r="H395" i="12" s="1"/>
  <c r="F419" i="12"/>
  <c r="G419" i="12" s="1"/>
  <c r="H419" i="12" s="1"/>
  <c r="F449" i="12"/>
  <c r="G449" i="12" s="1"/>
  <c r="H449" i="12" s="1"/>
  <c r="F396" i="12"/>
  <c r="G396" i="12" s="1"/>
  <c r="H396" i="12" s="1"/>
  <c r="F420" i="12"/>
  <c r="G420" i="12" s="1"/>
  <c r="H420" i="12" s="1"/>
  <c r="F450" i="12"/>
  <c r="G450" i="12" s="1"/>
  <c r="H450" i="12" s="1"/>
  <c r="F368" i="12"/>
  <c r="G368" i="12" s="1"/>
  <c r="H368" i="12" s="1"/>
  <c r="F397" i="12"/>
  <c r="G397" i="12" s="1"/>
  <c r="H397" i="12" s="1"/>
  <c r="F427" i="12"/>
  <c r="G427" i="12" s="1"/>
  <c r="H427" i="12" s="1"/>
  <c r="F451" i="12"/>
  <c r="G451" i="12" s="1"/>
  <c r="H451" i="12" s="1"/>
  <c r="F369" i="12"/>
  <c r="G369" i="12" s="1"/>
  <c r="H369" i="12" s="1"/>
  <c r="F398" i="12"/>
  <c r="G398" i="12" s="1"/>
  <c r="H398" i="12" s="1"/>
  <c r="F428" i="12"/>
  <c r="G428" i="12" s="1"/>
  <c r="H428" i="12" s="1"/>
  <c r="F452" i="12"/>
  <c r="G452" i="12" s="1"/>
  <c r="H452" i="12" s="1"/>
  <c r="F432" i="12"/>
  <c r="G432" i="12" s="1"/>
  <c r="H432" i="12" s="1"/>
  <c r="F370" i="12"/>
  <c r="G370" i="12" s="1"/>
  <c r="H370" i="12" s="1"/>
  <c r="F400" i="12"/>
  <c r="G400" i="12" s="1"/>
  <c r="H400" i="12" s="1"/>
  <c r="F429" i="12"/>
  <c r="G429" i="12" s="1"/>
  <c r="H429" i="12" s="1"/>
  <c r="F367" i="12"/>
  <c r="G367" i="12" s="1"/>
  <c r="H367" i="12" s="1"/>
  <c r="F372" i="12"/>
  <c r="G372" i="12" s="1"/>
  <c r="H372" i="12" s="1"/>
  <c r="F371" i="12"/>
  <c r="G371" i="12" s="1"/>
  <c r="H371" i="12" s="1"/>
  <c r="F401" i="12"/>
  <c r="G401" i="12" s="1"/>
  <c r="H401" i="12" s="1"/>
  <c r="F430" i="12"/>
  <c r="G430" i="12" s="1"/>
  <c r="H430" i="12" s="1"/>
  <c r="F402" i="12"/>
  <c r="G402" i="12" s="1"/>
  <c r="H402" i="12" s="1"/>
  <c r="F379" i="12"/>
  <c r="G379" i="12" s="1"/>
  <c r="H379" i="12" s="1"/>
  <c r="F403" i="12"/>
  <c r="G403" i="12" s="1"/>
  <c r="H403" i="12" s="1"/>
  <c r="F433" i="12"/>
  <c r="G433" i="12" s="1"/>
  <c r="H433" i="12" s="1"/>
  <c r="F380" i="12"/>
  <c r="G380" i="12" s="1"/>
  <c r="H380" i="12" s="1"/>
  <c r="F404" i="12"/>
  <c r="G404" i="12" s="1"/>
  <c r="H404" i="12" s="1"/>
  <c r="F434" i="12"/>
  <c r="G434" i="12" s="1"/>
  <c r="H434" i="12" s="1"/>
  <c r="F381" i="12"/>
  <c r="G381" i="12" s="1"/>
  <c r="H381" i="12" s="1"/>
  <c r="F411" i="12"/>
  <c r="G411" i="12" s="1"/>
  <c r="H411" i="12" s="1"/>
  <c r="F435" i="12"/>
  <c r="G435" i="12" s="1"/>
  <c r="H435" i="12" s="1"/>
  <c r="F414" i="12"/>
  <c r="G414" i="12" s="1"/>
  <c r="H414" i="12" s="1"/>
  <c r="F444" i="12"/>
  <c r="G444" i="12" s="1"/>
  <c r="H444" i="12" s="1"/>
  <c r="F385" i="12"/>
  <c r="G385" i="12" s="1"/>
  <c r="H385" i="12" s="1"/>
  <c r="F18" i="10"/>
  <c r="F34" i="10"/>
  <c r="F50" i="10"/>
  <c r="F66" i="10"/>
  <c r="F82" i="10"/>
  <c r="F19" i="10"/>
  <c r="F35" i="10"/>
  <c r="F51" i="10"/>
  <c r="F67" i="10"/>
  <c r="F83" i="10"/>
  <c r="F4" i="10"/>
  <c r="F20" i="10"/>
  <c r="F36" i="10"/>
  <c r="F52" i="10"/>
  <c r="F68" i="10"/>
  <c r="F84" i="10"/>
  <c r="F3" i="10"/>
  <c r="F5" i="10"/>
  <c r="F21" i="10"/>
  <c r="F37" i="10"/>
  <c r="F53" i="10"/>
  <c r="F69" i="10"/>
  <c r="F85" i="10"/>
  <c r="I2" i="10"/>
  <c r="F6" i="10"/>
  <c r="F22" i="10"/>
  <c r="F38" i="10"/>
  <c r="F54" i="10"/>
  <c r="F70" i="10"/>
  <c r="F86" i="10"/>
  <c r="F7" i="10"/>
  <c r="F23" i="10"/>
  <c r="F39" i="10"/>
  <c r="F55" i="10"/>
  <c r="F71" i="10"/>
  <c r="F87" i="10"/>
  <c r="F12" i="10"/>
  <c r="F28" i="10"/>
  <c r="F44" i="10"/>
  <c r="F60" i="10"/>
  <c r="F76" i="10"/>
  <c r="F92" i="10"/>
  <c r="F16" i="10"/>
  <c r="F46" i="10"/>
  <c r="F75" i="10"/>
  <c r="F42" i="10"/>
  <c r="F14" i="10"/>
  <c r="F73" i="10"/>
  <c r="F17" i="10"/>
  <c r="F47" i="10"/>
  <c r="F77" i="10"/>
  <c r="F24" i="10"/>
  <c r="F48" i="10"/>
  <c r="F78" i="10"/>
  <c r="F13" i="10"/>
  <c r="F72" i="10"/>
  <c r="F43" i="10"/>
  <c r="F25" i="10"/>
  <c r="F49" i="10"/>
  <c r="F79" i="10"/>
  <c r="F26" i="10"/>
  <c r="F56" i="10"/>
  <c r="F80" i="10"/>
  <c r="F27" i="10"/>
  <c r="F57" i="10"/>
  <c r="F81" i="10"/>
  <c r="F29" i="10"/>
  <c r="F58" i="10"/>
  <c r="F88" i="10"/>
  <c r="F30" i="10"/>
  <c r="F59" i="10"/>
  <c r="F89" i="10"/>
  <c r="F31" i="10"/>
  <c r="F61" i="10"/>
  <c r="F90" i="10"/>
  <c r="F8" i="10"/>
  <c r="F32" i="10"/>
  <c r="F62" i="10"/>
  <c r="F91" i="10"/>
  <c r="F9" i="10"/>
  <c r="F33" i="10"/>
  <c r="F63" i="10"/>
  <c r="F93" i="10"/>
  <c r="F10" i="10"/>
  <c r="F40" i="10"/>
  <c r="F64" i="10"/>
  <c r="F11" i="10"/>
  <c r="F41" i="10"/>
  <c r="F65" i="10"/>
  <c r="F15" i="10"/>
  <c r="F45" i="10"/>
  <c r="F74" i="10"/>
  <c r="F276" i="10"/>
  <c r="F292" i="10"/>
  <c r="F308" i="10"/>
  <c r="F324" i="10"/>
  <c r="F340" i="10"/>
  <c r="F356" i="10"/>
  <c r="F282" i="10"/>
  <c r="F314" i="10"/>
  <c r="F346" i="10"/>
  <c r="F277" i="10"/>
  <c r="F293" i="10"/>
  <c r="F309" i="10"/>
  <c r="F325" i="10"/>
  <c r="F341" i="10"/>
  <c r="F357" i="10"/>
  <c r="F278" i="10"/>
  <c r="F294" i="10"/>
  <c r="F310" i="10"/>
  <c r="F326" i="10"/>
  <c r="F342" i="10"/>
  <c r="F358" i="10"/>
  <c r="F279" i="10"/>
  <c r="F295" i="10"/>
  <c r="F311" i="10"/>
  <c r="F327" i="10"/>
  <c r="F343" i="10"/>
  <c r="F359" i="10"/>
  <c r="F298" i="10"/>
  <c r="F330" i="10"/>
  <c r="F362" i="10"/>
  <c r="F280" i="10"/>
  <c r="F296" i="10"/>
  <c r="F312" i="10"/>
  <c r="F328" i="10"/>
  <c r="F344" i="10"/>
  <c r="F360" i="10"/>
  <c r="F281" i="10"/>
  <c r="F297" i="10"/>
  <c r="F313" i="10"/>
  <c r="F329" i="10"/>
  <c r="F345" i="10"/>
  <c r="F361" i="10"/>
  <c r="F286" i="10"/>
  <c r="F302" i="10"/>
  <c r="F318" i="10"/>
  <c r="F334" i="10"/>
  <c r="F350" i="10"/>
  <c r="F366" i="10"/>
  <c r="F307" i="10"/>
  <c r="F339" i="10"/>
  <c r="F336" i="10"/>
  <c r="F305" i="10"/>
  <c r="F275" i="10"/>
  <c r="F283" i="10"/>
  <c r="F315" i="10"/>
  <c r="F347" i="10"/>
  <c r="F284" i="10"/>
  <c r="F316" i="10"/>
  <c r="F348" i="10"/>
  <c r="F304" i="10"/>
  <c r="F337" i="10"/>
  <c r="F285" i="10"/>
  <c r="F317" i="10"/>
  <c r="F349" i="10"/>
  <c r="F287" i="10"/>
  <c r="F319" i="10"/>
  <c r="F351" i="10"/>
  <c r="F288" i="10"/>
  <c r="F320" i="10"/>
  <c r="F352" i="10"/>
  <c r="F289" i="10"/>
  <c r="F321" i="10"/>
  <c r="F353" i="10"/>
  <c r="F290" i="10"/>
  <c r="F322" i="10"/>
  <c r="F354" i="10"/>
  <c r="F291" i="10"/>
  <c r="F323" i="10"/>
  <c r="F355" i="10"/>
  <c r="F299" i="10"/>
  <c r="F331" i="10"/>
  <c r="F363" i="10"/>
  <c r="F300" i="10"/>
  <c r="F332" i="10"/>
  <c r="F364" i="10"/>
  <c r="F301" i="10"/>
  <c r="F333" i="10"/>
  <c r="F365" i="10"/>
  <c r="F303" i="10"/>
  <c r="F335" i="10"/>
  <c r="F306" i="10"/>
  <c r="F338" i="10"/>
  <c r="F383" i="10"/>
  <c r="F399" i="10"/>
  <c r="F415" i="10"/>
  <c r="F431" i="10"/>
  <c r="F447" i="10"/>
  <c r="F389" i="10"/>
  <c r="F453" i="10"/>
  <c r="F368" i="10"/>
  <c r="F384" i="10"/>
  <c r="F400" i="10"/>
  <c r="F416" i="10"/>
  <c r="F432" i="10"/>
  <c r="F448" i="10"/>
  <c r="F405" i="10"/>
  <c r="F369" i="10"/>
  <c r="F385" i="10"/>
  <c r="F401" i="10"/>
  <c r="F417" i="10"/>
  <c r="F433" i="10"/>
  <c r="F449" i="10"/>
  <c r="F370" i="10"/>
  <c r="F386" i="10"/>
  <c r="F402" i="10"/>
  <c r="F418" i="10"/>
  <c r="F434" i="10"/>
  <c r="F450" i="10"/>
  <c r="F373" i="10"/>
  <c r="F437" i="10"/>
  <c r="F371" i="10"/>
  <c r="F387" i="10"/>
  <c r="F403" i="10"/>
  <c r="F419" i="10"/>
  <c r="F435" i="10"/>
  <c r="F451" i="10"/>
  <c r="F421" i="10"/>
  <c r="F372" i="10"/>
  <c r="F388" i="10"/>
  <c r="F404" i="10"/>
  <c r="F420" i="10"/>
  <c r="F436" i="10"/>
  <c r="F452" i="10"/>
  <c r="F377" i="10"/>
  <c r="F393" i="10"/>
  <c r="F409" i="10"/>
  <c r="F425" i="10"/>
  <c r="F441" i="10"/>
  <c r="F457" i="10"/>
  <c r="F398" i="10"/>
  <c r="F430" i="10"/>
  <c r="F367" i="10"/>
  <c r="F395" i="10"/>
  <c r="F428" i="10"/>
  <c r="F374" i="10"/>
  <c r="F406" i="10"/>
  <c r="F438" i="10"/>
  <c r="F375" i="10"/>
  <c r="F407" i="10"/>
  <c r="F439" i="10"/>
  <c r="F427" i="10"/>
  <c r="F396" i="10"/>
  <c r="F376" i="10"/>
  <c r="F408" i="10"/>
  <c r="F440" i="10"/>
  <c r="F378" i="10"/>
  <c r="F410" i="10"/>
  <c r="F442" i="10"/>
  <c r="F379" i="10"/>
  <c r="F411" i="10"/>
  <c r="F443" i="10"/>
  <c r="F380" i="10"/>
  <c r="F412" i="10"/>
  <c r="F444" i="10"/>
  <c r="F381" i="10"/>
  <c r="F413" i="10"/>
  <c r="F445" i="10"/>
  <c r="F382" i="10"/>
  <c r="F414" i="10"/>
  <c r="F446" i="10"/>
  <c r="F390" i="10"/>
  <c r="F422" i="10"/>
  <c r="F454" i="10"/>
  <c r="F391" i="10"/>
  <c r="F423" i="10"/>
  <c r="F455" i="10"/>
  <c r="F392" i="10"/>
  <c r="F424" i="10"/>
  <c r="F456" i="10"/>
  <c r="F394" i="10"/>
  <c r="F426" i="10"/>
  <c r="F458" i="10"/>
  <c r="F397" i="10"/>
  <c r="F429" i="10"/>
  <c r="F187" i="10"/>
  <c r="F203" i="10"/>
  <c r="F219" i="10"/>
  <c r="F235" i="10"/>
  <c r="F251" i="10"/>
  <c r="F267" i="10"/>
  <c r="F193" i="10"/>
  <c r="F225" i="10"/>
  <c r="F273" i="10"/>
  <c r="F188" i="10"/>
  <c r="F204" i="10"/>
  <c r="F220" i="10"/>
  <c r="F236" i="10"/>
  <c r="F252" i="10"/>
  <c r="F268" i="10"/>
  <c r="F189" i="10"/>
  <c r="F205" i="10"/>
  <c r="F221" i="10"/>
  <c r="F237" i="10"/>
  <c r="F253" i="10"/>
  <c r="F269" i="10"/>
  <c r="F190" i="10"/>
  <c r="F206" i="10"/>
  <c r="F222" i="10"/>
  <c r="F238" i="10"/>
  <c r="F254" i="10"/>
  <c r="F270" i="10"/>
  <c r="F209" i="10"/>
  <c r="F257" i="10"/>
  <c r="F191" i="10"/>
  <c r="F207" i="10"/>
  <c r="F223" i="10"/>
  <c r="F239" i="10"/>
  <c r="F255" i="10"/>
  <c r="F271" i="10"/>
  <c r="F192" i="10"/>
  <c r="F208" i="10"/>
  <c r="F224" i="10"/>
  <c r="F240" i="10"/>
  <c r="F256" i="10"/>
  <c r="F272" i="10"/>
  <c r="F197" i="10"/>
  <c r="F213" i="10"/>
  <c r="F229" i="10"/>
  <c r="F245" i="10"/>
  <c r="F261" i="10"/>
  <c r="F186" i="10"/>
  <c r="F218" i="10"/>
  <c r="F249" i="10"/>
  <c r="F246" i="10"/>
  <c r="F247" i="10"/>
  <c r="F194" i="10"/>
  <c r="F226" i="10"/>
  <c r="F250" i="10"/>
  <c r="F195" i="10"/>
  <c r="F227" i="10"/>
  <c r="F258" i="10"/>
  <c r="F215" i="10"/>
  <c r="F216" i="10"/>
  <c r="F196" i="10"/>
  <c r="F228" i="10"/>
  <c r="F259" i="10"/>
  <c r="F198" i="10"/>
  <c r="F230" i="10"/>
  <c r="F260" i="10"/>
  <c r="F199" i="10"/>
  <c r="F231" i="10"/>
  <c r="F262" i="10"/>
  <c r="F200" i="10"/>
  <c r="F232" i="10"/>
  <c r="F263" i="10"/>
  <c r="F201" i="10"/>
  <c r="F233" i="10"/>
  <c r="F264" i="10"/>
  <c r="F202" i="10"/>
  <c r="F234" i="10"/>
  <c r="F265" i="10"/>
  <c r="F210" i="10"/>
  <c r="F241" i="10"/>
  <c r="F266" i="10"/>
  <c r="F211" i="10"/>
  <c r="F242" i="10"/>
  <c r="F274" i="10"/>
  <c r="F212" i="10"/>
  <c r="F243" i="10"/>
  <c r="F184" i="10"/>
  <c r="F214" i="10"/>
  <c r="F244" i="10"/>
  <c r="F185" i="10"/>
  <c r="F217" i="10"/>
  <c r="F248" i="10"/>
  <c r="F102" i="10"/>
  <c r="F118" i="10"/>
  <c r="F134" i="10"/>
  <c r="F150" i="10"/>
  <c r="F166" i="10"/>
  <c r="F182" i="10"/>
  <c r="F124" i="10"/>
  <c r="F172" i="10"/>
  <c r="F103" i="10"/>
  <c r="F119" i="10"/>
  <c r="F135" i="10"/>
  <c r="F151" i="10"/>
  <c r="F167" i="10"/>
  <c r="F183" i="10"/>
  <c r="F104" i="10"/>
  <c r="F120" i="10"/>
  <c r="F136" i="10"/>
  <c r="F152" i="10"/>
  <c r="F168" i="10"/>
  <c r="F105" i="10"/>
  <c r="F121" i="10"/>
  <c r="F137" i="10"/>
  <c r="F153" i="10"/>
  <c r="F169" i="10"/>
  <c r="F108" i="10"/>
  <c r="F106" i="10"/>
  <c r="F122" i="10"/>
  <c r="F138" i="10"/>
  <c r="F154" i="10"/>
  <c r="F170" i="10"/>
  <c r="F107" i="10"/>
  <c r="F123" i="10"/>
  <c r="F139" i="10"/>
  <c r="F155" i="10"/>
  <c r="F171" i="10"/>
  <c r="F96" i="10"/>
  <c r="F112" i="10"/>
  <c r="F128" i="10"/>
  <c r="F144" i="10"/>
  <c r="F160" i="10"/>
  <c r="F176" i="10"/>
  <c r="F100" i="10"/>
  <c r="F132" i="10"/>
  <c r="F162" i="10"/>
  <c r="F129" i="10"/>
  <c r="F130" i="10"/>
  <c r="F101" i="10"/>
  <c r="F133" i="10"/>
  <c r="F163" i="10"/>
  <c r="F109" i="10"/>
  <c r="F140" i="10"/>
  <c r="F164" i="10"/>
  <c r="F97" i="10"/>
  <c r="F158" i="10"/>
  <c r="F98" i="10"/>
  <c r="F159" i="10"/>
  <c r="F110" i="10"/>
  <c r="F141" i="10"/>
  <c r="F165" i="10"/>
  <c r="F111" i="10"/>
  <c r="F142" i="10"/>
  <c r="F173" i="10"/>
  <c r="F113" i="10"/>
  <c r="F143" i="10"/>
  <c r="F174" i="10"/>
  <c r="F114" i="10"/>
  <c r="F145" i="10"/>
  <c r="F175" i="10"/>
  <c r="F115" i="10"/>
  <c r="F146" i="10"/>
  <c r="F177" i="10"/>
  <c r="F116" i="10"/>
  <c r="F147" i="10"/>
  <c r="F178" i="10"/>
  <c r="F117" i="10"/>
  <c r="F148" i="10"/>
  <c r="F179" i="10"/>
  <c r="F125" i="10"/>
  <c r="F149" i="10"/>
  <c r="F180" i="10"/>
  <c r="F126" i="10"/>
  <c r="F156" i="10"/>
  <c r="F181" i="10"/>
  <c r="F95" i="10"/>
  <c r="F127" i="10"/>
  <c r="F157" i="10"/>
  <c r="F94" i="10"/>
  <c r="F99" i="10"/>
  <c r="F161" i="10"/>
  <c r="F131" i="10"/>
  <c r="V4" i="6"/>
  <c r="V460" i="6"/>
  <c r="V368" i="6"/>
  <c r="V369" i="6"/>
  <c r="V187" i="6"/>
  <c r="V186" i="6"/>
  <c r="P97" i="6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V96" i="6"/>
  <c r="K279" i="6"/>
  <c r="V278" i="6"/>
  <c r="K554" i="6"/>
  <c r="K830" i="6"/>
  <c r="K371" i="6"/>
  <c r="V370" i="6"/>
  <c r="K738" i="6"/>
  <c r="K645" i="6"/>
  <c r="K919" i="6"/>
  <c r="K464" i="6"/>
  <c r="K189" i="6"/>
  <c r="V188" i="6"/>
  <c r="K98" i="6"/>
  <c r="K1104" i="6"/>
  <c r="K1010" i="6"/>
  <c r="K1194" i="6"/>
  <c r="V1193" i="6"/>
  <c r="S320" i="6"/>
  <c r="M6" i="6"/>
  <c r="V5" i="6"/>
  <c r="N16" i="2"/>
  <c r="N15" i="2"/>
  <c r="N13" i="2"/>
  <c r="O14" i="2"/>
  <c r="N18" i="2"/>
  <c r="N14" i="2"/>
  <c r="O13" i="2"/>
  <c r="Q11" i="4"/>
  <c r="Q7" i="4"/>
  <c r="Q12" i="4"/>
  <c r="Q6" i="4"/>
  <c r="P10" i="4"/>
  <c r="P15" i="4"/>
  <c r="P5" i="4"/>
  <c r="P11" i="4"/>
  <c r="P6" i="4"/>
  <c r="P12" i="4"/>
  <c r="P7" i="4"/>
  <c r="P13" i="4"/>
  <c r="P8" i="4"/>
  <c r="P14" i="4"/>
  <c r="P9" i="4"/>
  <c r="I351" i="10" l="1"/>
  <c r="J351" i="10" s="1"/>
  <c r="G351" i="10"/>
  <c r="I149" i="10"/>
  <c r="J149" i="10" s="1"/>
  <c r="G149" i="10"/>
  <c r="I254" i="10"/>
  <c r="J254" i="10" s="1"/>
  <c r="G254" i="10"/>
  <c r="I292" i="10"/>
  <c r="J292" i="10" s="1"/>
  <c r="G292" i="10"/>
  <c r="I183" i="10"/>
  <c r="J183" i="10" s="1"/>
  <c r="G183" i="10"/>
  <c r="I238" i="10"/>
  <c r="J238" i="10" s="1"/>
  <c r="G238" i="10"/>
  <c r="I392" i="10"/>
  <c r="J392" i="10" s="1"/>
  <c r="G392" i="10"/>
  <c r="I443" i="10"/>
  <c r="J443" i="10" s="1"/>
  <c r="G443" i="10"/>
  <c r="I374" i="10"/>
  <c r="J374" i="10" s="1"/>
  <c r="G374" i="10"/>
  <c r="I388" i="10"/>
  <c r="J388" i="10" s="1"/>
  <c r="G388" i="10"/>
  <c r="I447" i="10"/>
  <c r="J447" i="10" s="1"/>
  <c r="G447" i="10"/>
  <c r="I331" i="10"/>
  <c r="J331" i="10" s="1"/>
  <c r="G331" i="10"/>
  <c r="I287" i="10"/>
  <c r="J287" i="10" s="1"/>
  <c r="G287" i="10"/>
  <c r="I307" i="10"/>
  <c r="J307" i="10" s="1"/>
  <c r="G307" i="10"/>
  <c r="I312" i="10"/>
  <c r="J312" i="10" s="1"/>
  <c r="G312" i="10"/>
  <c r="I294" i="10"/>
  <c r="J294" i="10" s="1"/>
  <c r="G294" i="10"/>
  <c r="I276" i="10"/>
  <c r="J276" i="10" s="1"/>
  <c r="G276" i="10"/>
  <c r="I32" i="10"/>
  <c r="J32" i="10" s="1"/>
  <c r="G32" i="10"/>
  <c r="I26" i="10"/>
  <c r="J26" i="10" s="1"/>
  <c r="G26" i="10"/>
  <c r="I75" i="10"/>
  <c r="J75" i="10" s="1"/>
  <c r="G75" i="10"/>
  <c r="I70" i="10"/>
  <c r="J70" i="10" s="1"/>
  <c r="G70" i="10"/>
  <c r="I36" i="10"/>
  <c r="J36" i="10" s="1"/>
  <c r="G36" i="10"/>
  <c r="I204" i="10"/>
  <c r="J204" i="10" s="1"/>
  <c r="G204" i="10"/>
  <c r="I264" i="10"/>
  <c r="J264" i="10" s="1"/>
  <c r="G264" i="10"/>
  <c r="I363" i="10"/>
  <c r="J363" i="10" s="1"/>
  <c r="G363" i="10"/>
  <c r="I52" i="10"/>
  <c r="J52" i="10" s="1"/>
  <c r="G52" i="10"/>
  <c r="I233" i="10"/>
  <c r="J233" i="10" s="1"/>
  <c r="G233" i="10"/>
  <c r="I273" i="10"/>
  <c r="J273" i="10" s="1"/>
  <c r="G273" i="10"/>
  <c r="I370" i="10"/>
  <c r="J370" i="10" s="1"/>
  <c r="G370" i="10"/>
  <c r="I179" i="10"/>
  <c r="J179" i="10" s="1"/>
  <c r="G179" i="10"/>
  <c r="I142" i="10"/>
  <c r="J142" i="10" s="1"/>
  <c r="G142" i="10"/>
  <c r="I129" i="10"/>
  <c r="J129" i="10" s="1"/>
  <c r="G129" i="10"/>
  <c r="I154" i="10"/>
  <c r="J154" i="10" s="1"/>
  <c r="G154" i="10"/>
  <c r="I167" i="10"/>
  <c r="J167" i="10" s="1"/>
  <c r="G167" i="10"/>
  <c r="I244" i="10"/>
  <c r="J244" i="10" s="1"/>
  <c r="G244" i="10"/>
  <c r="I201" i="10"/>
  <c r="J201" i="10" s="1"/>
  <c r="G201" i="10"/>
  <c r="I227" i="10"/>
  <c r="J227" i="10" s="1"/>
  <c r="G227" i="10"/>
  <c r="I256" i="10"/>
  <c r="J256" i="10" s="1"/>
  <c r="G256" i="10"/>
  <c r="I222" i="10"/>
  <c r="J222" i="10" s="1"/>
  <c r="G222" i="10"/>
  <c r="I225" i="10"/>
  <c r="J225" i="10" s="1"/>
  <c r="G225" i="10"/>
  <c r="I455" i="10"/>
  <c r="J455" i="10" s="1"/>
  <c r="G455" i="10"/>
  <c r="I411" i="10"/>
  <c r="J411" i="10" s="1"/>
  <c r="G411" i="10"/>
  <c r="I428" i="10"/>
  <c r="J428" i="10" s="1"/>
  <c r="G428" i="10"/>
  <c r="I372" i="10"/>
  <c r="J372" i="10" s="1"/>
  <c r="G372" i="10"/>
  <c r="I449" i="10"/>
  <c r="J449" i="10" s="1"/>
  <c r="G449" i="10"/>
  <c r="I431" i="10"/>
  <c r="J431" i="10" s="1"/>
  <c r="G431" i="10"/>
  <c r="I299" i="10"/>
  <c r="J299" i="10" s="1"/>
  <c r="G299" i="10"/>
  <c r="I349" i="10"/>
  <c r="J349" i="10" s="1"/>
  <c r="G349" i="10"/>
  <c r="I366" i="10"/>
  <c r="J366" i="10" s="1"/>
  <c r="G366" i="10"/>
  <c r="I296" i="10"/>
  <c r="J296" i="10" s="1"/>
  <c r="G296" i="10"/>
  <c r="I278" i="10"/>
  <c r="J278" i="10" s="1"/>
  <c r="G278" i="10"/>
  <c r="I74" i="10"/>
  <c r="J74" i="10" s="1"/>
  <c r="G74" i="10"/>
  <c r="I8" i="10"/>
  <c r="J8" i="10" s="1"/>
  <c r="G8" i="10"/>
  <c r="I79" i="10"/>
  <c r="J79" i="10" s="1"/>
  <c r="G79" i="10"/>
  <c r="I46" i="10"/>
  <c r="J46" i="10" s="1"/>
  <c r="G46" i="10"/>
  <c r="I54" i="10"/>
  <c r="J54" i="10" s="1"/>
  <c r="G54" i="10"/>
  <c r="I20" i="10"/>
  <c r="J20" i="10" s="1"/>
  <c r="G20" i="10"/>
  <c r="I180" i="10"/>
  <c r="J180" i="10" s="1"/>
  <c r="G180" i="10"/>
  <c r="I420" i="10"/>
  <c r="J420" i="10" s="1"/>
  <c r="G420" i="10"/>
  <c r="I68" i="10"/>
  <c r="J68" i="10" s="1"/>
  <c r="G68" i="10"/>
  <c r="I386" i="10"/>
  <c r="J386" i="10" s="1"/>
  <c r="G386" i="10"/>
  <c r="I130" i="10"/>
  <c r="J130" i="10" s="1"/>
  <c r="G130" i="10"/>
  <c r="I148" i="10"/>
  <c r="J148" i="10" s="1"/>
  <c r="G148" i="10"/>
  <c r="I162" i="10"/>
  <c r="J162" i="10" s="1"/>
  <c r="G162" i="10"/>
  <c r="I151" i="10"/>
  <c r="J151" i="10" s="1"/>
  <c r="G151" i="10"/>
  <c r="I263" i="10"/>
  <c r="J263" i="10" s="1"/>
  <c r="G263" i="10"/>
  <c r="I195" i="10"/>
  <c r="J195" i="10" s="1"/>
  <c r="G195" i="10"/>
  <c r="I206" i="10"/>
  <c r="J206" i="10" s="1"/>
  <c r="G206" i="10"/>
  <c r="I193" i="10"/>
  <c r="J193" i="10" s="1"/>
  <c r="G193" i="10"/>
  <c r="I423" i="10"/>
  <c r="J423" i="10" s="1"/>
  <c r="G423" i="10"/>
  <c r="I395" i="10"/>
  <c r="J395" i="10" s="1"/>
  <c r="G395" i="10"/>
  <c r="I421" i="10"/>
  <c r="J421" i="10" s="1"/>
  <c r="G421" i="10"/>
  <c r="I433" i="10"/>
  <c r="J433" i="10" s="1"/>
  <c r="G433" i="10"/>
  <c r="I415" i="10"/>
  <c r="J415" i="10" s="1"/>
  <c r="G415" i="10"/>
  <c r="I355" i="10"/>
  <c r="J355" i="10" s="1"/>
  <c r="G355" i="10"/>
  <c r="I317" i="10"/>
  <c r="J317" i="10" s="1"/>
  <c r="G317" i="10"/>
  <c r="I350" i="10"/>
  <c r="J350" i="10" s="1"/>
  <c r="G350" i="10"/>
  <c r="I280" i="10"/>
  <c r="J280" i="10" s="1"/>
  <c r="G280" i="10"/>
  <c r="I357" i="10"/>
  <c r="J357" i="10" s="1"/>
  <c r="G357" i="10"/>
  <c r="I45" i="10"/>
  <c r="J45" i="10" s="1"/>
  <c r="G45" i="10"/>
  <c r="I90" i="10"/>
  <c r="J90" i="10" s="1"/>
  <c r="G90" i="10"/>
  <c r="I49" i="10"/>
  <c r="J49" i="10" s="1"/>
  <c r="G49" i="10"/>
  <c r="I16" i="10"/>
  <c r="J16" i="10" s="1"/>
  <c r="G16" i="10"/>
  <c r="I38" i="10"/>
  <c r="J38" i="10" s="1"/>
  <c r="G38" i="10"/>
  <c r="I4" i="10"/>
  <c r="J4" i="10" s="1"/>
  <c r="G4" i="10"/>
  <c r="I120" i="10"/>
  <c r="J120" i="10" s="1"/>
  <c r="G120" i="10"/>
  <c r="I300" i="10"/>
  <c r="J300" i="10" s="1"/>
  <c r="G300" i="10"/>
  <c r="I188" i="10"/>
  <c r="J188" i="10" s="1"/>
  <c r="G188" i="10"/>
  <c r="I56" i="10"/>
  <c r="J56" i="10" s="1"/>
  <c r="G56" i="10"/>
  <c r="I272" i="10"/>
  <c r="J272" i="10" s="1"/>
  <c r="G272" i="10"/>
  <c r="I111" i="10"/>
  <c r="J111" i="10" s="1"/>
  <c r="G111" i="10"/>
  <c r="I138" i="10"/>
  <c r="J138" i="10" s="1"/>
  <c r="G138" i="10"/>
  <c r="I214" i="10"/>
  <c r="J214" i="10" s="1"/>
  <c r="G214" i="10"/>
  <c r="I240" i="10"/>
  <c r="J240" i="10" s="1"/>
  <c r="G240" i="10"/>
  <c r="I379" i="10"/>
  <c r="J379" i="10" s="1"/>
  <c r="G379" i="10"/>
  <c r="I117" i="10"/>
  <c r="J117" i="10" s="1"/>
  <c r="G117" i="10"/>
  <c r="I165" i="10"/>
  <c r="J165" i="10" s="1"/>
  <c r="G165" i="10"/>
  <c r="I132" i="10"/>
  <c r="J132" i="10" s="1"/>
  <c r="G132" i="10"/>
  <c r="I122" i="10"/>
  <c r="J122" i="10" s="1"/>
  <c r="G122" i="10"/>
  <c r="I135" i="10"/>
  <c r="J135" i="10" s="1"/>
  <c r="G135" i="10"/>
  <c r="I184" i="10"/>
  <c r="J184" i="10" s="1"/>
  <c r="G184" i="10"/>
  <c r="I232" i="10"/>
  <c r="J232" i="10" s="1"/>
  <c r="G232" i="10"/>
  <c r="I250" i="10"/>
  <c r="J250" i="10" s="1"/>
  <c r="G250" i="10"/>
  <c r="I224" i="10"/>
  <c r="J224" i="10" s="1"/>
  <c r="G224" i="10"/>
  <c r="I190" i="10"/>
  <c r="J190" i="10" s="1"/>
  <c r="G190" i="10"/>
  <c r="I267" i="10"/>
  <c r="J267" i="10" s="1"/>
  <c r="G267" i="10"/>
  <c r="I391" i="10"/>
  <c r="J391" i="10" s="1"/>
  <c r="G391" i="10"/>
  <c r="I442" i="10"/>
  <c r="J442" i="10" s="1"/>
  <c r="G442" i="10"/>
  <c r="I367" i="10"/>
  <c r="J367" i="10" s="1"/>
  <c r="G367" i="10"/>
  <c r="I451" i="10"/>
  <c r="J451" i="10" s="1"/>
  <c r="G451" i="10"/>
  <c r="I417" i="10"/>
  <c r="J417" i="10" s="1"/>
  <c r="G417" i="10"/>
  <c r="I399" i="10"/>
  <c r="J399" i="10" s="1"/>
  <c r="G399" i="10"/>
  <c r="I323" i="10"/>
  <c r="J323" i="10" s="1"/>
  <c r="G323" i="10"/>
  <c r="I285" i="10"/>
  <c r="J285" i="10" s="1"/>
  <c r="G285" i="10"/>
  <c r="I334" i="10"/>
  <c r="J334" i="10" s="1"/>
  <c r="G334" i="10"/>
  <c r="I362" i="10"/>
  <c r="J362" i="10" s="1"/>
  <c r="G362" i="10"/>
  <c r="I341" i="10"/>
  <c r="J341" i="10" s="1"/>
  <c r="G341" i="10"/>
  <c r="I15" i="10"/>
  <c r="J15" i="10" s="1"/>
  <c r="G15" i="10"/>
  <c r="I61" i="10"/>
  <c r="J61" i="10" s="1"/>
  <c r="G61" i="10"/>
  <c r="I25" i="10"/>
  <c r="J25" i="10" s="1"/>
  <c r="G25" i="10"/>
  <c r="I92" i="10"/>
  <c r="J92" i="10" s="1"/>
  <c r="G92" i="10"/>
  <c r="I22" i="10"/>
  <c r="J22" i="10" s="1"/>
  <c r="G22" i="10"/>
  <c r="I83" i="10"/>
  <c r="J83" i="10" s="1"/>
  <c r="G83" i="10"/>
  <c r="I336" i="10"/>
  <c r="J336" i="10" s="1"/>
  <c r="G336" i="10"/>
  <c r="I217" i="10"/>
  <c r="J217" i="10" s="1"/>
  <c r="G217" i="10"/>
  <c r="I389" i="10"/>
  <c r="J389" i="10" s="1"/>
  <c r="G389" i="10"/>
  <c r="I42" i="10"/>
  <c r="J42" i="10" s="1"/>
  <c r="G42" i="10"/>
  <c r="I208" i="10"/>
  <c r="J208" i="10" s="1"/>
  <c r="G208" i="10"/>
  <c r="I410" i="10"/>
  <c r="J410" i="10" s="1"/>
  <c r="G410" i="10"/>
  <c r="I435" i="10"/>
  <c r="J435" i="10" s="1"/>
  <c r="G435" i="10"/>
  <c r="I383" i="10"/>
  <c r="J383" i="10" s="1"/>
  <c r="G383" i="10"/>
  <c r="I330" i="10"/>
  <c r="J330" i="10" s="1"/>
  <c r="G330" i="10"/>
  <c r="I325" i="10"/>
  <c r="J325" i="10" s="1"/>
  <c r="G325" i="10"/>
  <c r="I65" i="10"/>
  <c r="J65" i="10" s="1"/>
  <c r="G65" i="10"/>
  <c r="I31" i="10"/>
  <c r="J31" i="10" s="1"/>
  <c r="G31" i="10"/>
  <c r="I43" i="10"/>
  <c r="J43" i="10" s="1"/>
  <c r="G43" i="10"/>
  <c r="I76" i="10"/>
  <c r="J76" i="10" s="1"/>
  <c r="G76" i="10"/>
  <c r="I6" i="10"/>
  <c r="J6" i="10" s="1"/>
  <c r="G6" i="10"/>
  <c r="I67" i="10"/>
  <c r="J67" i="10" s="1"/>
  <c r="G67" i="10"/>
  <c r="I133" i="10"/>
  <c r="J133" i="10" s="1"/>
  <c r="G133" i="10"/>
  <c r="I412" i="10"/>
  <c r="J412" i="10" s="1"/>
  <c r="G412" i="10"/>
  <c r="I7" i="10"/>
  <c r="J7" i="10" s="1"/>
  <c r="G7" i="10"/>
  <c r="I424" i="10"/>
  <c r="J424" i="10" s="1"/>
  <c r="G424" i="10"/>
  <c r="I62" i="10"/>
  <c r="J62" i="10" s="1"/>
  <c r="G62" i="10"/>
  <c r="I119" i="10"/>
  <c r="J119" i="10" s="1"/>
  <c r="G119" i="10"/>
  <c r="I430" i="10"/>
  <c r="J430" i="10" s="1"/>
  <c r="G430" i="10"/>
  <c r="I337" i="10"/>
  <c r="J337" i="10" s="1"/>
  <c r="G337" i="10"/>
  <c r="I161" i="10"/>
  <c r="J161" i="10" s="1"/>
  <c r="G161" i="10"/>
  <c r="I147" i="10"/>
  <c r="J147" i="10" s="1"/>
  <c r="G147" i="10"/>
  <c r="I176" i="10"/>
  <c r="J176" i="10" s="1"/>
  <c r="G176" i="10"/>
  <c r="I108" i="10"/>
  <c r="J108" i="10" s="1"/>
  <c r="G108" i="10"/>
  <c r="I103" i="10"/>
  <c r="J103" i="10" s="1"/>
  <c r="G103" i="10"/>
  <c r="I212" i="10"/>
  <c r="J212" i="10" s="1"/>
  <c r="G212" i="10"/>
  <c r="I262" i="10"/>
  <c r="J262" i="10" s="1"/>
  <c r="G262" i="10"/>
  <c r="I194" i="10"/>
  <c r="J194" i="10" s="1"/>
  <c r="G194" i="10"/>
  <c r="I192" i="10"/>
  <c r="J192" i="10" s="1"/>
  <c r="G192" i="10"/>
  <c r="I253" i="10"/>
  <c r="J253" i="10" s="1"/>
  <c r="G253" i="10"/>
  <c r="I235" i="10"/>
  <c r="J235" i="10" s="1"/>
  <c r="G235" i="10"/>
  <c r="I422" i="10"/>
  <c r="J422" i="10" s="1"/>
  <c r="G422" i="10"/>
  <c r="I378" i="10"/>
  <c r="J378" i="10" s="1"/>
  <c r="G378" i="10"/>
  <c r="I398" i="10"/>
  <c r="J398" i="10" s="1"/>
  <c r="G398" i="10"/>
  <c r="I419" i="10"/>
  <c r="J419" i="10" s="1"/>
  <c r="G419" i="10"/>
  <c r="I385" i="10"/>
  <c r="J385" i="10" s="1"/>
  <c r="G385" i="10"/>
  <c r="I338" i="10"/>
  <c r="J338" i="10" s="1"/>
  <c r="G338" i="10"/>
  <c r="I354" i="10"/>
  <c r="J354" i="10" s="1"/>
  <c r="G354" i="10"/>
  <c r="I304" i="10"/>
  <c r="J304" i="10" s="1"/>
  <c r="G304" i="10"/>
  <c r="I302" i="10"/>
  <c r="J302" i="10" s="1"/>
  <c r="G302" i="10"/>
  <c r="I298" i="10"/>
  <c r="J298" i="10" s="1"/>
  <c r="G298" i="10"/>
  <c r="I309" i="10"/>
  <c r="J309" i="10" s="1"/>
  <c r="G309" i="10"/>
  <c r="I41" i="10"/>
  <c r="J41" i="10" s="1"/>
  <c r="G41" i="10"/>
  <c r="I89" i="10"/>
  <c r="J89" i="10" s="1"/>
  <c r="G89" i="10"/>
  <c r="I72" i="10"/>
  <c r="J72" i="10" s="1"/>
  <c r="G72" i="10"/>
  <c r="I60" i="10"/>
  <c r="J60" i="10" s="1"/>
  <c r="G60" i="10"/>
  <c r="I51" i="10"/>
  <c r="J51" i="10" s="1"/>
  <c r="G51" i="10"/>
  <c r="I123" i="10"/>
  <c r="J123" i="10" s="1"/>
  <c r="G123" i="10"/>
  <c r="I456" i="10"/>
  <c r="J456" i="10" s="1"/>
  <c r="G456" i="10"/>
  <c r="I80" i="10"/>
  <c r="J80" i="10" s="1"/>
  <c r="G80" i="10"/>
  <c r="I215" i="10"/>
  <c r="J215" i="10" s="1"/>
  <c r="G215" i="10"/>
  <c r="I100" i="10"/>
  <c r="J100" i="10" s="1"/>
  <c r="G100" i="10"/>
  <c r="I454" i="10"/>
  <c r="J454" i="10" s="1"/>
  <c r="G454" i="10"/>
  <c r="I291" i="10"/>
  <c r="J291" i="10" s="1"/>
  <c r="G291" i="10"/>
  <c r="I116" i="10"/>
  <c r="J116" i="10" s="1"/>
  <c r="G116" i="10"/>
  <c r="I159" i="10"/>
  <c r="J159" i="10" s="1"/>
  <c r="G159" i="10"/>
  <c r="I160" i="10"/>
  <c r="J160" i="10" s="1"/>
  <c r="G160" i="10"/>
  <c r="I172" i="10"/>
  <c r="J172" i="10" s="1"/>
  <c r="G172" i="10"/>
  <c r="I274" i="10"/>
  <c r="J274" i="10" s="1"/>
  <c r="G274" i="10"/>
  <c r="I231" i="10"/>
  <c r="J231" i="10" s="1"/>
  <c r="G231" i="10"/>
  <c r="I247" i="10"/>
  <c r="J247" i="10" s="1"/>
  <c r="G247" i="10"/>
  <c r="I271" i="10"/>
  <c r="J271" i="10" s="1"/>
  <c r="G271" i="10"/>
  <c r="I237" i="10"/>
  <c r="J237" i="10" s="1"/>
  <c r="G237" i="10"/>
  <c r="I219" i="10"/>
  <c r="J219" i="10" s="1"/>
  <c r="G219" i="10"/>
  <c r="I390" i="10"/>
  <c r="J390" i="10" s="1"/>
  <c r="G390" i="10"/>
  <c r="I440" i="10"/>
  <c r="J440" i="10" s="1"/>
  <c r="G440" i="10"/>
  <c r="I457" i="10"/>
  <c r="J457" i="10" s="1"/>
  <c r="G457" i="10"/>
  <c r="I403" i="10"/>
  <c r="J403" i="10" s="1"/>
  <c r="G403" i="10"/>
  <c r="I369" i="10"/>
  <c r="J369" i="10" s="1"/>
  <c r="G369" i="10"/>
  <c r="I306" i="10"/>
  <c r="J306" i="10" s="1"/>
  <c r="G306" i="10"/>
  <c r="I322" i="10"/>
  <c r="J322" i="10" s="1"/>
  <c r="G322" i="10"/>
  <c r="I348" i="10"/>
  <c r="J348" i="10" s="1"/>
  <c r="G348" i="10"/>
  <c r="I286" i="10"/>
  <c r="J286" i="10" s="1"/>
  <c r="G286" i="10"/>
  <c r="I359" i="10"/>
  <c r="J359" i="10" s="1"/>
  <c r="G359" i="10"/>
  <c r="I293" i="10"/>
  <c r="J293" i="10" s="1"/>
  <c r="G293" i="10"/>
  <c r="I11" i="10"/>
  <c r="J11" i="10" s="1"/>
  <c r="G11" i="10"/>
  <c r="I59" i="10"/>
  <c r="J59" i="10" s="1"/>
  <c r="G59" i="10"/>
  <c r="I13" i="10"/>
  <c r="J13" i="10" s="1"/>
  <c r="G13" i="10"/>
  <c r="I44" i="10"/>
  <c r="J44" i="10" s="1"/>
  <c r="G44" i="10"/>
  <c r="I85" i="10"/>
  <c r="J85" i="10" s="1"/>
  <c r="G85" i="10"/>
  <c r="I35" i="10"/>
  <c r="J35" i="10" s="1"/>
  <c r="G35" i="10"/>
  <c r="I270" i="10"/>
  <c r="J270" i="10" s="1"/>
  <c r="G270" i="10"/>
  <c r="I91" i="10"/>
  <c r="J91" i="10" s="1"/>
  <c r="G91" i="10"/>
  <c r="I113" i="10"/>
  <c r="J113" i="10" s="1"/>
  <c r="G113" i="10"/>
  <c r="I339" i="10"/>
  <c r="J339" i="10" s="1"/>
  <c r="G339" i="10"/>
  <c r="I251" i="10"/>
  <c r="J251" i="10" s="1"/>
  <c r="G251" i="10"/>
  <c r="I401" i="10"/>
  <c r="J401" i="10" s="1"/>
  <c r="G401" i="10"/>
  <c r="I318" i="10"/>
  <c r="J318" i="10" s="1"/>
  <c r="G318" i="10"/>
  <c r="I110" i="10"/>
  <c r="J110" i="10" s="1"/>
  <c r="G110" i="10"/>
  <c r="I99" i="10"/>
  <c r="J99" i="10" s="1"/>
  <c r="G99" i="10"/>
  <c r="I169" i="10"/>
  <c r="J169" i="10" s="1"/>
  <c r="G169" i="10"/>
  <c r="I94" i="10"/>
  <c r="J94" i="10" s="1"/>
  <c r="G94" i="10"/>
  <c r="I177" i="10"/>
  <c r="J177" i="10" s="1"/>
  <c r="G177" i="10"/>
  <c r="I98" i="10"/>
  <c r="J98" i="10" s="1"/>
  <c r="G98" i="10"/>
  <c r="I144" i="10"/>
  <c r="J144" i="10" s="1"/>
  <c r="G144" i="10"/>
  <c r="I153" i="10"/>
  <c r="J153" i="10" s="1"/>
  <c r="G153" i="10"/>
  <c r="I124" i="10"/>
  <c r="J124" i="10" s="1"/>
  <c r="G124" i="10"/>
  <c r="I242" i="10"/>
  <c r="J242" i="10" s="1"/>
  <c r="G242" i="10"/>
  <c r="I199" i="10"/>
  <c r="J199" i="10" s="1"/>
  <c r="G199" i="10"/>
  <c r="I246" i="10"/>
  <c r="J246" i="10" s="1"/>
  <c r="G246" i="10"/>
  <c r="I255" i="10"/>
  <c r="J255" i="10" s="1"/>
  <c r="G255" i="10"/>
  <c r="I221" i="10"/>
  <c r="J221" i="10" s="1"/>
  <c r="G221" i="10"/>
  <c r="I203" i="10"/>
  <c r="J203" i="10" s="1"/>
  <c r="G203" i="10"/>
  <c r="I446" i="10"/>
  <c r="J446" i="10" s="1"/>
  <c r="G446" i="10"/>
  <c r="I408" i="10"/>
  <c r="J408" i="10" s="1"/>
  <c r="G408" i="10"/>
  <c r="I441" i="10"/>
  <c r="J441" i="10" s="1"/>
  <c r="G441" i="10"/>
  <c r="I387" i="10"/>
  <c r="J387" i="10" s="1"/>
  <c r="G387" i="10"/>
  <c r="I405" i="10"/>
  <c r="J405" i="10" s="1"/>
  <c r="G405" i="10"/>
  <c r="I335" i="10"/>
  <c r="J335" i="10" s="1"/>
  <c r="G335" i="10"/>
  <c r="I290" i="10"/>
  <c r="J290" i="10" s="1"/>
  <c r="G290" i="10"/>
  <c r="I316" i="10"/>
  <c r="J316" i="10" s="1"/>
  <c r="G316" i="10"/>
  <c r="I361" i="10"/>
  <c r="J361" i="10" s="1"/>
  <c r="G361" i="10"/>
  <c r="I343" i="10"/>
  <c r="J343" i="10" s="1"/>
  <c r="G343" i="10"/>
  <c r="I277" i="10"/>
  <c r="J277" i="10" s="1"/>
  <c r="G277" i="10"/>
  <c r="I64" i="10"/>
  <c r="J64" i="10" s="1"/>
  <c r="G64" i="10"/>
  <c r="I30" i="10"/>
  <c r="J30" i="10" s="1"/>
  <c r="G30" i="10"/>
  <c r="I78" i="10"/>
  <c r="J78" i="10" s="1"/>
  <c r="G78" i="10"/>
  <c r="I28" i="10"/>
  <c r="J28" i="10" s="1"/>
  <c r="G28" i="10"/>
  <c r="I69" i="10"/>
  <c r="J69" i="10" s="1"/>
  <c r="G69" i="10"/>
  <c r="I19" i="10"/>
  <c r="J19" i="10" s="1"/>
  <c r="G19" i="10"/>
  <c r="I248" i="10"/>
  <c r="J248" i="10" s="1"/>
  <c r="G248" i="10"/>
  <c r="I453" i="10"/>
  <c r="J453" i="10" s="1"/>
  <c r="G453" i="10"/>
  <c r="I107" i="10"/>
  <c r="J107" i="10" s="1"/>
  <c r="G107" i="10"/>
  <c r="I319" i="10"/>
  <c r="J319" i="10" s="1"/>
  <c r="G319" i="10"/>
  <c r="I173" i="10"/>
  <c r="J173" i="10" s="1"/>
  <c r="G173" i="10"/>
  <c r="I258" i="10"/>
  <c r="J258" i="10" s="1"/>
  <c r="G258" i="10"/>
  <c r="I141" i="10"/>
  <c r="J141" i="10" s="1"/>
  <c r="G141" i="10"/>
  <c r="I146" i="10"/>
  <c r="J146" i="10" s="1"/>
  <c r="G146" i="10"/>
  <c r="I137" i="10"/>
  <c r="J137" i="10" s="1"/>
  <c r="G137" i="10"/>
  <c r="I205" i="10"/>
  <c r="J205" i="10" s="1"/>
  <c r="G205" i="10"/>
  <c r="I187" i="10"/>
  <c r="J187" i="10" s="1"/>
  <c r="G187" i="10"/>
  <c r="I414" i="10"/>
  <c r="J414" i="10" s="1"/>
  <c r="G414" i="10"/>
  <c r="I425" i="10"/>
  <c r="J425" i="10" s="1"/>
  <c r="G425" i="10"/>
  <c r="I284" i="10"/>
  <c r="J284" i="10" s="1"/>
  <c r="G284" i="10"/>
  <c r="I345" i="10"/>
  <c r="J345" i="10" s="1"/>
  <c r="G345" i="10"/>
  <c r="I327" i="10"/>
  <c r="J327" i="10" s="1"/>
  <c r="G327" i="10"/>
  <c r="I346" i="10"/>
  <c r="J346" i="10" s="1"/>
  <c r="G346" i="10"/>
  <c r="I40" i="10"/>
  <c r="J40" i="10" s="1"/>
  <c r="G40" i="10"/>
  <c r="I88" i="10"/>
  <c r="J88" i="10" s="1"/>
  <c r="G88" i="10"/>
  <c r="I48" i="10"/>
  <c r="J48" i="10" s="1"/>
  <c r="G48" i="10"/>
  <c r="I12" i="10"/>
  <c r="J12" i="10" s="1"/>
  <c r="G12" i="10"/>
  <c r="I53" i="10"/>
  <c r="J53" i="10" s="1"/>
  <c r="G53" i="10"/>
  <c r="I82" i="10"/>
  <c r="J82" i="10" s="1"/>
  <c r="G82" i="10"/>
  <c r="I402" i="10"/>
  <c r="J402" i="10" s="1"/>
  <c r="G402" i="10"/>
  <c r="I101" i="10"/>
  <c r="J101" i="10" s="1"/>
  <c r="G101" i="10"/>
  <c r="I404" i="10"/>
  <c r="J404" i="10" s="1"/>
  <c r="G404" i="10"/>
  <c r="I86" i="10"/>
  <c r="J86" i="10" s="1"/>
  <c r="G86" i="10"/>
  <c r="I170" i="10"/>
  <c r="J170" i="10" s="1"/>
  <c r="G170" i="10"/>
  <c r="I243" i="10"/>
  <c r="J243" i="10" s="1"/>
  <c r="G243" i="10"/>
  <c r="I182" i="10"/>
  <c r="J182" i="10" s="1"/>
  <c r="G182" i="10"/>
  <c r="I353" i="10"/>
  <c r="J353" i="10" s="1"/>
  <c r="G353" i="10"/>
  <c r="I127" i="10"/>
  <c r="J127" i="10" s="1"/>
  <c r="G127" i="10"/>
  <c r="I115" i="10"/>
  <c r="J115" i="10" s="1"/>
  <c r="G115" i="10"/>
  <c r="I112" i="10"/>
  <c r="J112" i="10" s="1"/>
  <c r="G112" i="10"/>
  <c r="I121" i="10"/>
  <c r="J121" i="10" s="1"/>
  <c r="G121" i="10"/>
  <c r="I166" i="10"/>
  <c r="J166" i="10" s="1"/>
  <c r="G166" i="10"/>
  <c r="I266" i="10"/>
  <c r="J266" i="10" s="1"/>
  <c r="G266" i="10"/>
  <c r="I230" i="10"/>
  <c r="J230" i="10" s="1"/>
  <c r="G230" i="10"/>
  <c r="I223" i="10"/>
  <c r="J223" i="10" s="1"/>
  <c r="G223" i="10"/>
  <c r="I189" i="10"/>
  <c r="J189" i="10" s="1"/>
  <c r="G189" i="10"/>
  <c r="I429" i="10"/>
  <c r="J429" i="10" s="1"/>
  <c r="G429" i="10"/>
  <c r="I382" i="10"/>
  <c r="J382" i="10" s="1"/>
  <c r="G382" i="10"/>
  <c r="I396" i="10"/>
  <c r="J396" i="10" s="1"/>
  <c r="G396" i="10"/>
  <c r="I409" i="10"/>
  <c r="J409" i="10" s="1"/>
  <c r="G409" i="10"/>
  <c r="I437" i="10"/>
  <c r="J437" i="10" s="1"/>
  <c r="G437" i="10"/>
  <c r="I432" i="10"/>
  <c r="J432" i="10" s="1"/>
  <c r="G432" i="10"/>
  <c r="I365" i="10"/>
  <c r="J365" i="10" s="1"/>
  <c r="G365" i="10"/>
  <c r="I321" i="10"/>
  <c r="J321" i="10" s="1"/>
  <c r="G321" i="10"/>
  <c r="I347" i="10"/>
  <c r="J347" i="10" s="1"/>
  <c r="G347" i="10"/>
  <c r="I329" i="10"/>
  <c r="J329" i="10" s="1"/>
  <c r="G329" i="10"/>
  <c r="I311" i="10"/>
  <c r="J311" i="10" s="1"/>
  <c r="G311" i="10"/>
  <c r="I314" i="10"/>
  <c r="J314" i="10" s="1"/>
  <c r="G314" i="10"/>
  <c r="I10" i="10"/>
  <c r="J10" i="10" s="1"/>
  <c r="G10" i="10"/>
  <c r="I58" i="10"/>
  <c r="J58" i="10" s="1"/>
  <c r="G58" i="10"/>
  <c r="I24" i="10"/>
  <c r="J24" i="10" s="1"/>
  <c r="G24" i="10"/>
  <c r="I87" i="10"/>
  <c r="J87" i="10" s="1"/>
  <c r="G87" i="10"/>
  <c r="I37" i="10"/>
  <c r="J37" i="10" s="1"/>
  <c r="G37" i="10"/>
  <c r="I66" i="10"/>
  <c r="J66" i="10" s="1"/>
  <c r="G66" i="10"/>
  <c r="I216" i="10"/>
  <c r="J216" i="10" s="1"/>
  <c r="G216" i="10"/>
  <c r="I326" i="10"/>
  <c r="J326" i="10" s="1"/>
  <c r="G326" i="10"/>
  <c r="I104" i="10"/>
  <c r="J104" i="10" s="1"/>
  <c r="G104" i="10"/>
  <c r="I328" i="10"/>
  <c r="J328" i="10" s="1"/>
  <c r="G328" i="10"/>
  <c r="I178" i="10"/>
  <c r="J178" i="10" s="1"/>
  <c r="G178" i="10"/>
  <c r="I200" i="10"/>
  <c r="J200" i="10" s="1"/>
  <c r="G200" i="10"/>
  <c r="I157" i="10"/>
  <c r="J157" i="10" s="1"/>
  <c r="G157" i="10"/>
  <c r="I260" i="10"/>
  <c r="J260" i="10" s="1"/>
  <c r="G260" i="10"/>
  <c r="I448" i="10"/>
  <c r="J448" i="10" s="1"/>
  <c r="G448" i="10"/>
  <c r="I97" i="10"/>
  <c r="J97" i="10" s="1"/>
  <c r="G97" i="10"/>
  <c r="I218" i="10"/>
  <c r="J218" i="10" s="1"/>
  <c r="G218" i="10"/>
  <c r="I95" i="10"/>
  <c r="J95" i="10" s="1"/>
  <c r="G95" i="10"/>
  <c r="I175" i="10"/>
  <c r="J175" i="10" s="1"/>
  <c r="G175" i="10"/>
  <c r="I164" i="10"/>
  <c r="J164" i="10" s="1"/>
  <c r="G164" i="10"/>
  <c r="I96" i="10"/>
  <c r="J96" i="10" s="1"/>
  <c r="G96" i="10"/>
  <c r="I105" i="10"/>
  <c r="J105" i="10" s="1"/>
  <c r="G105" i="10"/>
  <c r="I150" i="10"/>
  <c r="J150" i="10" s="1"/>
  <c r="G150" i="10"/>
  <c r="I241" i="10"/>
  <c r="J241" i="10" s="1"/>
  <c r="G241" i="10"/>
  <c r="I198" i="10"/>
  <c r="J198" i="10" s="1"/>
  <c r="G198" i="10"/>
  <c r="I186" i="10"/>
  <c r="J186" i="10" s="1"/>
  <c r="G186" i="10"/>
  <c r="I207" i="10"/>
  <c r="J207" i="10" s="1"/>
  <c r="G207" i="10"/>
  <c r="I268" i="10"/>
  <c r="J268" i="10" s="1"/>
  <c r="G268" i="10"/>
  <c r="I397" i="10"/>
  <c r="J397" i="10" s="1"/>
  <c r="G397" i="10"/>
  <c r="I445" i="10"/>
  <c r="J445" i="10" s="1"/>
  <c r="G445" i="10"/>
  <c r="I427" i="10"/>
  <c r="J427" i="10" s="1"/>
  <c r="G427" i="10"/>
  <c r="I393" i="10"/>
  <c r="J393" i="10" s="1"/>
  <c r="G393" i="10"/>
  <c r="I373" i="10"/>
  <c r="J373" i="10" s="1"/>
  <c r="G373" i="10"/>
  <c r="I416" i="10"/>
  <c r="J416" i="10" s="1"/>
  <c r="G416" i="10"/>
  <c r="I333" i="10"/>
  <c r="J333" i="10" s="1"/>
  <c r="G333" i="10"/>
  <c r="I289" i="10"/>
  <c r="J289" i="10" s="1"/>
  <c r="G289" i="10"/>
  <c r="I315" i="10"/>
  <c r="J315" i="10" s="1"/>
  <c r="G315" i="10"/>
  <c r="I313" i="10"/>
  <c r="J313" i="10" s="1"/>
  <c r="G313" i="10"/>
  <c r="I295" i="10"/>
  <c r="J295" i="10" s="1"/>
  <c r="G295" i="10"/>
  <c r="I282" i="10"/>
  <c r="J282" i="10" s="1"/>
  <c r="G282" i="10"/>
  <c r="I93" i="10"/>
  <c r="J93" i="10" s="1"/>
  <c r="G93" i="10"/>
  <c r="I29" i="10"/>
  <c r="J29" i="10" s="1"/>
  <c r="G29" i="10"/>
  <c r="I77" i="10"/>
  <c r="J77" i="10" s="1"/>
  <c r="G77" i="10"/>
  <c r="I71" i="10"/>
  <c r="J71" i="10" s="1"/>
  <c r="G71" i="10"/>
  <c r="I21" i="10"/>
  <c r="J21" i="10" s="1"/>
  <c r="G21" i="10"/>
  <c r="I50" i="10"/>
  <c r="J50" i="10" s="1"/>
  <c r="G50" i="10"/>
  <c r="I202" i="10"/>
  <c r="J202" i="10" s="1"/>
  <c r="G202" i="10"/>
  <c r="I344" i="10"/>
  <c r="J344" i="10" s="1"/>
  <c r="G344" i="10"/>
  <c r="I380" i="10"/>
  <c r="J380" i="10" s="1"/>
  <c r="G380" i="10"/>
  <c r="I125" i="10"/>
  <c r="J125" i="10" s="1"/>
  <c r="G125" i="10"/>
  <c r="I269" i="10"/>
  <c r="J269" i="10" s="1"/>
  <c r="G269" i="10"/>
  <c r="I128" i="10"/>
  <c r="J128" i="10" s="1"/>
  <c r="G128" i="10"/>
  <c r="I249" i="10"/>
  <c r="J249" i="10" s="1"/>
  <c r="G249" i="10"/>
  <c r="I376" i="10"/>
  <c r="J376" i="10" s="1"/>
  <c r="G376" i="10"/>
  <c r="I181" i="10"/>
  <c r="J181" i="10" s="1"/>
  <c r="G181" i="10"/>
  <c r="I140" i="10"/>
  <c r="J140" i="10" s="1"/>
  <c r="G140" i="10"/>
  <c r="I168" i="10"/>
  <c r="J168" i="10" s="1"/>
  <c r="G168" i="10"/>
  <c r="I210" i="10"/>
  <c r="J210" i="10" s="1"/>
  <c r="G210" i="10"/>
  <c r="I259" i="10"/>
  <c r="J259" i="10" s="1"/>
  <c r="G259" i="10"/>
  <c r="I261" i="10"/>
  <c r="J261" i="10" s="1"/>
  <c r="G261" i="10"/>
  <c r="I191" i="10"/>
  <c r="J191" i="10" s="1"/>
  <c r="G191" i="10"/>
  <c r="I458" i="10"/>
  <c r="J458" i="10" s="1"/>
  <c r="G458" i="10"/>
  <c r="G459" i="10"/>
  <c r="I413" i="10"/>
  <c r="J413" i="10" s="1"/>
  <c r="G413" i="10"/>
  <c r="I439" i="10"/>
  <c r="J439" i="10" s="1"/>
  <c r="G439" i="10"/>
  <c r="I377" i="10"/>
  <c r="J377" i="10" s="1"/>
  <c r="G377" i="10"/>
  <c r="I450" i="10"/>
  <c r="J450" i="10" s="1"/>
  <c r="G450" i="10"/>
  <c r="I400" i="10"/>
  <c r="J400" i="10" s="1"/>
  <c r="G400" i="10"/>
  <c r="I301" i="10"/>
  <c r="J301" i="10" s="1"/>
  <c r="G301" i="10"/>
  <c r="I352" i="10"/>
  <c r="J352" i="10" s="1"/>
  <c r="G352" i="10"/>
  <c r="I283" i="10"/>
  <c r="J283" i="10" s="1"/>
  <c r="G283" i="10"/>
  <c r="I297" i="10"/>
  <c r="J297" i="10" s="1"/>
  <c r="G297" i="10"/>
  <c r="I279" i="10"/>
  <c r="J279" i="10" s="1"/>
  <c r="G279" i="10"/>
  <c r="I356" i="10"/>
  <c r="J356" i="10" s="1"/>
  <c r="G356" i="10"/>
  <c r="I63" i="10"/>
  <c r="J63" i="10" s="1"/>
  <c r="G63" i="10"/>
  <c r="I81" i="10"/>
  <c r="J81" i="10" s="1"/>
  <c r="G81" i="10"/>
  <c r="I47" i="10"/>
  <c r="J47" i="10" s="1"/>
  <c r="G47" i="10"/>
  <c r="I55" i="10"/>
  <c r="J55" i="10" s="1"/>
  <c r="G55" i="10"/>
  <c r="I5" i="10"/>
  <c r="J5" i="10" s="1"/>
  <c r="G5" i="10"/>
  <c r="I34" i="10"/>
  <c r="J34" i="10" s="1"/>
  <c r="G34" i="10"/>
  <c r="I213" i="10"/>
  <c r="J213" i="10" s="1"/>
  <c r="G213" i="10"/>
  <c r="I308" i="10"/>
  <c r="J308" i="10" s="1"/>
  <c r="G308" i="10"/>
  <c r="I406" i="10"/>
  <c r="J406" i="10" s="1"/>
  <c r="G406" i="10"/>
  <c r="I131" i="10"/>
  <c r="J131" i="10" s="1"/>
  <c r="G131" i="10"/>
  <c r="I226" i="10"/>
  <c r="J226" i="10" s="1"/>
  <c r="G226" i="10"/>
  <c r="I211" i="10"/>
  <c r="J211" i="10" s="1"/>
  <c r="G211" i="10"/>
  <c r="I303" i="10"/>
  <c r="J303" i="10" s="1"/>
  <c r="G303" i="10"/>
  <c r="I145" i="10"/>
  <c r="J145" i="10" s="1"/>
  <c r="G145" i="10"/>
  <c r="I134" i="10"/>
  <c r="J134" i="10" s="1"/>
  <c r="G134" i="10"/>
  <c r="I114" i="10"/>
  <c r="J114" i="10" s="1"/>
  <c r="G114" i="10"/>
  <c r="I118" i="10"/>
  <c r="J118" i="10" s="1"/>
  <c r="G118" i="10"/>
  <c r="I257" i="10"/>
  <c r="J257" i="10" s="1"/>
  <c r="G257" i="10"/>
  <c r="I381" i="10"/>
  <c r="J381" i="10" s="1"/>
  <c r="G381" i="10"/>
  <c r="I384" i="10"/>
  <c r="J384" i="10" s="1"/>
  <c r="G384" i="10"/>
  <c r="I340" i="10"/>
  <c r="J340" i="10" s="1"/>
  <c r="G340" i="10"/>
  <c r="I39" i="10"/>
  <c r="J39" i="10" s="1"/>
  <c r="G39" i="10"/>
  <c r="I18" i="10"/>
  <c r="J18" i="10" s="1"/>
  <c r="G18" i="10"/>
  <c r="I143" i="10"/>
  <c r="J143" i="10" s="1"/>
  <c r="G143" i="10"/>
  <c r="I438" i="10"/>
  <c r="J438" i="10" s="1"/>
  <c r="G438" i="10"/>
  <c r="I14" i="10"/>
  <c r="J14" i="10" s="1"/>
  <c r="G14" i="10"/>
  <c r="I197" i="10"/>
  <c r="J197" i="10" s="1"/>
  <c r="G197" i="10"/>
  <c r="I310" i="10"/>
  <c r="J310" i="10" s="1"/>
  <c r="G310" i="10"/>
  <c r="I185" i="10"/>
  <c r="J185" i="10" s="1"/>
  <c r="G185" i="10"/>
  <c r="I106" i="10"/>
  <c r="J106" i="10" s="1"/>
  <c r="G106" i="10"/>
  <c r="I158" i="10"/>
  <c r="J158" i="10" s="1"/>
  <c r="G158" i="10"/>
  <c r="I239" i="10"/>
  <c r="J239" i="10" s="1"/>
  <c r="G239" i="10"/>
  <c r="I371" i="10"/>
  <c r="J371" i="10" s="1"/>
  <c r="G371" i="10"/>
  <c r="I171" i="10"/>
  <c r="J171" i="10" s="1"/>
  <c r="G171" i="10"/>
  <c r="I252" i="10"/>
  <c r="J252" i="10" s="1"/>
  <c r="G252" i="10"/>
  <c r="I156" i="10"/>
  <c r="J156" i="10" s="1"/>
  <c r="G156" i="10"/>
  <c r="I109" i="10"/>
  <c r="J109" i="10" s="1"/>
  <c r="G109" i="10"/>
  <c r="I155" i="10"/>
  <c r="J155" i="10" s="1"/>
  <c r="G155" i="10"/>
  <c r="I152" i="10"/>
  <c r="J152" i="10" s="1"/>
  <c r="G152" i="10"/>
  <c r="I265" i="10"/>
  <c r="J265" i="10" s="1"/>
  <c r="G265" i="10"/>
  <c r="I228" i="10"/>
  <c r="J228" i="10" s="1"/>
  <c r="G228" i="10"/>
  <c r="I245" i="10"/>
  <c r="J245" i="10" s="1"/>
  <c r="G245" i="10"/>
  <c r="I236" i="10"/>
  <c r="J236" i="10" s="1"/>
  <c r="G236" i="10"/>
  <c r="I426" i="10"/>
  <c r="J426" i="10" s="1"/>
  <c r="G426" i="10"/>
  <c r="I407" i="10"/>
  <c r="J407" i="10" s="1"/>
  <c r="G407" i="10"/>
  <c r="I452" i="10"/>
  <c r="J452" i="10" s="1"/>
  <c r="G452" i="10"/>
  <c r="I434" i="10"/>
  <c r="J434" i="10" s="1"/>
  <c r="G434" i="10"/>
  <c r="I364" i="10"/>
  <c r="J364" i="10" s="1"/>
  <c r="G364" i="10"/>
  <c r="I320" i="10"/>
  <c r="J320" i="10" s="1"/>
  <c r="G320" i="10"/>
  <c r="I275" i="10"/>
  <c r="J275" i="10" s="1"/>
  <c r="G275" i="10"/>
  <c r="I281" i="10"/>
  <c r="J281" i="10" s="1"/>
  <c r="G281" i="10"/>
  <c r="I358" i="10"/>
  <c r="J358" i="10" s="1"/>
  <c r="G358" i="10"/>
  <c r="I33" i="10"/>
  <c r="J33" i="10" s="1"/>
  <c r="G33" i="10"/>
  <c r="I57" i="10"/>
  <c r="J57" i="10" s="1"/>
  <c r="G57" i="10"/>
  <c r="I17" i="10"/>
  <c r="J17" i="10" s="1"/>
  <c r="G17" i="10"/>
  <c r="I3" i="10"/>
  <c r="J3" i="10" s="1"/>
  <c r="G3" i="10"/>
  <c r="I126" i="10"/>
  <c r="J126" i="10" s="1"/>
  <c r="G126" i="10"/>
  <c r="I174" i="10"/>
  <c r="J174" i="10" s="1"/>
  <c r="G174" i="10"/>
  <c r="I163" i="10"/>
  <c r="J163" i="10" s="1"/>
  <c r="G163" i="10"/>
  <c r="I139" i="10"/>
  <c r="J139" i="10" s="1"/>
  <c r="G139" i="10"/>
  <c r="I136" i="10"/>
  <c r="J136" i="10" s="1"/>
  <c r="G136" i="10"/>
  <c r="I102" i="10"/>
  <c r="J102" i="10" s="1"/>
  <c r="G102" i="10"/>
  <c r="I234" i="10"/>
  <c r="J234" i="10" s="1"/>
  <c r="G234" i="10"/>
  <c r="I196" i="10"/>
  <c r="J196" i="10" s="1"/>
  <c r="G196" i="10"/>
  <c r="I229" i="10"/>
  <c r="J229" i="10" s="1"/>
  <c r="G229" i="10"/>
  <c r="I209" i="10"/>
  <c r="J209" i="10" s="1"/>
  <c r="G209" i="10"/>
  <c r="I220" i="10"/>
  <c r="J220" i="10" s="1"/>
  <c r="G220" i="10"/>
  <c r="I394" i="10"/>
  <c r="J394" i="10" s="1"/>
  <c r="G394" i="10"/>
  <c r="I444" i="10"/>
  <c r="J444" i="10" s="1"/>
  <c r="G444" i="10"/>
  <c r="I375" i="10"/>
  <c r="J375" i="10" s="1"/>
  <c r="G375" i="10"/>
  <c r="I436" i="10"/>
  <c r="J436" i="10" s="1"/>
  <c r="G436" i="10"/>
  <c r="I418" i="10"/>
  <c r="J418" i="10" s="1"/>
  <c r="G418" i="10"/>
  <c r="I368" i="10"/>
  <c r="J368" i="10" s="1"/>
  <c r="G368" i="10"/>
  <c r="I332" i="10"/>
  <c r="J332" i="10" s="1"/>
  <c r="G332" i="10"/>
  <c r="I288" i="10"/>
  <c r="J288" i="10" s="1"/>
  <c r="G288" i="10"/>
  <c r="I305" i="10"/>
  <c r="J305" i="10" s="1"/>
  <c r="G305" i="10"/>
  <c r="I360" i="10"/>
  <c r="J360" i="10" s="1"/>
  <c r="G360" i="10"/>
  <c r="I342" i="10"/>
  <c r="J342" i="10" s="1"/>
  <c r="G342" i="10"/>
  <c r="I324" i="10"/>
  <c r="J324" i="10" s="1"/>
  <c r="G324" i="10"/>
  <c r="I9" i="10"/>
  <c r="J9" i="10" s="1"/>
  <c r="G9" i="10"/>
  <c r="I27" i="10"/>
  <c r="J27" i="10" s="1"/>
  <c r="G27" i="10"/>
  <c r="I73" i="10"/>
  <c r="J73" i="10" s="1"/>
  <c r="G73" i="10"/>
  <c r="I23" i="10"/>
  <c r="J23" i="10" s="1"/>
  <c r="G23" i="10"/>
  <c r="I84" i="10"/>
  <c r="J84" i="10" s="1"/>
  <c r="G84" i="10"/>
  <c r="J2" i="10"/>
  <c r="V551" i="6"/>
  <c r="V463" i="6"/>
  <c r="V462" i="6"/>
  <c r="V461" i="6"/>
  <c r="V97" i="6"/>
  <c r="K465" i="6"/>
  <c r="V464" i="6"/>
  <c r="K920" i="6"/>
  <c r="K646" i="6"/>
  <c r="K739" i="6"/>
  <c r="K1195" i="6"/>
  <c r="V1194" i="6"/>
  <c r="K1011" i="6"/>
  <c r="K372" i="6"/>
  <c r="V371" i="6"/>
  <c r="K1105" i="6"/>
  <c r="K831" i="6"/>
  <c r="K555" i="6"/>
  <c r="K99" i="6"/>
  <c r="V98" i="6"/>
  <c r="K190" i="6"/>
  <c r="V189" i="6"/>
  <c r="K280" i="6"/>
  <c r="V279" i="6"/>
  <c r="S321" i="6"/>
  <c r="M7" i="6"/>
  <c r="V6" i="6"/>
  <c r="V552" i="6" l="1"/>
  <c r="K281" i="6"/>
  <c r="V280" i="6"/>
  <c r="K191" i="6"/>
  <c r="V190" i="6"/>
  <c r="K1106" i="6"/>
  <c r="K373" i="6"/>
  <c r="V372" i="6"/>
  <c r="K1012" i="6"/>
  <c r="K1196" i="6"/>
  <c r="V1195" i="6"/>
  <c r="K740" i="6"/>
  <c r="K100" i="6"/>
  <c r="V99" i="6"/>
  <c r="K647" i="6"/>
  <c r="K556" i="6"/>
  <c r="K921" i="6"/>
  <c r="K832" i="6"/>
  <c r="K466" i="6"/>
  <c r="V465" i="6"/>
  <c r="S322" i="6"/>
  <c r="M8" i="6"/>
  <c r="V7" i="6"/>
  <c r="V553" i="6" l="1"/>
  <c r="K741" i="6"/>
  <c r="K1013" i="6"/>
  <c r="K833" i="6"/>
  <c r="K1107" i="6"/>
  <c r="K557" i="6"/>
  <c r="K192" i="6"/>
  <c r="V191" i="6"/>
  <c r="K467" i="6"/>
  <c r="V466" i="6"/>
  <c r="K101" i="6"/>
  <c r="V100" i="6"/>
  <c r="K1197" i="6"/>
  <c r="V1196" i="6"/>
  <c r="K374" i="6"/>
  <c r="V373" i="6"/>
  <c r="K922" i="6"/>
  <c r="K648" i="6"/>
  <c r="K282" i="6"/>
  <c r="V281" i="6"/>
  <c r="S323" i="6"/>
  <c r="M9" i="6"/>
  <c r="V8" i="6"/>
  <c r="V554" i="6" l="1"/>
  <c r="K102" i="6"/>
  <c r="V101" i="6"/>
  <c r="K558" i="6"/>
  <c r="K649" i="6"/>
  <c r="K834" i="6"/>
  <c r="K375" i="6"/>
  <c r="V374" i="6"/>
  <c r="K1014" i="6"/>
  <c r="K193" i="6"/>
  <c r="V192" i="6"/>
  <c r="K468" i="6"/>
  <c r="V467" i="6"/>
  <c r="K283" i="6"/>
  <c r="V282" i="6"/>
  <c r="K1108" i="6"/>
  <c r="K923" i="6"/>
  <c r="K1198" i="6"/>
  <c r="V1197" i="6"/>
  <c r="K742" i="6"/>
  <c r="S324" i="6"/>
  <c r="M10" i="6"/>
  <c r="V9" i="6"/>
  <c r="V555" i="6" l="1"/>
  <c r="K469" i="6"/>
  <c r="V468" i="6"/>
  <c r="K1199" i="6"/>
  <c r="V1198" i="6"/>
  <c r="K650" i="6"/>
  <c r="K1109" i="6"/>
  <c r="K559" i="6"/>
  <c r="K743" i="6"/>
  <c r="K194" i="6"/>
  <c r="V193" i="6"/>
  <c r="K1015" i="6"/>
  <c r="K376" i="6"/>
  <c r="V375" i="6"/>
  <c r="K835" i="6"/>
  <c r="K924" i="6"/>
  <c r="K284" i="6"/>
  <c r="V283" i="6"/>
  <c r="K103" i="6"/>
  <c r="V102" i="6"/>
  <c r="S325" i="6"/>
  <c r="M11" i="6"/>
  <c r="V10" i="6"/>
  <c r="V556" i="6" l="1"/>
  <c r="K195" i="6"/>
  <c r="V194" i="6"/>
  <c r="K104" i="6"/>
  <c r="V103" i="6"/>
  <c r="K285" i="6"/>
  <c r="V284" i="6"/>
  <c r="K1110" i="6"/>
  <c r="K925" i="6"/>
  <c r="K651" i="6"/>
  <c r="K836" i="6"/>
  <c r="K1200" i="6"/>
  <c r="V1199" i="6"/>
  <c r="K1016" i="6"/>
  <c r="K744" i="6"/>
  <c r="K560" i="6"/>
  <c r="K377" i="6"/>
  <c r="V376" i="6"/>
  <c r="K470" i="6"/>
  <c r="V469" i="6"/>
  <c r="S326" i="6"/>
  <c r="M12" i="6"/>
  <c r="V11" i="6"/>
  <c r="V557" i="6" l="1"/>
  <c r="K837" i="6"/>
  <c r="K471" i="6"/>
  <c r="V470" i="6"/>
  <c r="K378" i="6"/>
  <c r="V377" i="6"/>
  <c r="K1111" i="6"/>
  <c r="K561" i="6"/>
  <c r="K286" i="6"/>
  <c r="V285" i="6"/>
  <c r="K745" i="6"/>
  <c r="K105" i="6"/>
  <c r="V104" i="6"/>
  <c r="K652" i="6"/>
  <c r="K1201" i="6"/>
  <c r="V1200" i="6"/>
  <c r="K926" i="6"/>
  <c r="K1017" i="6"/>
  <c r="K196" i="6"/>
  <c r="V195" i="6"/>
  <c r="S327" i="6"/>
  <c r="M13" i="6"/>
  <c r="V12" i="6"/>
  <c r="V558" i="6" l="1"/>
  <c r="K746" i="6"/>
  <c r="K197" i="6"/>
  <c r="V196" i="6"/>
  <c r="K1018" i="6"/>
  <c r="K927" i="6"/>
  <c r="K1202" i="6"/>
  <c r="V1201" i="6"/>
  <c r="K472" i="6"/>
  <c r="V471" i="6"/>
  <c r="K106" i="6"/>
  <c r="V105" i="6"/>
  <c r="K287" i="6"/>
  <c r="V286" i="6"/>
  <c r="K562" i="6"/>
  <c r="K1112" i="6"/>
  <c r="K379" i="6"/>
  <c r="V378" i="6"/>
  <c r="K653" i="6"/>
  <c r="K838" i="6"/>
  <c r="S328" i="6"/>
  <c r="M14" i="6"/>
  <c r="V13" i="6"/>
  <c r="V559" i="6" l="1"/>
  <c r="K1203" i="6"/>
  <c r="V1202" i="6"/>
  <c r="K654" i="6"/>
  <c r="K380" i="6"/>
  <c r="V379" i="6"/>
  <c r="K288" i="6"/>
  <c r="V287" i="6"/>
  <c r="K107" i="6"/>
  <c r="V106" i="6"/>
  <c r="K473" i="6"/>
  <c r="V472" i="6"/>
  <c r="K839" i="6"/>
  <c r="K928" i="6"/>
  <c r="K1019" i="6"/>
  <c r="K1113" i="6"/>
  <c r="K198" i="6"/>
  <c r="V197" i="6"/>
  <c r="K563" i="6"/>
  <c r="K747" i="6"/>
  <c r="S329" i="6"/>
  <c r="M15" i="6"/>
  <c r="V14" i="6"/>
  <c r="V560" i="6" l="1"/>
  <c r="K748" i="6"/>
  <c r="K289" i="6"/>
  <c r="V288" i="6"/>
  <c r="K199" i="6"/>
  <c r="V198" i="6"/>
  <c r="K381" i="6"/>
  <c r="V380" i="6"/>
  <c r="K1114" i="6"/>
  <c r="K655" i="6"/>
  <c r="K929" i="6"/>
  <c r="K108" i="6"/>
  <c r="V107" i="6"/>
  <c r="K840" i="6"/>
  <c r="K474" i="6"/>
  <c r="V473" i="6"/>
  <c r="K564" i="6"/>
  <c r="K1020" i="6"/>
  <c r="K1204" i="6"/>
  <c r="V1203" i="6"/>
  <c r="S330" i="6"/>
  <c r="M16" i="6"/>
  <c r="V15" i="6"/>
  <c r="V561" i="6" l="1"/>
  <c r="K109" i="6"/>
  <c r="V108" i="6"/>
  <c r="K656" i="6"/>
  <c r="K1205" i="6"/>
  <c r="V1204" i="6"/>
  <c r="K1021" i="6"/>
  <c r="K565" i="6"/>
  <c r="K475" i="6"/>
  <c r="V474" i="6"/>
  <c r="K290" i="6"/>
  <c r="V289" i="6"/>
  <c r="K930" i="6"/>
  <c r="K1115" i="6"/>
  <c r="K382" i="6"/>
  <c r="V381" i="6"/>
  <c r="K200" i="6"/>
  <c r="V199" i="6"/>
  <c r="K841" i="6"/>
  <c r="K749" i="6"/>
  <c r="S331" i="6"/>
  <c r="M17" i="6"/>
  <c r="V16" i="6"/>
  <c r="V562" i="6" l="1"/>
  <c r="K291" i="6"/>
  <c r="V290" i="6"/>
  <c r="K566" i="6"/>
  <c r="K201" i="6"/>
  <c r="V200" i="6"/>
  <c r="K383" i="6"/>
  <c r="V382" i="6"/>
  <c r="K657" i="6"/>
  <c r="K476" i="6"/>
  <c r="V475" i="6"/>
  <c r="K1022" i="6"/>
  <c r="K931" i="6"/>
  <c r="K750" i="6"/>
  <c r="K842" i="6"/>
  <c r="K1206" i="6"/>
  <c r="V1205" i="6"/>
  <c r="K1116" i="6"/>
  <c r="K110" i="6"/>
  <c r="V109" i="6"/>
  <c r="S332" i="6"/>
  <c r="M18" i="6"/>
  <c r="V17" i="6"/>
  <c r="V563" i="6" l="1"/>
  <c r="K658" i="6"/>
  <c r="K1207" i="6"/>
  <c r="V1206" i="6"/>
  <c r="K932" i="6"/>
  <c r="K1023" i="6"/>
  <c r="K477" i="6"/>
  <c r="V476" i="6"/>
  <c r="K111" i="6"/>
  <c r="V110" i="6"/>
  <c r="K1117" i="6"/>
  <c r="K384" i="6"/>
  <c r="V383" i="6"/>
  <c r="K202" i="6"/>
  <c r="V201" i="6"/>
  <c r="K843" i="6"/>
  <c r="K567" i="6"/>
  <c r="K751" i="6"/>
  <c r="K292" i="6"/>
  <c r="V291" i="6"/>
  <c r="S333" i="6"/>
  <c r="M19" i="6"/>
  <c r="V18" i="6"/>
  <c r="V564" i="6" l="1"/>
  <c r="K112" i="6"/>
  <c r="V111" i="6"/>
  <c r="K293" i="6"/>
  <c r="V292" i="6"/>
  <c r="K1024" i="6"/>
  <c r="K568" i="6"/>
  <c r="K933" i="6"/>
  <c r="K844" i="6"/>
  <c r="K1208" i="6"/>
  <c r="V1207" i="6"/>
  <c r="K385" i="6"/>
  <c r="V384" i="6"/>
  <c r="K1118" i="6"/>
  <c r="K478" i="6"/>
  <c r="V477" i="6"/>
  <c r="K752" i="6"/>
  <c r="K203" i="6"/>
  <c r="V202" i="6"/>
  <c r="K659" i="6"/>
  <c r="S334" i="6"/>
  <c r="M20" i="6"/>
  <c r="V19" i="6"/>
  <c r="V565" i="6" l="1"/>
  <c r="K660" i="6"/>
  <c r="K1209" i="6"/>
  <c r="V1208" i="6"/>
  <c r="K934" i="6"/>
  <c r="K569" i="6"/>
  <c r="K753" i="6"/>
  <c r="K1025" i="6"/>
  <c r="K294" i="6"/>
  <c r="V293" i="6"/>
  <c r="K386" i="6"/>
  <c r="V385" i="6"/>
  <c r="K845" i="6"/>
  <c r="K204" i="6"/>
  <c r="V203" i="6"/>
  <c r="K479" i="6"/>
  <c r="V478" i="6"/>
  <c r="K1119" i="6"/>
  <c r="K113" i="6"/>
  <c r="V112" i="6"/>
  <c r="S335" i="6"/>
  <c r="M21" i="6"/>
  <c r="V20" i="6"/>
  <c r="V566" i="6" l="1"/>
  <c r="K387" i="6"/>
  <c r="V386" i="6"/>
  <c r="K1026" i="6"/>
  <c r="K570" i="6"/>
  <c r="K295" i="6"/>
  <c r="V294" i="6"/>
  <c r="K754" i="6"/>
  <c r="K935" i="6"/>
  <c r="K114" i="6"/>
  <c r="V113" i="6"/>
  <c r="K1120" i="6"/>
  <c r="K480" i="6"/>
  <c r="V479" i="6"/>
  <c r="K205" i="6"/>
  <c r="V204" i="6"/>
  <c r="K1210" i="6"/>
  <c r="V1209" i="6"/>
  <c r="K846" i="6"/>
  <c r="K661" i="6"/>
  <c r="S336" i="6"/>
  <c r="M22" i="6"/>
  <c r="V21" i="6"/>
  <c r="V567" i="6" l="1"/>
  <c r="K115" i="6"/>
  <c r="V114" i="6"/>
  <c r="K1211" i="6"/>
  <c r="V1210" i="6"/>
  <c r="K206" i="6"/>
  <c r="V205" i="6"/>
  <c r="K1027" i="6"/>
  <c r="K755" i="6"/>
  <c r="K296" i="6"/>
  <c r="V295" i="6"/>
  <c r="K1121" i="6"/>
  <c r="K936" i="6"/>
  <c r="K662" i="6"/>
  <c r="K847" i="6"/>
  <c r="K571" i="6"/>
  <c r="K481" i="6"/>
  <c r="V480" i="6"/>
  <c r="K388" i="6"/>
  <c r="V387" i="6"/>
  <c r="S337" i="6"/>
  <c r="M23" i="6"/>
  <c r="V22" i="6"/>
  <c r="V568" i="6" l="1"/>
  <c r="K937" i="6"/>
  <c r="K482" i="6"/>
  <c r="V481" i="6"/>
  <c r="K572" i="6"/>
  <c r="K297" i="6"/>
  <c r="V296" i="6"/>
  <c r="K389" i="6"/>
  <c r="V388" i="6"/>
  <c r="K1028" i="6"/>
  <c r="K848" i="6"/>
  <c r="K1122" i="6"/>
  <c r="K756" i="6"/>
  <c r="K207" i="6"/>
  <c r="V206" i="6"/>
  <c r="K1212" i="6"/>
  <c r="V1211" i="6"/>
  <c r="K663" i="6"/>
  <c r="K116" i="6"/>
  <c r="V115" i="6"/>
  <c r="S338" i="6"/>
  <c r="M24" i="6"/>
  <c r="V23" i="6"/>
  <c r="V569" i="6" l="1"/>
  <c r="K849" i="6"/>
  <c r="K117" i="6"/>
  <c r="V116" i="6"/>
  <c r="K664" i="6"/>
  <c r="K573" i="6"/>
  <c r="K208" i="6"/>
  <c r="V207" i="6"/>
  <c r="K483" i="6"/>
  <c r="V482" i="6"/>
  <c r="K1123" i="6"/>
  <c r="K1213" i="6"/>
  <c r="V1212" i="6"/>
  <c r="K1029" i="6"/>
  <c r="K390" i="6"/>
  <c r="V389" i="6"/>
  <c r="K298" i="6"/>
  <c r="V297" i="6"/>
  <c r="K757" i="6"/>
  <c r="K938" i="6"/>
  <c r="S339" i="6"/>
  <c r="M25" i="6"/>
  <c r="V24" i="6"/>
  <c r="V570" i="6" l="1"/>
  <c r="K1124" i="6"/>
  <c r="K939" i="6"/>
  <c r="K574" i="6"/>
  <c r="K665" i="6"/>
  <c r="K391" i="6"/>
  <c r="V390" i="6"/>
  <c r="K118" i="6"/>
  <c r="V117" i="6"/>
  <c r="K209" i="6"/>
  <c r="V208" i="6"/>
  <c r="K1214" i="6"/>
  <c r="V1213" i="6"/>
  <c r="K484" i="6"/>
  <c r="V483" i="6"/>
  <c r="K758" i="6"/>
  <c r="K299" i="6"/>
  <c r="V298" i="6"/>
  <c r="K1030" i="6"/>
  <c r="K850" i="6"/>
  <c r="S340" i="6"/>
  <c r="M26" i="6"/>
  <c r="V25" i="6"/>
  <c r="V571" i="6" l="1"/>
  <c r="K119" i="6"/>
  <c r="V118" i="6"/>
  <c r="K392" i="6"/>
  <c r="V391" i="6"/>
  <c r="K575" i="6"/>
  <c r="K759" i="6"/>
  <c r="K940" i="6"/>
  <c r="K210" i="6"/>
  <c r="V209" i="6"/>
  <c r="K666" i="6"/>
  <c r="K1215" i="6"/>
  <c r="V1214" i="6"/>
  <c r="K851" i="6"/>
  <c r="K1031" i="6"/>
  <c r="K300" i="6"/>
  <c r="V299" i="6"/>
  <c r="K485" i="6"/>
  <c r="V484" i="6"/>
  <c r="K1125" i="6"/>
  <c r="S341" i="6"/>
  <c r="M27" i="6"/>
  <c r="V26" i="6"/>
  <c r="V572" i="6" l="1"/>
  <c r="K941" i="6"/>
  <c r="K576" i="6"/>
  <c r="K1032" i="6"/>
  <c r="K393" i="6"/>
  <c r="V392" i="6"/>
  <c r="K1216" i="6"/>
  <c r="V1215" i="6"/>
  <c r="K211" i="6"/>
  <c r="V210" i="6"/>
  <c r="K486" i="6"/>
  <c r="V485" i="6"/>
  <c r="K667" i="6"/>
  <c r="K1126" i="6"/>
  <c r="K760" i="6"/>
  <c r="K301" i="6"/>
  <c r="V300" i="6"/>
  <c r="K852" i="6"/>
  <c r="K120" i="6"/>
  <c r="V119" i="6"/>
  <c r="S342" i="6"/>
  <c r="M28" i="6"/>
  <c r="V27" i="6"/>
  <c r="V573" i="6" l="1"/>
  <c r="K668" i="6"/>
  <c r="K121" i="6"/>
  <c r="V120" i="6"/>
  <c r="K394" i="6"/>
  <c r="V393" i="6"/>
  <c r="K302" i="6"/>
  <c r="V301" i="6"/>
  <c r="K761" i="6"/>
  <c r="K577" i="6"/>
  <c r="K212" i="6"/>
  <c r="V211" i="6"/>
  <c r="K487" i="6"/>
  <c r="V486" i="6"/>
  <c r="K1217" i="6"/>
  <c r="V1216" i="6"/>
  <c r="K853" i="6"/>
  <c r="K1033" i="6"/>
  <c r="K1127" i="6"/>
  <c r="K942" i="6"/>
  <c r="S343" i="6"/>
  <c r="M29" i="6"/>
  <c r="V28" i="6"/>
  <c r="V574" i="6" l="1"/>
  <c r="K578" i="6"/>
  <c r="K303" i="6"/>
  <c r="V302" i="6"/>
  <c r="K1034" i="6"/>
  <c r="K854" i="6"/>
  <c r="K122" i="6"/>
  <c r="V121" i="6"/>
  <c r="K213" i="6"/>
  <c r="V212" i="6"/>
  <c r="K762" i="6"/>
  <c r="K488" i="6"/>
  <c r="V487" i="6"/>
  <c r="K943" i="6"/>
  <c r="K1128" i="6"/>
  <c r="K395" i="6"/>
  <c r="V394" i="6"/>
  <c r="K1218" i="6"/>
  <c r="V1217" i="6"/>
  <c r="K669" i="6"/>
  <c r="S344" i="6"/>
  <c r="M30" i="6"/>
  <c r="V29" i="6"/>
  <c r="V575" i="6" l="1"/>
  <c r="K489" i="6"/>
  <c r="V488" i="6"/>
  <c r="K763" i="6"/>
  <c r="K123" i="6"/>
  <c r="V122" i="6"/>
  <c r="K1219" i="6"/>
  <c r="V1218" i="6"/>
  <c r="K396" i="6"/>
  <c r="V395" i="6"/>
  <c r="K1129" i="6"/>
  <c r="K304" i="6"/>
  <c r="V303" i="6"/>
  <c r="K214" i="6"/>
  <c r="V213" i="6"/>
  <c r="K670" i="6"/>
  <c r="K855" i="6"/>
  <c r="K1035" i="6"/>
  <c r="K944" i="6"/>
  <c r="K579" i="6"/>
  <c r="S345" i="6"/>
  <c r="M31" i="6"/>
  <c r="V30" i="6"/>
  <c r="V576" i="6" l="1"/>
  <c r="K305" i="6"/>
  <c r="V304" i="6"/>
  <c r="K580" i="6"/>
  <c r="K397" i="6"/>
  <c r="V396" i="6"/>
  <c r="K945" i="6"/>
  <c r="K1220" i="6"/>
  <c r="V1219" i="6"/>
  <c r="K1036" i="6"/>
  <c r="K124" i="6"/>
  <c r="V123" i="6"/>
  <c r="K856" i="6"/>
  <c r="K764" i="6"/>
  <c r="K215" i="6"/>
  <c r="V214" i="6"/>
  <c r="K1130" i="6"/>
  <c r="K671" i="6"/>
  <c r="K490" i="6"/>
  <c r="V489" i="6"/>
  <c r="S346" i="6"/>
  <c r="M32" i="6"/>
  <c r="V31" i="6"/>
  <c r="V577" i="6" l="1"/>
  <c r="K857" i="6"/>
  <c r="K1221" i="6"/>
  <c r="V1220" i="6"/>
  <c r="K672" i="6"/>
  <c r="K946" i="6"/>
  <c r="K1131" i="6"/>
  <c r="K398" i="6"/>
  <c r="V397" i="6"/>
  <c r="K216" i="6"/>
  <c r="V215" i="6"/>
  <c r="K581" i="6"/>
  <c r="K125" i="6"/>
  <c r="V124" i="6"/>
  <c r="K1037" i="6"/>
  <c r="K491" i="6"/>
  <c r="V490" i="6"/>
  <c r="K765" i="6"/>
  <c r="K306" i="6"/>
  <c r="V305" i="6"/>
  <c r="S347" i="6"/>
  <c r="M33" i="6"/>
  <c r="V32" i="6"/>
  <c r="V578" i="6" l="1"/>
  <c r="K217" i="6"/>
  <c r="V216" i="6"/>
  <c r="K1132" i="6"/>
  <c r="K947" i="6"/>
  <c r="K492" i="6"/>
  <c r="V491" i="6"/>
  <c r="K1222" i="6"/>
  <c r="V1221" i="6"/>
  <c r="K582" i="6"/>
  <c r="K399" i="6"/>
  <c r="V398" i="6"/>
  <c r="K307" i="6"/>
  <c r="V306" i="6"/>
  <c r="K766" i="6"/>
  <c r="K673" i="6"/>
  <c r="K1038" i="6"/>
  <c r="K126" i="6"/>
  <c r="V125" i="6"/>
  <c r="K858" i="6"/>
  <c r="S348" i="6"/>
  <c r="M34" i="6"/>
  <c r="V33" i="6"/>
  <c r="V579" i="6" l="1"/>
  <c r="K308" i="6"/>
  <c r="V307" i="6"/>
  <c r="K583" i="6"/>
  <c r="K859" i="6"/>
  <c r="K493" i="6"/>
  <c r="V492" i="6"/>
  <c r="K1039" i="6"/>
  <c r="K1133" i="6"/>
  <c r="K400" i="6"/>
  <c r="V399" i="6"/>
  <c r="K1223" i="6"/>
  <c r="V1222" i="6"/>
  <c r="K127" i="6"/>
  <c r="V126" i="6"/>
  <c r="K948" i="6"/>
  <c r="K674" i="6"/>
  <c r="K767" i="6"/>
  <c r="K218" i="6"/>
  <c r="V217" i="6"/>
  <c r="S349" i="6"/>
  <c r="M35" i="6"/>
  <c r="V34" i="6"/>
  <c r="V580" i="6" l="1"/>
  <c r="K401" i="6"/>
  <c r="V400" i="6"/>
  <c r="K1134" i="6"/>
  <c r="K219" i="6"/>
  <c r="V218" i="6"/>
  <c r="K494" i="6"/>
  <c r="V493" i="6"/>
  <c r="K860" i="6"/>
  <c r="K584" i="6"/>
  <c r="K1224" i="6"/>
  <c r="V1223" i="6"/>
  <c r="K1040" i="6"/>
  <c r="K768" i="6"/>
  <c r="K675" i="6"/>
  <c r="K949" i="6"/>
  <c r="K128" i="6"/>
  <c r="V127" i="6"/>
  <c r="K309" i="6"/>
  <c r="V308" i="6"/>
  <c r="S350" i="6"/>
  <c r="M36" i="6"/>
  <c r="V35" i="6"/>
  <c r="V581" i="6" l="1"/>
  <c r="K1225" i="6"/>
  <c r="V1224" i="6"/>
  <c r="K310" i="6"/>
  <c r="V309" i="6"/>
  <c r="K495" i="6"/>
  <c r="V494" i="6"/>
  <c r="K950" i="6"/>
  <c r="K676" i="6"/>
  <c r="K769" i="6"/>
  <c r="K1041" i="6"/>
  <c r="K585" i="6"/>
  <c r="K861" i="6"/>
  <c r="K129" i="6"/>
  <c r="V128" i="6"/>
  <c r="K220" i="6"/>
  <c r="V219" i="6"/>
  <c r="K1135" i="6"/>
  <c r="K402" i="6"/>
  <c r="V401" i="6"/>
  <c r="S351" i="6"/>
  <c r="M37" i="6"/>
  <c r="V36" i="6"/>
  <c r="V582" i="6" l="1"/>
  <c r="K586" i="6"/>
  <c r="K770" i="6"/>
  <c r="K403" i="6"/>
  <c r="V402" i="6"/>
  <c r="K1136" i="6"/>
  <c r="K221" i="6"/>
  <c r="V220" i="6"/>
  <c r="K130" i="6"/>
  <c r="V129" i="6"/>
  <c r="K311" i="6"/>
  <c r="V310" i="6"/>
  <c r="K1042" i="6"/>
  <c r="K677" i="6"/>
  <c r="K951" i="6"/>
  <c r="K496" i="6"/>
  <c r="V495" i="6"/>
  <c r="K862" i="6"/>
  <c r="K1226" i="6"/>
  <c r="V1225" i="6"/>
  <c r="S352" i="6"/>
  <c r="M38" i="6"/>
  <c r="V37" i="6"/>
  <c r="V583" i="6" l="1"/>
  <c r="K131" i="6"/>
  <c r="V130" i="6"/>
  <c r="K222" i="6"/>
  <c r="V221" i="6"/>
  <c r="K1137" i="6"/>
  <c r="K497" i="6"/>
  <c r="V496" i="6"/>
  <c r="K952" i="6"/>
  <c r="K771" i="6"/>
  <c r="K312" i="6"/>
  <c r="V311" i="6"/>
  <c r="K1043" i="6"/>
  <c r="K1227" i="6"/>
  <c r="V1226" i="6"/>
  <c r="K863" i="6"/>
  <c r="K404" i="6"/>
  <c r="V403" i="6"/>
  <c r="K678" i="6"/>
  <c r="K587" i="6"/>
  <c r="S353" i="6"/>
  <c r="M39" i="6"/>
  <c r="V38" i="6"/>
  <c r="V584" i="6" l="1"/>
  <c r="K1044" i="6"/>
  <c r="K772" i="6"/>
  <c r="K588" i="6"/>
  <c r="K679" i="6"/>
  <c r="K1138" i="6"/>
  <c r="K864" i="6"/>
  <c r="K223" i="6"/>
  <c r="V222" i="6"/>
  <c r="K953" i="6"/>
  <c r="K313" i="6"/>
  <c r="V312" i="6"/>
  <c r="K498" i="6"/>
  <c r="V497" i="6"/>
  <c r="K405" i="6"/>
  <c r="V404" i="6"/>
  <c r="K1228" i="6"/>
  <c r="V1227" i="6"/>
  <c r="K132" i="6"/>
  <c r="V131" i="6"/>
  <c r="S354" i="6"/>
  <c r="M40" i="6"/>
  <c r="V39" i="6"/>
  <c r="V585" i="6" l="1"/>
  <c r="K954" i="6"/>
  <c r="K865" i="6"/>
  <c r="K1229" i="6"/>
  <c r="V1228" i="6"/>
  <c r="K680" i="6"/>
  <c r="K406" i="6"/>
  <c r="V405" i="6"/>
  <c r="K589" i="6"/>
  <c r="K499" i="6"/>
  <c r="V498" i="6"/>
  <c r="K773" i="6"/>
  <c r="K224" i="6"/>
  <c r="V223" i="6"/>
  <c r="K133" i="6"/>
  <c r="V132" i="6"/>
  <c r="K1139" i="6"/>
  <c r="K314" i="6"/>
  <c r="V313" i="6"/>
  <c r="K1045" i="6"/>
  <c r="S355" i="6"/>
  <c r="M41" i="6"/>
  <c r="V40" i="6"/>
  <c r="V586" i="6" l="1"/>
  <c r="K774" i="6"/>
  <c r="K500" i="6"/>
  <c r="V499" i="6"/>
  <c r="K590" i="6"/>
  <c r="K1046" i="6"/>
  <c r="K407" i="6"/>
  <c r="V406" i="6"/>
  <c r="K315" i="6"/>
  <c r="V314" i="6"/>
  <c r="K681" i="6"/>
  <c r="K1140" i="6"/>
  <c r="K1230" i="6"/>
  <c r="V1229" i="6"/>
  <c r="K134" i="6"/>
  <c r="V133" i="6"/>
  <c r="K866" i="6"/>
  <c r="K225" i="6"/>
  <c r="V224" i="6"/>
  <c r="K955" i="6"/>
  <c r="S356" i="6"/>
  <c r="M42" i="6"/>
  <c r="V41" i="6"/>
  <c r="V587" i="6" l="1"/>
  <c r="K682" i="6"/>
  <c r="K956" i="6"/>
  <c r="K226" i="6"/>
  <c r="V225" i="6"/>
  <c r="K591" i="6"/>
  <c r="K501" i="6"/>
  <c r="V500" i="6"/>
  <c r="K1141" i="6"/>
  <c r="K316" i="6"/>
  <c r="V315" i="6"/>
  <c r="K408" i="6"/>
  <c r="V407" i="6"/>
  <c r="K1047" i="6"/>
  <c r="K867" i="6"/>
  <c r="K135" i="6"/>
  <c r="V134" i="6"/>
  <c r="K1231" i="6"/>
  <c r="V1230" i="6"/>
  <c r="K775" i="6"/>
  <c r="S357" i="6"/>
  <c r="M43" i="6"/>
  <c r="V42" i="6"/>
  <c r="V588" i="6" l="1"/>
  <c r="K592" i="6"/>
  <c r="K409" i="6"/>
  <c r="V408" i="6"/>
  <c r="K1142" i="6"/>
  <c r="K502" i="6"/>
  <c r="V501" i="6"/>
  <c r="K1232" i="6"/>
  <c r="V1231" i="6"/>
  <c r="K227" i="6"/>
  <c r="V226" i="6"/>
  <c r="K868" i="6"/>
  <c r="K317" i="6"/>
  <c r="V316" i="6"/>
  <c r="K776" i="6"/>
  <c r="K136" i="6"/>
  <c r="V135" i="6"/>
  <c r="K957" i="6"/>
  <c r="K1048" i="6"/>
  <c r="K683" i="6"/>
  <c r="S358" i="6"/>
  <c r="M44" i="6"/>
  <c r="V43" i="6"/>
  <c r="V589" i="6" l="1"/>
  <c r="K958" i="6"/>
  <c r="K869" i="6"/>
  <c r="K684" i="6"/>
  <c r="K137" i="6"/>
  <c r="V136" i="6"/>
  <c r="K228" i="6"/>
  <c r="V227" i="6"/>
  <c r="K1233" i="6"/>
  <c r="V1232" i="6"/>
  <c r="K1049" i="6"/>
  <c r="K1143" i="6"/>
  <c r="K410" i="6"/>
  <c r="V409" i="6"/>
  <c r="K318" i="6"/>
  <c r="V317" i="6"/>
  <c r="K503" i="6"/>
  <c r="V502" i="6"/>
  <c r="K777" i="6"/>
  <c r="K593" i="6"/>
  <c r="S359" i="6"/>
  <c r="M45" i="6"/>
  <c r="V44" i="6"/>
  <c r="V590" i="6" l="1"/>
  <c r="K229" i="6"/>
  <c r="V228" i="6"/>
  <c r="K504" i="6"/>
  <c r="V503" i="6"/>
  <c r="K1144" i="6"/>
  <c r="K1234" i="6"/>
  <c r="V1233" i="6"/>
  <c r="K594" i="6"/>
  <c r="K138" i="6"/>
  <c r="V137" i="6"/>
  <c r="K685" i="6"/>
  <c r="K319" i="6"/>
  <c r="V318" i="6"/>
  <c r="K870" i="6"/>
  <c r="K1050" i="6"/>
  <c r="K778" i="6"/>
  <c r="K411" i="6"/>
  <c r="V410" i="6"/>
  <c r="K959" i="6"/>
  <c r="S360" i="6"/>
  <c r="M46" i="6"/>
  <c r="V45" i="6"/>
  <c r="V591" i="6" l="1"/>
  <c r="K960" i="6"/>
  <c r="K412" i="6"/>
  <c r="V411" i="6"/>
  <c r="K779" i="6"/>
  <c r="K505" i="6"/>
  <c r="V504" i="6"/>
  <c r="K320" i="6"/>
  <c r="V319" i="6"/>
  <c r="K139" i="6"/>
  <c r="V138" i="6"/>
  <c r="K595" i="6"/>
  <c r="K1235" i="6"/>
  <c r="V1234" i="6"/>
  <c r="K1145" i="6"/>
  <c r="K1051" i="6"/>
  <c r="K686" i="6"/>
  <c r="K871" i="6"/>
  <c r="K230" i="6"/>
  <c r="V229" i="6"/>
  <c r="S361" i="6"/>
  <c r="M47" i="6"/>
  <c r="V46" i="6"/>
  <c r="V592" i="6" l="1"/>
  <c r="K780" i="6"/>
  <c r="K596" i="6"/>
  <c r="K140" i="6"/>
  <c r="V139" i="6"/>
  <c r="K872" i="6"/>
  <c r="K506" i="6"/>
  <c r="V505" i="6"/>
  <c r="K687" i="6"/>
  <c r="K1052" i="6"/>
  <c r="K413" i="6"/>
  <c r="V412" i="6"/>
  <c r="K1236" i="6"/>
  <c r="V1235" i="6"/>
  <c r="K231" i="6"/>
  <c r="V230" i="6"/>
  <c r="K321" i="6"/>
  <c r="V320" i="6"/>
  <c r="K1146" i="6"/>
  <c r="K961" i="6"/>
  <c r="S362" i="6"/>
  <c r="M48" i="6"/>
  <c r="V47" i="6"/>
  <c r="V593" i="6" l="1"/>
  <c r="K1147" i="6"/>
  <c r="K141" i="6"/>
  <c r="V140" i="6"/>
  <c r="K688" i="6"/>
  <c r="K962" i="6"/>
  <c r="K507" i="6"/>
  <c r="V506" i="6"/>
  <c r="K873" i="6"/>
  <c r="K322" i="6"/>
  <c r="V321" i="6"/>
  <c r="K232" i="6"/>
  <c r="V231" i="6"/>
  <c r="K597" i="6"/>
  <c r="K414" i="6"/>
  <c r="V413" i="6"/>
  <c r="K1053" i="6"/>
  <c r="K1237" i="6"/>
  <c r="V1236" i="6"/>
  <c r="K781" i="6"/>
  <c r="S363" i="6"/>
  <c r="M49" i="6"/>
  <c r="V48" i="6"/>
  <c r="V594" i="6" l="1"/>
  <c r="K782" i="6"/>
  <c r="K689" i="6"/>
  <c r="K233" i="6"/>
  <c r="V232" i="6"/>
  <c r="K323" i="6"/>
  <c r="V322" i="6"/>
  <c r="K874" i="6"/>
  <c r="K508" i="6"/>
  <c r="V507" i="6"/>
  <c r="K1238" i="6"/>
  <c r="V1237" i="6"/>
  <c r="K963" i="6"/>
  <c r="K1054" i="6"/>
  <c r="K415" i="6"/>
  <c r="V414" i="6"/>
  <c r="K142" i="6"/>
  <c r="V141" i="6"/>
  <c r="K598" i="6"/>
  <c r="K1148" i="6"/>
  <c r="S364" i="6"/>
  <c r="M50" i="6"/>
  <c r="V49" i="6"/>
  <c r="V595" i="6" l="1"/>
  <c r="K1239" i="6"/>
  <c r="V1238" i="6"/>
  <c r="K875" i="6"/>
  <c r="K234" i="6"/>
  <c r="V233" i="6"/>
  <c r="K964" i="6"/>
  <c r="K1149" i="6"/>
  <c r="K599" i="6"/>
  <c r="K143" i="6"/>
  <c r="V142" i="6"/>
  <c r="K416" i="6"/>
  <c r="V415" i="6"/>
  <c r="K690" i="6"/>
  <c r="K509" i="6"/>
  <c r="V508" i="6"/>
  <c r="K324" i="6"/>
  <c r="V323" i="6"/>
  <c r="K1055" i="6"/>
  <c r="K783" i="6"/>
  <c r="S365" i="6"/>
  <c r="M51" i="6"/>
  <c r="V50" i="6"/>
  <c r="V596" i="6" l="1"/>
  <c r="K600" i="6"/>
  <c r="K144" i="6"/>
  <c r="V143" i="6"/>
  <c r="K325" i="6"/>
  <c r="V324" i="6"/>
  <c r="K876" i="6"/>
  <c r="K1150" i="6"/>
  <c r="K1056" i="6"/>
  <c r="K235" i="6"/>
  <c r="V234" i="6"/>
  <c r="K510" i="6"/>
  <c r="V509" i="6"/>
  <c r="K417" i="6"/>
  <c r="V416" i="6"/>
  <c r="K784" i="6"/>
  <c r="K965" i="6"/>
  <c r="K691" i="6"/>
  <c r="K1240" i="6"/>
  <c r="V1239" i="6"/>
  <c r="S366" i="6"/>
  <c r="M52" i="6"/>
  <c r="V51" i="6"/>
  <c r="V597" i="6" l="1"/>
  <c r="K511" i="6"/>
  <c r="V510" i="6"/>
  <c r="K145" i="6"/>
  <c r="V144" i="6"/>
  <c r="K1241" i="6"/>
  <c r="V1241" i="6" s="1"/>
  <c r="V1240" i="6"/>
  <c r="K692" i="6"/>
  <c r="K966" i="6"/>
  <c r="K785" i="6"/>
  <c r="K236" i="6"/>
  <c r="V235" i="6"/>
  <c r="K1057" i="6"/>
  <c r="K1151" i="6"/>
  <c r="K877" i="6"/>
  <c r="K326" i="6"/>
  <c r="V325" i="6"/>
  <c r="K418" i="6"/>
  <c r="V417" i="6"/>
  <c r="K601" i="6"/>
  <c r="S367" i="6"/>
  <c r="M53" i="6"/>
  <c r="V52" i="6"/>
  <c r="V598" i="6" l="1"/>
  <c r="K237" i="6"/>
  <c r="V236" i="6"/>
  <c r="K967" i="6"/>
  <c r="K419" i="6"/>
  <c r="V418" i="6"/>
  <c r="K327" i="6"/>
  <c r="V326" i="6"/>
  <c r="K878" i="6"/>
  <c r="K1058" i="6"/>
  <c r="K786" i="6"/>
  <c r="K693" i="6"/>
  <c r="K146" i="6"/>
  <c r="V145" i="6"/>
  <c r="K602" i="6"/>
  <c r="K1152" i="6"/>
  <c r="K512" i="6"/>
  <c r="V511" i="6"/>
  <c r="M54" i="6"/>
  <c r="V53" i="6"/>
  <c r="V599" i="6" l="1"/>
  <c r="K694" i="6"/>
  <c r="K328" i="6"/>
  <c r="V327" i="6"/>
  <c r="K968" i="6"/>
  <c r="K1059" i="6"/>
  <c r="K879" i="6"/>
  <c r="K420" i="6"/>
  <c r="V419" i="6"/>
  <c r="K787" i="6"/>
  <c r="K513" i="6"/>
  <c r="V512" i="6"/>
  <c r="K1153" i="6"/>
  <c r="K603" i="6"/>
  <c r="K147" i="6"/>
  <c r="V146" i="6"/>
  <c r="K238" i="6"/>
  <c r="V237" i="6"/>
  <c r="M55" i="6"/>
  <c r="V54" i="6"/>
  <c r="V600" i="6" l="1"/>
  <c r="K421" i="6"/>
  <c r="V420" i="6"/>
  <c r="K148" i="6"/>
  <c r="V147" i="6"/>
  <c r="K329" i="6"/>
  <c r="V328" i="6"/>
  <c r="K788" i="6"/>
  <c r="K880" i="6"/>
  <c r="K1060" i="6"/>
  <c r="K604" i="6"/>
  <c r="K514" i="6"/>
  <c r="V513" i="6"/>
  <c r="K239" i="6"/>
  <c r="V238" i="6"/>
  <c r="K969" i="6"/>
  <c r="K1154" i="6"/>
  <c r="K695" i="6"/>
  <c r="M56" i="6"/>
  <c r="V55" i="6"/>
  <c r="V601" i="6" l="1"/>
  <c r="K605" i="6"/>
  <c r="K1061" i="6"/>
  <c r="K881" i="6"/>
  <c r="K789" i="6"/>
  <c r="K330" i="6"/>
  <c r="V329" i="6"/>
  <c r="K970" i="6"/>
  <c r="K515" i="6"/>
  <c r="V514" i="6"/>
  <c r="K149" i="6"/>
  <c r="V148" i="6"/>
  <c r="K696" i="6"/>
  <c r="K1155" i="6"/>
  <c r="K240" i="6"/>
  <c r="V239" i="6"/>
  <c r="K422" i="6"/>
  <c r="V421" i="6"/>
  <c r="M57" i="6"/>
  <c r="V56" i="6"/>
  <c r="V602" i="6" l="1"/>
  <c r="K150" i="6"/>
  <c r="V149" i="6"/>
  <c r="K1156" i="6"/>
  <c r="K516" i="6"/>
  <c r="V515" i="6"/>
  <c r="K331" i="6"/>
  <c r="V330" i="6"/>
  <c r="K790" i="6"/>
  <c r="K882" i="6"/>
  <c r="K1062" i="6"/>
  <c r="K971" i="6"/>
  <c r="K423" i="6"/>
  <c r="V422" i="6"/>
  <c r="K241" i="6"/>
  <c r="V240" i="6"/>
  <c r="K697" i="6"/>
  <c r="K606" i="6"/>
  <c r="M58" i="6"/>
  <c r="V57" i="6"/>
  <c r="V603" i="6" l="1"/>
  <c r="K972" i="6"/>
  <c r="K1157" i="6"/>
  <c r="K1063" i="6"/>
  <c r="K791" i="6"/>
  <c r="K332" i="6"/>
  <c r="V331" i="6"/>
  <c r="K517" i="6"/>
  <c r="V516" i="6"/>
  <c r="K242" i="6"/>
  <c r="V241" i="6"/>
  <c r="K883" i="6"/>
  <c r="K607" i="6"/>
  <c r="K698" i="6"/>
  <c r="K424" i="6"/>
  <c r="V423" i="6"/>
  <c r="K151" i="6"/>
  <c r="V150" i="6"/>
  <c r="M59" i="6"/>
  <c r="V58" i="6"/>
  <c r="V604" i="6" l="1"/>
  <c r="K884" i="6"/>
  <c r="K1158" i="6"/>
  <c r="K518" i="6"/>
  <c r="V517" i="6"/>
  <c r="K792" i="6"/>
  <c r="K1064" i="6"/>
  <c r="K699" i="6"/>
  <c r="K243" i="6"/>
  <c r="V242" i="6"/>
  <c r="K333" i="6"/>
  <c r="V332" i="6"/>
  <c r="K152" i="6"/>
  <c r="V151" i="6"/>
  <c r="K425" i="6"/>
  <c r="V424" i="6"/>
  <c r="K608" i="6"/>
  <c r="K973" i="6"/>
  <c r="M60" i="6"/>
  <c r="V59" i="6"/>
  <c r="V605" i="6" l="1"/>
  <c r="K334" i="6"/>
  <c r="V333" i="6"/>
  <c r="K793" i="6"/>
  <c r="K1159" i="6"/>
  <c r="K700" i="6"/>
  <c r="K974" i="6"/>
  <c r="K519" i="6"/>
  <c r="V518" i="6"/>
  <c r="K426" i="6"/>
  <c r="V425" i="6"/>
  <c r="K244" i="6"/>
  <c r="V243" i="6"/>
  <c r="K1065" i="6"/>
  <c r="K609" i="6"/>
  <c r="K153" i="6"/>
  <c r="V152" i="6"/>
  <c r="K885" i="6"/>
  <c r="M61" i="6"/>
  <c r="V60" i="6"/>
  <c r="V606" i="6" l="1"/>
  <c r="K245" i="6"/>
  <c r="V244" i="6"/>
  <c r="K975" i="6"/>
  <c r="K1160" i="6"/>
  <c r="K794" i="6"/>
  <c r="K427" i="6"/>
  <c r="V426" i="6"/>
  <c r="K886" i="6"/>
  <c r="K154" i="6"/>
  <c r="V153" i="6"/>
  <c r="K610" i="6"/>
  <c r="K520" i="6"/>
  <c r="V519" i="6"/>
  <c r="K701" i="6"/>
  <c r="K1066" i="6"/>
  <c r="K335" i="6"/>
  <c r="V334" i="6"/>
  <c r="M62" i="6"/>
  <c r="V61" i="6"/>
  <c r="V607" i="6" l="1"/>
  <c r="K611" i="6"/>
  <c r="K1161" i="6"/>
  <c r="K976" i="6"/>
  <c r="K887" i="6"/>
  <c r="K428" i="6"/>
  <c r="V427" i="6"/>
  <c r="K336" i="6"/>
  <c r="V335" i="6"/>
  <c r="K1067" i="6"/>
  <c r="K702" i="6"/>
  <c r="K155" i="6"/>
  <c r="V154" i="6"/>
  <c r="K795" i="6"/>
  <c r="K521" i="6"/>
  <c r="V520" i="6"/>
  <c r="K246" i="6"/>
  <c r="V245" i="6"/>
  <c r="M63" i="6"/>
  <c r="V62" i="6"/>
  <c r="V608" i="6" l="1"/>
  <c r="K337" i="6"/>
  <c r="V336" i="6"/>
  <c r="K247" i="6"/>
  <c r="V246" i="6"/>
  <c r="K1162" i="6"/>
  <c r="K1068" i="6"/>
  <c r="K888" i="6"/>
  <c r="K977" i="6"/>
  <c r="K796" i="6"/>
  <c r="K703" i="6"/>
  <c r="K429" i="6"/>
  <c r="V428" i="6"/>
  <c r="K522" i="6"/>
  <c r="V521" i="6"/>
  <c r="K156" i="6"/>
  <c r="V155" i="6"/>
  <c r="K612" i="6"/>
  <c r="M64" i="6"/>
  <c r="V63" i="6"/>
  <c r="V609" i="6" l="1"/>
  <c r="K978" i="6"/>
  <c r="K613" i="6"/>
  <c r="K248" i="6"/>
  <c r="V247" i="6"/>
  <c r="K797" i="6"/>
  <c r="K1069" i="6"/>
  <c r="K157" i="6"/>
  <c r="V156" i="6"/>
  <c r="K523" i="6"/>
  <c r="V522" i="6"/>
  <c r="K704" i="6"/>
  <c r="K889" i="6"/>
  <c r="K1163" i="6"/>
  <c r="K430" i="6"/>
  <c r="V429" i="6"/>
  <c r="K338" i="6"/>
  <c r="V337" i="6"/>
  <c r="M65" i="6"/>
  <c r="V64" i="6"/>
  <c r="V610" i="6" l="1"/>
  <c r="K1164" i="6"/>
  <c r="K524" i="6"/>
  <c r="V523" i="6"/>
  <c r="K1070" i="6"/>
  <c r="K798" i="6"/>
  <c r="K249" i="6"/>
  <c r="V248" i="6"/>
  <c r="K614" i="6"/>
  <c r="K705" i="6"/>
  <c r="K158" i="6"/>
  <c r="V157" i="6"/>
  <c r="K339" i="6"/>
  <c r="V338" i="6"/>
  <c r="K431" i="6"/>
  <c r="V430" i="6"/>
  <c r="K890" i="6"/>
  <c r="K979" i="6"/>
  <c r="M66" i="6"/>
  <c r="V65" i="6"/>
  <c r="V611" i="6" l="1"/>
  <c r="K159" i="6"/>
  <c r="V158" i="6"/>
  <c r="K432" i="6"/>
  <c r="V431" i="6"/>
  <c r="K250" i="6"/>
  <c r="V249" i="6"/>
  <c r="K980" i="6"/>
  <c r="K799" i="6"/>
  <c r="K525" i="6"/>
  <c r="V524" i="6"/>
  <c r="K706" i="6"/>
  <c r="K615" i="6"/>
  <c r="K891" i="6"/>
  <c r="K1071" i="6"/>
  <c r="K340" i="6"/>
  <c r="V339" i="6"/>
  <c r="K1165" i="6"/>
  <c r="M67" i="6"/>
  <c r="V66" i="6"/>
  <c r="V612" i="6" l="1"/>
  <c r="K707" i="6"/>
  <c r="K251" i="6"/>
  <c r="V250" i="6"/>
  <c r="K433" i="6"/>
  <c r="V432" i="6"/>
  <c r="K616" i="6"/>
  <c r="K800" i="6"/>
  <c r="K981" i="6"/>
  <c r="K1072" i="6"/>
  <c r="K526" i="6"/>
  <c r="V525" i="6"/>
  <c r="K1166" i="6"/>
  <c r="K341" i="6"/>
  <c r="V340" i="6"/>
  <c r="K892" i="6"/>
  <c r="K160" i="6"/>
  <c r="V159" i="6"/>
  <c r="M68" i="6"/>
  <c r="V67" i="6"/>
  <c r="V613" i="6" l="1"/>
  <c r="K1073" i="6"/>
  <c r="K252" i="6"/>
  <c r="V251" i="6"/>
  <c r="K527" i="6"/>
  <c r="V526" i="6"/>
  <c r="K801" i="6"/>
  <c r="K161" i="6"/>
  <c r="V160" i="6"/>
  <c r="K342" i="6"/>
  <c r="V341" i="6"/>
  <c r="K982" i="6"/>
  <c r="K617" i="6"/>
  <c r="K893" i="6"/>
  <c r="K434" i="6"/>
  <c r="V433" i="6"/>
  <c r="K1167" i="6"/>
  <c r="K708" i="6"/>
  <c r="M69" i="6"/>
  <c r="V68" i="6"/>
  <c r="V614" i="6" l="1"/>
  <c r="K983" i="6"/>
  <c r="K162" i="6"/>
  <c r="V161" i="6"/>
  <c r="K253" i="6"/>
  <c r="V252" i="6"/>
  <c r="K343" i="6"/>
  <c r="V342" i="6"/>
  <c r="K802" i="6"/>
  <c r="K1168" i="6"/>
  <c r="K435" i="6"/>
  <c r="V434" i="6"/>
  <c r="K618" i="6"/>
  <c r="K709" i="6"/>
  <c r="K528" i="6"/>
  <c r="V527" i="6"/>
  <c r="K894" i="6"/>
  <c r="K1074" i="6"/>
  <c r="M70" i="6"/>
  <c r="V69" i="6"/>
  <c r="V615" i="6" l="1"/>
  <c r="K1169" i="6"/>
  <c r="K254" i="6"/>
  <c r="V253" i="6"/>
  <c r="K436" i="6"/>
  <c r="V435" i="6"/>
  <c r="K344" i="6"/>
  <c r="V343" i="6"/>
  <c r="K163" i="6"/>
  <c r="V162" i="6"/>
  <c r="K619" i="6"/>
  <c r="K803" i="6"/>
  <c r="K1075" i="6"/>
  <c r="K895" i="6"/>
  <c r="K529" i="6"/>
  <c r="V528" i="6"/>
  <c r="K710" i="6"/>
  <c r="K984" i="6"/>
  <c r="M71" i="6"/>
  <c r="V70" i="6"/>
  <c r="V616" i="6" l="1"/>
  <c r="K1076" i="6"/>
  <c r="K985" i="6"/>
  <c r="K255" i="6"/>
  <c r="V254" i="6"/>
  <c r="K620" i="6"/>
  <c r="K437" i="6"/>
  <c r="V436" i="6"/>
  <c r="K804" i="6"/>
  <c r="K164" i="6"/>
  <c r="V163" i="6"/>
  <c r="K345" i="6"/>
  <c r="V344" i="6"/>
  <c r="K711" i="6"/>
  <c r="K530" i="6"/>
  <c r="V529" i="6"/>
  <c r="K896" i="6"/>
  <c r="K1170" i="6"/>
  <c r="M72" i="6"/>
  <c r="V71" i="6"/>
  <c r="V617" i="6" l="1"/>
  <c r="K165" i="6"/>
  <c r="V164" i="6"/>
  <c r="K1171" i="6"/>
  <c r="K986" i="6"/>
  <c r="K805" i="6"/>
  <c r="K621" i="6"/>
  <c r="K531" i="6"/>
  <c r="V530" i="6"/>
  <c r="K346" i="6"/>
  <c r="V345" i="6"/>
  <c r="K438" i="6"/>
  <c r="V437" i="6"/>
  <c r="K897" i="6"/>
  <c r="K256" i="6"/>
  <c r="V255" i="6"/>
  <c r="K712" i="6"/>
  <c r="K1077" i="6"/>
  <c r="M73" i="6"/>
  <c r="V72" i="6"/>
  <c r="V618" i="6" l="1"/>
  <c r="K532" i="6"/>
  <c r="V531" i="6"/>
  <c r="K1172" i="6"/>
  <c r="K439" i="6"/>
  <c r="V438" i="6"/>
  <c r="K1078" i="6"/>
  <c r="K987" i="6"/>
  <c r="K257" i="6"/>
  <c r="V256" i="6"/>
  <c r="K347" i="6"/>
  <c r="V346" i="6"/>
  <c r="K622" i="6"/>
  <c r="K806" i="6"/>
  <c r="K713" i="6"/>
  <c r="K898" i="6"/>
  <c r="K166" i="6"/>
  <c r="V165" i="6"/>
  <c r="M74" i="6"/>
  <c r="V73" i="6"/>
  <c r="V619" i="6" l="1"/>
  <c r="K623" i="6"/>
  <c r="K988" i="6"/>
  <c r="K1173" i="6"/>
  <c r="K348" i="6"/>
  <c r="V347" i="6"/>
  <c r="K1079" i="6"/>
  <c r="K440" i="6"/>
  <c r="V439" i="6"/>
  <c r="K807" i="6"/>
  <c r="K258" i="6"/>
  <c r="V257" i="6"/>
  <c r="K167" i="6"/>
  <c r="V166" i="6"/>
  <c r="K899" i="6"/>
  <c r="K714" i="6"/>
  <c r="K533" i="6"/>
  <c r="V532" i="6"/>
  <c r="M75" i="6"/>
  <c r="V74" i="6"/>
  <c r="V620" i="6" l="1"/>
  <c r="K808" i="6"/>
  <c r="K349" i="6"/>
  <c r="V348" i="6"/>
  <c r="K989" i="6"/>
  <c r="K1080" i="6"/>
  <c r="K715" i="6"/>
  <c r="K259" i="6"/>
  <c r="V258" i="6"/>
  <c r="K441" i="6"/>
  <c r="V440" i="6"/>
  <c r="K534" i="6"/>
  <c r="V533" i="6"/>
  <c r="K1174" i="6"/>
  <c r="K900" i="6"/>
  <c r="K168" i="6"/>
  <c r="V167" i="6"/>
  <c r="K624" i="6"/>
  <c r="M76" i="6"/>
  <c r="V75" i="6"/>
  <c r="V621" i="6" l="1"/>
  <c r="K260" i="6"/>
  <c r="V259" i="6"/>
  <c r="K625" i="6"/>
  <c r="K901" i="6"/>
  <c r="K442" i="6"/>
  <c r="V441" i="6"/>
  <c r="K716" i="6"/>
  <c r="K169" i="6"/>
  <c r="V168" i="6"/>
  <c r="K350" i="6"/>
  <c r="V349" i="6"/>
  <c r="K535" i="6"/>
  <c r="V534" i="6"/>
  <c r="K1081" i="6"/>
  <c r="K990" i="6"/>
  <c r="K1175" i="6"/>
  <c r="K809" i="6"/>
  <c r="M77" i="6"/>
  <c r="V76" i="6"/>
  <c r="V622" i="6" l="1"/>
  <c r="K351" i="6"/>
  <c r="V350" i="6"/>
  <c r="K443" i="6"/>
  <c r="V442" i="6"/>
  <c r="K626" i="6"/>
  <c r="K717" i="6"/>
  <c r="K1176" i="6"/>
  <c r="K991" i="6"/>
  <c r="K536" i="6"/>
  <c r="V535" i="6"/>
  <c r="K170" i="6"/>
  <c r="V169" i="6"/>
  <c r="K810" i="6"/>
  <c r="K902" i="6"/>
  <c r="K1082" i="6"/>
  <c r="K261" i="6"/>
  <c r="V260" i="6"/>
  <c r="M78" i="6"/>
  <c r="V77" i="6"/>
  <c r="V623" i="6" l="1"/>
  <c r="K537" i="6"/>
  <c r="V536" i="6"/>
  <c r="K444" i="6"/>
  <c r="V443" i="6"/>
  <c r="K992" i="6"/>
  <c r="K262" i="6"/>
  <c r="V261" i="6"/>
  <c r="K1083" i="6"/>
  <c r="K903" i="6"/>
  <c r="K171" i="6"/>
  <c r="V170" i="6"/>
  <c r="K1177" i="6"/>
  <c r="K718" i="6"/>
  <c r="K627" i="6"/>
  <c r="K811" i="6"/>
  <c r="K352" i="6"/>
  <c r="V351" i="6"/>
  <c r="M79" i="6"/>
  <c r="V78" i="6"/>
  <c r="V624" i="6" l="1"/>
  <c r="K172" i="6"/>
  <c r="V171" i="6"/>
  <c r="K628" i="6"/>
  <c r="K1178" i="6"/>
  <c r="K1084" i="6"/>
  <c r="K263" i="6"/>
  <c r="V262" i="6"/>
  <c r="K812" i="6"/>
  <c r="K445" i="6"/>
  <c r="V444" i="6"/>
  <c r="K904" i="6"/>
  <c r="K353" i="6"/>
  <c r="V352" i="6"/>
  <c r="K993" i="6"/>
  <c r="K719" i="6"/>
  <c r="K538" i="6"/>
  <c r="V537" i="6"/>
  <c r="M80" i="6"/>
  <c r="V79" i="6"/>
  <c r="V625" i="6" l="1"/>
  <c r="K813" i="6"/>
  <c r="K994" i="6"/>
  <c r="K905" i="6"/>
  <c r="K264" i="6"/>
  <c r="V263" i="6"/>
  <c r="K1085" i="6"/>
  <c r="K720" i="6"/>
  <c r="K629" i="6"/>
  <c r="K446" i="6"/>
  <c r="V445" i="6"/>
  <c r="K539" i="6"/>
  <c r="V538" i="6"/>
  <c r="K1179" i="6"/>
  <c r="K354" i="6"/>
  <c r="V353" i="6"/>
  <c r="K173" i="6"/>
  <c r="V172" i="6"/>
  <c r="M81" i="6"/>
  <c r="V80" i="6"/>
  <c r="V626" i="6" l="1"/>
  <c r="K630" i="6"/>
  <c r="K355" i="6"/>
  <c r="V354" i="6"/>
  <c r="K995" i="6"/>
  <c r="K721" i="6"/>
  <c r="K265" i="6"/>
  <c r="V264" i="6"/>
  <c r="K906" i="6"/>
  <c r="K1180" i="6"/>
  <c r="K447" i="6"/>
  <c r="V446" i="6"/>
  <c r="K1086" i="6"/>
  <c r="K174" i="6"/>
  <c r="V173" i="6"/>
  <c r="K540" i="6"/>
  <c r="V539" i="6"/>
  <c r="K814" i="6"/>
  <c r="M82" i="6"/>
  <c r="V81" i="6"/>
  <c r="V627" i="6" l="1"/>
  <c r="K448" i="6"/>
  <c r="V447" i="6"/>
  <c r="K722" i="6"/>
  <c r="K356" i="6"/>
  <c r="V355" i="6"/>
  <c r="K907" i="6"/>
  <c r="K266" i="6"/>
  <c r="V265" i="6"/>
  <c r="K541" i="6"/>
  <c r="V540" i="6"/>
  <c r="K175" i="6"/>
  <c r="V174" i="6"/>
  <c r="K1181" i="6"/>
  <c r="K815" i="6"/>
  <c r="K996" i="6"/>
  <c r="K1087" i="6"/>
  <c r="K631" i="6"/>
  <c r="M83" i="6"/>
  <c r="V82" i="6"/>
  <c r="V628" i="6" l="1"/>
  <c r="K1182" i="6"/>
  <c r="K632" i="6"/>
  <c r="K723" i="6"/>
  <c r="K176" i="6"/>
  <c r="V175" i="6"/>
  <c r="K908" i="6"/>
  <c r="K1088" i="6"/>
  <c r="K997" i="6"/>
  <c r="K542" i="6"/>
  <c r="V541" i="6"/>
  <c r="K267" i="6"/>
  <c r="V266" i="6"/>
  <c r="K357" i="6"/>
  <c r="V356" i="6"/>
  <c r="K816" i="6"/>
  <c r="K449" i="6"/>
  <c r="V448" i="6"/>
  <c r="M84" i="6"/>
  <c r="V83" i="6"/>
  <c r="V629" i="6" l="1"/>
  <c r="K543" i="6"/>
  <c r="V542" i="6"/>
  <c r="K1089" i="6"/>
  <c r="K724" i="6"/>
  <c r="K633" i="6"/>
  <c r="K998" i="6"/>
  <c r="K450" i="6"/>
  <c r="V449" i="6"/>
  <c r="K817" i="6"/>
  <c r="K358" i="6"/>
  <c r="V357" i="6"/>
  <c r="K909" i="6"/>
  <c r="K177" i="6"/>
  <c r="V176" i="6"/>
  <c r="K268" i="6"/>
  <c r="V267" i="6"/>
  <c r="K1183" i="6"/>
  <c r="M85" i="6"/>
  <c r="V84" i="6"/>
  <c r="V630" i="6" l="1"/>
  <c r="K818" i="6"/>
  <c r="K1184" i="6"/>
  <c r="K725" i="6"/>
  <c r="K178" i="6"/>
  <c r="V177" i="6"/>
  <c r="K359" i="6"/>
  <c r="V358" i="6"/>
  <c r="K451" i="6"/>
  <c r="V450" i="6"/>
  <c r="K999" i="6"/>
  <c r="K269" i="6"/>
  <c r="V268" i="6"/>
  <c r="K1090" i="6"/>
  <c r="K634" i="6"/>
  <c r="K910" i="6"/>
  <c r="K544" i="6"/>
  <c r="V543" i="6"/>
  <c r="M86" i="6"/>
  <c r="V85" i="6"/>
  <c r="V631" i="6" l="1"/>
  <c r="K1000" i="6"/>
  <c r="K360" i="6"/>
  <c r="V359" i="6"/>
  <c r="K1185" i="6"/>
  <c r="K270" i="6"/>
  <c r="V269" i="6"/>
  <c r="K452" i="6"/>
  <c r="V451" i="6"/>
  <c r="K545" i="6"/>
  <c r="V544" i="6"/>
  <c r="K635" i="6"/>
  <c r="K179" i="6"/>
  <c r="V178" i="6"/>
  <c r="K911" i="6"/>
  <c r="K726" i="6"/>
  <c r="K1091" i="6"/>
  <c r="K819" i="6"/>
  <c r="M87" i="6"/>
  <c r="V86" i="6"/>
  <c r="V632" i="6" l="1"/>
  <c r="K180" i="6"/>
  <c r="V179" i="6"/>
  <c r="K1186" i="6"/>
  <c r="K361" i="6"/>
  <c r="V360" i="6"/>
  <c r="K546" i="6"/>
  <c r="V545" i="6"/>
  <c r="K453" i="6"/>
  <c r="V452" i="6"/>
  <c r="K820" i="6"/>
  <c r="K1092" i="6"/>
  <c r="K727" i="6"/>
  <c r="K636" i="6"/>
  <c r="K271" i="6"/>
  <c r="V270" i="6"/>
  <c r="K912" i="6"/>
  <c r="K1001" i="6"/>
  <c r="M88" i="6"/>
  <c r="V87" i="6"/>
  <c r="V633" i="6" l="1"/>
  <c r="K1187" i="6"/>
  <c r="K728" i="6"/>
  <c r="K821" i="6"/>
  <c r="K547" i="6"/>
  <c r="V546" i="6"/>
  <c r="K362" i="6"/>
  <c r="V361" i="6"/>
  <c r="K272" i="6"/>
  <c r="V271" i="6"/>
  <c r="K1093" i="6"/>
  <c r="K454" i="6"/>
  <c r="V453" i="6"/>
  <c r="K1002" i="6"/>
  <c r="K913" i="6"/>
  <c r="K637" i="6"/>
  <c r="K181" i="6"/>
  <c r="V180" i="6"/>
  <c r="M89" i="6"/>
  <c r="V88" i="6"/>
  <c r="V634" i="6" l="1"/>
  <c r="K1094" i="6"/>
  <c r="K363" i="6"/>
  <c r="V362" i="6"/>
  <c r="K638" i="6"/>
  <c r="K729" i="6"/>
  <c r="K455" i="6"/>
  <c r="V454" i="6"/>
  <c r="K273" i="6"/>
  <c r="V272" i="6"/>
  <c r="K548" i="6"/>
  <c r="V547" i="6"/>
  <c r="K822" i="6"/>
  <c r="K914" i="6"/>
  <c r="K182" i="6"/>
  <c r="V181" i="6"/>
  <c r="K1003" i="6"/>
  <c r="K1188" i="6"/>
  <c r="M90" i="6"/>
  <c r="V89" i="6"/>
  <c r="V635" i="6" l="1"/>
  <c r="K183" i="6"/>
  <c r="V182" i="6"/>
  <c r="K823" i="6"/>
  <c r="K549" i="6"/>
  <c r="V548" i="6"/>
  <c r="K456" i="6"/>
  <c r="V455" i="6"/>
  <c r="K730" i="6"/>
  <c r="K1004" i="6"/>
  <c r="K364" i="6"/>
  <c r="V363" i="6"/>
  <c r="K274" i="6"/>
  <c r="V273" i="6"/>
  <c r="K1189" i="6"/>
  <c r="K639" i="6"/>
  <c r="K915" i="6"/>
  <c r="K1095" i="6"/>
  <c r="M91" i="6"/>
  <c r="V90" i="6"/>
  <c r="V636" i="6" l="1"/>
  <c r="K365" i="6"/>
  <c r="V364" i="6"/>
  <c r="K1096" i="6"/>
  <c r="K824" i="6"/>
  <c r="K275" i="6"/>
  <c r="V275" i="6" s="1"/>
  <c r="V274" i="6"/>
  <c r="K731" i="6"/>
  <c r="K640" i="6"/>
  <c r="K1005" i="6"/>
  <c r="K457" i="6"/>
  <c r="V456" i="6"/>
  <c r="K550" i="6"/>
  <c r="V550" i="6" s="1"/>
  <c r="V549" i="6"/>
  <c r="K1190" i="6"/>
  <c r="K184" i="6"/>
  <c r="V184" i="6" s="1"/>
  <c r="V183" i="6"/>
  <c r="M92" i="6"/>
  <c r="V91" i="6"/>
  <c r="V637" i="6" l="1"/>
  <c r="K1006" i="6"/>
  <c r="K641" i="6"/>
  <c r="K825" i="6"/>
  <c r="K1097" i="6"/>
  <c r="K458" i="6"/>
  <c r="V457" i="6"/>
  <c r="K732" i="6"/>
  <c r="K366" i="6"/>
  <c r="V365" i="6"/>
  <c r="M93" i="6"/>
  <c r="V92" i="6"/>
  <c r="V638" i="6" l="1"/>
  <c r="K733" i="6"/>
  <c r="K1098" i="6"/>
  <c r="K367" i="6"/>
  <c r="V367" i="6" s="1"/>
  <c r="V366" i="6"/>
  <c r="K459" i="6"/>
  <c r="V459" i="6" s="1"/>
  <c r="V458" i="6"/>
  <c r="M94" i="6"/>
  <c r="V94" i="6" s="1"/>
  <c r="V93" i="6"/>
  <c r="V639" i="6" l="1"/>
  <c r="V640" i="6" l="1"/>
  <c r="V641" i="6" l="1"/>
  <c r="V642" i="6" l="1"/>
  <c r="V643" i="6" l="1"/>
  <c r="V644" i="6" l="1"/>
  <c r="V645" i="6" l="1"/>
  <c r="V646" i="6" l="1"/>
  <c r="V647" i="6" l="1"/>
  <c r="V648" i="6" l="1"/>
  <c r="V649" i="6" l="1"/>
  <c r="V650" i="6" l="1"/>
  <c r="V651" i="6" l="1"/>
  <c r="V652" i="6" l="1"/>
  <c r="V653" i="6" l="1"/>
  <c r="V654" i="6" l="1"/>
  <c r="V655" i="6" l="1"/>
  <c r="V656" i="6" l="1"/>
  <c r="V657" i="6" l="1"/>
  <c r="V658" i="6" l="1"/>
  <c r="V659" i="6" l="1"/>
  <c r="V660" i="6" l="1"/>
  <c r="V661" i="6" l="1"/>
  <c r="V662" i="6" l="1"/>
  <c r="V663" i="6" l="1"/>
  <c r="V664" i="6" l="1"/>
  <c r="V665" i="6" l="1"/>
  <c r="V666" i="6" l="1"/>
  <c r="V667" i="6" l="1"/>
  <c r="V668" i="6" l="1"/>
  <c r="V669" i="6" l="1"/>
  <c r="V670" i="6" l="1"/>
  <c r="V671" i="6" l="1"/>
  <c r="V672" i="6" l="1"/>
  <c r="V673" i="6" l="1"/>
  <c r="V674" i="6" l="1"/>
  <c r="V675" i="6" l="1"/>
  <c r="V676" i="6" l="1"/>
  <c r="V677" i="6" l="1"/>
  <c r="V678" i="6" l="1"/>
  <c r="V679" i="6" l="1"/>
  <c r="V680" i="6" l="1"/>
  <c r="V681" i="6" l="1"/>
  <c r="V682" i="6" l="1"/>
  <c r="V683" i="6" l="1"/>
  <c r="V684" i="6" l="1"/>
  <c r="V685" i="6" l="1"/>
  <c r="V686" i="6" l="1"/>
  <c r="V687" i="6" l="1"/>
  <c r="V688" i="6" l="1"/>
  <c r="V689" i="6" l="1"/>
  <c r="V690" i="6" l="1"/>
  <c r="V691" i="6" l="1"/>
  <c r="V692" i="6" l="1"/>
  <c r="V693" i="6" l="1"/>
  <c r="V694" i="6" l="1"/>
  <c r="V695" i="6" l="1"/>
  <c r="V696" i="6" l="1"/>
  <c r="V697" i="6" l="1"/>
  <c r="V698" i="6" l="1"/>
  <c r="V699" i="6" l="1"/>
  <c r="V700" i="6" l="1"/>
  <c r="V701" i="6" l="1"/>
  <c r="V702" i="6" l="1"/>
  <c r="V703" i="6" l="1"/>
  <c r="V704" i="6" l="1"/>
  <c r="V705" i="6" l="1"/>
  <c r="V706" i="6" l="1"/>
  <c r="V707" i="6" l="1"/>
  <c r="V708" i="6" l="1"/>
  <c r="V709" i="6" l="1"/>
  <c r="V710" i="6" l="1"/>
  <c r="V711" i="6" l="1"/>
  <c r="V712" i="6" l="1"/>
  <c r="V713" i="6" l="1"/>
  <c r="V714" i="6" l="1"/>
  <c r="V715" i="6" l="1"/>
  <c r="V716" i="6" l="1"/>
  <c r="V717" i="6" l="1"/>
  <c r="V718" i="6" l="1"/>
  <c r="V719" i="6" l="1"/>
  <c r="V720" i="6" l="1"/>
  <c r="V721" i="6" l="1"/>
  <c r="V722" i="6" l="1"/>
  <c r="V723" i="6" l="1"/>
  <c r="V724" i="6" l="1"/>
  <c r="V725" i="6" l="1"/>
  <c r="V726" i="6" l="1"/>
  <c r="V727" i="6" l="1"/>
  <c r="V728" i="6" l="1"/>
  <c r="V729" i="6" l="1"/>
  <c r="V730" i="6" l="1"/>
  <c r="V731" i="6" l="1"/>
  <c r="V732" i="6" l="1"/>
  <c r="V733" i="6" l="1"/>
  <c r="V734" i="6" l="1"/>
  <c r="V735" i="6" l="1"/>
  <c r="V736" i="6" l="1"/>
  <c r="V737" i="6" l="1"/>
  <c r="V738" i="6" l="1"/>
  <c r="V739" i="6" l="1"/>
  <c r="V740" i="6" l="1"/>
  <c r="V741" i="6" l="1"/>
  <c r="V742" i="6" l="1"/>
  <c r="V743" i="6" l="1"/>
  <c r="V744" i="6" l="1"/>
  <c r="V745" i="6" l="1"/>
  <c r="V746" i="6" l="1"/>
  <c r="V747" i="6" l="1"/>
  <c r="V748" i="6" l="1"/>
  <c r="V749" i="6" l="1"/>
  <c r="V750" i="6" l="1"/>
  <c r="V751" i="6" l="1"/>
  <c r="V752" i="6" l="1"/>
  <c r="V753" i="6" l="1"/>
  <c r="V754" i="6" l="1"/>
  <c r="V755" i="6" l="1"/>
  <c r="V756" i="6" l="1"/>
  <c r="V757" i="6" l="1"/>
  <c r="V758" i="6" l="1"/>
  <c r="V759" i="6" l="1"/>
  <c r="V760" i="6" l="1"/>
  <c r="V761" i="6" l="1"/>
  <c r="V762" i="6" l="1"/>
  <c r="V763" i="6" l="1"/>
  <c r="V764" i="6" l="1"/>
  <c r="V765" i="6" l="1"/>
  <c r="V766" i="6" l="1"/>
  <c r="V767" i="6" l="1"/>
  <c r="V768" i="6" l="1"/>
  <c r="V769" i="6" l="1"/>
  <c r="V770" i="6" l="1"/>
  <c r="V771" i="6" l="1"/>
  <c r="V772" i="6" l="1"/>
  <c r="V773" i="6" l="1"/>
  <c r="V774" i="6" l="1"/>
  <c r="V775" i="6" l="1"/>
  <c r="V776" i="6" l="1"/>
  <c r="V777" i="6" l="1"/>
  <c r="V778" i="6" l="1"/>
  <c r="V779" i="6" l="1"/>
  <c r="V780" i="6" l="1"/>
  <c r="V781" i="6" l="1"/>
  <c r="V782" i="6" l="1"/>
  <c r="V783" i="6" l="1"/>
  <c r="V784" i="6" l="1"/>
  <c r="V785" i="6" l="1"/>
  <c r="V786" i="6" l="1"/>
  <c r="V787" i="6" l="1"/>
  <c r="V788" i="6" l="1"/>
  <c r="V789" i="6" l="1"/>
  <c r="V790" i="6" l="1"/>
  <c r="V791" i="6" l="1"/>
  <c r="V792" i="6" l="1"/>
  <c r="V793" i="6" l="1"/>
  <c r="V794" i="6" l="1"/>
  <c r="V795" i="6" l="1"/>
  <c r="V796" i="6" l="1"/>
  <c r="V797" i="6" l="1"/>
  <c r="V798" i="6" l="1"/>
  <c r="V799" i="6" l="1"/>
  <c r="V800" i="6" l="1"/>
  <c r="V801" i="6" l="1"/>
  <c r="V802" i="6" l="1"/>
  <c r="V803" i="6" l="1"/>
  <c r="V804" i="6" l="1"/>
  <c r="V805" i="6" l="1"/>
  <c r="V806" i="6" l="1"/>
  <c r="V807" i="6" l="1"/>
  <c r="V808" i="6" l="1"/>
  <c r="V809" i="6" l="1"/>
  <c r="V810" i="6" l="1"/>
  <c r="V811" i="6" l="1"/>
  <c r="V812" i="6" l="1"/>
  <c r="V813" i="6" l="1"/>
  <c r="V814" i="6" l="1"/>
  <c r="V815" i="6" l="1"/>
  <c r="V816" i="6" l="1"/>
  <c r="V817" i="6" l="1"/>
  <c r="V818" i="6" l="1"/>
  <c r="V819" i="6" l="1"/>
  <c r="V820" i="6" l="1"/>
  <c r="V821" i="6" l="1"/>
  <c r="V822" i="6" l="1"/>
  <c r="V823" i="6" l="1"/>
  <c r="V824" i="6" l="1"/>
  <c r="V825" i="6" l="1"/>
  <c r="V826" i="6" l="1"/>
  <c r="V827" i="6" l="1"/>
  <c r="V828" i="6" l="1"/>
  <c r="V829" i="6" l="1"/>
  <c r="V830" i="6" l="1"/>
  <c r="V831" i="6" l="1"/>
  <c r="V832" i="6" l="1"/>
  <c r="V833" i="6" l="1"/>
  <c r="V834" i="6" l="1"/>
  <c r="V835" i="6" l="1"/>
  <c r="V836" i="6" l="1"/>
  <c r="V837" i="6" l="1"/>
  <c r="V838" i="6" l="1"/>
  <c r="V839" i="6" l="1"/>
  <c r="V840" i="6" l="1"/>
  <c r="V841" i="6" l="1"/>
  <c r="V842" i="6" l="1"/>
  <c r="V843" i="6" l="1"/>
  <c r="V844" i="6" l="1"/>
  <c r="V845" i="6" l="1"/>
  <c r="V846" i="6" l="1"/>
  <c r="V847" i="6" l="1"/>
  <c r="V848" i="6" l="1"/>
  <c r="V849" i="6" l="1"/>
  <c r="V850" i="6" l="1"/>
  <c r="V851" i="6" l="1"/>
  <c r="V852" i="6" l="1"/>
  <c r="V853" i="6" l="1"/>
  <c r="V854" i="6" l="1"/>
  <c r="V855" i="6" l="1"/>
  <c r="V856" i="6" l="1"/>
  <c r="V857" i="6" l="1"/>
  <c r="V858" i="6" l="1"/>
  <c r="V859" i="6" l="1"/>
  <c r="V860" i="6" l="1"/>
  <c r="V861" i="6" l="1"/>
  <c r="V862" i="6" l="1"/>
  <c r="V863" i="6" l="1"/>
  <c r="V864" i="6" l="1"/>
  <c r="V865" i="6" l="1"/>
  <c r="V866" i="6" l="1"/>
  <c r="V867" i="6" l="1"/>
  <c r="V868" i="6" l="1"/>
  <c r="V869" i="6" l="1"/>
  <c r="V870" i="6" l="1"/>
  <c r="V871" i="6" l="1"/>
  <c r="V872" i="6" l="1"/>
  <c r="V873" i="6" l="1"/>
  <c r="V874" i="6" l="1"/>
  <c r="V875" i="6" l="1"/>
  <c r="V876" i="6" l="1"/>
  <c r="V877" i="6" l="1"/>
  <c r="V878" i="6" l="1"/>
  <c r="V879" i="6" l="1"/>
  <c r="V880" i="6" l="1"/>
  <c r="V881" i="6" l="1"/>
  <c r="V882" i="6" l="1"/>
  <c r="V883" i="6" l="1"/>
  <c r="V884" i="6" l="1"/>
  <c r="V885" i="6" l="1"/>
  <c r="V886" i="6" l="1"/>
  <c r="V887" i="6" l="1"/>
  <c r="V888" i="6" l="1"/>
  <c r="V889" i="6" l="1"/>
  <c r="V890" i="6" l="1"/>
  <c r="V891" i="6" l="1"/>
  <c r="V892" i="6" l="1"/>
  <c r="V893" i="6" l="1"/>
  <c r="V894" i="6" l="1"/>
  <c r="V895" i="6" l="1"/>
  <c r="V896" i="6" l="1"/>
  <c r="V897" i="6" l="1"/>
  <c r="V898" i="6" l="1"/>
  <c r="V899" i="6" l="1"/>
  <c r="V900" i="6" l="1"/>
  <c r="V901" i="6" l="1"/>
  <c r="V902" i="6" l="1"/>
  <c r="V903" i="6" l="1"/>
  <c r="V904" i="6" l="1"/>
  <c r="V905" i="6" l="1"/>
  <c r="V906" i="6" l="1"/>
  <c r="V907" i="6" l="1"/>
  <c r="V908" i="6" l="1"/>
  <c r="V909" i="6" l="1"/>
  <c r="V910" i="6" l="1"/>
  <c r="V911" i="6" l="1"/>
  <c r="V912" i="6" l="1"/>
  <c r="V913" i="6" l="1"/>
  <c r="V914" i="6" l="1"/>
  <c r="V915" i="6" l="1"/>
  <c r="V916" i="6" l="1"/>
  <c r="V917" i="6" l="1"/>
  <c r="V918" i="6" l="1"/>
  <c r="V919" i="6" l="1"/>
  <c r="V920" i="6" l="1"/>
  <c r="V921" i="6" l="1"/>
  <c r="V922" i="6" l="1"/>
  <c r="V923" i="6" l="1"/>
  <c r="V924" i="6" l="1"/>
  <c r="V925" i="6" l="1"/>
  <c r="V926" i="6" l="1"/>
  <c r="V927" i="6" l="1"/>
  <c r="V928" i="6" l="1"/>
  <c r="V929" i="6" l="1"/>
  <c r="V930" i="6" l="1"/>
  <c r="V931" i="6" l="1"/>
  <c r="V932" i="6" l="1"/>
  <c r="V933" i="6" l="1"/>
  <c r="V934" i="6" l="1"/>
  <c r="V935" i="6" l="1"/>
  <c r="V936" i="6" l="1"/>
  <c r="V937" i="6" l="1"/>
  <c r="V938" i="6" l="1"/>
  <c r="V939" i="6" l="1"/>
  <c r="V940" i="6" l="1"/>
  <c r="V941" i="6" l="1"/>
  <c r="V942" i="6" l="1"/>
  <c r="V943" i="6" l="1"/>
  <c r="V944" i="6" l="1"/>
  <c r="V945" i="6" l="1"/>
  <c r="V946" i="6" l="1"/>
  <c r="V947" i="6" l="1"/>
  <c r="V948" i="6" l="1"/>
  <c r="V949" i="6" l="1"/>
  <c r="V950" i="6" l="1"/>
  <c r="V951" i="6" l="1"/>
  <c r="V952" i="6" l="1"/>
  <c r="V953" i="6" l="1"/>
  <c r="V954" i="6" l="1"/>
  <c r="V955" i="6" l="1"/>
  <c r="V956" i="6" l="1"/>
  <c r="V957" i="6" l="1"/>
  <c r="V958" i="6" l="1"/>
  <c r="V959" i="6" l="1"/>
  <c r="V960" i="6" l="1"/>
  <c r="V961" i="6" l="1"/>
  <c r="V962" i="6" l="1"/>
  <c r="V963" i="6" l="1"/>
  <c r="V964" i="6" l="1"/>
  <c r="V965" i="6" l="1"/>
  <c r="V966" i="6" l="1"/>
  <c r="V967" i="6" l="1"/>
  <c r="V968" i="6" l="1"/>
  <c r="V969" i="6" l="1"/>
  <c r="V970" i="6" l="1"/>
  <c r="V971" i="6" l="1"/>
  <c r="V972" i="6" l="1"/>
  <c r="V973" i="6" l="1"/>
  <c r="V974" i="6" l="1"/>
  <c r="V975" i="6" l="1"/>
  <c r="V976" i="6" l="1"/>
  <c r="V977" i="6" l="1"/>
  <c r="V978" i="6" l="1"/>
  <c r="V979" i="6" l="1"/>
  <c r="V980" i="6" l="1"/>
  <c r="V981" i="6" l="1"/>
  <c r="V982" i="6" l="1"/>
  <c r="V983" i="6" l="1"/>
  <c r="V984" i="6" l="1"/>
  <c r="V985" i="6" l="1"/>
  <c r="V986" i="6" l="1"/>
  <c r="V987" i="6" l="1"/>
  <c r="V988" i="6" l="1"/>
  <c r="V989" i="6" l="1"/>
  <c r="V990" i="6" l="1"/>
  <c r="V991" i="6" l="1"/>
  <c r="V992" i="6" l="1"/>
  <c r="V993" i="6" l="1"/>
  <c r="V994" i="6" l="1"/>
  <c r="V995" i="6" l="1"/>
  <c r="V996" i="6" l="1"/>
  <c r="V997" i="6" l="1"/>
  <c r="V998" i="6" l="1"/>
  <c r="V999" i="6" l="1"/>
  <c r="V1000" i="6" l="1"/>
  <c r="V1001" i="6" l="1"/>
  <c r="V1002" i="6" l="1"/>
  <c r="V1003" i="6" l="1"/>
  <c r="V1004" i="6" l="1"/>
  <c r="V1005" i="6" l="1"/>
  <c r="V1006" i="6" l="1"/>
  <c r="V1007" i="6" l="1"/>
  <c r="V1008" i="6" l="1"/>
  <c r="V1009" i="6" l="1"/>
  <c r="V1010" i="6" l="1"/>
  <c r="V1011" i="6" l="1"/>
  <c r="V1012" i="6" l="1"/>
  <c r="V1013" i="6" l="1"/>
  <c r="V1014" i="6" l="1"/>
  <c r="V1015" i="6" l="1"/>
  <c r="V1016" i="6" l="1"/>
  <c r="V1017" i="6" l="1"/>
  <c r="V1018" i="6" l="1"/>
  <c r="V1019" i="6" l="1"/>
  <c r="V1020" i="6" l="1"/>
  <c r="V1021" i="6" l="1"/>
  <c r="V1022" i="6" l="1"/>
  <c r="V1023" i="6" l="1"/>
  <c r="V1024" i="6" l="1"/>
  <c r="V1025" i="6" l="1"/>
  <c r="V1026" i="6" l="1"/>
  <c r="V1027" i="6" l="1"/>
  <c r="V1028" i="6" l="1"/>
  <c r="V1029" i="6" l="1"/>
  <c r="V1030" i="6" l="1"/>
  <c r="V1031" i="6" l="1"/>
  <c r="V1032" i="6" l="1"/>
  <c r="V1033" i="6" l="1"/>
  <c r="V1034" i="6" l="1"/>
  <c r="V1035" i="6" l="1"/>
  <c r="V1036" i="6" l="1"/>
  <c r="V1037" i="6" l="1"/>
  <c r="V1038" i="6" l="1"/>
  <c r="V1039" i="6" l="1"/>
  <c r="V1040" i="6" l="1"/>
  <c r="V1041" i="6" l="1"/>
  <c r="V1042" i="6" l="1"/>
  <c r="V1043" i="6" l="1"/>
  <c r="V1044" i="6" l="1"/>
  <c r="V1045" i="6" l="1"/>
  <c r="V1046" i="6" l="1"/>
  <c r="V1047" i="6" l="1"/>
  <c r="V1048" i="6" l="1"/>
  <c r="V1049" i="6" l="1"/>
  <c r="V1050" i="6" l="1"/>
  <c r="V1051" i="6" l="1"/>
  <c r="V1052" i="6" l="1"/>
  <c r="V1053" i="6" l="1"/>
  <c r="V1054" i="6" l="1"/>
  <c r="V1055" i="6" l="1"/>
  <c r="V1056" i="6" l="1"/>
  <c r="V1057" i="6" l="1"/>
  <c r="V1058" i="6" l="1"/>
  <c r="V1059" i="6" l="1"/>
  <c r="V1060" i="6" l="1"/>
  <c r="V1061" i="6" l="1"/>
  <c r="V1062" i="6" l="1"/>
  <c r="V1063" i="6" l="1"/>
  <c r="V1064" i="6" l="1"/>
  <c r="V1065" i="6" l="1"/>
  <c r="V1066" i="6" l="1"/>
  <c r="V1067" i="6" l="1"/>
  <c r="V1068" i="6" l="1"/>
  <c r="V1069" i="6" l="1"/>
  <c r="V1070" i="6" l="1"/>
  <c r="V1071" i="6" l="1"/>
  <c r="V1072" i="6" l="1"/>
  <c r="V1073" i="6" l="1"/>
  <c r="V1074" i="6" l="1"/>
  <c r="V1075" i="6" l="1"/>
  <c r="V1076" i="6" l="1"/>
  <c r="V1077" i="6" l="1"/>
  <c r="V1078" i="6" l="1"/>
  <c r="V1079" i="6" l="1"/>
  <c r="V1080" i="6" l="1"/>
  <c r="V1081" i="6" l="1"/>
  <c r="V1082" i="6" l="1"/>
  <c r="V1083" i="6" l="1"/>
  <c r="V1084" i="6" l="1"/>
  <c r="V1085" i="6" l="1"/>
  <c r="V1086" i="6" l="1"/>
  <c r="V1087" i="6" l="1"/>
  <c r="V1088" i="6" l="1"/>
  <c r="V1089" i="6" l="1"/>
  <c r="V1090" i="6" l="1"/>
  <c r="V1091" i="6" l="1"/>
  <c r="V1092" i="6" l="1"/>
  <c r="V1093" i="6" l="1"/>
  <c r="V1094" i="6" l="1"/>
  <c r="V1095" i="6" l="1"/>
  <c r="V1096" i="6" l="1"/>
  <c r="V1097" i="6" l="1"/>
  <c r="V1098" i="6" l="1"/>
  <c r="V1099" i="6" l="1"/>
  <c r="X1099" i="6" l="1"/>
  <c r="W1099" i="6"/>
  <c r="V1100" i="6"/>
  <c r="V1101" i="6" l="1"/>
  <c r="V1102" i="6" l="1"/>
  <c r="V1103" i="6" l="1"/>
  <c r="V1104" i="6" l="1"/>
  <c r="V1105" i="6" l="1"/>
  <c r="V1106" i="6" l="1"/>
  <c r="V1107" i="6" l="1"/>
  <c r="V1108" i="6" l="1"/>
  <c r="V1109" i="6" l="1"/>
  <c r="V1110" i="6" l="1"/>
  <c r="V1111" i="6" l="1"/>
  <c r="V1112" i="6" l="1"/>
  <c r="V1113" i="6" l="1"/>
  <c r="V1114" i="6" l="1"/>
  <c r="V1115" i="6" l="1"/>
  <c r="V1116" i="6" l="1"/>
  <c r="V1117" i="6" l="1"/>
  <c r="V1118" i="6" l="1"/>
  <c r="V1119" i="6" l="1"/>
  <c r="V1120" i="6" l="1"/>
  <c r="V1121" i="6" l="1"/>
  <c r="V1122" i="6" l="1"/>
  <c r="V1123" i="6" l="1"/>
  <c r="V1124" i="6" l="1"/>
  <c r="V1125" i="6" l="1"/>
  <c r="V1126" i="6" l="1"/>
  <c r="V1127" i="6" l="1"/>
  <c r="V1128" i="6" l="1"/>
  <c r="V1129" i="6" l="1"/>
  <c r="V1130" i="6" l="1"/>
  <c r="V1131" i="6" l="1"/>
  <c r="V1132" i="6" l="1"/>
  <c r="V1133" i="6" l="1"/>
  <c r="V1134" i="6" l="1"/>
  <c r="V1135" i="6" l="1"/>
  <c r="V1136" i="6" l="1"/>
  <c r="V1137" i="6" l="1"/>
  <c r="V1138" i="6" l="1"/>
  <c r="V1139" i="6" l="1"/>
  <c r="V1140" i="6" l="1"/>
  <c r="V1141" i="6" l="1"/>
  <c r="V1142" i="6" l="1"/>
  <c r="V1143" i="6" l="1"/>
  <c r="V1144" i="6" l="1"/>
  <c r="V1145" i="6" l="1"/>
  <c r="V1146" i="6" l="1"/>
  <c r="V1147" i="6" l="1"/>
  <c r="V1148" i="6" l="1"/>
  <c r="V1149" i="6" l="1"/>
  <c r="V1150" i="6" l="1"/>
  <c r="V1151" i="6" l="1"/>
  <c r="V1152" i="6" l="1"/>
  <c r="V1153" i="6" l="1"/>
  <c r="V1154" i="6" l="1"/>
  <c r="V1155" i="6" l="1"/>
  <c r="V1156" i="6" l="1"/>
  <c r="V1157" i="6" l="1"/>
  <c r="V1158" i="6" l="1"/>
  <c r="V1159" i="6" l="1"/>
  <c r="V1160" i="6" l="1"/>
  <c r="V1161" i="6" l="1"/>
  <c r="V1162" i="6" l="1"/>
  <c r="V1163" i="6" l="1"/>
  <c r="V1164" i="6" l="1"/>
  <c r="V1165" i="6" l="1"/>
  <c r="V1166" i="6" l="1"/>
  <c r="V1167" i="6" l="1"/>
  <c r="V1168" i="6" l="1"/>
  <c r="V1169" i="6" l="1"/>
  <c r="V1170" i="6" l="1"/>
  <c r="V1171" i="6" l="1"/>
  <c r="V1172" i="6" l="1"/>
  <c r="V1173" i="6" l="1"/>
  <c r="V1174" i="6" l="1"/>
  <c r="V1175" i="6" l="1"/>
  <c r="V1176" i="6" l="1"/>
  <c r="V1177" i="6" l="1"/>
  <c r="V1178" i="6" l="1"/>
  <c r="V1179" i="6" l="1"/>
  <c r="V1180" i="6" l="1"/>
  <c r="V1181" i="6" l="1"/>
  <c r="V1182" i="6" l="1"/>
  <c r="V1183" i="6" l="1"/>
  <c r="V1184" i="6" l="1"/>
  <c r="V1185" i="6" l="1"/>
  <c r="V1186" i="6" l="1"/>
  <c r="V1187" i="6" l="1"/>
  <c r="V1188" i="6" l="1"/>
  <c r="V1190" i="6" l="1"/>
  <c r="V1189" i="6"/>
</calcChain>
</file>

<file path=xl/sharedStrings.xml><?xml version="1.0" encoding="utf-8"?>
<sst xmlns="http://schemas.openxmlformats.org/spreadsheetml/2006/main" count="2259" uniqueCount="1142">
  <si>
    <t>Date</t>
  </si>
  <si>
    <t>Cash&amp;BanksDepo</t>
  </si>
  <si>
    <t>Repo</t>
  </si>
  <si>
    <t>Tbills</t>
  </si>
  <si>
    <t>SecuredLoans</t>
  </si>
  <si>
    <t>CorporateBonds &amp; Metals</t>
  </si>
  <si>
    <t>Other Inv (Digital tokens)</t>
  </si>
  <si>
    <t>150 days</t>
  </si>
  <si>
    <t>Money Mkts</t>
  </si>
  <si>
    <t>A-2</t>
  </si>
  <si>
    <t>CDs/CPs</t>
  </si>
  <si>
    <t>141 days</t>
  </si>
  <si>
    <t>80 days</t>
  </si>
  <si>
    <t>Non US Tbills</t>
  </si>
  <si>
    <t>44 days</t>
  </si>
  <si>
    <t>A-1</t>
  </si>
  <si>
    <t>27 days</t>
  </si>
  <si>
    <t>15 days</t>
  </si>
  <si>
    <t>A-1+</t>
  </si>
  <si>
    <t>-</t>
  </si>
  <si>
    <t>Avg Duration CPs/CDs</t>
  </si>
  <si>
    <t>Avg RatingCPs/CDs</t>
  </si>
  <si>
    <t>Excess Reserves (Equity)</t>
  </si>
  <si>
    <t>Cash &amp; Equivalents</t>
  </si>
  <si>
    <t>Other Assets</t>
  </si>
  <si>
    <t>TETHER Total Assets</t>
  </si>
  <si>
    <t>USDT Issued</t>
  </si>
  <si>
    <t>Tether Equity %</t>
  </si>
  <si>
    <t>CIRCLE Total Assets</t>
  </si>
  <si>
    <t>USDC Issued</t>
  </si>
  <si>
    <t>Circle Equity %</t>
  </si>
  <si>
    <t>Cash Deposits</t>
  </si>
  <si>
    <t>US Treasuries</t>
  </si>
  <si>
    <t>Corporate Bonds &amp; Other Longer Term Assets</t>
  </si>
  <si>
    <t>Other Cash Equivalents</t>
  </si>
  <si>
    <t>Row Labels</t>
  </si>
  <si>
    <t>Circle Other Cash Equivalents</t>
  </si>
  <si>
    <t>Circle Corporate Bonds &amp; Other Longer Term Assets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</si>
  <si>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</si>
  <si>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</si>
  <si>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</si>
  <si>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</si>
  <si>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</si>
  <si>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</si>
  <si>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</si>
  <si>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</si>
  <si>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</si>
  <si>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</si>
  <si>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</si>
  <si>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</si>
  <si>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</si>
  <si>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</si>
  <si>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Total</t>
  </si>
  <si>
    <t>Comments</t>
  </si>
  <si>
    <t>10bps redepemption</t>
  </si>
  <si>
    <t>Tbills Duration</t>
  </si>
  <si>
    <t>Non US Tbills Duration</t>
  </si>
  <si>
    <t>BTC</t>
  </si>
  <si>
    <t>Corporate bond maturity</t>
  </si>
  <si>
    <t>O/N Repo</t>
  </si>
  <si>
    <t>Reverse Repo</t>
  </si>
  <si>
    <t>Reverse Repo Duration</t>
  </si>
  <si>
    <t>Corporate Bonds</t>
  </si>
  <si>
    <t>Metals and CB</t>
  </si>
  <si>
    <t>#BTC Held</t>
  </si>
  <si>
    <t>BTC Price for valuation (YF price Adj close before 2024)</t>
  </si>
  <si>
    <t>% BTC/Other Inv</t>
  </si>
  <si>
    <t>Gold Price</t>
  </si>
  <si>
    <t>FX (maybe consider them hedged and use 3m rate + Spread</t>
  </si>
  <si>
    <t>O/N OIS</t>
  </si>
  <si>
    <t>3m OIS</t>
  </si>
  <si>
    <t>UST 3m</t>
  </si>
  <si>
    <t>UST curve</t>
  </si>
  <si>
    <t>IG Spread</t>
  </si>
  <si>
    <t># BTC</t>
  </si>
  <si>
    <t>Oz Gold</t>
  </si>
  <si>
    <t>Cash + Banks Depo</t>
  </si>
  <si>
    <t>Tbills Notional</t>
  </si>
  <si>
    <t>Non US Tbills Notionals</t>
  </si>
  <si>
    <t>Secured Loans</t>
  </si>
  <si>
    <t>Other inv</t>
  </si>
  <si>
    <t>CDs</t>
  </si>
  <si>
    <t>NonUSTBills Duration</t>
  </si>
  <si>
    <t>BTC Price</t>
  </si>
  <si>
    <t>Start Date</t>
  </si>
  <si>
    <t>End Date</t>
  </si>
  <si>
    <t>1 month</t>
  </si>
  <si>
    <t>XBT-USD Cross Rate</t>
  </si>
  <si>
    <t>Gold Spot   $/Oz</t>
  </si>
  <si>
    <t>USD Repo Govt GC ON</t>
  </si>
  <si>
    <t>United States SOFR Secured Ove</t>
  </si>
  <si>
    <t>US Federal Funds Effective Rat</t>
  </si>
  <si>
    <t>CME Term SOFR 3 Month</t>
  </si>
  <si>
    <t>USD OIS  ANN VS SOFR 3M</t>
  </si>
  <si>
    <t>US Generic Govt 3 Mth</t>
  </si>
  <si>
    <t>BVAL AA Curve 3 Mo</t>
  </si>
  <si>
    <t>BVAL AA Curve 6 Mo</t>
  </si>
  <si>
    <t>BVAL AA Curve 1 Yr</t>
  </si>
  <si>
    <t>USD OIS  ANN VS SOFR 1W</t>
  </si>
  <si>
    <t>USD SWAP OIS 1W</t>
  </si>
  <si>
    <t>US Generic Govt 6 Mth</t>
  </si>
  <si>
    <t>US Generic Govt 12 Mth</t>
  </si>
  <si>
    <t>TREASURY BILL</t>
  </si>
  <si>
    <t>XBTUSD Curncy</t>
  </si>
  <si>
    <t>XAU Curncy</t>
  </si>
  <si>
    <t>USRG1T CMPN Curncy</t>
  </si>
  <si>
    <t>SOFRRATE Index</t>
  </si>
  <si>
    <t>FEDL01 Index</t>
  </si>
  <si>
    <t>TSFR3M Index</t>
  </si>
  <si>
    <t>USOSFRC BGN Curncy</t>
  </si>
  <si>
    <t>USGG3M Index</t>
  </si>
  <si>
    <t>IGUUDC3M BVLI Index</t>
  </si>
  <si>
    <t>IGUUDC6M BVLI Index</t>
  </si>
  <si>
    <t>IGUUDC01 BVLI Index</t>
  </si>
  <si>
    <t>USOSFR1Z BGN Curncy</t>
  </si>
  <si>
    <t>USSO1Z BGN Curncy</t>
  </si>
  <si>
    <t>USGG6M Index</t>
  </si>
  <si>
    <t>USGG12M Index</t>
  </si>
  <si>
    <t>GB3 Govt</t>
  </si>
  <si>
    <t>GBM Govt</t>
  </si>
  <si>
    <t>GB6 Govt</t>
  </si>
  <si>
    <t>GB12 Govt</t>
  </si>
  <si>
    <t>Last Price</t>
  </si>
  <si>
    <t>Dates</t>
  </si>
  <si>
    <t>PX_LAST</t>
  </si>
  <si>
    <t>BTC Value</t>
  </si>
  <si>
    <t>Gold Value</t>
  </si>
  <si>
    <t>Total Asset Values</t>
  </si>
  <si>
    <t>Dealta SOFR</t>
  </si>
  <si>
    <t>Delta 3mSOFR</t>
  </si>
  <si>
    <t>delta 3m Tbills</t>
  </si>
  <si>
    <t>6m + Spread</t>
  </si>
  <si>
    <t>O/n Repo MtM</t>
  </si>
  <si>
    <t>Reverse Repo MtM</t>
  </si>
  <si>
    <t>Used for O/n Repo</t>
  </si>
  <si>
    <t>Used for 3m reverse repo</t>
  </si>
  <si>
    <t>Duration o/n repo:</t>
  </si>
  <si>
    <t>Duration MM</t>
  </si>
  <si>
    <t>Money Makts MtM</t>
  </si>
  <si>
    <t>Used for Tbill</t>
  </si>
  <si>
    <t>Used for non US Tbills</t>
  </si>
  <si>
    <t>Delta6m w Spread</t>
  </si>
  <si>
    <t>Delta 6m</t>
  </si>
  <si>
    <t>Used for CB Spreads</t>
  </si>
  <si>
    <t>Delta 1yr</t>
  </si>
  <si>
    <t>9m synthetic</t>
  </si>
  <si>
    <t>9m delta</t>
  </si>
  <si>
    <t>1Yr + Spread</t>
  </si>
  <si>
    <t>Delta1yr w spread</t>
  </si>
  <si>
    <t>3m w spreads</t>
  </si>
  <si>
    <t>Delta 3m w spreads</t>
  </si>
  <si>
    <t>Cash &amp; Deposits</t>
  </si>
  <si>
    <t>Total Assets</t>
  </si>
  <si>
    <t>Tether Total Assets</t>
  </si>
  <si>
    <t>Circle Total Assets</t>
  </si>
  <si>
    <t>USDT Market Cap</t>
  </si>
  <si>
    <t>Mint/Burnt</t>
  </si>
  <si>
    <t>market_cap</t>
  </si>
  <si>
    <t>Pos Mint</t>
  </si>
  <si>
    <t>Cumulative Mint</t>
  </si>
  <si>
    <t>timestamp</t>
  </si>
  <si>
    <t>value</t>
  </si>
  <si>
    <t>value_classification</t>
  </si>
  <si>
    <t>2023-06-29 00:00:00+00:00</t>
  </si>
  <si>
    <t>Neutral</t>
  </si>
  <si>
    <t>2023-06-30 00:00:00+00:00</t>
  </si>
  <si>
    <t>2023-07-01 00:00:00+00:00</t>
  </si>
  <si>
    <t>Greed</t>
  </si>
  <si>
    <t>2023-07-02 00:00:00+00:00</t>
  </si>
  <si>
    <t>2023-07-03 00:00:00+00:00</t>
  </si>
  <si>
    <t>2023-07-04 00:00:00+00:00</t>
  </si>
  <si>
    <t>2023-07-05 00:00:00+00:00</t>
  </si>
  <si>
    <t>2023-07-06 00:00:00+00:00</t>
  </si>
  <si>
    <t>2023-07-07 00:00:00+00:00</t>
  </si>
  <si>
    <t>2023-07-08 00:00:00+00:00</t>
  </si>
  <si>
    <t>2023-07-09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</si>
  <si>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</si>
  <si>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</si>
  <si>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</si>
  <si>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</si>
  <si>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</si>
  <si>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2023-07-15 00:00:00+00:00</t>
  </si>
  <si>
    <t>2023-07-16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</si>
  <si>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</si>
  <si>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</si>
  <si>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</si>
  <si>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</si>
  <si>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</si>
  <si>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2023-07-22 00:00:00+00:00</t>
  </si>
  <si>
    <t>2023-07-23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</si>
  <si>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</si>
  <si>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</si>
  <si>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</si>
  <si>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</si>
  <si>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</si>
  <si>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2023-07-29 00:00:00+00:00</t>
  </si>
  <si>
    <t>2023-07-30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</si>
  <si>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</si>
  <si>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</si>
  <si>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</si>
  <si>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</si>
  <si>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</si>
  <si>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2023-08-05 00:00:00+00:00</t>
  </si>
  <si>
    <t>2023-08-06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</si>
  <si>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</si>
  <si>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</si>
  <si>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</si>
  <si>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</si>
  <si>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</si>
  <si>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2023-08-12 00:00:00+00:00</t>
  </si>
  <si>
    <t>2023-08-13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</si>
  <si>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</si>
  <si>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</si>
  <si>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</si>
  <si>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</si>
  <si>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</si>
  <si>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Fear</t>
  </si>
  <si>
    <t>2023-08-19 00:00:00+00:00</t>
  </si>
  <si>
    <t>2023-08-20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</si>
  <si>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</si>
  <si>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</si>
  <si>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</si>
  <si>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</si>
  <si>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</si>
  <si>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2023-08-26 00:00:00+00:00</t>
  </si>
  <si>
    <t>2023-08-27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</si>
  <si>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</si>
  <si>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</si>
  <si>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</si>
  <si>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</si>
  <si>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</si>
  <si>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2023-09-02 00:00:00+00:00</t>
  </si>
  <si>
    <t>2023-09-03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</si>
  <si>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</si>
  <si>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</si>
  <si>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</si>
  <si>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</si>
  <si>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</si>
  <si>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2023-09-09 00:00:00+00:00</t>
  </si>
  <si>
    <t>2023-09-10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</si>
  <si>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</si>
  <si>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</si>
  <si>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</si>
  <si>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</si>
  <si>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</si>
  <si>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2023-09-16 00:00:00+00:00</t>
  </si>
  <si>
    <t>2023-09-17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</si>
  <si>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</si>
  <si>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</si>
  <si>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</si>
  <si>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</si>
  <si>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</si>
  <si>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2023-09-23 00:00:00+00:00</t>
  </si>
  <si>
    <t>2023-09-24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</si>
  <si>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</si>
  <si>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</si>
  <si>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</si>
  <si>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</si>
  <si>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</si>
  <si>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2023-09-30 00:00:00+00:00</t>
  </si>
  <si>
    <t>2023-10-01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</si>
  <si>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</si>
  <si>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</si>
  <si>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</si>
  <si>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</si>
  <si>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</si>
  <si>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2023-10-07 00:00:00+00:00</t>
  </si>
  <si>
    <t>2023-10-08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</si>
  <si>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</si>
  <si>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</si>
  <si>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</si>
  <si>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</si>
  <si>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</si>
  <si>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2023-10-14 00:00:00+00:00</t>
  </si>
  <si>
    <t>2023-10-15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</si>
  <si>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</si>
  <si>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</si>
  <si>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</si>
  <si>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</si>
  <si>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</si>
  <si>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2023-10-21 00:00:00+00:00</t>
  </si>
  <si>
    <t>2023-10-22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</si>
  <si>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</si>
  <si>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</si>
  <si>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</si>
  <si>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</si>
  <si>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</si>
  <si>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2023-10-28 00:00:00+00:00</t>
  </si>
  <si>
    <t>2023-10-29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</si>
  <si>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</si>
  <si>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</si>
  <si>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</si>
  <si>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</si>
  <si>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</si>
  <si>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2023-11-04 00:00:00+00:00</t>
  </si>
  <si>
    <t>2023-11-05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</si>
  <si>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</si>
  <si>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</si>
  <si>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</si>
  <si>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</si>
  <si>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</si>
  <si>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2023-11-11 00:00:00+00:00</t>
  </si>
  <si>
    <t>2023-11-12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</si>
  <si>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</si>
  <si>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</si>
  <si>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</si>
  <si>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</si>
  <si>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</si>
  <si>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2023-11-18 00:00:00+00:00</t>
  </si>
  <si>
    <t>2023-11-19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</si>
  <si>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</si>
  <si>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</si>
  <si>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</si>
  <si>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</si>
  <si>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</si>
  <si>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2023-11-25 00:00:00+00:00</t>
  </si>
  <si>
    <t>2023-11-26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</si>
  <si>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</si>
  <si>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</si>
  <si>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</si>
  <si>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</si>
  <si>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</si>
  <si>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2023-12-02 00:00:00+00:00</t>
  </si>
  <si>
    <t>2023-12-03 00:00:00+00:00</t>
  </si>
  <si>
    <t>2023-12-04 00:00:00+00:00</t>
  </si>
  <si>
    <t>2023-12-05 00:00:00+00:00</t>
  </si>
  <si>
    <t>2023-12-06 00:00:00+00:00</t>
  </si>
  <si>
    <t>Extreme greed</t>
  </si>
  <si>
    <t>2023-12-07 00:00:00+00:00</t>
  </si>
  <si>
    <t>2023-12-08 00:00:00+00:00</t>
  </si>
  <si>
    <t>2023-12-09 00:00:00+00:00</t>
  </si>
  <si>
    <t>2023-12-10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</si>
  <si>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</si>
  <si>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</si>
  <si>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</si>
  <si>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</si>
  <si>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</si>
  <si>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2023-12-16 00:00:00+00:00</t>
  </si>
  <si>
    <t>2023-12-17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</si>
  <si>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</si>
  <si>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</si>
  <si>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</si>
  <si>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</si>
  <si>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</si>
  <si>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2023-12-23 00:00:00+00:00</t>
  </si>
  <si>
    <t>2023-12-24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</si>
  <si>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</si>
  <si>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</si>
  <si>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</si>
  <si>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</si>
  <si>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</si>
  <si>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2023-12-30 00:00:00+00:00</t>
  </si>
  <si>
    <t>2023-12-31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</si>
  <si>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</si>
  <si>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</si>
  <si>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</si>
  <si>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</si>
  <si>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</si>
  <si>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2024-01-06 00:00:00+00:00</t>
  </si>
  <si>
    <t>2024-01-07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</si>
  <si>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</si>
  <si>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</si>
  <si>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</si>
  <si>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</si>
  <si>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</si>
  <si>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2024-01-13 00:00:00+00:00</t>
  </si>
  <si>
    <t>2024-01-14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</si>
  <si>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</si>
  <si>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</si>
  <si>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</si>
  <si>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</si>
  <si>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</si>
  <si>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2024-01-20 00:00:00+00:00</t>
  </si>
  <si>
    <t>2024-01-21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</si>
  <si>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</si>
  <si>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</si>
  <si>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</si>
  <si>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</si>
  <si>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</si>
  <si>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2024-01-27 00:00:00+00:00</t>
  </si>
  <si>
    <t>2024-01-28 00:00:00+00:00</t>
  </si>
  <si>
    <t>2024-01-29 00:00:00+00:00</t>
  </si>
  <si>
    <t>2024-01-30 00:00:00+00:00</t>
  </si>
  <si>
    <t>2024-01-31 00:00:00+00:00</t>
  </si>
  <si>
    <t>2024-02-01 00:00:00+00:00</t>
  </si>
  <si>
    <t>2024-02-02 00:00:00+00:00</t>
  </si>
  <si>
    <t>2024-02-03 00:00:00+00:00</t>
  </si>
  <si>
    <t>2024-02-04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</si>
  <si>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</si>
  <si>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</si>
  <si>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</si>
  <si>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</si>
  <si>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</si>
  <si>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2024-02-10 00:00:00+00:00</t>
  </si>
  <si>
    <t>2024-02-11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</si>
  <si>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</si>
  <si>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</si>
  <si>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</si>
  <si>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</si>
  <si>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</si>
  <si>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2024-02-17 00:00:00+00:00</t>
  </si>
  <si>
    <t>2024-02-18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</si>
  <si>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</si>
  <si>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</si>
  <si>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</si>
  <si>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</si>
  <si>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</si>
  <si>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2024-02-24 00:00:00+00:00</t>
  </si>
  <si>
    <t>2024-02-25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</si>
  <si>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</si>
  <si>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</si>
  <si>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</si>
  <si>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</si>
  <si>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</si>
  <si>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2024-03-02 00:00:00+00:00</t>
  </si>
  <si>
    <t>2024-03-03 00:00:00+00:00</t>
  </si>
  <si>
    <t>2024-03-04 00:00:00+00:00</t>
  </si>
  <si>
    <t>2024-03-05 00:00:00+00:00</t>
  </si>
  <si>
    <t>2024-03-06 00:00:00+00:00</t>
  </si>
  <si>
    <t>2024-03-07 00:00:00+00:00</t>
  </si>
  <si>
    <t>2024-03-08 00:00:00+00:00</t>
  </si>
  <si>
    <t>2024-03-09 00:00:00+00:00</t>
  </si>
  <si>
    <t>2024-03-10 00:00:00+00:00</t>
  </si>
  <si>
    <t>2024-03-11 00:00:00+00:00</t>
  </si>
  <si>
    <t>2024-03-12 00:00:00+00:00</t>
  </si>
  <si>
    <t>2024-03-13 00:00:00+00:00</t>
  </si>
  <si>
    <t>2024-03-14 00:00:00+00:00</t>
  </si>
  <si>
    <t>2024-03-15 00:00:00+00:00</t>
  </si>
  <si>
    <t>2024-03-16 00:00:00+00:00</t>
  </si>
  <si>
    <t>2024-03-17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</si>
  <si>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</si>
  <si>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</si>
  <si>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</si>
  <si>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</si>
  <si>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</si>
  <si>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2024-03-23 00:00:00+00:00</t>
  </si>
  <si>
    <t>2024-03-24 00:00:00+00:00</t>
  </si>
  <si>
    <t>2024-03-25 00:00:00+00:00</t>
  </si>
  <si>
    <t>2024-03-26 00:00:00+00:00</t>
  </si>
  <si>
    <t>2024-03-27 00:00:00+00:00</t>
  </si>
  <si>
    <t>2024-03-28 00:00:00+00:00</t>
  </si>
  <si>
    <t>2024-03-29 00:00:00+00:00</t>
  </si>
  <si>
    <t>2024-03-30 00:00:00+00:00</t>
  </si>
  <si>
    <t>2024-03-31 00:00:00+00:00</t>
  </si>
  <si>
    <t>2024-04-01 00:00:00+00:00</t>
  </si>
  <si>
    <t>2024-04-02 00:00:00+00:00</t>
  </si>
  <si>
    <t>2024-04-03 00:00:00+00:00</t>
  </si>
  <si>
    <t>2024-04-04 00:00:00+00:00</t>
  </si>
  <si>
    <t>2024-04-05 00:00:00+00:00</t>
  </si>
  <si>
    <t>2024-04-06 00:00:00+00:00</t>
  </si>
  <si>
    <t>2024-04-07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</si>
  <si>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</si>
  <si>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</si>
  <si>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</si>
  <si>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</si>
  <si>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</si>
  <si>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2024-04-13 00:00:00+00:00</t>
  </si>
  <si>
    <t>2024-04-14 00:00:00+00:00</t>
  </si>
  <si>
    <t>2024-04-15 00:00:00+00:00</t>
  </si>
  <si>
    <t>2024-04-16 00:00:00+00:00</t>
  </si>
  <si>
    <t>2024-04-17 00:00:00+00:00</t>
  </si>
  <si>
    <t>2024-04-18 00:00:00+00:00</t>
  </si>
  <si>
    <t>2024-04-19 00:00:00+00:00</t>
  </si>
  <si>
    <t>2024-04-20 00:00:00+00:00</t>
  </si>
  <si>
    <t>2024-04-21 00:00:00+00:00</t>
  </si>
  <si>
    <t>2024-04-22 00:00:00+00:00</t>
  </si>
  <si>
    <t>2024-04-23 00:00:00+00:00</t>
  </si>
  <si>
    <t>2024-04-24 00:00:00+00:00</t>
  </si>
  <si>
    <t>2024-04-25 00:00:00+00:00</t>
  </si>
  <si>
    <t>2024-04-26 00:00:00+00:00</t>
  </si>
  <si>
    <t>2024-04-27 00:00:00+00:00</t>
  </si>
  <si>
    <t>2024-04-28 00:00:00+00:00</t>
  </si>
  <si>
    <t>2024-04-29 00:00:00+00:00</t>
  </si>
  <si>
    <t>2024-04-30 00:00:00+00:00</t>
  </si>
  <si>
    <t>2024-05-01 00:00:00+00:00</t>
  </si>
  <si>
    <t>2024-05-02 00:00:00+00:00</t>
  </si>
  <si>
    <t>2024-05-03 00:00:00+00:00</t>
  </si>
  <si>
    <t>2024-05-04 00:00:00+00:00</t>
  </si>
  <si>
    <t>2024-05-05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</si>
  <si>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</si>
  <si>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</si>
  <si>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</si>
  <si>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</si>
  <si>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</si>
  <si>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2024-05-11 00:00:00+00:00</t>
  </si>
  <si>
    <t>2024-05-12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</si>
  <si>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</si>
  <si>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</si>
  <si>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</si>
  <si>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</si>
  <si>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</si>
  <si>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2024-05-18 00:00:00+00:00</t>
  </si>
  <si>
    <t>2024-05-19 00:00:00+00:00</t>
  </si>
  <si>
    <t>2024-05-20 00:00:00+00:00</t>
  </si>
  <si>
    <t>2024-05-21 00:00:00+00:00</t>
  </si>
  <si>
    <t>2024-05-22 00:00:00+00:00</t>
  </si>
  <si>
    <t>2024-05-23 00:00:00+00:00</t>
  </si>
  <si>
    <t>2024-05-24 00:00:00+00:00</t>
  </si>
  <si>
    <t>2024-05-25 00:00:00+00:00</t>
  </si>
  <si>
    <t>2024-05-26 00:00:00+00:00</t>
  </si>
  <si>
    <t>2024-05-27 00:00:00+00:00</t>
  </si>
  <si>
    <t>2024-05-28 00:00:00+00:00</t>
  </si>
  <si>
    <t>2024-05-29 00:00:00+00:00</t>
  </si>
  <si>
    <t>2024-05-30 00:00:00+00:00</t>
  </si>
  <si>
    <t>2024-05-31 00:00:00+00:00</t>
  </si>
  <si>
    <t>2024-06-01 00:00:00+00:00</t>
  </si>
  <si>
    <t>2024-06-02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</si>
  <si>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</si>
  <si>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</si>
  <si>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</si>
  <si>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</si>
  <si>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</si>
  <si>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2024-06-08 00:00:00+00:00</t>
  </si>
  <si>
    <t>2024-06-09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</si>
  <si>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</si>
  <si>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</si>
  <si>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</si>
  <si>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</si>
  <si>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</si>
  <si>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2024-06-15 00:00:00+00:00</t>
  </si>
  <si>
    <t>2024-06-16 00:00:00+00:00</t>
  </si>
  <si>
    <t>2024-06-17 00:00:00+00:00</t>
  </si>
  <si>
    <t>2024-06-18 00:00:00+00:00</t>
  </si>
  <si>
    <t>2024-06-19 00:00:00+00:00</t>
  </si>
  <si>
    <t>2024-06-20 00:00:00+00:00</t>
  </si>
  <si>
    <t>2024-06-21 00:00:00+00:00</t>
  </si>
  <si>
    <t>2024-06-22 00:00:00+00:00</t>
  </si>
  <si>
    <t>2024-06-23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</si>
  <si>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</si>
  <si>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</si>
  <si>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</si>
  <si>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</si>
  <si>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</si>
  <si>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2024-06-29 00:00:00+00:00</t>
  </si>
  <si>
    <t>2024-06-30 00:00:00+00:00</t>
  </si>
  <si>
    <t>2024-07-01 00:00:00+00:00</t>
  </si>
  <si>
    <t>2024-07-02 00:00:00+00:00</t>
  </si>
  <si>
    <t>2024-07-03 00:00:00+00:00</t>
  </si>
  <si>
    <t>2024-07-04 00:00:00+00:00</t>
  </si>
  <si>
    <t>2024-07-05 00:00:00+00:00</t>
  </si>
  <si>
    <t>2024-07-06 00:00:00+00:00</t>
  </si>
  <si>
    <t>2024-07-07 00:00:00+00:00</t>
  </si>
  <si>
    <t>2024-07-08 00:00:00+00:00</t>
  </si>
  <si>
    <t>2024-07-09 00:00:00+00:00</t>
  </si>
  <si>
    <t>2024-07-10 00:00:00+00:00</t>
  </si>
  <si>
    <t>2024-07-11 00:00:00+00:00</t>
  </si>
  <si>
    <t>2024-07-12 00:00:00+00:00</t>
  </si>
  <si>
    <t>2024-07-13 00:00:00+00:00</t>
  </si>
  <si>
    <t>2024-07-14 00:00:00+00:00</t>
  </si>
  <si>
    <t>2024-07-15 00:00:00+00:00</t>
  </si>
  <si>
    <t>2024-07-16 00:00:00+00:00</t>
  </si>
  <si>
    <t>2024-07-17 00:00:00+00:00</t>
  </si>
  <si>
    <t>2024-07-18 00:00:00+00:00</t>
  </si>
  <si>
    <t>2024-07-19 00:00:00+00:00</t>
  </si>
  <si>
    <t>2024-07-20 00:00:00+00:00</t>
  </si>
  <si>
    <t>2024-07-21 00:00:00+00:00</t>
  </si>
  <si>
    <t>2024-07-22 00:00:00+00:00</t>
  </si>
  <si>
    <t>2024-07-23 00:00:00+00:00</t>
  </si>
  <si>
    <t>2024-07-24 00:00:00+00:00</t>
  </si>
  <si>
    <t>2024-07-25 00:00:00+00:00</t>
  </si>
  <si>
    <t>2024-07-26 00:00:00+00:00</t>
  </si>
  <si>
    <t>2024-07-27 00:00:00+00:00</t>
  </si>
  <si>
    <t>2024-07-28 00:00:00+00:00</t>
  </si>
  <si>
    <t>2024-07-29 00:00:00+00:00</t>
  </si>
  <si>
    <t>2024-07-30 00:00:00+00:00</t>
  </si>
  <si>
    <t>2024-07-31 00:00:00+00:00</t>
  </si>
  <si>
    <t>2024-08-01 00:00:00+00:00</t>
  </si>
  <si>
    <t>2024-08-02 00:00:00+00:00</t>
  </si>
  <si>
    <t>2024-08-03 00:00:00+00:00</t>
  </si>
  <si>
    <t>2024-08-04 00:00:00+00:00</t>
  </si>
  <si>
    <t>2024-08-05 00:00:00+00:00</t>
  </si>
  <si>
    <t>2024-08-06 00:00:00+00:00</t>
  </si>
  <si>
    <t>2024-08-07 00:00:00+00:00</t>
  </si>
  <si>
    <t>2024-08-08 00:00:00+00:00</t>
  </si>
  <si>
    <t>2024-08-09 00:00:00+00:00</t>
  </si>
  <si>
    <t>2024-08-10 00:00:00+00:00</t>
  </si>
  <si>
    <t>2024-08-11 00:00:00+00:00</t>
  </si>
  <si>
    <t>2024-08-12 00:00:00+00:00</t>
  </si>
  <si>
    <t>2024-08-13 00:00:00+00:00</t>
  </si>
  <si>
    <t>2024-08-14 00:00:00+00:00</t>
  </si>
  <si>
    <t>2024-08-15 00:00:00+00:00</t>
  </si>
  <si>
    <t>2024-08-16 00:00:00+00:00</t>
  </si>
  <si>
    <t>2024-08-17 00:00:00+00:00</t>
  </si>
  <si>
    <t>2024-08-18 00:00:00+00:00</t>
  </si>
  <si>
    <t>2024-08-19 00:00:00+00:00</t>
  </si>
  <si>
    <t>2024-08-20 00:00:00+00:00</t>
  </si>
  <si>
    <t>2024-08-21 00:00:00+00:00</t>
  </si>
  <si>
    <t>2024-08-22 00:00:00+00:00</t>
  </si>
  <si>
    <t>2024-08-23 00:00:00+00:00</t>
  </si>
  <si>
    <t>2024-08-24 00:00:00+00:00</t>
  </si>
  <si>
    <t>2024-08-25 00:00:00+00:00</t>
  </si>
  <si>
    <t>2024-08-26 00:00:00+00:00</t>
  </si>
  <si>
    <t>2024-08-27 00:00:00+00:00</t>
  </si>
  <si>
    <t>2024-08-28 00:00:00+00:00</t>
  </si>
  <si>
    <t>2024-08-29 00:00:00+00:00</t>
  </si>
  <si>
    <t>2024-08-30 00:00:00+00:00</t>
  </si>
  <si>
    <t>2024-08-31 00:00:00+00:00</t>
  </si>
  <si>
    <t>2024-09-01 00:00:00+00:00</t>
  </si>
  <si>
    <t>2024-09-02 00:00:00+00:00</t>
  </si>
  <si>
    <t>2024-09-03 00:00:00+00:00</t>
  </si>
  <si>
    <t>2024-09-04 00:00:00+00:00</t>
  </si>
  <si>
    <t>2024-09-05 00:00:00+00:00</t>
  </si>
  <si>
    <t>2024-09-06 00:00:00+00:00</t>
  </si>
  <si>
    <t>2024-09-07 00:00:00+00:00</t>
  </si>
  <si>
    <t>2024-09-08 00:00:00+00:00</t>
  </si>
  <si>
    <t>2024-09-09 00:00:00+00:00</t>
  </si>
  <si>
    <t>2024-09-10 00:00:00+00:00</t>
  </si>
  <si>
    <t>2024-09-11 00:00:00+00:00</t>
  </si>
  <si>
    <t>2024-09-12 00:00:00+00:00</t>
  </si>
  <si>
    <t>2024-09-13 00:00:00+00:00</t>
  </si>
  <si>
    <t>2024-09-14 00:00:00+00:00</t>
  </si>
  <si>
    <t>2024-09-15 00:00:00+00:00</t>
  </si>
  <si>
    <t>2024-09-16 00:00:00+00:00</t>
  </si>
  <si>
    <t>2024-09-17 00:00:00+00:00</t>
  </si>
  <si>
    <t>2024-09-18 00:00:00+00:00</t>
  </si>
  <si>
    <t>2024-09-19 00:00:00+00:00</t>
  </si>
  <si>
    <t>2024-09-20 00:00:00+00:00</t>
  </si>
  <si>
    <t>2024-09-21 00:00:00+00:00</t>
  </si>
  <si>
    <t>2024-09-22 00:00:00+00:00</t>
  </si>
  <si>
    <t>2024-09-23 00:00:00+00:00</t>
  </si>
  <si>
    <t>2024-09-24 00:00:00+00:00</t>
  </si>
  <si>
    <t>2024-09-25 00:00:00+00:00</t>
  </si>
  <si>
    <t>2024-09-26 00:00:00+00:00</t>
  </si>
  <si>
    <t>2024-09-27 00:00:00+00:00</t>
  </si>
  <si>
    <t>2024-09-28 00:00:00+00:00</t>
  </si>
  <si>
    <t>2024-09-29 00:00:00+00:00</t>
  </si>
  <si>
    <t>2024-09-30 00:00:00+00:00</t>
  </si>
  <si>
    <t>2024-10-01 00:00:00+00:00</t>
  </si>
  <si>
    <t>2024-10-02 00:00:00+00:00</t>
  </si>
  <si>
    <t>2024-10-03 00:00:00+00:00</t>
  </si>
  <si>
    <t>2024-10-04 00:00:00+00:00</t>
  </si>
  <si>
    <t>2024-10-05 00:00:00+00:00</t>
  </si>
  <si>
    <t>2024-10-06 00:00:00+00:00</t>
  </si>
  <si>
    <t>2024-10-07 00:00:00+00:00</t>
  </si>
  <si>
    <t>2024-10-08 00:00:00+00:00</t>
  </si>
  <si>
    <t>2024-10-09 00:00:00+00:00</t>
  </si>
  <si>
    <t>2024-10-10 00:00:00+00:00</t>
  </si>
  <si>
    <t>2024-10-11 00:00:00+00:00</t>
  </si>
  <si>
    <t>2024-10-12 00:00:00+00:00</t>
  </si>
  <si>
    <t>2024-10-13 00:00:00+00:00</t>
  </si>
  <si>
    <t>2024-10-14 00:00:00+00:00</t>
  </si>
  <si>
    <t>2024-10-15 00:00:00+00:00</t>
  </si>
  <si>
    <t>2024-10-16 00:00:00+00:00</t>
  </si>
  <si>
    <t>2024-10-17 00:00:00+00:00</t>
  </si>
  <si>
    <t>2024-10-18 00:00:00+00:00</t>
  </si>
  <si>
    <t>2024-10-19 00:00:00+00:00</t>
  </si>
  <si>
    <t>2024-10-20 00:00:00+00:00</t>
  </si>
  <si>
    <t>2024-10-21 00:00:00+00:00</t>
  </si>
  <si>
    <t>2024-10-22 00:00:00+00:00</t>
  </si>
  <si>
    <t>2024-10-23 00:00:00+00:00</t>
  </si>
  <si>
    <t>2024-10-24 00:00:00+00:00</t>
  </si>
  <si>
    <t>2024-10-25 00:00:00+00:00</t>
  </si>
  <si>
    <t>2024-10-26 00:00:00+00:00</t>
  </si>
  <si>
    <t>2024-10-27 00:00:00+00:00</t>
  </si>
  <si>
    <t>2024-10-28 00:00:00+00:00</t>
  </si>
  <si>
    <t>2024-10-29 00:00:00+00:00</t>
  </si>
  <si>
    <t>2024-10-30 00:00:00+00:00</t>
  </si>
  <si>
    <t>2024-10-31 00:00:00+00:00</t>
  </si>
  <si>
    <t>2024-11-01 00:00:00+00:00</t>
  </si>
  <si>
    <t>2024-11-02 00:00:00+00:00</t>
  </si>
  <si>
    <t>2024-11-03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</si>
  <si>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</si>
  <si>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</si>
  <si>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</si>
  <si>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</si>
  <si>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</si>
  <si>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2024-11-09 00:00:00+00:00</t>
  </si>
  <si>
    <t>2024-11-10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</si>
  <si>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</si>
  <si>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</si>
  <si>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</si>
  <si>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</si>
  <si>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</si>
  <si>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2024-11-16 00:00:00+00:00</t>
  </si>
  <si>
    <t>2024-11-17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</si>
  <si>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</si>
  <si>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</si>
  <si>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</si>
  <si>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</si>
  <si>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</si>
  <si>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2024-11-23 00:00:00+00:00</t>
  </si>
  <si>
    <t>2024-11-24 00:00:00+00:00</t>
  </si>
  <si>
    <t>2024-11-25 00:00:00+00:00</t>
  </si>
  <si>
    <t>2024-11-26 00:00:00+00:00</t>
  </si>
  <si>
    <t>2024-11-27 00:00:00+00:00</t>
  </si>
  <si>
    <t>2024-11-28 00:00:00+00:00</t>
  </si>
  <si>
    <t>2024-11-29 00:00:00+00:00</t>
  </si>
  <si>
    <t>2024-11-30 00:00:00+00:00</t>
  </si>
  <si>
    <t>2024-12-01 00:00:00+00:00</t>
  </si>
  <si>
    <t>2024-12-02 00:00:00+00:00</t>
  </si>
  <si>
    <t>2024-12-03 00:00:00+00:00</t>
  </si>
  <si>
    <t>2024-12-04 00:00:00+00:00</t>
  </si>
  <si>
    <t>2024-12-05 00:00:00+00:00</t>
  </si>
  <si>
    <t>2024-12-06 00:00:00+00:00</t>
  </si>
  <si>
    <t>2024-12-07 00:00:00+00:00</t>
  </si>
  <si>
    <t>2024-12-08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</si>
  <si>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</si>
  <si>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</si>
  <si>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</si>
  <si>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</si>
  <si>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</si>
  <si>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2024-12-14 00:00:00+00:00</t>
  </si>
  <si>
    <t>2024-12-15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</si>
  <si>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</si>
  <si>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</si>
  <si>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</si>
  <si>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</si>
  <si>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</si>
  <si>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2024-12-21 00:00:00+00:00</t>
  </si>
  <si>
    <t>2024-12-22 00:00:00+00:00</t>
  </si>
  <si>
    <t>2024-12-23 00:00:00+00:00</t>
  </si>
  <si>
    <t>2024-12-24 00:00:00+00:00</t>
  </si>
  <si>
    <t>2024-12-25 00:00:00+00:00</t>
  </si>
  <si>
    <t>2024-12-26 00:00:00+00:00</t>
  </si>
  <si>
    <t>2024-12-27 00:00:00+00:00</t>
  </si>
  <si>
    <t>2024-12-28 00:00:00+00:00</t>
  </si>
  <si>
    <t>2024-12-29 00:00:00+00:00</t>
  </si>
  <si>
    <t>2024-12-30 00:00:00+00:00</t>
  </si>
  <si>
    <t>2024-12-31 00:00:00+00:00</t>
  </si>
  <si>
    <t>2025-01-01 00:00:00+00:00</t>
  </si>
  <si>
    <t>2025-01-02 00:00:00+00:00</t>
  </si>
  <si>
    <t>2025-01-03 00:00:00+00:00</t>
  </si>
  <si>
    <t>2025-01-04 00:00:00+00:00</t>
  </si>
  <si>
    <t>2025-01-05 00:00:00+00:00</t>
  </si>
  <si>
    <t>2025-01-06 00:00:00+00:00</t>
  </si>
  <si>
    <t>2025-01-07 00:00:00+00:00</t>
  </si>
  <si>
    <t>2025-01-08 00:00:00+00:00</t>
  </si>
  <si>
    <t>2025-01-09 00:00:00+00:00</t>
  </si>
  <si>
    <t>2025-01-10 00:00:00+00:00</t>
  </si>
  <si>
    <t>2025-01-11 00:00:00+00:00</t>
  </si>
  <si>
    <t>2025-01-12 00:00:00+00:00</t>
  </si>
  <si>
    <t>2025-01-13 00:00:00+00:00</t>
  </si>
  <si>
    <t>2025-01-14 00:00:00+00:00</t>
  </si>
  <si>
    <t>2025-01-15 00:00:00+00:00</t>
  </si>
  <si>
    <t>2025-01-16 00:00:00+00:00</t>
  </si>
  <si>
    <t>2025-01-17 00:00:00+00:00</t>
  </si>
  <si>
    <t>2025-01-18 00:00:00+00:00</t>
  </si>
  <si>
    <t>2025-01-19 00:00:00+00:00</t>
  </si>
  <si>
    <t>2025-01-20 00:00:00+00:00</t>
  </si>
  <si>
    <t>2025-01-21 00:00:00+00:00</t>
  </si>
  <si>
    <t>2025-01-22 00:00:00+00:00</t>
  </si>
  <si>
    <t>2025-01-23 00:00:00+00:00</t>
  </si>
  <si>
    <t>2025-01-24 00:00:00+00:00</t>
  </si>
  <si>
    <t>2025-01-25 00:00:00+00:00</t>
  </si>
  <si>
    <t>2025-01-26 00:00:00+00:00</t>
  </si>
  <si>
    <t>2025-01-27 00:00:00+00:00</t>
  </si>
  <si>
    <t>2025-01-28 00:00:00+00:00</t>
  </si>
  <si>
    <t>2025-01-29 00:00:00+00:00</t>
  </si>
  <si>
    <t>2025-01-30 00:00:00+00:00</t>
  </si>
  <si>
    <t>2025-01-31 00:00:00+00:00</t>
  </si>
  <si>
    <t>2025-02-01 00:00:00+00:00</t>
  </si>
  <si>
    <t>2025-02-02 00:00:00+00:00</t>
  </si>
  <si>
    <t>2025-02-03 00:00:00+00:00</t>
  </si>
  <si>
    <t>2025-02-04 00:00:00+00:00</t>
  </si>
  <si>
    <t>2025-02-05 00:00:00+00:00</t>
  </si>
  <si>
    <t>2025-02-06 00:00:00+00:00</t>
  </si>
  <si>
    <t>2025-02-07 00:00:00+00:00</t>
  </si>
  <si>
    <t>2025-02-08 00:00:00+00:00</t>
  </si>
  <si>
    <t>2025-02-09 00:00:00+00:00</t>
  </si>
  <si>
    <t>2025-02-10 00:00:00+00:00</t>
  </si>
  <si>
    <t>2025-02-11 00:00:00+00:00</t>
  </si>
  <si>
    <t>2025-02-12 00:00:00+00:00</t>
  </si>
  <si>
    <t>2025-02-13 00:00:00+00:00</t>
  </si>
  <si>
    <t>2025-02-14 00:00:00+00:00</t>
  </si>
  <si>
    <t>2025-02-15 00:00:00+00:00</t>
  </si>
  <si>
    <t>2025-02-16 00:00:00+00:00</t>
  </si>
  <si>
    <t>2025-02-17 00:00:00+00:00</t>
  </si>
  <si>
    <t>2025-02-18 00:00:00+00:00</t>
  </si>
  <si>
    <t>2025-02-19 00:00:00+00:00</t>
  </si>
  <si>
    <t>2025-02-20 00:00:00+00:00</t>
  </si>
  <si>
    <t>2025-02-21 00:00:00+00:00</t>
  </si>
  <si>
    <t>2025-02-22 00:00:00+00:00</t>
  </si>
  <si>
    <t>2025-02-23 00:00:00+00:00</t>
  </si>
  <si>
    <t>2025-02-24 00:00:00+00:00</t>
  </si>
  <si>
    <t>2025-02-25 00:00:00+00:00</t>
  </si>
  <si>
    <t>2025-02-26 00:00:00+00:00</t>
  </si>
  <si>
    <t>2025-02-27 00:00:00+00:00</t>
  </si>
  <si>
    <t>2025-02-28 00:00:00+00:00</t>
  </si>
  <si>
    <t>2025-03-01 00:00:00+00:00</t>
  </si>
  <si>
    <t>2025-03-02 00:00:00+00:00</t>
  </si>
  <si>
    <t>2025-03-03 00:00:00+00:00</t>
  </si>
  <si>
    <t>2025-03-04 00:00:00+00:00</t>
  </si>
  <si>
    <t>2025-03-05 00:00:00+00:00</t>
  </si>
  <si>
    <t>2025-03-06 00:00:00+00:00</t>
  </si>
  <si>
    <t>2025-03-07 00:00:00+00:00</t>
  </si>
  <si>
    <t>2025-03-08 00:00:00+00:00</t>
  </si>
  <si>
    <t>2025-03-09 00:00:00+00:00</t>
  </si>
  <si>
    <t>2025-03-10 00:00:00+00:00</t>
  </si>
  <si>
    <t>Extreme fear</t>
  </si>
  <si>
    <t>2025-03-11 00:00:00+00:00</t>
  </si>
  <si>
    <t>2025-03-12 00:00:00+00:00</t>
  </si>
  <si>
    <t>2025-03-13 00:00:00+00:00</t>
  </si>
  <si>
    <t>2025-03-14 00:00:00+00:00</t>
  </si>
  <si>
    <t>2025-03-15 00:00:00+00:00</t>
  </si>
  <si>
    <t>2025-03-16 00:00:00+00:00</t>
  </si>
  <si>
    <t>2025-03-17 00:00:00+00:00</t>
  </si>
  <si>
    <t>2025-03-18 00:00:00+00:00</t>
  </si>
  <si>
    <t>2025-03-19 00:00:00+00:00</t>
  </si>
  <si>
    <t>2025-03-20 00:00:00+00:00</t>
  </si>
  <si>
    <t>2025-03-21 00:00:00+00:00</t>
  </si>
  <si>
    <t>2025-03-22 00:00:00+00:00</t>
  </si>
  <si>
    <t>2025-03-23 00:00:00+00:00</t>
  </si>
  <si>
    <t>2025-03-24 00:00:00+00:00</t>
  </si>
  <si>
    <t>2025-03-25 00:00:00+00:00</t>
  </si>
  <si>
    <t>2025-03-26 00:00:00+00:00</t>
  </si>
  <si>
    <t>2025-03-27 00:00:00+00:00</t>
  </si>
  <si>
    <t>2025-03-28 00:00:00+00:00</t>
  </si>
  <si>
    <t>2025-03-29 00:00:00+00:00</t>
  </si>
  <si>
    <t>2025-03-30 00:00:00+00:00</t>
  </si>
  <si>
    <t>2025-03-31 00:00:00+00:00</t>
  </si>
  <si>
    <t>2025-04-01 00:00:00+00:00</t>
  </si>
  <si>
    <t>2025-04-02 00:00:00+00:00</t>
  </si>
  <si>
    <t>2025-04-03 00:00:00+00:00</t>
  </si>
  <si>
    <t>2025-04-04 00:00:00+00:00</t>
  </si>
  <si>
    <t>2025-04-05 00:00:00+00:00</t>
  </si>
  <si>
    <t>2025-04-06 00:00:00+00:00</t>
  </si>
  <si>
    <t>2025-04-07 00:00:00+00:00</t>
  </si>
  <si>
    <t>2025-04-08 00:00:00+00:00</t>
  </si>
  <si>
    <t>2025-04-09 00:00:00+00:00</t>
  </si>
  <si>
    <t>2025-04-10 00:00:00+00:00</t>
  </si>
  <si>
    <t>2025-04-11 00:00:00+00:00</t>
  </si>
  <si>
    <t>2025-04-12 00:00:00+00:00</t>
  </si>
  <si>
    <t>2025-04-13 00:00:00+00:00</t>
  </si>
  <si>
    <t>2025-04-14 00:00:00+00:00</t>
  </si>
  <si>
    <t>2025-04-15 00:00:00+00:00</t>
  </si>
  <si>
    <t>2025-04-16 00:00:00+00:00</t>
  </si>
  <si>
    <t>2025-04-17 00:00:00+00:00</t>
  </si>
  <si>
    <t>2025-04-18 00:00:00+00:00</t>
  </si>
  <si>
    <t>2025-04-19 00:00:00+00:00</t>
  </si>
  <si>
    <t>2025-04-20 00:00:00+00:00</t>
  </si>
  <si>
    <t>2025-04-21 00:00:00+00:00</t>
  </si>
  <si>
    <t>2025-04-22 00:00:00+00:00</t>
  </si>
  <si>
    <t>2025-04-23 00:00:00+00:00</t>
  </si>
  <si>
    <t>2025-04-24 00:00:00+00:00</t>
  </si>
  <si>
    <t>2025-04-25 00:00:00+00:00</t>
  </si>
  <si>
    <t>2025-04-26 00:00:00+00:00</t>
  </si>
  <si>
    <t>2025-04-27 00:00:00+00:00</t>
  </si>
  <si>
    <t>2025-04-28 00:00:00+00:00</t>
  </si>
  <si>
    <t>2025-04-29 00:00:00+00:00</t>
  </si>
  <si>
    <t>2025-04-30 00:00:00+00:00</t>
  </si>
  <si>
    <t>2025-05-01 00:00:00+00:00</t>
  </si>
  <si>
    <t>2025-05-02 00:00:00+00:00</t>
  </si>
  <si>
    <t>2025-05-03 00:00:00+00:00</t>
  </si>
  <si>
    <t>2025-05-04 00:00:00+00:00</t>
  </si>
  <si>
    <t>2025-05-05 00:00:00+00:00</t>
  </si>
  <si>
    <t>2025-05-06 00:00:00+00:00</t>
  </si>
  <si>
    <t>2025-05-07 00:00:00+00:00</t>
  </si>
  <si>
    <t>2025-05-08 00:00:00+00:00</t>
  </si>
  <si>
    <t>2025-05-09 00:00:00+00:00</t>
  </si>
  <si>
    <t>2025-05-10 00:00:00+00:00</t>
  </si>
  <si>
    <t>2025-05-11 00:00:00+00:00</t>
  </si>
  <si>
    <t>2025-05-12 00:00:00+00:00</t>
  </si>
  <si>
    <t>2025-05-13 00:00:00+00:00</t>
  </si>
  <si>
    <t>2025-05-14 00:00:00+00:00</t>
  </si>
  <si>
    <t>2025-05-15 00:00:00+00:00</t>
  </si>
  <si>
    <t>2025-05-16 00:00:00+00:00</t>
  </si>
  <si>
    <t>2025-05-17 00:00:00+00:00</t>
  </si>
  <si>
    <t>2025-05-18 00:00:00+00:00</t>
  </si>
  <si>
    <t>2025-05-19 00:00:00+00:00</t>
  </si>
  <si>
    <t>2025-05-20 00:00:00+00:00</t>
  </si>
  <si>
    <t>2025-05-21 00:00:00+00:00</t>
  </si>
  <si>
    <t>2025-05-22 00:00:00+00:00</t>
  </si>
  <si>
    <t>2025-05-23 00:00:00+00:00</t>
  </si>
  <si>
    <t>2025-05-24 00:00:00+00:00</t>
  </si>
  <si>
    <t>2025-05-25 00:00:00+00:00</t>
  </si>
  <si>
    <t>2025-05-26 00:00:00+00:00</t>
  </si>
  <si>
    <t>2025-05-27 00:00:00+00:00</t>
  </si>
  <si>
    <t>2025-05-28 00:00:00+00:00</t>
  </si>
  <si>
    <t>2025-05-29 00:00:00+00:00</t>
  </si>
  <si>
    <t>2025-05-30 00:00:00+00:00</t>
  </si>
  <si>
    <t>2025-05-31 00:00:00+00:00</t>
  </si>
  <si>
    <t>2025-06-01 00:00:00+00:00</t>
  </si>
  <si>
    <t>2025-06-02 00:00:00+00:00</t>
  </si>
  <si>
    <t>2025-06-03 00:00:00+00:00</t>
  </si>
  <si>
    <t>2025-06-04 00:00:00+00:00</t>
  </si>
  <si>
    <t>2025-06-05 00:00:00+00:00</t>
  </si>
  <si>
    <t>2025-06-06 00:00:00+00:00</t>
  </si>
  <si>
    <t>2025-06-07 00:00:00+00:00</t>
  </si>
  <si>
    <t>2025-06-08 00:00:00+00:00</t>
  </si>
  <si>
    <t>2025-06-09 00:00:00+00:00</t>
  </si>
  <si>
    <t>2025-06-10 00:00:00+00:00</t>
  </si>
  <si>
    <t>2025-06-11 00:00:00+00:00</t>
  </si>
  <si>
    <t>2025-06-12 00:00:00+00:00</t>
  </si>
  <si>
    <t>2025-06-13 00:00:00+00:00</t>
  </si>
  <si>
    <t>2025-06-14 00:00:00+00:00</t>
  </si>
  <si>
    <t>2025-06-15 00:00:00+00:00</t>
  </si>
  <si>
    <t>2025-06-16 00:00:00+00:00</t>
  </si>
  <si>
    <t>2025-06-17 00:00:00+00:00</t>
  </si>
  <si>
    <t>2025-06-18 00:00:00+00:00</t>
  </si>
  <si>
    <t>2025-06-19 00:00:00+00:00</t>
  </si>
  <si>
    <t>2025-06-20 00:00:00+00:00</t>
  </si>
  <si>
    <t>2025-06-21 00:00:00+00:00</t>
  </si>
  <si>
    <t>2025-06-22 00:00:00+00:00</t>
  </si>
  <si>
    <t>2025-06-23 00:00:00+00:00</t>
  </si>
  <si>
    <t>2025-06-24 00:00:00+00:00</t>
  </si>
  <si>
    <t>2025-06-25 00:00:00+00:00</t>
  </si>
  <si>
    <t>2025-06-26 00:00:00+00:00</t>
  </si>
  <si>
    <t>2025-06-27 00:00:00+00:00</t>
  </si>
  <si>
    <t>2025-06-28 00:00:00+00:00</t>
  </si>
  <si>
    <t>2025-06-29 00:00:00+00:00</t>
  </si>
  <si>
    <t>2025-06-30 00:00:00+00:00</t>
  </si>
  <si>
    <t>2025-07-01 00:00:00+00:00</t>
  </si>
  <si>
    <t>2025-07-02 00:00:00+00:00</t>
  </si>
  <si>
    <t>2025-07-03 00:00:00+00:00</t>
  </si>
  <si>
    <t>2025-07-04 00:00:00+00:00</t>
  </si>
  <si>
    <t>2025-07-05 00:00:00+00:00</t>
  </si>
  <si>
    <t>2025-07-06 00:00:00+00:00</t>
  </si>
  <si>
    <t>2025-07-07 00:00:00+00:00</t>
  </si>
  <si>
    <t>2025-07-08 00:00:00+00:00</t>
  </si>
  <si>
    <t>2025-07-09 00:00:00+00:00</t>
  </si>
  <si>
    <t>2025-07-10 00:00:00+00:00</t>
  </si>
  <si>
    <t>2025-07-11 00:00:00+00:00</t>
  </si>
  <si>
    <t>2025-07-12 00:00:00+00:00</t>
  </si>
  <si>
    <t>2025-07-13 00:00:00+00:00</t>
  </si>
  <si>
    <t>2025-07-14 00:00:00+00:00</t>
  </si>
  <si>
    <t>2025-07-15 00:00:00+00:00</t>
  </si>
  <si>
    <t>2025-07-16 00:00:00+00:00</t>
  </si>
  <si>
    <t>2025-07-17 00:00:00+00:00</t>
  </si>
  <si>
    <t>2025-07-18 00:00:00+00:00</t>
  </si>
  <si>
    <t>2025-07-19 00:00:00+00:00</t>
  </si>
  <si>
    <t>2025-07-20 00:00:00+00:00</t>
  </si>
  <si>
    <t>2025-07-21 00:00:00+00:00</t>
  </si>
  <si>
    <t>2025-07-22 00:00:00+00:00</t>
  </si>
  <si>
    <t>2025-07-23 00:00:00+00:00</t>
  </si>
  <si>
    <t>2025-07-24 00:00:00+00:00</t>
  </si>
  <si>
    <t>2025-07-25 00:00:00+00:00</t>
  </si>
  <si>
    <t>2025-07-26 00:00:00+00:00</t>
  </si>
  <si>
    <t>2025-07-27 00:00:00+00:00</t>
  </si>
  <si>
    <t>2025-07-28 00:00:00+00:00</t>
  </si>
  <si>
    <t>2025-07-29 00:00:00+00:00</t>
  </si>
  <si>
    <t>2025-07-30 00:00:00+00:00</t>
  </si>
  <si>
    <t>2025-07-31 00:00:00+00:00</t>
  </si>
  <si>
    <t>2025-08-01 00:00:00+00:00</t>
  </si>
  <si>
    <t>2025-08-02 00:00:00+00:00</t>
  </si>
  <si>
    <t>2025-08-03 00:00:00+00:00</t>
  </si>
  <si>
    <t>2025-08-04 00:00:00+00:00</t>
  </si>
  <si>
    <t>2025-08-05 00:00:00+00:00</t>
  </si>
  <si>
    <t>2025-08-06 00:00:00+00:00</t>
  </si>
  <si>
    <t>2025-08-07 00:00:00+00:00</t>
  </si>
  <si>
    <t>2025-08-08 00:00:00+00:00</t>
  </si>
  <si>
    <t>2025-08-09 00:00:00+00:00</t>
  </si>
  <si>
    <t>2025-08-10 00:00:00+00:00</t>
  </si>
  <si>
    <t>2025-08-11 00:00:00+00:00</t>
  </si>
  <si>
    <t>2025-08-12 00:00:00+00:00</t>
  </si>
  <si>
    <t>2025-08-13 00:00:00+00:00</t>
  </si>
  <si>
    <t>2025-08-14 00:00:00+00:00</t>
  </si>
  <si>
    <t>2025-08-15 00:00:00+00:00</t>
  </si>
  <si>
    <t>2025-08-16 00:00:00+00:00</t>
  </si>
  <si>
    <t>2025-08-17 00:00:00+00:00</t>
  </si>
  <si>
    <t>2025-08-18 00:00:00+00:00</t>
  </si>
  <si>
    <t>2025-08-19 00:00:00+00:00</t>
  </si>
  <si>
    <t>2025-08-20 00:00:00+00:00</t>
  </si>
  <si>
    <t>2025-08-21 00:00:00+00:00</t>
  </si>
  <si>
    <t>2025-08-22 00:00:00+00:00</t>
  </si>
  <si>
    <t>2025-08-23 00:00:00+00:00</t>
  </si>
  <si>
    <t>2025-08-24 00:00:00+00:00</t>
  </si>
  <si>
    <t>2025-08-25 00:00:00+00:00</t>
  </si>
  <si>
    <t>2025-08-26 00:00:00+00:00</t>
  </si>
  <si>
    <t>2025-08-27 00:00:00+00:00</t>
  </si>
  <si>
    <t>2025-08-28 00:00:00+00:00</t>
  </si>
  <si>
    <t>2025-08-29 00:00:00+00:00</t>
  </si>
  <si>
    <t>2025-08-30 00:00:00+00:00</t>
  </si>
  <si>
    <t>2025-08-31 00:00:00+00:00</t>
  </si>
  <si>
    <t>2025-09-01 00:00:00+00:00</t>
  </si>
  <si>
    <t>2025-09-02 00:00:00+00:00</t>
  </si>
  <si>
    <t>2025-09-03 00:00:00+00:00</t>
  </si>
  <si>
    <t>2025-09-04 00:00:00+00:00</t>
  </si>
  <si>
    <t>2025-09-05 00:00:00+00:00</t>
  </si>
  <si>
    <t>2025-09-06 00:00:00+00:00</t>
  </si>
  <si>
    <t>2025-09-07 00:00:00+00:00</t>
  </si>
  <si>
    <t>2025-09-08 00:00:00+00:00</t>
  </si>
  <si>
    <t>2025-09-09 00:00:00+00:00</t>
  </si>
  <si>
    <t>2025-09-10 00:00:00+00:00</t>
  </si>
  <si>
    <t>2025-09-11 00:00:00+00:00</t>
  </si>
  <si>
    <t>2025-09-12 00:00:00+00:00</t>
  </si>
  <si>
    <t>2025-09-13 00:00:00+00:00</t>
  </si>
  <si>
    <t>2025-09-14 00:00:00+00:00</t>
  </si>
  <si>
    <t>2025-09-15 00:00:00+00:00</t>
  </si>
  <si>
    <t>2025-09-16 00:00:00+00:00</t>
  </si>
  <si>
    <t>2025-09-17 00:00:00+00:00</t>
  </si>
  <si>
    <t>2025-09-18 00:00:00+00:00</t>
  </si>
  <si>
    <t>2025-09-19 00:00:00+00:00</t>
  </si>
  <si>
    <t>2025-09-20 00:00:00+00:00</t>
  </si>
  <si>
    <t>2025-09-21 00:00:00+00:00</t>
  </si>
  <si>
    <t>2025-09-22 00:00:00+00:00</t>
  </si>
  <si>
    <t>2025-09-23 00:00:00+00:00</t>
  </si>
  <si>
    <t>2025-09-24 00:00:00+00:00</t>
  </si>
  <si>
    <t>2025-09-25 00:00:00+00:00</t>
  </si>
  <si>
    <t>2025-09-26 00:00:00+00:00</t>
  </si>
  <si>
    <t>2025-09-27 00:00:00+00:00</t>
  </si>
  <si>
    <t>2025-09-28 00:00:00+00:00</t>
  </si>
  <si>
    <t>2025-09-29 00:00:00+00:00</t>
  </si>
  <si>
    <t>2025-09-30 00:00:00+00:00</t>
  </si>
  <si>
    <t>2025-10-01 00:00:00+00:00</t>
  </si>
  <si>
    <t>2025-10-02 00:00:00+00:00</t>
  </si>
  <si>
    <t>2025-10-03 00:00:00+00:00</t>
  </si>
  <si>
    <t>2025-10-04 00:00:00+00:00</t>
  </si>
  <si>
    <t>2025-10-05 00:00:00+00:00</t>
  </si>
  <si>
    <t>2025-10-06 00:00:00+00:00</t>
  </si>
  <si>
    <t>2025-10-07 00:00:00+00:00</t>
  </si>
  <si>
    <t>2025-10-08 00:00:00+00:00</t>
  </si>
  <si>
    <t>2025-10-09 00:00:00+00:00</t>
  </si>
  <si>
    <t>2025-10-10 00:00:00+00:00</t>
  </si>
  <si>
    <t>2025-10-11 00:00:00+00:00</t>
  </si>
  <si>
    <t>2025-10-12 00:00:00+00:00</t>
  </si>
  <si>
    <t>2025-10-13 00:00:00+00:00</t>
  </si>
  <si>
    <t>2025-10-14 00:00:00+00:00</t>
  </si>
  <si>
    <t>2025-10-15 00:00:00+00:00</t>
  </si>
  <si>
    <t>2025-10-16 00:00:00+00:00</t>
  </si>
  <si>
    <t>2025-10-17 00:00:00+00:00</t>
  </si>
  <si>
    <t>2025-10-18 00:00:00+00:00</t>
  </si>
  <si>
    <t>2025-10-19 00:00:00+00:00</t>
  </si>
  <si>
    <t>2025-10-20 00:00:00+00:00</t>
  </si>
  <si>
    <t>2025-10-21 00:00:00+00:00</t>
  </si>
  <si>
    <t>2025-10-22 00:00:00+00:00</t>
  </si>
  <si>
    <t>2025-10-23 00:00:00+00:00</t>
  </si>
  <si>
    <t>2025-10-24 00:00:00+00:00</t>
  </si>
  <si>
    <t>2025-10-25 00:00:00+00:00</t>
  </si>
  <si>
    <t>2025-10-26 00:00:00+00:00</t>
  </si>
  <si>
    <t>2025-10-27 00:00:00+00:00</t>
  </si>
  <si>
    <t>2025-10-28 00:00:00+00:00</t>
  </si>
  <si>
    <t>2025-10-29 00:00:00+00:00</t>
  </si>
  <si>
    <t>2025-10-30 00:00:00+00:00</t>
  </si>
  <si>
    <t>2025-10-31 00:00:00+00:00</t>
  </si>
  <si>
    <t>2025-11-01 00:00:00+00:00</t>
  </si>
  <si>
    <t>2025-11-02 00:00:00+00:00</t>
  </si>
  <si>
    <t>2025-11-03 00:00:00+00:00</t>
  </si>
  <si>
    <t>2025-11-04 00:00:00+00:00</t>
  </si>
  <si>
    <t>2025-11-05 00:00:00+00:00</t>
  </si>
  <si>
    <t>2025-11-06 00:00:00+00:00</t>
  </si>
  <si>
    <t>2025-11-07 00:00:00+00:00</t>
  </si>
  <si>
    <t>2025-11-08 00:00:00+00:00</t>
  </si>
  <si>
    <t>2025-11-09 00:00:00+00:00</t>
  </si>
  <si>
    <t>2025-11-10 00:00:00+00:00</t>
  </si>
  <si>
    <t>2025-11-11 00:00:00+00:00</t>
  </si>
  <si>
    <t>2025-11-12 00:00:00+00:00</t>
  </si>
  <si>
    <t>2025-11-13 00:00:00+00:00</t>
  </si>
  <si>
    <t>2025-11-14 00:00:00+00:00</t>
  </si>
  <si>
    <t>2025-11-15 00:00:00+00:00</t>
  </si>
  <si>
    <t>2025-11-16 00:00:00+00:00</t>
  </si>
  <si>
    <t>2025-11-17 00:00:00+00:00</t>
  </si>
  <si>
    <t>2025-11-18 00:00:00+00:00</t>
  </si>
  <si>
    <t>2025-11-19 00:00:00+00:00</t>
  </si>
  <si>
    <t>2025-11-20 00:00:00+00:00</t>
  </si>
  <si>
    <t>2025-11-21 00:00:00+00:00</t>
  </si>
  <si>
    <t>2025-11-22 00:00:00+00:00</t>
  </si>
  <si>
    <t>2025-11-23 00:00:00+00:00</t>
  </si>
  <si>
    <t>2025-11-24 00:00:00+00:00</t>
  </si>
  <si>
    <t>2025-11-25 00:00:00+00:00</t>
  </si>
  <si>
    <t>2025-11-26 00:00:00+00:00</t>
  </si>
  <si>
    <t>2025-11-27 00:00:00+00:00</t>
  </si>
  <si>
    <t>2025-11-28 00:00:00+00:00</t>
  </si>
  <si>
    <t>2025-11-29 00:00:00+00:00</t>
  </si>
  <si>
    <t>2025-11-30 00:00:00+00:00</t>
  </si>
  <si>
    <t>2025-12-01 00:00:00+00:00</t>
  </si>
  <si>
    <t>2025-12-02 00:00:00+00:00</t>
  </si>
  <si>
    <t>2025-12-03 00:00:00+00:00</t>
  </si>
  <si>
    <t>2025-12-04 00:00:00+00:00</t>
  </si>
  <si>
    <t>2025-12-05 00:00:00+00:00</t>
  </si>
  <si>
    <t>2025-12-06 00:00:00+00:00</t>
  </si>
  <si>
    <t>2025-12-07 00:00:00+00:00</t>
  </si>
  <si>
    <t>2025-12-08 00:00:00+00:00</t>
  </si>
  <si>
    <t>2025-12-09 00:00:00+00:00</t>
  </si>
  <si>
    <t>2025-12-10 00:00:00+00:00</t>
  </si>
  <si>
    <t>2025-12-11 00:00:00+00:00</t>
  </si>
  <si>
    <t>2025-12-12 00:00:00+00:00</t>
  </si>
  <si>
    <t>2025-12-13 00:00:00+00:00</t>
  </si>
  <si>
    <t>2025-12-14 00:00:00+00:00</t>
  </si>
  <si>
    <t>2025-12-15 00:00:00+00:00</t>
  </si>
  <si>
    <t>2025-12-16 00:00:00+00:00</t>
  </si>
  <si>
    <t>2025-12-17 00:00:00+00:00</t>
  </si>
  <si>
    <t>2025-12-18 00:00:00+00:00</t>
  </si>
  <si>
    <t>2025-12-19 00:00:00+00:00</t>
  </si>
  <si>
    <t>2025-12-20 00:00:00+00:00</t>
  </si>
  <si>
    <t>2025-12-21 00:00:00+00:00</t>
  </si>
  <si>
    <t>2025-12-22 00:00:00+00:00</t>
  </si>
  <si>
    <t>2025-12-23 00:00:00+00:00</t>
  </si>
  <si>
    <t>2025-12-24 00:00:00+00:00</t>
  </si>
  <si>
    <t>2025-12-25 00:00:00+00:00</t>
  </si>
  <si>
    <t>2025-12-26 00:00:00+00:00</t>
  </si>
  <si>
    <t>2025-12-27 00:00:00+00:00</t>
  </si>
  <si>
    <t>2025-12-28 00:00:00+00:00</t>
  </si>
  <si>
    <t>2025-12-29 00:00:00+00:00</t>
  </si>
  <si>
    <t>2025-12-30 00:00:00+00:00</t>
  </si>
  <si>
    <t>2025-12-31 00:00:00+00:00</t>
  </si>
  <si>
    <t>2026-01-01 00:00:00+00:00</t>
  </si>
  <si>
    <t>2026-01-02 00:00:00+00:00</t>
  </si>
  <si>
    <t>2026-01-03 00:00:00+00:00</t>
  </si>
  <si>
    <t>2026-01-04 00:00:00+00:00</t>
  </si>
  <si>
    <t>2026-01-05 00:00:00+00:00</t>
  </si>
  <si>
    <t>2026-01-06 00:00:00+00:00</t>
  </si>
  <si>
    <t>2026-01-07 00:00:00+00:00</t>
  </si>
  <si>
    <t>2026-01-08 00:00:00+00:00</t>
  </si>
  <si>
    <t>2026-01-09 00:00:00+00:00</t>
  </si>
  <si>
    <t>2026-01-10 00:00:00+00:00</t>
  </si>
  <si>
    <t>2026-01-11 00:00:00+00:00</t>
  </si>
  <si>
    <t>2026-01-12 00:00:00+00:00</t>
  </si>
  <si>
    <t>2026-01-13 00:00:00+00:00</t>
  </si>
  <si>
    <t>2026-01-14 00:00:00+00:00</t>
  </si>
  <si>
    <t>2026-01-15 00:00:00+00:00</t>
  </si>
  <si>
    <t>2026-01-16 00:00:00+00:00</t>
  </si>
  <si>
    <t>2026-01-17 00:00:00+00:00</t>
  </si>
  <si>
    <t>2026-01-18 00:00:00+00:00</t>
  </si>
  <si>
    <t>2026-01-19 00:00:00+00:00</t>
  </si>
  <si>
    <t>2026-01-20 00:00:00+00:00</t>
  </si>
  <si>
    <t>2026-01-21 00:00:00+00:00</t>
  </si>
  <si>
    <t>2026-01-22 00:00:00+00:00</t>
  </si>
  <si>
    <t>2026-01-23 00:00:00+00:00</t>
  </si>
  <si>
    <t>2026-01-24 00:00:00+00:00</t>
  </si>
  <si>
    <t>2026-01-25 00:00:00+00:00</t>
  </si>
  <si>
    <t>2026-01-26 00:00:00+00:00</t>
  </si>
  <si>
    <t>2026-01-27 00:00:00+00:00</t>
  </si>
  <si>
    <t>2026-01-28 00:00:00+00:00</t>
  </si>
  <si>
    <t>2026-01-29 00:00:00+00:00</t>
  </si>
  <si>
    <t>2026-01-30 00:00:00+00:00</t>
  </si>
  <si>
    <t>2026-01-31 00:00:00+00:00</t>
  </si>
  <si>
    <t>2026-02-01 00:00:00+00:00</t>
  </si>
  <si>
    <t>2026-02-02 00:00:00+00:00</t>
  </si>
  <si>
    <t>2026-02-03 00:00:00+00:00</t>
  </si>
  <si>
    <t>2026-02-04 00:00:00+00:00</t>
  </si>
  <si>
    <t>2026-02-05 00:00:00+00:00</t>
  </si>
  <si>
    <t>2026-02-06 00:00:00+00:00</t>
  </si>
  <si>
    <t>2026-02-07 00:00:00+00:00</t>
  </si>
  <si>
    <t>2026-02-08 00:00:00+00:00</t>
  </si>
  <si>
    <t>2026-02-09 00:00:00+00:00</t>
  </si>
  <si>
    <t>2026-02-10 00:00:00+00:00</t>
  </si>
  <si>
    <t>2026-02-11 00:00:00+00:00</t>
  </si>
  <si>
    <t>2026-02-12 00:00:00+00:00</t>
  </si>
  <si>
    <t>2026-02-13 00:00:00+00:00</t>
  </si>
  <si>
    <t>2026-02-14 00:00:00+00:00</t>
  </si>
  <si>
    <t>2026-02-15 00:00:00+00:00</t>
  </si>
  <si>
    <t>2026-02-16 00:00:00+00:00</t>
  </si>
  <si>
    <t>2026-02-17 00:00:00+00:00</t>
  </si>
  <si>
    <t>2026-02-18 00:00:00+00:00</t>
  </si>
  <si>
    <t>2026-02-19 00:00:00+00:00</t>
  </si>
  <si>
    <t>Daily Change</t>
  </si>
  <si>
    <t>New Estimate Reserves</t>
  </si>
  <si>
    <t>Change</t>
  </si>
  <si>
    <t>L</t>
  </si>
  <si>
    <t>D</t>
  </si>
  <si>
    <t>K</t>
  </si>
  <si>
    <t>USDC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</si>
</sst>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%"/>
    <numFmt numFmtId="166" formatCode="_(* #,##0.0000_);_(* \(#,##0.00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43" fontId="0" fillId="0" borderId="0" xfId="1" applyFont="1"/>
    <xf numFmtId="14" fontId="0" fillId="0" borderId="0" xfId="1" applyNumberFormat="1" applyFont="1"/>
    <xf numFmtId="43" fontId="0" fillId="0" borderId="0" xfId="0" applyNumberFormat="1"/>
    <xf numFmtId="164" fontId="0" fillId="0" borderId="0" xfId="2" applyNumberFormat="1" applyFont="1"/>
    <xf numFmtId="165" fontId="0" fillId="0" borderId="0" xfId="2" applyNumberFormat="1" applyFont="1"/>
    <xf numFmtId="43" fontId="2" fillId="0" borderId="0" xfId="1" applyFont="1"/>
    <xf numFmtId="0" fontId="1" fillId="0" borderId="0" xfId="4"/>
    <xf numFmtId="14" fontId="1" fillId="0" borderId="0" xfId="4" applyNumberFormat="1"/>
    <xf numFmtId="43" fontId="0" fillId="0" borderId="0" xfId="5" applyFont="1"/>
    <xf numFmtId="43" fontId="1" fillId="0" borderId="0" xfId="4" applyNumberFormat="1"/>
    <xf numFmtId="0" fontId="3" fillId="0" borderId="0" xfId="4" applyFont="1"/>
    <xf numFmtId="10" fontId="0" fillId="0" borderId="0" xfId="2" applyNumberFormat="1" applyFont="1"/>
    <xf numFmtId="10" fontId="0" fillId="0" borderId="0" xfId="0" applyNumberFormat="1"/>
    <xf numFmtId="0" fontId="0" fillId="0" borderId="0" xfId="1" applyNumberFormat="1" applyFont="1"/>
    <xf numFmtId="43" fontId="0" fillId="2" borderId="0" xfId="1" applyFont="1" applyFill="1"/>
    <xf numFmtId="43" fontId="0" fillId="2" borderId="0" xfId="0" applyNumberFormat="1" applyFill="1"/>
    <xf numFmtId="14" fontId="0" fillId="3" borderId="0" xfId="0" applyNumberFormat="1" applyFill="1"/>
    <xf numFmtId="43" fontId="0" fillId="4" borderId="0" xfId="1" applyFont="1" applyFill="1"/>
    <xf numFmtId="0" fontId="0" fillId="5" borderId="0" xfId="0" applyFill="1"/>
    <xf numFmtId="43" fontId="0" fillId="5" borderId="0" xfId="1" applyFont="1" applyFill="1"/>
    <xf numFmtId="0" fontId="0" fillId="6" borderId="0" xfId="0" applyFill="1"/>
    <xf numFmtId="0" fontId="4" fillId="0" borderId="0" xfId="0" applyFont="1"/>
    <xf numFmtId="0" fontId="4" fillId="5" borderId="0" xfId="0" applyFont="1" applyFill="1"/>
    <xf numFmtId="166" fontId="0" fillId="0" borderId="0" xfId="1" applyNumberFormat="1" applyFont="1"/>
    <xf numFmtId="44" fontId="0" fillId="0" borderId="0" xfId="3" applyFont="1"/>
    <xf numFmtId="44" fontId="0" fillId="0" borderId="0" xfId="0" applyNumberFormat="1"/>
  </cellXfs>
  <cellStyles count="6">
    <cellStyle name="Comma" xfId="1" builtinId="3"/>
    <cellStyle name="Comma 2" xfId="5" xr:uid="{5EAE06B7-3837-42A5-A66C-F61E8952BB42}"/>
    <cellStyle name="Currency" xfId="3" builtinId="4"/>
    <cellStyle name="Normal" xfId="0" builtinId="0"/>
    <cellStyle name="Normal 2" xfId="4" xr:uid="{E2176C01-4DA9-40ED-BC8D-488CB27E8C2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USDT vs USDC Token</a:t>
            </a:r>
            <a:r>
              <a:rPr lang="en-US" baseline="0"/>
              <a:t> Issued vs Reserves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ReservesUSDT!$B$1</c:f>
              <c:strCache>
                <c:ptCount val="1"/>
                <c:pt idx="0">
                  <c:v> TETHER Total Assets 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ReservesUSDT!$A$2:$A$20</c:f>
              <c:numCache>
                <c:formatCode>m/d/yyyy</c:formatCode>
                <c:ptCount val="14"/>
                <c:pt idx="0">
                  <c:v>44834</c:v>
                </c:pt>
                <c:pt idx="1">
                  <c:v>44926</c:v>
                </c:pt>
                <c:pt idx="2">
                  <c:v>45016</c:v>
                </c:pt>
                <c:pt idx="3">
                  <c:v>45107</c:v>
                </c:pt>
                <c:pt idx="4">
                  <c:v>45199</c:v>
                </c:pt>
                <c:pt idx="5">
                  <c:v>45291</c:v>
                </c:pt>
                <c:pt idx="6">
                  <c:v>45382</c:v>
                </c:pt>
                <c:pt idx="7">
                  <c:v>45473</c:v>
                </c:pt>
                <c:pt idx="8">
                  <c:v>45565</c:v>
                </c:pt>
                <c:pt idx="9">
                  <c:v>45657</c:v>
                </c:pt>
                <c:pt idx="10">
                  <c:v>45747</c:v>
                </c:pt>
                <c:pt idx="11">
                  <c:v>45838</c:v>
                </c:pt>
                <c:pt idx="12">
                  <c:v>45930</c:v>
                </c:pt>
                <c:pt idx="13">
                  <c:v>46022</c:v>
                </c:pt>
              </c:numCache>
            </c:numRef>
          </c:cat>
          <c:val>
            <c:numRef>
              <c:f>ReservesUSDT!$B$2:$B$20</c:f>
              <c:numCache>
                <c:formatCode>_(* #,##0.00_);_(* \(#,##0.00\);_(* "-"??_);_(@_)</c:formatCode>
                <c:ptCount val="14"/>
                <c:pt idx="0">
                  <c:v>68061618458</c:v>
                </c:pt>
                <c:pt idx="1">
                  <c:v>67044148175</c:v>
                </c:pt>
                <c:pt idx="2">
                  <c:v>81833149345</c:v>
                </c:pt>
                <c:pt idx="3">
                  <c:v>86499251218</c:v>
                </c:pt>
                <c:pt idx="4">
                  <c:v>86384653832</c:v>
                </c:pt>
                <c:pt idx="5">
                  <c:v>97020394556</c:v>
                </c:pt>
                <c:pt idx="6">
                  <c:v>110289406409</c:v>
                </c:pt>
                <c:pt idx="7">
                  <c:v>118436336293</c:v>
                </c:pt>
                <c:pt idx="8">
                  <c:v>125472000279</c:v>
                </c:pt>
                <c:pt idx="9">
                  <c:v>143704755547</c:v>
                </c:pt>
                <c:pt idx="10">
                  <c:v>149274515988</c:v>
                </c:pt>
                <c:pt idx="11">
                  <c:v>162574933798</c:v>
                </c:pt>
                <c:pt idx="12">
                  <c:v>181223149214</c:v>
                </c:pt>
                <c:pt idx="13">
                  <c:v>192877729144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E-460C-A891-FA78F54FB744}"/>
            </c:ext>
          </c:extLst>
        </c:ser>
        <c:ser>
          <c:idx val="1"/>
          <c:order val="1"/>
          <c:tx>
            <c:strRef>
              <c:f>ReservesUSDT!$C$1</c:f>
              <c:strCache>
                <c:ptCount val="1"/>
                <c:pt idx="0">
                  <c:v> USDT Issued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ReservesUSDT!$A$2:$A$20</c:f>
              <c:numCache>
                <c:formatCode>m/d/yyyy</c:formatCode>
                <c:ptCount val="14"/>
                <c:pt idx="0">
                  <c:v>44834</c:v>
                </c:pt>
                <c:pt idx="1">
                  <c:v>44926</c:v>
                </c:pt>
                <c:pt idx="2">
                  <c:v>45016</c:v>
                </c:pt>
                <c:pt idx="3">
                  <c:v>45107</c:v>
                </c:pt>
                <c:pt idx="4">
                  <c:v>45199</c:v>
                </c:pt>
                <c:pt idx="5">
                  <c:v>45291</c:v>
                </c:pt>
                <c:pt idx="6">
                  <c:v>45382</c:v>
                </c:pt>
                <c:pt idx="7">
                  <c:v>45473</c:v>
                </c:pt>
                <c:pt idx="8">
                  <c:v>45565</c:v>
                </c:pt>
                <c:pt idx="9">
                  <c:v>45657</c:v>
                </c:pt>
                <c:pt idx="10">
                  <c:v>45747</c:v>
                </c:pt>
                <c:pt idx="11">
                  <c:v>45838</c:v>
                </c:pt>
                <c:pt idx="12">
                  <c:v>45930</c:v>
                </c:pt>
                <c:pt idx="13">
                  <c:v>46022</c:v>
                </c:pt>
              </c:numCache>
            </c:numRef>
          </c:cat>
          <c:val>
            <c:numRef>
              <c:f>ReservesUSDT!$C$2:$C$20</c:f>
              <c:numCache>
                <c:formatCode>_(* #,##0.00_);_(* \(#,##0.00\);_(* "-"??_);_(@_)</c:formatCode>
                <c:ptCount val="14"/>
                <c:pt idx="0">
                  <c:v>67805112981</c:v>
                </c:pt>
                <c:pt idx="1">
                  <c:v>66057260169</c:v>
                </c:pt>
                <c:pt idx="2">
                  <c:v>79372401626</c:v>
                </c:pt>
                <c:pt idx="3">
                  <c:v>83178020411</c:v>
                </c:pt>
                <c:pt idx="4">
                  <c:v>83153363663</c:v>
                </c:pt>
                <c:pt idx="5">
                  <c:v>91572956801</c:v>
                </c:pt>
                <c:pt idx="6">
                  <c:v>104019279735</c:v>
                </c:pt>
                <c:pt idx="7">
                  <c:v>112395445973</c:v>
                </c:pt>
                <c:pt idx="8">
                  <c:v>119376234010</c:v>
                </c:pt>
                <c:pt idx="9">
                  <c:v>136613782874</c:v>
                </c:pt>
                <c:pt idx="10">
                  <c:v>143678070759</c:v>
                </c:pt>
                <c:pt idx="11">
                  <c:v>157100255857</c:v>
                </c:pt>
                <c:pt idx="12">
                  <c:v>174356634812</c:v>
                </c:pt>
                <c:pt idx="13">
                  <c:v>186450610920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0E-460C-A891-FA78F54FB744}"/>
            </c:ext>
          </c:extLst>
        </c:ser>
        <c:ser>
          <c:idx val="4"/>
          <c:order val="3"/>
          <c:tx>
            <c:strRef>
              <c:f>ReservesUSDT!$F$1</c:f>
              <c:strCache>
                <c:ptCount val="1"/>
                <c:pt idx="0">
                  <c:v>CIRCLE Total Assets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ReservesUSDT!$A$2:$A$20</c:f>
              <c:numCache>
                <c:formatCode>m/d/yyyy</c:formatCode>
                <c:ptCount val="14"/>
                <c:pt idx="0">
                  <c:v>44834</c:v>
                </c:pt>
                <c:pt idx="1">
                  <c:v>44926</c:v>
                </c:pt>
                <c:pt idx="2">
                  <c:v>45016</c:v>
                </c:pt>
                <c:pt idx="3">
                  <c:v>45107</c:v>
                </c:pt>
                <c:pt idx="4">
                  <c:v>45199</c:v>
                </c:pt>
                <c:pt idx="5">
                  <c:v>45291</c:v>
                </c:pt>
                <c:pt idx="6">
                  <c:v>45382</c:v>
                </c:pt>
                <c:pt idx="7">
                  <c:v>45473</c:v>
                </c:pt>
                <c:pt idx="8">
                  <c:v>45565</c:v>
                </c:pt>
                <c:pt idx="9">
                  <c:v>45657</c:v>
                </c:pt>
                <c:pt idx="10">
                  <c:v>45747</c:v>
                </c:pt>
                <c:pt idx="11">
                  <c:v>45838</c:v>
                </c:pt>
                <c:pt idx="12">
                  <c:v>45930</c:v>
                </c:pt>
                <c:pt idx="13">
                  <c:v>46022</c:v>
                </c:pt>
              </c:numCache>
            </c:numRef>
          </c:cat>
          <c:val>
            <c:numRef>
              <c:f>ReservesUSDT!$F$2:$F$20</c:f>
              <c:numCache>
                <c:formatCode>_(* #,##0.00_);_(* \(#,##0.00\);_(* "-"??_);_(@_)</c:formatCode>
                <c:ptCount val="14"/>
                <c:pt idx="0">
                  <c:v>47479523936</c:v>
                </c:pt>
                <c:pt idx="1">
                  <c:v>44693963701</c:v>
                </c:pt>
                <c:pt idx="2">
                  <c:v>32518607650</c:v>
                </c:pt>
                <c:pt idx="3">
                  <c:v>27439541303</c:v>
                </c:pt>
                <c:pt idx="4">
                  <c:v>25025027673</c:v>
                </c:pt>
                <c:pt idx="5">
                  <c:v>24693288222</c:v>
                </c:pt>
                <c:pt idx="6">
                  <c:v>32425876781</c:v>
                </c:pt>
                <c:pt idx="7">
                  <c:v>32274321543</c:v>
                </c:pt>
                <c:pt idx="8">
                  <c:v>35533322286</c:v>
                </c:pt>
                <c:pt idx="9">
                  <c:v>43921522065</c:v>
                </c:pt>
                <c:pt idx="10">
                  <c:v>60040707041</c:v>
                </c:pt>
                <c:pt idx="11">
                  <c:v>61397784739</c:v>
                </c:pt>
                <c:pt idx="12">
                  <c:v>73814526973</c:v>
                </c:pt>
                <c:pt idx="13">
                  <c:v>75332981976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0E-460C-A891-FA78F54FB744}"/>
            </c:ext>
          </c:extLst>
        </c:ser>
        <c:ser>
          <c:idx val="5"/>
          <c:order val="4"/>
          <c:tx>
            <c:strRef>
              <c:f>ReservesUSDT!$G$1</c:f>
              <c:strCache>
                <c:ptCount val="1"/>
                <c:pt idx="0">
                  <c:v>USDC Issued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ReservesUSDT!$A$2:$A$20</c:f>
              <c:numCache>
                <c:formatCode>m/d/yyyy</c:formatCode>
                <c:ptCount val="14"/>
                <c:pt idx="0">
                  <c:v>44834</c:v>
                </c:pt>
                <c:pt idx="1">
                  <c:v>44926</c:v>
                </c:pt>
                <c:pt idx="2">
                  <c:v>45016</c:v>
                </c:pt>
                <c:pt idx="3">
                  <c:v>45107</c:v>
                </c:pt>
                <c:pt idx="4">
                  <c:v>45199</c:v>
                </c:pt>
                <c:pt idx="5">
                  <c:v>45291</c:v>
                </c:pt>
                <c:pt idx="6">
                  <c:v>45382</c:v>
                </c:pt>
                <c:pt idx="7">
                  <c:v>45473</c:v>
                </c:pt>
                <c:pt idx="8">
                  <c:v>45565</c:v>
                </c:pt>
                <c:pt idx="9">
                  <c:v>45657</c:v>
                </c:pt>
                <c:pt idx="10">
                  <c:v>45747</c:v>
                </c:pt>
                <c:pt idx="11">
                  <c:v>45838</c:v>
                </c:pt>
                <c:pt idx="12">
                  <c:v>45930</c:v>
                </c:pt>
                <c:pt idx="13">
                  <c:v>46022</c:v>
                </c:pt>
              </c:numCache>
            </c:numRef>
          </c:cat>
          <c:val>
            <c:numRef>
              <c:f>ReservesUSDT!$G$2:$G$20</c:f>
              <c:numCache>
                <c:formatCode>_(* #,##0.00_);_(* \(#,##0.00\);_(* "-"??_);_(@_)</c:formatCode>
                <c:ptCount val="14"/>
                <c:pt idx="0">
                  <c:v>47261819834</c:v>
                </c:pt>
                <c:pt idx="1">
                  <c:v>44553543212</c:v>
                </c:pt>
                <c:pt idx="2">
                  <c:v>32518607650</c:v>
                </c:pt>
                <c:pt idx="3">
                  <c:v>27384351887</c:v>
                </c:pt>
                <c:pt idx="4">
                  <c:v>24973159027</c:v>
                </c:pt>
                <c:pt idx="5">
                  <c:v>24641390742</c:v>
                </c:pt>
                <c:pt idx="6">
                  <c:v>32374547608</c:v>
                </c:pt>
                <c:pt idx="7">
                  <c:v>32222674248</c:v>
                </c:pt>
                <c:pt idx="8">
                  <c:v>35468964901</c:v>
                </c:pt>
                <c:pt idx="9">
                  <c:v>43856799846</c:v>
                </c:pt>
                <c:pt idx="10">
                  <c:v>59975771715</c:v>
                </c:pt>
                <c:pt idx="11">
                  <c:v>61332530506</c:v>
                </c:pt>
                <c:pt idx="12">
                  <c:v>73748934193</c:v>
                </c:pt>
                <c:pt idx="13">
                  <c:v>75266033823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0E-460C-A891-FA78F54FB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423884767"/>
        <c:axId val="423882847"/>
      </c:barChart>
      <c:lineChart>
        <c:grouping val="standard"/>
        <c:varyColors val="0"/>
        <c:ser>
          <c:idx val="3"/>
          <c:order val="2"/>
          <c:tx>
            <c:strRef>
              <c:f>ReservesUSDT!$E$1</c:f>
              <c:strCache>
                <c:ptCount val="1"/>
                <c:pt idx="0">
                  <c:v>Tether Equity %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ReservesUSDT!$A$2:$A$20</c:f>
              <c:numCache>
                <c:formatCode>m/d/yyyy</c:formatCode>
                <c:ptCount val="14"/>
                <c:pt idx="0">
                  <c:v>44834</c:v>
                </c:pt>
                <c:pt idx="1">
                  <c:v>44926</c:v>
                </c:pt>
                <c:pt idx="2">
                  <c:v>45016</c:v>
                </c:pt>
                <c:pt idx="3">
                  <c:v>45107</c:v>
                </c:pt>
                <c:pt idx="4">
                  <c:v>45199</c:v>
                </c:pt>
                <c:pt idx="5">
                  <c:v>45291</c:v>
                </c:pt>
                <c:pt idx="6">
                  <c:v>45382</c:v>
                </c:pt>
                <c:pt idx="7">
                  <c:v>45473</c:v>
                </c:pt>
                <c:pt idx="8">
                  <c:v>45565</c:v>
                </c:pt>
                <c:pt idx="9">
                  <c:v>45657</c:v>
                </c:pt>
                <c:pt idx="10">
                  <c:v>45747</c:v>
                </c:pt>
                <c:pt idx="11">
                  <c:v>45838</c:v>
                </c:pt>
                <c:pt idx="12">
                  <c:v>45930</c:v>
                </c:pt>
                <c:pt idx="13">
                  <c:v>46022</c:v>
                </c:pt>
              </c:numCache>
            </c:numRef>
          </c:cat>
          <c:val>
            <c:numRef>
              <c:f>ReservesUSDT!$E$2:$E$20</c:f>
              <c:numCache>
                <c:formatCode>0.0%</c:formatCode>
                <c:ptCount val="14"/>
                <c:pt idx="0">
                  <c:v>3.7829813375855098E-3</c:v>
                </c:pt>
                <c:pt idx="1">
                  <c:v>1.4939887053673722E-2</c:v>
                </c:pt>
                <c:pt idx="2">
                  <c:v>3.1002560948010089E-2</c:v>
                </c:pt>
                <c:pt idx="3">
                  <c:v>3.9929187910328998E-2</c:v>
                </c:pt>
                <c:pt idx="4">
                  <c:v>3.8859404197954264E-2</c:v>
                </c:pt>
                <c:pt idx="5">
                  <c:v>5.9487407039154519E-2</c:v>
                </c:pt>
                <c:pt idx="6">
                  <c:v>6.0278505003820482E-2</c:v>
                </c:pt>
                <c:pt idx="7">
                  <c:v>5.3746753417849E-2</c:v>
                </c:pt>
                <c:pt idx="8">
                  <c:v>5.1063482774045002E-2</c:v>
                </c:pt>
                <c:pt idx="9">
                  <c:v>5.1905250874577286E-2</c:v>
                </c:pt>
                <c:pt idx="10">
                  <c:v>3.8951283236446428E-2</c:v>
                </c:pt>
                <c:pt idx="11">
                  <c:v>3.484830696891613E-2</c:v>
                </c:pt>
                <c:pt idx="12">
                  <c:v>3.9382008085920087E-2</c:v>
                </c:pt>
                <c:pt idx="13">
                  <c:v>3.4470888522632255E-2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0E-460C-A891-FA78F54FB744}"/>
            </c:ext>
          </c:extLst>
        </c:ser>
        <c:ser>
          <c:idx val="6"/>
          <c:order val="5"/>
          <c:tx>
            <c:strRef>
              <c:f>ReservesUSDT!$H$1</c:f>
              <c:strCache>
                <c:ptCount val="1"/>
                <c:pt idx="0">
                  <c:v>Circle Equity %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ReservesUSDT!$A$2:$A$20</c:f>
              <c:numCache>
                <c:formatCode>m/d/yyyy</c:formatCode>
                <c:ptCount val="14"/>
                <c:pt idx="0">
                  <c:v>44834</c:v>
                </c:pt>
                <c:pt idx="1">
                  <c:v>44926</c:v>
                </c:pt>
                <c:pt idx="2">
                  <c:v>45016</c:v>
                </c:pt>
                <c:pt idx="3">
                  <c:v>45107</c:v>
                </c:pt>
                <c:pt idx="4">
                  <c:v>45199</c:v>
                </c:pt>
                <c:pt idx="5">
                  <c:v>45291</c:v>
                </c:pt>
                <c:pt idx="6">
                  <c:v>45382</c:v>
                </c:pt>
                <c:pt idx="7">
                  <c:v>45473</c:v>
                </c:pt>
                <c:pt idx="8">
                  <c:v>45565</c:v>
                </c:pt>
                <c:pt idx="9">
                  <c:v>45657</c:v>
                </c:pt>
                <c:pt idx="10">
                  <c:v>45747</c:v>
                </c:pt>
                <c:pt idx="11">
                  <c:v>45838</c:v>
                </c:pt>
                <c:pt idx="12">
                  <c:v>45930</c:v>
                </c:pt>
                <c:pt idx="13">
                  <c:v>46022</c:v>
                </c:pt>
              </c:numCache>
            </c:numRef>
          </c:cat>
          <c:val>
            <c:numRef>
              <c:f>ReservesUSDT!$H$2:$H$20</c:f>
              <c:numCache>
                <c:formatCode>0.000%</c:formatCode>
                <c:ptCount val="14"/>
                <c:pt idx="0">
                  <c:v>4.6063419217595254E-3</c:v>
                </c:pt>
                <c:pt idx="1">
                  <c:v>3.1517243944400655E-3</c:v>
                </c:pt>
                <c:pt idx="2">
                  <c:v>0</c:v>
                </c:pt>
                <c:pt idx="3">
                  <c:v>2.0153632347311356E-3</c:v>
                </c:pt>
                <c:pt idx="4">
                  <c:v>2.0769757620139949E-3</c:v>
                </c:pt>
                <c:pt idx="5">
                  <c:v>2.1061100220915443E-3</c:v>
                </c:pt>
                <c:pt idx="6">
                  <c:v>1.5854792357721213E-3</c:v>
                </c:pt>
                <c:pt idx="7">
                  <c:v>1.6028246011643695E-3</c:v>
                </c:pt>
                <c:pt idx="8">
                  <c:v>1.8144703455438456E-3</c:v>
                </c:pt>
                <c:pt idx="9">
                  <c:v>1.4757624639113529E-3</c:v>
                </c:pt>
                <c:pt idx="10">
                  <c:v>1.0826926297600205E-3</c:v>
                </c:pt>
                <c:pt idx="11">
                  <c:v>1.063941638501551E-3</c:v>
                </c:pt>
                <c:pt idx="12">
                  <c:v>8.8940648048342705E-4</c:v>
                </c:pt>
                <c:pt idx="13">
                  <c:v>8.8948692523694271E-4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0E-460C-A891-FA78F54FB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755007"/>
        <c:axId val="397752127"/>
      </c:lineChart>
      <c:dateAx>
        <c:axId val="4238847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82847"/>
        <c:crosses val="autoZero"/>
        <c:auto val="1"/>
        <c:lblOffset val="100"/>
        <c:baseTimeUnit val="months"/>
      </c:dateAx>
      <c:valAx>
        <c:axId val="42388284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84767"/>
        <c:crosses val="autoZero"/>
        <c:crossBetween val="between"/>
        <c:dispUnits>
          <c:builtInUnit val="b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39775212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55007"/>
        <c:crosses val="max"/>
        <c:crossBetween val="between"/>
      </c:valAx>
      <c:dateAx>
        <c:axId val="3977550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9775212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USDT_FinalReserves!$F$1</c:f>
              <c:strCache>
                <c:ptCount val="1"/>
                <c:pt idx="0">
                  <c:v>New Estimate Reserves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USDT_FinalReserves!$F$2:$F$1242</c:f>
              <c:numCache>
                <c:formatCode>_(* #,##0.00_);_(* \(#,##0.00\);_(* "-"??_);_(@_)</c:formatCode>
                <c:ptCount val="1241"/>
                <c:pt idx="0">
                  <c:v>68276251311.120049</c:v>
                </c:pt>
                <c:pt idx="1">
                  <c:v>68275763555.277489</c:v>
                </c:pt>
                <c:pt idx="2">
                  <c:v>68240924014.485176</c:v>
                </c:pt>
                <c:pt idx="3">
                  <c:v>68414751422.567375</c:v>
                </c:pt>
                <c:pt idx="4">
                  <c:v>67553429968.036545</c:v>
                </c:pt>
                <c:pt idx="5">
                  <c:v>68402493721.711609</c:v>
                </c:pt>
                <c:pt idx="6">
                  <c:v>68473697372.417915</c:v>
                </c:pt>
                <c:pt idx="7">
                  <c:v>68523833634.220856</c:v>
                </c:pt>
                <c:pt idx="8">
                  <c:v>68610782277.785477</c:v>
                </c:pt>
                <c:pt idx="9">
                  <c:v>68645759445.395287</c:v>
                </c:pt>
                <c:pt idx="10">
                  <c:v>68498065022.474274</c:v>
                </c:pt>
                <c:pt idx="11">
                  <c:v>68272183634.569946</c:v>
                </c:pt>
                <c:pt idx="12">
                  <c:v>67826661381.327721</c:v>
                </c:pt>
                <c:pt idx="13">
                  <c:v>68245265240.640022</c:v>
                </c:pt>
                <c:pt idx="14">
                  <c:v>68588712449.522446</c:v>
                </c:pt>
                <c:pt idx="15">
                  <c:v>68641565143.119064</c:v>
                </c:pt>
                <c:pt idx="16">
                  <c:v>68667624743.293777</c:v>
                </c:pt>
                <c:pt idx="17">
                  <c:v>68498930683.66925</c:v>
                </c:pt>
                <c:pt idx="18">
                  <c:v>68042195093.220131</c:v>
                </c:pt>
                <c:pt idx="19">
                  <c:v>68222679424.662209</c:v>
                </c:pt>
                <c:pt idx="20">
                  <c:v>68666780984.884064</c:v>
                </c:pt>
                <c:pt idx="21">
                  <c:v>68781520992.541702</c:v>
                </c:pt>
                <c:pt idx="22">
                  <c:v>68727629334.964417</c:v>
                </c:pt>
                <c:pt idx="23">
                  <c:v>68741424274.14476</c:v>
                </c:pt>
                <c:pt idx="24">
                  <c:v>68552568764.742493</c:v>
                </c:pt>
                <c:pt idx="25">
                  <c:v>68642120112.203278</c:v>
                </c:pt>
                <c:pt idx="26">
                  <c:v>68881002073.237076</c:v>
                </c:pt>
                <c:pt idx="27">
                  <c:v>68718893255.015488</c:v>
                </c:pt>
                <c:pt idx="28">
                  <c:v>68930605212.059555</c:v>
                </c:pt>
                <c:pt idx="29">
                  <c:v>69245830384.222122</c:v>
                </c:pt>
                <c:pt idx="30">
                  <c:v>69341271644.344009</c:v>
                </c:pt>
                <c:pt idx="31">
                  <c:v>69278630460.877945</c:v>
                </c:pt>
                <c:pt idx="32">
                  <c:v>69414761484.857498</c:v>
                </c:pt>
                <c:pt idx="33">
                  <c:v>69602199671.014633</c:v>
                </c:pt>
                <c:pt idx="34">
                  <c:v>69639103535.276169</c:v>
                </c:pt>
                <c:pt idx="35">
                  <c:v>69916282313.941803</c:v>
                </c:pt>
                <c:pt idx="36">
                  <c:v>69637097706.955856</c:v>
                </c:pt>
                <c:pt idx="37">
                  <c:v>69592844650.021164</c:v>
                </c:pt>
                <c:pt idx="38">
                  <c:v>69706798802.720673</c:v>
                </c:pt>
                <c:pt idx="39">
                  <c:v>69163629454.995392</c:v>
                </c:pt>
                <c:pt idx="40">
                  <c:v>69442798679.494598</c:v>
                </c:pt>
                <c:pt idx="41">
                  <c:v>70158178635.732376</c:v>
                </c:pt>
                <c:pt idx="42">
                  <c:v>68638997060.474342</c:v>
                </c:pt>
                <c:pt idx="43">
                  <c:v>68661317025.319923</c:v>
                </c:pt>
                <c:pt idx="44">
                  <c:v>67614584954.327332</c:v>
                </c:pt>
                <c:pt idx="45">
                  <c:v>66698998160.812523</c:v>
                </c:pt>
                <c:pt idx="46">
                  <c:v>66694024008.634727</c:v>
                </c:pt>
                <c:pt idx="47">
                  <c:v>66156193324.310448</c:v>
                </c:pt>
                <c:pt idx="48">
                  <c:v>66241863001.150528</c:v>
                </c:pt>
                <c:pt idx="49">
                  <c:v>66107917627.126755</c:v>
                </c:pt>
                <c:pt idx="50">
                  <c:v>66238300349.78994</c:v>
                </c:pt>
                <c:pt idx="51">
                  <c:v>66180078760.560074</c:v>
                </c:pt>
                <c:pt idx="52">
                  <c:v>66310367880.837822</c:v>
                </c:pt>
                <c:pt idx="53">
                  <c:v>66186029270.023857</c:v>
                </c:pt>
                <c:pt idx="54">
                  <c:v>65623494965.44133</c:v>
                </c:pt>
                <c:pt idx="55">
                  <c:v>65808324289.620148</c:v>
                </c:pt>
                <c:pt idx="56">
                  <c:v>65528505677.570885</c:v>
                </c:pt>
                <c:pt idx="57">
                  <c:v>65593947244.387581</c:v>
                </c:pt>
                <c:pt idx="58">
                  <c:v>65590977167.795341</c:v>
                </c:pt>
                <c:pt idx="59">
                  <c:v>65615148180.19603</c:v>
                </c:pt>
                <c:pt idx="60">
                  <c:v>65481111615.118126</c:v>
                </c:pt>
                <c:pt idx="61">
                  <c:v>65603200612.733688</c:v>
                </c:pt>
                <c:pt idx="62">
                  <c:v>65990974371.607155</c:v>
                </c:pt>
                <c:pt idx="63">
                  <c:v>66002115448.049583</c:v>
                </c:pt>
                <c:pt idx="64">
                  <c:v>65630368697.718254</c:v>
                </c:pt>
                <c:pt idx="65">
                  <c:v>66032311146.762131</c:v>
                </c:pt>
                <c:pt idx="66">
                  <c:v>65782922695.300446</c:v>
                </c:pt>
                <c:pt idx="67">
                  <c:v>65647425124.245956</c:v>
                </c:pt>
                <c:pt idx="68">
                  <c:v>65906549704.650551</c:v>
                </c:pt>
                <c:pt idx="69">
                  <c:v>66138239360.892075</c:v>
                </c:pt>
                <c:pt idx="70">
                  <c:v>65825830189.575989</c:v>
                </c:pt>
                <c:pt idx="71">
                  <c:v>66021124401.385483</c:v>
                </c:pt>
                <c:pt idx="72">
                  <c:v>65976710138.512344</c:v>
                </c:pt>
                <c:pt idx="73">
                  <c:v>66011986576.559235</c:v>
                </c:pt>
                <c:pt idx="74">
                  <c:v>65760207519.955032</c:v>
                </c:pt>
                <c:pt idx="75">
                  <c:v>66167375478.119804</c:v>
                </c:pt>
                <c:pt idx="76">
                  <c:v>66147303898.031738</c:v>
                </c:pt>
                <c:pt idx="77">
                  <c:v>66351984971.383942</c:v>
                </c:pt>
                <c:pt idx="78">
                  <c:v>66009370187.566101</c:v>
                </c:pt>
                <c:pt idx="79">
                  <c:v>66322763148.341919</c:v>
                </c:pt>
                <c:pt idx="80">
                  <c:v>66507307508.760345</c:v>
                </c:pt>
                <c:pt idx="81">
                  <c:v>66283840615.509926</c:v>
                </c:pt>
                <c:pt idx="82">
                  <c:v>66363226746.087967</c:v>
                </c:pt>
                <c:pt idx="83">
                  <c:v>66453555136.228004</c:v>
                </c:pt>
                <c:pt idx="84">
                  <c:v>66555590329.855911</c:v>
                </c:pt>
                <c:pt idx="85">
                  <c:v>66542890222.598305</c:v>
                </c:pt>
                <c:pt idx="86">
                  <c:v>66531105942.457329</c:v>
                </c:pt>
                <c:pt idx="87">
                  <c:v>66510981769.905449</c:v>
                </c:pt>
                <c:pt idx="88">
                  <c:v>66661508348.509521</c:v>
                </c:pt>
                <c:pt idx="89">
                  <c:v>65720483832.31678</c:v>
                </c:pt>
                <c:pt idx="90">
                  <c:v>66754451476.75029</c:v>
                </c:pt>
                <c:pt idx="91">
                  <c:v>66591937332.99556</c:v>
                </c:pt>
                <c:pt idx="92">
                  <c:v>67269244995.28051</c:v>
                </c:pt>
                <c:pt idx="93">
                  <c:v>67222003125.839684</c:v>
                </c:pt>
                <c:pt idx="94">
                  <c:v>67306830234.362602</c:v>
                </c:pt>
                <c:pt idx="95">
                  <c:v>67274003249.591347</c:v>
                </c:pt>
                <c:pt idx="96">
                  <c:v>66379953583.191574</c:v>
                </c:pt>
                <c:pt idx="97">
                  <c:v>66528416260.461327</c:v>
                </c:pt>
                <c:pt idx="98">
                  <c:v>67380773169.263863</c:v>
                </c:pt>
                <c:pt idx="99">
                  <c:v>67254362569.321518</c:v>
                </c:pt>
                <c:pt idx="100">
                  <c:v>67264353111.26786</c:v>
                </c:pt>
                <c:pt idx="101">
                  <c:v>67300932537.711288</c:v>
                </c:pt>
                <c:pt idx="102">
                  <c:v>67322117527.139923</c:v>
                </c:pt>
                <c:pt idx="103">
                  <c:v>66940065585.739418</c:v>
                </c:pt>
                <c:pt idx="104">
                  <c:v>67111021078.502495</c:v>
                </c:pt>
                <c:pt idx="105">
                  <c:v>67358539359.18808</c:v>
                </c:pt>
                <c:pt idx="106">
                  <c:v>67415917863.145409</c:v>
                </c:pt>
                <c:pt idx="107">
                  <c:v>67296698340.893173</c:v>
                </c:pt>
                <c:pt idx="108">
                  <c:v>67376531038.390404</c:v>
                </c:pt>
                <c:pt idx="109">
                  <c:v>67319564016.866577</c:v>
                </c:pt>
                <c:pt idx="110">
                  <c:v>66979191600.916618</c:v>
                </c:pt>
                <c:pt idx="111">
                  <c:v>67682368410.623032</c:v>
                </c:pt>
                <c:pt idx="112">
                  <c:v>67658311652.483566</c:v>
                </c:pt>
                <c:pt idx="113">
                  <c:v>67624689189.494347</c:v>
                </c:pt>
                <c:pt idx="114">
                  <c:v>67307653008.111008</c:v>
                </c:pt>
                <c:pt idx="115">
                  <c:v>67736844509.688683</c:v>
                </c:pt>
                <c:pt idx="116">
                  <c:v>67557257348.90377</c:v>
                </c:pt>
                <c:pt idx="117">
                  <c:v>68021417196.852402</c:v>
                </c:pt>
                <c:pt idx="118">
                  <c:v>68063322430.977417</c:v>
                </c:pt>
                <c:pt idx="119">
                  <c:v>68243088705.560097</c:v>
                </c:pt>
                <c:pt idx="120">
                  <c:v>68371686543.678909</c:v>
                </c:pt>
                <c:pt idx="121">
                  <c:v>68658791089.336296</c:v>
                </c:pt>
                <c:pt idx="122">
                  <c:v>68671633726.533287</c:v>
                </c:pt>
                <c:pt idx="123">
                  <c:v>68772412315.32489</c:v>
                </c:pt>
                <c:pt idx="124">
                  <c:v>69066200127.498276</c:v>
                </c:pt>
                <c:pt idx="125">
                  <c:v>68905816059.287247</c:v>
                </c:pt>
                <c:pt idx="126">
                  <c:v>68628270356.370781</c:v>
                </c:pt>
                <c:pt idx="127">
                  <c:v>69062110673.021027</c:v>
                </c:pt>
                <c:pt idx="128">
                  <c:v>68907696434.6492</c:v>
                </c:pt>
                <c:pt idx="129">
                  <c:v>69162964632.331894</c:v>
                </c:pt>
                <c:pt idx="130">
                  <c:v>68950238013.470322</c:v>
                </c:pt>
                <c:pt idx="131">
                  <c:v>69021471408.795593</c:v>
                </c:pt>
                <c:pt idx="132">
                  <c:v>68747839175.667252</c:v>
                </c:pt>
                <c:pt idx="133">
                  <c:v>69133849859.028061</c:v>
                </c:pt>
                <c:pt idx="134">
                  <c:v>69417623677.786316</c:v>
                </c:pt>
                <c:pt idx="135">
                  <c:v>69470930782.349411</c:v>
                </c:pt>
                <c:pt idx="136">
                  <c:v>69415808110.630325</c:v>
                </c:pt>
                <c:pt idx="137">
                  <c:v>69620136234.957687</c:v>
                </c:pt>
                <c:pt idx="138">
                  <c:v>70613588856.443695</c:v>
                </c:pt>
                <c:pt idx="139">
                  <c:v>70377442166.393921</c:v>
                </c:pt>
                <c:pt idx="140">
                  <c:v>70858317672.497177</c:v>
                </c:pt>
                <c:pt idx="141">
                  <c:v>71357134530.535019</c:v>
                </c:pt>
                <c:pt idx="142">
                  <c:v>71327697508.049042</c:v>
                </c:pt>
                <c:pt idx="143">
                  <c:v>71525381620.230713</c:v>
                </c:pt>
                <c:pt idx="144">
                  <c:v>71321716135.929504</c:v>
                </c:pt>
                <c:pt idx="145">
                  <c:v>71351655735.744812</c:v>
                </c:pt>
                <c:pt idx="146">
                  <c:v>71901200927.377106</c:v>
                </c:pt>
                <c:pt idx="147">
                  <c:v>71694731285.44838</c:v>
                </c:pt>
                <c:pt idx="148">
                  <c:v>71851707860.845322</c:v>
                </c:pt>
                <c:pt idx="149">
                  <c:v>71957916798.941177</c:v>
                </c:pt>
                <c:pt idx="150">
                  <c:v>72030830194.468399</c:v>
                </c:pt>
                <c:pt idx="151">
                  <c:v>71747004514.565216</c:v>
                </c:pt>
                <c:pt idx="152">
                  <c:v>71762867757.095123</c:v>
                </c:pt>
                <c:pt idx="153">
                  <c:v>72146624804.495483</c:v>
                </c:pt>
                <c:pt idx="154">
                  <c:v>72078549947.892181</c:v>
                </c:pt>
                <c:pt idx="155">
                  <c:v>72255686963.066742</c:v>
                </c:pt>
                <c:pt idx="156">
                  <c:v>72618240021.81546</c:v>
                </c:pt>
                <c:pt idx="157">
                  <c:v>72485373838.660797</c:v>
                </c:pt>
                <c:pt idx="158">
                  <c:v>71935383532.935364</c:v>
                </c:pt>
                <c:pt idx="159">
                  <c:v>72347963997.934677</c:v>
                </c:pt>
                <c:pt idx="160">
                  <c:v>72926287559.271454</c:v>
                </c:pt>
                <c:pt idx="161">
                  <c:v>73453883069.500671</c:v>
                </c:pt>
                <c:pt idx="162">
                  <c:v>73205711130.557297</c:v>
                </c:pt>
                <c:pt idx="163">
                  <c:v>73455223436.76651</c:v>
                </c:pt>
                <c:pt idx="164">
                  <c:v>74683228819.840363</c:v>
                </c:pt>
                <c:pt idx="165">
                  <c:v>74305041203.419281</c:v>
                </c:pt>
                <c:pt idx="166">
                  <c:v>75753429661.832962</c:v>
                </c:pt>
                <c:pt idx="167">
                  <c:v>75869307805.847763</c:v>
                </c:pt>
                <c:pt idx="168">
                  <c:v>78269703917.092239</c:v>
                </c:pt>
                <c:pt idx="169">
                  <c:v>77383685812.544693</c:v>
                </c:pt>
                <c:pt idx="170">
                  <c:v>77421831813.47995</c:v>
                </c:pt>
                <c:pt idx="171">
                  <c:v>76483196727.532806</c:v>
                </c:pt>
                <c:pt idx="172">
                  <c:v>77333136459.435394</c:v>
                </c:pt>
                <c:pt idx="173">
                  <c:v>78235145939.28215</c:v>
                </c:pt>
                <c:pt idx="174">
                  <c:v>79729623952.947968</c:v>
                </c:pt>
                <c:pt idx="175">
                  <c:v>79407087536.697357</c:v>
                </c:pt>
                <c:pt idx="176">
                  <c:v>80743053565.678482</c:v>
                </c:pt>
                <c:pt idx="177">
                  <c:v>80862451946.315598</c:v>
                </c:pt>
                <c:pt idx="178">
                  <c:v>79945333128.919998</c:v>
                </c:pt>
                <c:pt idx="179">
                  <c:v>80708926472.329544</c:v>
                </c:pt>
                <c:pt idx="180">
                  <c:v>80485404012.855423</c:v>
                </c:pt>
                <c:pt idx="181">
                  <c:v>80262813256.482407</c:v>
                </c:pt>
                <c:pt idx="182">
                  <c:v>82179353272.648697</c:v>
                </c:pt>
                <c:pt idx="183">
                  <c:v>82286493782.284973</c:v>
                </c:pt>
                <c:pt idx="184">
                  <c:v>82224667360.43454</c:v>
                </c:pt>
                <c:pt idx="185">
                  <c:v>82176566157.788574</c:v>
                </c:pt>
                <c:pt idx="186">
                  <c:v>81865498598.784195</c:v>
                </c:pt>
                <c:pt idx="187">
                  <c:v>82231677953.292526</c:v>
                </c:pt>
                <c:pt idx="188">
                  <c:v>82424678433.423233</c:v>
                </c:pt>
                <c:pt idx="189">
                  <c:v>82403055511.747192</c:v>
                </c:pt>
                <c:pt idx="190">
                  <c:v>82759105449.90065</c:v>
                </c:pt>
                <c:pt idx="191">
                  <c:v>82807661557.285049</c:v>
                </c:pt>
                <c:pt idx="192">
                  <c:v>81020319860.990417</c:v>
                </c:pt>
                <c:pt idx="193">
                  <c:v>83013575024.186859</c:v>
                </c:pt>
                <c:pt idx="194">
                  <c:v>82780485500.432739</c:v>
                </c:pt>
                <c:pt idx="195">
                  <c:v>83312980414.399475</c:v>
                </c:pt>
                <c:pt idx="196">
                  <c:v>82685842592.719528</c:v>
                </c:pt>
                <c:pt idx="197">
                  <c:v>83367507330.87558</c:v>
                </c:pt>
                <c:pt idx="198">
                  <c:v>83506750270.925018</c:v>
                </c:pt>
                <c:pt idx="199">
                  <c:v>83294974083.61908</c:v>
                </c:pt>
                <c:pt idx="200">
                  <c:v>82856441287.041336</c:v>
                </c:pt>
                <c:pt idx="201">
                  <c:v>83483213160.510345</c:v>
                </c:pt>
                <c:pt idx="202">
                  <c:v>84657659405.798492</c:v>
                </c:pt>
                <c:pt idx="203">
                  <c:v>83980667234.343124</c:v>
                </c:pt>
                <c:pt idx="204">
                  <c:v>84029742872.174713</c:v>
                </c:pt>
                <c:pt idx="205">
                  <c:v>84123246396.472855</c:v>
                </c:pt>
                <c:pt idx="206">
                  <c:v>84909473827.187195</c:v>
                </c:pt>
                <c:pt idx="207">
                  <c:v>83620712516.53154</c:v>
                </c:pt>
                <c:pt idx="208">
                  <c:v>83063567628.344971</c:v>
                </c:pt>
                <c:pt idx="209">
                  <c:v>83855039789.743866</c:v>
                </c:pt>
                <c:pt idx="210">
                  <c:v>85494963746.818054</c:v>
                </c:pt>
                <c:pt idx="211">
                  <c:v>84240845781.148788</c:v>
                </c:pt>
                <c:pt idx="212">
                  <c:v>84354086070.055176</c:v>
                </c:pt>
                <c:pt idx="213">
                  <c:v>84700662941.032852</c:v>
                </c:pt>
                <c:pt idx="214">
                  <c:v>82893615430.156845</c:v>
                </c:pt>
                <c:pt idx="215">
                  <c:v>83639608826.045578</c:v>
                </c:pt>
                <c:pt idx="216">
                  <c:v>84448283918.137482</c:v>
                </c:pt>
                <c:pt idx="217">
                  <c:v>84633783562.925415</c:v>
                </c:pt>
                <c:pt idx="218">
                  <c:v>84659171174.760147</c:v>
                </c:pt>
                <c:pt idx="219">
                  <c:v>84794968672.364853</c:v>
                </c:pt>
                <c:pt idx="220">
                  <c:v>84513519822.569138</c:v>
                </c:pt>
                <c:pt idx="221">
                  <c:v>85027917275.213394</c:v>
                </c:pt>
                <c:pt idx="222">
                  <c:v>84975228712.541412</c:v>
                </c:pt>
                <c:pt idx="223">
                  <c:v>85843812889.880508</c:v>
                </c:pt>
                <c:pt idx="224">
                  <c:v>85040020785.208298</c:v>
                </c:pt>
                <c:pt idx="225">
                  <c:v>85394584576.801239</c:v>
                </c:pt>
                <c:pt idx="226">
                  <c:v>85666828820.011383</c:v>
                </c:pt>
                <c:pt idx="227">
                  <c:v>85909922599.61142</c:v>
                </c:pt>
                <c:pt idx="228">
                  <c:v>84858463926.628448</c:v>
                </c:pt>
                <c:pt idx="229">
                  <c:v>84579224171.675247</c:v>
                </c:pt>
                <c:pt idx="230">
                  <c:v>85237687686.198196</c:v>
                </c:pt>
                <c:pt idx="231">
                  <c:v>85389538574.959259</c:v>
                </c:pt>
                <c:pt idx="232">
                  <c:v>85494287642.98999</c:v>
                </c:pt>
                <c:pt idx="233">
                  <c:v>85496779730.492477</c:v>
                </c:pt>
                <c:pt idx="234">
                  <c:v>85472487019.169846</c:v>
                </c:pt>
                <c:pt idx="235">
                  <c:v>85319281758.830917</c:v>
                </c:pt>
                <c:pt idx="236">
                  <c:v>84496276833.78775</c:v>
                </c:pt>
                <c:pt idx="237">
                  <c:v>86097989487.380035</c:v>
                </c:pt>
                <c:pt idx="238">
                  <c:v>86186988005.478943</c:v>
                </c:pt>
                <c:pt idx="239">
                  <c:v>85702274519.310028</c:v>
                </c:pt>
                <c:pt idx="240">
                  <c:v>85740467200.852798</c:v>
                </c:pt>
                <c:pt idx="241">
                  <c:v>85820936072.533554</c:v>
                </c:pt>
                <c:pt idx="242">
                  <c:v>85769429591.830017</c:v>
                </c:pt>
                <c:pt idx="243">
                  <c:v>83890816156.069168</c:v>
                </c:pt>
                <c:pt idx="244">
                  <c:v>86359773789.888367</c:v>
                </c:pt>
                <c:pt idx="245">
                  <c:v>85711216834.221558</c:v>
                </c:pt>
                <c:pt idx="246">
                  <c:v>85757460878.193741</c:v>
                </c:pt>
                <c:pt idx="247">
                  <c:v>85770964777.353867</c:v>
                </c:pt>
                <c:pt idx="248">
                  <c:v>86708186278.69902</c:v>
                </c:pt>
                <c:pt idx="249">
                  <c:v>86240501097.47258</c:v>
                </c:pt>
                <c:pt idx="250">
                  <c:v>85441843022.752396</c:v>
                </c:pt>
                <c:pt idx="251">
                  <c:v>86610534261.026962</c:v>
                </c:pt>
                <c:pt idx="252">
                  <c:v>85755780545.324982</c:v>
                </c:pt>
                <c:pt idx="253">
                  <c:v>85883047840.574921</c:v>
                </c:pt>
                <c:pt idx="254">
                  <c:v>85999774191.734131</c:v>
                </c:pt>
                <c:pt idx="255">
                  <c:v>86268319682.234314</c:v>
                </c:pt>
                <c:pt idx="256">
                  <c:v>86086715159.594818</c:v>
                </c:pt>
                <c:pt idx="257">
                  <c:v>85711111928.559113</c:v>
                </c:pt>
                <c:pt idx="258">
                  <c:v>86515130649.827942</c:v>
                </c:pt>
                <c:pt idx="259">
                  <c:v>86057790581.935715</c:v>
                </c:pt>
                <c:pt idx="260">
                  <c:v>86109632867.089615</c:v>
                </c:pt>
                <c:pt idx="261">
                  <c:v>86095900880.70253</c:v>
                </c:pt>
                <c:pt idx="262">
                  <c:v>85707984544.958374</c:v>
                </c:pt>
                <c:pt idx="263">
                  <c:v>85752392938.935608</c:v>
                </c:pt>
                <c:pt idx="264">
                  <c:v>84918718729.923004</c:v>
                </c:pt>
                <c:pt idx="265">
                  <c:v>85690877854.236511</c:v>
                </c:pt>
                <c:pt idx="266">
                  <c:v>85813771248.077408</c:v>
                </c:pt>
                <c:pt idx="267">
                  <c:v>85908675972.27739</c:v>
                </c:pt>
                <c:pt idx="268">
                  <c:v>85884790678.865799</c:v>
                </c:pt>
                <c:pt idx="269">
                  <c:v>85549412774.76001</c:v>
                </c:pt>
                <c:pt idx="270">
                  <c:v>85952275451.975967</c:v>
                </c:pt>
                <c:pt idx="271">
                  <c:v>85251266668.073669</c:v>
                </c:pt>
                <c:pt idx="272">
                  <c:v>85926345595.866348</c:v>
                </c:pt>
                <c:pt idx="273">
                  <c:v>86725889112.005829</c:v>
                </c:pt>
                <c:pt idx="274">
                  <c:v>86625744004.641495</c:v>
                </c:pt>
                <c:pt idx="275">
                  <c:v>86663094054.346725</c:v>
                </c:pt>
                <c:pt idx="276">
                  <c:v>86592804947.909424</c:v>
                </c:pt>
                <c:pt idx="277">
                  <c:v>86077297825.13121</c:v>
                </c:pt>
                <c:pt idx="278">
                  <c:v>86594236932.987717</c:v>
                </c:pt>
                <c:pt idx="279">
                  <c:v>86452859525.851624</c:v>
                </c:pt>
                <c:pt idx="280">
                  <c:v>86782490720.609238</c:v>
                </c:pt>
                <c:pt idx="281">
                  <c:v>86681583698.038864</c:v>
                </c:pt>
                <c:pt idx="282">
                  <c:v>86733169536.841217</c:v>
                </c:pt>
                <c:pt idx="283">
                  <c:v>86767340037.928604</c:v>
                </c:pt>
                <c:pt idx="284">
                  <c:v>86179939520.68074</c:v>
                </c:pt>
                <c:pt idx="285">
                  <c:v>86974490409.250717</c:v>
                </c:pt>
                <c:pt idx="286">
                  <c:v>86774304688.550934</c:v>
                </c:pt>
                <c:pt idx="287">
                  <c:v>86606079599.793335</c:v>
                </c:pt>
                <c:pt idx="288">
                  <c:v>86990319175.92363</c:v>
                </c:pt>
                <c:pt idx="289">
                  <c:v>87002442841.905228</c:v>
                </c:pt>
                <c:pt idx="290">
                  <c:v>86649500502.534409</c:v>
                </c:pt>
                <c:pt idx="291">
                  <c:v>87073751755.74646</c:v>
                </c:pt>
                <c:pt idx="292">
                  <c:v>87023961406.504532</c:v>
                </c:pt>
                <c:pt idx="293">
                  <c:v>87055070775.836838</c:v>
                </c:pt>
                <c:pt idx="294">
                  <c:v>87100674910.568771</c:v>
                </c:pt>
                <c:pt idx="295">
                  <c:v>87125780654.130722</c:v>
                </c:pt>
                <c:pt idx="296">
                  <c:v>87175653598.831253</c:v>
                </c:pt>
                <c:pt idx="297">
                  <c:v>86960769398.987488</c:v>
                </c:pt>
                <c:pt idx="298">
                  <c:v>87090609099.334839</c:v>
                </c:pt>
                <c:pt idx="299">
                  <c:v>87122266017.541946</c:v>
                </c:pt>
                <c:pt idx="300">
                  <c:v>87098542392.460541</c:v>
                </c:pt>
                <c:pt idx="301">
                  <c:v>87242058750.128876</c:v>
                </c:pt>
                <c:pt idx="302">
                  <c:v>87176164555.236176</c:v>
                </c:pt>
                <c:pt idx="303">
                  <c:v>87162639465.642441</c:v>
                </c:pt>
                <c:pt idx="304">
                  <c:v>87285962442.635162</c:v>
                </c:pt>
                <c:pt idx="305">
                  <c:v>87211041031.093964</c:v>
                </c:pt>
                <c:pt idx="306">
                  <c:v>87112075147.458817</c:v>
                </c:pt>
                <c:pt idx="307">
                  <c:v>87319210062.122772</c:v>
                </c:pt>
                <c:pt idx="308">
                  <c:v>87198102253.526184</c:v>
                </c:pt>
                <c:pt idx="309">
                  <c:v>87070091961.103821</c:v>
                </c:pt>
                <c:pt idx="310">
                  <c:v>87168711877.536072</c:v>
                </c:pt>
                <c:pt idx="311">
                  <c:v>86989973042.536026</c:v>
                </c:pt>
                <c:pt idx="312">
                  <c:v>86428545590.312958</c:v>
                </c:pt>
                <c:pt idx="313">
                  <c:v>86779627954.008392</c:v>
                </c:pt>
                <c:pt idx="314">
                  <c:v>86919135310.995468</c:v>
                </c:pt>
                <c:pt idx="315">
                  <c:v>86914407791.380524</c:v>
                </c:pt>
                <c:pt idx="316">
                  <c:v>86642320207.898499</c:v>
                </c:pt>
                <c:pt idx="317">
                  <c:v>86683221413.985153</c:v>
                </c:pt>
                <c:pt idx="318">
                  <c:v>86444080753.37764</c:v>
                </c:pt>
                <c:pt idx="319">
                  <c:v>86681430496.210342</c:v>
                </c:pt>
                <c:pt idx="320">
                  <c:v>86149287096.499878</c:v>
                </c:pt>
                <c:pt idx="321">
                  <c:v>86381965113.015427</c:v>
                </c:pt>
                <c:pt idx="322">
                  <c:v>85642355543.796997</c:v>
                </c:pt>
                <c:pt idx="323">
                  <c:v>86153393034.820297</c:v>
                </c:pt>
                <c:pt idx="324">
                  <c:v>86148324086.617432</c:v>
                </c:pt>
                <c:pt idx="325">
                  <c:v>86036759671.102615</c:v>
                </c:pt>
                <c:pt idx="326">
                  <c:v>86166273409.940582</c:v>
                </c:pt>
                <c:pt idx="327">
                  <c:v>86028048601.296463</c:v>
                </c:pt>
                <c:pt idx="328">
                  <c:v>85919010949.010239</c:v>
                </c:pt>
                <c:pt idx="329">
                  <c:v>85910557572.257431</c:v>
                </c:pt>
                <c:pt idx="330">
                  <c:v>86125051007.123917</c:v>
                </c:pt>
                <c:pt idx="331">
                  <c:v>86097422411.751114</c:v>
                </c:pt>
                <c:pt idx="332">
                  <c:v>85924746296.707733</c:v>
                </c:pt>
                <c:pt idx="333">
                  <c:v>86888081327.072662</c:v>
                </c:pt>
                <c:pt idx="334">
                  <c:v>85956001235.088348</c:v>
                </c:pt>
                <c:pt idx="335">
                  <c:v>86242873263.7565</c:v>
                </c:pt>
                <c:pt idx="336">
                  <c:v>86535316900.034393</c:v>
                </c:pt>
                <c:pt idx="337">
                  <c:v>86189379876.525421</c:v>
                </c:pt>
                <c:pt idx="338">
                  <c:v>86215898313.896423</c:v>
                </c:pt>
                <c:pt idx="339">
                  <c:v>86135220195.058807</c:v>
                </c:pt>
                <c:pt idx="340">
                  <c:v>85942047726.001053</c:v>
                </c:pt>
                <c:pt idx="341">
                  <c:v>85526323701.38678</c:v>
                </c:pt>
                <c:pt idx="342">
                  <c:v>86461837320.708771</c:v>
                </c:pt>
                <c:pt idx="343">
                  <c:v>86093676832.717163</c:v>
                </c:pt>
                <c:pt idx="344">
                  <c:v>86305345437.891678</c:v>
                </c:pt>
                <c:pt idx="345">
                  <c:v>86289023583.587479</c:v>
                </c:pt>
                <c:pt idx="346">
                  <c:v>86305721184.646606</c:v>
                </c:pt>
                <c:pt idx="347">
                  <c:v>86419210130.152328</c:v>
                </c:pt>
                <c:pt idx="348">
                  <c:v>86072016840.204895</c:v>
                </c:pt>
                <c:pt idx="349">
                  <c:v>86477131051.31221</c:v>
                </c:pt>
                <c:pt idx="350">
                  <c:v>86461090123.332581</c:v>
                </c:pt>
                <c:pt idx="351">
                  <c:v>86331596490.41272</c:v>
                </c:pt>
                <c:pt idx="352">
                  <c:v>86363723910.741745</c:v>
                </c:pt>
                <c:pt idx="353">
                  <c:v>86442097541.039459</c:v>
                </c:pt>
                <c:pt idx="354">
                  <c:v>86605419597.12822</c:v>
                </c:pt>
                <c:pt idx="355">
                  <c:v>86084741631.739334</c:v>
                </c:pt>
                <c:pt idx="356">
                  <c:v>86426245965.971893</c:v>
                </c:pt>
                <c:pt idx="357">
                  <c:v>86475536535.585144</c:v>
                </c:pt>
                <c:pt idx="358">
                  <c:v>86539478315.633026</c:v>
                </c:pt>
                <c:pt idx="359">
                  <c:v>86525258202.620453</c:v>
                </c:pt>
                <c:pt idx="360">
                  <c:v>86598467502.153366</c:v>
                </c:pt>
                <c:pt idx="361">
                  <c:v>86574476742.258514</c:v>
                </c:pt>
                <c:pt idx="362">
                  <c:v>86176194468.787476</c:v>
                </c:pt>
                <c:pt idx="363">
                  <c:v>86859471901.42572</c:v>
                </c:pt>
                <c:pt idx="364">
                  <c:v>86740920823.271057</c:v>
                </c:pt>
                <c:pt idx="365">
                  <c:v>86503714839.561768</c:v>
                </c:pt>
                <c:pt idx="366">
                  <c:v>86495866298.823685</c:v>
                </c:pt>
                <c:pt idx="367">
                  <c:v>86279234478.127441</c:v>
                </c:pt>
                <c:pt idx="368">
                  <c:v>86043003762.996719</c:v>
                </c:pt>
                <c:pt idx="369">
                  <c:v>86540782229.909103</c:v>
                </c:pt>
                <c:pt idx="370">
                  <c:v>86588514650.438004</c:v>
                </c:pt>
                <c:pt idx="371">
                  <c:v>86506607119.609863</c:v>
                </c:pt>
                <c:pt idx="372">
                  <c:v>86651487943.47316</c:v>
                </c:pt>
                <c:pt idx="373">
                  <c:v>86770364184.55072</c:v>
                </c:pt>
                <c:pt idx="374">
                  <c:v>86789571560.811829</c:v>
                </c:pt>
                <c:pt idx="375">
                  <c:v>87074754712.143951</c:v>
                </c:pt>
                <c:pt idx="376">
                  <c:v>86543492197.599442</c:v>
                </c:pt>
                <c:pt idx="377">
                  <c:v>86674503419.417175</c:v>
                </c:pt>
                <c:pt idx="378">
                  <c:v>87022232990.214905</c:v>
                </c:pt>
                <c:pt idx="379">
                  <c:v>86735821067.9552</c:v>
                </c:pt>
                <c:pt idx="380">
                  <c:v>86800294085.961517</c:v>
                </c:pt>
                <c:pt idx="381">
                  <c:v>86855531800.84375</c:v>
                </c:pt>
                <c:pt idx="382">
                  <c:v>86671444408.152954</c:v>
                </c:pt>
                <c:pt idx="383">
                  <c:v>87013827804.312485</c:v>
                </c:pt>
                <c:pt idx="384">
                  <c:v>87295440965.808487</c:v>
                </c:pt>
                <c:pt idx="385">
                  <c:v>87440987812.823853</c:v>
                </c:pt>
                <c:pt idx="386">
                  <c:v>87255479537.278625</c:v>
                </c:pt>
                <c:pt idx="387">
                  <c:v>87450540519.511688</c:v>
                </c:pt>
                <c:pt idx="388">
                  <c:v>87578113260.16449</c:v>
                </c:pt>
                <c:pt idx="389">
                  <c:v>88033331764.470917</c:v>
                </c:pt>
                <c:pt idx="390">
                  <c:v>87209786730.300507</c:v>
                </c:pt>
                <c:pt idx="391">
                  <c:v>87700918606.267609</c:v>
                </c:pt>
                <c:pt idx="392">
                  <c:v>87732798781.605103</c:v>
                </c:pt>
                <c:pt idx="393">
                  <c:v>87777814748.028702</c:v>
                </c:pt>
                <c:pt idx="394">
                  <c:v>87876995925.839478</c:v>
                </c:pt>
                <c:pt idx="395">
                  <c:v>87763120565.340591</c:v>
                </c:pt>
                <c:pt idx="396">
                  <c:v>87675844179.736969</c:v>
                </c:pt>
                <c:pt idx="397">
                  <c:v>88170101792.451233</c:v>
                </c:pt>
                <c:pt idx="398">
                  <c:v>88547038988.324524</c:v>
                </c:pt>
                <c:pt idx="399">
                  <c:v>88523289003.881058</c:v>
                </c:pt>
                <c:pt idx="400">
                  <c:v>88579459058.337402</c:v>
                </c:pt>
                <c:pt idx="401">
                  <c:v>88762976451.666229</c:v>
                </c:pt>
                <c:pt idx="402">
                  <c:v>88521957491.006348</c:v>
                </c:pt>
                <c:pt idx="403">
                  <c:v>88630702865.826157</c:v>
                </c:pt>
                <c:pt idx="404">
                  <c:v>88929919570.862564</c:v>
                </c:pt>
                <c:pt idx="405">
                  <c:v>89325543615.795868</c:v>
                </c:pt>
                <c:pt idx="406">
                  <c:v>89876228255.854996</c:v>
                </c:pt>
                <c:pt idx="407">
                  <c:v>89922598456.701385</c:v>
                </c:pt>
                <c:pt idx="408">
                  <c:v>90050157048.595963</c:v>
                </c:pt>
                <c:pt idx="409">
                  <c:v>90004544414.786957</c:v>
                </c:pt>
                <c:pt idx="410">
                  <c:v>90613954448.401047</c:v>
                </c:pt>
                <c:pt idx="411">
                  <c:v>90288497134.345276</c:v>
                </c:pt>
                <c:pt idx="412">
                  <c:v>90899008318.313583</c:v>
                </c:pt>
                <c:pt idx="413">
                  <c:v>90992018642.168594</c:v>
                </c:pt>
                <c:pt idx="414">
                  <c:v>90987729957.066681</c:v>
                </c:pt>
                <c:pt idx="415">
                  <c:v>91182432165.510269</c:v>
                </c:pt>
                <c:pt idx="416">
                  <c:v>91043881127.547089</c:v>
                </c:pt>
                <c:pt idx="417">
                  <c:v>91283889021.205139</c:v>
                </c:pt>
                <c:pt idx="418">
                  <c:v>90923415206.113235</c:v>
                </c:pt>
                <c:pt idx="419">
                  <c:v>91810608970.462616</c:v>
                </c:pt>
                <c:pt idx="420">
                  <c:v>92220601724.25087</c:v>
                </c:pt>
                <c:pt idx="421">
                  <c:v>92025721561.275391</c:v>
                </c:pt>
                <c:pt idx="422">
                  <c:v>92218117529.128311</c:v>
                </c:pt>
                <c:pt idx="423">
                  <c:v>92213139590.131424</c:v>
                </c:pt>
                <c:pt idx="424">
                  <c:v>92136109764.70282</c:v>
                </c:pt>
                <c:pt idx="425">
                  <c:v>92632747139.352112</c:v>
                </c:pt>
                <c:pt idx="426">
                  <c:v>92636224363.798798</c:v>
                </c:pt>
                <c:pt idx="427">
                  <c:v>93199853577.140442</c:v>
                </c:pt>
                <c:pt idx="428">
                  <c:v>92906562415.123062</c:v>
                </c:pt>
                <c:pt idx="429">
                  <c:v>93056943271.333099</c:v>
                </c:pt>
                <c:pt idx="430">
                  <c:v>93110311371.837387</c:v>
                </c:pt>
                <c:pt idx="431">
                  <c:v>93530242198.034424</c:v>
                </c:pt>
                <c:pt idx="432">
                  <c:v>92874317680.422791</c:v>
                </c:pt>
                <c:pt idx="433">
                  <c:v>93563088010.815796</c:v>
                </c:pt>
                <c:pt idx="434">
                  <c:v>93807925720.322922</c:v>
                </c:pt>
                <c:pt idx="435">
                  <c:v>93787670303.129242</c:v>
                </c:pt>
                <c:pt idx="436">
                  <c:v>94210071628.115631</c:v>
                </c:pt>
                <c:pt idx="437">
                  <c:v>93821888302.573303</c:v>
                </c:pt>
                <c:pt idx="438">
                  <c:v>94092712788.879959</c:v>
                </c:pt>
                <c:pt idx="439">
                  <c:v>94459529110.035278</c:v>
                </c:pt>
                <c:pt idx="440">
                  <c:v>94281833039.714005</c:v>
                </c:pt>
                <c:pt idx="441">
                  <c:v>94211175953.347183</c:v>
                </c:pt>
                <c:pt idx="442">
                  <c:v>94264589722.328018</c:v>
                </c:pt>
                <c:pt idx="443">
                  <c:v>94360938394.385925</c:v>
                </c:pt>
                <c:pt idx="444">
                  <c:v>94429773227.11055</c:v>
                </c:pt>
                <c:pt idx="445">
                  <c:v>94732684034.176224</c:v>
                </c:pt>
                <c:pt idx="446">
                  <c:v>94317664439.268707</c:v>
                </c:pt>
                <c:pt idx="447">
                  <c:v>94726520902.256256</c:v>
                </c:pt>
                <c:pt idx="448">
                  <c:v>94632880547.135681</c:v>
                </c:pt>
                <c:pt idx="449">
                  <c:v>94744357939.085297</c:v>
                </c:pt>
                <c:pt idx="450">
                  <c:v>94818634685.177338</c:v>
                </c:pt>
                <c:pt idx="451">
                  <c:v>94870086416.808121</c:v>
                </c:pt>
                <c:pt idx="452">
                  <c:v>94845230559.576508</c:v>
                </c:pt>
                <c:pt idx="453">
                  <c:v>94592670973.181366</c:v>
                </c:pt>
                <c:pt idx="454">
                  <c:v>95170712039.141052</c:v>
                </c:pt>
                <c:pt idx="455">
                  <c:v>95703180347.640671</c:v>
                </c:pt>
                <c:pt idx="456">
                  <c:v>95157201752.699982</c:v>
                </c:pt>
                <c:pt idx="457">
                  <c:v>97151574524.797852</c:v>
                </c:pt>
                <c:pt idx="458">
                  <c:v>97252668742.024887</c:v>
                </c:pt>
                <c:pt idx="459">
                  <c:v>96923025550.497559</c:v>
                </c:pt>
                <c:pt idx="460">
                  <c:v>96653335994.090561</c:v>
                </c:pt>
                <c:pt idx="461">
                  <c:v>97730225781.981995</c:v>
                </c:pt>
                <c:pt idx="462">
                  <c:v>98192169587.830078</c:v>
                </c:pt>
                <c:pt idx="463">
                  <c:v>98379535031.922531</c:v>
                </c:pt>
                <c:pt idx="464">
                  <c:v>99026342777.944443</c:v>
                </c:pt>
                <c:pt idx="465">
                  <c:v>99319151869.525375</c:v>
                </c:pt>
                <c:pt idx="466">
                  <c:v>99634469820.130722</c:v>
                </c:pt>
                <c:pt idx="467">
                  <c:v>99683021592.186371</c:v>
                </c:pt>
                <c:pt idx="468">
                  <c:v>100249072915.08069</c:v>
                </c:pt>
                <c:pt idx="469">
                  <c:v>100743122600.09892</c:v>
                </c:pt>
                <c:pt idx="470">
                  <c:v>100623248455.1403</c:v>
                </c:pt>
                <c:pt idx="471">
                  <c:v>100617671932.86598</c:v>
                </c:pt>
                <c:pt idx="472">
                  <c:v>100730042624.73927</c:v>
                </c:pt>
                <c:pt idx="473">
                  <c:v>100950040325.40895</c:v>
                </c:pt>
                <c:pt idx="474">
                  <c:v>100460608030.73132</c:v>
                </c:pt>
                <c:pt idx="475">
                  <c:v>100891002385.58786</c:v>
                </c:pt>
                <c:pt idx="476">
                  <c:v>100813609566.33598</c:v>
                </c:pt>
                <c:pt idx="477">
                  <c:v>100623723826.65109</c:v>
                </c:pt>
                <c:pt idx="478">
                  <c:v>100637574172.11595</c:v>
                </c:pt>
                <c:pt idx="479">
                  <c:v>100306446266.58514</c:v>
                </c:pt>
                <c:pt idx="480">
                  <c:v>100364527111.91635</c:v>
                </c:pt>
                <c:pt idx="481">
                  <c:v>101147284881.23947</c:v>
                </c:pt>
                <c:pt idx="482">
                  <c:v>101404579830.21877</c:v>
                </c:pt>
                <c:pt idx="483">
                  <c:v>101328325154.30843</c:v>
                </c:pt>
                <c:pt idx="484">
                  <c:v>101243725539.08862</c:v>
                </c:pt>
                <c:pt idx="485">
                  <c:v>101745060277.224</c:v>
                </c:pt>
                <c:pt idx="486">
                  <c:v>101806387363.83945</c:v>
                </c:pt>
                <c:pt idx="487">
                  <c:v>101871738043.27312</c:v>
                </c:pt>
                <c:pt idx="488">
                  <c:v>101517244564.64682</c:v>
                </c:pt>
                <c:pt idx="489">
                  <c:v>101959803200.51694</c:v>
                </c:pt>
                <c:pt idx="490">
                  <c:v>101848456190.75638</c:v>
                </c:pt>
                <c:pt idx="491">
                  <c:v>101942726302.29927</c:v>
                </c:pt>
                <c:pt idx="492">
                  <c:v>101916899013.4709</c:v>
                </c:pt>
                <c:pt idx="493">
                  <c:v>101764541984.58473</c:v>
                </c:pt>
                <c:pt idx="494">
                  <c:v>101886259054.54614</c:v>
                </c:pt>
                <c:pt idx="495">
                  <c:v>101813101785.5531</c:v>
                </c:pt>
                <c:pt idx="496">
                  <c:v>101959134160.69949</c:v>
                </c:pt>
                <c:pt idx="497">
                  <c:v>102168578233.96143</c:v>
                </c:pt>
                <c:pt idx="498">
                  <c:v>102026467932.84123</c:v>
                </c:pt>
                <c:pt idx="499">
                  <c:v>102093294199.05612</c:v>
                </c:pt>
                <c:pt idx="500">
                  <c:v>102233022001.15192</c:v>
                </c:pt>
                <c:pt idx="501">
                  <c:v>102352433095.62045</c:v>
                </c:pt>
                <c:pt idx="502">
                  <c:v>102684060132.1804</c:v>
                </c:pt>
                <c:pt idx="503">
                  <c:v>102926457558.19356</c:v>
                </c:pt>
                <c:pt idx="504">
                  <c:v>103127578045.94366</c:v>
                </c:pt>
                <c:pt idx="505">
                  <c:v>103373909662.88185</c:v>
                </c:pt>
                <c:pt idx="506">
                  <c:v>103533922157.74741</c:v>
                </c:pt>
                <c:pt idx="507">
                  <c:v>103480416155.65198</c:v>
                </c:pt>
                <c:pt idx="508">
                  <c:v>103630437438.34653</c:v>
                </c:pt>
                <c:pt idx="509">
                  <c:v>103240646799.43404</c:v>
                </c:pt>
                <c:pt idx="510">
                  <c:v>103887525512.69209</c:v>
                </c:pt>
                <c:pt idx="511">
                  <c:v>103518236013.23433</c:v>
                </c:pt>
                <c:pt idx="512">
                  <c:v>103797635772.91486</c:v>
                </c:pt>
                <c:pt idx="513">
                  <c:v>103680812159.16418</c:v>
                </c:pt>
                <c:pt idx="514">
                  <c:v>103855387729.95897</c:v>
                </c:pt>
                <c:pt idx="515">
                  <c:v>104524780435.34081</c:v>
                </c:pt>
                <c:pt idx="516">
                  <c:v>104351657126.8726</c:v>
                </c:pt>
                <c:pt idx="517">
                  <c:v>104557451057.54774</c:v>
                </c:pt>
                <c:pt idx="518">
                  <c:v>104964404388.6281</c:v>
                </c:pt>
                <c:pt idx="519">
                  <c:v>105137787938.9986</c:v>
                </c:pt>
                <c:pt idx="520">
                  <c:v>105200756943.37558</c:v>
                </c:pt>
                <c:pt idx="521">
                  <c:v>105793927789.49359</c:v>
                </c:pt>
                <c:pt idx="522">
                  <c:v>105410053791.43118</c:v>
                </c:pt>
                <c:pt idx="523">
                  <c:v>106377971426.04488</c:v>
                </c:pt>
                <c:pt idx="524">
                  <c:v>106634773767.44995</c:v>
                </c:pt>
                <c:pt idx="525">
                  <c:v>106945754747.65886</c:v>
                </c:pt>
                <c:pt idx="526">
                  <c:v>107275176597.15651</c:v>
                </c:pt>
                <c:pt idx="527">
                  <c:v>107934695159.48376</c:v>
                </c:pt>
                <c:pt idx="528">
                  <c:v>108370832508.8853</c:v>
                </c:pt>
                <c:pt idx="529">
                  <c:v>108091887460.37479</c:v>
                </c:pt>
                <c:pt idx="530">
                  <c:v>108554743833.14</c:v>
                </c:pt>
                <c:pt idx="531">
                  <c:v>108653489975.69695</c:v>
                </c:pt>
                <c:pt idx="532">
                  <c:v>108936685348.12642</c:v>
                </c:pt>
                <c:pt idx="533">
                  <c:v>109468288849.34384</c:v>
                </c:pt>
                <c:pt idx="534">
                  <c:v>109123352948.27739</c:v>
                </c:pt>
                <c:pt idx="535">
                  <c:v>109606105323.56523</c:v>
                </c:pt>
                <c:pt idx="536">
                  <c:v>109404676503.06184</c:v>
                </c:pt>
                <c:pt idx="537">
                  <c:v>110149958381.10303</c:v>
                </c:pt>
                <c:pt idx="538">
                  <c:v>109719101311.68774</c:v>
                </c:pt>
                <c:pt idx="539">
                  <c:v>110231271426.23834</c:v>
                </c:pt>
                <c:pt idx="540">
                  <c:v>110340198696.26158</c:v>
                </c:pt>
                <c:pt idx="541">
                  <c:v>110263395828.50471</c:v>
                </c:pt>
                <c:pt idx="542">
                  <c:v>110331824485.62004</c:v>
                </c:pt>
                <c:pt idx="543">
                  <c:v>110346320001.66316</c:v>
                </c:pt>
                <c:pt idx="544">
                  <c:v>110136275341.28981</c:v>
                </c:pt>
                <c:pt idx="545">
                  <c:v>110783216069.5231</c:v>
                </c:pt>
                <c:pt idx="546">
                  <c:v>110498219389.71906</c:v>
                </c:pt>
                <c:pt idx="547">
                  <c:v>110787240437.4799</c:v>
                </c:pt>
                <c:pt idx="548">
                  <c:v>110839765643.29024</c:v>
                </c:pt>
                <c:pt idx="549">
                  <c:v>110685797205.39825</c:v>
                </c:pt>
                <c:pt idx="550">
                  <c:v>110691317896.01202</c:v>
                </c:pt>
                <c:pt idx="551">
                  <c:v>110991804357.60181</c:v>
                </c:pt>
                <c:pt idx="552">
                  <c:v>111932732552.66109</c:v>
                </c:pt>
                <c:pt idx="553">
                  <c:v>112449202697.27386</c:v>
                </c:pt>
                <c:pt idx="554">
                  <c:v>113177954904.83476</c:v>
                </c:pt>
                <c:pt idx="555">
                  <c:v>113301061952.65364</c:v>
                </c:pt>
                <c:pt idx="556">
                  <c:v>113495297329.16806</c:v>
                </c:pt>
                <c:pt idx="557">
                  <c:v>113575338370.03581</c:v>
                </c:pt>
                <c:pt idx="558">
                  <c:v>112735462207.85773</c:v>
                </c:pt>
                <c:pt idx="559">
                  <c:v>113855553760.84245</c:v>
                </c:pt>
                <c:pt idx="560">
                  <c:v>113713609683.00296</c:v>
                </c:pt>
                <c:pt idx="561">
                  <c:v>113463558450.48422</c:v>
                </c:pt>
                <c:pt idx="562">
                  <c:v>114000869067.69003</c:v>
                </c:pt>
                <c:pt idx="563">
                  <c:v>114297063614.27831</c:v>
                </c:pt>
                <c:pt idx="564">
                  <c:v>114579291643.94952</c:v>
                </c:pt>
                <c:pt idx="565">
                  <c:v>113753701013.83885</c:v>
                </c:pt>
                <c:pt idx="566">
                  <c:v>115516522632.32735</c:v>
                </c:pt>
                <c:pt idx="567">
                  <c:v>115763571915.41539</c:v>
                </c:pt>
                <c:pt idx="568">
                  <c:v>116493547999.69165</c:v>
                </c:pt>
                <c:pt idx="569">
                  <c:v>116386005001.03998</c:v>
                </c:pt>
                <c:pt idx="570">
                  <c:v>116529695727.91762</c:v>
                </c:pt>
                <c:pt idx="571">
                  <c:v>117040458182.93758</c:v>
                </c:pt>
                <c:pt idx="572">
                  <c:v>115952368074.25285</c:v>
                </c:pt>
                <c:pt idx="573">
                  <c:v>117476504318.99174</c:v>
                </c:pt>
                <c:pt idx="574">
                  <c:v>117231039077.83182</c:v>
                </c:pt>
                <c:pt idx="575">
                  <c:v>116985756824.87404</c:v>
                </c:pt>
                <c:pt idx="576">
                  <c:v>117184704668.51988</c:v>
                </c:pt>
                <c:pt idx="577">
                  <c:v>117208715176.44147</c:v>
                </c:pt>
                <c:pt idx="578">
                  <c:v>116893922548.71326</c:v>
                </c:pt>
                <c:pt idx="579">
                  <c:v>116789631985.67342</c:v>
                </c:pt>
                <c:pt idx="580">
                  <c:v>117677238621.33154</c:v>
                </c:pt>
                <c:pt idx="581">
                  <c:v>117745124861.71947</c:v>
                </c:pt>
                <c:pt idx="582">
                  <c:v>117437905864.55061</c:v>
                </c:pt>
                <c:pt idx="583">
                  <c:v>117455667135.92427</c:v>
                </c:pt>
                <c:pt idx="584">
                  <c:v>117450893246.31689</c:v>
                </c:pt>
                <c:pt idx="585">
                  <c:v>117482472220.67693</c:v>
                </c:pt>
                <c:pt idx="586">
                  <c:v>117443382144.78325</c:v>
                </c:pt>
                <c:pt idx="587">
                  <c:v>117833809636.34915</c:v>
                </c:pt>
                <c:pt idx="588">
                  <c:v>117510337513.39537</c:v>
                </c:pt>
                <c:pt idx="589">
                  <c:v>117491928224.30353</c:v>
                </c:pt>
                <c:pt idx="590">
                  <c:v>117486081880.10765</c:v>
                </c:pt>
                <c:pt idx="591">
                  <c:v>117686905248.29105</c:v>
                </c:pt>
                <c:pt idx="592">
                  <c:v>117577145317.77672</c:v>
                </c:pt>
                <c:pt idx="593">
                  <c:v>117656219834.99184</c:v>
                </c:pt>
                <c:pt idx="594">
                  <c:v>117767303090.46526</c:v>
                </c:pt>
                <c:pt idx="595">
                  <c:v>118119151378.3828</c:v>
                </c:pt>
                <c:pt idx="596">
                  <c:v>117954615783.80009</c:v>
                </c:pt>
                <c:pt idx="597">
                  <c:v>118004531043.46632</c:v>
                </c:pt>
                <c:pt idx="598">
                  <c:v>118443400300.44965</c:v>
                </c:pt>
                <c:pt idx="599">
                  <c:v>118280774073.96922</c:v>
                </c:pt>
                <c:pt idx="600">
                  <c:v>117605804448.29366</c:v>
                </c:pt>
                <c:pt idx="601">
                  <c:v>118218334943.9968</c:v>
                </c:pt>
                <c:pt idx="602">
                  <c:v>118695649200.8143</c:v>
                </c:pt>
                <c:pt idx="603">
                  <c:v>118563197666.13184</c:v>
                </c:pt>
                <c:pt idx="604">
                  <c:v>118600635742.74365</c:v>
                </c:pt>
                <c:pt idx="605">
                  <c:v>118796104724.23723</c:v>
                </c:pt>
                <c:pt idx="606">
                  <c:v>118488178489.18579</c:v>
                </c:pt>
                <c:pt idx="607">
                  <c:v>118360575732.70404</c:v>
                </c:pt>
                <c:pt idx="608">
                  <c:v>118697606588.82825</c:v>
                </c:pt>
                <c:pt idx="609">
                  <c:v>118679592334.11948</c:v>
                </c:pt>
                <c:pt idx="610">
                  <c:v>118701478500.68219</c:v>
                </c:pt>
                <c:pt idx="611">
                  <c:v>118778993331.98087</c:v>
                </c:pt>
                <c:pt idx="612">
                  <c:v>119102555186.21846</c:v>
                </c:pt>
                <c:pt idx="613">
                  <c:v>119051550796.80809</c:v>
                </c:pt>
                <c:pt idx="614">
                  <c:v>119066980886.3354</c:v>
                </c:pt>
                <c:pt idx="615">
                  <c:v>119252975269.26529</c:v>
                </c:pt>
                <c:pt idx="616">
                  <c:v>118867793618.08517</c:v>
                </c:pt>
                <c:pt idx="617">
                  <c:v>119195613542.49713</c:v>
                </c:pt>
                <c:pt idx="618">
                  <c:v>119250008786.85289</c:v>
                </c:pt>
                <c:pt idx="619">
                  <c:v>119368676947.44917</c:v>
                </c:pt>
                <c:pt idx="620">
                  <c:v>119383558588.007</c:v>
                </c:pt>
                <c:pt idx="621">
                  <c:v>118932612085.71078</c:v>
                </c:pt>
                <c:pt idx="622">
                  <c:v>119159268267.76335</c:v>
                </c:pt>
                <c:pt idx="623">
                  <c:v>119329588400.01698</c:v>
                </c:pt>
                <c:pt idx="624">
                  <c:v>119353210833.98639</c:v>
                </c:pt>
                <c:pt idx="625">
                  <c:v>119295921393.36903</c:v>
                </c:pt>
                <c:pt idx="626">
                  <c:v>119190081765.82245</c:v>
                </c:pt>
                <c:pt idx="627">
                  <c:v>119263235423.59636</c:v>
                </c:pt>
                <c:pt idx="628">
                  <c:v>119240552456.57051</c:v>
                </c:pt>
                <c:pt idx="629">
                  <c:v>119614135662.62077</c:v>
                </c:pt>
                <c:pt idx="630">
                  <c:v>119675041901.98807</c:v>
                </c:pt>
                <c:pt idx="631">
                  <c:v>119652615024.66716</c:v>
                </c:pt>
                <c:pt idx="632">
                  <c:v>119638548336.52589</c:v>
                </c:pt>
                <c:pt idx="633">
                  <c:v>119613083668.14471</c:v>
                </c:pt>
                <c:pt idx="634">
                  <c:v>119850319596.94099</c:v>
                </c:pt>
                <c:pt idx="635">
                  <c:v>119056809819.51263</c:v>
                </c:pt>
                <c:pt idx="636">
                  <c:v>119758035463.38106</c:v>
                </c:pt>
                <c:pt idx="637">
                  <c:v>119593492693.17293</c:v>
                </c:pt>
                <c:pt idx="638">
                  <c:v>119459502121.84431</c:v>
                </c:pt>
                <c:pt idx="639">
                  <c:v>118680612944.39343</c:v>
                </c:pt>
                <c:pt idx="640">
                  <c:v>118829551318.01329</c:v>
                </c:pt>
                <c:pt idx="641">
                  <c:v>118544443663.41209</c:v>
                </c:pt>
                <c:pt idx="642">
                  <c:v>118204341811.35031</c:v>
                </c:pt>
                <c:pt idx="643">
                  <c:v>118479538298.67853</c:v>
                </c:pt>
                <c:pt idx="644">
                  <c:v>118644385468.16577</c:v>
                </c:pt>
                <c:pt idx="645">
                  <c:v>118486884888.16525</c:v>
                </c:pt>
                <c:pt idx="646">
                  <c:v>118171334099.15631</c:v>
                </c:pt>
                <c:pt idx="647">
                  <c:v>118123252524.92581</c:v>
                </c:pt>
                <c:pt idx="648">
                  <c:v>118677700685.3295</c:v>
                </c:pt>
                <c:pt idx="649">
                  <c:v>117990293668.08913</c:v>
                </c:pt>
                <c:pt idx="650">
                  <c:v>118972962144.87103</c:v>
                </c:pt>
                <c:pt idx="651">
                  <c:v>118604212430.60005</c:v>
                </c:pt>
                <c:pt idx="652">
                  <c:v>118533441378.60152</c:v>
                </c:pt>
                <c:pt idx="653">
                  <c:v>118588792653.03728</c:v>
                </c:pt>
                <c:pt idx="654">
                  <c:v>118956787179.74292</c:v>
                </c:pt>
                <c:pt idx="655">
                  <c:v>118771737246.05766</c:v>
                </c:pt>
                <c:pt idx="656">
                  <c:v>118957609690.26991</c:v>
                </c:pt>
                <c:pt idx="657">
                  <c:v>119256013566.22734</c:v>
                </c:pt>
                <c:pt idx="658">
                  <c:v>119964505404.22449</c:v>
                </c:pt>
                <c:pt idx="659">
                  <c:v>119890557279.4084</c:v>
                </c:pt>
                <c:pt idx="660">
                  <c:v>120075345916.70296</c:v>
                </c:pt>
                <c:pt idx="661">
                  <c:v>120356540760.6312</c:v>
                </c:pt>
                <c:pt idx="662">
                  <c:v>120565142193.35858</c:v>
                </c:pt>
                <c:pt idx="663">
                  <c:v>120183519042.55159</c:v>
                </c:pt>
                <c:pt idx="664">
                  <c:v>120562648525.74008</c:v>
                </c:pt>
                <c:pt idx="665">
                  <c:v>121025398570.65678</c:v>
                </c:pt>
                <c:pt idx="666">
                  <c:v>120470044698.99962</c:v>
                </c:pt>
                <c:pt idx="667">
                  <c:v>120484357485.06406</c:v>
                </c:pt>
                <c:pt idx="668">
                  <c:v>120699705586.27031</c:v>
                </c:pt>
                <c:pt idx="669">
                  <c:v>120489670373.00308</c:v>
                </c:pt>
                <c:pt idx="670">
                  <c:v>120563419170.95267</c:v>
                </c:pt>
                <c:pt idx="671">
                  <c:v>121130882232.17076</c:v>
                </c:pt>
                <c:pt idx="672">
                  <c:v>122014632717.06381</c:v>
                </c:pt>
                <c:pt idx="673">
                  <c:v>120322277150.23845</c:v>
                </c:pt>
                <c:pt idx="674">
                  <c:v>120528233030.37057</c:v>
                </c:pt>
                <c:pt idx="675">
                  <c:v>119393269458.82837</c:v>
                </c:pt>
                <c:pt idx="676">
                  <c:v>120760101789.77496</c:v>
                </c:pt>
                <c:pt idx="677">
                  <c:v>120081334542.39848</c:v>
                </c:pt>
                <c:pt idx="678">
                  <c:v>121280058749.14694</c:v>
                </c:pt>
                <c:pt idx="679">
                  <c:v>121391307105.00462</c:v>
                </c:pt>
                <c:pt idx="680">
                  <c:v>121676076160.21317</c:v>
                </c:pt>
                <c:pt idx="681">
                  <c:v>121712044448.22035</c:v>
                </c:pt>
                <c:pt idx="682">
                  <c:v>121916527853.38693</c:v>
                </c:pt>
                <c:pt idx="683">
                  <c:v>122631601671.60284</c:v>
                </c:pt>
                <c:pt idx="684">
                  <c:v>121287564733.51428</c:v>
                </c:pt>
                <c:pt idx="685">
                  <c:v>121926779350.08826</c:v>
                </c:pt>
                <c:pt idx="686">
                  <c:v>123283581670.44334</c:v>
                </c:pt>
                <c:pt idx="687">
                  <c:v>123014881922.97842</c:v>
                </c:pt>
                <c:pt idx="688">
                  <c:v>123179920587.99826</c:v>
                </c:pt>
                <c:pt idx="689">
                  <c:v>123290847601.23897</c:v>
                </c:pt>
                <c:pt idx="690">
                  <c:v>123836613434.78171</c:v>
                </c:pt>
                <c:pt idx="691">
                  <c:v>123957047729.09596</c:v>
                </c:pt>
                <c:pt idx="692">
                  <c:v>123245097617.28358</c:v>
                </c:pt>
                <c:pt idx="693">
                  <c:v>124668606340.49397</c:v>
                </c:pt>
                <c:pt idx="694">
                  <c:v>124224139144.87462</c:v>
                </c:pt>
                <c:pt idx="695">
                  <c:v>124322598010.17352</c:v>
                </c:pt>
                <c:pt idx="696">
                  <c:v>124255175585.79854</c:v>
                </c:pt>
                <c:pt idx="697">
                  <c:v>124613964594.76187</c:v>
                </c:pt>
                <c:pt idx="698">
                  <c:v>124029763048.97302</c:v>
                </c:pt>
                <c:pt idx="699">
                  <c:v>124211965886.54015</c:v>
                </c:pt>
                <c:pt idx="700">
                  <c:v>124631901386.07001</c:v>
                </c:pt>
                <c:pt idx="701">
                  <c:v>124569156496.15581</c:v>
                </c:pt>
                <c:pt idx="702">
                  <c:v>124544386090.71143</c:v>
                </c:pt>
                <c:pt idx="703">
                  <c:v>124691566786.94424</c:v>
                </c:pt>
                <c:pt idx="704">
                  <c:v>124292877437.84099</c:v>
                </c:pt>
                <c:pt idx="705">
                  <c:v>125066923075.12282</c:v>
                </c:pt>
                <c:pt idx="706">
                  <c:v>124648222919.55528</c:v>
                </c:pt>
                <c:pt idx="707">
                  <c:v>124414697495.38017</c:v>
                </c:pt>
                <c:pt idx="708">
                  <c:v>124649431931.05621</c:v>
                </c:pt>
                <c:pt idx="709">
                  <c:v>124560253865.15923</c:v>
                </c:pt>
                <c:pt idx="710">
                  <c:v>125311063262.26935</c:v>
                </c:pt>
                <c:pt idx="711">
                  <c:v>125849636696.46733</c:v>
                </c:pt>
                <c:pt idx="712">
                  <c:v>123900641067.50078</c:v>
                </c:pt>
                <c:pt idx="713">
                  <c:v>125715718665.94179</c:v>
                </c:pt>
                <c:pt idx="714">
                  <c:v>126797302791.51614</c:v>
                </c:pt>
                <c:pt idx="715">
                  <c:v>125107085448.57843</c:v>
                </c:pt>
                <c:pt idx="716">
                  <c:v>124980649172.94637</c:v>
                </c:pt>
                <c:pt idx="717">
                  <c:v>125419477446.49579</c:v>
                </c:pt>
                <c:pt idx="718">
                  <c:v>125435567951.84027</c:v>
                </c:pt>
                <c:pt idx="719">
                  <c:v>127243893676.86624</c:v>
                </c:pt>
                <c:pt idx="720">
                  <c:v>126544093666.98628</c:v>
                </c:pt>
                <c:pt idx="721">
                  <c:v>126585476237.74229</c:v>
                </c:pt>
                <c:pt idx="722">
                  <c:v>125513811638.2583</c:v>
                </c:pt>
                <c:pt idx="723">
                  <c:v>125538074564.24422</c:v>
                </c:pt>
                <c:pt idx="724">
                  <c:v>126536451925.61954</c:v>
                </c:pt>
                <c:pt idx="725">
                  <c:v>125863007963.91052</c:v>
                </c:pt>
                <c:pt idx="726">
                  <c:v>125511273178.44841</c:v>
                </c:pt>
                <c:pt idx="727">
                  <c:v>125848581792.22749</c:v>
                </c:pt>
                <c:pt idx="728">
                  <c:v>125999155443.13092</c:v>
                </c:pt>
                <c:pt idx="729">
                  <c:v>125892519107.69489</c:v>
                </c:pt>
                <c:pt idx="730">
                  <c:v>126089707141.64894</c:v>
                </c:pt>
                <c:pt idx="731">
                  <c:v>125611339574.4408</c:v>
                </c:pt>
                <c:pt idx="732">
                  <c:v>126685239903.18651</c:v>
                </c:pt>
                <c:pt idx="733">
                  <c:v>125412107795.96106</c:v>
                </c:pt>
                <c:pt idx="734">
                  <c:v>125862861581.66866</c:v>
                </c:pt>
                <c:pt idx="735">
                  <c:v>125117105888.96092</c:v>
                </c:pt>
                <c:pt idx="736">
                  <c:v>125740585482.61372</c:v>
                </c:pt>
                <c:pt idx="737">
                  <c:v>125830273957.25587</c:v>
                </c:pt>
                <c:pt idx="738">
                  <c:v>125151238374.67982</c:v>
                </c:pt>
                <c:pt idx="739">
                  <c:v>125930176356.26712</c:v>
                </c:pt>
                <c:pt idx="740">
                  <c:v>125214003460.9498</c:v>
                </c:pt>
                <c:pt idx="741">
                  <c:v>126039746716.90604</c:v>
                </c:pt>
                <c:pt idx="742">
                  <c:v>126453704176.81895</c:v>
                </c:pt>
                <c:pt idx="743">
                  <c:v>125864828731.58173</c:v>
                </c:pt>
                <c:pt idx="744">
                  <c:v>125798180504.28441</c:v>
                </c:pt>
                <c:pt idx="745">
                  <c:v>125991748532.84006</c:v>
                </c:pt>
                <c:pt idx="746">
                  <c:v>125971481602.03748</c:v>
                </c:pt>
                <c:pt idx="747">
                  <c:v>125873688148.70422</c:v>
                </c:pt>
                <c:pt idx="748">
                  <c:v>125783496143.34247</c:v>
                </c:pt>
                <c:pt idx="749">
                  <c:v>126365704275.27899</c:v>
                </c:pt>
                <c:pt idx="750">
                  <c:v>126168083278.28532</c:v>
                </c:pt>
                <c:pt idx="751">
                  <c:v>126353601182.20647</c:v>
                </c:pt>
                <c:pt idx="752">
                  <c:v>126259973942.75441</c:v>
                </c:pt>
                <c:pt idx="753">
                  <c:v>126241945843.21405</c:v>
                </c:pt>
                <c:pt idx="754">
                  <c:v>126034528118.80147</c:v>
                </c:pt>
                <c:pt idx="755">
                  <c:v>126772834998.29105</c:v>
                </c:pt>
                <c:pt idx="756">
                  <c:v>125754126501.37595</c:v>
                </c:pt>
                <c:pt idx="757">
                  <c:v>126367040465.53709</c:v>
                </c:pt>
                <c:pt idx="758">
                  <c:v>126330884835.3273</c:v>
                </c:pt>
                <c:pt idx="759">
                  <c:v>127039496283.1712</c:v>
                </c:pt>
                <c:pt idx="760">
                  <c:v>127067802960.4077</c:v>
                </c:pt>
                <c:pt idx="761">
                  <c:v>126833491882.46439</c:v>
                </c:pt>
                <c:pt idx="762">
                  <c:v>126886720895.92047</c:v>
                </c:pt>
                <c:pt idx="763">
                  <c:v>127071823457.00793</c:v>
                </c:pt>
                <c:pt idx="764">
                  <c:v>126676769622.36435</c:v>
                </c:pt>
                <c:pt idx="765">
                  <c:v>126709614948.40839</c:v>
                </c:pt>
                <c:pt idx="766">
                  <c:v>126342063841.14297</c:v>
                </c:pt>
                <c:pt idx="767">
                  <c:v>126715813710.19096</c:v>
                </c:pt>
                <c:pt idx="768">
                  <c:v>126887689724.39687</c:v>
                </c:pt>
                <c:pt idx="769">
                  <c:v>126773894793.01157</c:v>
                </c:pt>
                <c:pt idx="770">
                  <c:v>127826166558.59285</c:v>
                </c:pt>
                <c:pt idx="771">
                  <c:v>128332232925.98405</c:v>
                </c:pt>
                <c:pt idx="772">
                  <c:v>129666790358.13438</c:v>
                </c:pt>
                <c:pt idx="773">
                  <c:v>130090450250.66121</c:v>
                </c:pt>
                <c:pt idx="774">
                  <c:v>129680658340.08606</c:v>
                </c:pt>
                <c:pt idx="775">
                  <c:v>131273237471.03246</c:v>
                </c:pt>
                <c:pt idx="776">
                  <c:v>131158300632.80505</c:v>
                </c:pt>
                <c:pt idx="777">
                  <c:v>133888766667.72577</c:v>
                </c:pt>
                <c:pt idx="778">
                  <c:v>133590867783.54704</c:v>
                </c:pt>
                <c:pt idx="779">
                  <c:v>133827014717.78302</c:v>
                </c:pt>
                <c:pt idx="780">
                  <c:v>134035495352.9045</c:v>
                </c:pt>
                <c:pt idx="781">
                  <c:v>134047270968.29782</c:v>
                </c:pt>
                <c:pt idx="782">
                  <c:v>134746745270.64899</c:v>
                </c:pt>
                <c:pt idx="783">
                  <c:v>135604599772.65956</c:v>
                </c:pt>
                <c:pt idx="784">
                  <c:v>137130184743.27049</c:v>
                </c:pt>
                <c:pt idx="785">
                  <c:v>137474844222.38058</c:v>
                </c:pt>
                <c:pt idx="786">
                  <c:v>138824383478.88217</c:v>
                </c:pt>
                <c:pt idx="787">
                  <c:v>139381779760.44968</c:v>
                </c:pt>
                <c:pt idx="788">
                  <c:v>139951810327.55908</c:v>
                </c:pt>
                <c:pt idx="789">
                  <c:v>139789860207.06805</c:v>
                </c:pt>
                <c:pt idx="790">
                  <c:v>139501181642.45065</c:v>
                </c:pt>
                <c:pt idx="791">
                  <c:v>140284159958.96594</c:v>
                </c:pt>
                <c:pt idx="792">
                  <c:v>140328583743.38882</c:v>
                </c:pt>
                <c:pt idx="793">
                  <c:v>141024173112.19299</c:v>
                </c:pt>
                <c:pt idx="794">
                  <c:v>141374960135.10199</c:v>
                </c:pt>
                <c:pt idx="795">
                  <c:v>141337547087.83405</c:v>
                </c:pt>
                <c:pt idx="796">
                  <c:v>141875835997.86386</c:v>
                </c:pt>
                <c:pt idx="797">
                  <c:v>142362449679.86252</c:v>
                </c:pt>
                <c:pt idx="798">
                  <c:v>144333237250.92966</c:v>
                </c:pt>
                <c:pt idx="799">
                  <c:v>143794806696.96841</c:v>
                </c:pt>
                <c:pt idx="800">
                  <c:v>144648626546.11179</c:v>
                </c:pt>
                <c:pt idx="801">
                  <c:v>144992789030.85333</c:v>
                </c:pt>
                <c:pt idx="802">
                  <c:v>145640897897.89249</c:v>
                </c:pt>
                <c:pt idx="803">
                  <c:v>146301841896.21432</c:v>
                </c:pt>
                <c:pt idx="804">
                  <c:v>146258906912.08871</c:v>
                </c:pt>
                <c:pt idx="805">
                  <c:v>147097132631.44128</c:v>
                </c:pt>
                <c:pt idx="806">
                  <c:v>147247508437.97351</c:v>
                </c:pt>
                <c:pt idx="807">
                  <c:v>147385341135.94864</c:v>
                </c:pt>
                <c:pt idx="808">
                  <c:v>148004596642.84671</c:v>
                </c:pt>
                <c:pt idx="809">
                  <c:v>147323541781.95712</c:v>
                </c:pt>
                <c:pt idx="810">
                  <c:v>146634704946.22321</c:v>
                </c:pt>
                <c:pt idx="811">
                  <c:v>147598113139.36783</c:v>
                </c:pt>
                <c:pt idx="812">
                  <c:v>147831547673.86813</c:v>
                </c:pt>
                <c:pt idx="813">
                  <c:v>147755433335.68918</c:v>
                </c:pt>
                <c:pt idx="814">
                  <c:v>146877503076.56485</c:v>
                </c:pt>
                <c:pt idx="815">
                  <c:v>146880339221.07465</c:v>
                </c:pt>
                <c:pt idx="816">
                  <c:v>147214701853.97714</c:v>
                </c:pt>
                <c:pt idx="817">
                  <c:v>146915879548.70691</c:v>
                </c:pt>
                <c:pt idx="818">
                  <c:v>146058668006.27185</c:v>
                </c:pt>
                <c:pt idx="819">
                  <c:v>147443382823.1886</c:v>
                </c:pt>
                <c:pt idx="820">
                  <c:v>146496956303.07437</c:v>
                </c:pt>
                <c:pt idx="821">
                  <c:v>145750984883.84119</c:v>
                </c:pt>
                <c:pt idx="822">
                  <c:v>145741944506.65088</c:v>
                </c:pt>
                <c:pt idx="823">
                  <c:v>145965627935.03085</c:v>
                </c:pt>
                <c:pt idx="824">
                  <c:v>144779086555.35773</c:v>
                </c:pt>
                <c:pt idx="825">
                  <c:v>144734087125.04248</c:v>
                </c:pt>
                <c:pt idx="826">
                  <c:v>144810515757.17041</c:v>
                </c:pt>
                <c:pt idx="827">
                  <c:v>144322446326.75836</c:v>
                </c:pt>
                <c:pt idx="828">
                  <c:v>144443077425.52628</c:v>
                </c:pt>
                <c:pt idx="829">
                  <c:v>144653251766.35046</c:v>
                </c:pt>
                <c:pt idx="830">
                  <c:v>143811443191.86197</c:v>
                </c:pt>
                <c:pt idx="831">
                  <c:v>144445512485.46097</c:v>
                </c:pt>
                <c:pt idx="832">
                  <c:v>144481012775.82788</c:v>
                </c:pt>
                <c:pt idx="833">
                  <c:v>144636614739.59833</c:v>
                </c:pt>
                <c:pt idx="834">
                  <c:v>144574874786.71432</c:v>
                </c:pt>
                <c:pt idx="835">
                  <c:v>144476974879.20688</c:v>
                </c:pt>
                <c:pt idx="836">
                  <c:v>144459170282.56778</c:v>
                </c:pt>
                <c:pt idx="837">
                  <c:v>144955987810.89496</c:v>
                </c:pt>
                <c:pt idx="838">
                  <c:v>144797960427.13251</c:v>
                </c:pt>
                <c:pt idx="839">
                  <c:v>144540249834.24799</c:v>
                </c:pt>
                <c:pt idx="840">
                  <c:v>145018071187.23178</c:v>
                </c:pt>
                <c:pt idx="841">
                  <c:v>144575590247.16965</c:v>
                </c:pt>
                <c:pt idx="842">
                  <c:v>145294997250.81519</c:v>
                </c:pt>
                <c:pt idx="843">
                  <c:v>145266295024.67581</c:v>
                </c:pt>
                <c:pt idx="844">
                  <c:v>145741335234.70837</c:v>
                </c:pt>
                <c:pt idx="845">
                  <c:v>144983062409.55383</c:v>
                </c:pt>
                <c:pt idx="846">
                  <c:v>145675986718.2579</c:v>
                </c:pt>
                <c:pt idx="847">
                  <c:v>146225356077.34039</c:v>
                </c:pt>
                <c:pt idx="848">
                  <c:v>146135585397.61615</c:v>
                </c:pt>
                <c:pt idx="849">
                  <c:v>146494554383.96866</c:v>
                </c:pt>
                <c:pt idx="850">
                  <c:v>146466100406.0647</c:v>
                </c:pt>
                <c:pt idx="851">
                  <c:v>146703103979.54568</c:v>
                </c:pt>
                <c:pt idx="852">
                  <c:v>146790517484.11185</c:v>
                </c:pt>
                <c:pt idx="853">
                  <c:v>146960513531.34543</c:v>
                </c:pt>
                <c:pt idx="854">
                  <c:v>146451458067.91306</c:v>
                </c:pt>
                <c:pt idx="855">
                  <c:v>146512303925.4097</c:v>
                </c:pt>
                <c:pt idx="856">
                  <c:v>146249580280.65613</c:v>
                </c:pt>
                <c:pt idx="857">
                  <c:v>146868579868.33035</c:v>
                </c:pt>
                <c:pt idx="858">
                  <c:v>145959054720.59464</c:v>
                </c:pt>
                <c:pt idx="859">
                  <c:v>147748966440.35541</c:v>
                </c:pt>
                <c:pt idx="860">
                  <c:v>148626674729.47845</c:v>
                </c:pt>
                <c:pt idx="861">
                  <c:v>148197878144.73526</c:v>
                </c:pt>
                <c:pt idx="862">
                  <c:v>148767991273.039</c:v>
                </c:pt>
                <c:pt idx="863">
                  <c:v>148910221759.75064</c:v>
                </c:pt>
                <c:pt idx="864">
                  <c:v>149346641662.2085</c:v>
                </c:pt>
                <c:pt idx="865">
                  <c:v>149150984393.96051</c:v>
                </c:pt>
                <c:pt idx="866">
                  <c:v>149122689065.21661</c:v>
                </c:pt>
                <c:pt idx="867">
                  <c:v>149513839420.79047</c:v>
                </c:pt>
                <c:pt idx="868">
                  <c:v>149418619715.89783</c:v>
                </c:pt>
                <c:pt idx="869">
                  <c:v>149190909396.53323</c:v>
                </c:pt>
                <c:pt idx="870">
                  <c:v>149346369395.46231</c:v>
                </c:pt>
                <c:pt idx="871">
                  <c:v>149337150044.47083</c:v>
                </c:pt>
                <c:pt idx="872">
                  <c:v>149291350298.65735</c:v>
                </c:pt>
                <c:pt idx="873">
                  <c:v>148965194595.77203</c:v>
                </c:pt>
                <c:pt idx="874">
                  <c:v>149563527112.90009</c:v>
                </c:pt>
                <c:pt idx="875">
                  <c:v>149164738926.58084</c:v>
                </c:pt>
                <c:pt idx="876">
                  <c:v>149622252823.11383</c:v>
                </c:pt>
                <c:pt idx="877">
                  <c:v>149816854458.67361</c:v>
                </c:pt>
                <c:pt idx="878">
                  <c:v>150008636683.98163</c:v>
                </c:pt>
                <c:pt idx="879">
                  <c:v>149357944245.31052</c:v>
                </c:pt>
                <c:pt idx="880">
                  <c:v>148890593343.186</c:v>
                </c:pt>
                <c:pt idx="881">
                  <c:v>149232989253.46194</c:v>
                </c:pt>
                <c:pt idx="882">
                  <c:v>149524662515.35251</c:v>
                </c:pt>
                <c:pt idx="883">
                  <c:v>149644150810.46207</c:v>
                </c:pt>
                <c:pt idx="884">
                  <c:v>150230684084.42599</c:v>
                </c:pt>
                <c:pt idx="885">
                  <c:v>149125263348.13806</c:v>
                </c:pt>
                <c:pt idx="886">
                  <c:v>150188859400.97107</c:v>
                </c:pt>
                <c:pt idx="887">
                  <c:v>149665424620.19641</c:v>
                </c:pt>
                <c:pt idx="888">
                  <c:v>149943628109.70172</c:v>
                </c:pt>
                <c:pt idx="889">
                  <c:v>149838989365.1637</c:v>
                </c:pt>
                <c:pt idx="890">
                  <c:v>150141120061.62152</c:v>
                </c:pt>
                <c:pt idx="891">
                  <c:v>149890153940.76089</c:v>
                </c:pt>
                <c:pt idx="892">
                  <c:v>150282703116.64337</c:v>
                </c:pt>
                <c:pt idx="893">
                  <c:v>150496538698.75519</c:v>
                </c:pt>
                <c:pt idx="894">
                  <c:v>150079677626.97891</c:v>
                </c:pt>
                <c:pt idx="895">
                  <c:v>150563928155.04697</c:v>
                </c:pt>
                <c:pt idx="896">
                  <c:v>151142216016.6731</c:v>
                </c:pt>
                <c:pt idx="897">
                  <c:v>150808794700.06195</c:v>
                </c:pt>
                <c:pt idx="898">
                  <c:v>150811339859.87601</c:v>
                </c:pt>
                <c:pt idx="899">
                  <c:v>151067934309.74155</c:v>
                </c:pt>
                <c:pt idx="900">
                  <c:v>150971907068.54764</c:v>
                </c:pt>
                <c:pt idx="901">
                  <c:v>150789870730.6228</c:v>
                </c:pt>
                <c:pt idx="902">
                  <c:v>151010282044.71426</c:v>
                </c:pt>
                <c:pt idx="903">
                  <c:v>150997307835.05978</c:v>
                </c:pt>
                <c:pt idx="904">
                  <c:v>150900689778.99045</c:v>
                </c:pt>
                <c:pt idx="905">
                  <c:v>151012771590.79041</c:v>
                </c:pt>
                <c:pt idx="906">
                  <c:v>151195798673.16122</c:v>
                </c:pt>
                <c:pt idx="907">
                  <c:v>151173831648.8468</c:v>
                </c:pt>
                <c:pt idx="908">
                  <c:v>150811147811.56818</c:v>
                </c:pt>
                <c:pt idx="909">
                  <c:v>151588603399.5304</c:v>
                </c:pt>
                <c:pt idx="910">
                  <c:v>151417959613.19748</c:v>
                </c:pt>
                <c:pt idx="911">
                  <c:v>151480455030.13986</c:v>
                </c:pt>
                <c:pt idx="912">
                  <c:v>151620389060.00497</c:v>
                </c:pt>
                <c:pt idx="913">
                  <c:v>149766735210.00928</c:v>
                </c:pt>
                <c:pt idx="914">
                  <c:v>149759759290.48441</c:v>
                </c:pt>
                <c:pt idx="915">
                  <c:v>149535614466.45288</c:v>
                </c:pt>
                <c:pt idx="916">
                  <c:v>149517238951.62888</c:v>
                </c:pt>
                <c:pt idx="917">
                  <c:v>150833882107.31952</c:v>
                </c:pt>
                <c:pt idx="918">
                  <c:v>149546084261.66437</c:v>
                </c:pt>
                <c:pt idx="919">
                  <c:v>149248794223.00882</c:v>
                </c:pt>
                <c:pt idx="920">
                  <c:v>149006273128.57776</c:v>
                </c:pt>
                <c:pt idx="921">
                  <c:v>148922482228.48849</c:v>
                </c:pt>
                <c:pt idx="922">
                  <c:v>149689922254.83078</c:v>
                </c:pt>
                <c:pt idx="923">
                  <c:v>149802503265.61813</c:v>
                </c:pt>
                <c:pt idx="924">
                  <c:v>150278043278.7767</c:v>
                </c:pt>
                <c:pt idx="925">
                  <c:v>150051438046.64218</c:v>
                </c:pt>
                <c:pt idx="926">
                  <c:v>149809241585.92264</c:v>
                </c:pt>
                <c:pt idx="927">
                  <c:v>150335972976.02307</c:v>
                </c:pt>
                <c:pt idx="928">
                  <c:v>150058484902.18573</c:v>
                </c:pt>
                <c:pt idx="929">
                  <c:v>150279733338.82062</c:v>
                </c:pt>
                <c:pt idx="930">
                  <c:v>150158081067.44858</c:v>
                </c:pt>
                <c:pt idx="931">
                  <c:v>150387008457.74164</c:v>
                </c:pt>
                <c:pt idx="932">
                  <c:v>150476366358.01746</c:v>
                </c:pt>
                <c:pt idx="933">
                  <c:v>150252947368.53427</c:v>
                </c:pt>
                <c:pt idx="934">
                  <c:v>150587053505.62714</c:v>
                </c:pt>
                <c:pt idx="935">
                  <c:v>150797217018.04395</c:v>
                </c:pt>
                <c:pt idx="936">
                  <c:v>150337382901.16681</c:v>
                </c:pt>
                <c:pt idx="937">
                  <c:v>151376962255.24844</c:v>
                </c:pt>
                <c:pt idx="938">
                  <c:v>151579444898.1218</c:v>
                </c:pt>
                <c:pt idx="939">
                  <c:v>151717423755.54388</c:v>
                </c:pt>
                <c:pt idx="940">
                  <c:v>152923227022.00009</c:v>
                </c:pt>
                <c:pt idx="941">
                  <c:v>153130438446.54843</c:v>
                </c:pt>
                <c:pt idx="942">
                  <c:v>153167643329.56625</c:v>
                </c:pt>
                <c:pt idx="943">
                  <c:v>153682162460.83249</c:v>
                </c:pt>
                <c:pt idx="944">
                  <c:v>154055159068.12283</c:v>
                </c:pt>
                <c:pt idx="945">
                  <c:v>154025662335.34909</c:v>
                </c:pt>
                <c:pt idx="946">
                  <c:v>154695190580.2475</c:v>
                </c:pt>
                <c:pt idx="947">
                  <c:v>154969106257.12192</c:v>
                </c:pt>
                <c:pt idx="948">
                  <c:v>155303035968.80902</c:v>
                </c:pt>
                <c:pt idx="949">
                  <c:v>155548228893.2316</c:v>
                </c:pt>
                <c:pt idx="950">
                  <c:v>154993273325.00043</c:v>
                </c:pt>
                <c:pt idx="951">
                  <c:v>155552029095.93088</c:v>
                </c:pt>
                <c:pt idx="952">
                  <c:v>155538272282.13046</c:v>
                </c:pt>
                <c:pt idx="953">
                  <c:v>155575693442.70135</c:v>
                </c:pt>
                <c:pt idx="954">
                  <c:v>155833457124.39706</c:v>
                </c:pt>
                <c:pt idx="955">
                  <c:v>153779577519.26477</c:v>
                </c:pt>
                <c:pt idx="956">
                  <c:v>156290278915.81134</c:v>
                </c:pt>
                <c:pt idx="957">
                  <c:v>155459282578.76926</c:v>
                </c:pt>
                <c:pt idx="958">
                  <c:v>157031725277.36929</c:v>
                </c:pt>
                <c:pt idx="959">
                  <c:v>156980332015.40109</c:v>
                </c:pt>
                <c:pt idx="960">
                  <c:v>156941819041.06427</c:v>
                </c:pt>
                <c:pt idx="961">
                  <c:v>157216541468.48328</c:v>
                </c:pt>
                <c:pt idx="962">
                  <c:v>157372287888.487</c:v>
                </c:pt>
                <c:pt idx="963">
                  <c:v>157978391229.37268</c:v>
                </c:pt>
                <c:pt idx="964">
                  <c:v>157355340416.65057</c:v>
                </c:pt>
                <c:pt idx="965">
                  <c:v>158084941104.49261</c:v>
                </c:pt>
                <c:pt idx="966">
                  <c:v>158359778333.1257</c:v>
                </c:pt>
                <c:pt idx="967">
                  <c:v>158506384387.91943</c:v>
                </c:pt>
                <c:pt idx="968">
                  <c:v>158564397359.33493</c:v>
                </c:pt>
                <c:pt idx="969">
                  <c:v>158816419781.41318</c:v>
                </c:pt>
                <c:pt idx="970">
                  <c:v>159416981290.96173</c:v>
                </c:pt>
                <c:pt idx="971">
                  <c:v>157928827493.23386</c:v>
                </c:pt>
                <c:pt idx="972">
                  <c:v>158597553454.73065</c:v>
                </c:pt>
                <c:pt idx="973">
                  <c:v>158806733401.49521</c:v>
                </c:pt>
                <c:pt idx="974">
                  <c:v>159106574233.37543</c:v>
                </c:pt>
                <c:pt idx="975">
                  <c:v>159061501756.89651</c:v>
                </c:pt>
                <c:pt idx="976">
                  <c:v>159476107725.3233</c:v>
                </c:pt>
                <c:pt idx="977">
                  <c:v>159302608077.74609</c:v>
                </c:pt>
                <c:pt idx="978">
                  <c:v>158975774682.98962</c:v>
                </c:pt>
                <c:pt idx="979">
                  <c:v>159503441338.12717</c:v>
                </c:pt>
                <c:pt idx="980">
                  <c:v>160082576524.21576</c:v>
                </c:pt>
                <c:pt idx="981">
                  <c:v>160363942292.81393</c:v>
                </c:pt>
                <c:pt idx="982">
                  <c:v>160582944046.66852</c:v>
                </c:pt>
                <c:pt idx="983">
                  <c:v>160892763533.08786</c:v>
                </c:pt>
                <c:pt idx="984">
                  <c:v>161245028583.67023</c:v>
                </c:pt>
                <c:pt idx="985">
                  <c:v>160738853820.95303</c:v>
                </c:pt>
                <c:pt idx="986">
                  <c:v>160546268245.89508</c:v>
                </c:pt>
                <c:pt idx="987">
                  <c:v>161668992047.31857</c:v>
                </c:pt>
                <c:pt idx="988">
                  <c:v>161235242042.56433</c:v>
                </c:pt>
                <c:pt idx="989">
                  <c:v>161555653841.09677</c:v>
                </c:pt>
                <c:pt idx="990">
                  <c:v>161825162406.17542</c:v>
                </c:pt>
                <c:pt idx="991">
                  <c:v>162285939396.88531</c:v>
                </c:pt>
                <c:pt idx="992">
                  <c:v>161145165122.98529</c:v>
                </c:pt>
                <c:pt idx="993">
                  <c:v>161598687160.76907</c:v>
                </c:pt>
                <c:pt idx="994">
                  <c:v>162309233902.34665</c:v>
                </c:pt>
                <c:pt idx="995">
                  <c:v>161928003841.27429</c:v>
                </c:pt>
                <c:pt idx="996">
                  <c:v>161665299488.30911</c:v>
                </c:pt>
                <c:pt idx="997">
                  <c:v>163370797771.94736</c:v>
                </c:pt>
                <c:pt idx="998">
                  <c:v>162120316610.58618</c:v>
                </c:pt>
                <c:pt idx="999">
                  <c:v>162075896423.36237</c:v>
                </c:pt>
                <c:pt idx="1000">
                  <c:v>162332236929.13565</c:v>
                </c:pt>
                <c:pt idx="1001">
                  <c:v>163609286874.58792</c:v>
                </c:pt>
                <c:pt idx="1002">
                  <c:v>163674946277.03491</c:v>
                </c:pt>
                <c:pt idx="1003">
                  <c:v>163689205954.51639</c:v>
                </c:pt>
                <c:pt idx="1004">
                  <c:v>163088160126.78772</c:v>
                </c:pt>
                <c:pt idx="1005">
                  <c:v>162380770489.62976</c:v>
                </c:pt>
                <c:pt idx="1006">
                  <c:v>163398825415.91873</c:v>
                </c:pt>
                <c:pt idx="1007">
                  <c:v>162785470560.58511</c:v>
                </c:pt>
                <c:pt idx="1008">
                  <c:v>163669439613.3425</c:v>
                </c:pt>
                <c:pt idx="1009">
                  <c:v>164011992622.08545</c:v>
                </c:pt>
                <c:pt idx="1010">
                  <c:v>164197232289.67853</c:v>
                </c:pt>
                <c:pt idx="1011">
                  <c:v>164287747492.46014</c:v>
                </c:pt>
                <c:pt idx="1012">
                  <c:v>163971045310.36374</c:v>
                </c:pt>
                <c:pt idx="1013">
                  <c:v>164152636158.08362</c:v>
                </c:pt>
                <c:pt idx="1014">
                  <c:v>164720868924.74017</c:v>
                </c:pt>
                <c:pt idx="1015">
                  <c:v>165076541488.7435</c:v>
                </c:pt>
                <c:pt idx="1016">
                  <c:v>164614339800.392</c:v>
                </c:pt>
                <c:pt idx="1017">
                  <c:v>165162239069.8912</c:v>
                </c:pt>
                <c:pt idx="1018">
                  <c:v>165306845830.03458</c:v>
                </c:pt>
                <c:pt idx="1019">
                  <c:v>164682003179.33746</c:v>
                </c:pt>
                <c:pt idx="1020">
                  <c:v>165822776016.0972</c:v>
                </c:pt>
                <c:pt idx="1021">
                  <c:v>165480828651.77069</c:v>
                </c:pt>
                <c:pt idx="1022">
                  <c:v>165912224661.2417</c:v>
                </c:pt>
                <c:pt idx="1023">
                  <c:v>166534274313.13428</c:v>
                </c:pt>
                <c:pt idx="1024">
                  <c:v>167285987129.33853</c:v>
                </c:pt>
                <c:pt idx="1025">
                  <c:v>167597098706.78439</c:v>
                </c:pt>
                <c:pt idx="1026">
                  <c:v>167977477817.58038</c:v>
                </c:pt>
                <c:pt idx="1027">
                  <c:v>166480418200.95715</c:v>
                </c:pt>
                <c:pt idx="1028">
                  <c:v>167558318153.2742</c:v>
                </c:pt>
                <c:pt idx="1029">
                  <c:v>168064688708.68512</c:v>
                </c:pt>
                <c:pt idx="1030">
                  <c:v>168810994893.36435</c:v>
                </c:pt>
                <c:pt idx="1031">
                  <c:v>169097088362.35358</c:v>
                </c:pt>
                <c:pt idx="1032">
                  <c:v>169512315980.30746</c:v>
                </c:pt>
                <c:pt idx="1033">
                  <c:v>169223609051.26428</c:v>
                </c:pt>
                <c:pt idx="1034">
                  <c:v>169105486102.36386</c:v>
                </c:pt>
                <c:pt idx="1035">
                  <c:v>169481123534.87799</c:v>
                </c:pt>
                <c:pt idx="1036">
                  <c:v>171080175661.53738</c:v>
                </c:pt>
                <c:pt idx="1037">
                  <c:v>169438553548.30637</c:v>
                </c:pt>
                <c:pt idx="1038">
                  <c:v>169714557110.40805</c:v>
                </c:pt>
                <c:pt idx="1039">
                  <c:v>170497710470.50067</c:v>
                </c:pt>
                <c:pt idx="1040">
                  <c:v>169855971796.37628</c:v>
                </c:pt>
                <c:pt idx="1041">
                  <c:v>169741029823.74109</c:v>
                </c:pt>
                <c:pt idx="1042">
                  <c:v>169736778497.39355</c:v>
                </c:pt>
                <c:pt idx="1043">
                  <c:v>169672390533.5083</c:v>
                </c:pt>
                <c:pt idx="1044">
                  <c:v>170065287440.19095</c:v>
                </c:pt>
                <c:pt idx="1045">
                  <c:v>170378145541.91562</c:v>
                </c:pt>
                <c:pt idx="1046">
                  <c:v>169945799539.57285</c:v>
                </c:pt>
                <c:pt idx="1047">
                  <c:v>170999554980.80548</c:v>
                </c:pt>
                <c:pt idx="1048">
                  <c:v>171169562881.36609</c:v>
                </c:pt>
                <c:pt idx="1049">
                  <c:v>170040895263.15479</c:v>
                </c:pt>
                <c:pt idx="1050">
                  <c:v>170863774089.00427</c:v>
                </c:pt>
                <c:pt idx="1051">
                  <c:v>171780075000.91296</c:v>
                </c:pt>
                <c:pt idx="1052">
                  <c:v>172291443317.56937</c:v>
                </c:pt>
                <c:pt idx="1053">
                  <c:v>172147728045.43564</c:v>
                </c:pt>
                <c:pt idx="1054">
                  <c:v>172987026456.44849</c:v>
                </c:pt>
                <c:pt idx="1055">
                  <c:v>172676741535.04468</c:v>
                </c:pt>
                <c:pt idx="1056">
                  <c:v>172111673916.55972</c:v>
                </c:pt>
                <c:pt idx="1057">
                  <c:v>174563516184.06509</c:v>
                </c:pt>
                <c:pt idx="1058">
                  <c:v>172684335084.0556</c:v>
                </c:pt>
                <c:pt idx="1059">
                  <c:v>172696275344.42465</c:v>
                </c:pt>
                <c:pt idx="1060">
                  <c:v>172509955505.21783</c:v>
                </c:pt>
                <c:pt idx="1061">
                  <c:v>173753121908.8671</c:v>
                </c:pt>
                <c:pt idx="1062">
                  <c:v>173248203132.09805</c:v>
                </c:pt>
                <c:pt idx="1063">
                  <c:v>173050488427.42755</c:v>
                </c:pt>
                <c:pt idx="1064">
                  <c:v>173787604652.37482</c:v>
                </c:pt>
                <c:pt idx="1065">
                  <c:v>173301083017.05981</c:v>
                </c:pt>
                <c:pt idx="1066">
                  <c:v>173504525571.71494</c:v>
                </c:pt>
                <c:pt idx="1067">
                  <c:v>173944897486.07791</c:v>
                </c:pt>
                <c:pt idx="1068">
                  <c:v>174819355142.55972</c:v>
                </c:pt>
                <c:pt idx="1069">
                  <c:v>174178206443.72958</c:v>
                </c:pt>
                <c:pt idx="1070">
                  <c:v>175050611967.78314</c:v>
                </c:pt>
                <c:pt idx="1071">
                  <c:v>176494408536.85062</c:v>
                </c:pt>
                <c:pt idx="1072">
                  <c:v>174323022233.23318</c:v>
                </c:pt>
                <c:pt idx="1073">
                  <c:v>174919516411.96729</c:v>
                </c:pt>
                <c:pt idx="1074">
                  <c:v>174540527083.77222</c:v>
                </c:pt>
                <c:pt idx="1075">
                  <c:v>174682925260.33539</c:v>
                </c:pt>
                <c:pt idx="1076">
                  <c:v>174752215341.05533</c:v>
                </c:pt>
                <c:pt idx="1077">
                  <c:v>175299957523.81613</c:v>
                </c:pt>
                <c:pt idx="1078">
                  <c:v>175533685377.26602</c:v>
                </c:pt>
                <c:pt idx="1079">
                  <c:v>175534628511.91071</c:v>
                </c:pt>
                <c:pt idx="1080">
                  <c:v>176009506066.17282</c:v>
                </c:pt>
                <c:pt idx="1081">
                  <c:v>177309062877.16785</c:v>
                </c:pt>
                <c:pt idx="1082">
                  <c:v>177275641970.18753</c:v>
                </c:pt>
                <c:pt idx="1083">
                  <c:v>176395676257.30014</c:v>
                </c:pt>
                <c:pt idx="1084">
                  <c:v>176999572680.98846</c:v>
                </c:pt>
                <c:pt idx="1085">
                  <c:v>177213793281.47049</c:v>
                </c:pt>
                <c:pt idx="1086">
                  <c:v>177532771036.9317</c:v>
                </c:pt>
                <c:pt idx="1087">
                  <c:v>177453137308.19919</c:v>
                </c:pt>
                <c:pt idx="1088">
                  <c:v>178803028162.63248</c:v>
                </c:pt>
                <c:pt idx="1089">
                  <c:v>178076257078.32883</c:v>
                </c:pt>
                <c:pt idx="1090">
                  <c:v>178449440458.97397</c:v>
                </c:pt>
                <c:pt idx="1091">
                  <c:v>178228522923.25793</c:v>
                </c:pt>
                <c:pt idx="1092">
                  <c:v>180263638854.90915</c:v>
                </c:pt>
                <c:pt idx="1093">
                  <c:v>179590016402.48386</c:v>
                </c:pt>
                <c:pt idx="1094">
                  <c:v>180465076631.90564</c:v>
                </c:pt>
                <c:pt idx="1095">
                  <c:v>180868792096.6915</c:v>
                </c:pt>
                <c:pt idx="1096">
                  <c:v>181330402948.21429</c:v>
                </c:pt>
                <c:pt idx="1097">
                  <c:v>181569732640.40417</c:v>
                </c:pt>
                <c:pt idx="1098">
                  <c:v>181780847378.71628</c:v>
                </c:pt>
                <c:pt idx="1099">
                  <c:v>182775183311.94998</c:v>
                </c:pt>
                <c:pt idx="1100">
                  <c:v>183227638698.52399</c:v>
                </c:pt>
                <c:pt idx="1101">
                  <c:v>183318924365.34363</c:v>
                </c:pt>
                <c:pt idx="1102">
                  <c:v>184768120511.22583</c:v>
                </c:pt>
                <c:pt idx="1103">
                  <c:v>184533572109.31726</c:v>
                </c:pt>
                <c:pt idx="1104">
                  <c:v>184364342897.19879</c:v>
                </c:pt>
                <c:pt idx="1105">
                  <c:v>184057285790.89926</c:v>
                </c:pt>
                <c:pt idx="1106">
                  <c:v>185285085124.26279</c:v>
                </c:pt>
                <c:pt idx="1107">
                  <c:v>185690699295.20908</c:v>
                </c:pt>
                <c:pt idx="1108">
                  <c:v>186924854360.35513</c:v>
                </c:pt>
                <c:pt idx="1109">
                  <c:v>187491175366.57471</c:v>
                </c:pt>
                <c:pt idx="1110">
                  <c:v>187129997908.69836</c:v>
                </c:pt>
                <c:pt idx="1111">
                  <c:v>187375918403.7326</c:v>
                </c:pt>
                <c:pt idx="1112">
                  <c:v>188502811719.09665</c:v>
                </c:pt>
                <c:pt idx="1113">
                  <c:v>188765504293.80972</c:v>
                </c:pt>
                <c:pt idx="1114">
                  <c:v>188847990621.06348</c:v>
                </c:pt>
                <c:pt idx="1115">
                  <c:v>189305141218.08609</c:v>
                </c:pt>
                <c:pt idx="1116">
                  <c:v>190951050617.66901</c:v>
                </c:pt>
                <c:pt idx="1117">
                  <c:v>188424174954.40012</c:v>
                </c:pt>
                <c:pt idx="1118">
                  <c:v>188702687420.72791</c:v>
                </c:pt>
                <c:pt idx="1119">
                  <c:v>189844342584.4093</c:v>
                </c:pt>
                <c:pt idx="1120">
                  <c:v>190762584222.61267</c:v>
                </c:pt>
                <c:pt idx="1121">
                  <c:v>190217981548.39676</c:v>
                </c:pt>
                <c:pt idx="1122">
                  <c:v>190327906540.19647</c:v>
                </c:pt>
                <c:pt idx="1123">
                  <c:v>191073875701.87909</c:v>
                </c:pt>
                <c:pt idx="1124">
                  <c:v>190611997621.77322</c:v>
                </c:pt>
                <c:pt idx="1125">
                  <c:v>188035673461.83331</c:v>
                </c:pt>
                <c:pt idx="1126">
                  <c:v>191666812408.56421</c:v>
                </c:pt>
                <c:pt idx="1127">
                  <c:v>191444091479.62149</c:v>
                </c:pt>
                <c:pt idx="1128">
                  <c:v>190661009985.95123</c:v>
                </c:pt>
                <c:pt idx="1129">
                  <c:v>190624126315.59921</c:v>
                </c:pt>
                <c:pt idx="1130">
                  <c:v>188873221853.56973</c:v>
                </c:pt>
                <c:pt idx="1131">
                  <c:v>189612238605.81097</c:v>
                </c:pt>
                <c:pt idx="1132">
                  <c:v>190869494603.10785</c:v>
                </c:pt>
                <c:pt idx="1133">
                  <c:v>191415837637.42227</c:v>
                </c:pt>
                <c:pt idx="1134">
                  <c:v>190973638362.51166</c:v>
                </c:pt>
                <c:pt idx="1135">
                  <c:v>190470431988.07452</c:v>
                </c:pt>
                <c:pt idx="1136">
                  <c:v>190844194775.44638</c:v>
                </c:pt>
                <c:pt idx="1137">
                  <c:v>190489017316.3746</c:v>
                </c:pt>
                <c:pt idx="1138">
                  <c:v>191440821874.0593</c:v>
                </c:pt>
                <c:pt idx="1139">
                  <c:v>189770683553.43268</c:v>
                </c:pt>
                <c:pt idx="1140">
                  <c:v>190584825072.01462</c:v>
                </c:pt>
                <c:pt idx="1141">
                  <c:v>190663194433.37689</c:v>
                </c:pt>
                <c:pt idx="1142">
                  <c:v>191173798293.05707</c:v>
                </c:pt>
                <c:pt idx="1143">
                  <c:v>191046978159.93588</c:v>
                </c:pt>
                <c:pt idx="1144">
                  <c:v>191328475718.33649</c:v>
                </c:pt>
                <c:pt idx="1145">
                  <c:v>191437137376.30829</c:v>
                </c:pt>
                <c:pt idx="1146">
                  <c:v>190339874373.84671</c:v>
                </c:pt>
                <c:pt idx="1147">
                  <c:v>190895609951.8783</c:v>
                </c:pt>
                <c:pt idx="1148">
                  <c:v>192775012655.42969</c:v>
                </c:pt>
                <c:pt idx="1149">
                  <c:v>191908437893.40585</c:v>
                </c:pt>
                <c:pt idx="1150">
                  <c:v>192107439936.27444</c:v>
                </c:pt>
                <c:pt idx="1151">
                  <c:v>192311386080.30441</c:v>
                </c:pt>
                <c:pt idx="1152">
                  <c:v>192782790908.3125</c:v>
                </c:pt>
                <c:pt idx="1153">
                  <c:v>190128468263.77634</c:v>
                </c:pt>
                <c:pt idx="1154">
                  <c:v>191921385477.2533</c:v>
                </c:pt>
                <c:pt idx="1155">
                  <c:v>193278558791.16318</c:v>
                </c:pt>
                <c:pt idx="1156">
                  <c:v>191943112316.7316</c:v>
                </c:pt>
                <c:pt idx="1157">
                  <c:v>191963667087.44772</c:v>
                </c:pt>
                <c:pt idx="1158">
                  <c:v>192413621277.38803</c:v>
                </c:pt>
                <c:pt idx="1159">
                  <c:v>192867109507.89728</c:v>
                </c:pt>
                <c:pt idx="1160">
                  <c:v>193363960747.23447</c:v>
                </c:pt>
                <c:pt idx="1161">
                  <c:v>192708284186.58368</c:v>
                </c:pt>
                <c:pt idx="1162">
                  <c:v>192713064960.52115</c:v>
                </c:pt>
                <c:pt idx="1163">
                  <c:v>192892555255.58832</c:v>
                </c:pt>
                <c:pt idx="1164">
                  <c:v>193069043685.43002</c:v>
                </c:pt>
                <c:pt idx="1165">
                  <c:v>193108011570.23529</c:v>
                </c:pt>
                <c:pt idx="1166">
                  <c:v>192920480804.17786</c:v>
                </c:pt>
                <c:pt idx="1167">
                  <c:v>194180904720.65408</c:v>
                </c:pt>
                <c:pt idx="1168">
                  <c:v>194381498471.89548</c:v>
                </c:pt>
                <c:pt idx="1169">
                  <c:v>194444375626.42102</c:v>
                </c:pt>
                <c:pt idx="1170">
                  <c:v>193582430388.78036</c:v>
                </c:pt>
                <c:pt idx="1171">
                  <c:v>193426266735.76639</c:v>
                </c:pt>
                <c:pt idx="1172">
                  <c:v>193219952277.60422</c:v>
                </c:pt>
                <c:pt idx="1173">
                  <c:v>193890173798.73749</c:v>
                </c:pt>
                <c:pt idx="1174">
                  <c:v>193396789822.32849</c:v>
                </c:pt>
                <c:pt idx="1175">
                  <c:v>194071636813.58603</c:v>
                </c:pt>
                <c:pt idx="1176">
                  <c:v>193788307527.16769</c:v>
                </c:pt>
                <c:pt idx="1177">
                  <c:v>193594787355.25143</c:v>
                </c:pt>
                <c:pt idx="1178">
                  <c:v>194126156798.81754</c:v>
                </c:pt>
                <c:pt idx="1179">
                  <c:v>194223327212.84641</c:v>
                </c:pt>
                <c:pt idx="1180">
                  <c:v>195034536147.33926</c:v>
                </c:pt>
                <c:pt idx="1181">
                  <c:v>192580447844.04108</c:v>
                </c:pt>
                <c:pt idx="1182">
                  <c:v>194168609860.01886</c:v>
                </c:pt>
                <c:pt idx="1183">
                  <c:v>194689852375.1481</c:v>
                </c:pt>
                <c:pt idx="1184">
                  <c:v>194128044016.53879</c:v>
                </c:pt>
                <c:pt idx="1185">
                  <c:v>194078195138.99426</c:v>
                </c:pt>
                <c:pt idx="1186">
                  <c:v>193485802919.07135</c:v>
                </c:pt>
                <c:pt idx="1187">
                  <c:v>196268617871.76123</c:v>
                </c:pt>
                <c:pt idx="1188">
                  <c:v>194449408154.87985</c:v>
                </c:pt>
                <c:pt idx="1189">
                  <c:v>193597431380.86963</c:v>
                </c:pt>
                <c:pt idx="1190">
                  <c:v>194013089220</c:v>
                </c:pt>
                <c:pt idx="1191">
                  <c:v>193521727855.64359</c:v>
                </c:pt>
                <c:pt idx="1192">
                  <c:v>193558094437.80225</c:v>
                </c:pt>
                <c:pt idx="1193">
                  <c:v>194877945067.59726</c:v>
                </c:pt>
                <c:pt idx="1194">
                  <c:v>193991337350.62726</c:v>
                </c:pt>
                <c:pt idx="1195">
                  <c:v>192868748701.37485</c:v>
                </c:pt>
                <c:pt idx="1196">
                  <c:v>193536550871.3089</c:v>
                </c:pt>
                <c:pt idx="1197">
                  <c:v>193247251679.59033</c:v>
                </c:pt>
                <c:pt idx="1198">
                  <c:v>193258231150.11728</c:v>
                </c:pt>
                <c:pt idx="1199">
                  <c:v>193184111059.96973</c:v>
                </c:pt>
                <c:pt idx="1200">
                  <c:v>192938429061.83038</c:v>
                </c:pt>
                <c:pt idx="1201">
                  <c:v>192708909539.90494</c:v>
                </c:pt>
                <c:pt idx="1202">
                  <c:v>193554320059.87778</c:v>
                </c:pt>
                <c:pt idx="1203">
                  <c:v>192958916342.73578</c:v>
                </c:pt>
                <c:pt idx="1204">
                  <c:v>193558831848.6398</c:v>
                </c:pt>
                <c:pt idx="1205">
                  <c:v>193213284899.09338</c:v>
                </c:pt>
                <c:pt idx="1206">
                  <c:v>193252683908.11194</c:v>
                </c:pt>
                <c:pt idx="1207">
                  <c:v>193437703750.82022</c:v>
                </c:pt>
                <c:pt idx="1208">
                  <c:v>192814204372.37097</c:v>
                </c:pt>
                <c:pt idx="1209">
                  <c:v>192983533708.60098</c:v>
                </c:pt>
                <c:pt idx="1210">
                  <c:v>193709290119.67297</c:v>
                </c:pt>
                <c:pt idx="1211">
                  <c:v>193416143170.30249</c:v>
                </c:pt>
                <c:pt idx="1212">
                  <c:v>193110599338.38406</c:v>
                </c:pt>
                <c:pt idx="1213">
                  <c:v>192801987227.03308</c:v>
                </c:pt>
                <c:pt idx="1214">
                  <c:v>193704579437.63736</c:v>
                </c:pt>
                <c:pt idx="1215">
                  <c:v>193813839619.06982</c:v>
                </c:pt>
                <c:pt idx="1216">
                  <c:v>193034506363.28784</c:v>
                </c:pt>
                <c:pt idx="1217">
                  <c:v>192023314914.67468</c:v>
                </c:pt>
                <c:pt idx="1218">
                  <c:v>190190859961.12973</c:v>
                </c:pt>
                <c:pt idx="1219">
                  <c:v>191401600017.55453</c:v>
                </c:pt>
                <c:pt idx="1220">
                  <c:v>191387150446.84738</c:v>
                </c:pt>
                <c:pt idx="1221">
                  <c:v>190629246617.96701</c:v>
                </c:pt>
                <c:pt idx="1222">
                  <c:v>192329514804.64017</c:v>
                </c:pt>
                <c:pt idx="1223">
                  <c:v>190955816036.46689</c:v>
                </c:pt>
                <c:pt idx="1224">
                  <c:v>190556918599.7598</c:v>
                </c:pt>
                <c:pt idx="1225">
                  <c:v>192990599833.18842</c:v>
                </c:pt>
                <c:pt idx="1226">
                  <c:v>191922945425.03247</c:v>
                </c:pt>
                <c:pt idx="1227">
                  <c:v>192123779948.36206</c:v>
                </c:pt>
                <c:pt idx="1228">
                  <c:v>190999828651.33856</c:v>
                </c:pt>
                <c:pt idx="1229">
                  <c:v>190624902422.26697</c:v>
                </c:pt>
                <c:pt idx="1230">
                  <c:v>190315716544.74161</c:v>
                </c:pt>
                <c:pt idx="1231">
                  <c:v>189596771108.51251</c:v>
                </c:pt>
                <c:pt idx="1232">
                  <c:v>191279879483.72528</c:v>
                </c:pt>
                <c:pt idx="1233">
                  <c:v>190156613791.27704</c:v>
                </c:pt>
                <c:pt idx="1234">
                  <c:v>189991519882.79123</c:v>
                </c:pt>
                <c:pt idx="1235">
                  <c:v>189836431413.75058</c:v>
                </c:pt>
                <c:pt idx="1236">
                  <c:v>189450819886.66626</c:v>
                </c:pt>
                <c:pt idx="1237">
                  <c:v>189861959481.17911</c:v>
                </c:pt>
                <c:pt idx="1238">
                  <c:v>190435460119.76559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4-4FFF-A759-42BA9C6BDC27}"/>
            </c:ext>
          </c:extLst>
        </c:ser>
        <c:ser>
          <c:idx val="1"/>
          <c:order val="1"/>
          <c:tx>
            <c:strRef>
              <c:f>USDT_FinalReserves!$C$1</c:f>
              <c:strCache>
                <c:ptCount val="1"/>
                <c:pt idx="0">
                  <c:v>USDT Market Cap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USDT_FinalReserves!$C$2:$C$1242</c:f>
              <c:numCache>
                <c:formatCode>_(* #,##0.00_);_(* \(#,##0.00\);_(* "-"??_);_(@_)</c:formatCode>
                <c:ptCount val="1241"/>
                <c:pt idx="0">
                  <c:v>68018936942.065804</c:v>
                </c:pt>
                <c:pt idx="1">
                  <c:v>68032463504.973801</c:v>
                </c:pt>
                <c:pt idx="2">
                  <c:v>67985211418.084602</c:v>
                </c:pt>
                <c:pt idx="3">
                  <c:v>67852870798.587502</c:v>
                </c:pt>
                <c:pt idx="4">
                  <c:v>67955487841.613297</c:v>
                </c:pt>
                <c:pt idx="5">
                  <c:v>68146472900.634697</c:v>
                </c:pt>
                <c:pt idx="6">
                  <c:v>68249512085.343498</c:v>
                </c:pt>
                <c:pt idx="7">
                  <c:v>68240186691.134903</c:v>
                </c:pt>
                <c:pt idx="8">
                  <c:v>68360023403.836998</c:v>
                </c:pt>
                <c:pt idx="9">
                  <c:v>68384660011.302597</c:v>
                </c:pt>
                <c:pt idx="10">
                  <c:v>68308301853.702698</c:v>
                </c:pt>
                <c:pt idx="11">
                  <c:v>68465529813.5933</c:v>
                </c:pt>
                <c:pt idx="12">
                  <c:v>68428561681.4552</c:v>
                </c:pt>
                <c:pt idx="13">
                  <c:v>68433385613.540703</c:v>
                </c:pt>
                <c:pt idx="14">
                  <c:v>68454082242.046204</c:v>
                </c:pt>
                <c:pt idx="15">
                  <c:v>68389617989.819504</c:v>
                </c:pt>
                <c:pt idx="16">
                  <c:v>68388940699.011597</c:v>
                </c:pt>
                <c:pt idx="17">
                  <c:v>68445138503.118698</c:v>
                </c:pt>
                <c:pt idx="18">
                  <c:v>68416637689.737503</c:v>
                </c:pt>
                <c:pt idx="19">
                  <c:v>68473113039.735001</c:v>
                </c:pt>
                <c:pt idx="20">
                  <c:v>68452826677.492996</c:v>
                </c:pt>
                <c:pt idx="21">
                  <c:v>68446610236.900299</c:v>
                </c:pt>
                <c:pt idx="22">
                  <c:v>68465349602.002899</c:v>
                </c:pt>
                <c:pt idx="23">
                  <c:v>68458383191.545097</c:v>
                </c:pt>
                <c:pt idx="24">
                  <c:v>68424379026.9589</c:v>
                </c:pt>
                <c:pt idx="25">
                  <c:v>68401790564.435402</c:v>
                </c:pt>
                <c:pt idx="26">
                  <c:v>68515959469.884903</c:v>
                </c:pt>
                <c:pt idx="27">
                  <c:v>68539062510.872398</c:v>
                </c:pt>
                <c:pt idx="28">
                  <c:v>68889141732.724197</c:v>
                </c:pt>
                <c:pt idx="29">
                  <c:v>68964914947.1259</c:v>
                </c:pt>
                <c:pt idx="30">
                  <c:v>69095205493.0672</c:v>
                </c:pt>
                <c:pt idx="31">
                  <c:v>69094359478.103195</c:v>
                </c:pt>
                <c:pt idx="32">
                  <c:v>69380585989.309692</c:v>
                </c:pt>
                <c:pt idx="33">
                  <c:v>69425689152.106293</c:v>
                </c:pt>
                <c:pt idx="34">
                  <c:v>69431437615.845993</c:v>
                </c:pt>
                <c:pt idx="35">
                  <c:v>69350142130.994995</c:v>
                </c:pt>
                <c:pt idx="36">
                  <c:v>69355263616.8797</c:v>
                </c:pt>
                <c:pt idx="37">
                  <c:v>69350525154.057404</c:v>
                </c:pt>
                <c:pt idx="38">
                  <c:v>69346001162.831696</c:v>
                </c:pt>
                <c:pt idx="39">
                  <c:v>69511154153.318405</c:v>
                </c:pt>
                <c:pt idx="40">
                  <c:v>69513632100.619095</c:v>
                </c:pt>
                <c:pt idx="41">
                  <c:v>69466521505.5625</c:v>
                </c:pt>
                <c:pt idx="42">
                  <c:v>68441044955.6614</c:v>
                </c:pt>
                <c:pt idx="43">
                  <c:v>68399398020.521103</c:v>
                </c:pt>
                <c:pt idx="44">
                  <c:v>67396572037.204002</c:v>
                </c:pt>
                <c:pt idx="45">
                  <c:v>66441439081.887901</c:v>
                </c:pt>
                <c:pt idx="46">
                  <c:v>66459223430.902</c:v>
                </c:pt>
                <c:pt idx="47">
                  <c:v>66125312403.212502</c:v>
                </c:pt>
                <c:pt idx="48">
                  <c:v>66019772913.775299</c:v>
                </c:pt>
                <c:pt idx="49">
                  <c:v>65972069594.073799</c:v>
                </c:pt>
                <c:pt idx="50">
                  <c:v>65986696851.801003</c:v>
                </c:pt>
                <c:pt idx="51">
                  <c:v>65965182392.949997</c:v>
                </c:pt>
                <c:pt idx="52">
                  <c:v>65964018960.946297</c:v>
                </c:pt>
                <c:pt idx="53">
                  <c:v>65939717655.378899</c:v>
                </c:pt>
                <c:pt idx="54">
                  <c:v>65597886005.575996</c:v>
                </c:pt>
                <c:pt idx="55">
                  <c:v>65543712562.187401</c:v>
                </c:pt>
                <c:pt idx="56">
                  <c:v>65367598699.392197</c:v>
                </c:pt>
                <c:pt idx="57">
                  <c:v>65345701967.116699</c:v>
                </c:pt>
                <c:pt idx="58">
                  <c:v>65338517247.261398</c:v>
                </c:pt>
                <c:pt idx="59">
                  <c:v>65432655693.522797</c:v>
                </c:pt>
                <c:pt idx="60">
                  <c:v>65361591999.465698</c:v>
                </c:pt>
                <c:pt idx="61">
                  <c:v>65366405161.820702</c:v>
                </c:pt>
                <c:pt idx="62">
                  <c:v>65511131600.925797</c:v>
                </c:pt>
                <c:pt idx="63">
                  <c:v>65641200262.319199</c:v>
                </c:pt>
                <c:pt idx="64">
                  <c:v>65388426943.757103</c:v>
                </c:pt>
                <c:pt idx="65">
                  <c:v>65769558099.306099</c:v>
                </c:pt>
                <c:pt idx="66">
                  <c:v>65557951753.473099</c:v>
                </c:pt>
                <c:pt idx="67">
                  <c:v>65546686928.497803</c:v>
                </c:pt>
                <c:pt idx="68">
                  <c:v>65558601840.217598</c:v>
                </c:pt>
                <c:pt idx="69">
                  <c:v>65717867682.572098</c:v>
                </c:pt>
                <c:pt idx="70">
                  <c:v>65681144306.217598</c:v>
                </c:pt>
                <c:pt idx="71">
                  <c:v>65770950095.5728</c:v>
                </c:pt>
                <c:pt idx="72">
                  <c:v>65729244224.591698</c:v>
                </c:pt>
                <c:pt idx="73">
                  <c:v>65766093056.0625</c:v>
                </c:pt>
                <c:pt idx="74">
                  <c:v>65688467049.993698</c:v>
                </c:pt>
                <c:pt idx="75">
                  <c:v>65815203375.0755</c:v>
                </c:pt>
                <c:pt idx="76">
                  <c:v>65978794246.083397</c:v>
                </c:pt>
                <c:pt idx="77">
                  <c:v>65997016215.352997</c:v>
                </c:pt>
                <c:pt idx="78">
                  <c:v>65770714186.313599</c:v>
                </c:pt>
                <c:pt idx="79">
                  <c:v>66069871457.421898</c:v>
                </c:pt>
                <c:pt idx="80">
                  <c:v>66163136479.420502</c:v>
                </c:pt>
                <c:pt idx="81">
                  <c:v>66174433958.5</c:v>
                </c:pt>
                <c:pt idx="82">
                  <c:v>66210497794.155899</c:v>
                </c:pt>
                <c:pt idx="83">
                  <c:v>66222410592.693398</c:v>
                </c:pt>
                <c:pt idx="84">
                  <c:v>66253234080.768501</c:v>
                </c:pt>
                <c:pt idx="85">
                  <c:v>66290527437.955704</c:v>
                </c:pt>
                <c:pt idx="86">
                  <c:v>66280331784.857697</c:v>
                </c:pt>
                <c:pt idx="87">
                  <c:v>66260084337.198196</c:v>
                </c:pt>
                <c:pt idx="88">
                  <c:v>66289979631.466103</c:v>
                </c:pt>
                <c:pt idx="89">
                  <c:v>66241360621.116798</c:v>
                </c:pt>
                <c:pt idx="90">
                  <c:v>66232030177.682503</c:v>
                </c:pt>
                <c:pt idx="91">
                  <c:v>66255815696.129402</c:v>
                </c:pt>
                <c:pt idx="92">
                  <c:v>66279043570.314499</c:v>
                </c:pt>
                <c:pt idx="93">
                  <c:v>66226451754.381699</c:v>
                </c:pt>
                <c:pt idx="94">
                  <c:v>66301858477.7481</c:v>
                </c:pt>
                <c:pt idx="95">
                  <c:v>66223251669.252296</c:v>
                </c:pt>
                <c:pt idx="96">
                  <c:v>66274058933.380798</c:v>
                </c:pt>
                <c:pt idx="97">
                  <c:v>66245545660.290001</c:v>
                </c:pt>
                <c:pt idx="98">
                  <c:v>66278648652.016998</c:v>
                </c:pt>
                <c:pt idx="99">
                  <c:v>66263334312.750099</c:v>
                </c:pt>
                <c:pt idx="100">
                  <c:v>66272451611.885201</c:v>
                </c:pt>
                <c:pt idx="101">
                  <c:v>66295359783.5411</c:v>
                </c:pt>
                <c:pt idx="102">
                  <c:v>66315047027.991501</c:v>
                </c:pt>
                <c:pt idx="103">
                  <c:v>66307828854.783897</c:v>
                </c:pt>
                <c:pt idx="104">
                  <c:v>65470424457.414703</c:v>
                </c:pt>
                <c:pt idx="105">
                  <c:v>66278004907.723297</c:v>
                </c:pt>
                <c:pt idx="106">
                  <c:v>66317495370.2911</c:v>
                </c:pt>
                <c:pt idx="107">
                  <c:v>66305842236.875298</c:v>
                </c:pt>
                <c:pt idx="108">
                  <c:v>66370266581.065697</c:v>
                </c:pt>
                <c:pt idx="109">
                  <c:v>66315382010.566597</c:v>
                </c:pt>
                <c:pt idx="110">
                  <c:v>66472290219.185303</c:v>
                </c:pt>
                <c:pt idx="111">
                  <c:v>66549279927.073196</c:v>
                </c:pt>
                <c:pt idx="112">
                  <c:v>66542669715.763901</c:v>
                </c:pt>
                <c:pt idx="113">
                  <c:v>66542663619.617599</c:v>
                </c:pt>
                <c:pt idx="114">
                  <c:v>66376505551.629303</c:v>
                </c:pt>
                <c:pt idx="115">
                  <c:v>66739726193.2211</c:v>
                </c:pt>
                <c:pt idx="116">
                  <c:v>66692161993.527901</c:v>
                </c:pt>
                <c:pt idx="117">
                  <c:v>66885882203.160797</c:v>
                </c:pt>
                <c:pt idx="118">
                  <c:v>67139928234.072701</c:v>
                </c:pt>
                <c:pt idx="119">
                  <c:v>67240886056.865799</c:v>
                </c:pt>
                <c:pt idx="120">
                  <c:v>67373574300.063797</c:v>
                </c:pt>
                <c:pt idx="121">
                  <c:v>67569736303.895401</c:v>
                </c:pt>
                <c:pt idx="122">
                  <c:v>67687123254.526398</c:v>
                </c:pt>
                <c:pt idx="123">
                  <c:v>67779797060.882202</c:v>
                </c:pt>
                <c:pt idx="124">
                  <c:v>67834965073.446602</c:v>
                </c:pt>
                <c:pt idx="125">
                  <c:v>67846146300.353996</c:v>
                </c:pt>
                <c:pt idx="126">
                  <c:v>67892950614.044502</c:v>
                </c:pt>
                <c:pt idx="127">
                  <c:v>68042153687.370796</c:v>
                </c:pt>
                <c:pt idx="128">
                  <c:v>67944713474.216797</c:v>
                </c:pt>
                <c:pt idx="129">
                  <c:v>68114172206.905502</c:v>
                </c:pt>
                <c:pt idx="130">
                  <c:v>68043274844.168503</c:v>
                </c:pt>
                <c:pt idx="131">
                  <c:v>68265208037.892998</c:v>
                </c:pt>
                <c:pt idx="132">
                  <c:v>68160499147.6455</c:v>
                </c:pt>
                <c:pt idx="133">
                  <c:v>68193338996.944199</c:v>
                </c:pt>
                <c:pt idx="134">
                  <c:v>68366557129.943497</c:v>
                </c:pt>
                <c:pt idx="135">
                  <c:v>68457150720.640503</c:v>
                </c:pt>
                <c:pt idx="136">
                  <c:v>68490999406.460602</c:v>
                </c:pt>
                <c:pt idx="137">
                  <c:v>68427597807.135201</c:v>
                </c:pt>
                <c:pt idx="138">
                  <c:v>69541171926.410004</c:v>
                </c:pt>
                <c:pt idx="139">
                  <c:v>69502620730.904602</c:v>
                </c:pt>
                <c:pt idx="140">
                  <c:v>69826536196.888199</c:v>
                </c:pt>
                <c:pt idx="141">
                  <c:v>70292722478.418304</c:v>
                </c:pt>
                <c:pt idx="142">
                  <c:v>70285569098.162201</c:v>
                </c:pt>
                <c:pt idx="143">
                  <c:v>70451072573.332108</c:v>
                </c:pt>
                <c:pt idx="144">
                  <c:v>70418439340.468796</c:v>
                </c:pt>
                <c:pt idx="145">
                  <c:v>70456590555.393204</c:v>
                </c:pt>
                <c:pt idx="146">
                  <c:v>70766136200.367996</c:v>
                </c:pt>
                <c:pt idx="147">
                  <c:v>70680138527.961502</c:v>
                </c:pt>
                <c:pt idx="148">
                  <c:v>70811129790.090393</c:v>
                </c:pt>
                <c:pt idx="149">
                  <c:v>70832978696.816605</c:v>
                </c:pt>
                <c:pt idx="150">
                  <c:v>70797067115.669403</c:v>
                </c:pt>
                <c:pt idx="151">
                  <c:v>70918517287.474197</c:v>
                </c:pt>
                <c:pt idx="152">
                  <c:v>70926090372.521896</c:v>
                </c:pt>
                <c:pt idx="153">
                  <c:v>71094389016.403107</c:v>
                </c:pt>
                <c:pt idx="154">
                  <c:v>71089143266.109695</c:v>
                </c:pt>
                <c:pt idx="155">
                  <c:v>71194848065.085297</c:v>
                </c:pt>
                <c:pt idx="156">
                  <c:v>71520391290.378906</c:v>
                </c:pt>
                <c:pt idx="157">
                  <c:v>71463081677.242401</c:v>
                </c:pt>
                <c:pt idx="158">
                  <c:v>71606102630.769394</c:v>
                </c:pt>
                <c:pt idx="159">
                  <c:v>71688065511.9664</c:v>
                </c:pt>
                <c:pt idx="160">
                  <c:v>71860457290.598206</c:v>
                </c:pt>
                <c:pt idx="161">
                  <c:v>71814779749.862793</c:v>
                </c:pt>
                <c:pt idx="162">
                  <c:v>72084236470.970795</c:v>
                </c:pt>
                <c:pt idx="163">
                  <c:v>72265947202.176697</c:v>
                </c:pt>
                <c:pt idx="164">
                  <c:v>72386888341.067703</c:v>
                </c:pt>
                <c:pt idx="165">
                  <c:v>73224130980.118805</c:v>
                </c:pt>
                <c:pt idx="166">
                  <c:v>73662783701.279297</c:v>
                </c:pt>
                <c:pt idx="167">
                  <c:v>74750701091.587997</c:v>
                </c:pt>
                <c:pt idx="168">
                  <c:v>74845805871.108795</c:v>
                </c:pt>
                <c:pt idx="169">
                  <c:v>76181018246.945404</c:v>
                </c:pt>
                <c:pt idx="170">
                  <c:v>76220833431.447403</c:v>
                </c:pt>
                <c:pt idx="171">
                  <c:v>76784764102.208206</c:v>
                </c:pt>
                <c:pt idx="172">
                  <c:v>76852694601.815399</c:v>
                </c:pt>
                <c:pt idx="173">
                  <c:v>77348485075.247498</c:v>
                </c:pt>
                <c:pt idx="174">
                  <c:v>77988820276.123703</c:v>
                </c:pt>
                <c:pt idx="175">
                  <c:v>78372882681.586105</c:v>
                </c:pt>
                <c:pt idx="176">
                  <c:v>79581658858.019394</c:v>
                </c:pt>
                <c:pt idx="177">
                  <c:v>79623139461.576401</c:v>
                </c:pt>
                <c:pt idx="178">
                  <c:v>79174842323.560303</c:v>
                </c:pt>
                <c:pt idx="179">
                  <c:v>79555652816.884293</c:v>
                </c:pt>
                <c:pt idx="180">
                  <c:v>79597410585.385406</c:v>
                </c:pt>
                <c:pt idx="181">
                  <c:v>79636370260.183701</c:v>
                </c:pt>
                <c:pt idx="182">
                  <c:v>79708195096.125198</c:v>
                </c:pt>
                <c:pt idx="183">
                  <c:v>79808588133.307999</c:v>
                </c:pt>
                <c:pt idx="184">
                  <c:v>79772056639.102997</c:v>
                </c:pt>
                <c:pt idx="185">
                  <c:v>79792660516.379196</c:v>
                </c:pt>
                <c:pt idx="186">
                  <c:v>79874799190.061203</c:v>
                </c:pt>
                <c:pt idx="187">
                  <c:v>80081067435.196396</c:v>
                </c:pt>
                <c:pt idx="188">
                  <c:v>80140266879.619995</c:v>
                </c:pt>
                <c:pt idx="189">
                  <c:v>80188675274.396194</c:v>
                </c:pt>
                <c:pt idx="190">
                  <c:v>80268298419.6539</c:v>
                </c:pt>
                <c:pt idx="191">
                  <c:v>80306857722.223404</c:v>
                </c:pt>
                <c:pt idx="192">
                  <c:v>80310814337.528595</c:v>
                </c:pt>
                <c:pt idx="193">
                  <c:v>80390805147.350601</c:v>
                </c:pt>
                <c:pt idx="194">
                  <c:v>80526255295.430801</c:v>
                </c:pt>
                <c:pt idx="195">
                  <c:v>80667591426.445496</c:v>
                </c:pt>
                <c:pt idx="196">
                  <c:v>80886569881.3965</c:v>
                </c:pt>
                <c:pt idx="197">
                  <c:v>80869263894.076599</c:v>
                </c:pt>
                <c:pt idx="198">
                  <c:v>80993005658.637802</c:v>
                </c:pt>
                <c:pt idx="199">
                  <c:v>80983997260.149796</c:v>
                </c:pt>
                <c:pt idx="200">
                  <c:v>81022519469.172195</c:v>
                </c:pt>
                <c:pt idx="201">
                  <c:v>81124243453.921204</c:v>
                </c:pt>
                <c:pt idx="202">
                  <c:v>81576461707.212296</c:v>
                </c:pt>
                <c:pt idx="203">
                  <c:v>81432223467.570908</c:v>
                </c:pt>
                <c:pt idx="204">
                  <c:v>81482240781.846893</c:v>
                </c:pt>
                <c:pt idx="205">
                  <c:v>81601259475.564194</c:v>
                </c:pt>
                <c:pt idx="206">
                  <c:v>81498022564.966202</c:v>
                </c:pt>
                <c:pt idx="207">
                  <c:v>81561952839.312698</c:v>
                </c:pt>
                <c:pt idx="208">
                  <c:v>81650664075.810104</c:v>
                </c:pt>
                <c:pt idx="209">
                  <c:v>81618274278.076004</c:v>
                </c:pt>
                <c:pt idx="210">
                  <c:v>81714368057.793503</c:v>
                </c:pt>
                <c:pt idx="211">
                  <c:v>81713940555.013397</c:v>
                </c:pt>
                <c:pt idx="212">
                  <c:v>81811659037.797104</c:v>
                </c:pt>
                <c:pt idx="213">
                  <c:v>81834959453.010803</c:v>
                </c:pt>
                <c:pt idx="214">
                  <c:v>81873049553.929306</c:v>
                </c:pt>
                <c:pt idx="215">
                  <c:v>81882894005.456406</c:v>
                </c:pt>
                <c:pt idx="216">
                  <c:v>81989333426.150406</c:v>
                </c:pt>
                <c:pt idx="217">
                  <c:v>82166156610.548401</c:v>
                </c:pt>
                <c:pt idx="218">
                  <c:v>82151905581.788605</c:v>
                </c:pt>
                <c:pt idx="219">
                  <c:v>82239351555.026703</c:v>
                </c:pt>
                <c:pt idx="220">
                  <c:v>81979806768.982697</c:v>
                </c:pt>
                <c:pt idx="221">
                  <c:v>82444600542.158798</c:v>
                </c:pt>
                <c:pt idx="222">
                  <c:v>82501557251.188705</c:v>
                </c:pt>
                <c:pt idx="223">
                  <c:v>82565452645.595993</c:v>
                </c:pt>
                <c:pt idx="224">
                  <c:v>82667039654.897995</c:v>
                </c:pt>
                <c:pt idx="225">
                  <c:v>82799743141.691498</c:v>
                </c:pt>
                <c:pt idx="226">
                  <c:v>83088864855.275894</c:v>
                </c:pt>
                <c:pt idx="227">
                  <c:v>82795486682.097595</c:v>
                </c:pt>
                <c:pt idx="228">
                  <c:v>82803772135.367096</c:v>
                </c:pt>
                <c:pt idx="229">
                  <c:v>82847420820.401001</c:v>
                </c:pt>
                <c:pt idx="230">
                  <c:v>82854296237.724792</c:v>
                </c:pt>
                <c:pt idx="231">
                  <c:v>82877902315.160599</c:v>
                </c:pt>
                <c:pt idx="232">
                  <c:v>82912724184.799606</c:v>
                </c:pt>
                <c:pt idx="233">
                  <c:v>82935921774.5457</c:v>
                </c:pt>
                <c:pt idx="234">
                  <c:v>82951150480.099304</c:v>
                </c:pt>
                <c:pt idx="235">
                  <c:v>82986871465.6147</c:v>
                </c:pt>
                <c:pt idx="236">
                  <c:v>83010344061.691406</c:v>
                </c:pt>
                <c:pt idx="237">
                  <c:v>83087445100.973907</c:v>
                </c:pt>
                <c:pt idx="238">
                  <c:v>83050428815.989105</c:v>
                </c:pt>
                <c:pt idx="239">
                  <c:v>83125090385.814804</c:v>
                </c:pt>
                <c:pt idx="240">
                  <c:v>83115259981.778503</c:v>
                </c:pt>
                <c:pt idx="241">
                  <c:v>83238961008.243393</c:v>
                </c:pt>
                <c:pt idx="242">
                  <c:v>83179557093.943298</c:v>
                </c:pt>
                <c:pt idx="243">
                  <c:v>83178632658.515701</c:v>
                </c:pt>
                <c:pt idx="244">
                  <c:v>83259425002.2453</c:v>
                </c:pt>
                <c:pt idx="245">
                  <c:v>83245325860.457596</c:v>
                </c:pt>
                <c:pt idx="246">
                  <c:v>83185392884.922195</c:v>
                </c:pt>
                <c:pt idx="247">
                  <c:v>83181185644.9552</c:v>
                </c:pt>
                <c:pt idx="248">
                  <c:v>83202873665.422699</c:v>
                </c:pt>
                <c:pt idx="249">
                  <c:v>83214677269.124496</c:v>
                </c:pt>
                <c:pt idx="250">
                  <c:v>83215224249.208405</c:v>
                </c:pt>
                <c:pt idx="251">
                  <c:v>83294694375.899307</c:v>
                </c:pt>
                <c:pt idx="252">
                  <c:v>83314341457.229996</c:v>
                </c:pt>
                <c:pt idx="253">
                  <c:v>83340103621.551407</c:v>
                </c:pt>
                <c:pt idx="254">
                  <c:v>83392178490.084702</c:v>
                </c:pt>
                <c:pt idx="255">
                  <c:v>83421999682.598602</c:v>
                </c:pt>
                <c:pt idx="256">
                  <c:v>83412876219.147202</c:v>
                </c:pt>
                <c:pt idx="257">
                  <c:v>83477452867.1745</c:v>
                </c:pt>
                <c:pt idx="258">
                  <c:v>83520295613.280899</c:v>
                </c:pt>
                <c:pt idx="259">
                  <c:v>83531769676.534393</c:v>
                </c:pt>
                <c:pt idx="260">
                  <c:v>83512114862.299606</c:v>
                </c:pt>
                <c:pt idx="261">
                  <c:v>83510630760.906296</c:v>
                </c:pt>
                <c:pt idx="262">
                  <c:v>83130615716.816895</c:v>
                </c:pt>
                <c:pt idx="263">
                  <c:v>83176269486.242996</c:v>
                </c:pt>
                <c:pt idx="264">
                  <c:v>83135121982.1996</c:v>
                </c:pt>
                <c:pt idx="265">
                  <c:v>83170086674.345795</c:v>
                </c:pt>
                <c:pt idx="266">
                  <c:v>83172721039.265396</c:v>
                </c:pt>
                <c:pt idx="267">
                  <c:v>83349230026.908401</c:v>
                </c:pt>
                <c:pt idx="268">
                  <c:v>83310443944.227097</c:v>
                </c:pt>
                <c:pt idx="269">
                  <c:v>83241756372.506302</c:v>
                </c:pt>
                <c:pt idx="270">
                  <c:v>83129801763.556793</c:v>
                </c:pt>
                <c:pt idx="271">
                  <c:v>83283881739.3974</c:v>
                </c:pt>
                <c:pt idx="272">
                  <c:v>83317728409.279099</c:v>
                </c:pt>
                <c:pt idx="273">
                  <c:v>83395956301.867004</c:v>
                </c:pt>
                <c:pt idx="274">
                  <c:v>83284621552.312393</c:v>
                </c:pt>
                <c:pt idx="275">
                  <c:v>83335613301.622498</c:v>
                </c:pt>
                <c:pt idx="276">
                  <c:v>83275413162.653</c:v>
                </c:pt>
                <c:pt idx="277">
                  <c:v>83340559709.139008</c:v>
                </c:pt>
                <c:pt idx="278">
                  <c:v>83379982352.335098</c:v>
                </c:pt>
                <c:pt idx="279">
                  <c:v>83318318450.320099</c:v>
                </c:pt>
                <c:pt idx="280">
                  <c:v>83485321161.537796</c:v>
                </c:pt>
                <c:pt idx="281">
                  <c:v>83361580540.122894</c:v>
                </c:pt>
                <c:pt idx="282">
                  <c:v>83400094970.381302</c:v>
                </c:pt>
                <c:pt idx="283">
                  <c:v>83401941911.693893</c:v>
                </c:pt>
                <c:pt idx="284">
                  <c:v>83357075149.289993</c:v>
                </c:pt>
                <c:pt idx="285">
                  <c:v>83401280506.399506</c:v>
                </c:pt>
                <c:pt idx="286">
                  <c:v>83403277912.521103</c:v>
                </c:pt>
                <c:pt idx="287">
                  <c:v>83325381227.483505</c:v>
                </c:pt>
                <c:pt idx="288">
                  <c:v>83642019367.730392</c:v>
                </c:pt>
                <c:pt idx="289">
                  <c:v>83663934660.371994</c:v>
                </c:pt>
                <c:pt idx="290">
                  <c:v>83509799726.487198</c:v>
                </c:pt>
                <c:pt idx="291">
                  <c:v>83743480630.294907</c:v>
                </c:pt>
                <c:pt idx="292">
                  <c:v>83790732854.888397</c:v>
                </c:pt>
                <c:pt idx="293">
                  <c:v>83734085145.093506</c:v>
                </c:pt>
                <c:pt idx="294">
                  <c:v>83839342615.981003</c:v>
                </c:pt>
                <c:pt idx="295">
                  <c:v>83784332315.950897</c:v>
                </c:pt>
                <c:pt idx="296">
                  <c:v>83804674505.693298</c:v>
                </c:pt>
                <c:pt idx="297">
                  <c:v>83755687819.484497</c:v>
                </c:pt>
                <c:pt idx="298">
                  <c:v>83792795551.9888</c:v>
                </c:pt>
                <c:pt idx="299">
                  <c:v>83790318776.214096</c:v>
                </c:pt>
                <c:pt idx="300">
                  <c:v>83895071911.885101</c:v>
                </c:pt>
                <c:pt idx="301">
                  <c:v>83781752304.071701</c:v>
                </c:pt>
                <c:pt idx="302">
                  <c:v>83827866970.286499</c:v>
                </c:pt>
                <c:pt idx="303">
                  <c:v>83822465176.841904</c:v>
                </c:pt>
                <c:pt idx="304">
                  <c:v>83823744370.678696</c:v>
                </c:pt>
                <c:pt idx="305">
                  <c:v>83791388839.532394</c:v>
                </c:pt>
                <c:pt idx="306">
                  <c:v>83816313473.610397</c:v>
                </c:pt>
                <c:pt idx="307">
                  <c:v>83888527906.055496</c:v>
                </c:pt>
                <c:pt idx="308">
                  <c:v>83841060938.921097</c:v>
                </c:pt>
                <c:pt idx="309">
                  <c:v>83719693334.731903</c:v>
                </c:pt>
                <c:pt idx="310">
                  <c:v>83816979241.189606</c:v>
                </c:pt>
                <c:pt idx="311">
                  <c:v>83751692193.038605</c:v>
                </c:pt>
                <c:pt idx="312">
                  <c:v>83464564710.049301</c:v>
                </c:pt>
                <c:pt idx="313">
                  <c:v>83534670798.406204</c:v>
                </c:pt>
                <c:pt idx="314">
                  <c:v>83496944483.024597</c:v>
                </c:pt>
                <c:pt idx="315">
                  <c:v>83445632345.531403</c:v>
                </c:pt>
                <c:pt idx="316">
                  <c:v>83313809612.897095</c:v>
                </c:pt>
                <c:pt idx="317">
                  <c:v>83355420569.709503</c:v>
                </c:pt>
                <c:pt idx="318">
                  <c:v>83303287526.8116</c:v>
                </c:pt>
                <c:pt idx="319">
                  <c:v>83323482665.833206</c:v>
                </c:pt>
                <c:pt idx="320">
                  <c:v>83089141821.301895</c:v>
                </c:pt>
                <c:pt idx="321">
                  <c:v>83061154615.962997</c:v>
                </c:pt>
                <c:pt idx="322">
                  <c:v>82404783281.484894</c:v>
                </c:pt>
                <c:pt idx="323">
                  <c:v>82846348503.310501</c:v>
                </c:pt>
                <c:pt idx="324">
                  <c:v>82827386555.773605</c:v>
                </c:pt>
                <c:pt idx="325">
                  <c:v>82764346526.225998</c:v>
                </c:pt>
                <c:pt idx="326">
                  <c:v>82809847575.736496</c:v>
                </c:pt>
                <c:pt idx="327">
                  <c:v>82886695209.792206</c:v>
                </c:pt>
                <c:pt idx="328">
                  <c:v>82864808775.049301</c:v>
                </c:pt>
                <c:pt idx="329">
                  <c:v>82792442087.289505</c:v>
                </c:pt>
                <c:pt idx="330">
                  <c:v>82820074363.939102</c:v>
                </c:pt>
                <c:pt idx="331">
                  <c:v>82787056266.826004</c:v>
                </c:pt>
                <c:pt idx="332">
                  <c:v>82810342708.048706</c:v>
                </c:pt>
                <c:pt idx="333">
                  <c:v>82839021147.291306</c:v>
                </c:pt>
                <c:pt idx="334">
                  <c:v>82842798968.822998</c:v>
                </c:pt>
                <c:pt idx="335">
                  <c:v>82830657293.576904</c:v>
                </c:pt>
                <c:pt idx="336">
                  <c:v>82859256820.490097</c:v>
                </c:pt>
                <c:pt idx="337">
                  <c:v>82873208039.988205</c:v>
                </c:pt>
                <c:pt idx="338">
                  <c:v>82890642638.241104</c:v>
                </c:pt>
                <c:pt idx="339">
                  <c:v>82840079833.350204</c:v>
                </c:pt>
                <c:pt idx="340">
                  <c:v>82762724711.132797</c:v>
                </c:pt>
                <c:pt idx="341">
                  <c:v>82836564032.443207</c:v>
                </c:pt>
                <c:pt idx="342">
                  <c:v>82872091764.688904</c:v>
                </c:pt>
                <c:pt idx="343">
                  <c:v>82848340323.022507</c:v>
                </c:pt>
                <c:pt idx="344">
                  <c:v>82994464811.034103</c:v>
                </c:pt>
                <c:pt idx="345">
                  <c:v>82979370479.774796</c:v>
                </c:pt>
                <c:pt idx="346">
                  <c:v>82989331119.541306</c:v>
                </c:pt>
                <c:pt idx="347">
                  <c:v>82963209450.554993</c:v>
                </c:pt>
                <c:pt idx="348">
                  <c:v>83082929863.571793</c:v>
                </c:pt>
                <c:pt idx="349">
                  <c:v>83059791981.386307</c:v>
                </c:pt>
                <c:pt idx="350">
                  <c:v>83052483552.699799</c:v>
                </c:pt>
                <c:pt idx="351">
                  <c:v>83007465778.775299</c:v>
                </c:pt>
                <c:pt idx="352">
                  <c:v>83054852766.117996</c:v>
                </c:pt>
                <c:pt idx="353">
                  <c:v>83068058627.531906</c:v>
                </c:pt>
                <c:pt idx="354">
                  <c:v>83094733747.166794</c:v>
                </c:pt>
                <c:pt idx="355">
                  <c:v>83176788712.966095</c:v>
                </c:pt>
                <c:pt idx="356">
                  <c:v>83200799692.078506</c:v>
                </c:pt>
                <c:pt idx="357">
                  <c:v>83189667143.011002</c:v>
                </c:pt>
                <c:pt idx="358">
                  <c:v>83212195829.164398</c:v>
                </c:pt>
                <c:pt idx="359">
                  <c:v>83210015223.577393</c:v>
                </c:pt>
                <c:pt idx="360">
                  <c:v>83212248384.216904</c:v>
                </c:pt>
                <c:pt idx="361">
                  <c:v>83169840527.082703</c:v>
                </c:pt>
                <c:pt idx="362">
                  <c:v>83161369320.445908</c:v>
                </c:pt>
                <c:pt idx="363">
                  <c:v>83193672937.382294</c:v>
                </c:pt>
                <c:pt idx="364">
                  <c:v>83267423241.873398</c:v>
                </c:pt>
                <c:pt idx="365">
                  <c:v>83267971094.073593</c:v>
                </c:pt>
                <c:pt idx="366">
                  <c:v>83258001884.503601</c:v>
                </c:pt>
                <c:pt idx="367">
                  <c:v>83251476137.944199</c:v>
                </c:pt>
                <c:pt idx="368">
                  <c:v>83273336895.268204</c:v>
                </c:pt>
                <c:pt idx="369">
                  <c:v>83352369985.829895</c:v>
                </c:pt>
                <c:pt idx="370">
                  <c:v>83356125474.979095</c:v>
                </c:pt>
                <c:pt idx="371">
                  <c:v>83359091468.146805</c:v>
                </c:pt>
                <c:pt idx="372">
                  <c:v>83413565108.545898</c:v>
                </c:pt>
                <c:pt idx="373">
                  <c:v>83525460690.775894</c:v>
                </c:pt>
                <c:pt idx="374">
                  <c:v>83516000504.230698</c:v>
                </c:pt>
                <c:pt idx="375">
                  <c:v>83524066604.365707</c:v>
                </c:pt>
                <c:pt idx="376">
                  <c:v>83483900707.3694</c:v>
                </c:pt>
                <c:pt idx="377">
                  <c:v>83499673027.415604</c:v>
                </c:pt>
                <c:pt idx="378">
                  <c:v>83483796073.206406</c:v>
                </c:pt>
                <c:pt idx="379">
                  <c:v>83498697221.221695</c:v>
                </c:pt>
                <c:pt idx="380">
                  <c:v>83532889783.102402</c:v>
                </c:pt>
                <c:pt idx="381">
                  <c:v>83559393903.248505</c:v>
                </c:pt>
                <c:pt idx="382">
                  <c:v>83577695008.479004</c:v>
                </c:pt>
                <c:pt idx="383">
                  <c:v>83610268590.545197</c:v>
                </c:pt>
                <c:pt idx="384">
                  <c:v>83694671690.042404</c:v>
                </c:pt>
                <c:pt idx="385">
                  <c:v>83882616971.811798</c:v>
                </c:pt>
                <c:pt idx="386">
                  <c:v>83967018889.964096</c:v>
                </c:pt>
                <c:pt idx="387">
                  <c:v>84189037781.898697</c:v>
                </c:pt>
                <c:pt idx="388">
                  <c:v>84215958770.6353</c:v>
                </c:pt>
                <c:pt idx="389">
                  <c:v>84294092789.528198</c:v>
                </c:pt>
                <c:pt idx="390">
                  <c:v>84345202670.729797</c:v>
                </c:pt>
                <c:pt idx="391">
                  <c:v>84259856520.104904</c:v>
                </c:pt>
                <c:pt idx="392">
                  <c:v>84406796218.828293</c:v>
                </c:pt>
                <c:pt idx="393">
                  <c:v>84477164194.589401</c:v>
                </c:pt>
                <c:pt idx="394">
                  <c:v>84563580454.195007</c:v>
                </c:pt>
                <c:pt idx="395">
                  <c:v>84549233823.1884</c:v>
                </c:pt>
                <c:pt idx="396">
                  <c:v>84560721447.308395</c:v>
                </c:pt>
                <c:pt idx="397">
                  <c:v>84693605222.462204</c:v>
                </c:pt>
                <c:pt idx="398">
                  <c:v>84862316815.831604</c:v>
                </c:pt>
                <c:pt idx="399">
                  <c:v>84913239127.198593</c:v>
                </c:pt>
                <c:pt idx="400">
                  <c:v>85256843614.723404</c:v>
                </c:pt>
                <c:pt idx="401">
                  <c:v>85448432838.826294</c:v>
                </c:pt>
                <c:pt idx="402">
                  <c:v>85387153373.578995</c:v>
                </c:pt>
                <c:pt idx="403">
                  <c:v>85371206042.479004</c:v>
                </c:pt>
                <c:pt idx="404">
                  <c:v>85731510405.703293</c:v>
                </c:pt>
                <c:pt idx="405">
                  <c:v>85850353482.251205</c:v>
                </c:pt>
                <c:pt idx="406">
                  <c:v>86220797904.933899</c:v>
                </c:pt>
                <c:pt idx="407">
                  <c:v>86576842243.346695</c:v>
                </c:pt>
                <c:pt idx="408">
                  <c:v>86670329265.576096</c:v>
                </c:pt>
                <c:pt idx="409">
                  <c:v>86893346050.391495</c:v>
                </c:pt>
                <c:pt idx="410">
                  <c:v>86852876182.059097</c:v>
                </c:pt>
                <c:pt idx="411">
                  <c:v>87069254488.003098</c:v>
                </c:pt>
                <c:pt idx="412">
                  <c:v>87330293256.9021</c:v>
                </c:pt>
                <c:pt idx="413">
                  <c:v>87433708811.306396</c:v>
                </c:pt>
                <c:pt idx="414">
                  <c:v>87575507814.814896</c:v>
                </c:pt>
                <c:pt idx="415">
                  <c:v>87745529028.219894</c:v>
                </c:pt>
                <c:pt idx="416">
                  <c:v>87719871443.196106</c:v>
                </c:pt>
                <c:pt idx="417">
                  <c:v>87738748115.109207</c:v>
                </c:pt>
                <c:pt idx="418">
                  <c:v>87923200610.433701</c:v>
                </c:pt>
                <c:pt idx="419">
                  <c:v>88395010860.272507</c:v>
                </c:pt>
                <c:pt idx="420">
                  <c:v>88521918320.805206</c:v>
                </c:pt>
                <c:pt idx="421">
                  <c:v>88586091086.367905</c:v>
                </c:pt>
                <c:pt idx="422">
                  <c:v>88779808674.984894</c:v>
                </c:pt>
                <c:pt idx="423">
                  <c:v>88746412388.527603</c:v>
                </c:pt>
                <c:pt idx="424">
                  <c:v>88794083114.610596</c:v>
                </c:pt>
                <c:pt idx="425">
                  <c:v>88902002105.364594</c:v>
                </c:pt>
                <c:pt idx="426">
                  <c:v>89084951252.7556</c:v>
                </c:pt>
                <c:pt idx="427">
                  <c:v>89288339819.951096</c:v>
                </c:pt>
                <c:pt idx="428">
                  <c:v>89384249584.627701</c:v>
                </c:pt>
                <c:pt idx="429">
                  <c:v>89567299871.824905</c:v>
                </c:pt>
                <c:pt idx="430">
                  <c:v>89672338130.957108</c:v>
                </c:pt>
                <c:pt idx="431">
                  <c:v>89712226019.015106</c:v>
                </c:pt>
                <c:pt idx="432">
                  <c:v>89954651881.012497</c:v>
                </c:pt>
                <c:pt idx="433">
                  <c:v>89947739514.693298</c:v>
                </c:pt>
                <c:pt idx="434">
                  <c:v>90118570091.713501</c:v>
                </c:pt>
                <c:pt idx="435">
                  <c:v>90313892604.982697</c:v>
                </c:pt>
                <c:pt idx="436">
                  <c:v>90697180084.944107</c:v>
                </c:pt>
                <c:pt idx="437">
                  <c:v>90619185009.484497</c:v>
                </c:pt>
                <c:pt idx="438">
                  <c:v>90552653809.929092</c:v>
                </c:pt>
                <c:pt idx="439">
                  <c:v>90618504336.494202</c:v>
                </c:pt>
                <c:pt idx="440">
                  <c:v>90695509418.532394</c:v>
                </c:pt>
                <c:pt idx="441">
                  <c:v>90827525607.944</c:v>
                </c:pt>
                <c:pt idx="442">
                  <c:v>90736741067.096207</c:v>
                </c:pt>
                <c:pt idx="443">
                  <c:v>90854983802.119705</c:v>
                </c:pt>
                <c:pt idx="444">
                  <c:v>90872426679.659393</c:v>
                </c:pt>
                <c:pt idx="445">
                  <c:v>90931108068.305405</c:v>
                </c:pt>
                <c:pt idx="446">
                  <c:v>90960533050.723999</c:v>
                </c:pt>
                <c:pt idx="447">
                  <c:v>90953421967.099106</c:v>
                </c:pt>
                <c:pt idx="448">
                  <c:v>91062560834.524307</c:v>
                </c:pt>
                <c:pt idx="449">
                  <c:v>91196913161.697693</c:v>
                </c:pt>
                <c:pt idx="450">
                  <c:v>91288621400.1996</c:v>
                </c:pt>
                <c:pt idx="451">
                  <c:v>91321270663.573395</c:v>
                </c:pt>
                <c:pt idx="452">
                  <c:v>91328934694.703003</c:v>
                </c:pt>
                <c:pt idx="453">
                  <c:v>91384051292.9767</c:v>
                </c:pt>
                <c:pt idx="454">
                  <c:v>91451080290.980103</c:v>
                </c:pt>
                <c:pt idx="455">
                  <c:v>91563523683.553894</c:v>
                </c:pt>
                <c:pt idx="456">
                  <c:v>91575330091</c:v>
                </c:pt>
                <c:pt idx="457">
                  <c:v>91696771362.576004</c:v>
                </c:pt>
                <c:pt idx="458">
                  <c:v>91724474427.716507</c:v>
                </c:pt>
                <c:pt idx="459">
                  <c:v>91730242123.066498</c:v>
                </c:pt>
                <c:pt idx="460">
                  <c:v>91717780780.932602</c:v>
                </c:pt>
                <c:pt idx="461">
                  <c:v>92142753304.797104</c:v>
                </c:pt>
                <c:pt idx="462">
                  <c:v>92526809338.215393</c:v>
                </c:pt>
                <c:pt idx="463">
                  <c:v>92858801168.912399</c:v>
                </c:pt>
                <c:pt idx="464">
                  <c:v>93445427842.219498</c:v>
                </c:pt>
                <c:pt idx="465">
                  <c:v>93704952521.564407</c:v>
                </c:pt>
                <c:pt idx="466">
                  <c:v>94083713350.776596</c:v>
                </c:pt>
                <c:pt idx="467">
                  <c:v>94064205857.575394</c:v>
                </c:pt>
                <c:pt idx="468">
                  <c:v>94504765887.631897</c:v>
                </c:pt>
                <c:pt idx="469">
                  <c:v>95062620421.883301</c:v>
                </c:pt>
                <c:pt idx="470">
                  <c:v>95002649650.034103</c:v>
                </c:pt>
                <c:pt idx="471">
                  <c:v>94996286994.140396</c:v>
                </c:pt>
                <c:pt idx="472">
                  <c:v>95050997231.003204</c:v>
                </c:pt>
                <c:pt idx="473">
                  <c:v>95255892093.397003</c:v>
                </c:pt>
                <c:pt idx="474">
                  <c:v>95104647039.713898</c:v>
                </c:pt>
                <c:pt idx="475">
                  <c:v>95125787221.112</c:v>
                </c:pt>
                <c:pt idx="476">
                  <c:v>94955321534.462494</c:v>
                </c:pt>
                <c:pt idx="477">
                  <c:v>94967646330.987396</c:v>
                </c:pt>
                <c:pt idx="478">
                  <c:v>94983399556.999603</c:v>
                </c:pt>
                <c:pt idx="479">
                  <c:v>94910190842.172195</c:v>
                </c:pt>
                <c:pt idx="480">
                  <c:v>94768937396.336395</c:v>
                </c:pt>
                <c:pt idx="481">
                  <c:v>95571888926.809296</c:v>
                </c:pt>
                <c:pt idx="482">
                  <c:v>95512604443.576797</c:v>
                </c:pt>
                <c:pt idx="483">
                  <c:v>95526771968.367203</c:v>
                </c:pt>
                <c:pt idx="484">
                  <c:v>95549259109.502396</c:v>
                </c:pt>
                <c:pt idx="485">
                  <c:v>96043727984.628601</c:v>
                </c:pt>
                <c:pt idx="486">
                  <c:v>96013416643.311203</c:v>
                </c:pt>
                <c:pt idx="487">
                  <c:v>96108546237.886093</c:v>
                </c:pt>
                <c:pt idx="488">
                  <c:v>95993659299.876297</c:v>
                </c:pt>
                <c:pt idx="489">
                  <c:v>96142607456.753799</c:v>
                </c:pt>
                <c:pt idx="490">
                  <c:v>96250022548.615997</c:v>
                </c:pt>
                <c:pt idx="491">
                  <c:v>96215760125.455093</c:v>
                </c:pt>
                <c:pt idx="492">
                  <c:v>96211660645.137894</c:v>
                </c:pt>
                <c:pt idx="493">
                  <c:v>96140803757.766098</c:v>
                </c:pt>
                <c:pt idx="494">
                  <c:v>96120543211.643906</c:v>
                </c:pt>
                <c:pt idx="495">
                  <c:v>96117987589.629807</c:v>
                </c:pt>
                <c:pt idx="496">
                  <c:v>96220233912.914505</c:v>
                </c:pt>
                <c:pt idx="497">
                  <c:v>96268386138.415894</c:v>
                </c:pt>
                <c:pt idx="498">
                  <c:v>96272021104.861099</c:v>
                </c:pt>
                <c:pt idx="499">
                  <c:v>96349651423.537094</c:v>
                </c:pt>
                <c:pt idx="500">
                  <c:v>96520553678.615997</c:v>
                </c:pt>
                <c:pt idx="501">
                  <c:v>96695482935.422501</c:v>
                </c:pt>
                <c:pt idx="502">
                  <c:v>96762387718.7771</c:v>
                </c:pt>
                <c:pt idx="503">
                  <c:v>96979195440.378693</c:v>
                </c:pt>
                <c:pt idx="504">
                  <c:v>97265775292.206497</c:v>
                </c:pt>
                <c:pt idx="505">
                  <c:v>97583119422.9608</c:v>
                </c:pt>
                <c:pt idx="506">
                  <c:v>97716632679.093094</c:v>
                </c:pt>
                <c:pt idx="507">
                  <c:v>97661857628.500793</c:v>
                </c:pt>
                <c:pt idx="508">
                  <c:v>97674633134.289703</c:v>
                </c:pt>
                <c:pt idx="509">
                  <c:v>97879397783.317993</c:v>
                </c:pt>
                <c:pt idx="510">
                  <c:v>98144682611.990997</c:v>
                </c:pt>
                <c:pt idx="511">
                  <c:v>97790168760.620697</c:v>
                </c:pt>
                <c:pt idx="512">
                  <c:v>97932080922.404007</c:v>
                </c:pt>
                <c:pt idx="513">
                  <c:v>97845940204.683899</c:v>
                </c:pt>
                <c:pt idx="514">
                  <c:v>97906044227.102997</c:v>
                </c:pt>
                <c:pt idx="515">
                  <c:v>98159651669.306595</c:v>
                </c:pt>
                <c:pt idx="516">
                  <c:v>98383119474.094299</c:v>
                </c:pt>
                <c:pt idx="517">
                  <c:v>98408639152.573196</c:v>
                </c:pt>
                <c:pt idx="518">
                  <c:v>98821123301.176498</c:v>
                </c:pt>
                <c:pt idx="519">
                  <c:v>99274662637.209793</c:v>
                </c:pt>
                <c:pt idx="520">
                  <c:v>99236691116.657898</c:v>
                </c:pt>
                <c:pt idx="521">
                  <c:v>99558140762.951096</c:v>
                </c:pt>
                <c:pt idx="522">
                  <c:v>99604141292.366699</c:v>
                </c:pt>
                <c:pt idx="523">
                  <c:v>100445783977.86099</c:v>
                </c:pt>
                <c:pt idx="524">
                  <c:v>100524264534.422</c:v>
                </c:pt>
                <c:pt idx="525">
                  <c:v>100821677144.314</c:v>
                </c:pt>
                <c:pt idx="526">
                  <c:v>101243181280.85699</c:v>
                </c:pt>
                <c:pt idx="527">
                  <c:v>101814936996.92</c:v>
                </c:pt>
                <c:pt idx="528">
                  <c:v>102297568054.78</c:v>
                </c:pt>
                <c:pt idx="529">
                  <c:v>102035960671.744</c:v>
                </c:pt>
                <c:pt idx="530">
                  <c:v>102414694159.27901</c:v>
                </c:pt>
                <c:pt idx="531">
                  <c:v>102757940827.668</c:v>
                </c:pt>
                <c:pt idx="532">
                  <c:v>102930574059.653</c:v>
                </c:pt>
                <c:pt idx="533">
                  <c:v>103373346487.369</c:v>
                </c:pt>
                <c:pt idx="534">
                  <c:v>102917484336.039</c:v>
                </c:pt>
                <c:pt idx="535">
                  <c:v>103492063270.97</c:v>
                </c:pt>
                <c:pt idx="536">
                  <c:v>103358414046.23199</c:v>
                </c:pt>
                <c:pt idx="537">
                  <c:v>103787308309.563</c:v>
                </c:pt>
                <c:pt idx="538">
                  <c:v>103705912309.608</c:v>
                </c:pt>
                <c:pt idx="539">
                  <c:v>103924885647.43201</c:v>
                </c:pt>
                <c:pt idx="540">
                  <c:v>104042955962.91901</c:v>
                </c:pt>
                <c:pt idx="541">
                  <c:v>103995094518.039</c:v>
                </c:pt>
                <c:pt idx="542">
                  <c:v>104029403026.701</c:v>
                </c:pt>
                <c:pt idx="543">
                  <c:v>103791045667.345</c:v>
                </c:pt>
                <c:pt idx="544">
                  <c:v>104171067977.451</c:v>
                </c:pt>
                <c:pt idx="545">
                  <c:v>104315388264.08299</c:v>
                </c:pt>
                <c:pt idx="546">
                  <c:v>104365606173.605</c:v>
                </c:pt>
                <c:pt idx="547">
                  <c:v>104553076925.74899</c:v>
                </c:pt>
                <c:pt idx="548">
                  <c:v>104538350178.938</c:v>
                </c:pt>
                <c:pt idx="549">
                  <c:v>104510345551.651</c:v>
                </c:pt>
                <c:pt idx="550">
                  <c:v>104466269110.30499</c:v>
                </c:pt>
                <c:pt idx="551">
                  <c:v>104665901774.13699</c:v>
                </c:pt>
                <c:pt idx="552">
                  <c:v>105331957106.899</c:v>
                </c:pt>
                <c:pt idx="553">
                  <c:v>106232925072.30099</c:v>
                </c:pt>
                <c:pt idx="554">
                  <c:v>106688966458.94901</c:v>
                </c:pt>
                <c:pt idx="555">
                  <c:v>106793326057.98399</c:v>
                </c:pt>
                <c:pt idx="556">
                  <c:v>106908680868.157</c:v>
                </c:pt>
                <c:pt idx="557">
                  <c:v>107051011825.39101</c:v>
                </c:pt>
                <c:pt idx="558">
                  <c:v>107124650258.78101</c:v>
                </c:pt>
                <c:pt idx="559">
                  <c:v>107165949185.655</c:v>
                </c:pt>
                <c:pt idx="560">
                  <c:v>107325379612.11</c:v>
                </c:pt>
                <c:pt idx="561">
                  <c:v>107393356511.04401</c:v>
                </c:pt>
                <c:pt idx="562">
                  <c:v>107379449339.83</c:v>
                </c:pt>
                <c:pt idx="563">
                  <c:v>107753288138.416</c:v>
                </c:pt>
                <c:pt idx="564">
                  <c:v>107841139879.758</c:v>
                </c:pt>
                <c:pt idx="565">
                  <c:v>108064659123.578</c:v>
                </c:pt>
                <c:pt idx="566">
                  <c:v>108719080825.006</c:v>
                </c:pt>
                <c:pt idx="567">
                  <c:v>109084372698.51801</c:v>
                </c:pt>
                <c:pt idx="568">
                  <c:v>109818847614.422</c:v>
                </c:pt>
                <c:pt idx="569">
                  <c:v>109776804504.99699</c:v>
                </c:pt>
                <c:pt idx="570">
                  <c:v>109867996220.011</c:v>
                </c:pt>
                <c:pt idx="571">
                  <c:v>109891550171.73801</c:v>
                </c:pt>
                <c:pt idx="572">
                  <c:v>110436760601.545</c:v>
                </c:pt>
                <c:pt idx="573">
                  <c:v>110475849461.287</c:v>
                </c:pt>
                <c:pt idx="574">
                  <c:v>110438459159.58099</c:v>
                </c:pt>
                <c:pt idx="575">
                  <c:v>110388612840.56799</c:v>
                </c:pt>
                <c:pt idx="576">
                  <c:v>110489863655.27</c:v>
                </c:pt>
                <c:pt idx="577">
                  <c:v>110621142036.59599</c:v>
                </c:pt>
                <c:pt idx="578">
                  <c:v>110513523759.513</c:v>
                </c:pt>
                <c:pt idx="579">
                  <c:v>110569151502.23399</c:v>
                </c:pt>
                <c:pt idx="580">
                  <c:v>110656637832.433</c:v>
                </c:pt>
                <c:pt idx="581">
                  <c:v>110617957580.451</c:v>
                </c:pt>
                <c:pt idx="582">
                  <c:v>110688767950.992</c:v>
                </c:pt>
                <c:pt idx="583">
                  <c:v>110788373070.30499</c:v>
                </c:pt>
                <c:pt idx="584">
                  <c:v>110825639138.49699</c:v>
                </c:pt>
                <c:pt idx="585">
                  <c:v>110901272818.845</c:v>
                </c:pt>
                <c:pt idx="586">
                  <c:v>110976763728.73</c:v>
                </c:pt>
                <c:pt idx="587">
                  <c:v>110896762597.92999</c:v>
                </c:pt>
                <c:pt idx="588">
                  <c:v>110971026530.67599</c:v>
                </c:pt>
                <c:pt idx="589">
                  <c:v>110774390759.57899</c:v>
                </c:pt>
                <c:pt idx="590">
                  <c:v>110785721838.091</c:v>
                </c:pt>
                <c:pt idx="591">
                  <c:v>110786173480.94701</c:v>
                </c:pt>
                <c:pt idx="592">
                  <c:v>110878655264.589</c:v>
                </c:pt>
                <c:pt idx="593">
                  <c:v>110824101343.60201</c:v>
                </c:pt>
                <c:pt idx="594">
                  <c:v>111085894494.84801</c:v>
                </c:pt>
                <c:pt idx="595">
                  <c:v>111196169794.36501</c:v>
                </c:pt>
                <c:pt idx="596">
                  <c:v>111243776375.394</c:v>
                </c:pt>
                <c:pt idx="597">
                  <c:v>111359640225.019</c:v>
                </c:pt>
                <c:pt idx="598">
                  <c:v>111417921223.842</c:v>
                </c:pt>
                <c:pt idx="599">
                  <c:v>111437165600.77699</c:v>
                </c:pt>
                <c:pt idx="600">
                  <c:v>111349558834.479</c:v>
                </c:pt>
                <c:pt idx="601">
                  <c:v>111691996591.717</c:v>
                </c:pt>
                <c:pt idx="602">
                  <c:v>111764202935.80099</c:v>
                </c:pt>
                <c:pt idx="603">
                  <c:v>111803675088.15199</c:v>
                </c:pt>
                <c:pt idx="604">
                  <c:v>111889805136.258</c:v>
                </c:pt>
                <c:pt idx="605">
                  <c:v>111943843747.677</c:v>
                </c:pt>
                <c:pt idx="606">
                  <c:v>111876918242.18201</c:v>
                </c:pt>
                <c:pt idx="607">
                  <c:v>111848018348.95599</c:v>
                </c:pt>
                <c:pt idx="608">
                  <c:v>111820341327.845</c:v>
                </c:pt>
                <c:pt idx="609">
                  <c:v>111910136577.73399</c:v>
                </c:pt>
                <c:pt idx="610">
                  <c:v>111944442929.55701</c:v>
                </c:pt>
                <c:pt idx="611">
                  <c:v>112022209734.8</c:v>
                </c:pt>
                <c:pt idx="612">
                  <c:v>112171060130.306</c:v>
                </c:pt>
                <c:pt idx="613">
                  <c:v>112142019565.924</c:v>
                </c:pt>
                <c:pt idx="614">
                  <c:v>112281746542.095</c:v>
                </c:pt>
                <c:pt idx="615">
                  <c:v>112346421995.96001</c:v>
                </c:pt>
                <c:pt idx="616">
                  <c:v>112325076097.174</c:v>
                </c:pt>
                <c:pt idx="617">
                  <c:v>112411365894.45</c:v>
                </c:pt>
                <c:pt idx="618">
                  <c:v>112446413981.99001</c:v>
                </c:pt>
                <c:pt idx="619">
                  <c:v>112447581346.10001</c:v>
                </c:pt>
                <c:pt idx="620">
                  <c:v>112426710109.16</c:v>
                </c:pt>
                <c:pt idx="621">
                  <c:v>112470603685.097</c:v>
                </c:pt>
                <c:pt idx="622">
                  <c:v>112467405781.20599</c:v>
                </c:pt>
                <c:pt idx="623">
                  <c:v>112494742935.99899</c:v>
                </c:pt>
                <c:pt idx="624">
                  <c:v>112546470868.614</c:v>
                </c:pt>
                <c:pt idx="625">
                  <c:v>112478658243.10899</c:v>
                </c:pt>
                <c:pt idx="626">
                  <c:v>112505590399.302</c:v>
                </c:pt>
                <c:pt idx="627">
                  <c:v>112484967919.06</c:v>
                </c:pt>
                <c:pt idx="628">
                  <c:v>112466787566.217</c:v>
                </c:pt>
                <c:pt idx="629">
                  <c:v>112574268895.405</c:v>
                </c:pt>
                <c:pt idx="630">
                  <c:v>112812642970.51601</c:v>
                </c:pt>
                <c:pt idx="631">
                  <c:v>112842896834.38</c:v>
                </c:pt>
                <c:pt idx="632">
                  <c:v>112879995149.43401</c:v>
                </c:pt>
                <c:pt idx="633">
                  <c:v>112889309017.799</c:v>
                </c:pt>
                <c:pt idx="634">
                  <c:v>112854331672.758</c:v>
                </c:pt>
                <c:pt idx="635">
                  <c:v>112916220647.862</c:v>
                </c:pt>
                <c:pt idx="636">
                  <c:v>112747052708.12399</c:v>
                </c:pt>
                <c:pt idx="637">
                  <c:v>112628423054.467</c:v>
                </c:pt>
                <c:pt idx="638">
                  <c:v>112603785912.89</c:v>
                </c:pt>
                <c:pt idx="639">
                  <c:v>112627263201.002</c:v>
                </c:pt>
                <c:pt idx="640">
                  <c:v>112725742595.58</c:v>
                </c:pt>
                <c:pt idx="641">
                  <c:v>112763737088.272</c:v>
                </c:pt>
                <c:pt idx="642">
                  <c:v>112645772763.983</c:v>
                </c:pt>
                <c:pt idx="643">
                  <c:v>112523154794.543</c:v>
                </c:pt>
                <c:pt idx="644">
                  <c:v>112519507193.843</c:v>
                </c:pt>
                <c:pt idx="645">
                  <c:v>112325747935.358</c:v>
                </c:pt>
                <c:pt idx="646">
                  <c:v>112196036454.302</c:v>
                </c:pt>
                <c:pt idx="647">
                  <c:v>112126783690.46001</c:v>
                </c:pt>
                <c:pt idx="648">
                  <c:v>112172989929.675</c:v>
                </c:pt>
                <c:pt idx="649">
                  <c:v>112264962394.147</c:v>
                </c:pt>
                <c:pt idx="650">
                  <c:v>112278208909.216</c:v>
                </c:pt>
                <c:pt idx="651">
                  <c:v>112437835804.603</c:v>
                </c:pt>
                <c:pt idx="652">
                  <c:v>112412688005.054</c:v>
                </c:pt>
                <c:pt idx="653">
                  <c:v>112432522893.067</c:v>
                </c:pt>
                <c:pt idx="654">
                  <c:v>112493950291.55901</c:v>
                </c:pt>
                <c:pt idx="655">
                  <c:v>112632082133.02499</c:v>
                </c:pt>
                <c:pt idx="656">
                  <c:v>113054223093.642</c:v>
                </c:pt>
                <c:pt idx="657">
                  <c:v>113208033785.78</c:v>
                </c:pt>
                <c:pt idx="658">
                  <c:v>113573131359.293</c:v>
                </c:pt>
                <c:pt idx="659">
                  <c:v>113747016526.274</c:v>
                </c:pt>
                <c:pt idx="660">
                  <c:v>113925014705.46201</c:v>
                </c:pt>
                <c:pt idx="661">
                  <c:v>114040029468.185</c:v>
                </c:pt>
                <c:pt idx="662">
                  <c:v>114112099009.78101</c:v>
                </c:pt>
                <c:pt idx="663">
                  <c:v>114269399245.478</c:v>
                </c:pt>
                <c:pt idx="664">
                  <c:v>114419293392.97</c:v>
                </c:pt>
                <c:pt idx="665">
                  <c:v>114381082813.507</c:v>
                </c:pt>
                <c:pt idx="666">
                  <c:v>114301106013.435</c:v>
                </c:pt>
                <c:pt idx="667">
                  <c:v>114323274523.117</c:v>
                </c:pt>
                <c:pt idx="668">
                  <c:v>114436762854.196</c:v>
                </c:pt>
                <c:pt idx="669">
                  <c:v>114423843424.00999</c:v>
                </c:pt>
                <c:pt idx="670">
                  <c:v>114429758402.696</c:v>
                </c:pt>
                <c:pt idx="671">
                  <c:v>114343128199.69701</c:v>
                </c:pt>
                <c:pt idx="672">
                  <c:v>114422514458.41299</c:v>
                </c:pt>
                <c:pt idx="673">
                  <c:v>114339047195.47501</c:v>
                </c:pt>
                <c:pt idx="674">
                  <c:v>114467573236.035</c:v>
                </c:pt>
                <c:pt idx="675">
                  <c:v>114321354116.662</c:v>
                </c:pt>
                <c:pt idx="676">
                  <c:v>114273868572.976</c:v>
                </c:pt>
                <c:pt idx="677">
                  <c:v>114449569879.83299</c:v>
                </c:pt>
                <c:pt idx="678">
                  <c:v>114697495372.168</c:v>
                </c:pt>
                <c:pt idx="679">
                  <c:v>114970432933.55499</c:v>
                </c:pt>
                <c:pt idx="680">
                  <c:v>115453319573.636</c:v>
                </c:pt>
                <c:pt idx="681">
                  <c:v>115682732676.351</c:v>
                </c:pt>
                <c:pt idx="682">
                  <c:v>115569651109.11</c:v>
                </c:pt>
                <c:pt idx="683">
                  <c:v>115615435596.806</c:v>
                </c:pt>
                <c:pt idx="684">
                  <c:v>115768698244.912</c:v>
                </c:pt>
                <c:pt idx="685">
                  <c:v>116190571128.30901</c:v>
                </c:pt>
                <c:pt idx="686">
                  <c:v>116521301017.536</c:v>
                </c:pt>
                <c:pt idx="687">
                  <c:v>116732851982.274</c:v>
                </c:pt>
                <c:pt idx="688">
                  <c:v>116866602270.811</c:v>
                </c:pt>
                <c:pt idx="689">
                  <c:v>116739857897.37</c:v>
                </c:pt>
                <c:pt idx="690">
                  <c:v>117015270220.48</c:v>
                </c:pt>
                <c:pt idx="691">
                  <c:v>116980055140.24001</c:v>
                </c:pt>
                <c:pt idx="692">
                  <c:v>117370235101.15401</c:v>
                </c:pt>
                <c:pt idx="693">
                  <c:v>117411769439.627</c:v>
                </c:pt>
                <c:pt idx="694">
                  <c:v>117853361164.51601</c:v>
                </c:pt>
                <c:pt idx="695">
                  <c:v>117976041920.302</c:v>
                </c:pt>
                <c:pt idx="696">
                  <c:v>117925656123.985</c:v>
                </c:pt>
                <c:pt idx="697">
                  <c:v>117869723009.11</c:v>
                </c:pt>
                <c:pt idx="698">
                  <c:v>117955490801.03</c:v>
                </c:pt>
                <c:pt idx="699">
                  <c:v>118135731907.63901</c:v>
                </c:pt>
                <c:pt idx="700">
                  <c:v>118172891314.813</c:v>
                </c:pt>
                <c:pt idx="701">
                  <c:v>118222000180.625</c:v>
                </c:pt>
                <c:pt idx="702">
                  <c:v>118230433723.711</c:v>
                </c:pt>
                <c:pt idx="703">
                  <c:v>118295677077.48801</c:v>
                </c:pt>
                <c:pt idx="704">
                  <c:v>118015323883.80299</c:v>
                </c:pt>
                <c:pt idx="705">
                  <c:v>117932307878.338</c:v>
                </c:pt>
                <c:pt idx="706">
                  <c:v>118074249578.67</c:v>
                </c:pt>
                <c:pt idx="707">
                  <c:v>118124553014.565</c:v>
                </c:pt>
                <c:pt idx="708">
                  <c:v>118197461602.92999</c:v>
                </c:pt>
                <c:pt idx="709">
                  <c:v>118192306888.513</c:v>
                </c:pt>
                <c:pt idx="710">
                  <c:v>118097524596.748</c:v>
                </c:pt>
                <c:pt idx="711">
                  <c:v>118169308693.40601</c:v>
                </c:pt>
                <c:pt idx="712">
                  <c:v>118369979986.925</c:v>
                </c:pt>
                <c:pt idx="713">
                  <c:v>118453823970.218</c:v>
                </c:pt>
                <c:pt idx="714">
                  <c:v>118400065870.786</c:v>
                </c:pt>
                <c:pt idx="715">
                  <c:v>118715373464.871</c:v>
                </c:pt>
                <c:pt idx="716">
                  <c:v>118621353590.589</c:v>
                </c:pt>
                <c:pt idx="717">
                  <c:v>118802612881.71201</c:v>
                </c:pt>
                <c:pt idx="718">
                  <c:v>118588812120.918</c:v>
                </c:pt>
                <c:pt idx="719">
                  <c:v>118718182140.332</c:v>
                </c:pt>
                <c:pt idx="720">
                  <c:v>118956816677.979</c:v>
                </c:pt>
                <c:pt idx="721">
                  <c:v>118889277623.86</c:v>
                </c:pt>
                <c:pt idx="722">
                  <c:v>119089506174.472</c:v>
                </c:pt>
                <c:pt idx="723">
                  <c:v>119131553251.092</c:v>
                </c:pt>
                <c:pt idx="724">
                  <c:v>119142486489.026</c:v>
                </c:pt>
                <c:pt idx="725">
                  <c:v>119225487097.90601</c:v>
                </c:pt>
                <c:pt idx="726">
                  <c:v>119245380622.48</c:v>
                </c:pt>
                <c:pt idx="727">
                  <c:v>119330816979.414</c:v>
                </c:pt>
                <c:pt idx="728">
                  <c:v>119333889219.377</c:v>
                </c:pt>
                <c:pt idx="729">
                  <c:v>119481674680.345</c:v>
                </c:pt>
                <c:pt idx="730">
                  <c:v>119646728684.201</c:v>
                </c:pt>
                <c:pt idx="731">
                  <c:v>119508803828.783</c:v>
                </c:pt>
                <c:pt idx="732">
                  <c:v>119716177650.742</c:v>
                </c:pt>
                <c:pt idx="733">
                  <c:v>119609196026.144</c:v>
                </c:pt>
                <c:pt idx="734">
                  <c:v>119655789008.589</c:v>
                </c:pt>
                <c:pt idx="735">
                  <c:v>119618717248.59399</c:v>
                </c:pt>
                <c:pt idx="736">
                  <c:v>119681714324.828</c:v>
                </c:pt>
                <c:pt idx="737">
                  <c:v>119652656652.73</c:v>
                </c:pt>
                <c:pt idx="738">
                  <c:v>119669524233.95399</c:v>
                </c:pt>
                <c:pt idx="739">
                  <c:v>119569474088.647</c:v>
                </c:pt>
                <c:pt idx="740">
                  <c:v>119776998408.912</c:v>
                </c:pt>
                <c:pt idx="741">
                  <c:v>119679537184.362</c:v>
                </c:pt>
                <c:pt idx="742">
                  <c:v>119777751851.07899</c:v>
                </c:pt>
                <c:pt idx="743">
                  <c:v>119747722936.463</c:v>
                </c:pt>
                <c:pt idx="744">
                  <c:v>119707496291.20399</c:v>
                </c:pt>
                <c:pt idx="745">
                  <c:v>119657519421.442</c:v>
                </c:pt>
                <c:pt idx="746">
                  <c:v>119667247527.334</c:v>
                </c:pt>
                <c:pt idx="747">
                  <c:v>119650361572.08099</c:v>
                </c:pt>
                <c:pt idx="748">
                  <c:v>120006109540.46899</c:v>
                </c:pt>
                <c:pt idx="749">
                  <c:v>119910642015.276</c:v>
                </c:pt>
                <c:pt idx="750">
                  <c:v>120052034495.121</c:v>
                </c:pt>
                <c:pt idx="751">
                  <c:v>120177060289.748</c:v>
                </c:pt>
                <c:pt idx="752">
                  <c:v>120123290869.166</c:v>
                </c:pt>
                <c:pt idx="753">
                  <c:v>120095701605.95</c:v>
                </c:pt>
                <c:pt idx="754">
                  <c:v>120135980593.75</c:v>
                </c:pt>
                <c:pt idx="755">
                  <c:v>120077639690.59801</c:v>
                </c:pt>
                <c:pt idx="756">
                  <c:v>120184820843.091</c:v>
                </c:pt>
                <c:pt idx="757">
                  <c:v>120198309352.32201</c:v>
                </c:pt>
                <c:pt idx="758">
                  <c:v>120156501578.104</c:v>
                </c:pt>
                <c:pt idx="759">
                  <c:v>120167153594.79601</c:v>
                </c:pt>
                <c:pt idx="760">
                  <c:v>120257080604.674</c:v>
                </c:pt>
                <c:pt idx="761">
                  <c:v>120283099302.936</c:v>
                </c:pt>
                <c:pt idx="762">
                  <c:v>120380626619.27901</c:v>
                </c:pt>
                <c:pt idx="763">
                  <c:v>120310238338.41</c:v>
                </c:pt>
                <c:pt idx="764">
                  <c:v>120499892247.133</c:v>
                </c:pt>
                <c:pt idx="765">
                  <c:v>120582062352.80901</c:v>
                </c:pt>
                <c:pt idx="766">
                  <c:v>120558702453.77299</c:v>
                </c:pt>
                <c:pt idx="767">
                  <c:v>120559253143.739</c:v>
                </c:pt>
                <c:pt idx="768">
                  <c:v>120495287631.158</c:v>
                </c:pt>
                <c:pt idx="769">
                  <c:v>120569183708.409</c:v>
                </c:pt>
                <c:pt idx="770">
                  <c:v>121416253099.48801</c:v>
                </c:pt>
                <c:pt idx="771">
                  <c:v>122101847599.664</c:v>
                </c:pt>
                <c:pt idx="772">
                  <c:v>123117662749.09599</c:v>
                </c:pt>
                <c:pt idx="773">
                  <c:v>123305965711.269</c:v>
                </c:pt>
                <c:pt idx="774">
                  <c:v>123439410311.048</c:v>
                </c:pt>
                <c:pt idx="775">
                  <c:v>124190644181.505</c:v>
                </c:pt>
                <c:pt idx="776">
                  <c:v>125430181336.155</c:v>
                </c:pt>
                <c:pt idx="777">
                  <c:v>126533887132.103</c:v>
                </c:pt>
                <c:pt idx="778">
                  <c:v>127151623616.043</c:v>
                </c:pt>
                <c:pt idx="779">
                  <c:v>127465547033.033</c:v>
                </c:pt>
                <c:pt idx="780">
                  <c:v>127602287394.912</c:v>
                </c:pt>
                <c:pt idx="781">
                  <c:v>127577408162.87601</c:v>
                </c:pt>
                <c:pt idx="782">
                  <c:v>128303147970.067</c:v>
                </c:pt>
                <c:pt idx="783">
                  <c:v>128885876888.259</c:v>
                </c:pt>
                <c:pt idx="784">
                  <c:v>130280329430.746</c:v>
                </c:pt>
                <c:pt idx="785">
                  <c:v>130897757312.22501</c:v>
                </c:pt>
                <c:pt idx="786">
                  <c:v>132159353228.18201</c:v>
                </c:pt>
                <c:pt idx="787">
                  <c:v>132644503423.382</c:v>
                </c:pt>
                <c:pt idx="788">
                  <c:v>132518468961.069</c:v>
                </c:pt>
                <c:pt idx="789">
                  <c:v>132798534022.586</c:v>
                </c:pt>
                <c:pt idx="790">
                  <c:v>132817280337.89</c:v>
                </c:pt>
                <c:pt idx="791">
                  <c:v>133087959435.631</c:v>
                </c:pt>
                <c:pt idx="792">
                  <c:v>133558624671.056</c:v>
                </c:pt>
                <c:pt idx="793">
                  <c:v>134096975603.89101</c:v>
                </c:pt>
                <c:pt idx="794">
                  <c:v>134142995569.319</c:v>
                </c:pt>
                <c:pt idx="795">
                  <c:v>134233284629.69501</c:v>
                </c:pt>
                <c:pt idx="796">
                  <c:v>134792339935.283</c:v>
                </c:pt>
                <c:pt idx="797">
                  <c:v>135115109896.892</c:v>
                </c:pt>
                <c:pt idx="798">
                  <c:v>136102059296.968</c:v>
                </c:pt>
                <c:pt idx="799">
                  <c:v>136854657753.233</c:v>
                </c:pt>
                <c:pt idx="800">
                  <c:v>137612057919.258</c:v>
                </c:pt>
                <c:pt idx="801">
                  <c:v>138155979444.82901</c:v>
                </c:pt>
                <c:pt idx="802">
                  <c:v>138058530450.22299</c:v>
                </c:pt>
                <c:pt idx="803">
                  <c:v>138406600567.98401</c:v>
                </c:pt>
                <c:pt idx="804">
                  <c:v>138607890909.79501</c:v>
                </c:pt>
                <c:pt idx="805">
                  <c:v>139723319629.38</c:v>
                </c:pt>
                <c:pt idx="806">
                  <c:v>140114634837.75</c:v>
                </c:pt>
                <c:pt idx="807">
                  <c:v>140087294966.58301</c:v>
                </c:pt>
                <c:pt idx="808">
                  <c:v>140272958832.96701</c:v>
                </c:pt>
                <c:pt idx="809">
                  <c:v>140528755312.63101</c:v>
                </c:pt>
                <c:pt idx="810">
                  <c:v>140386804952.98999</c:v>
                </c:pt>
                <c:pt idx="811">
                  <c:v>140430126428.05701</c:v>
                </c:pt>
                <c:pt idx="812">
                  <c:v>140458454546.44199</c:v>
                </c:pt>
                <c:pt idx="813">
                  <c:v>140552909215.897</c:v>
                </c:pt>
                <c:pt idx="814">
                  <c:v>139878963807.55801</c:v>
                </c:pt>
                <c:pt idx="815">
                  <c:v>139768365159.78799</c:v>
                </c:pt>
                <c:pt idx="816">
                  <c:v>139687775563.41199</c:v>
                </c:pt>
                <c:pt idx="817">
                  <c:v>139770106592.92599</c:v>
                </c:pt>
                <c:pt idx="818">
                  <c:v>139410953421.88699</c:v>
                </c:pt>
                <c:pt idx="819">
                  <c:v>139269166726.24799</c:v>
                </c:pt>
                <c:pt idx="820">
                  <c:v>139333855881.23001</c:v>
                </c:pt>
                <c:pt idx="821">
                  <c:v>138807977384.18201</c:v>
                </c:pt>
                <c:pt idx="822">
                  <c:v>138773516095.78601</c:v>
                </c:pt>
                <c:pt idx="823">
                  <c:v>138763094692.86499</c:v>
                </c:pt>
                <c:pt idx="824">
                  <c:v>137550314628.76599</c:v>
                </c:pt>
                <c:pt idx="825">
                  <c:v>137101703969.677</c:v>
                </c:pt>
                <c:pt idx="826">
                  <c:v>137331887471.718</c:v>
                </c:pt>
                <c:pt idx="827">
                  <c:v>137192105753.93401</c:v>
                </c:pt>
                <c:pt idx="828">
                  <c:v>137305566064.10899</c:v>
                </c:pt>
                <c:pt idx="829">
                  <c:v>137240062369.61301</c:v>
                </c:pt>
                <c:pt idx="830">
                  <c:v>137371602393.87399</c:v>
                </c:pt>
                <c:pt idx="831">
                  <c:v>137502913758.366</c:v>
                </c:pt>
                <c:pt idx="832">
                  <c:v>137461689717.54099</c:v>
                </c:pt>
                <c:pt idx="833">
                  <c:v>137595836948.89001</c:v>
                </c:pt>
                <c:pt idx="834">
                  <c:v>137418015532.896</c:v>
                </c:pt>
                <c:pt idx="835">
                  <c:v>137395276170.744</c:v>
                </c:pt>
                <c:pt idx="836">
                  <c:v>137382338700.09801</c:v>
                </c:pt>
                <c:pt idx="837">
                  <c:v>137394435422.14999</c:v>
                </c:pt>
                <c:pt idx="838">
                  <c:v>137195233890.834</c:v>
                </c:pt>
                <c:pt idx="839">
                  <c:v>137263267034.76601</c:v>
                </c:pt>
                <c:pt idx="840">
                  <c:v>137434718566.12801</c:v>
                </c:pt>
                <c:pt idx="841">
                  <c:v>137507965857.703</c:v>
                </c:pt>
                <c:pt idx="842">
                  <c:v>138145243969.68301</c:v>
                </c:pt>
                <c:pt idx="843">
                  <c:v>138173327027.93799</c:v>
                </c:pt>
                <c:pt idx="844">
                  <c:v>138226656229.271</c:v>
                </c:pt>
                <c:pt idx="845">
                  <c:v>138435059655.89401</c:v>
                </c:pt>
                <c:pt idx="846">
                  <c:v>138481119469.81699</c:v>
                </c:pt>
                <c:pt idx="847">
                  <c:v>138637964407.12201</c:v>
                </c:pt>
                <c:pt idx="848">
                  <c:v>138927558447.45099</c:v>
                </c:pt>
                <c:pt idx="849">
                  <c:v>139306836020.22101</c:v>
                </c:pt>
                <c:pt idx="850">
                  <c:v>139277496559.42899</c:v>
                </c:pt>
                <c:pt idx="851">
                  <c:v>139318143035.09201</c:v>
                </c:pt>
                <c:pt idx="852">
                  <c:v>139372570195.06699</c:v>
                </c:pt>
                <c:pt idx="853">
                  <c:v>139467738720.50299</c:v>
                </c:pt>
                <c:pt idx="854">
                  <c:v>139418116247.957</c:v>
                </c:pt>
                <c:pt idx="855">
                  <c:v>139356518750.79401</c:v>
                </c:pt>
                <c:pt idx="856">
                  <c:v>139369659734.763</c:v>
                </c:pt>
                <c:pt idx="857">
                  <c:v>139351770066.63901</c:v>
                </c:pt>
                <c:pt idx="858">
                  <c:v>139544931369.56799</c:v>
                </c:pt>
                <c:pt idx="859">
                  <c:v>140514899916.90799</c:v>
                </c:pt>
                <c:pt idx="860">
                  <c:v>141393478723.375</c:v>
                </c:pt>
                <c:pt idx="861">
                  <c:v>141177790732.94901</c:v>
                </c:pt>
                <c:pt idx="862">
                  <c:v>141383107623.16199</c:v>
                </c:pt>
                <c:pt idx="863">
                  <c:v>141672006081.73499</c:v>
                </c:pt>
                <c:pt idx="864">
                  <c:v>141758176744.57199</c:v>
                </c:pt>
                <c:pt idx="865">
                  <c:v>141642107463.36301</c:v>
                </c:pt>
                <c:pt idx="866">
                  <c:v>141857240927.29001</c:v>
                </c:pt>
                <c:pt idx="867">
                  <c:v>141956769708.80499</c:v>
                </c:pt>
                <c:pt idx="868">
                  <c:v>141936184424.38901</c:v>
                </c:pt>
                <c:pt idx="869">
                  <c:v>141813941006.74301</c:v>
                </c:pt>
                <c:pt idx="870">
                  <c:v>142018214890.93701</c:v>
                </c:pt>
                <c:pt idx="871">
                  <c:v>142003722086.23901</c:v>
                </c:pt>
                <c:pt idx="872">
                  <c:v>141988528416.98001</c:v>
                </c:pt>
                <c:pt idx="873">
                  <c:v>141678398891.66299</c:v>
                </c:pt>
                <c:pt idx="874">
                  <c:v>141765245323.65799</c:v>
                </c:pt>
                <c:pt idx="875">
                  <c:v>141802180650.479</c:v>
                </c:pt>
                <c:pt idx="876">
                  <c:v>142128586355.19601</c:v>
                </c:pt>
                <c:pt idx="877">
                  <c:v>142498638055.936</c:v>
                </c:pt>
                <c:pt idx="878">
                  <c:v>142488385786.81</c:v>
                </c:pt>
                <c:pt idx="879">
                  <c:v>142374840343.81699</c:v>
                </c:pt>
                <c:pt idx="880">
                  <c:v>142189635187.17599</c:v>
                </c:pt>
                <c:pt idx="881">
                  <c:v>141898152624.952</c:v>
                </c:pt>
                <c:pt idx="882">
                  <c:v>142167939695.379</c:v>
                </c:pt>
                <c:pt idx="883">
                  <c:v>142108250750.88699</c:v>
                </c:pt>
                <c:pt idx="884">
                  <c:v>142135831908.09201</c:v>
                </c:pt>
                <c:pt idx="885">
                  <c:v>142426333596.40799</c:v>
                </c:pt>
                <c:pt idx="886">
                  <c:v>142328281738.84601</c:v>
                </c:pt>
                <c:pt idx="887">
                  <c:v>142475945352.80399</c:v>
                </c:pt>
                <c:pt idx="888">
                  <c:v>142492309523.23001</c:v>
                </c:pt>
                <c:pt idx="889">
                  <c:v>142721064979.14001</c:v>
                </c:pt>
                <c:pt idx="890">
                  <c:v>142738486120.29099</c:v>
                </c:pt>
                <c:pt idx="891">
                  <c:v>142753630869.77701</c:v>
                </c:pt>
                <c:pt idx="892">
                  <c:v>142755060054.89301</c:v>
                </c:pt>
                <c:pt idx="893">
                  <c:v>142841784938.59</c:v>
                </c:pt>
                <c:pt idx="894">
                  <c:v>142958096810.70901</c:v>
                </c:pt>
                <c:pt idx="895">
                  <c:v>143145003460.771</c:v>
                </c:pt>
                <c:pt idx="896">
                  <c:v>143278843107.76801</c:v>
                </c:pt>
                <c:pt idx="897">
                  <c:v>143347227007.293</c:v>
                </c:pt>
                <c:pt idx="898">
                  <c:v>143467739230.26801</c:v>
                </c:pt>
                <c:pt idx="899">
                  <c:v>143450696223.534</c:v>
                </c:pt>
                <c:pt idx="900">
                  <c:v>143455184183.74799</c:v>
                </c:pt>
                <c:pt idx="901">
                  <c:v>143397059107.19299</c:v>
                </c:pt>
                <c:pt idx="902">
                  <c:v>143469384429.60599</c:v>
                </c:pt>
                <c:pt idx="903">
                  <c:v>143567858626.63101</c:v>
                </c:pt>
                <c:pt idx="904">
                  <c:v>143474442014.96399</c:v>
                </c:pt>
                <c:pt idx="905">
                  <c:v>143463333939.09799</c:v>
                </c:pt>
                <c:pt idx="906">
                  <c:v>143482457552.841</c:v>
                </c:pt>
                <c:pt idx="907">
                  <c:v>143511834088.14001</c:v>
                </c:pt>
                <c:pt idx="908">
                  <c:v>143802306843.423</c:v>
                </c:pt>
                <c:pt idx="909">
                  <c:v>144028219833.297</c:v>
                </c:pt>
                <c:pt idx="910">
                  <c:v>144133880049.62201</c:v>
                </c:pt>
                <c:pt idx="911">
                  <c:v>144112246172.763</c:v>
                </c:pt>
                <c:pt idx="912">
                  <c:v>144134977946.60101</c:v>
                </c:pt>
                <c:pt idx="913">
                  <c:v>144151836208.78699</c:v>
                </c:pt>
                <c:pt idx="914">
                  <c:v>143908732518.582</c:v>
                </c:pt>
                <c:pt idx="915">
                  <c:v>143990231518.73801</c:v>
                </c:pt>
                <c:pt idx="916">
                  <c:v>143988054419.686</c:v>
                </c:pt>
                <c:pt idx="917">
                  <c:v>144182937322.16699</c:v>
                </c:pt>
                <c:pt idx="918">
                  <c:v>144035750400.18201</c:v>
                </c:pt>
                <c:pt idx="919">
                  <c:v>144029490829.957</c:v>
                </c:pt>
                <c:pt idx="920">
                  <c:v>143958926471.45099</c:v>
                </c:pt>
                <c:pt idx="921">
                  <c:v>144205567669.146</c:v>
                </c:pt>
                <c:pt idx="922">
                  <c:v>144054569797.203</c:v>
                </c:pt>
                <c:pt idx="923">
                  <c:v>143979365781.685</c:v>
                </c:pt>
                <c:pt idx="924">
                  <c:v>144286395278.95499</c:v>
                </c:pt>
                <c:pt idx="925">
                  <c:v>144275039627.888</c:v>
                </c:pt>
                <c:pt idx="926">
                  <c:v>144374132862.535</c:v>
                </c:pt>
                <c:pt idx="927">
                  <c:v>144347938969.45401</c:v>
                </c:pt>
                <c:pt idx="928">
                  <c:v>144334107980.62399</c:v>
                </c:pt>
                <c:pt idx="929">
                  <c:v>144568505877.05899</c:v>
                </c:pt>
                <c:pt idx="930">
                  <c:v>144632716534.409</c:v>
                </c:pt>
                <c:pt idx="931">
                  <c:v>144806058274.99899</c:v>
                </c:pt>
                <c:pt idx="932">
                  <c:v>144773493164.272</c:v>
                </c:pt>
                <c:pt idx="933">
                  <c:v>144626535181.38699</c:v>
                </c:pt>
                <c:pt idx="934">
                  <c:v>144636655192.65201</c:v>
                </c:pt>
                <c:pt idx="935">
                  <c:v>144628467100.05701</c:v>
                </c:pt>
                <c:pt idx="936">
                  <c:v>144787216371.026</c:v>
                </c:pt>
                <c:pt idx="937">
                  <c:v>145334994442.82199</c:v>
                </c:pt>
                <c:pt idx="938">
                  <c:v>145704892662.22601</c:v>
                </c:pt>
                <c:pt idx="939">
                  <c:v>146102824559.95001</c:v>
                </c:pt>
                <c:pt idx="940">
                  <c:v>147176227949.38901</c:v>
                </c:pt>
                <c:pt idx="941">
                  <c:v>147177522305.55099</c:v>
                </c:pt>
                <c:pt idx="942">
                  <c:v>147276031291.01401</c:v>
                </c:pt>
                <c:pt idx="943">
                  <c:v>148006012381.16299</c:v>
                </c:pt>
                <c:pt idx="944">
                  <c:v>148428458921.784</c:v>
                </c:pt>
                <c:pt idx="945">
                  <c:v>148729502512.54999</c:v>
                </c:pt>
                <c:pt idx="946">
                  <c:v>148960089669.36499</c:v>
                </c:pt>
                <c:pt idx="947">
                  <c:v>149216918792.02399</c:v>
                </c:pt>
                <c:pt idx="948">
                  <c:v>149359909126.67499</c:v>
                </c:pt>
                <c:pt idx="949">
                  <c:v>149346610972.129</c:v>
                </c:pt>
                <c:pt idx="950">
                  <c:v>149419951385.112</c:v>
                </c:pt>
                <c:pt idx="951">
                  <c:v>149457054005.271</c:v>
                </c:pt>
                <c:pt idx="952">
                  <c:v>149493872634.728</c:v>
                </c:pt>
                <c:pt idx="953">
                  <c:v>149743084522.38101</c:v>
                </c:pt>
                <c:pt idx="954">
                  <c:v>149889745922.23499</c:v>
                </c:pt>
                <c:pt idx="955">
                  <c:v>149905101863.979</c:v>
                </c:pt>
                <c:pt idx="956">
                  <c:v>150062819973.578</c:v>
                </c:pt>
                <c:pt idx="957">
                  <c:v>150076010701.819</c:v>
                </c:pt>
                <c:pt idx="958">
                  <c:v>150363832522.01099</c:v>
                </c:pt>
                <c:pt idx="959">
                  <c:v>150686295171.92999</c:v>
                </c:pt>
                <c:pt idx="960">
                  <c:v>151086450912.11801</c:v>
                </c:pt>
                <c:pt idx="961">
                  <c:v>151256967601.13</c:v>
                </c:pt>
                <c:pt idx="962">
                  <c:v>151335913569.996</c:v>
                </c:pt>
                <c:pt idx="963">
                  <c:v>151397243586.793</c:v>
                </c:pt>
                <c:pt idx="964">
                  <c:v>151623683545.672</c:v>
                </c:pt>
                <c:pt idx="965">
                  <c:v>151965145889.94299</c:v>
                </c:pt>
                <c:pt idx="966">
                  <c:v>152429358067.92999</c:v>
                </c:pt>
                <c:pt idx="967">
                  <c:v>152504474726.013</c:v>
                </c:pt>
                <c:pt idx="968">
                  <c:v>152731781250.048</c:v>
                </c:pt>
                <c:pt idx="969">
                  <c:v>152785634650.194</c:v>
                </c:pt>
                <c:pt idx="970">
                  <c:v>152773329685.237</c:v>
                </c:pt>
                <c:pt idx="971">
                  <c:v>152821712873.40799</c:v>
                </c:pt>
                <c:pt idx="972">
                  <c:v>152939615248.68799</c:v>
                </c:pt>
                <c:pt idx="973">
                  <c:v>153012882316.87399</c:v>
                </c:pt>
                <c:pt idx="974">
                  <c:v>153119221148.44199</c:v>
                </c:pt>
                <c:pt idx="975">
                  <c:v>153082120332.944</c:v>
                </c:pt>
                <c:pt idx="976">
                  <c:v>153153034403.68301</c:v>
                </c:pt>
                <c:pt idx="977">
                  <c:v>153206457899.89401</c:v>
                </c:pt>
                <c:pt idx="978">
                  <c:v>153397794279.69</c:v>
                </c:pt>
                <c:pt idx="979">
                  <c:v>153785541890.785</c:v>
                </c:pt>
                <c:pt idx="980">
                  <c:v>153888799244.76001</c:v>
                </c:pt>
                <c:pt idx="981">
                  <c:v>154223964621.06201</c:v>
                </c:pt>
                <c:pt idx="982">
                  <c:v>154535435745.185</c:v>
                </c:pt>
                <c:pt idx="983">
                  <c:v>154813893920.00201</c:v>
                </c:pt>
                <c:pt idx="984">
                  <c:v>154815100257.245</c:v>
                </c:pt>
                <c:pt idx="985">
                  <c:v>155191377114.92801</c:v>
                </c:pt>
                <c:pt idx="986">
                  <c:v>155060034616.54199</c:v>
                </c:pt>
                <c:pt idx="987">
                  <c:v>155229279159.86301</c:v>
                </c:pt>
                <c:pt idx="988">
                  <c:v>155241505784.776</c:v>
                </c:pt>
                <c:pt idx="989">
                  <c:v>155516573446.707</c:v>
                </c:pt>
                <c:pt idx="990">
                  <c:v>155452141769.05701</c:v>
                </c:pt>
                <c:pt idx="991">
                  <c:v>155544907963.978</c:v>
                </c:pt>
                <c:pt idx="992">
                  <c:v>155479539457.371</c:v>
                </c:pt>
                <c:pt idx="993">
                  <c:v>155588301934.80701</c:v>
                </c:pt>
                <c:pt idx="994">
                  <c:v>155728724343.18399</c:v>
                </c:pt>
                <c:pt idx="995">
                  <c:v>155943659515.59299</c:v>
                </c:pt>
                <c:pt idx="996">
                  <c:v>155914735505.37701</c:v>
                </c:pt>
                <c:pt idx="997">
                  <c:v>155823535902.08899</c:v>
                </c:pt>
                <c:pt idx="998">
                  <c:v>156064607850.974</c:v>
                </c:pt>
                <c:pt idx="999">
                  <c:v>156407434582.08099</c:v>
                </c:pt>
                <c:pt idx="1000">
                  <c:v>156766999298.436</c:v>
                </c:pt>
                <c:pt idx="1001">
                  <c:v>157271724601.061</c:v>
                </c:pt>
                <c:pt idx="1002">
                  <c:v>157533488924.85001</c:v>
                </c:pt>
                <c:pt idx="1003">
                  <c:v>157534240466.23901</c:v>
                </c:pt>
                <c:pt idx="1004">
                  <c:v>157596199393.19901</c:v>
                </c:pt>
                <c:pt idx="1005">
                  <c:v>157725452770.491</c:v>
                </c:pt>
                <c:pt idx="1006">
                  <c:v>157728281420.35999</c:v>
                </c:pt>
                <c:pt idx="1007">
                  <c:v>157879549490.155</c:v>
                </c:pt>
                <c:pt idx="1008">
                  <c:v>158312598178.93799</c:v>
                </c:pt>
                <c:pt idx="1009">
                  <c:v>158456545511.90201</c:v>
                </c:pt>
                <c:pt idx="1010">
                  <c:v>158621120525.436</c:v>
                </c:pt>
                <c:pt idx="1011">
                  <c:v>158634407829.996</c:v>
                </c:pt>
                <c:pt idx="1012">
                  <c:v>158583008856.61099</c:v>
                </c:pt>
                <c:pt idx="1013">
                  <c:v>158677174828.34299</c:v>
                </c:pt>
                <c:pt idx="1014">
                  <c:v>158706387150.64999</c:v>
                </c:pt>
                <c:pt idx="1015">
                  <c:v>158789684206.18201</c:v>
                </c:pt>
                <c:pt idx="1016">
                  <c:v>159124450417.99399</c:v>
                </c:pt>
                <c:pt idx="1017">
                  <c:v>159432153628.75601</c:v>
                </c:pt>
                <c:pt idx="1018">
                  <c:v>159532935861.24899</c:v>
                </c:pt>
                <c:pt idx="1019">
                  <c:v>159549816472.64301</c:v>
                </c:pt>
                <c:pt idx="1020">
                  <c:v>159888845413.10199</c:v>
                </c:pt>
                <c:pt idx="1021">
                  <c:v>160046475251.48901</c:v>
                </c:pt>
                <c:pt idx="1022">
                  <c:v>160355259560.117</c:v>
                </c:pt>
                <c:pt idx="1023">
                  <c:v>160901686887.353</c:v>
                </c:pt>
                <c:pt idx="1024">
                  <c:v>161623516431.03699</c:v>
                </c:pt>
                <c:pt idx="1025">
                  <c:v>161657924155.92401</c:v>
                </c:pt>
                <c:pt idx="1026">
                  <c:v>161714313907.55701</c:v>
                </c:pt>
                <c:pt idx="1027">
                  <c:v>161998859726.48099</c:v>
                </c:pt>
                <c:pt idx="1028">
                  <c:v>162001064184.97601</c:v>
                </c:pt>
                <c:pt idx="1029">
                  <c:v>162581045547.76401</c:v>
                </c:pt>
                <c:pt idx="1030">
                  <c:v>163050890399.237</c:v>
                </c:pt>
                <c:pt idx="1031">
                  <c:v>163335949202.88599</c:v>
                </c:pt>
                <c:pt idx="1032">
                  <c:v>163611552679.87601</c:v>
                </c:pt>
                <c:pt idx="1033">
                  <c:v>163590746762.93701</c:v>
                </c:pt>
                <c:pt idx="1034">
                  <c:v>163622824216.23901</c:v>
                </c:pt>
                <c:pt idx="1035">
                  <c:v>163743255734.61099</c:v>
                </c:pt>
                <c:pt idx="1036">
                  <c:v>163726923788.979</c:v>
                </c:pt>
                <c:pt idx="1037">
                  <c:v>163828186245.711</c:v>
                </c:pt>
                <c:pt idx="1038">
                  <c:v>163859964337.556</c:v>
                </c:pt>
                <c:pt idx="1039">
                  <c:v>163898336148.07999</c:v>
                </c:pt>
                <c:pt idx="1040">
                  <c:v>163892973829.065</c:v>
                </c:pt>
                <c:pt idx="1041">
                  <c:v>163881457760.116</c:v>
                </c:pt>
                <c:pt idx="1042">
                  <c:v>163849751258.642</c:v>
                </c:pt>
                <c:pt idx="1043">
                  <c:v>164062882581.09799</c:v>
                </c:pt>
                <c:pt idx="1044">
                  <c:v>164348036577.362</c:v>
                </c:pt>
                <c:pt idx="1045">
                  <c:v>164510960910.427</c:v>
                </c:pt>
                <c:pt idx="1046">
                  <c:v>164514579394.95099</c:v>
                </c:pt>
                <c:pt idx="1047">
                  <c:v>164531428220.92999</c:v>
                </c:pt>
                <c:pt idx="1048">
                  <c:v>164582366980.36401</c:v>
                </c:pt>
                <c:pt idx="1049">
                  <c:v>165067250309.70599</c:v>
                </c:pt>
                <c:pt idx="1050">
                  <c:v>165136555130.995</c:v>
                </c:pt>
                <c:pt idx="1051">
                  <c:v>165965167893.58401</c:v>
                </c:pt>
                <c:pt idx="1052">
                  <c:v>166492984191.68701</c:v>
                </c:pt>
                <c:pt idx="1053">
                  <c:v>166762498064.897</c:v>
                </c:pt>
                <c:pt idx="1054">
                  <c:v>166805473910.423</c:v>
                </c:pt>
                <c:pt idx="1055">
                  <c:v>167025249464.97101</c:v>
                </c:pt>
                <c:pt idx="1056">
                  <c:v>167022764187.698</c:v>
                </c:pt>
                <c:pt idx="1057">
                  <c:v>167022463443.884</c:v>
                </c:pt>
                <c:pt idx="1058">
                  <c:v>167015858355.22699</c:v>
                </c:pt>
                <c:pt idx="1059">
                  <c:v>167091079556.328</c:v>
                </c:pt>
                <c:pt idx="1060">
                  <c:v>167139162109.30099</c:v>
                </c:pt>
                <c:pt idx="1061">
                  <c:v>167189640747.673</c:v>
                </c:pt>
                <c:pt idx="1062">
                  <c:v>167227656284.755</c:v>
                </c:pt>
                <c:pt idx="1063">
                  <c:v>167227040389.98599</c:v>
                </c:pt>
                <c:pt idx="1064">
                  <c:v>167350893321.80801</c:v>
                </c:pt>
                <c:pt idx="1065">
                  <c:v>167393291686.28201</c:v>
                </c:pt>
                <c:pt idx="1066">
                  <c:v>167623030177.18201</c:v>
                </c:pt>
                <c:pt idx="1067">
                  <c:v>168033937030.53201</c:v>
                </c:pt>
                <c:pt idx="1068">
                  <c:v>168042730226.59201</c:v>
                </c:pt>
                <c:pt idx="1069">
                  <c:v>168030536519.75299</c:v>
                </c:pt>
                <c:pt idx="1070">
                  <c:v>168208879799.117</c:v>
                </c:pt>
                <c:pt idx="1071">
                  <c:v>168341103332.74799</c:v>
                </c:pt>
                <c:pt idx="1072">
                  <c:v>168571448655.17899</c:v>
                </c:pt>
                <c:pt idx="1073">
                  <c:v>168935354719.06799</c:v>
                </c:pt>
                <c:pt idx="1074">
                  <c:v>168873494952.155</c:v>
                </c:pt>
                <c:pt idx="1075">
                  <c:v>168888299256.797</c:v>
                </c:pt>
                <c:pt idx="1076">
                  <c:v>168935638241.065</c:v>
                </c:pt>
                <c:pt idx="1077">
                  <c:v>169143657795.09799</c:v>
                </c:pt>
                <c:pt idx="1078">
                  <c:v>169443595938.29901</c:v>
                </c:pt>
                <c:pt idx="1079">
                  <c:v>169647322430.77802</c:v>
                </c:pt>
                <c:pt idx="1080">
                  <c:v>170091547144.34799</c:v>
                </c:pt>
                <c:pt idx="1081">
                  <c:v>170336524837.73401</c:v>
                </c:pt>
                <c:pt idx="1082">
                  <c:v>170303334835.32599</c:v>
                </c:pt>
                <c:pt idx="1083">
                  <c:v>170858172815.056</c:v>
                </c:pt>
                <c:pt idx="1084">
                  <c:v>171006848211.07401</c:v>
                </c:pt>
                <c:pt idx="1085">
                  <c:v>171181401557.28101</c:v>
                </c:pt>
                <c:pt idx="1086">
                  <c:v>171519427516.86099</c:v>
                </c:pt>
                <c:pt idx="1087">
                  <c:v>171511067457.423</c:v>
                </c:pt>
                <c:pt idx="1088">
                  <c:v>172005777812.51801</c:v>
                </c:pt>
                <c:pt idx="1089">
                  <c:v>172157397166.50101</c:v>
                </c:pt>
                <c:pt idx="1090">
                  <c:v>172785885820.298</c:v>
                </c:pt>
                <c:pt idx="1091">
                  <c:v>173101417753.83401</c:v>
                </c:pt>
                <c:pt idx="1092">
                  <c:v>173523720973.87299</c:v>
                </c:pt>
                <c:pt idx="1093">
                  <c:v>173535663991.022</c:v>
                </c:pt>
                <c:pt idx="1094">
                  <c:v>174270349818.452</c:v>
                </c:pt>
                <c:pt idx="1095">
                  <c:v>174425533712.11899</c:v>
                </c:pt>
                <c:pt idx="1096">
                  <c:v>174459824720.40701</c:v>
                </c:pt>
                <c:pt idx="1097">
                  <c:v>174690086251.13199</c:v>
                </c:pt>
                <c:pt idx="1098">
                  <c:v>174999290965.29599</c:v>
                </c:pt>
                <c:pt idx="1099">
                  <c:v>175816608503.013</c:v>
                </c:pt>
                <c:pt idx="1100">
                  <c:v>176335566592.27301</c:v>
                </c:pt>
                <c:pt idx="1101">
                  <c:v>176304224855.29401</c:v>
                </c:pt>
                <c:pt idx="1102">
                  <c:v>177067514950.84601</c:v>
                </c:pt>
                <c:pt idx="1103">
                  <c:v>177079964922.25101</c:v>
                </c:pt>
                <c:pt idx="1104">
                  <c:v>177494668064.36301</c:v>
                </c:pt>
                <c:pt idx="1105">
                  <c:v>177950841608.52499</c:v>
                </c:pt>
                <c:pt idx="1106">
                  <c:v>178429389762.362</c:v>
                </c:pt>
                <c:pt idx="1107">
                  <c:v>178990649162.272</c:v>
                </c:pt>
                <c:pt idx="1108">
                  <c:v>179446718177.73901</c:v>
                </c:pt>
                <c:pt idx="1109">
                  <c:v>180012440570.35999</c:v>
                </c:pt>
                <c:pt idx="1110">
                  <c:v>179968076038.43301</c:v>
                </c:pt>
                <c:pt idx="1111">
                  <c:v>180724457715.88</c:v>
                </c:pt>
                <c:pt idx="1112">
                  <c:v>180746576093.009</c:v>
                </c:pt>
                <c:pt idx="1113">
                  <c:v>181409776329.57901</c:v>
                </c:pt>
                <c:pt idx="1114">
                  <c:v>181690604096.15799</c:v>
                </c:pt>
                <c:pt idx="1115">
                  <c:v>181974341826.867</c:v>
                </c:pt>
                <c:pt idx="1116">
                  <c:v>181983632002.44101</c:v>
                </c:pt>
                <c:pt idx="1117">
                  <c:v>181966466928.96701</c:v>
                </c:pt>
                <c:pt idx="1118">
                  <c:v>182056845390.38</c:v>
                </c:pt>
                <c:pt idx="1119">
                  <c:v>182479294245.74399</c:v>
                </c:pt>
                <c:pt idx="1120">
                  <c:v>182583812791.92899</c:v>
                </c:pt>
                <c:pt idx="1121">
                  <c:v>182964141441.565</c:v>
                </c:pt>
                <c:pt idx="1122">
                  <c:v>182955826348.95599</c:v>
                </c:pt>
                <c:pt idx="1123">
                  <c:v>183191897789.51401</c:v>
                </c:pt>
                <c:pt idx="1124">
                  <c:v>183199468540.67999</c:v>
                </c:pt>
                <c:pt idx="1125">
                  <c:v>183287874389.86301</c:v>
                </c:pt>
                <c:pt idx="1126">
                  <c:v>183390521235.13901</c:v>
                </c:pt>
                <c:pt idx="1127">
                  <c:v>183366211111.34601</c:v>
                </c:pt>
                <c:pt idx="1128">
                  <c:v>183355571992.56</c:v>
                </c:pt>
                <c:pt idx="1129">
                  <c:v>183434428104.09</c:v>
                </c:pt>
                <c:pt idx="1130">
                  <c:v>183457006523.76001</c:v>
                </c:pt>
                <c:pt idx="1131">
                  <c:v>183437646536.87</c:v>
                </c:pt>
                <c:pt idx="1132">
                  <c:v>183420827853.54599</c:v>
                </c:pt>
                <c:pt idx="1133">
                  <c:v>183473350319.96899</c:v>
                </c:pt>
                <c:pt idx="1134">
                  <c:v>183373529053.05499</c:v>
                </c:pt>
                <c:pt idx="1135">
                  <c:v>183390255204.81601</c:v>
                </c:pt>
                <c:pt idx="1136">
                  <c:v>183418028030.36899</c:v>
                </c:pt>
                <c:pt idx="1137">
                  <c:v>183426322660.043</c:v>
                </c:pt>
                <c:pt idx="1138">
                  <c:v>183465216167.62799</c:v>
                </c:pt>
                <c:pt idx="1139">
                  <c:v>183429112491.61301</c:v>
                </c:pt>
                <c:pt idx="1140">
                  <c:v>184005021987.05701</c:v>
                </c:pt>
                <c:pt idx="1141">
                  <c:v>183904959047.32599</c:v>
                </c:pt>
                <c:pt idx="1142">
                  <c:v>183909651707.65601</c:v>
                </c:pt>
                <c:pt idx="1143">
                  <c:v>183963683697.83701</c:v>
                </c:pt>
                <c:pt idx="1144">
                  <c:v>183926036215.10199</c:v>
                </c:pt>
                <c:pt idx="1145">
                  <c:v>183853937016.85199</c:v>
                </c:pt>
                <c:pt idx="1146">
                  <c:v>183762763572.12299</c:v>
                </c:pt>
                <c:pt idx="1147">
                  <c:v>183700071934.62201</c:v>
                </c:pt>
                <c:pt idx="1148">
                  <c:v>184591758908.98999</c:v>
                </c:pt>
                <c:pt idx="1149">
                  <c:v>184703894075.64099</c:v>
                </c:pt>
                <c:pt idx="1150">
                  <c:v>184513624922.39401</c:v>
                </c:pt>
                <c:pt idx="1151">
                  <c:v>184450064025.40799</c:v>
                </c:pt>
                <c:pt idx="1152">
                  <c:v>184364174120.28699</c:v>
                </c:pt>
                <c:pt idx="1153">
                  <c:v>184483146090.681</c:v>
                </c:pt>
                <c:pt idx="1154">
                  <c:v>184558481141.577</c:v>
                </c:pt>
                <c:pt idx="1155">
                  <c:v>184564207381.05899</c:v>
                </c:pt>
                <c:pt idx="1156">
                  <c:v>184659967249.505</c:v>
                </c:pt>
                <c:pt idx="1157">
                  <c:v>184678012913.09</c:v>
                </c:pt>
                <c:pt idx="1158">
                  <c:v>184642693214.22198</c:v>
                </c:pt>
                <c:pt idx="1159">
                  <c:v>184606686821.14499</c:v>
                </c:pt>
                <c:pt idx="1160">
                  <c:v>184651818638.35501</c:v>
                </c:pt>
                <c:pt idx="1161">
                  <c:v>185357034454.798</c:v>
                </c:pt>
                <c:pt idx="1162">
                  <c:v>185551970438.939</c:v>
                </c:pt>
                <c:pt idx="1163">
                  <c:v>185563081663.073</c:v>
                </c:pt>
                <c:pt idx="1164">
                  <c:v>185686266932.78201</c:v>
                </c:pt>
                <c:pt idx="1165">
                  <c:v>185692880290.29099</c:v>
                </c:pt>
                <c:pt idx="1166">
                  <c:v>185671906870.26801</c:v>
                </c:pt>
                <c:pt idx="1167">
                  <c:v>185738221203.832</c:v>
                </c:pt>
                <c:pt idx="1168">
                  <c:v>186094769376.646</c:v>
                </c:pt>
                <c:pt idx="1169">
                  <c:v>186188230590.297</c:v>
                </c:pt>
                <c:pt idx="1170">
                  <c:v>186249151423.147</c:v>
                </c:pt>
                <c:pt idx="1171">
                  <c:v>186242557114.832</c:v>
                </c:pt>
                <c:pt idx="1172">
                  <c:v>186286668583.92499</c:v>
                </c:pt>
                <c:pt idx="1173">
                  <c:v>186264086469.99301</c:v>
                </c:pt>
                <c:pt idx="1174">
                  <c:v>186312032469.20499</c:v>
                </c:pt>
                <c:pt idx="1175">
                  <c:v>186282760329.77399</c:v>
                </c:pt>
                <c:pt idx="1176">
                  <c:v>186202092308.798</c:v>
                </c:pt>
                <c:pt idx="1177">
                  <c:v>186226677116.68201</c:v>
                </c:pt>
                <c:pt idx="1178">
                  <c:v>186773632481.95499</c:v>
                </c:pt>
                <c:pt idx="1179">
                  <c:v>186787106692.936</c:v>
                </c:pt>
                <c:pt idx="1180">
                  <c:v>186810914380.772</c:v>
                </c:pt>
                <c:pt idx="1181">
                  <c:v>186827189365.32401</c:v>
                </c:pt>
                <c:pt idx="1182">
                  <c:v>186793465675.51401</c:v>
                </c:pt>
                <c:pt idx="1183">
                  <c:v>186791970834.21799</c:v>
                </c:pt>
                <c:pt idx="1184">
                  <c:v>186755060290.957</c:v>
                </c:pt>
                <c:pt idx="1185">
                  <c:v>186731617227.19101</c:v>
                </c:pt>
                <c:pt idx="1186">
                  <c:v>186710944191.763</c:v>
                </c:pt>
                <c:pt idx="1187">
                  <c:v>186622402821.94199</c:v>
                </c:pt>
                <c:pt idx="1188">
                  <c:v>187154085276.56699</c:v>
                </c:pt>
                <c:pt idx="1189">
                  <c:v>187087814456.25</c:v>
                </c:pt>
                <c:pt idx="1190">
                  <c:v>186881197640.76001</c:v>
                </c:pt>
                <c:pt idx="1191">
                  <c:v>187028151245.349</c:v>
                </c:pt>
                <c:pt idx="1192">
                  <c:v>187040826581.55499</c:v>
                </c:pt>
                <c:pt idx="1193">
                  <c:v>187033604127.80301</c:v>
                </c:pt>
                <c:pt idx="1194">
                  <c:v>187103572836.66101</c:v>
                </c:pt>
                <c:pt idx="1195">
                  <c:v>187031955233.172</c:v>
                </c:pt>
                <c:pt idx="1196">
                  <c:v>186930057326.40799</c:v>
                </c:pt>
                <c:pt idx="1197">
                  <c:v>186936759077.01199</c:v>
                </c:pt>
                <c:pt idx="1198">
                  <c:v>186820832482.81601</c:v>
                </c:pt>
                <c:pt idx="1199">
                  <c:v>186725420234.34799</c:v>
                </c:pt>
                <c:pt idx="1200">
                  <c:v>186718468708.035</c:v>
                </c:pt>
                <c:pt idx="1201">
                  <c:v>186728266708.03</c:v>
                </c:pt>
                <c:pt idx="1202">
                  <c:v>186771850333.70401</c:v>
                </c:pt>
                <c:pt idx="1203">
                  <c:v>186839106905.32599</c:v>
                </c:pt>
                <c:pt idx="1204">
                  <c:v>186815349657.57001</c:v>
                </c:pt>
                <c:pt idx="1205">
                  <c:v>186794505781.452</c:v>
                </c:pt>
                <c:pt idx="1206">
                  <c:v>186801806868.77499</c:v>
                </c:pt>
                <c:pt idx="1207">
                  <c:v>186927369421.50101</c:v>
                </c:pt>
                <c:pt idx="1208">
                  <c:v>186887286830.97299</c:v>
                </c:pt>
                <c:pt idx="1209">
                  <c:v>186799503247.35901</c:v>
                </c:pt>
                <c:pt idx="1210">
                  <c:v>186851423145.384</c:v>
                </c:pt>
                <c:pt idx="1211">
                  <c:v>186739115367.89301</c:v>
                </c:pt>
                <c:pt idx="1212">
                  <c:v>186674668629.36499</c:v>
                </c:pt>
                <c:pt idx="1213">
                  <c:v>186632218279.98999</c:v>
                </c:pt>
                <c:pt idx="1214">
                  <c:v>186711872137.79501</c:v>
                </c:pt>
                <c:pt idx="1215">
                  <c:v>186340326833.81699</c:v>
                </c:pt>
                <c:pt idx="1216">
                  <c:v>186293602721.54401</c:v>
                </c:pt>
                <c:pt idx="1217">
                  <c:v>186055690577.92999</c:v>
                </c:pt>
                <c:pt idx="1218">
                  <c:v>185567893600.26999</c:v>
                </c:pt>
                <c:pt idx="1219">
                  <c:v>185572421338.23499</c:v>
                </c:pt>
                <c:pt idx="1220">
                  <c:v>185172123360.56699</c:v>
                </c:pt>
                <c:pt idx="1221">
                  <c:v>185167207996.427</c:v>
                </c:pt>
                <c:pt idx="1222">
                  <c:v>185204055264.10599</c:v>
                </c:pt>
                <c:pt idx="1223">
                  <c:v>185108966305.298</c:v>
                </c:pt>
                <c:pt idx="1224">
                  <c:v>185340237262.97501</c:v>
                </c:pt>
                <c:pt idx="1225">
                  <c:v>185398015856.297</c:v>
                </c:pt>
                <c:pt idx="1226">
                  <c:v>185607175248.67499</c:v>
                </c:pt>
                <c:pt idx="1227">
                  <c:v>185609495020.07901</c:v>
                </c:pt>
                <c:pt idx="1228">
                  <c:v>184478793107.54199</c:v>
                </c:pt>
                <c:pt idx="1229">
                  <c:v>184439644113.591</c:v>
                </c:pt>
                <c:pt idx="1230">
                  <c:v>184308875462.89099</c:v>
                </c:pt>
                <c:pt idx="1231">
                  <c:v>183911794652.422</c:v>
                </c:pt>
                <c:pt idx="1232">
                  <c:v>183900181610.99301</c:v>
                </c:pt>
                <c:pt idx="1233">
                  <c:v>183726133687.936</c:v>
                </c:pt>
                <c:pt idx="1234">
                  <c:v>183758607357.15601</c:v>
                </c:pt>
                <c:pt idx="1235">
                  <c:v>183702555799.09399</c:v>
                </c:pt>
                <c:pt idx="1236">
                  <c:v>183684801652.64301</c:v>
                </c:pt>
                <c:pt idx="1237">
                  <c:v>183684433314.58899</c:v>
                </c:pt>
                <c:pt idx="1238">
                  <c:v>183682918392.276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84-4FFF-A759-42BA9C6BDC27}"/>
            </c:ext>
          </c:extLst>
        </c:ser>
        <c:ser>
          <c:idx val="3"/>
          <c:order val="2"/>
          <c:tx>
            <c:strRef>
              <c:f>USDT_FinalReserves!$B$1</c:f>
              <c:strCache>
                <c:ptCount val="1"/>
                <c:pt idx="0">
                  <c:v> Tether Total Assets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USDT_FinalReserves!$B$2:$B$1242</c:f>
              <c:numCache>
                <c:formatCode>_("$"* #,##0.00_);_("$"* \(#,##0.00\);_("$"* "-"??_);_(@_)</c:formatCode>
                <c:ptCount val="1241"/>
                <c:pt idx="0">
                  <c:v>68070817655.407547</c:v>
                </c:pt>
                <c:pt idx="1">
                  <c:v>68056797275.163498</c:v>
                </c:pt>
                <c:pt idx="2">
                  <c:v>68055327094.936073</c:v>
                </c:pt>
                <c:pt idx="3">
                  <c:v>68360278574.575134</c:v>
                </c:pt>
                <c:pt idx="4">
                  <c:v>67699718987.724541</c:v>
                </c:pt>
                <c:pt idx="5">
                  <c:v>67697961266.19809</c:v>
                </c:pt>
                <c:pt idx="6">
                  <c:v>67664361806.94606</c:v>
                </c:pt>
                <c:pt idx="7">
                  <c:v>67689546985.154297</c:v>
                </c:pt>
                <c:pt idx="8">
                  <c:v>67681807396.988029</c:v>
                </c:pt>
                <c:pt idx="9">
                  <c:v>67684175297.885292</c:v>
                </c:pt>
                <c:pt idx="10">
                  <c:v>67616412989.903023</c:v>
                </c:pt>
                <c:pt idx="11">
                  <c:v>67171356721.972336</c:v>
                </c:pt>
                <c:pt idx="12">
                  <c:v>66329591239.961617</c:v>
                </c:pt>
                <c:pt idx="13">
                  <c:v>65897963339.939735</c:v>
                </c:pt>
                <c:pt idx="14">
                  <c:v>65778726674.553062</c:v>
                </c:pt>
                <c:pt idx="15">
                  <c:v>65772240154.821777</c:v>
                </c:pt>
                <c:pt idx="16">
                  <c:v>65791373639.75058</c:v>
                </c:pt>
                <c:pt idx="17">
                  <c:v>65594935764.218178</c:v>
                </c:pt>
                <c:pt idx="18">
                  <c:v>64990080013.990524</c:v>
                </c:pt>
                <c:pt idx="19">
                  <c:v>64508351357.219986</c:v>
                </c:pt>
                <c:pt idx="20">
                  <c:v>64466102855.011528</c:v>
                </c:pt>
                <c:pt idx="21">
                  <c:v>64537393147.427475</c:v>
                </c:pt>
                <c:pt idx="22">
                  <c:v>64540470117.549469</c:v>
                </c:pt>
                <c:pt idx="23">
                  <c:v>64563071699.087769</c:v>
                </c:pt>
                <c:pt idx="24">
                  <c:v>64440251198.195061</c:v>
                </c:pt>
                <c:pt idx="25">
                  <c:v>64422951064.115883</c:v>
                </c:pt>
                <c:pt idx="26">
                  <c:v>64522100838.33905</c:v>
                </c:pt>
                <c:pt idx="27">
                  <c:v>64447587975.914635</c:v>
                </c:pt>
                <c:pt idx="28">
                  <c:v>64243346759.89595</c:v>
                </c:pt>
                <c:pt idx="29">
                  <c:v>64261928114.086685</c:v>
                </c:pt>
                <c:pt idx="30">
                  <c:v>64247733719.147583</c:v>
                </c:pt>
                <c:pt idx="31">
                  <c:v>64176301258.755615</c:v>
                </c:pt>
                <c:pt idx="32">
                  <c:v>63965931302.883095</c:v>
                </c:pt>
                <c:pt idx="33">
                  <c:v>63886877858.630142</c:v>
                </c:pt>
                <c:pt idx="34">
                  <c:v>63836468112.633987</c:v>
                </c:pt>
                <c:pt idx="35">
                  <c:v>64115051351.34597</c:v>
                </c:pt>
                <c:pt idx="36">
                  <c:v>64132977304.3955</c:v>
                </c:pt>
                <c:pt idx="37">
                  <c:v>64114521988.885765</c:v>
                </c:pt>
                <c:pt idx="38">
                  <c:v>64205213841.43512</c:v>
                </c:pt>
                <c:pt idx="39">
                  <c:v>63643454472.314857</c:v>
                </c:pt>
                <c:pt idx="40">
                  <c:v>63338992453.88723</c:v>
                </c:pt>
                <c:pt idx="41">
                  <c:v>63728555694.957832</c:v>
                </c:pt>
                <c:pt idx="42">
                  <c:v>63672007844.825058</c:v>
                </c:pt>
                <c:pt idx="43">
                  <c:v>63674943326.36322</c:v>
                </c:pt>
                <c:pt idx="44">
                  <c:v>63640168034.545746</c:v>
                </c:pt>
                <c:pt idx="45">
                  <c:v>63646096041.613449</c:v>
                </c:pt>
                <c:pt idx="46">
                  <c:v>63630245801.921959</c:v>
                </c:pt>
                <c:pt idx="47">
                  <c:v>63420044666.414497</c:v>
                </c:pt>
                <c:pt idx="48">
                  <c:v>63393572582.843452</c:v>
                </c:pt>
                <c:pt idx="49">
                  <c:v>63284706177.02211</c:v>
                </c:pt>
                <c:pt idx="50">
                  <c:v>63286595130.931572</c:v>
                </c:pt>
                <c:pt idx="51">
                  <c:v>63253478670.786636</c:v>
                </c:pt>
                <c:pt idx="52">
                  <c:v>63345959118.913322</c:v>
                </c:pt>
                <c:pt idx="53">
                  <c:v>63342956769.124908</c:v>
                </c:pt>
                <c:pt idx="54">
                  <c:v>63128870082.86483</c:v>
                </c:pt>
                <c:pt idx="55">
                  <c:v>63144856842.937408</c:v>
                </c:pt>
                <c:pt idx="56">
                  <c:v>63061731032.850731</c:v>
                </c:pt>
                <c:pt idx="57">
                  <c:v>63062734463.382057</c:v>
                </c:pt>
                <c:pt idx="58">
                  <c:v>63067816668.261147</c:v>
                </c:pt>
                <c:pt idx="59">
                  <c:v>63005365467.887497</c:v>
                </c:pt>
                <c:pt idx="60">
                  <c:v>62882692457.004547</c:v>
                </c:pt>
                <c:pt idx="61">
                  <c:v>62872644403.606895</c:v>
                </c:pt>
                <c:pt idx="62">
                  <c:v>63094476087.988464</c:v>
                </c:pt>
                <c:pt idx="63">
                  <c:v>63202295509.024399</c:v>
                </c:pt>
                <c:pt idx="64">
                  <c:v>63197075068.172592</c:v>
                </c:pt>
                <c:pt idx="65">
                  <c:v>63210427036.83094</c:v>
                </c:pt>
                <c:pt idx="66">
                  <c:v>63188301964.306557</c:v>
                </c:pt>
                <c:pt idx="67">
                  <c:v>63046910291.434402</c:v>
                </c:pt>
                <c:pt idx="68">
                  <c:v>63142660017.661682</c:v>
                </c:pt>
                <c:pt idx="69">
                  <c:v>63307069629.673531</c:v>
                </c:pt>
                <c:pt idx="70">
                  <c:v>63207413311.364906</c:v>
                </c:pt>
                <c:pt idx="71">
                  <c:v>63208719234.730637</c:v>
                </c:pt>
                <c:pt idx="72">
                  <c:v>63207582447.14328</c:v>
                </c:pt>
                <c:pt idx="73">
                  <c:v>63204807319.522636</c:v>
                </c:pt>
                <c:pt idx="74">
                  <c:v>63035373663.301414</c:v>
                </c:pt>
                <c:pt idx="75">
                  <c:v>63133836983.783615</c:v>
                </c:pt>
                <c:pt idx="76">
                  <c:v>63056538913.093475</c:v>
                </c:pt>
                <c:pt idx="77">
                  <c:v>63156771255.452484</c:v>
                </c:pt>
                <c:pt idx="78">
                  <c:v>63147058145.487564</c:v>
                </c:pt>
                <c:pt idx="79">
                  <c:v>63149867588.344727</c:v>
                </c:pt>
                <c:pt idx="80">
                  <c:v>63239131575.871292</c:v>
                </c:pt>
                <c:pt idx="81">
                  <c:v>63104960389.348648</c:v>
                </c:pt>
                <c:pt idx="82">
                  <c:v>63012151947.163193</c:v>
                </c:pt>
                <c:pt idx="83">
                  <c:v>62993786994.063858</c:v>
                </c:pt>
                <c:pt idx="84">
                  <c:v>63042778628.30574</c:v>
                </c:pt>
                <c:pt idx="85">
                  <c:v>63044282147.797173</c:v>
                </c:pt>
                <c:pt idx="86">
                  <c:v>63044317113.366737</c:v>
                </c:pt>
                <c:pt idx="87">
                  <c:v>63044541543.534203</c:v>
                </c:pt>
                <c:pt idx="88">
                  <c:v>63158951747.540443</c:v>
                </c:pt>
                <c:pt idx="89">
                  <c:v>62426155932.650818</c:v>
                </c:pt>
                <c:pt idx="90">
                  <c:v>62681434771.997574</c:v>
                </c:pt>
                <c:pt idx="91">
                  <c:v>62761995798.198929</c:v>
                </c:pt>
                <c:pt idx="92">
                  <c:v>67035860606.061714</c:v>
                </c:pt>
                <c:pt idx="93">
                  <c:v>67041979836.787727</c:v>
                </c:pt>
                <c:pt idx="94">
                  <c:v>67056355618.650146</c:v>
                </c:pt>
                <c:pt idx="95">
                  <c:v>67117596586.589615</c:v>
                </c:pt>
                <c:pt idx="96">
                  <c:v>66235291294.877205</c:v>
                </c:pt>
                <c:pt idx="97">
                  <c:v>65538973250.602287</c:v>
                </c:pt>
                <c:pt idx="98">
                  <c:v>65648023901.361855</c:v>
                </c:pt>
                <c:pt idx="99">
                  <c:v>65649060089.805717</c:v>
                </c:pt>
                <c:pt idx="100">
                  <c:v>65650815503.53054</c:v>
                </c:pt>
                <c:pt idx="101">
                  <c:v>65665575482.977028</c:v>
                </c:pt>
                <c:pt idx="102">
                  <c:v>65681508686.110603</c:v>
                </c:pt>
                <c:pt idx="103">
                  <c:v>65331724942.10672</c:v>
                </c:pt>
                <c:pt idx="104">
                  <c:v>65983066389.388184</c:v>
                </c:pt>
                <c:pt idx="105">
                  <c:v>66071688870.604492</c:v>
                </c:pt>
                <c:pt idx="106">
                  <c:v>66177357797.833412</c:v>
                </c:pt>
                <c:pt idx="107">
                  <c:v>66177607878.861023</c:v>
                </c:pt>
                <c:pt idx="108">
                  <c:v>66192049620.301399</c:v>
                </c:pt>
                <c:pt idx="109">
                  <c:v>66205264883.679726</c:v>
                </c:pt>
                <c:pt idx="110">
                  <c:v>65728158728.052032</c:v>
                </c:pt>
                <c:pt idx="111">
                  <c:v>65863276635.898972</c:v>
                </c:pt>
                <c:pt idx="112">
                  <c:v>65981767836.417145</c:v>
                </c:pt>
                <c:pt idx="113">
                  <c:v>66067629958.536713</c:v>
                </c:pt>
                <c:pt idx="114">
                  <c:v>66008288057.019661</c:v>
                </c:pt>
                <c:pt idx="115">
                  <c:v>66008321525.74073</c:v>
                </c:pt>
                <c:pt idx="116">
                  <c:v>65880302191.439377</c:v>
                </c:pt>
                <c:pt idx="117">
                  <c:v>66012545281.608154</c:v>
                </c:pt>
                <c:pt idx="118">
                  <c:v>65935367325.014572</c:v>
                </c:pt>
                <c:pt idx="119">
                  <c:v>65933078906.899345</c:v>
                </c:pt>
                <c:pt idx="120">
                  <c:v>65924939641.826271</c:v>
                </c:pt>
                <c:pt idx="121">
                  <c:v>66001430510.554565</c:v>
                </c:pt>
                <c:pt idx="122">
                  <c:v>65975752263.024033</c:v>
                </c:pt>
                <c:pt idx="123">
                  <c:v>65956564190.900307</c:v>
                </c:pt>
                <c:pt idx="124">
                  <c:v>66165204740.379211</c:v>
                </c:pt>
                <c:pt idx="125">
                  <c:v>66209458516.661751</c:v>
                </c:pt>
                <c:pt idx="126">
                  <c:v>65941388178.803329</c:v>
                </c:pt>
                <c:pt idx="127">
                  <c:v>65944648925.225365</c:v>
                </c:pt>
                <c:pt idx="128">
                  <c:v>65894823673.045868</c:v>
                </c:pt>
                <c:pt idx="129">
                  <c:v>65924538376.725929</c:v>
                </c:pt>
                <c:pt idx="130">
                  <c:v>65819918315.03595</c:v>
                </c:pt>
                <c:pt idx="131">
                  <c:v>65569491207.163483</c:v>
                </c:pt>
                <c:pt idx="132">
                  <c:v>65161006405.486069</c:v>
                </c:pt>
                <c:pt idx="133">
                  <c:v>65087298960.271378</c:v>
                </c:pt>
                <c:pt idx="134">
                  <c:v>65115137437.453552</c:v>
                </c:pt>
                <c:pt idx="135">
                  <c:v>65106738398.28978</c:v>
                </c:pt>
                <c:pt idx="136">
                  <c:v>65014540778.175209</c:v>
                </c:pt>
                <c:pt idx="137">
                  <c:v>65173906530.858734</c:v>
                </c:pt>
                <c:pt idx="138">
                  <c:v>65204821774.421906</c:v>
                </c:pt>
                <c:pt idx="139">
                  <c:v>65053653082.845299</c:v>
                </c:pt>
                <c:pt idx="140">
                  <c:v>65043171127.399017</c:v>
                </c:pt>
                <c:pt idx="141">
                  <c:v>65056159831.933868</c:v>
                </c:pt>
                <c:pt idx="142">
                  <c:v>65048927837.56562</c:v>
                </c:pt>
                <c:pt idx="143">
                  <c:v>65068739905.30938</c:v>
                </c:pt>
                <c:pt idx="144">
                  <c:v>64933298481.335884</c:v>
                </c:pt>
                <c:pt idx="145">
                  <c:v>64790238122.469864</c:v>
                </c:pt>
                <c:pt idx="146">
                  <c:v>64860443775.003014</c:v>
                </c:pt>
                <c:pt idx="147">
                  <c:v>64823047504.845665</c:v>
                </c:pt>
                <c:pt idx="148">
                  <c:v>64807414532.701027</c:v>
                </c:pt>
                <c:pt idx="149">
                  <c:v>64867543510.940636</c:v>
                </c:pt>
                <c:pt idx="150">
                  <c:v>65026485885.394043</c:v>
                </c:pt>
                <c:pt idx="151">
                  <c:v>64817770805.369484</c:v>
                </c:pt>
                <c:pt idx="152">
                  <c:v>64617110644.136108</c:v>
                </c:pt>
                <c:pt idx="153">
                  <c:v>64608239375.523201</c:v>
                </c:pt>
                <c:pt idx="154">
                  <c:v>64543178140.733421</c:v>
                </c:pt>
                <c:pt idx="155">
                  <c:v>64540673453.232071</c:v>
                </c:pt>
                <c:pt idx="156">
                  <c:v>64566762332.527275</c:v>
                </c:pt>
                <c:pt idx="157">
                  <c:v>64526384515.966026</c:v>
                </c:pt>
                <c:pt idx="158">
                  <c:v>63868914935.354599</c:v>
                </c:pt>
                <c:pt idx="159">
                  <c:v>63508034208.601074</c:v>
                </c:pt>
                <c:pt idx="160">
                  <c:v>63501279858.1381</c:v>
                </c:pt>
                <c:pt idx="161">
                  <c:v>63994563975.811012</c:v>
                </c:pt>
                <c:pt idx="162">
                  <c:v>64033527181.496658</c:v>
                </c:pt>
                <c:pt idx="163">
                  <c:v>64129239394.323929</c:v>
                </c:pt>
                <c:pt idx="164">
                  <c:v>65189694522.399727</c:v>
                </c:pt>
                <c:pt idx="165">
                  <c:v>65178247417.01326</c:v>
                </c:pt>
                <c:pt idx="166">
                  <c:v>66041439514.923813</c:v>
                </c:pt>
                <c:pt idx="167">
                  <c:v>66043040929.881897</c:v>
                </c:pt>
                <c:pt idx="168">
                  <c:v>68047623666.073227</c:v>
                </c:pt>
                <c:pt idx="169">
                  <c:v>68104417261.305046</c:v>
                </c:pt>
                <c:pt idx="170">
                  <c:v>68159235410.279999</c:v>
                </c:pt>
                <c:pt idx="171">
                  <c:v>66892182608.923531</c:v>
                </c:pt>
                <c:pt idx="172">
                  <c:v>66319550095.993599</c:v>
                </c:pt>
                <c:pt idx="173">
                  <c:v>66092371547.900787</c:v>
                </c:pt>
                <c:pt idx="174">
                  <c:v>66573038593.67289</c:v>
                </c:pt>
                <c:pt idx="175">
                  <c:v>66458648560.75161</c:v>
                </c:pt>
                <c:pt idx="176">
                  <c:v>66435983271.338287</c:v>
                </c:pt>
                <c:pt idx="177">
                  <c:v>66476884120.334763</c:v>
                </c:pt>
                <c:pt idx="178">
                  <c:v>66135744066.200691</c:v>
                </c:pt>
                <c:pt idx="179">
                  <c:v>66106847992.716209</c:v>
                </c:pt>
                <c:pt idx="180">
                  <c:v>65860393070.993195</c:v>
                </c:pt>
                <c:pt idx="181">
                  <c:v>65401380954.183281</c:v>
                </c:pt>
                <c:pt idx="182">
                  <c:v>81832320405.258423</c:v>
                </c:pt>
                <c:pt idx="183">
                  <c:v>81835935532.908478</c:v>
                </c:pt>
                <c:pt idx="184">
                  <c:v>81815510352.078552</c:v>
                </c:pt>
                <c:pt idx="185">
                  <c:v>81726131783.479645</c:v>
                </c:pt>
                <c:pt idx="186">
                  <c:v>81244193427.55809</c:v>
                </c:pt>
                <c:pt idx="187">
                  <c:v>80917393748.604446</c:v>
                </c:pt>
                <c:pt idx="188">
                  <c:v>80721387690.574554</c:v>
                </c:pt>
                <c:pt idx="189">
                  <c:v>80456132432.422226</c:v>
                </c:pt>
                <c:pt idx="190">
                  <c:v>80458353146.150299</c:v>
                </c:pt>
                <c:pt idx="191">
                  <c:v>80469125666.881149</c:v>
                </c:pt>
                <c:pt idx="192">
                  <c:v>78738921575.922913</c:v>
                </c:pt>
                <c:pt idx="193">
                  <c:v>78862848088.7715</c:v>
                </c:pt>
                <c:pt idx="194">
                  <c:v>78632698300.872528</c:v>
                </c:pt>
                <c:pt idx="195">
                  <c:v>78769305417.186829</c:v>
                </c:pt>
                <c:pt idx="196">
                  <c:v>78100175415.673447</c:v>
                </c:pt>
                <c:pt idx="197">
                  <c:v>78091828467.664139</c:v>
                </c:pt>
                <c:pt idx="198">
                  <c:v>78094403988.7211</c:v>
                </c:pt>
                <c:pt idx="199">
                  <c:v>77907588009.402084</c:v>
                </c:pt>
                <c:pt idx="200">
                  <c:v>77275272877.319077</c:v>
                </c:pt>
                <c:pt idx="201">
                  <c:v>77131059981.175308</c:v>
                </c:pt>
                <c:pt idx="202">
                  <c:v>77637393839.244324</c:v>
                </c:pt>
                <c:pt idx="203">
                  <c:v>77659435975.035477</c:v>
                </c:pt>
                <c:pt idx="204">
                  <c:v>77679166852.833435</c:v>
                </c:pt>
                <c:pt idx="205">
                  <c:v>77671908614.217209</c:v>
                </c:pt>
                <c:pt idx="206">
                  <c:v>78489816067.317184</c:v>
                </c:pt>
                <c:pt idx="207">
                  <c:v>78051241518.032532</c:v>
                </c:pt>
                <c:pt idx="208">
                  <c:v>77014221659.754974</c:v>
                </c:pt>
                <c:pt idx="209">
                  <c:v>76745504971.719803</c:v>
                </c:pt>
                <c:pt idx="210">
                  <c:v>77881679793.505325</c:v>
                </c:pt>
                <c:pt idx="211">
                  <c:v>77875729906.914337</c:v>
                </c:pt>
                <c:pt idx="212">
                  <c:v>77881321290.266769</c:v>
                </c:pt>
                <c:pt idx="213">
                  <c:v>78184651520.844696</c:v>
                </c:pt>
                <c:pt idx="214">
                  <c:v>76778898219.005356</c:v>
                </c:pt>
                <c:pt idx="215">
                  <c:v>76067814895.590668</c:v>
                </c:pt>
                <c:pt idx="216">
                  <c:v>75993189044.169601</c:v>
                </c:pt>
                <c:pt idx="217">
                  <c:v>75921662493.918365</c:v>
                </c:pt>
                <c:pt idx="218">
                  <c:v>75886117874.591721</c:v>
                </c:pt>
                <c:pt idx="219">
                  <c:v>75891475887.647476</c:v>
                </c:pt>
                <c:pt idx="220">
                  <c:v>75884408630.647842</c:v>
                </c:pt>
                <c:pt idx="221">
                  <c:v>75908801262.132797</c:v>
                </c:pt>
                <c:pt idx="222">
                  <c:v>75833759199.964432</c:v>
                </c:pt>
                <c:pt idx="223">
                  <c:v>76473941457.706558</c:v>
                </c:pt>
                <c:pt idx="224">
                  <c:v>76303542691.635223</c:v>
                </c:pt>
                <c:pt idx="225">
                  <c:v>76328424611.547104</c:v>
                </c:pt>
                <c:pt idx="226">
                  <c:v>76330203400.075378</c:v>
                </c:pt>
                <c:pt idx="227">
                  <c:v>76819829699.832596</c:v>
                </c:pt>
                <c:pt idx="228">
                  <c:v>76358720141.427689</c:v>
                </c:pt>
                <c:pt idx="229">
                  <c:v>75610759576.592911</c:v>
                </c:pt>
                <c:pt idx="230">
                  <c:v>75446740851.498459</c:v>
                </c:pt>
                <c:pt idx="231">
                  <c:v>75395713634.458679</c:v>
                </c:pt>
                <c:pt idx="232">
                  <c:v>75405465556.131897</c:v>
                </c:pt>
                <c:pt idx="233">
                  <c:v>75396322403.580994</c:v>
                </c:pt>
                <c:pt idx="234">
                  <c:v>75351924018.446503</c:v>
                </c:pt>
                <c:pt idx="235">
                  <c:v>75140209282.704422</c:v>
                </c:pt>
                <c:pt idx="236">
                  <c:v>74185327006.119476</c:v>
                </c:pt>
                <c:pt idx="237">
                  <c:v>74561712934.9814</c:v>
                </c:pt>
                <c:pt idx="238">
                  <c:v>75050909059.101196</c:v>
                </c:pt>
                <c:pt idx="239">
                  <c:v>75050990897.101151</c:v>
                </c:pt>
                <c:pt idx="240">
                  <c:v>75093399348.682922</c:v>
                </c:pt>
                <c:pt idx="241">
                  <c:v>75094584208.229858</c:v>
                </c:pt>
                <c:pt idx="242">
                  <c:v>75104298015.500015</c:v>
                </c:pt>
                <c:pt idx="243">
                  <c:v>73469602451.103653</c:v>
                </c:pt>
                <c:pt idx="244">
                  <c:v>73913885800.032867</c:v>
                </c:pt>
                <c:pt idx="245">
                  <c:v>73814909846.840256</c:v>
                </c:pt>
                <c:pt idx="246">
                  <c:v>73808977911.810547</c:v>
                </c:pt>
                <c:pt idx="247">
                  <c:v>73818401425.50972</c:v>
                </c:pt>
                <c:pt idx="248">
                  <c:v>74615090102.960739</c:v>
                </c:pt>
                <c:pt idx="249">
                  <c:v>75002935582.228363</c:v>
                </c:pt>
                <c:pt idx="250">
                  <c:v>74694106689.084991</c:v>
                </c:pt>
                <c:pt idx="251">
                  <c:v>75332082292.358078</c:v>
                </c:pt>
                <c:pt idx="252">
                  <c:v>75207970003.152054</c:v>
                </c:pt>
                <c:pt idx="253">
                  <c:v>75172247452.173874</c:v>
                </c:pt>
                <c:pt idx="254">
                  <c:v>75191678961.288086</c:v>
                </c:pt>
                <c:pt idx="255">
                  <c:v>75419002022.226959</c:v>
                </c:pt>
                <c:pt idx="256">
                  <c:v>75496023499.336716</c:v>
                </c:pt>
                <c:pt idx="257">
                  <c:v>75185185117.568008</c:v>
                </c:pt>
                <c:pt idx="258">
                  <c:v>75539233632.423325</c:v>
                </c:pt>
                <c:pt idx="259">
                  <c:v>75483380220.145721</c:v>
                </c:pt>
                <c:pt idx="260">
                  <c:v>75490769399.561905</c:v>
                </c:pt>
                <c:pt idx="261">
                  <c:v>75487461032.414932</c:v>
                </c:pt>
                <c:pt idx="262">
                  <c:v>75487555138.866623</c:v>
                </c:pt>
                <c:pt idx="263">
                  <c:v>75485307005.773972</c:v>
                </c:pt>
                <c:pt idx="264">
                  <c:v>74786218857.192169</c:v>
                </c:pt>
                <c:pt idx="265">
                  <c:v>74735900193.205078</c:v>
                </c:pt>
                <c:pt idx="266">
                  <c:v>74790356663.142487</c:v>
                </c:pt>
                <c:pt idx="267">
                  <c:v>74768952066.248474</c:v>
                </c:pt>
                <c:pt idx="268">
                  <c:v>74761561302.871002</c:v>
                </c:pt>
                <c:pt idx="269">
                  <c:v>74523701250.805313</c:v>
                </c:pt>
                <c:pt idx="270">
                  <c:v>74736938867.778976</c:v>
                </c:pt>
                <c:pt idx="271">
                  <c:v>74201971326.721756</c:v>
                </c:pt>
                <c:pt idx="272">
                  <c:v>74224045331.786316</c:v>
                </c:pt>
                <c:pt idx="273">
                  <c:v>86483856150.600708</c:v>
                </c:pt>
                <c:pt idx="274">
                  <c:v>86499468507.363571</c:v>
                </c:pt>
                <c:pt idx="275">
                  <c:v>86499425977.416962</c:v>
                </c:pt>
                <c:pt idx="276">
                  <c:v>86491707164.500168</c:v>
                </c:pt>
                <c:pt idx="277">
                  <c:v>85901928448.610626</c:v>
                </c:pt>
                <c:pt idx="278">
                  <c:v>85787959185.5616</c:v>
                </c:pt>
                <c:pt idx="279">
                  <c:v>85597569834.979721</c:v>
                </c:pt>
                <c:pt idx="280">
                  <c:v>85561749381.387878</c:v>
                </c:pt>
                <c:pt idx="281">
                  <c:v>85553303707.26387</c:v>
                </c:pt>
                <c:pt idx="282">
                  <c:v>85556239820.123138</c:v>
                </c:pt>
                <c:pt idx="283">
                  <c:v>85590988553.578018</c:v>
                </c:pt>
                <c:pt idx="284">
                  <c:v>85091855114.105972</c:v>
                </c:pt>
                <c:pt idx="285">
                  <c:v>85330324724.546967</c:v>
                </c:pt>
                <c:pt idx="286">
                  <c:v>85370466254.107864</c:v>
                </c:pt>
                <c:pt idx="287">
                  <c:v>85324736556.070572</c:v>
                </c:pt>
                <c:pt idx="288">
                  <c:v>85333115728.823532</c:v>
                </c:pt>
                <c:pt idx="289">
                  <c:v>85331031761.43988</c:v>
                </c:pt>
                <c:pt idx="290">
                  <c:v>85139648019.583267</c:v>
                </c:pt>
                <c:pt idx="291">
                  <c:v>85126412738.971771</c:v>
                </c:pt>
                <c:pt idx="292">
                  <c:v>85016539709.673126</c:v>
                </c:pt>
                <c:pt idx="293">
                  <c:v>84994622636.04863</c:v>
                </c:pt>
                <c:pt idx="294">
                  <c:v>84910488233.321472</c:v>
                </c:pt>
                <c:pt idx="295">
                  <c:v>84906597903.114746</c:v>
                </c:pt>
                <c:pt idx="296">
                  <c:v>84930687638.143631</c:v>
                </c:pt>
                <c:pt idx="297">
                  <c:v>84794939884.714691</c:v>
                </c:pt>
                <c:pt idx="298">
                  <c:v>84748265187.515182</c:v>
                </c:pt>
                <c:pt idx="299">
                  <c:v>84734909338.61879</c:v>
                </c:pt>
                <c:pt idx="300">
                  <c:v>84592729394.428345</c:v>
                </c:pt>
                <c:pt idx="301">
                  <c:v>84704354277.826157</c:v>
                </c:pt>
                <c:pt idx="302">
                  <c:v>84705441497.915741</c:v>
                </c:pt>
                <c:pt idx="303">
                  <c:v>84698844716.561417</c:v>
                </c:pt>
                <c:pt idx="304">
                  <c:v>84810781890.951218</c:v>
                </c:pt>
                <c:pt idx="305">
                  <c:v>84882738235.770386</c:v>
                </c:pt>
                <c:pt idx="306">
                  <c:v>84833115641.913071</c:v>
                </c:pt>
                <c:pt idx="307">
                  <c:v>84911961722.671875</c:v>
                </c:pt>
                <c:pt idx="308">
                  <c:v>84921053768.955658</c:v>
                </c:pt>
                <c:pt idx="309">
                  <c:v>84928407583.359558</c:v>
                </c:pt>
                <c:pt idx="310">
                  <c:v>84933268369.620636</c:v>
                </c:pt>
                <c:pt idx="311">
                  <c:v>84830040538.612808</c:v>
                </c:pt>
                <c:pt idx="312">
                  <c:v>84469705254.220673</c:v>
                </c:pt>
                <c:pt idx="313">
                  <c:v>84381691979.7827</c:v>
                </c:pt>
                <c:pt idx="314">
                  <c:v>84467429063.004608</c:v>
                </c:pt>
                <c:pt idx="315">
                  <c:v>84600644825.364304</c:v>
                </c:pt>
                <c:pt idx="316">
                  <c:v>84602458920.904938</c:v>
                </c:pt>
                <c:pt idx="317">
                  <c:v>84601957840.806763</c:v>
                </c:pt>
                <c:pt idx="318">
                  <c:v>84420858651.747787</c:v>
                </c:pt>
                <c:pt idx="319">
                  <c:v>84450972149.373474</c:v>
                </c:pt>
                <c:pt idx="320">
                  <c:v>84199264909.147324</c:v>
                </c:pt>
                <c:pt idx="321">
                  <c:v>84203403869.804001</c:v>
                </c:pt>
                <c:pt idx="322">
                  <c:v>84151538888.37027</c:v>
                </c:pt>
                <c:pt idx="323">
                  <c:v>84150617921.708328</c:v>
                </c:pt>
                <c:pt idx="324">
                  <c:v>84164009441.986633</c:v>
                </c:pt>
                <c:pt idx="325">
                  <c:v>84132424369.461227</c:v>
                </c:pt>
                <c:pt idx="326">
                  <c:v>84181170735.5905</c:v>
                </c:pt>
                <c:pt idx="327">
                  <c:v>84016858981.917984</c:v>
                </c:pt>
                <c:pt idx="328">
                  <c:v>83768706593.376038</c:v>
                </c:pt>
                <c:pt idx="329">
                  <c:v>83586066247.470108</c:v>
                </c:pt>
                <c:pt idx="330">
                  <c:v>83584162452.405716</c:v>
                </c:pt>
                <c:pt idx="331">
                  <c:v>83588770378.802429</c:v>
                </c:pt>
                <c:pt idx="332">
                  <c:v>83402265041.203873</c:v>
                </c:pt>
                <c:pt idx="333">
                  <c:v>84120012058.131378</c:v>
                </c:pt>
                <c:pt idx="334">
                  <c:v>83929956522.640961</c:v>
                </c:pt>
                <c:pt idx="335">
                  <c:v>84032123757.996597</c:v>
                </c:pt>
                <c:pt idx="336">
                  <c:v>84390571232.161926</c:v>
                </c:pt>
                <c:pt idx="337">
                  <c:v>84397535317.600571</c:v>
                </c:pt>
                <c:pt idx="338">
                  <c:v>84412710775.82103</c:v>
                </c:pt>
                <c:pt idx="339">
                  <c:v>84400367734.985809</c:v>
                </c:pt>
                <c:pt idx="340">
                  <c:v>84277469741.11824</c:v>
                </c:pt>
                <c:pt idx="341">
                  <c:v>83673020828.399246</c:v>
                </c:pt>
                <c:pt idx="342">
                  <c:v>83945581106.33696</c:v>
                </c:pt>
                <c:pt idx="343">
                  <c:v>83884460368.693466</c:v>
                </c:pt>
                <c:pt idx="344">
                  <c:v>83881524255.834198</c:v>
                </c:pt>
                <c:pt idx="345">
                  <c:v>83877980351.374359</c:v>
                </c:pt>
                <c:pt idx="346">
                  <c:v>83880598135.309601</c:v>
                </c:pt>
                <c:pt idx="347">
                  <c:v>84019965509.335587</c:v>
                </c:pt>
                <c:pt idx="348">
                  <c:v>83700664784.931229</c:v>
                </c:pt>
                <c:pt idx="349">
                  <c:v>83798370480.644104</c:v>
                </c:pt>
                <c:pt idx="350">
                  <c:v>83888009353.191254</c:v>
                </c:pt>
                <c:pt idx="351">
                  <c:v>83897445588.435287</c:v>
                </c:pt>
                <c:pt idx="352">
                  <c:v>83890217044.055939</c:v>
                </c:pt>
                <c:pt idx="353">
                  <c:v>83945764009.784515</c:v>
                </c:pt>
                <c:pt idx="354">
                  <c:v>84133041194.405472</c:v>
                </c:pt>
                <c:pt idx="355">
                  <c:v>83731110516.303909</c:v>
                </c:pt>
                <c:pt idx="356">
                  <c:v>83637536446.355988</c:v>
                </c:pt>
                <c:pt idx="357">
                  <c:v>83602900108.831055</c:v>
                </c:pt>
                <c:pt idx="358">
                  <c:v>83607428388.236862</c:v>
                </c:pt>
                <c:pt idx="359">
                  <c:v>83600408627.23175</c:v>
                </c:pt>
                <c:pt idx="360">
                  <c:v>83661872804.127838</c:v>
                </c:pt>
                <c:pt idx="361">
                  <c:v>83742866186.590668</c:v>
                </c:pt>
                <c:pt idx="362">
                  <c:v>83446808861.634064</c:v>
                </c:pt>
                <c:pt idx="363">
                  <c:v>83778552306.030045</c:v>
                </c:pt>
                <c:pt idx="364">
                  <c:v>83922417634.437302</c:v>
                </c:pt>
                <c:pt idx="365">
                  <c:v>86330580364.707245</c:v>
                </c:pt>
                <c:pt idx="366">
                  <c:v>86333083710.97879</c:v>
                </c:pt>
                <c:pt idx="367">
                  <c:v>86126107281.862366</c:v>
                </c:pt>
                <c:pt idx="368">
                  <c:v>85661887243.970596</c:v>
                </c:pt>
                <c:pt idx="369">
                  <c:v>85611819332.41507</c:v>
                </c:pt>
                <c:pt idx="370">
                  <c:v>85605116139.359238</c:v>
                </c:pt>
                <c:pt idx="371">
                  <c:v>85514399727.244705</c:v>
                </c:pt>
                <c:pt idx="372">
                  <c:v>85510966906.022995</c:v>
                </c:pt>
                <c:pt idx="373">
                  <c:v>85510133051.17952</c:v>
                </c:pt>
                <c:pt idx="374">
                  <c:v>85537915552.426056</c:v>
                </c:pt>
                <c:pt idx="375">
                  <c:v>85838578298.851974</c:v>
                </c:pt>
                <c:pt idx="376">
                  <c:v>85655927767.389282</c:v>
                </c:pt>
                <c:pt idx="377">
                  <c:v>85586887954.447342</c:v>
                </c:pt>
                <c:pt idx="378">
                  <c:v>85877322245.231384</c:v>
                </c:pt>
                <c:pt idx="379">
                  <c:v>85869812206.416763</c:v>
                </c:pt>
                <c:pt idx="380">
                  <c:v>85890954346.529312</c:v>
                </c:pt>
                <c:pt idx="381">
                  <c:v>85939506467.033615</c:v>
                </c:pt>
                <c:pt idx="382">
                  <c:v>85787048158.369247</c:v>
                </c:pt>
                <c:pt idx="383">
                  <c:v>85939654697.020798</c:v>
                </c:pt>
                <c:pt idx="384">
                  <c:v>86284061925.410172</c:v>
                </c:pt>
                <c:pt idx="385">
                  <c:v>86579862210.861282</c:v>
                </c:pt>
                <c:pt idx="386">
                  <c:v>86605224107.856232</c:v>
                </c:pt>
                <c:pt idx="387">
                  <c:v>86595289119.379272</c:v>
                </c:pt>
                <c:pt idx="388">
                  <c:v>86683947098.337769</c:v>
                </c:pt>
                <c:pt idx="389">
                  <c:v>87142878345.823639</c:v>
                </c:pt>
                <c:pt idx="390">
                  <c:v>86732120281.996429</c:v>
                </c:pt>
                <c:pt idx="391">
                  <c:v>86897366491.149307</c:v>
                </c:pt>
                <c:pt idx="392">
                  <c:v>86942957070.571625</c:v>
                </c:pt>
                <c:pt idx="393">
                  <c:v>86960708557.335602</c:v>
                </c:pt>
                <c:pt idx="394">
                  <c:v>86987757169.256104</c:v>
                </c:pt>
                <c:pt idx="395">
                  <c:v>86916801958.45697</c:v>
                </c:pt>
                <c:pt idx="396">
                  <c:v>86747754033.726166</c:v>
                </c:pt>
                <c:pt idx="397">
                  <c:v>86930501645.013397</c:v>
                </c:pt>
                <c:pt idx="398">
                  <c:v>87312127170.846329</c:v>
                </c:pt>
                <c:pt idx="399">
                  <c:v>87619329790.102875</c:v>
                </c:pt>
                <c:pt idx="400">
                  <c:v>87628812216.335724</c:v>
                </c:pt>
                <c:pt idx="401">
                  <c:v>87622956821.106506</c:v>
                </c:pt>
                <c:pt idx="402">
                  <c:v>87441903346.314087</c:v>
                </c:pt>
                <c:pt idx="403">
                  <c:v>87384741007.584229</c:v>
                </c:pt>
                <c:pt idx="404">
                  <c:v>87254182171.013397</c:v>
                </c:pt>
                <c:pt idx="405">
                  <c:v>87390265128.163666</c:v>
                </c:pt>
                <c:pt idx="406">
                  <c:v>87687781450.660324</c:v>
                </c:pt>
                <c:pt idx="407">
                  <c:v>87669678366.9823</c:v>
                </c:pt>
                <c:pt idx="408">
                  <c:v>87681236521.61824</c:v>
                </c:pt>
                <c:pt idx="409">
                  <c:v>87423423010.961304</c:v>
                </c:pt>
                <c:pt idx="410">
                  <c:v>87797451587.056274</c:v>
                </c:pt>
                <c:pt idx="411">
                  <c:v>87638055502.934296</c:v>
                </c:pt>
                <c:pt idx="412">
                  <c:v>87807211224.362061</c:v>
                </c:pt>
                <c:pt idx="413">
                  <c:v>87962549311.182693</c:v>
                </c:pt>
                <c:pt idx="414">
                  <c:v>87971338046.206726</c:v>
                </c:pt>
                <c:pt idx="415">
                  <c:v>87997553397.197449</c:v>
                </c:pt>
                <c:pt idx="416">
                  <c:v>87915732430.464813</c:v>
                </c:pt>
                <c:pt idx="417">
                  <c:v>88046586605.232101</c:v>
                </c:pt>
                <c:pt idx="418">
                  <c:v>87645172339.037354</c:v>
                </c:pt>
                <c:pt idx="419">
                  <c:v>87626676135.96257</c:v>
                </c:pt>
                <c:pt idx="420">
                  <c:v>87873251711.029144</c:v>
                </c:pt>
                <c:pt idx="421">
                  <c:v>87870604637.640717</c:v>
                </c:pt>
                <c:pt idx="422">
                  <c:v>87859532304.416412</c:v>
                </c:pt>
                <c:pt idx="423">
                  <c:v>87876775894.427032</c:v>
                </c:pt>
                <c:pt idx="424">
                  <c:v>87773452903.317841</c:v>
                </c:pt>
                <c:pt idx="425">
                  <c:v>88035819235.371078</c:v>
                </c:pt>
                <c:pt idx="426">
                  <c:v>88120942533.973953</c:v>
                </c:pt>
                <c:pt idx="427">
                  <c:v>88540677370.997864</c:v>
                </c:pt>
                <c:pt idx="428">
                  <c:v>88587298409.105484</c:v>
                </c:pt>
                <c:pt idx="429">
                  <c:v>88595973112.697937</c:v>
                </c:pt>
                <c:pt idx="430">
                  <c:v>88551616241.516296</c:v>
                </c:pt>
                <c:pt idx="431">
                  <c:v>88866922951.12944</c:v>
                </c:pt>
                <c:pt idx="432">
                  <c:v>88319250775.646698</c:v>
                </c:pt>
                <c:pt idx="433">
                  <c:v>88432701886.636215</c:v>
                </c:pt>
                <c:pt idx="434">
                  <c:v>88609719028.447296</c:v>
                </c:pt>
                <c:pt idx="435">
                  <c:v>88575940186.408371</c:v>
                </c:pt>
                <c:pt idx="436">
                  <c:v>88565085225.60054</c:v>
                </c:pt>
                <c:pt idx="437">
                  <c:v>88265256343.272385</c:v>
                </c:pt>
                <c:pt idx="438">
                  <c:v>88285182382.193985</c:v>
                </c:pt>
                <c:pt idx="439">
                  <c:v>88584946939.623444</c:v>
                </c:pt>
                <c:pt idx="440">
                  <c:v>88643192095.780243</c:v>
                </c:pt>
                <c:pt idx="441">
                  <c:v>88506171123.742569</c:v>
                </c:pt>
                <c:pt idx="442">
                  <c:v>88507929702.226578</c:v>
                </c:pt>
                <c:pt idx="443">
                  <c:v>88484846652.122223</c:v>
                </c:pt>
                <c:pt idx="444">
                  <c:v>88509308562.321167</c:v>
                </c:pt>
                <c:pt idx="445">
                  <c:v>88760457357.477066</c:v>
                </c:pt>
                <c:pt idx="446">
                  <c:v>88593691260.886215</c:v>
                </c:pt>
                <c:pt idx="447">
                  <c:v>88817504165.844604</c:v>
                </c:pt>
                <c:pt idx="448">
                  <c:v>88847250004.921646</c:v>
                </c:pt>
                <c:pt idx="449">
                  <c:v>88850613932.153442</c:v>
                </c:pt>
                <c:pt idx="450">
                  <c:v>88834304467.868057</c:v>
                </c:pt>
                <c:pt idx="451">
                  <c:v>88834422062.781891</c:v>
                </c:pt>
                <c:pt idx="452">
                  <c:v>88803812350.787689</c:v>
                </c:pt>
                <c:pt idx="453">
                  <c:v>88483423187.818085</c:v>
                </c:pt>
                <c:pt idx="454">
                  <c:v>88637932799.093811</c:v>
                </c:pt>
                <c:pt idx="455">
                  <c:v>89179845603.782394</c:v>
                </c:pt>
                <c:pt idx="456">
                  <c:v>89201695689.032715</c:v>
                </c:pt>
                <c:pt idx="457">
                  <c:v>96914457282.08046</c:v>
                </c:pt>
                <c:pt idx="458">
                  <c:v>96986003732.2202</c:v>
                </c:pt>
                <c:pt idx="459">
                  <c:v>96722539018.479599</c:v>
                </c:pt>
                <c:pt idx="460">
                  <c:v>96204458569.230957</c:v>
                </c:pt>
                <c:pt idx="461">
                  <c:v>96309054124.562408</c:v>
                </c:pt>
                <c:pt idx="462">
                  <c:v>96467403239.123535</c:v>
                </c:pt>
                <c:pt idx="463">
                  <c:v>96464270009.040207</c:v>
                </c:pt>
                <c:pt idx="464">
                  <c:v>96485792049.632904</c:v>
                </c:pt>
                <c:pt idx="465">
                  <c:v>96524603100.496063</c:v>
                </c:pt>
                <c:pt idx="466">
                  <c:v>96480021044.262314</c:v>
                </c:pt>
                <c:pt idx="467">
                  <c:v>96502461477.956589</c:v>
                </c:pt>
                <c:pt idx="468">
                  <c:v>96620492381.827179</c:v>
                </c:pt>
                <c:pt idx="469">
                  <c:v>96644929516.970459</c:v>
                </c:pt>
                <c:pt idx="470">
                  <c:v>96615296324.605118</c:v>
                </c:pt>
                <c:pt idx="471">
                  <c:v>96586788208.947922</c:v>
                </c:pt>
                <c:pt idx="472">
                  <c:v>96610485756.464691</c:v>
                </c:pt>
                <c:pt idx="473">
                  <c:v>96636927797.84552</c:v>
                </c:pt>
                <c:pt idx="474">
                  <c:v>96347706260.747543</c:v>
                </c:pt>
                <c:pt idx="475">
                  <c:v>96449449658.781479</c:v>
                </c:pt>
                <c:pt idx="476">
                  <c:v>96650434494.365982</c:v>
                </c:pt>
                <c:pt idx="477">
                  <c:v>96656868885.959534</c:v>
                </c:pt>
                <c:pt idx="478">
                  <c:v>96660574870.757492</c:v>
                </c:pt>
                <c:pt idx="479">
                  <c:v>96420542819.335098</c:v>
                </c:pt>
                <c:pt idx="480">
                  <c:v>96380240258.97197</c:v>
                </c:pt>
                <c:pt idx="481">
                  <c:v>96275606944.717087</c:v>
                </c:pt>
                <c:pt idx="482">
                  <c:v>96475568941.512268</c:v>
                </c:pt>
                <c:pt idx="483">
                  <c:v>96588920261.429214</c:v>
                </c:pt>
                <c:pt idx="484">
                  <c:v>96598927825.13327</c:v>
                </c:pt>
                <c:pt idx="485">
                  <c:v>96587479116.065842</c:v>
                </c:pt>
                <c:pt idx="486">
                  <c:v>96664750541.429703</c:v>
                </c:pt>
                <c:pt idx="487">
                  <c:v>96708365484.103836</c:v>
                </c:pt>
                <c:pt idx="488">
                  <c:v>96530713893.357712</c:v>
                </c:pt>
                <c:pt idx="489">
                  <c:v>96623510283.603333</c:v>
                </c:pt>
                <c:pt idx="490">
                  <c:v>96502957334.615524</c:v>
                </c:pt>
                <c:pt idx="491">
                  <c:v>96506119298.212952</c:v>
                </c:pt>
                <c:pt idx="492">
                  <c:v>96488941764.954056</c:v>
                </c:pt>
                <c:pt idx="493">
                  <c:v>96398544787.258789</c:v>
                </c:pt>
                <c:pt idx="494">
                  <c:v>96443747853.012939</c:v>
                </c:pt>
                <c:pt idx="495">
                  <c:v>96422253897.630188</c:v>
                </c:pt>
                <c:pt idx="496">
                  <c:v>96436449005.314194</c:v>
                </c:pt>
                <c:pt idx="497">
                  <c:v>96600432269.54718</c:v>
                </c:pt>
                <c:pt idx="498">
                  <c:v>96626452062.882248</c:v>
                </c:pt>
                <c:pt idx="499">
                  <c:v>96637859906.507385</c:v>
                </c:pt>
                <c:pt idx="500">
                  <c:v>96610181674.426559</c:v>
                </c:pt>
                <c:pt idx="501">
                  <c:v>96520393539.538727</c:v>
                </c:pt>
                <c:pt idx="502">
                  <c:v>96676237672.208694</c:v>
                </c:pt>
                <c:pt idx="503">
                  <c:v>96843926773.185638</c:v>
                </c:pt>
                <c:pt idx="504">
                  <c:v>96915079682.177963</c:v>
                </c:pt>
                <c:pt idx="505">
                  <c:v>96901790751.162262</c:v>
                </c:pt>
                <c:pt idx="506">
                  <c:v>96905890704.364838</c:v>
                </c:pt>
                <c:pt idx="507">
                  <c:v>96914233321.308136</c:v>
                </c:pt>
                <c:pt idx="508">
                  <c:v>97050395158.391159</c:v>
                </c:pt>
                <c:pt idx="509">
                  <c:v>96618643770.758377</c:v>
                </c:pt>
                <c:pt idx="510">
                  <c:v>96529879711.988098</c:v>
                </c:pt>
                <c:pt idx="511">
                  <c:v>96446757885.048157</c:v>
                </c:pt>
                <c:pt idx="512">
                  <c:v>96483780698.720657</c:v>
                </c:pt>
                <c:pt idx="513">
                  <c:v>96497062605.988449</c:v>
                </c:pt>
                <c:pt idx="514">
                  <c:v>96613501463.109024</c:v>
                </c:pt>
                <c:pt idx="515">
                  <c:v>97102023080.816986</c:v>
                </c:pt>
                <c:pt idx="516">
                  <c:v>97210066584.735641</c:v>
                </c:pt>
                <c:pt idx="517">
                  <c:v>97484866799.527237</c:v>
                </c:pt>
                <c:pt idx="518">
                  <c:v>97731297155.33522</c:v>
                </c:pt>
                <c:pt idx="519">
                  <c:v>97691837739.666</c:v>
                </c:pt>
                <c:pt idx="520">
                  <c:v>97748267807.292511</c:v>
                </c:pt>
                <c:pt idx="521">
                  <c:v>98038630214.91095</c:v>
                </c:pt>
                <c:pt idx="522">
                  <c:v>97927817345.110306</c:v>
                </c:pt>
                <c:pt idx="523">
                  <c:v>97888183019.730728</c:v>
                </c:pt>
                <c:pt idx="524">
                  <c:v>98008200596.982544</c:v>
                </c:pt>
                <c:pt idx="525">
                  <c:v>98124227083.737854</c:v>
                </c:pt>
                <c:pt idx="526">
                  <c:v>98132735396.527786</c:v>
                </c:pt>
                <c:pt idx="527">
                  <c:v>98190094514.443924</c:v>
                </c:pt>
                <c:pt idx="528">
                  <c:v>98179084792.752167</c:v>
                </c:pt>
                <c:pt idx="529">
                  <c:v>98166435777.972733</c:v>
                </c:pt>
                <c:pt idx="530">
                  <c:v>98209558407.740585</c:v>
                </c:pt>
                <c:pt idx="531">
                  <c:v>98013578767.412079</c:v>
                </c:pt>
                <c:pt idx="532">
                  <c:v>97908457738.332031</c:v>
                </c:pt>
                <c:pt idx="533">
                  <c:v>97859764009.749634</c:v>
                </c:pt>
                <c:pt idx="534">
                  <c:v>97934769336.465973</c:v>
                </c:pt>
                <c:pt idx="535">
                  <c:v>97896869959.418884</c:v>
                </c:pt>
                <c:pt idx="536">
                  <c:v>97805450275.904968</c:v>
                </c:pt>
                <c:pt idx="537">
                  <c:v>97973211979.617844</c:v>
                </c:pt>
                <c:pt idx="538">
                  <c:v>97834104140.727936</c:v>
                </c:pt>
                <c:pt idx="539">
                  <c:v>97944428123.182129</c:v>
                </c:pt>
                <c:pt idx="540">
                  <c:v>98040386566.911713</c:v>
                </c:pt>
                <c:pt idx="541">
                  <c:v>98113264336.538666</c:v>
                </c:pt>
                <c:pt idx="542">
                  <c:v>98214728378.257751</c:v>
                </c:pt>
                <c:pt idx="543">
                  <c:v>98555028451.302704</c:v>
                </c:pt>
                <c:pt idx="544">
                  <c:v>98348164068.601547</c:v>
                </c:pt>
                <c:pt idx="545">
                  <c:v>98581642048.269135</c:v>
                </c:pt>
                <c:pt idx="546">
                  <c:v>98514039751.833206</c:v>
                </c:pt>
                <c:pt idx="547">
                  <c:v>98526999205.220413</c:v>
                </c:pt>
                <c:pt idx="548">
                  <c:v>110253218218.88171</c:v>
                </c:pt>
                <c:pt idx="549">
                  <c:v>110129567009.15161</c:v>
                </c:pt>
                <c:pt idx="550">
                  <c:v>110057957368.07118</c:v>
                </c:pt>
                <c:pt idx="551">
                  <c:v>110074617052.3242</c:v>
                </c:pt>
                <c:pt idx="552">
                  <c:v>110322521310.46748</c:v>
                </c:pt>
                <c:pt idx="553">
                  <c:v>110139084534.44147</c:v>
                </c:pt>
                <c:pt idx="554">
                  <c:v>110195494827.46693</c:v>
                </c:pt>
                <c:pt idx="555">
                  <c:v>110264001760.00533</c:v>
                </c:pt>
                <c:pt idx="556">
                  <c:v>110402444385.89413</c:v>
                </c:pt>
                <c:pt idx="557">
                  <c:v>110471943596.09154</c:v>
                </c:pt>
                <c:pt idx="558">
                  <c:v>109648620088.27904</c:v>
                </c:pt>
                <c:pt idx="559">
                  <c:v>109870377944.13715</c:v>
                </c:pt>
                <c:pt idx="560">
                  <c:v>109791994335.12126</c:v>
                </c:pt>
                <c:pt idx="561">
                  <c:v>109403118232.4015</c:v>
                </c:pt>
                <c:pt idx="562">
                  <c:v>109546052691.55124</c:v>
                </c:pt>
                <c:pt idx="563">
                  <c:v>109592621986.42398</c:v>
                </c:pt>
                <c:pt idx="564">
                  <c:v>109820400638.0453</c:v>
                </c:pt>
                <c:pt idx="565">
                  <c:v>109029724393.99857</c:v>
                </c:pt>
                <c:pt idx="566">
                  <c:v>109260527322.58342</c:v>
                </c:pt>
                <c:pt idx="567">
                  <c:v>109358542949.11772</c:v>
                </c:pt>
                <c:pt idx="568">
                  <c:v>109410184063.0815</c:v>
                </c:pt>
                <c:pt idx="569">
                  <c:v>109402681780.45578</c:v>
                </c:pt>
                <c:pt idx="570">
                  <c:v>109439328459.38324</c:v>
                </c:pt>
                <c:pt idx="571">
                  <c:v>109932264960.70575</c:v>
                </c:pt>
                <c:pt idx="572">
                  <c:v>108860714962.14989</c:v>
                </c:pt>
                <c:pt idx="573">
                  <c:v>109177938739.90866</c:v>
                </c:pt>
                <c:pt idx="574">
                  <c:v>109304290419.53435</c:v>
                </c:pt>
                <c:pt idx="575">
                  <c:v>109251136943.05252</c:v>
                </c:pt>
                <c:pt idx="576">
                  <c:v>109283476031.15672</c:v>
                </c:pt>
                <c:pt idx="577">
                  <c:v>109208467017.46107</c:v>
                </c:pt>
                <c:pt idx="578">
                  <c:v>108946393787.64</c:v>
                </c:pt>
                <c:pt idx="579">
                  <c:v>108533351787.64763</c:v>
                </c:pt>
                <c:pt idx="580">
                  <c:v>108857475024.63344</c:v>
                </c:pt>
                <c:pt idx="581">
                  <c:v>109283752368.88132</c:v>
                </c:pt>
                <c:pt idx="582">
                  <c:v>109355438502.94623</c:v>
                </c:pt>
                <c:pt idx="583">
                  <c:v>109345325190.86107</c:v>
                </c:pt>
                <c:pt idx="584">
                  <c:v>109294005568.36374</c:v>
                </c:pt>
                <c:pt idx="585">
                  <c:v>109197559488.65186</c:v>
                </c:pt>
                <c:pt idx="586">
                  <c:v>108990706771.75046</c:v>
                </c:pt>
                <c:pt idx="587">
                  <c:v>109224625095.44292</c:v>
                </c:pt>
                <c:pt idx="588">
                  <c:v>109085512368.64079</c:v>
                </c:pt>
                <c:pt idx="589">
                  <c:v>109122870058.82288</c:v>
                </c:pt>
                <c:pt idx="590">
                  <c:v>109143644509.37616</c:v>
                </c:pt>
                <c:pt idx="591">
                  <c:v>109350575966.9996</c:v>
                </c:pt>
                <c:pt idx="592">
                  <c:v>109364426349.83762</c:v>
                </c:pt>
                <c:pt idx="593">
                  <c:v>109505717410.666</c:v>
                </c:pt>
                <c:pt idx="594">
                  <c:v>109492066103.31584</c:v>
                </c:pt>
                <c:pt idx="595">
                  <c:v>109696604290.04164</c:v>
                </c:pt>
                <c:pt idx="596">
                  <c:v>109701469169.17299</c:v>
                </c:pt>
                <c:pt idx="597">
                  <c:v>109638567095.83208</c:v>
                </c:pt>
                <c:pt idx="598">
                  <c:v>109925692255.05174</c:v>
                </c:pt>
                <c:pt idx="599">
                  <c:v>110043235979.64325</c:v>
                </c:pt>
                <c:pt idx="600">
                  <c:v>109618448800.47371</c:v>
                </c:pt>
                <c:pt idx="601">
                  <c:v>109427500377.55354</c:v>
                </c:pt>
                <c:pt idx="602">
                  <c:v>109607077147.53535</c:v>
                </c:pt>
                <c:pt idx="603">
                  <c:v>109625721329.60904</c:v>
                </c:pt>
                <c:pt idx="604">
                  <c:v>109594562291.1826</c:v>
                </c:pt>
                <c:pt idx="605">
                  <c:v>109691009917.72664</c:v>
                </c:pt>
                <c:pt idx="606">
                  <c:v>109568472283.2153</c:v>
                </c:pt>
                <c:pt idx="607">
                  <c:v>109356455253.16982</c:v>
                </c:pt>
                <c:pt idx="608">
                  <c:v>109482729347.0681</c:v>
                </c:pt>
                <c:pt idx="609">
                  <c:v>109504578693.834</c:v>
                </c:pt>
                <c:pt idx="610">
                  <c:v>109513059076.38422</c:v>
                </c:pt>
                <c:pt idx="611">
                  <c:v>109516979765.06458</c:v>
                </c:pt>
                <c:pt idx="612">
                  <c:v>109673513243.31055</c:v>
                </c:pt>
                <c:pt idx="613">
                  <c:v>109811666551.35928</c:v>
                </c:pt>
                <c:pt idx="614">
                  <c:v>109827401336.00612</c:v>
                </c:pt>
                <c:pt idx="615">
                  <c:v>109951391060.40433</c:v>
                </c:pt>
                <c:pt idx="616">
                  <c:v>109740832704.85593</c:v>
                </c:pt>
                <c:pt idx="617">
                  <c:v>109748436715.90215</c:v>
                </c:pt>
                <c:pt idx="618">
                  <c:v>109771903578.65126</c:v>
                </c:pt>
                <c:pt idx="619">
                  <c:v>109903494153.02826</c:v>
                </c:pt>
                <c:pt idx="620">
                  <c:v>110069390343.05222</c:v>
                </c:pt>
                <c:pt idx="621">
                  <c:v>109776286391.89072</c:v>
                </c:pt>
                <c:pt idx="622">
                  <c:v>109695731343.60193</c:v>
                </c:pt>
                <c:pt idx="623">
                  <c:v>109745238305.0773</c:v>
                </c:pt>
                <c:pt idx="624">
                  <c:v>109766029333.59541</c:v>
                </c:pt>
                <c:pt idx="625">
                  <c:v>109800284683.72424</c:v>
                </c:pt>
                <c:pt idx="626">
                  <c:v>109710835825.08737</c:v>
                </c:pt>
                <c:pt idx="627">
                  <c:v>109708850524.97182</c:v>
                </c:pt>
                <c:pt idx="628">
                  <c:v>109703730679.33545</c:v>
                </c:pt>
                <c:pt idx="629">
                  <c:v>109937235264.28093</c:v>
                </c:pt>
                <c:pt idx="630">
                  <c:v>109994423583.27505</c:v>
                </c:pt>
                <c:pt idx="631">
                  <c:v>110001518198.67493</c:v>
                </c:pt>
                <c:pt idx="632">
                  <c:v>109959529981.50058</c:v>
                </c:pt>
                <c:pt idx="633">
                  <c:v>109885095448.22379</c:v>
                </c:pt>
                <c:pt idx="634">
                  <c:v>110062607113.8054</c:v>
                </c:pt>
                <c:pt idx="635">
                  <c:v>109450499138.39345</c:v>
                </c:pt>
                <c:pt idx="636">
                  <c:v>109647126482.36099</c:v>
                </c:pt>
                <c:pt idx="637">
                  <c:v>109808723655.65959</c:v>
                </c:pt>
                <c:pt idx="638">
                  <c:v>109871383841.42288</c:v>
                </c:pt>
                <c:pt idx="639">
                  <c:v>118367082935.50487</c:v>
                </c:pt>
                <c:pt idx="640">
                  <c:v>118412090293.67244</c:v>
                </c:pt>
                <c:pt idx="641">
                  <c:v>118133083646.89664</c:v>
                </c:pt>
                <c:pt idx="642">
                  <c:v>117639676455.12383</c:v>
                </c:pt>
                <c:pt idx="643">
                  <c:v>117549023312.61748</c:v>
                </c:pt>
                <c:pt idx="644">
                  <c:v>117625679492.52791</c:v>
                </c:pt>
                <c:pt idx="645">
                  <c:v>117748899891.25179</c:v>
                </c:pt>
                <c:pt idx="646">
                  <c:v>117694246374.91121</c:v>
                </c:pt>
                <c:pt idx="647">
                  <c:v>117664381084.47562</c:v>
                </c:pt>
                <c:pt idx="648">
                  <c:v>118137994136.58008</c:v>
                </c:pt>
                <c:pt idx="649">
                  <c:v>117829867675.0799</c:v>
                </c:pt>
                <c:pt idx="650">
                  <c:v>118487337037.71872</c:v>
                </c:pt>
                <c:pt idx="651">
                  <c:v>118610551613.13539</c:v>
                </c:pt>
                <c:pt idx="652">
                  <c:v>118689591950.60034</c:v>
                </c:pt>
                <c:pt idx="653">
                  <c:v>118803183612.79401</c:v>
                </c:pt>
                <c:pt idx="654">
                  <c:v>119220760473.73117</c:v>
                </c:pt>
                <c:pt idx="655">
                  <c:v>119307194763.45969</c:v>
                </c:pt>
                <c:pt idx="656">
                  <c:v>119134027476.52237</c:v>
                </c:pt>
                <c:pt idx="657">
                  <c:v>119097491610.38368</c:v>
                </c:pt>
                <c:pt idx="658">
                  <c:v>119383287171.89035</c:v>
                </c:pt>
                <c:pt idx="659">
                  <c:v>119413175589.93185</c:v>
                </c:pt>
                <c:pt idx="660">
                  <c:v>119440263099.09225</c:v>
                </c:pt>
                <c:pt idx="661">
                  <c:v>119626357154.22375</c:v>
                </c:pt>
                <c:pt idx="662">
                  <c:v>119944599040.0106</c:v>
                </c:pt>
                <c:pt idx="663">
                  <c:v>119717990787.99506</c:v>
                </c:pt>
                <c:pt idx="664">
                  <c:v>119711724911.04539</c:v>
                </c:pt>
                <c:pt idx="665">
                  <c:v>120205062047.25945</c:v>
                </c:pt>
                <c:pt idx="666">
                  <c:v>120230636447.7211</c:v>
                </c:pt>
                <c:pt idx="667">
                  <c:v>120247181929.64267</c:v>
                </c:pt>
                <c:pt idx="668">
                  <c:v>120359203272.57335</c:v>
                </c:pt>
                <c:pt idx="669">
                  <c:v>120275269742.40326</c:v>
                </c:pt>
                <c:pt idx="670">
                  <c:v>120258744369.05966</c:v>
                </c:pt>
                <c:pt idx="671">
                  <c:v>120899700864.26585</c:v>
                </c:pt>
                <c:pt idx="672">
                  <c:v>122345896167.75395</c:v>
                </c:pt>
                <c:pt idx="673">
                  <c:v>122181268735.66528</c:v>
                </c:pt>
                <c:pt idx="674">
                  <c:v>122088482318.07948</c:v>
                </c:pt>
                <c:pt idx="675">
                  <c:v>121001549169.40639</c:v>
                </c:pt>
                <c:pt idx="676">
                  <c:v>121347608401.86087</c:v>
                </c:pt>
                <c:pt idx="677">
                  <c:v>120824863398.90916</c:v>
                </c:pt>
                <c:pt idx="678">
                  <c:v>121242679962.77229</c:v>
                </c:pt>
                <c:pt idx="679">
                  <c:v>121484451997.11584</c:v>
                </c:pt>
                <c:pt idx="680">
                  <c:v>121501942418.43396</c:v>
                </c:pt>
                <c:pt idx="681">
                  <c:v>121314298101.28383</c:v>
                </c:pt>
                <c:pt idx="682">
                  <c:v>121449162314.93541</c:v>
                </c:pt>
                <c:pt idx="683">
                  <c:v>122248870391.23639</c:v>
                </c:pt>
                <c:pt idx="684">
                  <c:v>121544057843.47171</c:v>
                </c:pt>
                <c:pt idx="685">
                  <c:v>121039103322.51674</c:v>
                </c:pt>
                <c:pt idx="686">
                  <c:v>121531642147.72433</c:v>
                </c:pt>
                <c:pt idx="687">
                  <c:v>121539564115.72731</c:v>
                </c:pt>
                <c:pt idx="688">
                  <c:v>121571262537.3019</c:v>
                </c:pt>
                <c:pt idx="689">
                  <c:v>121844619291.09209</c:v>
                </c:pt>
                <c:pt idx="690">
                  <c:v>122370471305.30347</c:v>
                </c:pt>
                <c:pt idx="691">
                  <c:v>123055147562.14183</c:v>
                </c:pt>
                <c:pt idx="692">
                  <c:v>122623925422.24135</c:v>
                </c:pt>
                <c:pt idx="693">
                  <c:v>123561859801.97322</c:v>
                </c:pt>
                <c:pt idx="694">
                  <c:v>123598218116.07425</c:v>
                </c:pt>
                <c:pt idx="695">
                  <c:v>123603911865.73947</c:v>
                </c:pt>
                <c:pt idx="696">
                  <c:v>123595355842.95766</c:v>
                </c:pt>
                <c:pt idx="697">
                  <c:v>124002474876.62044</c:v>
                </c:pt>
                <c:pt idx="698">
                  <c:v>123737647640.85519</c:v>
                </c:pt>
                <c:pt idx="699">
                  <c:v>123466109920.283</c:v>
                </c:pt>
                <c:pt idx="700">
                  <c:v>123572796364.16081</c:v>
                </c:pt>
                <c:pt idx="701">
                  <c:v>123565959494.02943</c:v>
                </c:pt>
                <c:pt idx="702">
                  <c:v>123525741547.08229</c:v>
                </c:pt>
                <c:pt idx="703">
                  <c:v>123563279898.28233</c:v>
                </c:pt>
                <c:pt idx="704">
                  <c:v>123498310938.91371</c:v>
                </c:pt>
                <c:pt idx="705">
                  <c:v>124289498625.69705</c:v>
                </c:pt>
                <c:pt idx="706">
                  <c:v>124517124732.72618</c:v>
                </c:pt>
                <c:pt idx="707">
                  <c:v>124458437364.89278</c:v>
                </c:pt>
                <c:pt idx="708">
                  <c:v>124557604760.79584</c:v>
                </c:pt>
                <c:pt idx="709">
                  <c:v>124573100561.23466</c:v>
                </c:pt>
                <c:pt idx="710">
                  <c:v>125440173131.38541</c:v>
                </c:pt>
                <c:pt idx="711">
                  <c:v>126779100605.06631</c:v>
                </c:pt>
                <c:pt idx="712">
                  <c:v>125934115475.31775</c:v>
                </c:pt>
                <c:pt idx="713">
                  <c:v>126837491314.43683</c:v>
                </c:pt>
                <c:pt idx="714">
                  <c:v>128904911629.34328</c:v>
                </c:pt>
                <c:pt idx="715">
                  <c:v>128916397088.89825</c:v>
                </c:pt>
                <c:pt idx="716">
                  <c:v>128899671510.8716</c:v>
                </c:pt>
                <c:pt idx="717">
                  <c:v>129138148536.69687</c:v>
                </c:pt>
                <c:pt idx="718">
                  <c:v>129626945562.71887</c:v>
                </c:pt>
                <c:pt idx="719">
                  <c:v>131849579895.74364</c:v>
                </c:pt>
                <c:pt idx="720">
                  <c:v>133105207451.79626</c:v>
                </c:pt>
                <c:pt idx="721">
                  <c:v>134493095245.92317</c:v>
                </c:pt>
                <c:pt idx="722">
                  <c:v>134518421731.66277</c:v>
                </c:pt>
                <c:pt idx="723">
                  <c:v>134522265540.16492</c:v>
                </c:pt>
                <c:pt idx="724">
                  <c:v>135583523623.01125</c:v>
                </c:pt>
                <c:pt idx="725">
                  <c:v>135831240829.17929</c:v>
                </c:pt>
                <c:pt idx="726">
                  <c:v>135676486764.30598</c:v>
                </c:pt>
                <c:pt idx="727">
                  <c:v>135788831646.96648</c:v>
                </c:pt>
                <c:pt idx="728">
                  <c:v>136060367961.46623</c:v>
                </c:pt>
                <c:pt idx="729">
                  <c:v>136048580332.29561</c:v>
                </c:pt>
                <c:pt idx="730">
                  <c:v>136061912718.85291</c:v>
                </c:pt>
                <c:pt idx="731">
                  <c:v>125495517374.35345</c:v>
                </c:pt>
                <c:pt idx="732">
                  <c:v>126349184121.29283</c:v>
                </c:pt>
                <c:pt idx="733">
                  <c:v>126042900948.23767</c:v>
                </c:pt>
                <c:pt idx="734">
                  <c:v>126140145966.86488</c:v>
                </c:pt>
                <c:pt idx="735">
                  <c:v>125528381940.94341</c:v>
                </c:pt>
                <c:pt idx="736">
                  <c:v>125475998400.37222</c:v>
                </c:pt>
                <c:pt idx="737">
                  <c:v>125543580002.27776</c:v>
                </c:pt>
                <c:pt idx="738">
                  <c:v>124915735127.69455</c:v>
                </c:pt>
                <c:pt idx="739">
                  <c:v>125169262402.31442</c:v>
                </c:pt>
                <c:pt idx="740">
                  <c:v>124493942741.86079</c:v>
                </c:pt>
                <c:pt idx="741">
                  <c:v>124740331665.41225</c:v>
                </c:pt>
                <c:pt idx="742">
                  <c:v>125294885901.69456</c:v>
                </c:pt>
                <c:pt idx="743">
                  <c:v>125297245221.94037</c:v>
                </c:pt>
                <c:pt idx="744">
                  <c:v>125275339185.89243</c:v>
                </c:pt>
                <c:pt idx="745">
                  <c:v>125498561391.75566</c:v>
                </c:pt>
                <c:pt idx="746">
                  <c:v>125691739092.86636</c:v>
                </c:pt>
                <c:pt idx="747">
                  <c:v>125805239738.74771</c:v>
                </c:pt>
                <c:pt idx="748">
                  <c:v>125455610212.52896</c:v>
                </c:pt>
                <c:pt idx="749">
                  <c:v>125786094630.67482</c:v>
                </c:pt>
                <c:pt idx="750">
                  <c:v>125771913088.98647</c:v>
                </c:pt>
                <c:pt idx="751">
                  <c:v>125811623666.32094</c:v>
                </c:pt>
                <c:pt idx="752">
                  <c:v>125814383371.93736</c:v>
                </c:pt>
                <c:pt idx="753">
                  <c:v>125828077775.98984</c:v>
                </c:pt>
                <c:pt idx="754">
                  <c:v>125592890741.88484</c:v>
                </c:pt>
                <c:pt idx="755">
                  <c:v>126153751210.94467</c:v>
                </c:pt>
                <c:pt idx="756">
                  <c:v>125586756973.88145</c:v>
                </c:pt>
                <c:pt idx="757">
                  <c:v>125617560005.82283</c:v>
                </c:pt>
                <c:pt idx="758">
                  <c:v>125656126715.97968</c:v>
                </c:pt>
                <c:pt idx="759">
                  <c:v>126388543780.42525</c:v>
                </c:pt>
                <c:pt idx="760">
                  <c:v>127058471571.61656</c:v>
                </c:pt>
                <c:pt idx="761">
                  <c:v>127468835561.56902</c:v>
                </c:pt>
                <c:pt idx="762">
                  <c:v>127830546444.86662</c:v>
                </c:pt>
                <c:pt idx="763">
                  <c:v>128455402029.18834</c:v>
                </c:pt>
                <c:pt idx="764">
                  <c:v>128479472973.27403</c:v>
                </c:pt>
                <c:pt idx="765">
                  <c:v>128449276537.56322</c:v>
                </c:pt>
                <c:pt idx="766">
                  <c:v>128071388141.70673</c:v>
                </c:pt>
                <c:pt idx="767">
                  <c:v>128071777484.17667</c:v>
                </c:pt>
                <c:pt idx="768">
                  <c:v>128313962539.13148</c:v>
                </c:pt>
                <c:pt idx="769">
                  <c:v>128362593071.20296</c:v>
                </c:pt>
                <c:pt idx="770">
                  <c:v>128573797896.17519</c:v>
                </c:pt>
                <c:pt idx="771">
                  <c:v>128569229209.28589</c:v>
                </c:pt>
                <c:pt idx="772">
                  <c:v>128829847063.07631</c:v>
                </c:pt>
                <c:pt idx="773">
                  <c:v>129314990300.18398</c:v>
                </c:pt>
                <c:pt idx="774">
                  <c:v>129253196489.59018</c:v>
                </c:pt>
                <c:pt idx="775">
                  <c:v>129986922208.90742</c:v>
                </c:pt>
                <c:pt idx="776">
                  <c:v>129319627237.24791</c:v>
                </c:pt>
                <c:pt idx="777">
                  <c:v>130188549314.33957</c:v>
                </c:pt>
                <c:pt idx="778">
                  <c:v>130136373749.61887</c:v>
                </c:pt>
                <c:pt idx="779">
                  <c:v>129993228342.24219</c:v>
                </c:pt>
                <c:pt idx="780">
                  <c:v>129913159788.83571</c:v>
                </c:pt>
                <c:pt idx="781">
                  <c:v>129869868326.18217</c:v>
                </c:pt>
                <c:pt idx="782">
                  <c:v>129765852550.21048</c:v>
                </c:pt>
                <c:pt idx="783">
                  <c:v>129897432586.33733</c:v>
                </c:pt>
                <c:pt idx="784">
                  <c:v>130084584099.34163</c:v>
                </c:pt>
                <c:pt idx="785">
                  <c:v>129983406862.22708</c:v>
                </c:pt>
                <c:pt idx="786">
                  <c:v>129905284049.55223</c:v>
                </c:pt>
                <c:pt idx="787">
                  <c:v>129871727313.43098</c:v>
                </c:pt>
                <c:pt idx="788">
                  <c:v>130493169623.28151</c:v>
                </c:pt>
                <c:pt idx="789">
                  <c:v>130689658229.07172</c:v>
                </c:pt>
                <c:pt idx="790">
                  <c:v>130597714844.43246</c:v>
                </c:pt>
                <c:pt idx="791">
                  <c:v>130971409035.80348</c:v>
                </c:pt>
                <c:pt idx="792">
                  <c:v>130924750859.40594</c:v>
                </c:pt>
                <c:pt idx="793">
                  <c:v>130998821157.13925</c:v>
                </c:pt>
                <c:pt idx="794">
                  <c:v>131353888841.1286</c:v>
                </c:pt>
                <c:pt idx="795">
                  <c:v>131586495274.54021</c:v>
                </c:pt>
                <c:pt idx="796">
                  <c:v>131772745127.25304</c:v>
                </c:pt>
                <c:pt idx="797">
                  <c:v>132095547553.08223</c:v>
                </c:pt>
                <c:pt idx="798">
                  <c:v>133278742964.58165</c:v>
                </c:pt>
                <c:pt idx="799">
                  <c:v>133234150983.04648</c:v>
                </c:pt>
                <c:pt idx="800">
                  <c:v>133243010302.15541</c:v>
                </c:pt>
                <c:pt idx="801">
                  <c:v>133043054181.44771</c:v>
                </c:pt>
                <c:pt idx="802">
                  <c:v>133531386983.60266</c:v>
                </c:pt>
                <c:pt idx="803">
                  <c:v>134291153498.1275</c:v>
                </c:pt>
                <c:pt idx="804">
                  <c:v>134819534942.06378</c:v>
                </c:pt>
                <c:pt idx="805">
                  <c:v>135038992433.22385</c:v>
                </c:pt>
                <c:pt idx="806">
                  <c:v>135018940848.50934</c:v>
                </c:pt>
                <c:pt idx="807">
                  <c:v>135151630948.18538</c:v>
                </c:pt>
                <c:pt idx="808">
                  <c:v>135673050281.48233</c:v>
                </c:pt>
                <c:pt idx="809">
                  <c:v>135322992475.90852</c:v>
                </c:pt>
                <c:pt idx="810">
                  <c:v>134478583210.06682</c:v>
                </c:pt>
                <c:pt idx="811">
                  <c:v>134475973258.17094</c:v>
                </c:pt>
                <c:pt idx="812">
                  <c:v>134658876458.6241</c:v>
                </c:pt>
                <c:pt idx="813">
                  <c:v>134682031856.84628</c:v>
                </c:pt>
                <c:pt idx="814">
                  <c:v>134549964177.6503</c:v>
                </c:pt>
                <c:pt idx="815">
                  <c:v>134526988540.17126</c:v>
                </c:pt>
                <c:pt idx="816">
                  <c:v>134887981238.72118</c:v>
                </c:pt>
                <c:pt idx="817">
                  <c:v>134895900145.2888</c:v>
                </c:pt>
                <c:pt idx="818">
                  <c:v>134462208860.99117</c:v>
                </c:pt>
                <c:pt idx="819">
                  <c:v>135438334007.1566</c:v>
                </c:pt>
                <c:pt idx="820">
                  <c:v>135482936538.19144</c:v>
                </c:pt>
                <c:pt idx="821">
                  <c:v>135348275189.14999</c:v>
                </c:pt>
                <c:pt idx="822">
                  <c:v>135238936109.38673</c:v>
                </c:pt>
                <c:pt idx="823">
                  <c:v>143696550588.48749</c:v>
                </c:pt>
                <c:pt idx="824">
                  <c:v>143785126616.72498</c:v>
                </c:pt>
                <c:pt idx="825">
                  <c:v>144299662384.46182</c:v>
                </c:pt>
                <c:pt idx="826">
                  <c:v>144649655381.30612</c:v>
                </c:pt>
                <c:pt idx="827">
                  <c:v>144659027092.28986</c:v>
                </c:pt>
                <c:pt idx="828">
                  <c:v>144669675279.05682</c:v>
                </c:pt>
                <c:pt idx="829">
                  <c:v>144959999157.88467</c:v>
                </c:pt>
                <c:pt idx="830">
                  <c:v>144267343604.09641</c:v>
                </c:pt>
                <c:pt idx="831">
                  <c:v>144073320327.07712</c:v>
                </c:pt>
                <c:pt idx="832">
                  <c:v>143958078516.04541</c:v>
                </c:pt>
                <c:pt idx="833">
                  <c:v>143857454867.81549</c:v>
                </c:pt>
                <c:pt idx="834">
                  <c:v>143881481760.41345</c:v>
                </c:pt>
                <c:pt idx="835">
                  <c:v>143831866721.37234</c:v>
                </c:pt>
                <c:pt idx="836">
                  <c:v>143778088298.20547</c:v>
                </c:pt>
                <c:pt idx="837">
                  <c:v>144205922732.13904</c:v>
                </c:pt>
                <c:pt idx="838">
                  <c:v>144687127623.39603</c:v>
                </c:pt>
                <c:pt idx="839">
                  <c:v>144839741678.72742</c:v>
                </c:pt>
                <c:pt idx="840">
                  <c:v>145290355234.35364</c:v>
                </c:pt>
                <c:pt idx="841">
                  <c:v>145220283079.47861</c:v>
                </c:pt>
                <c:pt idx="842">
                  <c:v>145199586415.03964</c:v>
                </c:pt>
                <c:pt idx="843">
                  <c:v>145120712333.38766</c:v>
                </c:pt>
                <c:pt idx="844">
                  <c:v>145460045869.46481</c:v>
                </c:pt>
                <c:pt idx="845">
                  <c:v>144823244854.21429</c:v>
                </c:pt>
                <c:pt idx="846">
                  <c:v>144830174386.51663</c:v>
                </c:pt>
                <c:pt idx="847">
                  <c:v>145218833906.38745</c:v>
                </c:pt>
                <c:pt idx="848">
                  <c:v>145215810233.43622</c:v>
                </c:pt>
                <c:pt idx="849">
                  <c:v>145173160530.75589</c:v>
                </c:pt>
                <c:pt idx="850">
                  <c:v>145132900805.56082</c:v>
                </c:pt>
                <c:pt idx="851">
                  <c:v>145285033675.05029</c:v>
                </c:pt>
                <c:pt idx="852">
                  <c:v>145467155918.38467</c:v>
                </c:pt>
                <c:pt idx="853">
                  <c:v>145718679246.22461</c:v>
                </c:pt>
                <c:pt idx="854">
                  <c:v>145516785554.30383</c:v>
                </c:pt>
                <c:pt idx="855">
                  <c:v>145439803343.51535</c:v>
                </c:pt>
                <c:pt idx="856">
                  <c:v>145088517878.02148</c:v>
                </c:pt>
                <c:pt idx="857">
                  <c:v>145369342863.49905</c:v>
                </c:pt>
                <c:pt idx="858">
                  <c:v>144548363726.05173</c:v>
                </c:pt>
                <c:pt idx="859">
                  <c:v>144490279099.50513</c:v>
                </c:pt>
                <c:pt idx="860">
                  <c:v>144387430768.10519</c:v>
                </c:pt>
                <c:pt idx="861">
                  <c:v>144088184653.0415</c:v>
                </c:pt>
                <c:pt idx="862">
                  <c:v>144133098341.31387</c:v>
                </c:pt>
                <c:pt idx="863">
                  <c:v>144021578414.69614</c:v>
                </c:pt>
                <c:pt idx="864">
                  <c:v>144244175497.79416</c:v>
                </c:pt>
                <c:pt idx="865">
                  <c:v>144396081116.84418</c:v>
                </c:pt>
                <c:pt idx="866">
                  <c:v>144301551814.72495</c:v>
                </c:pt>
                <c:pt idx="867">
                  <c:v>144483969343.75836</c:v>
                </c:pt>
                <c:pt idx="868">
                  <c:v>144595452703.89651</c:v>
                </c:pt>
                <c:pt idx="869">
                  <c:v>144611039277.28964</c:v>
                </c:pt>
                <c:pt idx="870">
                  <c:v>144569088956.026</c:v>
                </c:pt>
                <c:pt idx="871">
                  <c:v>144532978383.55792</c:v>
                </c:pt>
                <c:pt idx="872">
                  <c:v>144468018869.69446</c:v>
                </c:pt>
                <c:pt idx="873">
                  <c:v>144403015414.60999</c:v>
                </c:pt>
                <c:pt idx="874">
                  <c:v>144829010631.31607</c:v>
                </c:pt>
                <c:pt idx="875">
                  <c:v>144831224892.97968</c:v>
                </c:pt>
                <c:pt idx="876">
                  <c:v>144944030508.78857</c:v>
                </c:pt>
                <c:pt idx="877">
                  <c:v>144868402668.95911</c:v>
                </c:pt>
                <c:pt idx="878">
                  <c:v>144988596597.92911</c:v>
                </c:pt>
                <c:pt idx="879">
                  <c:v>144594675332.25858</c:v>
                </c:pt>
                <c:pt idx="880">
                  <c:v>143937845612.15146</c:v>
                </c:pt>
                <c:pt idx="881">
                  <c:v>143908508476.71082</c:v>
                </c:pt>
                <c:pt idx="882">
                  <c:v>143886818584.4747</c:v>
                </c:pt>
                <c:pt idx="883">
                  <c:v>144040572772.83542</c:v>
                </c:pt>
                <c:pt idx="884">
                  <c:v>144731574176.26767</c:v>
                </c:pt>
                <c:pt idx="885">
                  <c:v>144061386983.16418</c:v>
                </c:pt>
                <c:pt idx="886">
                  <c:v>144516515459.69641</c:v>
                </c:pt>
                <c:pt idx="887">
                  <c:v>144318096917.44614</c:v>
                </c:pt>
                <c:pt idx="888">
                  <c:v>144371264304.4324</c:v>
                </c:pt>
                <c:pt idx="889">
                  <c:v>144092339987.24982</c:v>
                </c:pt>
                <c:pt idx="890">
                  <c:v>144086348759.37723</c:v>
                </c:pt>
                <c:pt idx="891">
                  <c:v>143824262483.52686</c:v>
                </c:pt>
                <c:pt idx="892">
                  <c:v>143937189901.19727</c:v>
                </c:pt>
                <c:pt idx="893">
                  <c:v>144167590410.66003</c:v>
                </c:pt>
                <c:pt idx="894">
                  <c:v>143881231762.37308</c:v>
                </c:pt>
                <c:pt idx="895">
                  <c:v>143870670480.34445</c:v>
                </c:pt>
                <c:pt idx="896">
                  <c:v>144277750965.98163</c:v>
                </c:pt>
                <c:pt idx="897">
                  <c:v>144297934192.32663</c:v>
                </c:pt>
                <c:pt idx="898">
                  <c:v>144199327275.65045</c:v>
                </c:pt>
                <c:pt idx="899">
                  <c:v>144363114050.80481</c:v>
                </c:pt>
                <c:pt idx="900">
                  <c:v>144430698728.38367</c:v>
                </c:pt>
                <c:pt idx="901">
                  <c:v>144382585166.25043</c:v>
                </c:pt>
                <c:pt idx="902">
                  <c:v>144472595245.56097</c:v>
                </c:pt>
                <c:pt idx="903">
                  <c:v>144451093162.8602</c:v>
                </c:pt>
                <c:pt idx="904">
                  <c:v>144431157023.36298</c:v>
                </c:pt>
                <c:pt idx="905">
                  <c:v>144529675156.29047</c:v>
                </c:pt>
                <c:pt idx="906">
                  <c:v>144784249869.85904</c:v>
                </c:pt>
                <c:pt idx="907">
                  <c:v>144988515555.24631</c:v>
                </c:pt>
                <c:pt idx="908">
                  <c:v>144552155739.37927</c:v>
                </c:pt>
                <c:pt idx="909">
                  <c:v>144632838195.31442</c:v>
                </c:pt>
                <c:pt idx="910">
                  <c:v>144444695404.60507</c:v>
                </c:pt>
                <c:pt idx="911">
                  <c:v>144338001628.55383</c:v>
                </c:pt>
                <c:pt idx="912">
                  <c:v>144341856183.37973</c:v>
                </c:pt>
                <c:pt idx="913">
                  <c:v>149248323983.8157</c:v>
                </c:pt>
                <c:pt idx="914">
                  <c:v>149493484280.23431</c:v>
                </c:pt>
                <c:pt idx="915">
                  <c:v>149430307458.95425</c:v>
                </c:pt>
                <c:pt idx="916">
                  <c:v>149351060675.95941</c:v>
                </c:pt>
                <c:pt idx="917">
                  <c:v>150382800269.50519</c:v>
                </c:pt>
                <c:pt idx="918">
                  <c:v>150282264330.69641</c:v>
                </c:pt>
                <c:pt idx="919">
                  <c:v>149889755779.15121</c:v>
                </c:pt>
                <c:pt idx="920">
                  <c:v>149328506407.02231</c:v>
                </c:pt>
                <c:pt idx="921">
                  <c:v>148431397140.67297</c:v>
                </c:pt>
                <c:pt idx="922">
                  <c:v>148455439325.55792</c:v>
                </c:pt>
                <c:pt idx="923">
                  <c:v>148668768920.87082</c:v>
                </c:pt>
                <c:pt idx="924">
                  <c:v>149037209160.41</c:v>
                </c:pt>
                <c:pt idx="925">
                  <c:v>149193013183.46106</c:v>
                </c:pt>
                <c:pt idx="926">
                  <c:v>149005575119.0647</c:v>
                </c:pt>
                <c:pt idx="927">
                  <c:v>149368720086.72635</c:v>
                </c:pt>
                <c:pt idx="928">
                  <c:v>149470697266.40836</c:v>
                </c:pt>
                <c:pt idx="929">
                  <c:v>149550407180.05121</c:v>
                </c:pt>
                <c:pt idx="930">
                  <c:v>149442657633.05688</c:v>
                </c:pt>
                <c:pt idx="931">
                  <c:v>149383622554.75659</c:v>
                </c:pt>
                <c:pt idx="932">
                  <c:v>149446946225.16077</c:v>
                </c:pt>
                <c:pt idx="933">
                  <c:v>149440007025.58029</c:v>
                </c:pt>
                <c:pt idx="934">
                  <c:v>149754872323.28232</c:v>
                </c:pt>
                <c:pt idx="935">
                  <c:v>150288351533.19458</c:v>
                </c:pt>
                <c:pt idx="936">
                  <c:v>150198952583.66705</c:v>
                </c:pt>
                <c:pt idx="937">
                  <c:v>150577924857.98578</c:v>
                </c:pt>
                <c:pt idx="938">
                  <c:v>150776028945.5</c:v>
                </c:pt>
                <c:pt idx="939">
                  <c:v>150700247142.01718</c:v>
                </c:pt>
                <c:pt idx="940">
                  <c:v>150714336774.48984</c:v>
                </c:pt>
                <c:pt idx="941">
                  <c:v>150931337808.42429</c:v>
                </c:pt>
                <c:pt idx="942">
                  <c:v>151084250827.71945</c:v>
                </c:pt>
                <c:pt idx="943">
                  <c:v>150996929662.17856</c:v>
                </c:pt>
                <c:pt idx="944">
                  <c:v>150845375725.2619</c:v>
                </c:pt>
                <c:pt idx="945">
                  <c:v>150360159251.87985</c:v>
                </c:pt>
                <c:pt idx="946">
                  <c:v>150294981731.22726</c:v>
                </c:pt>
                <c:pt idx="947">
                  <c:v>150236811041.87338</c:v>
                </c:pt>
                <c:pt idx="948">
                  <c:v>150358186082.17099</c:v>
                </c:pt>
                <c:pt idx="949">
                  <c:v>150730657140.3544</c:v>
                </c:pt>
                <c:pt idx="950">
                  <c:v>150491048576.66678</c:v>
                </c:pt>
                <c:pt idx="951">
                  <c:v>150756049199.46286</c:v>
                </c:pt>
                <c:pt idx="952">
                  <c:v>150970968741.01233</c:v>
                </c:pt>
                <c:pt idx="953">
                  <c:v>150970894624.06085</c:v>
                </c:pt>
                <c:pt idx="954">
                  <c:v>151072990724.69788</c:v>
                </c:pt>
                <c:pt idx="955">
                  <c:v>149167390576.68558</c:v>
                </c:pt>
                <c:pt idx="956">
                  <c:v>149533180803.84805</c:v>
                </c:pt>
                <c:pt idx="957">
                  <c:v>149089744348.47531</c:v>
                </c:pt>
                <c:pt idx="958">
                  <c:v>149863752134.61676</c:v>
                </c:pt>
                <c:pt idx="959">
                  <c:v>150270214381.07864</c:v>
                </c:pt>
                <c:pt idx="960">
                  <c:v>150241836853.28815</c:v>
                </c:pt>
                <c:pt idx="961">
                  <c:v>150306772567.3866</c:v>
                </c:pt>
                <c:pt idx="962">
                  <c:v>150442181262.2467</c:v>
                </c:pt>
                <c:pt idx="963">
                  <c:v>151096413710.26935</c:v>
                </c:pt>
                <c:pt idx="964">
                  <c:v>150929250805.31158</c:v>
                </c:pt>
                <c:pt idx="965">
                  <c:v>151120973596.84985</c:v>
                </c:pt>
                <c:pt idx="966">
                  <c:v>151114390402.71701</c:v>
                </c:pt>
                <c:pt idx="967">
                  <c:v>151173202203.70102</c:v>
                </c:pt>
                <c:pt idx="968">
                  <c:v>151062230598.12659</c:v>
                </c:pt>
                <c:pt idx="969">
                  <c:v>151137971253.7973</c:v>
                </c:pt>
                <c:pt idx="970">
                  <c:v>151797787437.62552</c:v>
                </c:pt>
                <c:pt idx="971">
                  <c:v>150989450856.45035</c:v>
                </c:pt>
                <c:pt idx="972">
                  <c:v>150705087003.30496</c:v>
                </c:pt>
                <c:pt idx="973">
                  <c:v>150547533523.60913</c:v>
                </c:pt>
                <c:pt idx="974">
                  <c:v>150569453612.0036</c:v>
                </c:pt>
                <c:pt idx="975">
                  <c:v>150585203464.189</c:v>
                </c:pt>
                <c:pt idx="976">
                  <c:v>150923593719.52716</c:v>
                </c:pt>
                <c:pt idx="977">
                  <c:v>151045492018.64972</c:v>
                </c:pt>
                <c:pt idx="978">
                  <c:v>150669178182.19958</c:v>
                </c:pt>
                <c:pt idx="979">
                  <c:v>150412450177.27173</c:v>
                </c:pt>
                <c:pt idx="980">
                  <c:v>150600237478.5097</c:v>
                </c:pt>
                <c:pt idx="981">
                  <c:v>150725014292.75555</c:v>
                </c:pt>
                <c:pt idx="982">
                  <c:v>150751445324.10834</c:v>
                </c:pt>
                <c:pt idx="983">
                  <c:v>150797061173.71561</c:v>
                </c:pt>
                <c:pt idx="984">
                  <c:v>151171773888.50958</c:v>
                </c:pt>
                <c:pt idx="985">
                  <c:v>150705397101.19046</c:v>
                </c:pt>
                <c:pt idx="986">
                  <c:v>150187559596.37766</c:v>
                </c:pt>
                <c:pt idx="987">
                  <c:v>150553850232.68839</c:v>
                </c:pt>
                <c:pt idx="988">
                  <c:v>150504265992.16122</c:v>
                </c:pt>
                <c:pt idx="989">
                  <c:v>150487043065.56555</c:v>
                </c:pt>
                <c:pt idx="990">
                  <c:v>150783307843.15445</c:v>
                </c:pt>
                <c:pt idx="991">
                  <c:v>151419977804.50729</c:v>
                </c:pt>
                <c:pt idx="992">
                  <c:v>151053929908.56192</c:v>
                </c:pt>
                <c:pt idx="993">
                  <c:v>151007226814.88086</c:v>
                </c:pt>
                <c:pt idx="994">
                  <c:v>151487587728.89355</c:v>
                </c:pt>
                <c:pt idx="995">
                  <c:v>151403566899.79401</c:v>
                </c:pt>
                <c:pt idx="996">
                  <c:v>151102124920.04657</c:v>
                </c:pt>
                <c:pt idx="997">
                  <c:v>152481362074.60312</c:v>
                </c:pt>
                <c:pt idx="998">
                  <c:v>152459537058.67035</c:v>
                </c:pt>
                <c:pt idx="999">
                  <c:v>152061913942.14218</c:v>
                </c:pt>
                <c:pt idx="1000">
                  <c:v>151556789339.91843</c:v>
                </c:pt>
                <c:pt idx="1001">
                  <c:v>151753080252.70575</c:v>
                </c:pt>
                <c:pt idx="1002">
                  <c:v>151758018294.5968</c:v>
                </c:pt>
                <c:pt idx="1003">
                  <c:v>151775454307.42792</c:v>
                </c:pt>
                <c:pt idx="1004">
                  <c:v>162605455601.53836</c:v>
                </c:pt>
                <c:pt idx="1005">
                  <c:v>161767485199.7384</c:v>
                </c:pt>
                <c:pt idx="1006">
                  <c:v>161939912235.23267</c:v>
                </c:pt>
                <c:pt idx="1007">
                  <c:v>161349255897.478</c:v>
                </c:pt>
                <c:pt idx="1008">
                  <c:v>161191594885.93158</c:v>
                </c:pt>
                <c:pt idx="1009">
                  <c:v>161224530227.24734</c:v>
                </c:pt>
                <c:pt idx="1010">
                  <c:v>161272101647.94461</c:v>
                </c:pt>
                <c:pt idx="1011">
                  <c:v>161395096361.55133</c:v>
                </c:pt>
                <c:pt idx="1012">
                  <c:v>161259071048.1828</c:v>
                </c:pt>
                <c:pt idx="1013">
                  <c:v>161205873897.68866</c:v>
                </c:pt>
                <c:pt idx="1014">
                  <c:v>161680777144.79776</c:v>
                </c:pt>
                <c:pt idx="1015">
                  <c:v>162421968967.4278</c:v>
                </c:pt>
                <c:pt idx="1016">
                  <c:v>162367395872.80573</c:v>
                </c:pt>
                <c:pt idx="1017">
                  <c:v>162538774538.37326</c:v>
                </c:pt>
                <c:pt idx="1018">
                  <c:v>162749914607.39343</c:v>
                </c:pt>
                <c:pt idx="1019">
                  <c:v>162328175725.62204</c:v>
                </c:pt>
                <c:pt idx="1020">
                  <c:v>162683395907.24814</c:v>
                </c:pt>
                <c:pt idx="1021">
                  <c:v>162542939297.70889</c:v>
                </c:pt>
                <c:pt idx="1022">
                  <c:v>162512433281.33585</c:v>
                </c:pt>
                <c:pt idx="1023">
                  <c:v>162537258836.00458</c:v>
                </c:pt>
                <c:pt idx="1024">
                  <c:v>162566572621.84201</c:v>
                </c:pt>
                <c:pt idx="1025">
                  <c:v>162863609100.03098</c:v>
                </c:pt>
                <c:pt idx="1026">
                  <c:v>163474476258.96497</c:v>
                </c:pt>
                <c:pt idx="1027">
                  <c:v>162339596304.53238</c:v>
                </c:pt>
                <c:pt idx="1028">
                  <c:v>162254179751.86328</c:v>
                </c:pt>
                <c:pt idx="1029">
                  <c:v>162078632233.57993</c:v>
                </c:pt>
                <c:pt idx="1030">
                  <c:v>162153610920.10416</c:v>
                </c:pt>
                <c:pt idx="1031">
                  <c:v>162219956151.38458</c:v>
                </c:pt>
                <c:pt idx="1032">
                  <c:v>162410789516.70453</c:v>
                </c:pt>
                <c:pt idx="1033">
                  <c:v>162345555018.43896</c:v>
                </c:pt>
                <c:pt idx="1034">
                  <c:v>162135278310.6174</c:v>
                </c:pt>
                <c:pt idx="1035">
                  <c:v>162165602886.28079</c:v>
                </c:pt>
                <c:pt idx="1036">
                  <c:v>163742581464.97409</c:v>
                </c:pt>
                <c:pt idx="1037">
                  <c:v>163647189693.67429</c:v>
                </c:pt>
                <c:pt idx="1038">
                  <c:v>163786498028.53342</c:v>
                </c:pt>
                <c:pt idx="1039">
                  <c:v>164643811113.52008</c:v>
                </c:pt>
                <c:pt idx="1040">
                  <c:v>164888057515.97217</c:v>
                </c:pt>
                <c:pt idx="1041">
                  <c:v>165032516694.1601</c:v>
                </c:pt>
                <c:pt idx="1042">
                  <c:v>165204927971.39807</c:v>
                </c:pt>
                <c:pt idx="1043">
                  <c:v>165100027398.6011</c:v>
                </c:pt>
                <c:pt idx="1044">
                  <c:v>165090319964.83615</c:v>
                </c:pt>
                <c:pt idx="1045">
                  <c:v>165220511970.3877</c:v>
                </c:pt>
                <c:pt idx="1046">
                  <c:v>164927590206.50076</c:v>
                </c:pt>
                <c:pt idx="1047">
                  <c:v>165639050568.05234</c:v>
                </c:pt>
                <c:pt idx="1048">
                  <c:v>166467430733.41675</c:v>
                </c:pt>
                <c:pt idx="1049">
                  <c:v>165708600380.58865</c:v>
                </c:pt>
                <c:pt idx="1050">
                  <c:v>165681924292.04019</c:v>
                </c:pt>
                <c:pt idx="1051">
                  <c:v>165712120571.85623</c:v>
                </c:pt>
                <c:pt idx="1052">
                  <c:v>165708716309.7066</c:v>
                </c:pt>
                <c:pt idx="1053">
                  <c:v>165299508693.48865</c:v>
                </c:pt>
                <c:pt idx="1054">
                  <c:v>165652541871.41528</c:v>
                </c:pt>
                <c:pt idx="1055">
                  <c:v>165490522275.20398</c:v>
                </c:pt>
                <c:pt idx="1056">
                  <c:v>164790091414.62006</c:v>
                </c:pt>
                <c:pt idx="1057">
                  <c:v>166430530495.47003</c:v>
                </c:pt>
                <c:pt idx="1058">
                  <c:v>166284411138.68713</c:v>
                </c:pt>
                <c:pt idx="1059">
                  <c:v>166075110208.28305</c:v>
                </c:pt>
                <c:pt idx="1060">
                  <c:v>165639457073.45953</c:v>
                </c:pt>
                <c:pt idx="1061">
                  <c:v>166345231881.86786</c:v>
                </c:pt>
                <c:pt idx="1062">
                  <c:v>166530696757.05151</c:v>
                </c:pt>
                <c:pt idx="1063">
                  <c:v>166526721298.06262</c:v>
                </c:pt>
                <c:pt idx="1064">
                  <c:v>167108291966.98407</c:v>
                </c:pt>
                <c:pt idx="1065">
                  <c:v>167180082019.60437</c:v>
                </c:pt>
                <c:pt idx="1066">
                  <c:v>167218745246.36636</c:v>
                </c:pt>
                <c:pt idx="1067">
                  <c:v>167271887469.98984</c:v>
                </c:pt>
                <c:pt idx="1068">
                  <c:v>168157425194.99811</c:v>
                </c:pt>
                <c:pt idx="1069">
                  <c:v>168439892468.56708</c:v>
                </c:pt>
                <c:pt idx="1070">
                  <c:v>169388131257.35968</c:v>
                </c:pt>
                <c:pt idx="1071">
                  <c:v>171611767851.55139</c:v>
                </c:pt>
                <c:pt idx="1072">
                  <c:v>171490907803.55313</c:v>
                </c:pt>
                <c:pt idx="1073">
                  <c:v>171586108922.85187</c:v>
                </c:pt>
                <c:pt idx="1074">
                  <c:v>171372141563.62576</c:v>
                </c:pt>
                <c:pt idx="1075">
                  <c:v>171283064396.8183</c:v>
                </c:pt>
                <c:pt idx="1076">
                  <c:v>171213948842.89343</c:v>
                </c:pt>
                <c:pt idx="1077">
                  <c:v>171470156051.6994</c:v>
                </c:pt>
                <c:pt idx="1078">
                  <c:v>171651325409.42523</c:v>
                </c:pt>
                <c:pt idx="1079">
                  <c:v>171627257467.51175</c:v>
                </c:pt>
                <c:pt idx="1080">
                  <c:v>171618049558.64035</c:v>
                </c:pt>
                <c:pt idx="1081">
                  <c:v>172627277058.92459</c:v>
                </c:pt>
                <c:pt idx="1082">
                  <c:v>173643544070.59583</c:v>
                </c:pt>
                <c:pt idx="1083">
                  <c:v>173234395829.75891</c:v>
                </c:pt>
                <c:pt idx="1084">
                  <c:v>173267116306.96393</c:v>
                </c:pt>
                <c:pt idx="1085">
                  <c:v>173332658432.2186</c:v>
                </c:pt>
                <c:pt idx="1086">
                  <c:v>173367991493.0235</c:v>
                </c:pt>
                <c:pt idx="1087">
                  <c:v>173333998824.01636</c:v>
                </c:pt>
                <c:pt idx="1088">
                  <c:v>174116086413.2569</c:v>
                </c:pt>
                <c:pt idx="1089">
                  <c:v>174037379059.84406</c:v>
                </c:pt>
                <c:pt idx="1090">
                  <c:v>173689181091.06323</c:v>
                </c:pt>
                <c:pt idx="1091">
                  <c:v>172811506833.35992</c:v>
                </c:pt>
                <c:pt idx="1092">
                  <c:v>173478334993.83365</c:v>
                </c:pt>
                <c:pt idx="1093">
                  <c:v>173485027794.86594</c:v>
                </c:pt>
                <c:pt idx="1094">
                  <c:v>173602099779.08798</c:v>
                </c:pt>
                <c:pt idx="1095">
                  <c:v>173952973977.19952</c:v>
                </c:pt>
                <c:pt idx="1096">
                  <c:v>171367224538.06491</c:v>
                </c:pt>
                <c:pt idx="1097">
                  <c:v>181674074611.2168</c:v>
                </c:pt>
                <c:pt idx="1098">
                  <c:v>181563939107.95618</c:v>
                </c:pt>
                <c:pt idx="1099">
                  <c:v>181598280260.87137</c:v>
                </c:pt>
                <c:pt idx="1100">
                  <c:v>181546384253.34937</c:v>
                </c:pt>
                <c:pt idx="1101">
                  <c:v>181617205770.45197</c:v>
                </c:pt>
                <c:pt idx="1102">
                  <c:v>182334958996.27649</c:v>
                </c:pt>
                <c:pt idx="1103">
                  <c:v>182810320602.68973</c:v>
                </c:pt>
                <c:pt idx="1104">
                  <c:v>182690991968.52087</c:v>
                </c:pt>
                <c:pt idx="1105">
                  <c:v>181800430031.26614</c:v>
                </c:pt>
                <c:pt idx="1106">
                  <c:v>181632592800.93024</c:v>
                </c:pt>
                <c:pt idx="1107">
                  <c:v>181291898231.10281</c:v>
                </c:pt>
                <c:pt idx="1108">
                  <c:v>181691551016.76251</c:v>
                </c:pt>
                <c:pt idx="1109">
                  <c:v>182069772311.33929</c:v>
                </c:pt>
                <c:pt idx="1110">
                  <c:v>182142206416.6098</c:v>
                </c:pt>
                <c:pt idx="1111">
                  <c:v>181690509426.18994</c:v>
                </c:pt>
                <c:pt idx="1112">
                  <c:v>182307611490.94833</c:v>
                </c:pt>
                <c:pt idx="1113">
                  <c:v>182512053340.47971</c:v>
                </c:pt>
                <c:pt idx="1114">
                  <c:v>182514030413.46631</c:v>
                </c:pt>
                <c:pt idx="1115">
                  <c:v>182672558859.66812</c:v>
                </c:pt>
                <c:pt idx="1116">
                  <c:v>184411432483.63022</c:v>
                </c:pt>
                <c:pt idx="1117">
                  <c:v>183720621545.8129</c:v>
                </c:pt>
                <c:pt idx="1118">
                  <c:v>183211944150.87253</c:v>
                </c:pt>
                <c:pt idx="1119">
                  <c:v>183384512619.73346</c:v>
                </c:pt>
                <c:pt idx="1120">
                  <c:v>184339491736.0899</c:v>
                </c:pt>
                <c:pt idx="1121">
                  <c:v>184386354409.32721</c:v>
                </c:pt>
                <c:pt idx="1122">
                  <c:v>184548198122.02185</c:v>
                </c:pt>
                <c:pt idx="1123">
                  <c:v>185195174097.14383</c:v>
                </c:pt>
                <c:pt idx="1124">
                  <c:v>185387519661.50143</c:v>
                </c:pt>
                <c:pt idx="1125">
                  <c:v>182983451160.11984</c:v>
                </c:pt>
                <c:pt idx="1126">
                  <c:v>183995268386.81161</c:v>
                </c:pt>
                <c:pt idx="1127">
                  <c:v>184822191732.92776</c:v>
                </c:pt>
                <c:pt idx="1128">
                  <c:v>184904166877.06708</c:v>
                </c:pt>
                <c:pt idx="1129">
                  <c:v>184870884709.54132</c:v>
                </c:pt>
                <c:pt idx="1130">
                  <c:v>183117314513.07281</c:v>
                </c:pt>
                <c:pt idx="1131">
                  <c:v>182109294361.76663</c:v>
                </c:pt>
                <c:pt idx="1132">
                  <c:v>182324399153.95474</c:v>
                </c:pt>
                <c:pt idx="1133">
                  <c:v>183009853315.85962</c:v>
                </c:pt>
                <c:pt idx="1134">
                  <c:v>183373281640.52295</c:v>
                </c:pt>
                <c:pt idx="1135">
                  <c:v>183236578698.73233</c:v>
                </c:pt>
                <c:pt idx="1136">
                  <c:v>183431498238.14758</c:v>
                </c:pt>
                <c:pt idx="1137">
                  <c:v>183276591950.13931</c:v>
                </c:pt>
                <c:pt idx="1138">
                  <c:v>183997795123.25916</c:v>
                </c:pt>
                <c:pt idx="1139">
                  <c:v>183146355608.87442</c:v>
                </c:pt>
                <c:pt idx="1140">
                  <c:v>182507925208.16714</c:v>
                </c:pt>
                <c:pt idx="1141">
                  <c:v>182045504149.38849</c:v>
                </c:pt>
                <c:pt idx="1142">
                  <c:v>182065899081.77399</c:v>
                </c:pt>
                <c:pt idx="1143">
                  <c:v>181912059492.94788</c:v>
                </c:pt>
                <c:pt idx="1144">
                  <c:v>182063419753.03491</c:v>
                </c:pt>
                <c:pt idx="1145">
                  <c:v>182389888745.12485</c:v>
                </c:pt>
                <c:pt idx="1146">
                  <c:v>181759796766.65497</c:v>
                </c:pt>
                <c:pt idx="1147">
                  <c:v>181722728189.15988</c:v>
                </c:pt>
                <c:pt idx="1148">
                  <c:v>182588106824.952</c:v>
                </c:pt>
                <c:pt idx="1149">
                  <c:v>182522038053.17313</c:v>
                </c:pt>
                <c:pt idx="1150">
                  <c:v>182833535830.74667</c:v>
                </c:pt>
                <c:pt idx="1151">
                  <c:v>183403175581.5498</c:v>
                </c:pt>
                <c:pt idx="1152">
                  <c:v>184511477805.83575</c:v>
                </c:pt>
                <c:pt idx="1153">
                  <c:v>182952625186.17093</c:v>
                </c:pt>
                <c:pt idx="1154">
                  <c:v>183042868654.68207</c:v>
                </c:pt>
                <c:pt idx="1155">
                  <c:v>184422461914.60205</c:v>
                </c:pt>
                <c:pt idx="1156">
                  <c:v>184432901550.65189</c:v>
                </c:pt>
                <c:pt idx="1157">
                  <c:v>184445068751.35074</c:v>
                </c:pt>
                <c:pt idx="1158">
                  <c:v>184924963138.18488</c:v>
                </c:pt>
                <c:pt idx="1159">
                  <c:v>185879326305.9136</c:v>
                </c:pt>
                <c:pt idx="1160">
                  <c:v>187274151854.20154</c:v>
                </c:pt>
                <c:pt idx="1161">
                  <c:v>187324230014.85132</c:v>
                </c:pt>
                <c:pt idx="1162">
                  <c:v>187182114632.33591</c:v>
                </c:pt>
                <c:pt idx="1163">
                  <c:v>187203103549.96805</c:v>
                </c:pt>
                <c:pt idx="1164">
                  <c:v>187271077736.62967</c:v>
                </c:pt>
                <c:pt idx="1165">
                  <c:v>187370214655.4025</c:v>
                </c:pt>
                <c:pt idx="1166">
                  <c:v>187308504944.74142</c:v>
                </c:pt>
                <c:pt idx="1167">
                  <c:v>188402881506.00214</c:v>
                </c:pt>
                <c:pt idx="1168">
                  <c:v>189335959659.67892</c:v>
                </c:pt>
                <c:pt idx="1169">
                  <c:v>190239664447.90567</c:v>
                </c:pt>
                <c:pt idx="1170">
                  <c:v>190238105236.63324</c:v>
                </c:pt>
                <c:pt idx="1171">
                  <c:v>190089811812.37744</c:v>
                </c:pt>
                <c:pt idx="1172">
                  <c:v>189694107377.02417</c:v>
                </c:pt>
                <c:pt idx="1173">
                  <c:v>189978878071.36826</c:v>
                </c:pt>
                <c:pt idx="1174">
                  <c:v>189731081030.34665</c:v>
                </c:pt>
                <c:pt idx="1175">
                  <c:v>190174678379.47165</c:v>
                </c:pt>
                <c:pt idx="1176">
                  <c:v>190423484831.02515</c:v>
                </c:pt>
                <c:pt idx="1177">
                  <c:v>190457061401.12225</c:v>
                </c:pt>
                <c:pt idx="1178">
                  <c:v>190454121692.1618</c:v>
                </c:pt>
                <c:pt idx="1179">
                  <c:v>190532767521.01282</c:v>
                </c:pt>
                <c:pt idx="1180">
                  <c:v>191383175584.94067</c:v>
                </c:pt>
                <c:pt idx="1181">
                  <c:v>189801951598.34641</c:v>
                </c:pt>
                <c:pt idx="1182">
                  <c:v>189820372047.79724</c:v>
                </c:pt>
                <c:pt idx="1183">
                  <c:v>190349936782.17947</c:v>
                </c:pt>
                <c:pt idx="1184">
                  <c:v>190367778786.69534</c:v>
                </c:pt>
                <c:pt idx="1185">
                  <c:v>190360630243.32016</c:v>
                </c:pt>
                <c:pt idx="1186">
                  <c:v>189793470844.31387</c:v>
                </c:pt>
                <c:pt idx="1187">
                  <c:v>192040647039.88196</c:v>
                </c:pt>
                <c:pt idx="1188">
                  <c:v>192877781084.19324</c:v>
                </c:pt>
                <c:pt idx="1189">
                  <c:v>192938108656.79633</c:v>
                </c:pt>
                <c:pt idx="1190">
                  <c:v>193626665141.12091</c:v>
                </c:pt>
                <c:pt idx="1191">
                  <c:v>193673251647.0434</c:v>
                </c:pt>
                <c:pt idx="1192">
                  <c:v>193743122749.22824</c:v>
                </c:pt>
                <c:pt idx="1193">
                  <c:v>195142143271.01791</c:v>
                </c:pt>
                <c:pt idx="1194">
                  <c:v>195583878208.30591</c:v>
                </c:pt>
                <c:pt idx="1195">
                  <c:v>194966874141.70203</c:v>
                </c:pt>
                <c:pt idx="1196">
                  <c:v>195131064197.88068</c:v>
                </c:pt>
                <c:pt idx="1197">
                  <c:v>194996473265.62549</c:v>
                </c:pt>
                <c:pt idx="1198">
                  <c:v>194993969555.93979</c:v>
                </c:pt>
                <c:pt idx="1199">
                  <c:v>195016278830.79559</c:v>
                </c:pt>
                <c:pt idx="1200">
                  <c:v>194797802274.29147</c:v>
                </c:pt>
                <c:pt idx="1201">
                  <c:v>194337900825.81387</c:v>
                </c:pt>
                <c:pt idx="1202">
                  <c:v>194684188634.86179</c:v>
                </c:pt>
                <c:pt idx="1203">
                  <c:v>194361157500.81287</c:v>
                </c:pt>
                <c:pt idx="1204">
                  <c:v>194666687381.7103</c:v>
                </c:pt>
                <c:pt idx="1205">
                  <c:v>194646344139.35449</c:v>
                </c:pt>
                <c:pt idx="1206">
                  <c:v>194658081661.17331</c:v>
                </c:pt>
                <c:pt idx="1207">
                  <c:v>194725308005.72311</c:v>
                </c:pt>
                <c:pt idx="1208">
                  <c:v>194206334556.64987</c:v>
                </c:pt>
                <c:pt idx="1209">
                  <c:v>193949942622.06287</c:v>
                </c:pt>
                <c:pt idx="1210">
                  <c:v>194368293432.09698</c:v>
                </c:pt>
                <c:pt idx="1211">
                  <c:v>194609738857.8342</c:v>
                </c:pt>
                <c:pt idx="1212">
                  <c:v>194610836334.88046</c:v>
                </c:pt>
                <c:pt idx="1213">
                  <c:v>194345117039.20746</c:v>
                </c:pt>
                <c:pt idx="1214">
                  <c:v>194905149880.93524</c:v>
                </c:pt>
                <c:pt idx="1215">
                  <c:v>195967013179.78308</c:v>
                </c:pt>
                <c:pt idx="1216">
                  <c:v>196291596662.78122</c:v>
                </c:pt>
                <c:pt idx="1217">
                  <c:v>195836860927.2226</c:v>
                </c:pt>
                <c:pt idx="1218">
                  <c:v>194027357857.30957</c:v>
                </c:pt>
                <c:pt idx="1219">
                  <c:v>193453604360.00812</c:v>
                </c:pt>
                <c:pt idx="1220">
                  <c:v>193283918634.2305</c:v>
                </c:pt>
                <c:pt idx="1221">
                  <c:v>192354744010.57822</c:v>
                </c:pt>
                <c:pt idx="1222">
                  <c:v>193099021178.79178</c:v>
                </c:pt>
                <c:pt idx="1223">
                  <c:v>192560512725.45602</c:v>
                </c:pt>
                <c:pt idx="1224">
                  <c:v>191383268329.36353</c:v>
                </c:pt>
                <c:pt idx="1225">
                  <c:v>192582476591.90634</c:v>
                </c:pt>
                <c:pt idx="1226">
                  <c:v>192499955167.09912</c:v>
                </c:pt>
                <c:pt idx="1227">
                  <c:v>192616413737.06186</c:v>
                </c:pt>
                <c:pt idx="1228">
                  <c:v>192779810045.46091</c:v>
                </c:pt>
                <c:pt idx="1229">
                  <c:v>192605477267.26987</c:v>
                </c:pt>
                <c:pt idx="1230">
                  <c:v>192255496485.24216</c:v>
                </c:pt>
                <c:pt idx="1231">
                  <c:v>191593974166.36938</c:v>
                </c:pt>
                <c:pt idx="1232">
                  <c:v>192641878172.93771</c:v>
                </c:pt>
                <c:pt idx="1233">
                  <c:v>192740477011.26633</c:v>
                </c:pt>
                <c:pt idx="1234">
                  <c:v>192637654665.74225</c:v>
                </c:pt>
                <c:pt idx="1235">
                  <c:v>192436421111.21747</c:v>
                </c:pt>
                <c:pt idx="1236">
                  <c:v>191863456129.03577</c:v>
                </c:pt>
                <c:pt idx="1237">
                  <c:v>191707717220.66705</c:v>
                </c:pt>
                <c:pt idx="1238">
                  <c:v>192132295247.04489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84-4FFF-A759-42BA9C6BD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8377039"/>
        <c:axId val="738375599"/>
      </c:lineChart>
      <c:catAx>
        <c:axId val="73837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75599"/>
        <c:crosses val="autoZero"/>
        <c:auto val="1"/>
        <c:lblAlgn val="ctr"/>
        <c:lblOffset val="100"/>
        <c:noMultiLvlLbl val="0"/>
      </c:catAx>
      <c:valAx>
        <c:axId val="7383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7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'USDC_Final Reserve'!$F$1</c:f>
              <c:strCache>
                <c:ptCount val="1"/>
                <c:pt idx="0">
                  <c:v>New Estimate Reserves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'USDC_Final Reserve'!$F$2:$F$1218</c:f>
              <c:numCache>
                <c:formatCode>_(* #,##0.00_);_(* \(#,##0.00\);_(* "-"??_);_(@_)</c:formatCode>
                <c:ptCount val="1217"/>
                <c:pt idx="0">
                  <c:v>47698230859.540794</c:v>
                </c:pt>
                <c:pt idx="1">
                  <c:v>47535527434.068016</c:v>
                </c:pt>
                <c:pt idx="2">
                  <c:v>47434526169.445328</c:v>
                </c:pt>
                <c:pt idx="3">
                  <c:v>48031702643.285271</c:v>
                </c:pt>
                <c:pt idx="4">
                  <c:v>45882506008.488075</c:v>
                </c:pt>
                <c:pt idx="5">
                  <c:v>47077017391.830894</c:v>
                </c:pt>
                <c:pt idx="6">
                  <c:v>46579527244.432541</c:v>
                </c:pt>
                <c:pt idx="7">
                  <c:v>46606325718.942703</c:v>
                </c:pt>
                <c:pt idx="8">
                  <c:v>46423801020.694664</c:v>
                </c:pt>
                <c:pt idx="9">
                  <c:v>46267106400.835228</c:v>
                </c:pt>
                <c:pt idx="10">
                  <c:v>46186411389.027168</c:v>
                </c:pt>
                <c:pt idx="11">
                  <c:v>45401224697.047768</c:v>
                </c:pt>
                <c:pt idx="12">
                  <c:v>44537319398.422318</c:v>
                </c:pt>
                <c:pt idx="13">
                  <c:v>45268516288.875961</c:v>
                </c:pt>
                <c:pt idx="14">
                  <c:v>45611139189.735466</c:v>
                </c:pt>
                <c:pt idx="15">
                  <c:v>45159333555.219101</c:v>
                </c:pt>
                <c:pt idx="16">
                  <c:v>45222086649.400284</c:v>
                </c:pt>
                <c:pt idx="17">
                  <c:v>44796175961.037827</c:v>
                </c:pt>
                <c:pt idx="18">
                  <c:v>43841172871.036324</c:v>
                </c:pt>
                <c:pt idx="19">
                  <c:v>43972687557.356461</c:v>
                </c:pt>
                <c:pt idx="20">
                  <c:v>44569165256.990562</c:v>
                </c:pt>
                <c:pt idx="21">
                  <c:v>44117693026.459236</c:v>
                </c:pt>
                <c:pt idx="22">
                  <c:v>44102359208.267014</c:v>
                </c:pt>
                <c:pt idx="23">
                  <c:v>44115756193.945564</c:v>
                </c:pt>
                <c:pt idx="24">
                  <c:v>43937138728.195274</c:v>
                </c:pt>
                <c:pt idx="25">
                  <c:v>43814243529.5065</c:v>
                </c:pt>
                <c:pt idx="26">
                  <c:v>44029994063.934441</c:v>
                </c:pt>
                <c:pt idx="27">
                  <c:v>43939771964.781395</c:v>
                </c:pt>
                <c:pt idx="28">
                  <c:v>43831959251.083633</c:v>
                </c:pt>
                <c:pt idx="29">
                  <c:v>43937098118.341019</c:v>
                </c:pt>
                <c:pt idx="30">
                  <c:v>43888642818.416832</c:v>
                </c:pt>
                <c:pt idx="31">
                  <c:v>43801222016.233086</c:v>
                </c:pt>
                <c:pt idx="32">
                  <c:v>43167265606.37986</c:v>
                </c:pt>
                <c:pt idx="33">
                  <c:v>43150493569.030968</c:v>
                </c:pt>
                <c:pt idx="34">
                  <c:v>42771170601.983475</c:v>
                </c:pt>
                <c:pt idx="35">
                  <c:v>42523917839.080437</c:v>
                </c:pt>
                <c:pt idx="36">
                  <c:v>42290073665.322517</c:v>
                </c:pt>
                <c:pt idx="37">
                  <c:v>42246546250.346222</c:v>
                </c:pt>
                <c:pt idx="38">
                  <c:v>42776355463.87075</c:v>
                </c:pt>
                <c:pt idx="39">
                  <c:v>42655082001.093933</c:v>
                </c:pt>
                <c:pt idx="40">
                  <c:v>42790064668.426537</c:v>
                </c:pt>
                <c:pt idx="41">
                  <c:v>43197593752.690781</c:v>
                </c:pt>
                <c:pt idx="42">
                  <c:v>43851679412.279175</c:v>
                </c:pt>
                <c:pt idx="43">
                  <c:v>44087461923.564034</c:v>
                </c:pt>
                <c:pt idx="44">
                  <c:v>44266011094.577271</c:v>
                </c:pt>
                <c:pt idx="45">
                  <c:v>44313810425.001328</c:v>
                </c:pt>
                <c:pt idx="46">
                  <c:v>44308698276.525986</c:v>
                </c:pt>
                <c:pt idx="47">
                  <c:v>44513088704.192238</c:v>
                </c:pt>
                <c:pt idx="48">
                  <c:v>44568178978.444916</c:v>
                </c:pt>
                <c:pt idx="49">
                  <c:v>44208218754.660728</c:v>
                </c:pt>
                <c:pt idx="50">
                  <c:v>44602224161.455978</c:v>
                </c:pt>
                <c:pt idx="51">
                  <c:v>44659472304.20742</c:v>
                </c:pt>
                <c:pt idx="52">
                  <c:v>45102512485.529831</c:v>
                </c:pt>
                <c:pt idx="53">
                  <c:v>44441331231.389671</c:v>
                </c:pt>
                <c:pt idx="54">
                  <c:v>43848690771.115402</c:v>
                </c:pt>
                <c:pt idx="55">
                  <c:v>43926460832.488487</c:v>
                </c:pt>
                <c:pt idx="56">
                  <c:v>44098137725.951279</c:v>
                </c:pt>
                <c:pt idx="57">
                  <c:v>44163773611.730339</c:v>
                </c:pt>
                <c:pt idx="58">
                  <c:v>44334226970.670761</c:v>
                </c:pt>
                <c:pt idx="59">
                  <c:v>44463420465.396797</c:v>
                </c:pt>
                <c:pt idx="60">
                  <c:v>43547753046.365807</c:v>
                </c:pt>
                <c:pt idx="61">
                  <c:v>43290086446.310669</c:v>
                </c:pt>
                <c:pt idx="62">
                  <c:v>43766780871.693962</c:v>
                </c:pt>
                <c:pt idx="63">
                  <c:v>43442079089.518867</c:v>
                </c:pt>
                <c:pt idx="64">
                  <c:v>43425403081.538376</c:v>
                </c:pt>
                <c:pt idx="65">
                  <c:v>43637844793.626831</c:v>
                </c:pt>
                <c:pt idx="66">
                  <c:v>43745286629.001022</c:v>
                </c:pt>
                <c:pt idx="67">
                  <c:v>43100631933.069252</c:v>
                </c:pt>
                <c:pt idx="68">
                  <c:v>43360759089.659103</c:v>
                </c:pt>
                <c:pt idx="69">
                  <c:v>43293598356.738922</c:v>
                </c:pt>
                <c:pt idx="70">
                  <c:v>42795471686.495476</c:v>
                </c:pt>
                <c:pt idx="71">
                  <c:v>42931698220.442566</c:v>
                </c:pt>
                <c:pt idx="72">
                  <c:v>42904844355.570473</c:v>
                </c:pt>
                <c:pt idx="73">
                  <c:v>43042741462.237915</c:v>
                </c:pt>
                <c:pt idx="74">
                  <c:v>42169688039.004768</c:v>
                </c:pt>
                <c:pt idx="75">
                  <c:v>45443570548.123741</c:v>
                </c:pt>
                <c:pt idx="76">
                  <c:v>45514205462.292213</c:v>
                </c:pt>
                <c:pt idx="77">
                  <c:v>45567993738.127068</c:v>
                </c:pt>
                <c:pt idx="78">
                  <c:v>44989705409.028465</c:v>
                </c:pt>
                <c:pt idx="79">
                  <c:v>45169677883.377205</c:v>
                </c:pt>
                <c:pt idx="80">
                  <c:v>45391725899.826614</c:v>
                </c:pt>
                <c:pt idx="81">
                  <c:v>44384909409.434494</c:v>
                </c:pt>
                <c:pt idx="82">
                  <c:v>44486062973.931374</c:v>
                </c:pt>
                <c:pt idx="83">
                  <c:v>44538449066.897514</c:v>
                </c:pt>
                <c:pt idx="84">
                  <c:v>44475074990.102295</c:v>
                </c:pt>
                <c:pt idx="85">
                  <c:v>44365081449.091217</c:v>
                </c:pt>
                <c:pt idx="86">
                  <c:v>44437536956.02784</c:v>
                </c:pt>
                <c:pt idx="87">
                  <c:v>44576662849.500847</c:v>
                </c:pt>
                <c:pt idx="88">
                  <c:v>44914636177.864815</c:v>
                </c:pt>
                <c:pt idx="89">
                  <c:v>43036508196.772026</c:v>
                </c:pt>
                <c:pt idx="90">
                  <c:v>45051040891.168892</c:v>
                </c:pt>
                <c:pt idx="91">
                  <c:v>44746683286.458565</c:v>
                </c:pt>
                <c:pt idx="92">
                  <c:v>44663622942.824791</c:v>
                </c:pt>
                <c:pt idx="93">
                  <c:v>44668999276.469887</c:v>
                </c:pt>
                <c:pt idx="94">
                  <c:v>44742376466.969963</c:v>
                </c:pt>
                <c:pt idx="95">
                  <c:v>44886202014.118469</c:v>
                </c:pt>
                <c:pt idx="96">
                  <c:v>43148276486.45472</c:v>
                </c:pt>
                <c:pt idx="97">
                  <c:v>43420081403.130341</c:v>
                </c:pt>
                <c:pt idx="98">
                  <c:v>43950882812.299301</c:v>
                </c:pt>
                <c:pt idx="99">
                  <c:v>43850637576.114388</c:v>
                </c:pt>
                <c:pt idx="100">
                  <c:v>43953508373.9095</c:v>
                </c:pt>
                <c:pt idx="101">
                  <c:v>44079364458.524513</c:v>
                </c:pt>
                <c:pt idx="102">
                  <c:v>44126458480.441254</c:v>
                </c:pt>
                <c:pt idx="103">
                  <c:v>43353200036.272354</c:v>
                </c:pt>
                <c:pt idx="104">
                  <c:v>44720285321.560127</c:v>
                </c:pt>
                <c:pt idx="105">
                  <c:v>44005283429.133812</c:v>
                </c:pt>
                <c:pt idx="106">
                  <c:v>43599574264.25177</c:v>
                </c:pt>
                <c:pt idx="107">
                  <c:v>43815926806.321899</c:v>
                </c:pt>
                <c:pt idx="108">
                  <c:v>43971163082.227875</c:v>
                </c:pt>
                <c:pt idx="109">
                  <c:v>43985493286.376289</c:v>
                </c:pt>
                <c:pt idx="110">
                  <c:v>43128229755.502106</c:v>
                </c:pt>
                <c:pt idx="111">
                  <c:v>43340867670.889374</c:v>
                </c:pt>
                <c:pt idx="112">
                  <c:v>43234999835.979805</c:v>
                </c:pt>
                <c:pt idx="113">
                  <c:v>43345869248.809502</c:v>
                </c:pt>
                <c:pt idx="114">
                  <c:v>43463920535.67083</c:v>
                </c:pt>
                <c:pt idx="115">
                  <c:v>43592885350.422157</c:v>
                </c:pt>
                <c:pt idx="116">
                  <c:v>43396255580.771355</c:v>
                </c:pt>
                <c:pt idx="117">
                  <c:v>43922875667.577049</c:v>
                </c:pt>
                <c:pt idx="118">
                  <c:v>43691017319.405701</c:v>
                </c:pt>
                <c:pt idx="119">
                  <c:v>43462830256.729103</c:v>
                </c:pt>
                <c:pt idx="120">
                  <c:v>43215892927.791786</c:v>
                </c:pt>
                <c:pt idx="121">
                  <c:v>43303531981.637856</c:v>
                </c:pt>
                <c:pt idx="122">
                  <c:v>43362361205.844902</c:v>
                </c:pt>
                <c:pt idx="123">
                  <c:v>42801727015.761024</c:v>
                </c:pt>
                <c:pt idx="124">
                  <c:v>42697116236.926598</c:v>
                </c:pt>
                <c:pt idx="125">
                  <c:v>42656443998.019646</c:v>
                </c:pt>
                <c:pt idx="126">
                  <c:v>42465957118.114029</c:v>
                </c:pt>
                <c:pt idx="127">
                  <c:v>42111957870.745842</c:v>
                </c:pt>
                <c:pt idx="128">
                  <c:v>42161760844.609375</c:v>
                </c:pt>
                <c:pt idx="129">
                  <c:v>42229224940.325317</c:v>
                </c:pt>
                <c:pt idx="130">
                  <c:v>41759430978.441895</c:v>
                </c:pt>
                <c:pt idx="131">
                  <c:v>41663050147.525848</c:v>
                </c:pt>
                <c:pt idx="132">
                  <c:v>41278312446.661507</c:v>
                </c:pt>
                <c:pt idx="133">
                  <c:v>41530868243.316971</c:v>
                </c:pt>
                <c:pt idx="134">
                  <c:v>41526514377.890877</c:v>
                </c:pt>
                <c:pt idx="135">
                  <c:v>41477317491.943344</c:v>
                </c:pt>
                <c:pt idx="136">
                  <c:v>41302439786.256226</c:v>
                </c:pt>
                <c:pt idx="137">
                  <c:v>41223341261.141022</c:v>
                </c:pt>
                <c:pt idx="138">
                  <c:v>41074282865.820236</c:v>
                </c:pt>
                <c:pt idx="139">
                  <c:v>41316656286.304726</c:v>
                </c:pt>
                <c:pt idx="140">
                  <c:v>41867765330.568703</c:v>
                </c:pt>
                <c:pt idx="141">
                  <c:v>41982356807.916855</c:v>
                </c:pt>
                <c:pt idx="142">
                  <c:v>41979358047.713867</c:v>
                </c:pt>
                <c:pt idx="143">
                  <c:v>42047552009.247017</c:v>
                </c:pt>
                <c:pt idx="144">
                  <c:v>41983643044.494957</c:v>
                </c:pt>
                <c:pt idx="145">
                  <c:v>42173086895.263161</c:v>
                </c:pt>
                <c:pt idx="146">
                  <c:v>42326467133.768021</c:v>
                </c:pt>
                <c:pt idx="147">
                  <c:v>42391945931.994019</c:v>
                </c:pt>
                <c:pt idx="148">
                  <c:v>42721162340.697006</c:v>
                </c:pt>
                <c:pt idx="149">
                  <c:v>42700160413.57135</c:v>
                </c:pt>
                <c:pt idx="150">
                  <c:v>42984389390.006325</c:v>
                </c:pt>
                <c:pt idx="151">
                  <c:v>42427265098.309357</c:v>
                </c:pt>
                <c:pt idx="152">
                  <c:v>42169287363.657127</c:v>
                </c:pt>
                <c:pt idx="153">
                  <c:v>42721709148.543488</c:v>
                </c:pt>
                <c:pt idx="154">
                  <c:v>43285617980.946617</c:v>
                </c:pt>
                <c:pt idx="155">
                  <c:v>43712701419.138054</c:v>
                </c:pt>
                <c:pt idx="156">
                  <c:v>44026124984.094528</c:v>
                </c:pt>
                <c:pt idx="157">
                  <c:v>44148599370.88073</c:v>
                </c:pt>
                <c:pt idx="158">
                  <c:v>43129396124.868958</c:v>
                </c:pt>
                <c:pt idx="159">
                  <c:v>43232653393.091896</c:v>
                </c:pt>
                <c:pt idx="160">
                  <c:v>43832947323.596237</c:v>
                </c:pt>
                <c:pt idx="161">
                  <c:v>44152101705.811821</c:v>
                </c:pt>
                <c:pt idx="162">
                  <c:v>42329519081.795845</c:v>
                </c:pt>
                <c:pt idx="163">
                  <c:v>39538865433.674881</c:v>
                </c:pt>
                <c:pt idx="164">
                  <c:v>41287657388.532532</c:v>
                </c:pt>
                <c:pt idx="165">
                  <c:v>39580546969.597862</c:v>
                </c:pt>
                <c:pt idx="166">
                  <c:v>39549722232.219254</c:v>
                </c:pt>
                <c:pt idx="167">
                  <c:v>37722004354.840775</c:v>
                </c:pt>
                <c:pt idx="168">
                  <c:v>39056864163.780319</c:v>
                </c:pt>
                <c:pt idx="169">
                  <c:v>36467950812.904587</c:v>
                </c:pt>
                <c:pt idx="170">
                  <c:v>36486702746.490807</c:v>
                </c:pt>
                <c:pt idx="171">
                  <c:v>35068265901.771309</c:v>
                </c:pt>
                <c:pt idx="172">
                  <c:v>35152890053.458633</c:v>
                </c:pt>
                <c:pt idx="173">
                  <c:v>35271511950.338882</c:v>
                </c:pt>
                <c:pt idx="174">
                  <c:v>35365278922.83387</c:v>
                </c:pt>
                <c:pt idx="175">
                  <c:v>34611590917.259224</c:v>
                </c:pt>
                <c:pt idx="176">
                  <c:v>34207691830.872639</c:v>
                </c:pt>
                <c:pt idx="177">
                  <c:v>34244423943.199146</c:v>
                </c:pt>
                <c:pt idx="178">
                  <c:v>33786138422.392094</c:v>
                </c:pt>
                <c:pt idx="179">
                  <c:v>33504127368.578602</c:v>
                </c:pt>
                <c:pt idx="180">
                  <c:v>33125057683.344105</c:v>
                </c:pt>
                <c:pt idx="181">
                  <c:v>32932199465.333813</c:v>
                </c:pt>
                <c:pt idx="182">
                  <c:v>32875147350.1297</c:v>
                </c:pt>
                <c:pt idx="183">
                  <c:v>32545003021.415001</c:v>
                </c:pt>
                <c:pt idx="184">
                  <c:v>32545586598.082001</c:v>
                </c:pt>
                <c:pt idx="185">
                  <c:v>32514728745.630516</c:v>
                </c:pt>
                <c:pt idx="186">
                  <c:v>32363794005.328255</c:v>
                </c:pt>
                <c:pt idx="187">
                  <c:v>32527814849.695011</c:v>
                </c:pt>
                <c:pt idx="188">
                  <c:v>32548324257.560417</c:v>
                </c:pt>
                <c:pt idx="189">
                  <c:v>32622796924.442341</c:v>
                </c:pt>
                <c:pt idx="190">
                  <c:v>32617421143.536499</c:v>
                </c:pt>
                <c:pt idx="191">
                  <c:v>32622414240.880199</c:v>
                </c:pt>
                <c:pt idx="192">
                  <c:v>31657695841.701302</c:v>
                </c:pt>
                <c:pt idx="193">
                  <c:v>32398021894.245705</c:v>
                </c:pt>
                <c:pt idx="194">
                  <c:v>32279361396.321178</c:v>
                </c:pt>
                <c:pt idx="195">
                  <c:v>32080168940.747566</c:v>
                </c:pt>
                <c:pt idx="196">
                  <c:v>31638732248.900936</c:v>
                </c:pt>
                <c:pt idx="197">
                  <c:v>31857257937.146599</c:v>
                </c:pt>
                <c:pt idx="198">
                  <c:v>31807237206.201698</c:v>
                </c:pt>
                <c:pt idx="199">
                  <c:v>31781292465.653656</c:v>
                </c:pt>
                <c:pt idx="200">
                  <c:v>31241189813.960918</c:v>
                </c:pt>
                <c:pt idx="201">
                  <c:v>31347993980.264786</c:v>
                </c:pt>
                <c:pt idx="202">
                  <c:v>31578252040.981434</c:v>
                </c:pt>
                <c:pt idx="203">
                  <c:v>31058830495.665886</c:v>
                </c:pt>
                <c:pt idx="204">
                  <c:v>30781229059.505501</c:v>
                </c:pt>
                <c:pt idx="205">
                  <c:v>30800816722.5009</c:v>
                </c:pt>
                <c:pt idx="206">
                  <c:v>31272712155.353153</c:v>
                </c:pt>
                <c:pt idx="207">
                  <c:v>30464037098.496071</c:v>
                </c:pt>
                <c:pt idx="208">
                  <c:v>30164317183.714043</c:v>
                </c:pt>
                <c:pt idx="209">
                  <c:v>30581816362.307819</c:v>
                </c:pt>
                <c:pt idx="210">
                  <c:v>31191867142.218048</c:v>
                </c:pt>
                <c:pt idx="211">
                  <c:v>30505673945.3979</c:v>
                </c:pt>
                <c:pt idx="212">
                  <c:v>30517472541.595699</c:v>
                </c:pt>
                <c:pt idx="213">
                  <c:v>30731957173.919033</c:v>
                </c:pt>
                <c:pt idx="214">
                  <c:v>29590627760.444393</c:v>
                </c:pt>
                <c:pt idx="215">
                  <c:v>29792769764.797253</c:v>
                </c:pt>
                <c:pt idx="216">
                  <c:v>30063632669.596859</c:v>
                </c:pt>
                <c:pt idx="217">
                  <c:v>30118398637.73851</c:v>
                </c:pt>
                <c:pt idx="218">
                  <c:v>30384207596.065899</c:v>
                </c:pt>
                <c:pt idx="219">
                  <c:v>30369654736.304298</c:v>
                </c:pt>
                <c:pt idx="220">
                  <c:v>30381790237.251671</c:v>
                </c:pt>
                <c:pt idx="221">
                  <c:v>30258663502.8867</c:v>
                </c:pt>
                <c:pt idx="222">
                  <c:v>30104732368.063519</c:v>
                </c:pt>
                <c:pt idx="223">
                  <c:v>30459984136.462273</c:v>
                </c:pt>
                <c:pt idx="224">
                  <c:v>29956901979.043575</c:v>
                </c:pt>
                <c:pt idx="225">
                  <c:v>29970051657.655399</c:v>
                </c:pt>
                <c:pt idx="226">
                  <c:v>30054743760.143101</c:v>
                </c:pt>
                <c:pt idx="227">
                  <c:v>30201821764.006348</c:v>
                </c:pt>
                <c:pt idx="228">
                  <c:v>29586074312.519638</c:v>
                </c:pt>
                <c:pt idx="229">
                  <c:v>29272295360.775043</c:v>
                </c:pt>
                <c:pt idx="230">
                  <c:v>29458568567.407715</c:v>
                </c:pt>
                <c:pt idx="231">
                  <c:v>29565872482.015919</c:v>
                </c:pt>
                <c:pt idx="232">
                  <c:v>29557752770.3993</c:v>
                </c:pt>
                <c:pt idx="233">
                  <c:v>29562931910.4622</c:v>
                </c:pt>
                <c:pt idx="234">
                  <c:v>29530911256.817368</c:v>
                </c:pt>
                <c:pt idx="235">
                  <c:v>29311389755.110538</c:v>
                </c:pt>
                <c:pt idx="236">
                  <c:v>28781885847.154713</c:v>
                </c:pt>
                <c:pt idx="237">
                  <c:v>29383273947.650528</c:v>
                </c:pt>
                <c:pt idx="238">
                  <c:v>29310440384.179482</c:v>
                </c:pt>
                <c:pt idx="239">
                  <c:v>29083852842.000801</c:v>
                </c:pt>
                <c:pt idx="240">
                  <c:v>29022835526.647499</c:v>
                </c:pt>
                <c:pt idx="241">
                  <c:v>29066405755.754002</c:v>
                </c:pt>
                <c:pt idx="242">
                  <c:v>29057141845.955307</c:v>
                </c:pt>
                <c:pt idx="243">
                  <c:v>28101102596.792351</c:v>
                </c:pt>
                <c:pt idx="244">
                  <c:v>29125958567.946945</c:v>
                </c:pt>
                <c:pt idx="245">
                  <c:v>28949390990.743362</c:v>
                </c:pt>
                <c:pt idx="246">
                  <c:v>28901643507.6464</c:v>
                </c:pt>
                <c:pt idx="247">
                  <c:v>28904346978.986198</c:v>
                </c:pt>
                <c:pt idx="248">
                  <c:v>29446693419.169201</c:v>
                </c:pt>
                <c:pt idx="249">
                  <c:v>28966071348.896679</c:v>
                </c:pt>
                <c:pt idx="250">
                  <c:v>28523357286.995476</c:v>
                </c:pt>
                <c:pt idx="251">
                  <c:v>28820080882.533268</c:v>
                </c:pt>
                <c:pt idx="252">
                  <c:v>28375655039.249161</c:v>
                </c:pt>
                <c:pt idx="253">
                  <c:v>28327046011.8032</c:v>
                </c:pt>
                <c:pt idx="254">
                  <c:v>28357858207.583099</c:v>
                </c:pt>
                <c:pt idx="255">
                  <c:v>28511987966.953083</c:v>
                </c:pt>
                <c:pt idx="256">
                  <c:v>28358199467.848976</c:v>
                </c:pt>
                <c:pt idx="257">
                  <c:v>28038974522.404846</c:v>
                </c:pt>
                <c:pt idx="258">
                  <c:v>28246387423.725044</c:v>
                </c:pt>
                <c:pt idx="259">
                  <c:v>28164788303.73386</c:v>
                </c:pt>
                <c:pt idx="260">
                  <c:v>28340122293.954102</c:v>
                </c:pt>
                <c:pt idx="261">
                  <c:v>28337781547.426998</c:v>
                </c:pt>
                <c:pt idx="262">
                  <c:v>28345755930.424</c:v>
                </c:pt>
                <c:pt idx="263">
                  <c:v>28447542089.506531</c:v>
                </c:pt>
                <c:pt idx="264">
                  <c:v>28111638960.822987</c:v>
                </c:pt>
                <c:pt idx="265">
                  <c:v>28448037433.583263</c:v>
                </c:pt>
                <c:pt idx="266">
                  <c:v>28483323820.185799</c:v>
                </c:pt>
                <c:pt idx="267">
                  <c:v>28467230856.648399</c:v>
                </c:pt>
                <c:pt idx="268">
                  <c:v>28474568747.898701</c:v>
                </c:pt>
                <c:pt idx="269">
                  <c:v>28336628736.181858</c:v>
                </c:pt>
                <c:pt idx="270">
                  <c:v>28481163425.171612</c:v>
                </c:pt>
                <c:pt idx="271">
                  <c:v>27964909668.891544</c:v>
                </c:pt>
                <c:pt idx="272">
                  <c:v>28129559885.947735</c:v>
                </c:pt>
                <c:pt idx="273">
                  <c:v>28010023088.919491</c:v>
                </c:pt>
                <c:pt idx="274">
                  <c:v>27422376808.314781</c:v>
                </c:pt>
                <c:pt idx="275">
                  <c:v>27446745252.733585</c:v>
                </c:pt>
                <c:pt idx="276">
                  <c:v>27440754644.189838</c:v>
                </c:pt>
                <c:pt idx="277">
                  <c:v>27688754043.056175</c:v>
                </c:pt>
                <c:pt idx="278">
                  <c:v>27803840015.198437</c:v>
                </c:pt>
                <c:pt idx="279">
                  <c:v>27702118279.793686</c:v>
                </c:pt>
                <c:pt idx="280">
                  <c:v>27627736180.806805</c:v>
                </c:pt>
                <c:pt idx="281">
                  <c:v>27546286467.168827</c:v>
                </c:pt>
                <c:pt idx="282">
                  <c:v>27576082489.452019</c:v>
                </c:pt>
                <c:pt idx="283">
                  <c:v>27551986830.882736</c:v>
                </c:pt>
                <c:pt idx="284">
                  <c:v>27390161230.25996</c:v>
                </c:pt>
                <c:pt idx="285">
                  <c:v>27448426782.151215</c:v>
                </c:pt>
                <c:pt idx="286">
                  <c:v>27323641854.162399</c:v>
                </c:pt>
                <c:pt idx="287">
                  <c:v>27442258957.724232</c:v>
                </c:pt>
                <c:pt idx="288">
                  <c:v>27308458945.650784</c:v>
                </c:pt>
                <c:pt idx="289">
                  <c:v>27339364774.51363</c:v>
                </c:pt>
                <c:pt idx="290">
                  <c:v>27258780268.620644</c:v>
                </c:pt>
                <c:pt idx="291">
                  <c:v>27081343318.50074</c:v>
                </c:pt>
                <c:pt idx="292">
                  <c:v>27048210600.543518</c:v>
                </c:pt>
                <c:pt idx="293">
                  <c:v>27036821548.679901</c:v>
                </c:pt>
                <c:pt idx="294">
                  <c:v>26970440730.474018</c:v>
                </c:pt>
                <c:pt idx="295">
                  <c:v>26907868512.941513</c:v>
                </c:pt>
                <c:pt idx="296">
                  <c:v>26901793646.404926</c:v>
                </c:pt>
                <c:pt idx="297">
                  <c:v>26896778560.000187</c:v>
                </c:pt>
                <c:pt idx="298">
                  <c:v>26745189892.111801</c:v>
                </c:pt>
                <c:pt idx="299">
                  <c:v>26729823529.151928</c:v>
                </c:pt>
                <c:pt idx="300">
                  <c:v>26640216036.725956</c:v>
                </c:pt>
                <c:pt idx="301">
                  <c:v>26638696784.401649</c:v>
                </c:pt>
                <c:pt idx="302">
                  <c:v>26600503033.759953</c:v>
                </c:pt>
                <c:pt idx="303">
                  <c:v>26598582499.078392</c:v>
                </c:pt>
                <c:pt idx="304">
                  <c:v>26601899406.224545</c:v>
                </c:pt>
                <c:pt idx="305">
                  <c:v>26552762773.421158</c:v>
                </c:pt>
                <c:pt idx="306">
                  <c:v>26371254061.052322</c:v>
                </c:pt>
                <c:pt idx="307">
                  <c:v>26252999265.413155</c:v>
                </c:pt>
                <c:pt idx="308">
                  <c:v>26148689762.119671</c:v>
                </c:pt>
                <c:pt idx="309">
                  <c:v>26084895236.997456</c:v>
                </c:pt>
                <c:pt idx="310">
                  <c:v>26092841251.710644</c:v>
                </c:pt>
                <c:pt idx="311">
                  <c:v>26086775259.189095</c:v>
                </c:pt>
                <c:pt idx="312">
                  <c:v>26149765291.369064</c:v>
                </c:pt>
                <c:pt idx="313">
                  <c:v>26358515401.110275</c:v>
                </c:pt>
                <c:pt idx="314">
                  <c:v>26346098788.984684</c:v>
                </c:pt>
                <c:pt idx="315">
                  <c:v>26217927309.121033</c:v>
                </c:pt>
                <c:pt idx="316">
                  <c:v>26169132731.377678</c:v>
                </c:pt>
                <c:pt idx="317">
                  <c:v>26214670350.542301</c:v>
                </c:pt>
                <c:pt idx="318">
                  <c:v>26218157070.488426</c:v>
                </c:pt>
                <c:pt idx="319">
                  <c:v>26061785167.966732</c:v>
                </c:pt>
                <c:pt idx="320">
                  <c:v>26065203511.496078</c:v>
                </c:pt>
                <c:pt idx="321">
                  <c:v>26148178628.240017</c:v>
                </c:pt>
                <c:pt idx="322">
                  <c:v>26070414354.689178</c:v>
                </c:pt>
                <c:pt idx="323">
                  <c:v>26043375787.984089</c:v>
                </c:pt>
                <c:pt idx="324">
                  <c:v>26038426230.528797</c:v>
                </c:pt>
                <c:pt idx="325">
                  <c:v>26039117418.191666</c:v>
                </c:pt>
                <c:pt idx="326">
                  <c:v>26035469415.974556</c:v>
                </c:pt>
                <c:pt idx="327">
                  <c:v>25973984900.908897</c:v>
                </c:pt>
                <c:pt idx="328">
                  <c:v>26018622935.381607</c:v>
                </c:pt>
                <c:pt idx="329">
                  <c:v>25929353445.401436</c:v>
                </c:pt>
                <c:pt idx="330">
                  <c:v>26007290017.840527</c:v>
                </c:pt>
                <c:pt idx="331">
                  <c:v>26064303590.406219</c:v>
                </c:pt>
                <c:pt idx="332">
                  <c:v>26074675927.116047</c:v>
                </c:pt>
                <c:pt idx="333">
                  <c:v>26149613680.730007</c:v>
                </c:pt>
                <c:pt idx="334">
                  <c:v>26272479697.686031</c:v>
                </c:pt>
                <c:pt idx="335">
                  <c:v>26215891732.050323</c:v>
                </c:pt>
                <c:pt idx="336">
                  <c:v>26268816983.014275</c:v>
                </c:pt>
                <c:pt idx="337">
                  <c:v>26215050273.147026</c:v>
                </c:pt>
                <c:pt idx="338">
                  <c:v>26204467839.887703</c:v>
                </c:pt>
                <c:pt idx="339">
                  <c:v>26250575531.596279</c:v>
                </c:pt>
                <c:pt idx="340">
                  <c:v>26133730077.515976</c:v>
                </c:pt>
                <c:pt idx="341">
                  <c:v>26022675917.451981</c:v>
                </c:pt>
                <c:pt idx="342">
                  <c:v>26153990444.96035</c:v>
                </c:pt>
                <c:pt idx="343">
                  <c:v>26014154956.754959</c:v>
                </c:pt>
                <c:pt idx="344">
                  <c:v>26156200355.332199</c:v>
                </c:pt>
                <c:pt idx="345">
                  <c:v>26177504875.858006</c:v>
                </c:pt>
                <c:pt idx="346">
                  <c:v>26233749390.847355</c:v>
                </c:pt>
                <c:pt idx="347">
                  <c:v>26125452167.717476</c:v>
                </c:pt>
                <c:pt idx="348">
                  <c:v>26238217834.599907</c:v>
                </c:pt>
                <c:pt idx="349">
                  <c:v>26280959776.602337</c:v>
                </c:pt>
                <c:pt idx="350">
                  <c:v>26199213766.938297</c:v>
                </c:pt>
                <c:pt idx="351">
                  <c:v>26140127659.053925</c:v>
                </c:pt>
                <c:pt idx="352">
                  <c:v>26204688504.608906</c:v>
                </c:pt>
                <c:pt idx="353">
                  <c:v>26230205890.840366</c:v>
                </c:pt>
                <c:pt idx="354">
                  <c:v>26188278958.366459</c:v>
                </c:pt>
                <c:pt idx="355">
                  <c:v>26021323746.166908</c:v>
                </c:pt>
                <c:pt idx="356">
                  <c:v>26013936365.996902</c:v>
                </c:pt>
                <c:pt idx="357">
                  <c:v>25831129563.881302</c:v>
                </c:pt>
                <c:pt idx="358">
                  <c:v>25800073745.335411</c:v>
                </c:pt>
                <c:pt idx="359">
                  <c:v>25820947682.51004</c:v>
                </c:pt>
                <c:pt idx="360">
                  <c:v>25832092213.686356</c:v>
                </c:pt>
                <c:pt idx="361">
                  <c:v>25734050822.590076</c:v>
                </c:pt>
                <c:pt idx="362">
                  <c:v>25634327458.060715</c:v>
                </c:pt>
                <c:pt idx="363">
                  <c:v>25560201062.149426</c:v>
                </c:pt>
                <c:pt idx="364">
                  <c:v>25647795737.086582</c:v>
                </c:pt>
                <c:pt idx="365">
                  <c:v>25106650324.295471</c:v>
                </c:pt>
                <c:pt idx="366">
                  <c:v>25161478390.818378</c:v>
                </c:pt>
                <c:pt idx="367">
                  <c:v>25187233846.537197</c:v>
                </c:pt>
                <c:pt idx="368">
                  <c:v>25321490222.968117</c:v>
                </c:pt>
                <c:pt idx="369">
                  <c:v>25342929100.111725</c:v>
                </c:pt>
                <c:pt idx="370">
                  <c:v>25275722419.619694</c:v>
                </c:pt>
                <c:pt idx="371">
                  <c:v>25242440779.694904</c:v>
                </c:pt>
                <c:pt idx="372">
                  <c:v>25549460859.285118</c:v>
                </c:pt>
                <c:pt idx="373">
                  <c:v>25591124173.711876</c:v>
                </c:pt>
                <c:pt idx="374">
                  <c:v>25621127424.888542</c:v>
                </c:pt>
                <c:pt idx="375">
                  <c:v>25611118360.816261</c:v>
                </c:pt>
                <c:pt idx="376">
                  <c:v>25404044160.779072</c:v>
                </c:pt>
                <c:pt idx="377">
                  <c:v>25283697925.199696</c:v>
                </c:pt>
                <c:pt idx="378">
                  <c:v>25174853906.720032</c:v>
                </c:pt>
                <c:pt idx="379">
                  <c:v>25146125799.556412</c:v>
                </c:pt>
                <c:pt idx="380">
                  <c:v>25186734598.216557</c:v>
                </c:pt>
                <c:pt idx="381">
                  <c:v>25222508839.751858</c:v>
                </c:pt>
                <c:pt idx="382">
                  <c:v>25278910285.876282</c:v>
                </c:pt>
                <c:pt idx="383">
                  <c:v>25370769589.688953</c:v>
                </c:pt>
                <c:pt idx="384">
                  <c:v>25460740196.786564</c:v>
                </c:pt>
                <c:pt idx="385">
                  <c:v>25587918042.733521</c:v>
                </c:pt>
                <c:pt idx="386">
                  <c:v>25588547417.07745</c:v>
                </c:pt>
                <c:pt idx="387">
                  <c:v>25644271749.810925</c:v>
                </c:pt>
                <c:pt idx="388">
                  <c:v>25613822483.506901</c:v>
                </c:pt>
                <c:pt idx="389">
                  <c:v>25588878527.574753</c:v>
                </c:pt>
                <c:pt idx="390">
                  <c:v>25071288012.271431</c:v>
                </c:pt>
                <c:pt idx="391">
                  <c:v>25249091277.559982</c:v>
                </c:pt>
                <c:pt idx="392">
                  <c:v>25141384206.861515</c:v>
                </c:pt>
                <c:pt idx="393">
                  <c:v>25034875601.00235</c:v>
                </c:pt>
                <c:pt idx="394">
                  <c:v>25041628076.666992</c:v>
                </c:pt>
                <c:pt idx="395">
                  <c:v>25135557035.300751</c:v>
                </c:pt>
                <c:pt idx="396">
                  <c:v>24958700985.679436</c:v>
                </c:pt>
                <c:pt idx="397">
                  <c:v>24814439944.112698</c:v>
                </c:pt>
                <c:pt idx="398">
                  <c:v>24874401376.08374</c:v>
                </c:pt>
                <c:pt idx="399">
                  <c:v>24600411189.036812</c:v>
                </c:pt>
                <c:pt idx="400">
                  <c:v>24577306996.136803</c:v>
                </c:pt>
                <c:pt idx="401">
                  <c:v>24635516130.074665</c:v>
                </c:pt>
                <c:pt idx="402">
                  <c:v>24624505758.499451</c:v>
                </c:pt>
                <c:pt idx="403">
                  <c:v>24471596173.658863</c:v>
                </c:pt>
                <c:pt idx="404">
                  <c:v>24446833483.450474</c:v>
                </c:pt>
                <c:pt idx="405">
                  <c:v>24355969534.764122</c:v>
                </c:pt>
                <c:pt idx="406">
                  <c:v>24253474364.632816</c:v>
                </c:pt>
                <c:pt idx="407">
                  <c:v>24208953054.957188</c:v>
                </c:pt>
                <c:pt idx="408">
                  <c:v>24299608097.295197</c:v>
                </c:pt>
                <c:pt idx="409">
                  <c:v>24238447660.059334</c:v>
                </c:pt>
                <c:pt idx="410">
                  <c:v>24150783259.408718</c:v>
                </c:pt>
                <c:pt idx="411">
                  <c:v>23873085709.256283</c:v>
                </c:pt>
                <c:pt idx="412">
                  <c:v>24205242101.593468</c:v>
                </c:pt>
                <c:pt idx="413">
                  <c:v>24271169605.852654</c:v>
                </c:pt>
                <c:pt idx="414">
                  <c:v>24429455278.441441</c:v>
                </c:pt>
                <c:pt idx="415">
                  <c:v>24471037036.735577</c:v>
                </c:pt>
                <c:pt idx="416">
                  <c:v>24476664610.706947</c:v>
                </c:pt>
                <c:pt idx="417">
                  <c:v>24571327708.482029</c:v>
                </c:pt>
                <c:pt idx="418">
                  <c:v>24405988995.799622</c:v>
                </c:pt>
                <c:pt idx="419">
                  <c:v>24460609131.340481</c:v>
                </c:pt>
                <c:pt idx="420">
                  <c:v>24520526563.052582</c:v>
                </c:pt>
                <c:pt idx="421">
                  <c:v>24759215951.503365</c:v>
                </c:pt>
                <c:pt idx="422">
                  <c:v>24777378507.169605</c:v>
                </c:pt>
                <c:pt idx="423">
                  <c:v>24711184527.916538</c:v>
                </c:pt>
                <c:pt idx="424">
                  <c:v>24455480024.21191</c:v>
                </c:pt>
                <c:pt idx="425">
                  <c:v>24612223091.79575</c:v>
                </c:pt>
                <c:pt idx="426">
                  <c:v>24495906909.630142</c:v>
                </c:pt>
                <c:pt idx="427">
                  <c:v>24600552162.30872</c:v>
                </c:pt>
                <c:pt idx="428">
                  <c:v>24611272471.708271</c:v>
                </c:pt>
                <c:pt idx="429">
                  <c:v>24605766350.18816</c:v>
                </c:pt>
                <c:pt idx="430">
                  <c:v>24551097971.525795</c:v>
                </c:pt>
                <c:pt idx="431">
                  <c:v>24485891156.462818</c:v>
                </c:pt>
                <c:pt idx="432">
                  <c:v>24255765613.480873</c:v>
                </c:pt>
                <c:pt idx="433">
                  <c:v>24358807091.070244</c:v>
                </c:pt>
                <c:pt idx="434">
                  <c:v>24379581256.174019</c:v>
                </c:pt>
                <c:pt idx="435">
                  <c:v>24550962164.757999</c:v>
                </c:pt>
                <c:pt idx="436">
                  <c:v>24623904907.819073</c:v>
                </c:pt>
                <c:pt idx="437">
                  <c:v>24598572303.476067</c:v>
                </c:pt>
                <c:pt idx="438">
                  <c:v>24205451056.913067</c:v>
                </c:pt>
                <c:pt idx="439">
                  <c:v>24114184652.377125</c:v>
                </c:pt>
                <c:pt idx="440">
                  <c:v>24348387986.512886</c:v>
                </c:pt>
                <c:pt idx="441">
                  <c:v>24540422962.300152</c:v>
                </c:pt>
                <c:pt idx="442">
                  <c:v>24650567804.635647</c:v>
                </c:pt>
                <c:pt idx="443">
                  <c:v>24725798355.943539</c:v>
                </c:pt>
                <c:pt idx="444">
                  <c:v>24651149449.381596</c:v>
                </c:pt>
                <c:pt idx="445">
                  <c:v>24802371960.834885</c:v>
                </c:pt>
                <c:pt idx="446">
                  <c:v>24771140686.449829</c:v>
                </c:pt>
                <c:pt idx="447">
                  <c:v>24977893584.105263</c:v>
                </c:pt>
                <c:pt idx="448">
                  <c:v>24838385822.959705</c:v>
                </c:pt>
                <c:pt idx="449">
                  <c:v>25112351995.572361</c:v>
                </c:pt>
                <c:pt idx="450">
                  <c:v>25118609523.875824</c:v>
                </c:pt>
                <c:pt idx="451">
                  <c:v>25142190265.014191</c:v>
                </c:pt>
                <c:pt idx="452">
                  <c:v>25121519334.478989</c:v>
                </c:pt>
                <c:pt idx="453">
                  <c:v>24732061539.548889</c:v>
                </c:pt>
                <c:pt idx="454">
                  <c:v>24950132292.504028</c:v>
                </c:pt>
                <c:pt idx="455">
                  <c:v>24985559312.100285</c:v>
                </c:pt>
                <c:pt idx="456">
                  <c:v>24821489911.411526</c:v>
                </c:pt>
                <c:pt idx="457">
                  <c:v>24711626997.565178</c:v>
                </c:pt>
                <c:pt idx="458">
                  <c:v>24545081652.380337</c:v>
                </c:pt>
                <c:pt idx="459">
                  <c:v>24575611983.078579</c:v>
                </c:pt>
                <c:pt idx="460">
                  <c:v>24804878156.356453</c:v>
                </c:pt>
                <c:pt idx="461">
                  <c:v>25051798018.51445</c:v>
                </c:pt>
                <c:pt idx="462">
                  <c:v>25203681488.997494</c:v>
                </c:pt>
                <c:pt idx="463">
                  <c:v>25451978600.017578</c:v>
                </c:pt>
                <c:pt idx="464">
                  <c:v>25472647259.557297</c:v>
                </c:pt>
                <c:pt idx="465">
                  <c:v>25456396116.004486</c:v>
                </c:pt>
                <c:pt idx="466">
                  <c:v>25419600619.035328</c:v>
                </c:pt>
                <c:pt idx="467">
                  <c:v>25268773891.59388</c:v>
                </c:pt>
                <c:pt idx="468">
                  <c:v>25354794445.432438</c:v>
                </c:pt>
                <c:pt idx="469">
                  <c:v>25357855449.456673</c:v>
                </c:pt>
                <c:pt idx="470">
                  <c:v>25443516353.727051</c:v>
                </c:pt>
                <c:pt idx="471">
                  <c:v>25530336185.875748</c:v>
                </c:pt>
                <c:pt idx="472">
                  <c:v>25562716661.35799</c:v>
                </c:pt>
                <c:pt idx="473">
                  <c:v>25551506022.694489</c:v>
                </c:pt>
                <c:pt idx="474">
                  <c:v>25467633448.445889</c:v>
                </c:pt>
                <c:pt idx="475">
                  <c:v>25772278181.990543</c:v>
                </c:pt>
                <c:pt idx="476">
                  <c:v>25705726845.09428</c:v>
                </c:pt>
                <c:pt idx="477">
                  <c:v>25578067095.41449</c:v>
                </c:pt>
                <c:pt idx="478">
                  <c:v>25770307875.180645</c:v>
                </c:pt>
                <c:pt idx="479">
                  <c:v>25826308026.739864</c:v>
                </c:pt>
                <c:pt idx="480">
                  <c:v>25668928989.046505</c:v>
                </c:pt>
                <c:pt idx="481">
                  <c:v>25769990209.661911</c:v>
                </c:pt>
                <c:pt idx="482">
                  <c:v>25927801344.651745</c:v>
                </c:pt>
                <c:pt idx="483">
                  <c:v>26057580060.32962</c:v>
                </c:pt>
                <c:pt idx="484">
                  <c:v>26157820162.643784</c:v>
                </c:pt>
                <c:pt idx="485">
                  <c:v>26182792394.966938</c:v>
                </c:pt>
                <c:pt idx="486">
                  <c:v>26201636334.909195</c:v>
                </c:pt>
                <c:pt idx="487">
                  <c:v>26489199549.332912</c:v>
                </c:pt>
                <c:pt idx="488">
                  <c:v>26747146133.050304</c:v>
                </c:pt>
                <c:pt idx="489">
                  <c:v>26876846504.16819</c:v>
                </c:pt>
                <c:pt idx="490">
                  <c:v>26884621546.269241</c:v>
                </c:pt>
                <c:pt idx="491">
                  <c:v>27077178598.858562</c:v>
                </c:pt>
                <c:pt idx="492">
                  <c:v>27117622456.034336</c:v>
                </c:pt>
                <c:pt idx="493">
                  <c:v>27162006199.322483</c:v>
                </c:pt>
                <c:pt idx="494">
                  <c:v>27099203169.361839</c:v>
                </c:pt>
                <c:pt idx="495">
                  <c:v>27358185324.00827</c:v>
                </c:pt>
                <c:pt idx="496">
                  <c:v>27568356620.669765</c:v>
                </c:pt>
                <c:pt idx="497">
                  <c:v>27793995193.007324</c:v>
                </c:pt>
                <c:pt idx="498">
                  <c:v>27986035542.344627</c:v>
                </c:pt>
                <c:pt idx="499">
                  <c:v>28020744074.947643</c:v>
                </c:pt>
                <c:pt idx="500">
                  <c:v>27973545457.331745</c:v>
                </c:pt>
                <c:pt idx="501">
                  <c:v>27870714185.375431</c:v>
                </c:pt>
                <c:pt idx="502">
                  <c:v>27951267864.385666</c:v>
                </c:pt>
                <c:pt idx="503">
                  <c:v>28052487845.900627</c:v>
                </c:pt>
                <c:pt idx="504">
                  <c:v>28166007821.015026</c:v>
                </c:pt>
                <c:pt idx="505">
                  <c:v>28160581332.14397</c:v>
                </c:pt>
                <c:pt idx="506">
                  <c:v>28169538216.242695</c:v>
                </c:pt>
                <c:pt idx="507">
                  <c:v>28161141619.08337</c:v>
                </c:pt>
                <c:pt idx="508">
                  <c:v>28105886143.386379</c:v>
                </c:pt>
                <c:pt idx="509">
                  <c:v>28053088004.08514</c:v>
                </c:pt>
                <c:pt idx="510">
                  <c:v>28157344931.617558</c:v>
                </c:pt>
                <c:pt idx="511">
                  <c:v>28076835263.577251</c:v>
                </c:pt>
                <c:pt idx="512">
                  <c:v>28216100953.468994</c:v>
                </c:pt>
                <c:pt idx="513">
                  <c:v>28181050396.447548</c:v>
                </c:pt>
                <c:pt idx="514">
                  <c:v>28236809990.448334</c:v>
                </c:pt>
                <c:pt idx="515">
                  <c:v>28593495830.168217</c:v>
                </c:pt>
                <c:pt idx="516">
                  <c:v>28564844918.904751</c:v>
                </c:pt>
                <c:pt idx="517">
                  <c:v>28795567152.471432</c:v>
                </c:pt>
                <c:pt idx="518">
                  <c:v>28812211885.787613</c:v>
                </c:pt>
                <c:pt idx="519">
                  <c:v>29049075940.650833</c:v>
                </c:pt>
                <c:pt idx="520">
                  <c:v>29085373118.909443</c:v>
                </c:pt>
                <c:pt idx="521">
                  <c:v>29058834614.382484</c:v>
                </c:pt>
                <c:pt idx="522">
                  <c:v>28987766119.559292</c:v>
                </c:pt>
                <c:pt idx="523">
                  <c:v>28887801017.961887</c:v>
                </c:pt>
                <c:pt idx="524">
                  <c:v>29245501953.758751</c:v>
                </c:pt>
                <c:pt idx="525">
                  <c:v>29348753661.591637</c:v>
                </c:pt>
                <c:pt idx="526">
                  <c:v>30033705123.006882</c:v>
                </c:pt>
                <c:pt idx="527">
                  <c:v>30072697879.231518</c:v>
                </c:pt>
                <c:pt idx="528">
                  <c:v>30219196814.973339</c:v>
                </c:pt>
                <c:pt idx="529">
                  <c:v>30526585376.32856</c:v>
                </c:pt>
                <c:pt idx="530">
                  <c:v>30448514030.610634</c:v>
                </c:pt>
                <c:pt idx="531">
                  <c:v>30874122947.177933</c:v>
                </c:pt>
                <c:pt idx="532">
                  <c:v>30660850221.285927</c:v>
                </c:pt>
                <c:pt idx="533">
                  <c:v>30837829083.620239</c:v>
                </c:pt>
                <c:pt idx="534">
                  <c:v>30939028467.367355</c:v>
                </c:pt>
                <c:pt idx="535">
                  <c:v>30954024047.710155</c:v>
                </c:pt>
                <c:pt idx="536">
                  <c:v>31074602566.77776</c:v>
                </c:pt>
                <c:pt idx="537">
                  <c:v>31307839392.483387</c:v>
                </c:pt>
                <c:pt idx="538">
                  <c:v>31469621303.001881</c:v>
                </c:pt>
                <c:pt idx="539">
                  <c:v>31999947260.299095</c:v>
                </c:pt>
                <c:pt idx="540">
                  <c:v>32063454187.128712</c:v>
                </c:pt>
                <c:pt idx="541">
                  <c:v>32076735989.94146</c:v>
                </c:pt>
                <c:pt idx="542">
                  <c:v>32079607694.829258</c:v>
                </c:pt>
                <c:pt idx="543">
                  <c:v>32308473401.007217</c:v>
                </c:pt>
                <c:pt idx="544">
                  <c:v>32289316712.840961</c:v>
                </c:pt>
                <c:pt idx="545">
                  <c:v>32222563852.222954</c:v>
                </c:pt>
                <c:pt idx="546">
                  <c:v>32495517779.984459</c:v>
                </c:pt>
                <c:pt idx="547">
                  <c:v>32502198382.492088</c:v>
                </c:pt>
                <c:pt idx="548">
                  <c:v>32512207596.624702</c:v>
                </c:pt>
                <c:pt idx="549">
                  <c:v>32427691761.51088</c:v>
                </c:pt>
                <c:pt idx="550">
                  <c:v>32708596734.844524</c:v>
                </c:pt>
                <c:pt idx="551">
                  <c:v>32801406004.969429</c:v>
                </c:pt>
                <c:pt idx="552">
                  <c:v>32943128015.693012</c:v>
                </c:pt>
                <c:pt idx="553">
                  <c:v>33060002161.506256</c:v>
                </c:pt>
                <c:pt idx="554">
                  <c:v>33011959105.190723</c:v>
                </c:pt>
                <c:pt idx="555">
                  <c:v>32990337534.5569</c:v>
                </c:pt>
                <c:pt idx="556">
                  <c:v>33013902547.417534</c:v>
                </c:pt>
                <c:pt idx="557">
                  <c:v>32677930881.583946</c:v>
                </c:pt>
                <c:pt idx="558">
                  <c:v>32247301344.202778</c:v>
                </c:pt>
                <c:pt idx="559">
                  <c:v>32249917460.967743</c:v>
                </c:pt>
                <c:pt idx="560">
                  <c:v>32307458830.6474</c:v>
                </c:pt>
                <c:pt idx="561">
                  <c:v>32005379183.425903</c:v>
                </c:pt>
                <c:pt idx="562">
                  <c:v>32132332663.97279</c:v>
                </c:pt>
                <c:pt idx="563">
                  <c:v>32324647299.764355</c:v>
                </c:pt>
                <c:pt idx="564">
                  <c:v>32502258449.550209</c:v>
                </c:pt>
                <c:pt idx="565">
                  <c:v>32547769237.858978</c:v>
                </c:pt>
                <c:pt idx="566">
                  <c:v>32574819000.521648</c:v>
                </c:pt>
                <c:pt idx="567">
                  <c:v>33103786928.411594</c:v>
                </c:pt>
                <c:pt idx="568">
                  <c:v>33968375358.127853</c:v>
                </c:pt>
                <c:pt idx="569">
                  <c:v>34001018503.059002</c:v>
                </c:pt>
                <c:pt idx="570">
                  <c:v>33986045179.345894</c:v>
                </c:pt>
                <c:pt idx="571">
                  <c:v>33934600428.008411</c:v>
                </c:pt>
                <c:pt idx="572">
                  <c:v>33543223853.859829</c:v>
                </c:pt>
                <c:pt idx="573">
                  <c:v>33515637036.018482</c:v>
                </c:pt>
                <c:pt idx="574">
                  <c:v>33434063413.291523</c:v>
                </c:pt>
                <c:pt idx="575">
                  <c:v>33425276086.173676</c:v>
                </c:pt>
                <c:pt idx="576">
                  <c:v>33551414814.159229</c:v>
                </c:pt>
                <c:pt idx="577">
                  <c:v>33560490332.04723</c:v>
                </c:pt>
                <c:pt idx="578">
                  <c:v>33368067402.633652</c:v>
                </c:pt>
                <c:pt idx="579">
                  <c:v>33217470678.314796</c:v>
                </c:pt>
                <c:pt idx="580">
                  <c:v>33076478998.75045</c:v>
                </c:pt>
                <c:pt idx="581">
                  <c:v>33180372276.238163</c:v>
                </c:pt>
                <c:pt idx="582">
                  <c:v>33295560980.049309</c:v>
                </c:pt>
                <c:pt idx="583">
                  <c:v>33606767498.757061</c:v>
                </c:pt>
                <c:pt idx="584">
                  <c:v>33634622508.536507</c:v>
                </c:pt>
                <c:pt idx="585">
                  <c:v>33280410647.209435</c:v>
                </c:pt>
                <c:pt idx="586">
                  <c:v>33265836275.094036</c:v>
                </c:pt>
                <c:pt idx="587">
                  <c:v>33170268776.232491</c:v>
                </c:pt>
                <c:pt idx="588">
                  <c:v>33153447857.071674</c:v>
                </c:pt>
                <c:pt idx="589">
                  <c:v>33156560480.926807</c:v>
                </c:pt>
                <c:pt idx="590">
                  <c:v>33178079688.480896</c:v>
                </c:pt>
                <c:pt idx="591">
                  <c:v>33200289502.621498</c:v>
                </c:pt>
                <c:pt idx="592">
                  <c:v>33176996308.195412</c:v>
                </c:pt>
                <c:pt idx="593">
                  <c:v>32900126708.508976</c:v>
                </c:pt>
                <c:pt idx="594">
                  <c:v>33320076458.469353</c:v>
                </c:pt>
                <c:pt idx="595">
                  <c:v>33373076807.439522</c:v>
                </c:pt>
                <c:pt idx="596">
                  <c:v>33478253904.698914</c:v>
                </c:pt>
                <c:pt idx="597">
                  <c:v>33549504160.782566</c:v>
                </c:pt>
                <c:pt idx="598">
                  <c:v>33547765775.185654</c:v>
                </c:pt>
                <c:pt idx="599">
                  <c:v>33408126500.554718</c:v>
                </c:pt>
                <c:pt idx="600">
                  <c:v>33060778312.362694</c:v>
                </c:pt>
                <c:pt idx="601">
                  <c:v>33145948508.898804</c:v>
                </c:pt>
                <c:pt idx="602">
                  <c:v>32870682324.097332</c:v>
                </c:pt>
                <c:pt idx="603">
                  <c:v>32781063893.020962</c:v>
                </c:pt>
                <c:pt idx="604">
                  <c:v>32761353821.521515</c:v>
                </c:pt>
                <c:pt idx="605">
                  <c:v>32728974399.550259</c:v>
                </c:pt>
                <c:pt idx="606">
                  <c:v>32613593831.771523</c:v>
                </c:pt>
                <c:pt idx="607">
                  <c:v>32340632203.934643</c:v>
                </c:pt>
                <c:pt idx="608">
                  <c:v>32247204084.8867</c:v>
                </c:pt>
                <c:pt idx="609">
                  <c:v>32443865172.027142</c:v>
                </c:pt>
                <c:pt idx="610">
                  <c:v>32448288285.131931</c:v>
                </c:pt>
                <c:pt idx="611">
                  <c:v>32419064312.581676</c:v>
                </c:pt>
                <c:pt idx="612">
                  <c:v>32408047711.013081</c:v>
                </c:pt>
                <c:pt idx="613">
                  <c:v>32402909214.806988</c:v>
                </c:pt>
                <c:pt idx="614">
                  <c:v>32427396878.742695</c:v>
                </c:pt>
                <c:pt idx="615">
                  <c:v>32591928662.862904</c:v>
                </c:pt>
                <c:pt idx="616">
                  <c:v>32599281030.035812</c:v>
                </c:pt>
                <c:pt idx="617">
                  <c:v>32278546994.908615</c:v>
                </c:pt>
                <c:pt idx="618">
                  <c:v>32226470007.447044</c:v>
                </c:pt>
                <c:pt idx="619">
                  <c:v>32290968585.135757</c:v>
                </c:pt>
                <c:pt idx="620">
                  <c:v>32212087601.604599</c:v>
                </c:pt>
                <c:pt idx="621">
                  <c:v>32128883433.457516</c:v>
                </c:pt>
                <c:pt idx="622">
                  <c:v>32465498423.831211</c:v>
                </c:pt>
                <c:pt idx="623">
                  <c:v>32608989453.899113</c:v>
                </c:pt>
                <c:pt idx="624">
                  <c:v>32462581967.722794</c:v>
                </c:pt>
                <c:pt idx="625">
                  <c:v>32486369778.324848</c:v>
                </c:pt>
                <c:pt idx="626">
                  <c:v>32561068562.089085</c:v>
                </c:pt>
                <c:pt idx="627">
                  <c:v>32548878977.282261</c:v>
                </c:pt>
                <c:pt idx="628">
                  <c:v>32848328132.337158</c:v>
                </c:pt>
                <c:pt idx="629">
                  <c:v>32907248427.479198</c:v>
                </c:pt>
                <c:pt idx="630">
                  <c:v>32730151570.346218</c:v>
                </c:pt>
                <c:pt idx="631">
                  <c:v>32771245959.660587</c:v>
                </c:pt>
                <c:pt idx="632">
                  <c:v>32792521589.670158</c:v>
                </c:pt>
                <c:pt idx="633">
                  <c:v>32792712944.621498</c:v>
                </c:pt>
                <c:pt idx="634">
                  <c:v>32604314748.428112</c:v>
                </c:pt>
                <c:pt idx="635">
                  <c:v>32815935517.195084</c:v>
                </c:pt>
                <c:pt idx="636">
                  <c:v>33038314122.672604</c:v>
                </c:pt>
                <c:pt idx="637">
                  <c:v>32736206560.673615</c:v>
                </c:pt>
                <c:pt idx="638">
                  <c:v>32383727843.217373</c:v>
                </c:pt>
                <c:pt idx="639">
                  <c:v>32131687950.186207</c:v>
                </c:pt>
                <c:pt idx="640">
                  <c:v>32297457099.948452</c:v>
                </c:pt>
                <c:pt idx="641">
                  <c:v>32560394251.404392</c:v>
                </c:pt>
                <c:pt idx="642">
                  <c:v>32563333045.752941</c:v>
                </c:pt>
                <c:pt idx="643">
                  <c:v>32819025956.918369</c:v>
                </c:pt>
                <c:pt idx="644">
                  <c:v>32982827446.400707</c:v>
                </c:pt>
                <c:pt idx="645">
                  <c:v>33645765602.649391</c:v>
                </c:pt>
                <c:pt idx="646">
                  <c:v>33758007820.942802</c:v>
                </c:pt>
                <c:pt idx="647">
                  <c:v>33748717350.314373</c:v>
                </c:pt>
                <c:pt idx="648">
                  <c:v>34048526434.227627</c:v>
                </c:pt>
                <c:pt idx="649">
                  <c:v>33975358207.8022</c:v>
                </c:pt>
                <c:pt idx="650">
                  <c:v>34267068179.005238</c:v>
                </c:pt>
                <c:pt idx="651">
                  <c:v>34000360162.078121</c:v>
                </c:pt>
                <c:pt idx="652">
                  <c:v>33850802355.82296</c:v>
                </c:pt>
                <c:pt idx="653">
                  <c:v>33976787621.327606</c:v>
                </c:pt>
                <c:pt idx="654">
                  <c:v>34010934698.217705</c:v>
                </c:pt>
                <c:pt idx="655">
                  <c:v>33985607565.585396</c:v>
                </c:pt>
                <c:pt idx="656">
                  <c:v>33980630773.777817</c:v>
                </c:pt>
                <c:pt idx="657">
                  <c:v>33816449946.284504</c:v>
                </c:pt>
                <c:pt idx="658">
                  <c:v>33777230603.055511</c:v>
                </c:pt>
                <c:pt idx="659">
                  <c:v>33985046862.713264</c:v>
                </c:pt>
                <c:pt idx="660">
                  <c:v>34175179993.605526</c:v>
                </c:pt>
                <c:pt idx="661">
                  <c:v>34075484230.997231</c:v>
                </c:pt>
                <c:pt idx="662">
                  <c:v>34107602465.243572</c:v>
                </c:pt>
                <c:pt idx="663">
                  <c:v>34185198401.243584</c:v>
                </c:pt>
                <c:pt idx="664">
                  <c:v>34126296426.542667</c:v>
                </c:pt>
                <c:pt idx="665">
                  <c:v>33906861639.905716</c:v>
                </c:pt>
                <c:pt idx="666">
                  <c:v>34176606001.504051</c:v>
                </c:pt>
                <c:pt idx="667">
                  <c:v>34203582373.44379</c:v>
                </c:pt>
                <c:pt idx="668">
                  <c:v>34242383494.379723</c:v>
                </c:pt>
                <c:pt idx="669">
                  <c:v>33791881633.210072</c:v>
                </c:pt>
                <c:pt idx="670">
                  <c:v>33527426479.142117</c:v>
                </c:pt>
                <c:pt idx="671">
                  <c:v>33459726582.703518</c:v>
                </c:pt>
                <c:pt idx="672">
                  <c:v>33255908396.877239</c:v>
                </c:pt>
                <c:pt idx="673">
                  <c:v>33050297017.917908</c:v>
                </c:pt>
                <c:pt idx="674">
                  <c:v>33162795460.004826</c:v>
                </c:pt>
                <c:pt idx="675">
                  <c:v>33211038417.310684</c:v>
                </c:pt>
                <c:pt idx="676">
                  <c:v>33804855789.334187</c:v>
                </c:pt>
                <c:pt idx="677">
                  <c:v>34104528251.631111</c:v>
                </c:pt>
                <c:pt idx="678">
                  <c:v>34609919463.185448</c:v>
                </c:pt>
                <c:pt idx="679">
                  <c:v>34586820858.868179</c:v>
                </c:pt>
                <c:pt idx="680">
                  <c:v>34550003078.960159</c:v>
                </c:pt>
                <c:pt idx="681">
                  <c:v>34514577509.940117</c:v>
                </c:pt>
                <c:pt idx="682">
                  <c:v>34485728835.108826</c:v>
                </c:pt>
                <c:pt idx="683">
                  <c:v>34633445516.047729</c:v>
                </c:pt>
                <c:pt idx="684">
                  <c:v>34479488179.130638</c:v>
                </c:pt>
                <c:pt idx="685">
                  <c:v>34485698048.941544</c:v>
                </c:pt>
                <c:pt idx="686">
                  <c:v>34652089344.598717</c:v>
                </c:pt>
                <c:pt idx="687">
                  <c:v>34880464297.019463</c:v>
                </c:pt>
                <c:pt idx="688">
                  <c:v>34887386540.181793</c:v>
                </c:pt>
                <c:pt idx="689">
                  <c:v>34880366008.195671</c:v>
                </c:pt>
                <c:pt idx="690">
                  <c:v>35061345468.983696</c:v>
                </c:pt>
                <c:pt idx="691">
                  <c:v>34902421984.055817</c:v>
                </c:pt>
                <c:pt idx="692">
                  <c:v>34844275429.173752</c:v>
                </c:pt>
                <c:pt idx="693">
                  <c:v>34853736621.926445</c:v>
                </c:pt>
                <c:pt idx="694">
                  <c:v>34869374654.755943</c:v>
                </c:pt>
                <c:pt idx="695">
                  <c:v>34926795004.011742</c:v>
                </c:pt>
                <c:pt idx="696">
                  <c:v>34852989185.161728</c:v>
                </c:pt>
                <c:pt idx="697">
                  <c:v>34679266532.835289</c:v>
                </c:pt>
                <c:pt idx="698">
                  <c:v>34364806834.213104</c:v>
                </c:pt>
                <c:pt idx="699">
                  <c:v>34470653107.452293</c:v>
                </c:pt>
                <c:pt idx="700">
                  <c:v>34751572728.15049</c:v>
                </c:pt>
                <c:pt idx="701">
                  <c:v>34803398288.661598</c:v>
                </c:pt>
                <c:pt idx="702">
                  <c:v>34780517367.202675</c:v>
                </c:pt>
                <c:pt idx="703">
                  <c:v>34809157780.168144</c:v>
                </c:pt>
                <c:pt idx="704">
                  <c:v>34820569279.421104</c:v>
                </c:pt>
                <c:pt idx="705">
                  <c:v>34727362818.349838</c:v>
                </c:pt>
                <c:pt idx="706">
                  <c:v>35003563946.983696</c:v>
                </c:pt>
                <c:pt idx="707">
                  <c:v>35013731428.79808</c:v>
                </c:pt>
                <c:pt idx="708">
                  <c:v>34924232374.453117</c:v>
                </c:pt>
                <c:pt idx="709">
                  <c:v>35014922847.269524</c:v>
                </c:pt>
                <c:pt idx="710">
                  <c:v>35118780905.03019</c:v>
                </c:pt>
                <c:pt idx="711">
                  <c:v>35378882216.427132</c:v>
                </c:pt>
                <c:pt idx="712">
                  <c:v>35272442070.986244</c:v>
                </c:pt>
                <c:pt idx="713">
                  <c:v>35549342184.78511</c:v>
                </c:pt>
                <c:pt idx="714">
                  <c:v>35725543621.356888</c:v>
                </c:pt>
                <c:pt idx="715">
                  <c:v>35839043693.05101</c:v>
                </c:pt>
                <c:pt idx="716">
                  <c:v>35808458553.325439</c:v>
                </c:pt>
                <c:pt idx="717">
                  <c:v>35840429713.308289</c:v>
                </c:pt>
                <c:pt idx="718">
                  <c:v>35546587325.676369</c:v>
                </c:pt>
                <c:pt idx="719">
                  <c:v>36001029372.574142</c:v>
                </c:pt>
                <c:pt idx="720">
                  <c:v>35752802766.301956</c:v>
                </c:pt>
                <c:pt idx="721">
                  <c:v>35846440336.201363</c:v>
                </c:pt>
                <c:pt idx="722">
                  <c:v>35864833446.087784</c:v>
                </c:pt>
                <c:pt idx="723">
                  <c:v>35899946662.932526</c:v>
                </c:pt>
                <c:pt idx="724">
                  <c:v>36134361722.459213</c:v>
                </c:pt>
                <c:pt idx="725">
                  <c:v>35942863181.323593</c:v>
                </c:pt>
                <c:pt idx="726">
                  <c:v>36043710092.875114</c:v>
                </c:pt>
                <c:pt idx="727">
                  <c:v>36145141109.629959</c:v>
                </c:pt>
                <c:pt idx="728">
                  <c:v>36373511866.793831</c:v>
                </c:pt>
                <c:pt idx="729">
                  <c:v>36309121914.034027</c:v>
                </c:pt>
                <c:pt idx="730">
                  <c:v>36391499938.357986</c:v>
                </c:pt>
                <c:pt idx="731">
                  <c:v>36307798253.082314</c:v>
                </c:pt>
                <c:pt idx="732">
                  <c:v>35755730848.676468</c:v>
                </c:pt>
                <c:pt idx="733">
                  <c:v>35507194345.630745</c:v>
                </c:pt>
                <c:pt idx="734">
                  <c:v>35618071822.927238</c:v>
                </c:pt>
                <c:pt idx="735">
                  <c:v>35531801098.380341</c:v>
                </c:pt>
                <c:pt idx="736">
                  <c:v>35588867940.680855</c:v>
                </c:pt>
                <c:pt idx="737">
                  <c:v>35637646042.927582</c:v>
                </c:pt>
                <c:pt idx="738">
                  <c:v>35585960761.19455</c:v>
                </c:pt>
                <c:pt idx="739">
                  <c:v>35339271687.17083</c:v>
                </c:pt>
                <c:pt idx="740">
                  <c:v>35087864332.538078</c:v>
                </c:pt>
                <c:pt idx="741">
                  <c:v>34844993632.467316</c:v>
                </c:pt>
                <c:pt idx="742">
                  <c:v>34818099773.216736</c:v>
                </c:pt>
                <c:pt idx="743">
                  <c:v>35042473071.710785</c:v>
                </c:pt>
                <c:pt idx="744">
                  <c:v>35076916146.344475</c:v>
                </c:pt>
                <c:pt idx="745">
                  <c:v>35097145501.194527</c:v>
                </c:pt>
                <c:pt idx="746">
                  <c:v>34945063721.181351</c:v>
                </c:pt>
                <c:pt idx="747">
                  <c:v>34934441712.384438</c:v>
                </c:pt>
                <c:pt idx="748">
                  <c:v>34862798826.713104</c:v>
                </c:pt>
                <c:pt idx="749">
                  <c:v>34843261681.825233</c:v>
                </c:pt>
                <c:pt idx="750">
                  <c:v>35041940778.108727</c:v>
                </c:pt>
                <c:pt idx="751">
                  <c:v>35048454591.254005</c:v>
                </c:pt>
                <c:pt idx="752">
                  <c:v>35075814450.375786</c:v>
                </c:pt>
                <c:pt idx="753">
                  <c:v>34745469056.912117</c:v>
                </c:pt>
                <c:pt idx="754">
                  <c:v>34642187548.130814</c:v>
                </c:pt>
                <c:pt idx="755">
                  <c:v>34466761865.09272</c:v>
                </c:pt>
                <c:pt idx="756">
                  <c:v>34482985568.115952</c:v>
                </c:pt>
                <c:pt idx="757">
                  <c:v>34745544074.035614</c:v>
                </c:pt>
                <c:pt idx="758">
                  <c:v>34736446044.145393</c:v>
                </c:pt>
                <c:pt idx="759">
                  <c:v>34781146746.343613</c:v>
                </c:pt>
                <c:pt idx="760">
                  <c:v>34823169030.792854</c:v>
                </c:pt>
                <c:pt idx="761">
                  <c:v>34964844403.291504</c:v>
                </c:pt>
                <c:pt idx="762">
                  <c:v>35164521404.552666</c:v>
                </c:pt>
                <c:pt idx="763">
                  <c:v>34898185561.067688</c:v>
                </c:pt>
                <c:pt idx="764">
                  <c:v>34913611507.927986</c:v>
                </c:pt>
                <c:pt idx="765">
                  <c:v>34939659489.237823</c:v>
                </c:pt>
                <c:pt idx="766">
                  <c:v>34957445054.272881</c:v>
                </c:pt>
                <c:pt idx="767">
                  <c:v>35135033808.115997</c:v>
                </c:pt>
                <c:pt idx="768">
                  <c:v>35558103272.054062</c:v>
                </c:pt>
                <c:pt idx="769">
                  <c:v>36432653088.242355</c:v>
                </c:pt>
                <c:pt idx="770">
                  <c:v>36918817121.099411</c:v>
                </c:pt>
                <c:pt idx="771">
                  <c:v>37256522193.216179</c:v>
                </c:pt>
                <c:pt idx="772">
                  <c:v>37090466627.952377</c:v>
                </c:pt>
                <c:pt idx="773">
                  <c:v>37058356039.612259</c:v>
                </c:pt>
                <c:pt idx="774">
                  <c:v>37050166209.263489</c:v>
                </c:pt>
                <c:pt idx="775">
                  <c:v>36652641204.40271</c:v>
                </c:pt>
                <c:pt idx="776">
                  <c:v>36703334444.48526</c:v>
                </c:pt>
                <c:pt idx="777">
                  <c:v>36860356949.289284</c:v>
                </c:pt>
                <c:pt idx="778">
                  <c:v>36955811994.654236</c:v>
                </c:pt>
                <c:pt idx="779">
                  <c:v>37182310820.451866</c:v>
                </c:pt>
                <c:pt idx="780">
                  <c:v>37189971866.325775</c:v>
                </c:pt>
                <c:pt idx="781">
                  <c:v>37477302150.050926</c:v>
                </c:pt>
                <c:pt idx="782">
                  <c:v>37336001777.427589</c:v>
                </c:pt>
                <c:pt idx="783">
                  <c:v>37760945788.158012</c:v>
                </c:pt>
                <c:pt idx="784">
                  <c:v>38250140954.295578</c:v>
                </c:pt>
                <c:pt idx="785">
                  <c:v>38913397245.057808</c:v>
                </c:pt>
                <c:pt idx="786">
                  <c:v>39091941373.6754</c:v>
                </c:pt>
                <c:pt idx="787">
                  <c:v>39091546964.601257</c:v>
                </c:pt>
                <c:pt idx="788">
                  <c:v>38807600196.597267</c:v>
                </c:pt>
                <c:pt idx="789">
                  <c:v>38703932618.945847</c:v>
                </c:pt>
                <c:pt idx="790">
                  <c:v>39564585399.437729</c:v>
                </c:pt>
                <c:pt idx="791">
                  <c:v>39475965775.909462</c:v>
                </c:pt>
                <c:pt idx="792">
                  <c:v>39879350092.996918</c:v>
                </c:pt>
                <c:pt idx="793">
                  <c:v>39971322700.11721</c:v>
                </c:pt>
                <c:pt idx="794">
                  <c:v>40104045865.767204</c:v>
                </c:pt>
                <c:pt idx="795">
                  <c:v>39995582957.898972</c:v>
                </c:pt>
                <c:pt idx="796">
                  <c:v>40033615395.937416</c:v>
                </c:pt>
                <c:pt idx="797">
                  <c:v>40448696192.584755</c:v>
                </c:pt>
                <c:pt idx="798">
                  <c:v>40553270772.522202</c:v>
                </c:pt>
                <c:pt idx="799">
                  <c:v>40645399699.576469</c:v>
                </c:pt>
                <c:pt idx="800">
                  <c:v>41292343379.064049</c:v>
                </c:pt>
                <c:pt idx="801">
                  <c:v>41240590679.077843</c:v>
                </c:pt>
                <c:pt idx="802">
                  <c:v>40817027116.142128</c:v>
                </c:pt>
                <c:pt idx="803">
                  <c:v>40937497757.455391</c:v>
                </c:pt>
                <c:pt idx="804">
                  <c:v>41656109704.370331</c:v>
                </c:pt>
                <c:pt idx="805">
                  <c:v>41596383447.775581</c:v>
                </c:pt>
                <c:pt idx="806">
                  <c:v>42068833042.843315</c:v>
                </c:pt>
                <c:pt idx="807">
                  <c:v>42060914488.734566</c:v>
                </c:pt>
                <c:pt idx="808">
                  <c:v>42226666593.750587</c:v>
                </c:pt>
                <c:pt idx="809">
                  <c:v>42428427617.514908</c:v>
                </c:pt>
                <c:pt idx="810">
                  <c:v>42583582415.647438</c:v>
                </c:pt>
                <c:pt idx="811">
                  <c:v>42437904455.914566</c:v>
                </c:pt>
                <c:pt idx="812">
                  <c:v>42459760254.089798</c:v>
                </c:pt>
                <c:pt idx="813">
                  <c:v>42630648555.359642</c:v>
                </c:pt>
                <c:pt idx="814">
                  <c:v>43008428724.038284</c:v>
                </c:pt>
                <c:pt idx="815">
                  <c:v>43089515143.869812</c:v>
                </c:pt>
                <c:pt idx="816">
                  <c:v>43174601641.372925</c:v>
                </c:pt>
                <c:pt idx="817">
                  <c:v>43253210461.680939</c:v>
                </c:pt>
                <c:pt idx="818">
                  <c:v>43320586170.094284</c:v>
                </c:pt>
                <c:pt idx="819">
                  <c:v>43714458613.348732</c:v>
                </c:pt>
                <c:pt idx="820">
                  <c:v>43651297512.537498</c:v>
                </c:pt>
                <c:pt idx="821">
                  <c:v>43692975694.258522</c:v>
                </c:pt>
                <c:pt idx="822">
                  <c:v>43711285978.297867</c:v>
                </c:pt>
                <c:pt idx="823">
                  <c:v>43867966001.356697</c:v>
                </c:pt>
                <c:pt idx="824">
                  <c:v>44010470687.03331</c:v>
                </c:pt>
                <c:pt idx="825">
                  <c:v>43847660162.045135</c:v>
                </c:pt>
                <c:pt idx="826">
                  <c:v>44078903840.73838</c:v>
                </c:pt>
                <c:pt idx="827">
                  <c:v>45285637867.279381</c:v>
                </c:pt>
                <c:pt idx="828">
                  <c:v>45584051708.483543</c:v>
                </c:pt>
                <c:pt idx="829">
                  <c:v>45678973042.939407</c:v>
                </c:pt>
                <c:pt idx="830">
                  <c:v>45930371833.249664</c:v>
                </c:pt>
                <c:pt idx="831">
                  <c:v>45552988341.78463</c:v>
                </c:pt>
                <c:pt idx="832">
                  <c:v>45418950321.734772</c:v>
                </c:pt>
                <c:pt idx="833">
                  <c:v>45420476398.811989</c:v>
                </c:pt>
                <c:pt idx="834">
                  <c:v>45783867327.791466</c:v>
                </c:pt>
                <c:pt idx="835">
                  <c:v>45805428348.547577</c:v>
                </c:pt>
                <c:pt idx="836">
                  <c:v>45812512413.238945</c:v>
                </c:pt>
                <c:pt idx="837">
                  <c:v>45753374484.255547</c:v>
                </c:pt>
                <c:pt idx="838">
                  <c:v>45790169774.811951</c:v>
                </c:pt>
                <c:pt idx="839">
                  <c:v>46313031100.695442</c:v>
                </c:pt>
                <c:pt idx="840">
                  <c:v>46392900221.844063</c:v>
                </c:pt>
                <c:pt idx="841">
                  <c:v>47448081778.951538</c:v>
                </c:pt>
                <c:pt idx="842">
                  <c:v>47540870787.731697</c:v>
                </c:pt>
                <c:pt idx="843">
                  <c:v>47998853153.798393</c:v>
                </c:pt>
                <c:pt idx="844">
                  <c:v>48171915037.154907</c:v>
                </c:pt>
                <c:pt idx="845">
                  <c:v>50925963888.739227</c:v>
                </c:pt>
                <c:pt idx="846">
                  <c:v>51590879121.349319</c:v>
                </c:pt>
                <c:pt idx="847">
                  <c:v>52051952645.183052</c:v>
                </c:pt>
                <c:pt idx="848">
                  <c:v>52269943232.233437</c:v>
                </c:pt>
                <c:pt idx="849">
                  <c:v>52256542912.209358</c:v>
                </c:pt>
                <c:pt idx="850">
                  <c:v>52336453448.687767</c:v>
                </c:pt>
                <c:pt idx="851">
                  <c:v>52362818544.551605</c:v>
                </c:pt>
                <c:pt idx="852">
                  <c:v>52570759386.923325</c:v>
                </c:pt>
                <c:pt idx="853">
                  <c:v>52633431574.410522</c:v>
                </c:pt>
                <c:pt idx="854">
                  <c:v>53194016592.394501</c:v>
                </c:pt>
                <c:pt idx="855">
                  <c:v>53389152704.958038</c:v>
                </c:pt>
                <c:pt idx="856">
                  <c:v>53397510000.047417</c:v>
                </c:pt>
                <c:pt idx="857">
                  <c:v>53454409601.36882</c:v>
                </c:pt>
                <c:pt idx="858">
                  <c:v>54443161378.671104</c:v>
                </c:pt>
                <c:pt idx="859">
                  <c:v>55084993569.643463</c:v>
                </c:pt>
                <c:pt idx="860">
                  <c:v>55383138857.781845</c:v>
                </c:pt>
                <c:pt idx="861">
                  <c:v>55784110561.14888</c:v>
                </c:pt>
                <c:pt idx="862">
                  <c:v>56309616246.080269</c:v>
                </c:pt>
                <c:pt idx="863">
                  <c:v>56127852168.417953</c:v>
                </c:pt>
                <c:pt idx="864">
                  <c:v>56275980096.754555</c:v>
                </c:pt>
                <c:pt idx="865">
                  <c:v>56379472325.380882</c:v>
                </c:pt>
                <c:pt idx="866">
                  <c:v>56107705679.55761</c:v>
                </c:pt>
                <c:pt idx="867">
                  <c:v>56195215341.72641</c:v>
                </c:pt>
                <c:pt idx="868">
                  <c:v>56201308933.66626</c:v>
                </c:pt>
                <c:pt idx="869">
                  <c:v>56382902562.894211</c:v>
                </c:pt>
                <c:pt idx="870">
                  <c:v>56451800402.037712</c:v>
                </c:pt>
                <c:pt idx="871">
                  <c:v>56536460295.842232</c:v>
                </c:pt>
                <c:pt idx="872">
                  <c:v>56545895284.04847</c:v>
                </c:pt>
                <c:pt idx="873">
                  <c:v>56268003422.190445</c:v>
                </c:pt>
                <c:pt idx="874">
                  <c:v>56385133887.306717</c:v>
                </c:pt>
                <c:pt idx="875">
                  <c:v>56334012928.137383</c:v>
                </c:pt>
                <c:pt idx="876">
                  <c:v>57284520145.782745</c:v>
                </c:pt>
                <c:pt idx="877">
                  <c:v>57172800830.71241</c:v>
                </c:pt>
                <c:pt idx="878">
                  <c:v>57303989448.797501</c:v>
                </c:pt>
                <c:pt idx="879">
                  <c:v>56727056575.264343</c:v>
                </c:pt>
                <c:pt idx="880">
                  <c:v>56213840146.356453</c:v>
                </c:pt>
                <c:pt idx="881">
                  <c:v>56126872099.807777</c:v>
                </c:pt>
                <c:pt idx="882">
                  <c:v>55667920782.427231</c:v>
                </c:pt>
                <c:pt idx="883">
                  <c:v>56454520142.461006</c:v>
                </c:pt>
                <c:pt idx="884">
                  <c:v>56432681207.949585</c:v>
                </c:pt>
                <c:pt idx="885">
                  <c:v>56457786135.023521</c:v>
                </c:pt>
                <c:pt idx="886">
                  <c:v>56323916142.45134</c:v>
                </c:pt>
                <c:pt idx="887">
                  <c:v>56430943839.97448</c:v>
                </c:pt>
                <c:pt idx="888">
                  <c:v>57090322708.787605</c:v>
                </c:pt>
                <c:pt idx="889">
                  <c:v>57344627298.088524</c:v>
                </c:pt>
                <c:pt idx="890">
                  <c:v>58159576541.039658</c:v>
                </c:pt>
                <c:pt idx="891">
                  <c:v>58197553950.811913</c:v>
                </c:pt>
                <c:pt idx="892">
                  <c:v>58298202431.396606</c:v>
                </c:pt>
                <c:pt idx="893">
                  <c:v>57923384276.068329</c:v>
                </c:pt>
                <c:pt idx="894">
                  <c:v>58126106991.389839</c:v>
                </c:pt>
                <c:pt idx="895">
                  <c:v>58364849328.469635</c:v>
                </c:pt>
                <c:pt idx="896">
                  <c:v>58424625626.536156</c:v>
                </c:pt>
                <c:pt idx="897">
                  <c:v>58667253259.658524</c:v>
                </c:pt>
                <c:pt idx="898">
                  <c:v>58854595348.010635</c:v>
                </c:pt>
                <c:pt idx="899">
                  <c:v>58806289272.569107</c:v>
                </c:pt>
                <c:pt idx="900">
                  <c:v>58919630823.9795</c:v>
                </c:pt>
                <c:pt idx="901">
                  <c:v>58826244673.21006</c:v>
                </c:pt>
                <c:pt idx="902">
                  <c:v>59242964686.398865</c:v>
                </c:pt>
                <c:pt idx="903">
                  <c:v>59252819042.639984</c:v>
                </c:pt>
                <c:pt idx="904">
                  <c:v>59686669039.130402</c:v>
                </c:pt>
                <c:pt idx="905">
                  <c:v>59696053246.847488</c:v>
                </c:pt>
                <c:pt idx="906">
                  <c:v>59794341713.43792</c:v>
                </c:pt>
                <c:pt idx="907">
                  <c:v>59825382786.864449</c:v>
                </c:pt>
                <c:pt idx="908">
                  <c:v>60059084156.358536</c:v>
                </c:pt>
                <c:pt idx="909">
                  <c:v>60238938389.042747</c:v>
                </c:pt>
                <c:pt idx="910">
                  <c:v>60441692530.790527</c:v>
                </c:pt>
                <c:pt idx="911">
                  <c:v>60341549870.408844</c:v>
                </c:pt>
                <c:pt idx="912">
                  <c:v>60336158661.864113</c:v>
                </c:pt>
                <c:pt idx="913">
                  <c:v>60253068064.65554</c:v>
                </c:pt>
                <c:pt idx="914">
                  <c:v>60143511423.998535</c:v>
                </c:pt>
                <c:pt idx="915">
                  <c:v>60143551112.425453</c:v>
                </c:pt>
                <c:pt idx="916">
                  <c:v>60783598157.294724</c:v>
                </c:pt>
                <c:pt idx="917">
                  <c:v>61194156498.419434</c:v>
                </c:pt>
                <c:pt idx="918">
                  <c:v>60633589774.613274</c:v>
                </c:pt>
                <c:pt idx="919">
                  <c:v>60594605427.824265</c:v>
                </c:pt>
                <c:pt idx="920">
                  <c:v>60276245099.308006</c:v>
                </c:pt>
                <c:pt idx="921">
                  <c:v>60012816512.59655</c:v>
                </c:pt>
                <c:pt idx="922">
                  <c:v>60014994865.09697</c:v>
                </c:pt>
                <c:pt idx="923">
                  <c:v>60087361972.475746</c:v>
                </c:pt>
                <c:pt idx="924">
                  <c:v>59955904227.41655</c:v>
                </c:pt>
                <c:pt idx="925">
                  <c:v>60139699366.047424</c:v>
                </c:pt>
                <c:pt idx="926">
                  <c:v>60150441679.547401</c:v>
                </c:pt>
                <c:pt idx="927">
                  <c:v>60190371441.845551</c:v>
                </c:pt>
                <c:pt idx="928">
                  <c:v>60299865615.088959</c:v>
                </c:pt>
                <c:pt idx="929">
                  <c:v>60436877022.796318</c:v>
                </c:pt>
                <c:pt idx="930">
                  <c:v>60509930998.912292</c:v>
                </c:pt>
                <c:pt idx="931">
                  <c:v>60971009606.180016</c:v>
                </c:pt>
                <c:pt idx="932">
                  <c:v>60965467098.83049</c:v>
                </c:pt>
                <c:pt idx="933">
                  <c:v>60971221243.755043</c:v>
                </c:pt>
                <c:pt idx="934">
                  <c:v>60953333191.636314</c:v>
                </c:pt>
                <c:pt idx="935">
                  <c:v>61065743778.939568</c:v>
                </c:pt>
                <c:pt idx="936">
                  <c:v>61625866200.369606</c:v>
                </c:pt>
                <c:pt idx="937">
                  <c:v>62033408616.59201</c:v>
                </c:pt>
                <c:pt idx="938">
                  <c:v>62225721102.624954</c:v>
                </c:pt>
                <c:pt idx="939">
                  <c:v>62393447921.253906</c:v>
                </c:pt>
                <c:pt idx="940">
                  <c:v>62319062323.423798</c:v>
                </c:pt>
                <c:pt idx="941">
                  <c:v>62179882384.326462</c:v>
                </c:pt>
                <c:pt idx="942">
                  <c:v>62138433289.484528</c:v>
                </c:pt>
                <c:pt idx="943">
                  <c:v>62205516479.655106</c:v>
                </c:pt>
                <c:pt idx="944">
                  <c:v>61519760424.609222</c:v>
                </c:pt>
                <c:pt idx="945">
                  <c:v>61398073694.477242</c:v>
                </c:pt>
                <c:pt idx="946">
                  <c:v>61586729536.665787</c:v>
                </c:pt>
                <c:pt idx="947">
                  <c:v>61571178693.87606</c:v>
                </c:pt>
                <c:pt idx="948">
                  <c:v>61590582052.296989</c:v>
                </c:pt>
                <c:pt idx="949">
                  <c:v>61886337815.289871</c:v>
                </c:pt>
                <c:pt idx="950">
                  <c:v>60941434759.045807</c:v>
                </c:pt>
                <c:pt idx="951">
                  <c:v>60976469320.064774</c:v>
                </c:pt>
                <c:pt idx="952">
                  <c:v>60965506371.724388</c:v>
                </c:pt>
                <c:pt idx="953">
                  <c:v>60755705655.902046</c:v>
                </c:pt>
                <c:pt idx="954">
                  <c:v>60865830933.797974</c:v>
                </c:pt>
                <c:pt idx="955">
                  <c:v>60465445079.386566</c:v>
                </c:pt>
                <c:pt idx="956">
                  <c:v>60994184477.888496</c:v>
                </c:pt>
                <c:pt idx="957">
                  <c:v>60878313557.166405</c:v>
                </c:pt>
                <c:pt idx="958">
                  <c:v>60863234017.159248</c:v>
                </c:pt>
                <c:pt idx="959">
                  <c:v>60759788355.135559</c:v>
                </c:pt>
                <c:pt idx="960">
                  <c:v>60871204798.48761</c:v>
                </c:pt>
                <c:pt idx="961">
                  <c:v>60960100460.228325</c:v>
                </c:pt>
                <c:pt idx="962">
                  <c:v>60909462150.153214</c:v>
                </c:pt>
                <c:pt idx="963">
                  <c:v>60784669537.40715</c:v>
                </c:pt>
                <c:pt idx="964">
                  <c:v>60638958098.659134</c:v>
                </c:pt>
                <c:pt idx="965">
                  <c:v>61237976344.092178</c:v>
                </c:pt>
                <c:pt idx="966">
                  <c:v>61309974329.215836</c:v>
                </c:pt>
                <c:pt idx="967">
                  <c:v>61790549690.020477</c:v>
                </c:pt>
                <c:pt idx="968">
                  <c:v>61787968736.106186</c:v>
                </c:pt>
                <c:pt idx="969">
                  <c:v>61749233400.333549</c:v>
                </c:pt>
                <c:pt idx="970">
                  <c:v>61802365239.167511</c:v>
                </c:pt>
                <c:pt idx="971">
                  <c:v>61311365296.39341</c:v>
                </c:pt>
                <c:pt idx="972">
                  <c:v>61258197028.982933</c:v>
                </c:pt>
                <c:pt idx="973">
                  <c:v>61193762359.353127</c:v>
                </c:pt>
                <c:pt idx="974">
                  <c:v>61106520524.851051</c:v>
                </c:pt>
                <c:pt idx="975">
                  <c:v>61031790763.562508</c:v>
                </c:pt>
                <c:pt idx="976">
                  <c:v>61014444782.129379</c:v>
                </c:pt>
                <c:pt idx="977">
                  <c:v>61025264534.177895</c:v>
                </c:pt>
                <c:pt idx="978">
                  <c:v>61443803687.033615</c:v>
                </c:pt>
                <c:pt idx="979">
                  <c:v>61613898773.447784</c:v>
                </c:pt>
                <c:pt idx="980">
                  <c:v>61233872024.180473</c:v>
                </c:pt>
                <c:pt idx="981">
                  <c:v>61174533389.285767</c:v>
                </c:pt>
                <c:pt idx="982">
                  <c:v>61145990462.916748</c:v>
                </c:pt>
                <c:pt idx="983">
                  <c:v>61078793502.088417</c:v>
                </c:pt>
                <c:pt idx="984">
                  <c:v>61161915362.074478</c:v>
                </c:pt>
                <c:pt idx="985">
                  <c:v>60934757198.318695</c:v>
                </c:pt>
                <c:pt idx="986">
                  <c:v>61218870419.999313</c:v>
                </c:pt>
                <c:pt idx="987">
                  <c:v>61230570593.034729</c:v>
                </c:pt>
                <c:pt idx="988">
                  <c:v>61735300178.800804</c:v>
                </c:pt>
                <c:pt idx="989">
                  <c:v>61722640737.112938</c:v>
                </c:pt>
                <c:pt idx="990">
                  <c:v>61696815460.109138</c:v>
                </c:pt>
                <c:pt idx="991">
                  <c:v>61966935874.944847</c:v>
                </c:pt>
                <c:pt idx="992">
                  <c:v>61520003966.196358</c:v>
                </c:pt>
                <c:pt idx="993">
                  <c:v>61575836301.416962</c:v>
                </c:pt>
                <c:pt idx="994">
                  <c:v>61557648943.178627</c:v>
                </c:pt>
                <c:pt idx="995">
                  <c:v>61320719153.362671</c:v>
                </c:pt>
                <c:pt idx="996">
                  <c:v>61306961647.227615</c:v>
                </c:pt>
                <c:pt idx="997">
                  <c:v>61570784247.314537</c:v>
                </c:pt>
                <c:pt idx="998">
                  <c:v>61612565735.185143</c:v>
                </c:pt>
                <c:pt idx="999">
                  <c:v>61818096809.807114</c:v>
                </c:pt>
                <c:pt idx="1000">
                  <c:v>61718177123.689499</c:v>
                </c:pt>
                <c:pt idx="1001">
                  <c:v>61870259839.304634</c:v>
                </c:pt>
                <c:pt idx="1002">
                  <c:v>61787040241.931107</c:v>
                </c:pt>
                <c:pt idx="1003">
                  <c:v>61775557903.737877</c:v>
                </c:pt>
                <c:pt idx="1004">
                  <c:v>61738087142.814888</c:v>
                </c:pt>
                <c:pt idx="1005">
                  <c:v>61349469926.322655</c:v>
                </c:pt>
                <c:pt idx="1006">
                  <c:v>61673990558.439095</c:v>
                </c:pt>
                <c:pt idx="1007">
                  <c:v>61705814597.498978</c:v>
                </c:pt>
                <c:pt idx="1008">
                  <c:v>62193824023.791443</c:v>
                </c:pt>
                <c:pt idx="1009">
                  <c:v>62204961182.447021</c:v>
                </c:pt>
                <c:pt idx="1010">
                  <c:v>62274096120.262207</c:v>
                </c:pt>
                <c:pt idx="1011">
                  <c:v>62344561691.301468</c:v>
                </c:pt>
                <c:pt idx="1012">
                  <c:v>62028350912.013863</c:v>
                </c:pt>
                <c:pt idx="1013">
                  <c:v>61956890109.960014</c:v>
                </c:pt>
                <c:pt idx="1014">
                  <c:v>62496812197.142166</c:v>
                </c:pt>
                <c:pt idx="1015">
                  <c:v>62979507614.759232</c:v>
                </c:pt>
                <c:pt idx="1016">
                  <c:v>63581303666.121384</c:v>
                </c:pt>
                <c:pt idx="1017">
                  <c:v>63692232337.053719</c:v>
                </c:pt>
                <c:pt idx="1018">
                  <c:v>63753670161.629265</c:v>
                </c:pt>
                <c:pt idx="1019">
                  <c:v>63440889852.162582</c:v>
                </c:pt>
                <c:pt idx="1020">
                  <c:v>62470901400.520287</c:v>
                </c:pt>
                <c:pt idx="1021">
                  <c:v>63530181796.117149</c:v>
                </c:pt>
                <c:pt idx="1022">
                  <c:v>64820791897.39856</c:v>
                </c:pt>
                <c:pt idx="1023">
                  <c:v>64860578663.118912</c:v>
                </c:pt>
                <c:pt idx="1024">
                  <c:v>64664066963.593422</c:v>
                </c:pt>
                <c:pt idx="1025">
                  <c:v>64608553572.751595</c:v>
                </c:pt>
                <c:pt idx="1026">
                  <c:v>64905666871.376755</c:v>
                </c:pt>
                <c:pt idx="1027">
                  <c:v>64588330806.77002</c:v>
                </c:pt>
                <c:pt idx="1028">
                  <c:v>64702668411.801125</c:v>
                </c:pt>
                <c:pt idx="1029">
                  <c:v>65198588819.663605</c:v>
                </c:pt>
                <c:pt idx="1030">
                  <c:v>64092969270.385986</c:v>
                </c:pt>
                <c:pt idx="1031">
                  <c:v>64339029731.695679</c:v>
                </c:pt>
                <c:pt idx="1032">
                  <c:v>64438424271.966957</c:v>
                </c:pt>
                <c:pt idx="1033">
                  <c:v>63934039112.654755</c:v>
                </c:pt>
                <c:pt idx="1034">
                  <c:v>63861387494.130432</c:v>
                </c:pt>
                <c:pt idx="1035">
                  <c:v>64079972309.264854</c:v>
                </c:pt>
                <c:pt idx="1036">
                  <c:v>64524497160.004494</c:v>
                </c:pt>
                <c:pt idx="1037">
                  <c:v>64318681172.884895</c:v>
                </c:pt>
                <c:pt idx="1038">
                  <c:v>64257117738.768234</c:v>
                </c:pt>
                <c:pt idx="1039">
                  <c:v>64440160614.052582</c:v>
                </c:pt>
                <c:pt idx="1040">
                  <c:v>64516222298.456696</c:v>
                </c:pt>
                <c:pt idx="1041">
                  <c:v>64654398337.209625</c:v>
                </c:pt>
                <c:pt idx="1042">
                  <c:v>64695956703.9757</c:v>
                </c:pt>
                <c:pt idx="1043">
                  <c:v>64809985268.113853</c:v>
                </c:pt>
                <c:pt idx="1044">
                  <c:v>65336868848.185257</c:v>
                </c:pt>
                <c:pt idx="1045">
                  <c:v>65348647450.198608</c:v>
                </c:pt>
                <c:pt idx="1046">
                  <c:v>65219646289.492691</c:v>
                </c:pt>
                <c:pt idx="1047">
                  <c:v>65810739993.690849</c:v>
                </c:pt>
                <c:pt idx="1048">
                  <c:v>65825751360.997383</c:v>
                </c:pt>
                <c:pt idx="1049">
                  <c:v>66399343093.046318</c:v>
                </c:pt>
                <c:pt idx="1050">
                  <c:v>67744204353.882195</c:v>
                </c:pt>
                <c:pt idx="1051">
                  <c:v>68234865839.361427</c:v>
                </c:pt>
                <c:pt idx="1052">
                  <c:v>68247984127.474724</c:v>
                </c:pt>
                <c:pt idx="1053">
                  <c:v>68148882791.624733</c:v>
                </c:pt>
                <c:pt idx="1054">
                  <c:v>68534493215.25843</c:v>
                </c:pt>
                <c:pt idx="1055">
                  <c:v>67902261339.427795</c:v>
                </c:pt>
                <c:pt idx="1056">
                  <c:v>67429379669.517349</c:v>
                </c:pt>
                <c:pt idx="1057">
                  <c:v>67538388548.950783</c:v>
                </c:pt>
                <c:pt idx="1058">
                  <c:v>67613872207.486511</c:v>
                </c:pt>
                <c:pt idx="1059">
                  <c:v>67614089465.884598</c:v>
                </c:pt>
                <c:pt idx="1060">
                  <c:v>67480297732.960396</c:v>
                </c:pt>
                <c:pt idx="1061">
                  <c:v>68253123871.097908</c:v>
                </c:pt>
                <c:pt idx="1062">
                  <c:v>69110128928.356873</c:v>
                </c:pt>
                <c:pt idx="1063">
                  <c:v>69408075699.869507</c:v>
                </c:pt>
                <c:pt idx="1064">
                  <c:v>70940458179.580017</c:v>
                </c:pt>
                <c:pt idx="1065">
                  <c:v>71617396279.126816</c:v>
                </c:pt>
                <c:pt idx="1066">
                  <c:v>71614661024.61438</c:v>
                </c:pt>
                <c:pt idx="1067">
                  <c:v>71625615979.617844</c:v>
                </c:pt>
                <c:pt idx="1068">
                  <c:v>71738198693.289276</c:v>
                </c:pt>
                <c:pt idx="1069">
                  <c:v>72264431831.378067</c:v>
                </c:pt>
                <c:pt idx="1070">
                  <c:v>73084884978.558395</c:v>
                </c:pt>
                <c:pt idx="1071">
                  <c:v>73240432382.052399</c:v>
                </c:pt>
                <c:pt idx="1072">
                  <c:v>72541655101.440842</c:v>
                </c:pt>
                <c:pt idx="1073">
                  <c:v>72624886427.887299</c:v>
                </c:pt>
                <c:pt idx="1074">
                  <c:v>72453500003.103729</c:v>
                </c:pt>
                <c:pt idx="1075">
                  <c:v>72494394718.27536</c:v>
                </c:pt>
                <c:pt idx="1076">
                  <c:v>72656361023.293716</c:v>
                </c:pt>
                <c:pt idx="1077">
                  <c:v>72486137244.933929</c:v>
                </c:pt>
                <c:pt idx="1078">
                  <c:v>72513211697.021317</c:v>
                </c:pt>
                <c:pt idx="1079">
                  <c:v>73052751808.602005</c:v>
                </c:pt>
                <c:pt idx="1080">
                  <c:v>73247323893.831436</c:v>
                </c:pt>
                <c:pt idx="1081">
                  <c:v>73549397612.683197</c:v>
                </c:pt>
                <c:pt idx="1082">
                  <c:v>73535096778.964783</c:v>
                </c:pt>
                <c:pt idx="1083">
                  <c:v>73621586348.763824</c:v>
                </c:pt>
                <c:pt idx="1084">
                  <c:v>73659715475.051727</c:v>
                </c:pt>
                <c:pt idx="1085">
                  <c:v>74460560332.478973</c:v>
                </c:pt>
                <c:pt idx="1086">
                  <c:v>74242524417.816635</c:v>
                </c:pt>
                <c:pt idx="1087">
                  <c:v>74054914798.197037</c:v>
                </c:pt>
                <c:pt idx="1088">
                  <c:v>74286467207.550339</c:v>
                </c:pt>
                <c:pt idx="1089">
                  <c:v>74195267377.78064</c:v>
                </c:pt>
                <c:pt idx="1090">
                  <c:v>73937884597.583969</c:v>
                </c:pt>
                <c:pt idx="1091">
                  <c:v>74065722465.749481</c:v>
                </c:pt>
                <c:pt idx="1092">
                  <c:v>74235680030.310806</c:v>
                </c:pt>
                <c:pt idx="1093">
                  <c:v>73847995385.783554</c:v>
                </c:pt>
                <c:pt idx="1094">
                  <c:v>73801577968.111404</c:v>
                </c:pt>
                <c:pt idx="1095">
                  <c:v>73706624318.347244</c:v>
                </c:pt>
                <c:pt idx="1096">
                  <c:v>73569286810.410675</c:v>
                </c:pt>
                <c:pt idx="1097">
                  <c:v>73487398203.58226</c:v>
                </c:pt>
                <c:pt idx="1098">
                  <c:v>73931013502.094437</c:v>
                </c:pt>
                <c:pt idx="1099">
                  <c:v>74328497732.267639</c:v>
                </c:pt>
                <c:pt idx="1100">
                  <c:v>75469931303.729736</c:v>
                </c:pt>
                <c:pt idx="1101">
                  <c:v>75407599992.086609</c:v>
                </c:pt>
                <c:pt idx="1102">
                  <c:v>75336774394.036163</c:v>
                </c:pt>
                <c:pt idx="1103">
                  <c:v>75692177744.906662</c:v>
                </c:pt>
                <c:pt idx="1104">
                  <c:v>75573730628.049667</c:v>
                </c:pt>
                <c:pt idx="1105">
                  <c:v>75625361798.669876</c:v>
                </c:pt>
                <c:pt idx="1106">
                  <c:v>75694593622.837021</c:v>
                </c:pt>
                <c:pt idx="1107">
                  <c:v>75093597136.700851</c:v>
                </c:pt>
                <c:pt idx="1108">
                  <c:v>75449232546.356659</c:v>
                </c:pt>
                <c:pt idx="1109">
                  <c:v>75706987137.962189</c:v>
                </c:pt>
                <c:pt idx="1110">
                  <c:v>75923370118.550385</c:v>
                </c:pt>
                <c:pt idx="1111">
                  <c:v>76174523984.589523</c:v>
                </c:pt>
                <c:pt idx="1112">
                  <c:v>76234085090.618088</c:v>
                </c:pt>
                <c:pt idx="1113">
                  <c:v>76131428407.16069</c:v>
                </c:pt>
                <c:pt idx="1114">
                  <c:v>76101262919.909164</c:v>
                </c:pt>
                <c:pt idx="1115">
                  <c:v>76007090313.776459</c:v>
                </c:pt>
                <c:pt idx="1116">
                  <c:v>76245531496.738174</c:v>
                </c:pt>
                <c:pt idx="1117">
                  <c:v>76283363098.725967</c:v>
                </c:pt>
                <c:pt idx="1118">
                  <c:v>76822795688.433136</c:v>
                </c:pt>
                <c:pt idx="1119">
                  <c:v>76582328499.699158</c:v>
                </c:pt>
                <c:pt idx="1120">
                  <c:v>76738305092.974289</c:v>
                </c:pt>
                <c:pt idx="1121">
                  <c:v>76394505622.613998</c:v>
                </c:pt>
                <c:pt idx="1122">
                  <c:v>76345970695.363205</c:v>
                </c:pt>
                <c:pt idx="1123">
                  <c:v>76495216916.78598</c:v>
                </c:pt>
                <c:pt idx="1124">
                  <c:v>76308260115.429245</c:v>
                </c:pt>
                <c:pt idx="1125">
                  <c:v>75833886947.526749</c:v>
                </c:pt>
                <c:pt idx="1126">
                  <c:v>76601573257.978302</c:v>
                </c:pt>
                <c:pt idx="1127">
                  <c:v>76150076594.599289</c:v>
                </c:pt>
                <c:pt idx="1128">
                  <c:v>75979901995.053833</c:v>
                </c:pt>
                <c:pt idx="1129">
                  <c:v>75922804323.245026</c:v>
                </c:pt>
                <c:pt idx="1130">
                  <c:v>75584315093.33252</c:v>
                </c:pt>
                <c:pt idx="1131">
                  <c:v>75594324780.149384</c:v>
                </c:pt>
                <c:pt idx="1132">
                  <c:v>75172423770.45285</c:v>
                </c:pt>
                <c:pt idx="1133">
                  <c:v>75541624240.097763</c:v>
                </c:pt>
                <c:pt idx="1134">
                  <c:v>75523517215.90303</c:v>
                </c:pt>
                <c:pt idx="1135">
                  <c:v>75846728157.284027</c:v>
                </c:pt>
                <c:pt idx="1136">
                  <c:v>75767974353.379333</c:v>
                </c:pt>
                <c:pt idx="1137">
                  <c:v>75697631791.418671</c:v>
                </c:pt>
                <c:pt idx="1138">
                  <c:v>76410874322.916824</c:v>
                </c:pt>
                <c:pt idx="1139">
                  <c:v>75832038354.938309</c:v>
                </c:pt>
                <c:pt idx="1140">
                  <c:v>76061100559.189423</c:v>
                </c:pt>
                <c:pt idx="1141">
                  <c:v>75685408258.29892</c:v>
                </c:pt>
                <c:pt idx="1142">
                  <c:v>75056691941.874893</c:v>
                </c:pt>
                <c:pt idx="1143">
                  <c:v>74995620784.254272</c:v>
                </c:pt>
                <c:pt idx="1144">
                  <c:v>74999301810.421768</c:v>
                </c:pt>
                <c:pt idx="1145">
                  <c:v>75005728686.065567</c:v>
                </c:pt>
                <c:pt idx="1146">
                  <c:v>74849811994.166168</c:v>
                </c:pt>
                <c:pt idx="1147">
                  <c:v>74759795644.793549</c:v>
                </c:pt>
                <c:pt idx="1148">
                  <c:v>74182869877.416519</c:v>
                </c:pt>
                <c:pt idx="1149">
                  <c:v>74106679304.338623</c:v>
                </c:pt>
                <c:pt idx="1150">
                  <c:v>74070488075.233734</c:v>
                </c:pt>
                <c:pt idx="1151">
                  <c:v>74175696860.799332</c:v>
                </c:pt>
                <c:pt idx="1152">
                  <c:v>74808703338.055389</c:v>
                </c:pt>
                <c:pt idx="1153">
                  <c:v>74848846666.95726</c:v>
                </c:pt>
                <c:pt idx="1154">
                  <c:v>75822049226.252502</c:v>
                </c:pt>
                <c:pt idx="1155">
                  <c:v>76311792560.738754</c:v>
                </c:pt>
                <c:pt idx="1156">
                  <c:v>76597067593.264465</c:v>
                </c:pt>
                <c:pt idx="1157">
                  <c:v>76611613835.102921</c:v>
                </c:pt>
                <c:pt idx="1158">
                  <c:v>76836853747.600922</c:v>
                </c:pt>
                <c:pt idx="1159">
                  <c:v>77709609463.9366</c:v>
                </c:pt>
                <c:pt idx="1160">
                  <c:v>77827592677.705856</c:v>
                </c:pt>
                <c:pt idx="1161">
                  <c:v>77915295008.985123</c:v>
                </c:pt>
                <c:pt idx="1162">
                  <c:v>78151105778.497208</c:v>
                </c:pt>
                <c:pt idx="1163">
                  <c:v>78131694750.84285</c:v>
                </c:pt>
                <c:pt idx="1164">
                  <c:v>78195268195.4785</c:v>
                </c:pt>
                <c:pt idx="1165">
                  <c:v>78250342173.055557</c:v>
                </c:pt>
                <c:pt idx="1166">
                  <c:v>78345943569.761581</c:v>
                </c:pt>
                <c:pt idx="1167">
                  <c:v>78745118387.893738</c:v>
                </c:pt>
                <c:pt idx="1168">
                  <c:v>78484638736.107498</c:v>
                </c:pt>
                <c:pt idx="1169">
                  <c:v>78553733472.305145</c:v>
                </c:pt>
                <c:pt idx="1170">
                  <c:v>78548911523.052612</c:v>
                </c:pt>
                <c:pt idx="1171">
                  <c:v>78494451449.335251</c:v>
                </c:pt>
                <c:pt idx="1172">
                  <c:v>78417517012.608566</c:v>
                </c:pt>
                <c:pt idx="1173">
                  <c:v>78553474837.613983</c:v>
                </c:pt>
                <c:pt idx="1174">
                  <c:v>78342386323.876236</c:v>
                </c:pt>
                <c:pt idx="1175">
                  <c:v>78212989553.927704</c:v>
                </c:pt>
                <c:pt idx="1176">
                  <c:v>77406439236.410416</c:v>
                </c:pt>
                <c:pt idx="1177">
                  <c:v>77162164539.477478</c:v>
                </c:pt>
                <c:pt idx="1178">
                  <c:v>77146493977.78183</c:v>
                </c:pt>
                <c:pt idx="1179">
                  <c:v>77119787722.901215</c:v>
                </c:pt>
                <c:pt idx="1180">
                  <c:v>77329105885.794373</c:v>
                </c:pt>
                <c:pt idx="1181">
                  <c:v>76676964876.081985</c:v>
                </c:pt>
                <c:pt idx="1182">
                  <c:v>76659164395.004501</c:v>
                </c:pt>
                <c:pt idx="1183">
                  <c:v>76610344214.061508</c:v>
                </c:pt>
                <c:pt idx="1184">
                  <c:v>76585599320.384995</c:v>
                </c:pt>
                <c:pt idx="1185">
                  <c:v>76542928979.520523</c:v>
                </c:pt>
                <c:pt idx="1186">
                  <c:v>76475252077.391937</c:v>
                </c:pt>
                <c:pt idx="1187">
                  <c:v>76504634325.215256</c:v>
                </c:pt>
                <c:pt idx="1188">
                  <c:v>76075831749.278381</c:v>
                </c:pt>
                <c:pt idx="1189">
                  <c:v>75438224102.775146</c:v>
                </c:pt>
                <c:pt idx="1190">
                  <c:v>75327176702.663422</c:v>
                </c:pt>
                <c:pt idx="1191">
                  <c:v>75405097731.533005</c:v>
                </c:pt>
                <c:pt idx="1192">
                  <c:v>75449863914.0392</c:v>
                </c:pt>
                <c:pt idx="1193">
                  <c:v>75594678109.326523</c:v>
                </c:pt>
                <c:pt idx="1194">
                  <c:v>75884656533.725372</c:v>
                </c:pt>
                <c:pt idx="1195">
                  <c:v>75787422825.562714</c:v>
                </c:pt>
                <c:pt idx="1196">
                  <c:v>75284602495.749832</c:v>
                </c:pt>
                <c:pt idx="1197">
                  <c:v>75021842355.338226</c:v>
                </c:pt>
                <c:pt idx="1198">
                  <c:v>74854379156.357544</c:v>
                </c:pt>
                <c:pt idx="1199">
                  <c:v>74779742696.3936</c:v>
                </c:pt>
                <c:pt idx="1200">
                  <c:v>74625035348.439362</c:v>
                </c:pt>
                <c:pt idx="1201">
                  <c:v>74321105187.671936</c:v>
                </c:pt>
                <c:pt idx="1202">
                  <c:v>75065582304.494278</c:v>
                </c:pt>
                <c:pt idx="1203">
                  <c:v>75860193473.980316</c:v>
                </c:pt>
                <c:pt idx="1204">
                  <c:v>75790512539.314026</c:v>
                </c:pt>
                <c:pt idx="1205">
                  <c:v>76053012515.484131</c:v>
                </c:pt>
                <c:pt idx="1206">
                  <c:v>76087807626.516876</c:v>
                </c:pt>
                <c:pt idx="1207">
                  <c:v>76023977986.081757</c:v>
                </c:pt>
                <c:pt idx="1208">
                  <c:v>75816825986.59848</c:v>
                </c:pt>
                <c:pt idx="1209">
                  <c:v>74921732231.676682</c:v>
                </c:pt>
                <c:pt idx="1210">
                  <c:v>74515980213.767899</c:v>
                </c:pt>
                <c:pt idx="1211">
                  <c:v>73793705639.445419</c:v>
                </c:pt>
                <c:pt idx="1212">
                  <c:v>72958534024.271667</c:v>
                </c:pt>
                <c:pt idx="1213">
                  <c:v>72590257357.832062</c:v>
                </c:pt>
                <c:pt idx="1214">
                  <c:v>72494173396.313553</c:v>
                </c:pt>
                <c:pt idx="1215">
                  <c:v>72159020507.634521</c:v>
                </c:pt>
                <c:pt idx="1216">
                  <c:v>71533526938.084198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9-409D-AB42-74053BFD5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990255"/>
        <c:axId val="611988815"/>
      </c:lineChart>
      <c:catAx>
        <c:axId val="611990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88815"/>
        <c:crosses val="autoZero"/>
        <c:auto val="1"/>
        <c:lblAlgn val="ctr"/>
        <c:lblOffset val="100"/>
        <c:noMultiLvlLbl val="0"/>
      </c:catAx>
      <c:valAx>
        <c:axId val="6119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9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928535807270252E-2"/>
          <c:y val="1.4204624891647793E-2"/>
          <c:w val="0.9003951178436489"/>
          <c:h val="0.90423386056973842"/>
        </c:manualLayout>
      </c:layout>
      <c:lineChart>
        <c:grouping val="standard"/>
        <c:varyColors val="0"/>
        <c:ser>
          <c:idx val="0"/>
          <c:order val="0"/>
          <c:tx>
            <c:strRef>
              <c:f>'USDC_Final Reserve'!$F$1</c:f>
              <c:strCache>
                <c:ptCount val="1"/>
                <c:pt idx="0">
                  <c:v>New Estimate Reserves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'USDC_Final Reserve'!$A$2:$A$1240</c:f>
              <c:numCache>
                <c:formatCode>m/d/yyyy</c:formatCode>
                <c:ptCount val="1239"/>
                <c:pt idx="0">
                  <c:v>44834</c:v>
                </c:pt>
                <c:pt idx="1">
                  <c:v>44835</c:v>
                </c:pt>
                <c:pt idx="2">
                  <c:v>44836</c:v>
                </c:pt>
                <c:pt idx="3">
                  <c:v>44837</c:v>
                </c:pt>
                <c:pt idx="4">
                  <c:v>44838</c:v>
                </c:pt>
                <c:pt idx="5">
                  <c:v>44839</c:v>
                </c:pt>
                <c:pt idx="6">
                  <c:v>44840</c:v>
                </c:pt>
                <c:pt idx="7">
                  <c:v>44841</c:v>
                </c:pt>
                <c:pt idx="8">
                  <c:v>44842</c:v>
                </c:pt>
                <c:pt idx="9">
                  <c:v>44843</c:v>
                </c:pt>
                <c:pt idx="10">
                  <c:v>44844</c:v>
                </c:pt>
                <c:pt idx="11">
                  <c:v>44845</c:v>
                </c:pt>
                <c:pt idx="12">
                  <c:v>44846</c:v>
                </c:pt>
                <c:pt idx="13">
                  <c:v>44847</c:v>
                </c:pt>
                <c:pt idx="14">
                  <c:v>44848</c:v>
                </c:pt>
                <c:pt idx="15">
                  <c:v>44849</c:v>
                </c:pt>
                <c:pt idx="16">
                  <c:v>44850</c:v>
                </c:pt>
                <c:pt idx="17">
                  <c:v>44851</c:v>
                </c:pt>
                <c:pt idx="18">
                  <c:v>44852</c:v>
                </c:pt>
                <c:pt idx="19">
                  <c:v>44853</c:v>
                </c:pt>
                <c:pt idx="20">
                  <c:v>44854</c:v>
                </c:pt>
                <c:pt idx="21">
                  <c:v>44855</c:v>
                </c:pt>
                <c:pt idx="22">
                  <c:v>44856</c:v>
                </c:pt>
                <c:pt idx="23">
                  <c:v>44857</c:v>
                </c:pt>
                <c:pt idx="24">
                  <c:v>44858</c:v>
                </c:pt>
                <c:pt idx="25">
                  <c:v>44859</c:v>
                </c:pt>
                <c:pt idx="26">
                  <c:v>44860</c:v>
                </c:pt>
                <c:pt idx="27">
                  <c:v>44861</c:v>
                </c:pt>
                <c:pt idx="28">
                  <c:v>44862</c:v>
                </c:pt>
                <c:pt idx="29">
                  <c:v>44863</c:v>
                </c:pt>
                <c:pt idx="30">
                  <c:v>44864</c:v>
                </c:pt>
                <c:pt idx="31">
                  <c:v>44865</c:v>
                </c:pt>
                <c:pt idx="32">
                  <c:v>44866</c:v>
                </c:pt>
                <c:pt idx="33">
                  <c:v>44867</c:v>
                </c:pt>
                <c:pt idx="34">
                  <c:v>44868</c:v>
                </c:pt>
                <c:pt idx="35">
                  <c:v>44869</c:v>
                </c:pt>
                <c:pt idx="36">
                  <c:v>44870</c:v>
                </c:pt>
                <c:pt idx="37">
                  <c:v>44871</c:v>
                </c:pt>
                <c:pt idx="38">
                  <c:v>44872</c:v>
                </c:pt>
                <c:pt idx="39">
                  <c:v>44873</c:v>
                </c:pt>
                <c:pt idx="40">
                  <c:v>44874</c:v>
                </c:pt>
                <c:pt idx="41">
                  <c:v>44875</c:v>
                </c:pt>
                <c:pt idx="42">
                  <c:v>44876</c:v>
                </c:pt>
                <c:pt idx="43">
                  <c:v>44877</c:v>
                </c:pt>
                <c:pt idx="44">
                  <c:v>44878</c:v>
                </c:pt>
                <c:pt idx="45">
                  <c:v>44879</c:v>
                </c:pt>
                <c:pt idx="46">
                  <c:v>44880</c:v>
                </c:pt>
                <c:pt idx="47">
                  <c:v>44881</c:v>
                </c:pt>
                <c:pt idx="48">
                  <c:v>44882</c:v>
                </c:pt>
                <c:pt idx="49">
                  <c:v>44883</c:v>
                </c:pt>
                <c:pt idx="50">
                  <c:v>44884</c:v>
                </c:pt>
                <c:pt idx="51">
                  <c:v>44885</c:v>
                </c:pt>
                <c:pt idx="52">
                  <c:v>44886</c:v>
                </c:pt>
                <c:pt idx="53">
                  <c:v>44887</c:v>
                </c:pt>
                <c:pt idx="54">
                  <c:v>44888</c:v>
                </c:pt>
                <c:pt idx="55">
                  <c:v>44889</c:v>
                </c:pt>
                <c:pt idx="56">
                  <c:v>44890</c:v>
                </c:pt>
                <c:pt idx="57">
                  <c:v>44891</c:v>
                </c:pt>
                <c:pt idx="58">
                  <c:v>44892</c:v>
                </c:pt>
                <c:pt idx="59">
                  <c:v>44893</c:v>
                </c:pt>
                <c:pt idx="60">
                  <c:v>44894</c:v>
                </c:pt>
                <c:pt idx="61">
                  <c:v>44895</c:v>
                </c:pt>
                <c:pt idx="62">
                  <c:v>44896</c:v>
                </c:pt>
                <c:pt idx="63">
                  <c:v>44897</c:v>
                </c:pt>
                <c:pt idx="64">
                  <c:v>44898</c:v>
                </c:pt>
                <c:pt idx="65">
                  <c:v>44899</c:v>
                </c:pt>
                <c:pt idx="66">
                  <c:v>44900</c:v>
                </c:pt>
                <c:pt idx="67">
                  <c:v>44901</c:v>
                </c:pt>
                <c:pt idx="68">
                  <c:v>44902</c:v>
                </c:pt>
                <c:pt idx="69">
                  <c:v>44903</c:v>
                </c:pt>
                <c:pt idx="70">
                  <c:v>44904</c:v>
                </c:pt>
                <c:pt idx="71">
                  <c:v>44905</c:v>
                </c:pt>
                <c:pt idx="72">
                  <c:v>44906</c:v>
                </c:pt>
                <c:pt idx="73">
                  <c:v>44907</c:v>
                </c:pt>
                <c:pt idx="74">
                  <c:v>44908</c:v>
                </c:pt>
                <c:pt idx="75">
                  <c:v>44909</c:v>
                </c:pt>
                <c:pt idx="76">
                  <c:v>44910</c:v>
                </c:pt>
                <c:pt idx="77">
                  <c:v>44911</c:v>
                </c:pt>
                <c:pt idx="78">
                  <c:v>44912</c:v>
                </c:pt>
                <c:pt idx="79">
                  <c:v>44913</c:v>
                </c:pt>
                <c:pt idx="80">
                  <c:v>44914</c:v>
                </c:pt>
                <c:pt idx="81">
                  <c:v>44915</c:v>
                </c:pt>
                <c:pt idx="82">
                  <c:v>44916</c:v>
                </c:pt>
                <c:pt idx="83">
                  <c:v>44917</c:v>
                </c:pt>
                <c:pt idx="84">
                  <c:v>44918</c:v>
                </c:pt>
                <c:pt idx="85">
                  <c:v>44919</c:v>
                </c:pt>
                <c:pt idx="86">
                  <c:v>44920</c:v>
                </c:pt>
                <c:pt idx="87">
                  <c:v>44921</c:v>
                </c:pt>
                <c:pt idx="88">
                  <c:v>44922</c:v>
                </c:pt>
                <c:pt idx="89">
                  <c:v>44923</c:v>
                </c:pt>
                <c:pt idx="90">
                  <c:v>44924</c:v>
                </c:pt>
                <c:pt idx="91">
                  <c:v>44925</c:v>
                </c:pt>
                <c:pt idx="92">
                  <c:v>44926</c:v>
                </c:pt>
                <c:pt idx="93">
                  <c:v>44927</c:v>
                </c:pt>
                <c:pt idx="94">
                  <c:v>44928</c:v>
                </c:pt>
                <c:pt idx="95">
                  <c:v>44929</c:v>
                </c:pt>
                <c:pt idx="96">
                  <c:v>44930</c:v>
                </c:pt>
                <c:pt idx="97">
                  <c:v>44931</c:v>
                </c:pt>
                <c:pt idx="98">
                  <c:v>44932</c:v>
                </c:pt>
                <c:pt idx="99">
                  <c:v>44933</c:v>
                </c:pt>
                <c:pt idx="100">
                  <c:v>44934</c:v>
                </c:pt>
                <c:pt idx="101">
                  <c:v>44935</c:v>
                </c:pt>
                <c:pt idx="102">
                  <c:v>44936</c:v>
                </c:pt>
                <c:pt idx="103">
                  <c:v>44937</c:v>
                </c:pt>
                <c:pt idx="104">
                  <c:v>44938</c:v>
                </c:pt>
                <c:pt idx="105">
                  <c:v>44939</c:v>
                </c:pt>
                <c:pt idx="106">
                  <c:v>44940</c:v>
                </c:pt>
                <c:pt idx="107">
                  <c:v>44941</c:v>
                </c:pt>
                <c:pt idx="108">
                  <c:v>44942</c:v>
                </c:pt>
                <c:pt idx="109">
                  <c:v>44943</c:v>
                </c:pt>
                <c:pt idx="110">
                  <c:v>44944</c:v>
                </c:pt>
                <c:pt idx="111">
                  <c:v>44945</c:v>
                </c:pt>
                <c:pt idx="112">
                  <c:v>44946</c:v>
                </c:pt>
                <c:pt idx="113">
                  <c:v>44947</c:v>
                </c:pt>
                <c:pt idx="114">
                  <c:v>44948</c:v>
                </c:pt>
                <c:pt idx="115">
                  <c:v>44949</c:v>
                </c:pt>
                <c:pt idx="116">
                  <c:v>44950</c:v>
                </c:pt>
                <c:pt idx="117">
                  <c:v>44951</c:v>
                </c:pt>
                <c:pt idx="118">
                  <c:v>44952</c:v>
                </c:pt>
                <c:pt idx="119">
                  <c:v>44953</c:v>
                </c:pt>
                <c:pt idx="120">
                  <c:v>44954</c:v>
                </c:pt>
                <c:pt idx="121">
                  <c:v>44955</c:v>
                </c:pt>
                <c:pt idx="122">
                  <c:v>44956</c:v>
                </c:pt>
                <c:pt idx="123">
                  <c:v>44957</c:v>
                </c:pt>
                <c:pt idx="124">
                  <c:v>44958</c:v>
                </c:pt>
                <c:pt idx="125">
                  <c:v>44959</c:v>
                </c:pt>
                <c:pt idx="126">
                  <c:v>44960</c:v>
                </c:pt>
                <c:pt idx="127">
                  <c:v>44961</c:v>
                </c:pt>
                <c:pt idx="128">
                  <c:v>44962</c:v>
                </c:pt>
                <c:pt idx="129">
                  <c:v>44963</c:v>
                </c:pt>
                <c:pt idx="130">
                  <c:v>44964</c:v>
                </c:pt>
                <c:pt idx="131">
                  <c:v>44965</c:v>
                </c:pt>
                <c:pt idx="132">
                  <c:v>44966</c:v>
                </c:pt>
                <c:pt idx="133">
                  <c:v>44967</c:v>
                </c:pt>
                <c:pt idx="134">
                  <c:v>44968</c:v>
                </c:pt>
                <c:pt idx="135">
                  <c:v>44969</c:v>
                </c:pt>
                <c:pt idx="136">
                  <c:v>44970</c:v>
                </c:pt>
                <c:pt idx="137">
                  <c:v>44971</c:v>
                </c:pt>
                <c:pt idx="138">
                  <c:v>44972</c:v>
                </c:pt>
                <c:pt idx="139">
                  <c:v>44973</c:v>
                </c:pt>
                <c:pt idx="140">
                  <c:v>44974</c:v>
                </c:pt>
                <c:pt idx="141">
                  <c:v>44975</c:v>
                </c:pt>
                <c:pt idx="142">
                  <c:v>44976</c:v>
                </c:pt>
                <c:pt idx="143">
                  <c:v>44977</c:v>
                </c:pt>
                <c:pt idx="144">
                  <c:v>44978</c:v>
                </c:pt>
                <c:pt idx="145">
                  <c:v>44979</c:v>
                </c:pt>
                <c:pt idx="146">
                  <c:v>44980</c:v>
                </c:pt>
                <c:pt idx="147">
                  <c:v>44981</c:v>
                </c:pt>
                <c:pt idx="148">
                  <c:v>44982</c:v>
                </c:pt>
                <c:pt idx="149">
                  <c:v>44983</c:v>
                </c:pt>
                <c:pt idx="150">
                  <c:v>44984</c:v>
                </c:pt>
                <c:pt idx="151">
                  <c:v>44985</c:v>
                </c:pt>
                <c:pt idx="152">
                  <c:v>44986</c:v>
                </c:pt>
                <c:pt idx="153">
                  <c:v>44987</c:v>
                </c:pt>
                <c:pt idx="154">
                  <c:v>44988</c:v>
                </c:pt>
                <c:pt idx="155">
                  <c:v>44989</c:v>
                </c:pt>
                <c:pt idx="156">
                  <c:v>44990</c:v>
                </c:pt>
                <c:pt idx="157">
                  <c:v>44991</c:v>
                </c:pt>
                <c:pt idx="158">
                  <c:v>44992</c:v>
                </c:pt>
                <c:pt idx="159">
                  <c:v>44993</c:v>
                </c:pt>
                <c:pt idx="160">
                  <c:v>44994</c:v>
                </c:pt>
                <c:pt idx="161">
                  <c:v>44995</c:v>
                </c:pt>
                <c:pt idx="162">
                  <c:v>44996</c:v>
                </c:pt>
                <c:pt idx="163">
                  <c:v>44997</c:v>
                </c:pt>
                <c:pt idx="164">
                  <c:v>44998</c:v>
                </c:pt>
                <c:pt idx="165">
                  <c:v>44999</c:v>
                </c:pt>
                <c:pt idx="166">
                  <c:v>45000</c:v>
                </c:pt>
                <c:pt idx="167">
                  <c:v>45001</c:v>
                </c:pt>
                <c:pt idx="168">
                  <c:v>45002</c:v>
                </c:pt>
                <c:pt idx="169">
                  <c:v>45003</c:v>
                </c:pt>
                <c:pt idx="170">
                  <c:v>45004</c:v>
                </c:pt>
                <c:pt idx="171">
                  <c:v>45005</c:v>
                </c:pt>
                <c:pt idx="172">
                  <c:v>45006</c:v>
                </c:pt>
                <c:pt idx="173">
                  <c:v>45007</c:v>
                </c:pt>
                <c:pt idx="174">
                  <c:v>45008</c:v>
                </c:pt>
                <c:pt idx="175">
                  <c:v>45009</c:v>
                </c:pt>
                <c:pt idx="176">
                  <c:v>45010</c:v>
                </c:pt>
                <c:pt idx="177">
                  <c:v>45011</c:v>
                </c:pt>
                <c:pt idx="178">
                  <c:v>45012</c:v>
                </c:pt>
                <c:pt idx="179">
                  <c:v>45013</c:v>
                </c:pt>
                <c:pt idx="180">
                  <c:v>45014</c:v>
                </c:pt>
                <c:pt idx="181">
                  <c:v>45015</c:v>
                </c:pt>
                <c:pt idx="182">
                  <c:v>45016</c:v>
                </c:pt>
                <c:pt idx="183">
                  <c:v>45017</c:v>
                </c:pt>
                <c:pt idx="184">
                  <c:v>45018</c:v>
                </c:pt>
                <c:pt idx="185">
                  <c:v>45019</c:v>
                </c:pt>
                <c:pt idx="186">
                  <c:v>45020</c:v>
                </c:pt>
                <c:pt idx="187">
                  <c:v>45021</c:v>
                </c:pt>
                <c:pt idx="188">
                  <c:v>45022</c:v>
                </c:pt>
                <c:pt idx="189">
                  <c:v>45023</c:v>
                </c:pt>
                <c:pt idx="190">
                  <c:v>45024</c:v>
                </c:pt>
                <c:pt idx="191">
                  <c:v>45025</c:v>
                </c:pt>
                <c:pt idx="192">
                  <c:v>45026</c:v>
                </c:pt>
                <c:pt idx="193">
                  <c:v>45027</c:v>
                </c:pt>
                <c:pt idx="194">
                  <c:v>45028</c:v>
                </c:pt>
                <c:pt idx="195">
                  <c:v>45029</c:v>
                </c:pt>
                <c:pt idx="196">
                  <c:v>45030</c:v>
                </c:pt>
                <c:pt idx="197">
                  <c:v>45031</c:v>
                </c:pt>
                <c:pt idx="198">
                  <c:v>45032</c:v>
                </c:pt>
                <c:pt idx="199">
                  <c:v>45033</c:v>
                </c:pt>
                <c:pt idx="200">
                  <c:v>45034</c:v>
                </c:pt>
                <c:pt idx="201">
                  <c:v>45035</c:v>
                </c:pt>
                <c:pt idx="202">
                  <c:v>45036</c:v>
                </c:pt>
                <c:pt idx="203">
                  <c:v>45037</c:v>
                </c:pt>
                <c:pt idx="204">
                  <c:v>45038</c:v>
                </c:pt>
                <c:pt idx="205">
                  <c:v>45039</c:v>
                </c:pt>
                <c:pt idx="206">
                  <c:v>45040</c:v>
                </c:pt>
                <c:pt idx="207">
                  <c:v>45041</c:v>
                </c:pt>
                <c:pt idx="208">
                  <c:v>45042</c:v>
                </c:pt>
                <c:pt idx="209">
                  <c:v>45043</c:v>
                </c:pt>
                <c:pt idx="210">
                  <c:v>45044</c:v>
                </c:pt>
                <c:pt idx="211">
                  <c:v>45045</c:v>
                </c:pt>
                <c:pt idx="212">
                  <c:v>45046</c:v>
                </c:pt>
                <c:pt idx="213">
                  <c:v>45047</c:v>
                </c:pt>
                <c:pt idx="214">
                  <c:v>45048</c:v>
                </c:pt>
                <c:pt idx="215">
                  <c:v>45049</c:v>
                </c:pt>
                <c:pt idx="216">
                  <c:v>45050</c:v>
                </c:pt>
                <c:pt idx="217">
                  <c:v>45051</c:v>
                </c:pt>
                <c:pt idx="218">
                  <c:v>45052</c:v>
                </c:pt>
                <c:pt idx="219">
                  <c:v>45053</c:v>
                </c:pt>
                <c:pt idx="220">
                  <c:v>45054</c:v>
                </c:pt>
                <c:pt idx="221">
                  <c:v>45055</c:v>
                </c:pt>
                <c:pt idx="222">
                  <c:v>45056</c:v>
                </c:pt>
                <c:pt idx="223">
                  <c:v>45057</c:v>
                </c:pt>
                <c:pt idx="224">
                  <c:v>45058</c:v>
                </c:pt>
                <c:pt idx="225">
                  <c:v>45059</c:v>
                </c:pt>
                <c:pt idx="226">
                  <c:v>45060</c:v>
                </c:pt>
                <c:pt idx="227">
                  <c:v>45061</c:v>
                </c:pt>
                <c:pt idx="228">
                  <c:v>45062</c:v>
                </c:pt>
                <c:pt idx="229">
                  <c:v>45063</c:v>
                </c:pt>
                <c:pt idx="230">
                  <c:v>45064</c:v>
                </c:pt>
                <c:pt idx="231">
                  <c:v>45065</c:v>
                </c:pt>
                <c:pt idx="232">
                  <c:v>45066</c:v>
                </c:pt>
                <c:pt idx="233">
                  <c:v>45067</c:v>
                </c:pt>
                <c:pt idx="234">
                  <c:v>45068</c:v>
                </c:pt>
                <c:pt idx="235">
                  <c:v>45069</c:v>
                </c:pt>
                <c:pt idx="236">
                  <c:v>45070</c:v>
                </c:pt>
                <c:pt idx="237">
                  <c:v>45071</c:v>
                </c:pt>
                <c:pt idx="238">
                  <c:v>45072</c:v>
                </c:pt>
                <c:pt idx="239">
                  <c:v>45073</c:v>
                </c:pt>
                <c:pt idx="240">
                  <c:v>45074</c:v>
                </c:pt>
                <c:pt idx="241">
                  <c:v>45075</c:v>
                </c:pt>
                <c:pt idx="242">
                  <c:v>45076</c:v>
                </c:pt>
                <c:pt idx="243">
                  <c:v>45077</c:v>
                </c:pt>
                <c:pt idx="244">
                  <c:v>45078</c:v>
                </c:pt>
                <c:pt idx="245">
                  <c:v>45079</c:v>
                </c:pt>
                <c:pt idx="246">
                  <c:v>45080</c:v>
                </c:pt>
                <c:pt idx="247">
                  <c:v>45081</c:v>
                </c:pt>
                <c:pt idx="248">
                  <c:v>45082</c:v>
                </c:pt>
                <c:pt idx="249">
                  <c:v>45083</c:v>
                </c:pt>
                <c:pt idx="250">
                  <c:v>45084</c:v>
                </c:pt>
                <c:pt idx="251">
                  <c:v>45085</c:v>
                </c:pt>
                <c:pt idx="252">
                  <c:v>45086</c:v>
                </c:pt>
                <c:pt idx="253">
                  <c:v>45087</c:v>
                </c:pt>
                <c:pt idx="254">
                  <c:v>45088</c:v>
                </c:pt>
                <c:pt idx="255">
                  <c:v>45089</c:v>
                </c:pt>
                <c:pt idx="256">
                  <c:v>45090</c:v>
                </c:pt>
                <c:pt idx="257">
                  <c:v>45091</c:v>
                </c:pt>
                <c:pt idx="258">
                  <c:v>45092</c:v>
                </c:pt>
                <c:pt idx="259">
                  <c:v>45093</c:v>
                </c:pt>
                <c:pt idx="260">
                  <c:v>45094</c:v>
                </c:pt>
                <c:pt idx="261">
                  <c:v>45095</c:v>
                </c:pt>
                <c:pt idx="262">
                  <c:v>45096</c:v>
                </c:pt>
                <c:pt idx="263">
                  <c:v>45097</c:v>
                </c:pt>
                <c:pt idx="264">
                  <c:v>45098</c:v>
                </c:pt>
                <c:pt idx="265">
                  <c:v>45099</c:v>
                </c:pt>
                <c:pt idx="266">
                  <c:v>45100</c:v>
                </c:pt>
                <c:pt idx="267">
                  <c:v>45101</c:v>
                </c:pt>
                <c:pt idx="268">
                  <c:v>45102</c:v>
                </c:pt>
                <c:pt idx="269">
                  <c:v>45103</c:v>
                </c:pt>
                <c:pt idx="270">
                  <c:v>45104</c:v>
                </c:pt>
                <c:pt idx="271">
                  <c:v>45105</c:v>
                </c:pt>
                <c:pt idx="272">
                  <c:v>45106</c:v>
                </c:pt>
                <c:pt idx="273">
                  <c:v>45107</c:v>
                </c:pt>
                <c:pt idx="274">
                  <c:v>45108</c:v>
                </c:pt>
                <c:pt idx="275">
                  <c:v>45109</c:v>
                </c:pt>
                <c:pt idx="276">
                  <c:v>45110</c:v>
                </c:pt>
                <c:pt idx="277">
                  <c:v>45111</c:v>
                </c:pt>
                <c:pt idx="278">
                  <c:v>45112</c:v>
                </c:pt>
                <c:pt idx="279">
                  <c:v>45113</c:v>
                </c:pt>
                <c:pt idx="280">
                  <c:v>45114</c:v>
                </c:pt>
                <c:pt idx="281">
                  <c:v>45115</c:v>
                </c:pt>
                <c:pt idx="282">
                  <c:v>45116</c:v>
                </c:pt>
                <c:pt idx="283">
                  <c:v>45117</c:v>
                </c:pt>
                <c:pt idx="284">
                  <c:v>45118</c:v>
                </c:pt>
                <c:pt idx="285">
                  <c:v>45119</c:v>
                </c:pt>
                <c:pt idx="286">
                  <c:v>45120</c:v>
                </c:pt>
                <c:pt idx="287">
                  <c:v>45121</c:v>
                </c:pt>
                <c:pt idx="288">
                  <c:v>45122</c:v>
                </c:pt>
                <c:pt idx="289">
                  <c:v>45123</c:v>
                </c:pt>
                <c:pt idx="290">
                  <c:v>45124</c:v>
                </c:pt>
                <c:pt idx="291">
                  <c:v>45125</c:v>
                </c:pt>
                <c:pt idx="292">
                  <c:v>45126</c:v>
                </c:pt>
                <c:pt idx="293">
                  <c:v>45127</c:v>
                </c:pt>
                <c:pt idx="294">
                  <c:v>45128</c:v>
                </c:pt>
                <c:pt idx="295">
                  <c:v>45129</c:v>
                </c:pt>
                <c:pt idx="296">
                  <c:v>45130</c:v>
                </c:pt>
                <c:pt idx="297">
                  <c:v>45131</c:v>
                </c:pt>
                <c:pt idx="298">
                  <c:v>45132</c:v>
                </c:pt>
                <c:pt idx="299">
                  <c:v>45133</c:v>
                </c:pt>
                <c:pt idx="300">
                  <c:v>45134</c:v>
                </c:pt>
                <c:pt idx="301">
                  <c:v>45135</c:v>
                </c:pt>
                <c:pt idx="302">
                  <c:v>45136</c:v>
                </c:pt>
                <c:pt idx="303">
                  <c:v>45137</c:v>
                </c:pt>
                <c:pt idx="304">
                  <c:v>45138</c:v>
                </c:pt>
                <c:pt idx="305">
                  <c:v>45139</c:v>
                </c:pt>
                <c:pt idx="306">
                  <c:v>45140</c:v>
                </c:pt>
                <c:pt idx="307">
                  <c:v>45141</c:v>
                </c:pt>
                <c:pt idx="308">
                  <c:v>45142</c:v>
                </c:pt>
                <c:pt idx="309">
                  <c:v>45143</c:v>
                </c:pt>
                <c:pt idx="310">
                  <c:v>45144</c:v>
                </c:pt>
                <c:pt idx="311">
                  <c:v>45145</c:v>
                </c:pt>
                <c:pt idx="312">
                  <c:v>45146</c:v>
                </c:pt>
                <c:pt idx="313">
                  <c:v>45147</c:v>
                </c:pt>
                <c:pt idx="314">
                  <c:v>45148</c:v>
                </c:pt>
                <c:pt idx="315">
                  <c:v>45149</c:v>
                </c:pt>
                <c:pt idx="316">
                  <c:v>45150</c:v>
                </c:pt>
                <c:pt idx="317">
                  <c:v>45151</c:v>
                </c:pt>
                <c:pt idx="318">
                  <c:v>45152</c:v>
                </c:pt>
                <c:pt idx="319">
                  <c:v>45153</c:v>
                </c:pt>
                <c:pt idx="320">
                  <c:v>45154</c:v>
                </c:pt>
                <c:pt idx="321">
                  <c:v>45155</c:v>
                </c:pt>
                <c:pt idx="322">
                  <c:v>45156</c:v>
                </c:pt>
                <c:pt idx="323">
                  <c:v>45157</c:v>
                </c:pt>
                <c:pt idx="324">
                  <c:v>45158</c:v>
                </c:pt>
                <c:pt idx="325">
                  <c:v>45159</c:v>
                </c:pt>
                <c:pt idx="326">
                  <c:v>45160</c:v>
                </c:pt>
                <c:pt idx="327">
                  <c:v>45161</c:v>
                </c:pt>
                <c:pt idx="328">
                  <c:v>45162</c:v>
                </c:pt>
                <c:pt idx="329">
                  <c:v>45163</c:v>
                </c:pt>
                <c:pt idx="330">
                  <c:v>45164</c:v>
                </c:pt>
                <c:pt idx="331">
                  <c:v>45165</c:v>
                </c:pt>
                <c:pt idx="332">
                  <c:v>45166</c:v>
                </c:pt>
                <c:pt idx="333">
                  <c:v>45167</c:v>
                </c:pt>
                <c:pt idx="334">
                  <c:v>45168</c:v>
                </c:pt>
                <c:pt idx="335">
                  <c:v>45169</c:v>
                </c:pt>
                <c:pt idx="336">
                  <c:v>45170</c:v>
                </c:pt>
                <c:pt idx="337">
                  <c:v>45171</c:v>
                </c:pt>
                <c:pt idx="338">
                  <c:v>45172</c:v>
                </c:pt>
                <c:pt idx="339">
                  <c:v>45173</c:v>
                </c:pt>
                <c:pt idx="340">
                  <c:v>45174</c:v>
                </c:pt>
                <c:pt idx="341">
                  <c:v>45175</c:v>
                </c:pt>
                <c:pt idx="342">
                  <c:v>45176</c:v>
                </c:pt>
                <c:pt idx="343">
                  <c:v>45177</c:v>
                </c:pt>
                <c:pt idx="344">
                  <c:v>45178</c:v>
                </c:pt>
                <c:pt idx="345">
                  <c:v>45179</c:v>
                </c:pt>
                <c:pt idx="346">
                  <c:v>45180</c:v>
                </c:pt>
                <c:pt idx="347">
                  <c:v>45181</c:v>
                </c:pt>
                <c:pt idx="348">
                  <c:v>45182</c:v>
                </c:pt>
                <c:pt idx="349">
                  <c:v>45183</c:v>
                </c:pt>
                <c:pt idx="350">
                  <c:v>45184</c:v>
                </c:pt>
                <c:pt idx="351">
                  <c:v>45185</c:v>
                </c:pt>
                <c:pt idx="352">
                  <c:v>45186</c:v>
                </c:pt>
                <c:pt idx="353">
                  <c:v>45187</c:v>
                </c:pt>
                <c:pt idx="354">
                  <c:v>45188</c:v>
                </c:pt>
                <c:pt idx="355">
                  <c:v>45189</c:v>
                </c:pt>
                <c:pt idx="356">
                  <c:v>45190</c:v>
                </c:pt>
                <c:pt idx="357">
                  <c:v>45191</c:v>
                </c:pt>
                <c:pt idx="358">
                  <c:v>45192</c:v>
                </c:pt>
                <c:pt idx="359">
                  <c:v>45193</c:v>
                </c:pt>
                <c:pt idx="360">
                  <c:v>45194</c:v>
                </c:pt>
                <c:pt idx="361">
                  <c:v>45195</c:v>
                </c:pt>
                <c:pt idx="362">
                  <c:v>45196</c:v>
                </c:pt>
                <c:pt idx="363">
                  <c:v>45197</c:v>
                </c:pt>
                <c:pt idx="364">
                  <c:v>45198</c:v>
                </c:pt>
                <c:pt idx="365">
                  <c:v>45199</c:v>
                </c:pt>
                <c:pt idx="366">
                  <c:v>45200</c:v>
                </c:pt>
                <c:pt idx="367">
                  <c:v>45201</c:v>
                </c:pt>
                <c:pt idx="368">
                  <c:v>45202</c:v>
                </c:pt>
                <c:pt idx="369">
                  <c:v>45203</c:v>
                </c:pt>
                <c:pt idx="370">
                  <c:v>45204</c:v>
                </c:pt>
                <c:pt idx="371">
                  <c:v>45205</c:v>
                </c:pt>
                <c:pt idx="372">
                  <c:v>45206</c:v>
                </c:pt>
                <c:pt idx="373">
                  <c:v>45207</c:v>
                </c:pt>
                <c:pt idx="374">
                  <c:v>45208</c:v>
                </c:pt>
                <c:pt idx="375">
                  <c:v>45209</c:v>
                </c:pt>
                <c:pt idx="376">
                  <c:v>45210</c:v>
                </c:pt>
                <c:pt idx="377">
                  <c:v>45211</c:v>
                </c:pt>
                <c:pt idx="378">
                  <c:v>45212</c:v>
                </c:pt>
                <c:pt idx="379">
                  <c:v>45213</c:v>
                </c:pt>
                <c:pt idx="380">
                  <c:v>45214</c:v>
                </c:pt>
                <c:pt idx="381">
                  <c:v>45215</c:v>
                </c:pt>
                <c:pt idx="382">
                  <c:v>45216</c:v>
                </c:pt>
                <c:pt idx="383">
                  <c:v>45217</c:v>
                </c:pt>
                <c:pt idx="384">
                  <c:v>45218</c:v>
                </c:pt>
                <c:pt idx="385">
                  <c:v>45219</c:v>
                </c:pt>
                <c:pt idx="386">
                  <c:v>45220</c:v>
                </c:pt>
                <c:pt idx="387">
                  <c:v>45221</c:v>
                </c:pt>
                <c:pt idx="388">
                  <c:v>45222</c:v>
                </c:pt>
                <c:pt idx="389">
                  <c:v>45223</c:v>
                </c:pt>
                <c:pt idx="390">
                  <c:v>45224</c:v>
                </c:pt>
                <c:pt idx="391">
                  <c:v>45225</c:v>
                </c:pt>
                <c:pt idx="392">
                  <c:v>45226</c:v>
                </c:pt>
                <c:pt idx="393">
                  <c:v>45227</c:v>
                </c:pt>
                <c:pt idx="394">
                  <c:v>45228</c:v>
                </c:pt>
                <c:pt idx="395">
                  <c:v>45229</c:v>
                </c:pt>
                <c:pt idx="396">
                  <c:v>45230</c:v>
                </c:pt>
                <c:pt idx="397">
                  <c:v>45231</c:v>
                </c:pt>
                <c:pt idx="398">
                  <c:v>45232</c:v>
                </c:pt>
                <c:pt idx="399">
                  <c:v>45233</c:v>
                </c:pt>
                <c:pt idx="400">
                  <c:v>45234</c:v>
                </c:pt>
                <c:pt idx="401">
                  <c:v>45235</c:v>
                </c:pt>
                <c:pt idx="402">
                  <c:v>45236</c:v>
                </c:pt>
                <c:pt idx="403">
                  <c:v>45237</c:v>
                </c:pt>
                <c:pt idx="404">
                  <c:v>45238</c:v>
                </c:pt>
                <c:pt idx="405">
                  <c:v>45239</c:v>
                </c:pt>
                <c:pt idx="406">
                  <c:v>45240</c:v>
                </c:pt>
                <c:pt idx="407">
                  <c:v>45241</c:v>
                </c:pt>
                <c:pt idx="408">
                  <c:v>45242</c:v>
                </c:pt>
                <c:pt idx="409">
                  <c:v>45243</c:v>
                </c:pt>
                <c:pt idx="410">
                  <c:v>45244</c:v>
                </c:pt>
                <c:pt idx="411">
                  <c:v>45245</c:v>
                </c:pt>
                <c:pt idx="412">
                  <c:v>45246</c:v>
                </c:pt>
                <c:pt idx="413">
                  <c:v>45247</c:v>
                </c:pt>
                <c:pt idx="414">
                  <c:v>45248</c:v>
                </c:pt>
                <c:pt idx="415">
                  <c:v>45249</c:v>
                </c:pt>
                <c:pt idx="416">
                  <c:v>45250</c:v>
                </c:pt>
                <c:pt idx="417">
                  <c:v>45251</c:v>
                </c:pt>
                <c:pt idx="418">
                  <c:v>45252</c:v>
                </c:pt>
                <c:pt idx="419">
                  <c:v>45253</c:v>
                </c:pt>
                <c:pt idx="420">
                  <c:v>45254</c:v>
                </c:pt>
                <c:pt idx="421">
                  <c:v>45255</c:v>
                </c:pt>
                <c:pt idx="422">
                  <c:v>45256</c:v>
                </c:pt>
                <c:pt idx="423">
                  <c:v>45257</c:v>
                </c:pt>
                <c:pt idx="424">
                  <c:v>45258</c:v>
                </c:pt>
                <c:pt idx="425">
                  <c:v>45259</c:v>
                </c:pt>
                <c:pt idx="426">
                  <c:v>45260</c:v>
                </c:pt>
                <c:pt idx="427">
                  <c:v>45261</c:v>
                </c:pt>
                <c:pt idx="428">
                  <c:v>45262</c:v>
                </c:pt>
                <c:pt idx="429">
                  <c:v>45263</c:v>
                </c:pt>
                <c:pt idx="430">
                  <c:v>45264</c:v>
                </c:pt>
                <c:pt idx="431">
                  <c:v>45265</c:v>
                </c:pt>
                <c:pt idx="432">
                  <c:v>45266</c:v>
                </c:pt>
                <c:pt idx="433">
                  <c:v>45267</c:v>
                </c:pt>
                <c:pt idx="434">
                  <c:v>45268</c:v>
                </c:pt>
                <c:pt idx="435">
                  <c:v>45269</c:v>
                </c:pt>
                <c:pt idx="436">
                  <c:v>45270</c:v>
                </c:pt>
                <c:pt idx="437">
                  <c:v>45271</c:v>
                </c:pt>
                <c:pt idx="438">
                  <c:v>45272</c:v>
                </c:pt>
                <c:pt idx="439">
                  <c:v>45273</c:v>
                </c:pt>
                <c:pt idx="440">
                  <c:v>45274</c:v>
                </c:pt>
                <c:pt idx="441">
                  <c:v>45275</c:v>
                </c:pt>
                <c:pt idx="442">
                  <c:v>45276</c:v>
                </c:pt>
                <c:pt idx="443">
                  <c:v>45277</c:v>
                </c:pt>
                <c:pt idx="444">
                  <c:v>45278</c:v>
                </c:pt>
                <c:pt idx="445">
                  <c:v>45279</c:v>
                </c:pt>
                <c:pt idx="446">
                  <c:v>45280</c:v>
                </c:pt>
                <c:pt idx="447">
                  <c:v>45281</c:v>
                </c:pt>
                <c:pt idx="448">
                  <c:v>45282</c:v>
                </c:pt>
                <c:pt idx="449">
                  <c:v>45283</c:v>
                </c:pt>
                <c:pt idx="450">
                  <c:v>45284</c:v>
                </c:pt>
                <c:pt idx="451">
                  <c:v>45285</c:v>
                </c:pt>
                <c:pt idx="452">
                  <c:v>45286</c:v>
                </c:pt>
                <c:pt idx="453">
                  <c:v>45287</c:v>
                </c:pt>
                <c:pt idx="454">
                  <c:v>45288</c:v>
                </c:pt>
                <c:pt idx="455">
                  <c:v>45289</c:v>
                </c:pt>
                <c:pt idx="456">
                  <c:v>45290</c:v>
                </c:pt>
                <c:pt idx="457">
                  <c:v>45291</c:v>
                </c:pt>
                <c:pt idx="458">
                  <c:v>45292</c:v>
                </c:pt>
                <c:pt idx="459">
                  <c:v>45293</c:v>
                </c:pt>
                <c:pt idx="460">
                  <c:v>45294</c:v>
                </c:pt>
                <c:pt idx="461">
                  <c:v>45295</c:v>
                </c:pt>
                <c:pt idx="462">
                  <c:v>45296</c:v>
                </c:pt>
                <c:pt idx="463">
                  <c:v>45297</c:v>
                </c:pt>
                <c:pt idx="464">
                  <c:v>45298</c:v>
                </c:pt>
                <c:pt idx="465">
                  <c:v>45299</c:v>
                </c:pt>
                <c:pt idx="466">
                  <c:v>45300</c:v>
                </c:pt>
                <c:pt idx="467">
                  <c:v>45301</c:v>
                </c:pt>
                <c:pt idx="468">
                  <c:v>45302</c:v>
                </c:pt>
                <c:pt idx="469">
                  <c:v>45303</c:v>
                </c:pt>
                <c:pt idx="470">
                  <c:v>45304</c:v>
                </c:pt>
                <c:pt idx="471">
                  <c:v>45305</c:v>
                </c:pt>
                <c:pt idx="472">
                  <c:v>45306</c:v>
                </c:pt>
                <c:pt idx="473">
                  <c:v>45307</c:v>
                </c:pt>
                <c:pt idx="474">
                  <c:v>45308</c:v>
                </c:pt>
                <c:pt idx="475">
                  <c:v>45309</c:v>
                </c:pt>
                <c:pt idx="476">
                  <c:v>45310</c:v>
                </c:pt>
                <c:pt idx="477">
                  <c:v>45311</c:v>
                </c:pt>
                <c:pt idx="478">
                  <c:v>45312</c:v>
                </c:pt>
                <c:pt idx="479">
                  <c:v>45313</c:v>
                </c:pt>
                <c:pt idx="480">
                  <c:v>45314</c:v>
                </c:pt>
                <c:pt idx="481">
                  <c:v>45315</c:v>
                </c:pt>
                <c:pt idx="482">
                  <c:v>45316</c:v>
                </c:pt>
                <c:pt idx="483">
                  <c:v>45317</c:v>
                </c:pt>
                <c:pt idx="484">
                  <c:v>45318</c:v>
                </c:pt>
                <c:pt idx="485">
                  <c:v>45319</c:v>
                </c:pt>
                <c:pt idx="486">
                  <c:v>45320</c:v>
                </c:pt>
                <c:pt idx="487">
                  <c:v>45321</c:v>
                </c:pt>
                <c:pt idx="488">
                  <c:v>45322</c:v>
                </c:pt>
                <c:pt idx="489">
                  <c:v>45323</c:v>
                </c:pt>
                <c:pt idx="490">
                  <c:v>45324</c:v>
                </c:pt>
                <c:pt idx="491">
                  <c:v>45325</c:v>
                </c:pt>
                <c:pt idx="492">
                  <c:v>45326</c:v>
                </c:pt>
                <c:pt idx="493">
                  <c:v>45327</c:v>
                </c:pt>
                <c:pt idx="494">
                  <c:v>45328</c:v>
                </c:pt>
                <c:pt idx="495">
                  <c:v>45329</c:v>
                </c:pt>
                <c:pt idx="496">
                  <c:v>45330</c:v>
                </c:pt>
                <c:pt idx="497">
                  <c:v>45331</c:v>
                </c:pt>
                <c:pt idx="498">
                  <c:v>45332</c:v>
                </c:pt>
                <c:pt idx="499">
                  <c:v>45333</c:v>
                </c:pt>
                <c:pt idx="500">
                  <c:v>45334</c:v>
                </c:pt>
                <c:pt idx="501">
                  <c:v>45335</c:v>
                </c:pt>
                <c:pt idx="502">
                  <c:v>45336</c:v>
                </c:pt>
                <c:pt idx="503">
                  <c:v>45337</c:v>
                </c:pt>
                <c:pt idx="504">
                  <c:v>45338</c:v>
                </c:pt>
                <c:pt idx="505">
                  <c:v>45339</c:v>
                </c:pt>
                <c:pt idx="506">
                  <c:v>45340</c:v>
                </c:pt>
                <c:pt idx="507">
                  <c:v>45341</c:v>
                </c:pt>
                <c:pt idx="508">
                  <c:v>45342</c:v>
                </c:pt>
                <c:pt idx="509">
                  <c:v>45343</c:v>
                </c:pt>
                <c:pt idx="510">
                  <c:v>45344</c:v>
                </c:pt>
                <c:pt idx="511">
                  <c:v>45345</c:v>
                </c:pt>
                <c:pt idx="512">
                  <c:v>45346</c:v>
                </c:pt>
                <c:pt idx="513">
                  <c:v>45347</c:v>
                </c:pt>
                <c:pt idx="514">
                  <c:v>45348</c:v>
                </c:pt>
                <c:pt idx="515">
                  <c:v>45349</c:v>
                </c:pt>
                <c:pt idx="516">
                  <c:v>45350</c:v>
                </c:pt>
                <c:pt idx="517">
                  <c:v>45351</c:v>
                </c:pt>
                <c:pt idx="518">
                  <c:v>45352</c:v>
                </c:pt>
                <c:pt idx="519">
                  <c:v>45353</c:v>
                </c:pt>
                <c:pt idx="520">
                  <c:v>45354</c:v>
                </c:pt>
                <c:pt idx="521">
                  <c:v>45355</c:v>
                </c:pt>
                <c:pt idx="522">
                  <c:v>45356</c:v>
                </c:pt>
                <c:pt idx="523">
                  <c:v>45357</c:v>
                </c:pt>
                <c:pt idx="524">
                  <c:v>45358</c:v>
                </c:pt>
                <c:pt idx="525">
                  <c:v>45359</c:v>
                </c:pt>
                <c:pt idx="526">
                  <c:v>45360</c:v>
                </c:pt>
                <c:pt idx="527">
                  <c:v>45361</c:v>
                </c:pt>
                <c:pt idx="528">
                  <c:v>45362</c:v>
                </c:pt>
                <c:pt idx="529">
                  <c:v>45363</c:v>
                </c:pt>
                <c:pt idx="530">
                  <c:v>45364</c:v>
                </c:pt>
                <c:pt idx="531">
                  <c:v>45365</c:v>
                </c:pt>
                <c:pt idx="532">
                  <c:v>45366</c:v>
                </c:pt>
                <c:pt idx="533">
                  <c:v>45367</c:v>
                </c:pt>
                <c:pt idx="534">
                  <c:v>45368</c:v>
                </c:pt>
                <c:pt idx="535">
                  <c:v>45369</c:v>
                </c:pt>
                <c:pt idx="536">
                  <c:v>45370</c:v>
                </c:pt>
                <c:pt idx="537">
                  <c:v>45371</c:v>
                </c:pt>
                <c:pt idx="538">
                  <c:v>45372</c:v>
                </c:pt>
                <c:pt idx="539">
                  <c:v>45373</c:v>
                </c:pt>
                <c:pt idx="540">
                  <c:v>45374</c:v>
                </c:pt>
                <c:pt idx="541">
                  <c:v>45375</c:v>
                </c:pt>
                <c:pt idx="542">
                  <c:v>45376</c:v>
                </c:pt>
                <c:pt idx="543">
                  <c:v>45377</c:v>
                </c:pt>
                <c:pt idx="544">
                  <c:v>45378</c:v>
                </c:pt>
                <c:pt idx="545">
                  <c:v>45379</c:v>
                </c:pt>
                <c:pt idx="546">
                  <c:v>45380</c:v>
                </c:pt>
                <c:pt idx="547">
                  <c:v>45381</c:v>
                </c:pt>
                <c:pt idx="548">
                  <c:v>45382</c:v>
                </c:pt>
                <c:pt idx="549">
                  <c:v>45383</c:v>
                </c:pt>
                <c:pt idx="550">
                  <c:v>45384</c:v>
                </c:pt>
                <c:pt idx="551">
                  <c:v>45385</c:v>
                </c:pt>
                <c:pt idx="552">
                  <c:v>45386</c:v>
                </c:pt>
                <c:pt idx="553">
                  <c:v>45387</c:v>
                </c:pt>
                <c:pt idx="554">
                  <c:v>45388</c:v>
                </c:pt>
                <c:pt idx="555">
                  <c:v>45389</c:v>
                </c:pt>
                <c:pt idx="556">
                  <c:v>45390</c:v>
                </c:pt>
                <c:pt idx="557">
                  <c:v>45391</c:v>
                </c:pt>
                <c:pt idx="558">
                  <c:v>45392</c:v>
                </c:pt>
                <c:pt idx="559">
                  <c:v>45393</c:v>
                </c:pt>
                <c:pt idx="560">
                  <c:v>45394</c:v>
                </c:pt>
                <c:pt idx="561">
                  <c:v>45395</c:v>
                </c:pt>
                <c:pt idx="562">
                  <c:v>45396</c:v>
                </c:pt>
                <c:pt idx="563">
                  <c:v>45397</c:v>
                </c:pt>
                <c:pt idx="564">
                  <c:v>45398</c:v>
                </c:pt>
                <c:pt idx="565">
                  <c:v>45399</c:v>
                </c:pt>
                <c:pt idx="566">
                  <c:v>45400</c:v>
                </c:pt>
                <c:pt idx="567">
                  <c:v>45401</c:v>
                </c:pt>
                <c:pt idx="568">
                  <c:v>45402</c:v>
                </c:pt>
                <c:pt idx="569">
                  <c:v>45403</c:v>
                </c:pt>
                <c:pt idx="570">
                  <c:v>45404</c:v>
                </c:pt>
                <c:pt idx="571">
                  <c:v>45405</c:v>
                </c:pt>
                <c:pt idx="572">
                  <c:v>45406</c:v>
                </c:pt>
                <c:pt idx="573">
                  <c:v>45407</c:v>
                </c:pt>
                <c:pt idx="574">
                  <c:v>45408</c:v>
                </c:pt>
                <c:pt idx="575">
                  <c:v>45409</c:v>
                </c:pt>
                <c:pt idx="576">
                  <c:v>45410</c:v>
                </c:pt>
                <c:pt idx="577">
                  <c:v>45411</c:v>
                </c:pt>
                <c:pt idx="578">
                  <c:v>45412</c:v>
                </c:pt>
                <c:pt idx="579">
                  <c:v>45413</c:v>
                </c:pt>
                <c:pt idx="580">
                  <c:v>45414</c:v>
                </c:pt>
                <c:pt idx="581">
                  <c:v>45415</c:v>
                </c:pt>
                <c:pt idx="582">
                  <c:v>45416</c:v>
                </c:pt>
                <c:pt idx="583">
                  <c:v>45417</c:v>
                </c:pt>
                <c:pt idx="584">
                  <c:v>45418</c:v>
                </c:pt>
                <c:pt idx="585">
                  <c:v>45419</c:v>
                </c:pt>
                <c:pt idx="586">
                  <c:v>45420</c:v>
                </c:pt>
                <c:pt idx="587">
                  <c:v>45421</c:v>
                </c:pt>
                <c:pt idx="588">
                  <c:v>45422</c:v>
                </c:pt>
                <c:pt idx="589">
                  <c:v>45423</c:v>
                </c:pt>
                <c:pt idx="590">
                  <c:v>45424</c:v>
                </c:pt>
                <c:pt idx="591">
                  <c:v>45425</c:v>
                </c:pt>
                <c:pt idx="592">
                  <c:v>45426</c:v>
                </c:pt>
                <c:pt idx="593">
                  <c:v>45427</c:v>
                </c:pt>
                <c:pt idx="594">
                  <c:v>45428</c:v>
                </c:pt>
                <c:pt idx="595">
                  <c:v>45429</c:v>
                </c:pt>
                <c:pt idx="596">
                  <c:v>45430</c:v>
                </c:pt>
                <c:pt idx="597">
                  <c:v>45431</c:v>
                </c:pt>
                <c:pt idx="598">
                  <c:v>45432</c:v>
                </c:pt>
                <c:pt idx="599">
                  <c:v>45433</c:v>
                </c:pt>
                <c:pt idx="600">
                  <c:v>45434</c:v>
                </c:pt>
                <c:pt idx="601">
                  <c:v>45435</c:v>
                </c:pt>
                <c:pt idx="602">
                  <c:v>45436</c:v>
                </c:pt>
                <c:pt idx="603">
                  <c:v>45437</c:v>
                </c:pt>
                <c:pt idx="604">
                  <c:v>45438</c:v>
                </c:pt>
                <c:pt idx="605">
                  <c:v>45439</c:v>
                </c:pt>
                <c:pt idx="606">
                  <c:v>45440</c:v>
                </c:pt>
                <c:pt idx="607">
                  <c:v>45441</c:v>
                </c:pt>
                <c:pt idx="608">
                  <c:v>45442</c:v>
                </c:pt>
                <c:pt idx="609">
                  <c:v>45443</c:v>
                </c:pt>
                <c:pt idx="610">
                  <c:v>45444</c:v>
                </c:pt>
                <c:pt idx="611">
                  <c:v>45445</c:v>
                </c:pt>
                <c:pt idx="612">
                  <c:v>45446</c:v>
                </c:pt>
                <c:pt idx="613">
                  <c:v>45447</c:v>
                </c:pt>
                <c:pt idx="614">
                  <c:v>45448</c:v>
                </c:pt>
                <c:pt idx="615">
                  <c:v>45449</c:v>
                </c:pt>
                <c:pt idx="616">
                  <c:v>45450</c:v>
                </c:pt>
                <c:pt idx="617">
                  <c:v>45451</c:v>
                </c:pt>
                <c:pt idx="618">
                  <c:v>45452</c:v>
                </c:pt>
                <c:pt idx="619">
                  <c:v>45453</c:v>
                </c:pt>
                <c:pt idx="620">
                  <c:v>45454</c:v>
                </c:pt>
                <c:pt idx="621">
                  <c:v>45455</c:v>
                </c:pt>
                <c:pt idx="622">
                  <c:v>45456</c:v>
                </c:pt>
                <c:pt idx="623">
                  <c:v>45457</c:v>
                </c:pt>
                <c:pt idx="624">
                  <c:v>45458</c:v>
                </c:pt>
                <c:pt idx="625">
                  <c:v>45459</c:v>
                </c:pt>
                <c:pt idx="626">
                  <c:v>45460</c:v>
                </c:pt>
                <c:pt idx="627">
                  <c:v>45461</c:v>
                </c:pt>
                <c:pt idx="628">
                  <c:v>45462</c:v>
                </c:pt>
                <c:pt idx="629">
                  <c:v>45463</c:v>
                </c:pt>
                <c:pt idx="630">
                  <c:v>45464</c:v>
                </c:pt>
                <c:pt idx="631">
                  <c:v>45465</c:v>
                </c:pt>
                <c:pt idx="632">
                  <c:v>45466</c:v>
                </c:pt>
                <c:pt idx="633">
                  <c:v>45467</c:v>
                </c:pt>
                <c:pt idx="634">
                  <c:v>45468</c:v>
                </c:pt>
                <c:pt idx="635">
                  <c:v>45469</c:v>
                </c:pt>
                <c:pt idx="636">
                  <c:v>45470</c:v>
                </c:pt>
                <c:pt idx="637">
                  <c:v>45471</c:v>
                </c:pt>
                <c:pt idx="638">
                  <c:v>45472</c:v>
                </c:pt>
                <c:pt idx="639">
                  <c:v>45473</c:v>
                </c:pt>
                <c:pt idx="640">
                  <c:v>45474</c:v>
                </c:pt>
                <c:pt idx="641">
                  <c:v>45475</c:v>
                </c:pt>
                <c:pt idx="642">
                  <c:v>45476</c:v>
                </c:pt>
                <c:pt idx="643">
                  <c:v>45477</c:v>
                </c:pt>
                <c:pt idx="644">
                  <c:v>45478</c:v>
                </c:pt>
                <c:pt idx="645">
                  <c:v>45479</c:v>
                </c:pt>
                <c:pt idx="646">
                  <c:v>45480</c:v>
                </c:pt>
                <c:pt idx="647">
                  <c:v>45481</c:v>
                </c:pt>
                <c:pt idx="648">
                  <c:v>45482</c:v>
                </c:pt>
                <c:pt idx="649">
                  <c:v>45483</c:v>
                </c:pt>
                <c:pt idx="650">
                  <c:v>45484</c:v>
                </c:pt>
                <c:pt idx="651">
                  <c:v>45485</c:v>
                </c:pt>
                <c:pt idx="652">
                  <c:v>45486</c:v>
                </c:pt>
                <c:pt idx="653">
                  <c:v>45487</c:v>
                </c:pt>
                <c:pt idx="654">
                  <c:v>45488</c:v>
                </c:pt>
                <c:pt idx="655">
                  <c:v>45489</c:v>
                </c:pt>
                <c:pt idx="656">
                  <c:v>45490</c:v>
                </c:pt>
                <c:pt idx="657">
                  <c:v>45491</c:v>
                </c:pt>
                <c:pt idx="658">
                  <c:v>45492</c:v>
                </c:pt>
                <c:pt idx="659">
                  <c:v>45493</c:v>
                </c:pt>
                <c:pt idx="660">
                  <c:v>45494</c:v>
                </c:pt>
                <c:pt idx="661">
                  <c:v>45495</c:v>
                </c:pt>
                <c:pt idx="662">
                  <c:v>45496</c:v>
                </c:pt>
                <c:pt idx="663">
                  <c:v>45497</c:v>
                </c:pt>
                <c:pt idx="664">
                  <c:v>45498</c:v>
                </c:pt>
                <c:pt idx="665">
                  <c:v>45499</c:v>
                </c:pt>
                <c:pt idx="666">
                  <c:v>45500</c:v>
                </c:pt>
                <c:pt idx="667">
                  <c:v>45501</c:v>
                </c:pt>
                <c:pt idx="668">
                  <c:v>45502</c:v>
                </c:pt>
                <c:pt idx="669">
                  <c:v>45503</c:v>
                </c:pt>
                <c:pt idx="670">
                  <c:v>45504</c:v>
                </c:pt>
                <c:pt idx="671">
                  <c:v>45505</c:v>
                </c:pt>
                <c:pt idx="672">
                  <c:v>45506</c:v>
                </c:pt>
                <c:pt idx="673">
                  <c:v>45507</c:v>
                </c:pt>
                <c:pt idx="674">
                  <c:v>45508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45514</c:v>
                </c:pt>
                <c:pt idx="681">
                  <c:v>45515</c:v>
                </c:pt>
                <c:pt idx="682">
                  <c:v>45516</c:v>
                </c:pt>
                <c:pt idx="683">
                  <c:v>45517</c:v>
                </c:pt>
                <c:pt idx="684">
                  <c:v>45518</c:v>
                </c:pt>
                <c:pt idx="685">
                  <c:v>45519</c:v>
                </c:pt>
                <c:pt idx="686">
                  <c:v>45520</c:v>
                </c:pt>
                <c:pt idx="687">
                  <c:v>45521</c:v>
                </c:pt>
                <c:pt idx="688">
                  <c:v>45522</c:v>
                </c:pt>
                <c:pt idx="689">
                  <c:v>45523</c:v>
                </c:pt>
                <c:pt idx="690">
                  <c:v>45524</c:v>
                </c:pt>
                <c:pt idx="691">
                  <c:v>45525</c:v>
                </c:pt>
                <c:pt idx="692">
                  <c:v>45526</c:v>
                </c:pt>
                <c:pt idx="693">
                  <c:v>45527</c:v>
                </c:pt>
                <c:pt idx="694">
                  <c:v>45528</c:v>
                </c:pt>
                <c:pt idx="695">
                  <c:v>45529</c:v>
                </c:pt>
                <c:pt idx="696">
                  <c:v>45530</c:v>
                </c:pt>
                <c:pt idx="697">
                  <c:v>45531</c:v>
                </c:pt>
                <c:pt idx="698">
                  <c:v>45532</c:v>
                </c:pt>
                <c:pt idx="699">
                  <c:v>45533</c:v>
                </c:pt>
                <c:pt idx="700">
                  <c:v>45534</c:v>
                </c:pt>
                <c:pt idx="701">
                  <c:v>45535</c:v>
                </c:pt>
                <c:pt idx="702">
                  <c:v>45536</c:v>
                </c:pt>
                <c:pt idx="703">
                  <c:v>45537</c:v>
                </c:pt>
                <c:pt idx="704">
                  <c:v>45538</c:v>
                </c:pt>
                <c:pt idx="705">
                  <c:v>45539</c:v>
                </c:pt>
                <c:pt idx="706">
                  <c:v>45540</c:v>
                </c:pt>
                <c:pt idx="707">
                  <c:v>45541</c:v>
                </c:pt>
                <c:pt idx="708">
                  <c:v>45542</c:v>
                </c:pt>
                <c:pt idx="709">
                  <c:v>45543</c:v>
                </c:pt>
                <c:pt idx="710">
                  <c:v>45544</c:v>
                </c:pt>
                <c:pt idx="711">
                  <c:v>45545</c:v>
                </c:pt>
                <c:pt idx="712">
                  <c:v>45546</c:v>
                </c:pt>
                <c:pt idx="713">
                  <c:v>45547</c:v>
                </c:pt>
                <c:pt idx="714">
                  <c:v>45548</c:v>
                </c:pt>
                <c:pt idx="715">
                  <c:v>45549</c:v>
                </c:pt>
                <c:pt idx="716">
                  <c:v>45550</c:v>
                </c:pt>
                <c:pt idx="717">
                  <c:v>45551</c:v>
                </c:pt>
                <c:pt idx="718">
                  <c:v>45552</c:v>
                </c:pt>
                <c:pt idx="719">
                  <c:v>45553</c:v>
                </c:pt>
                <c:pt idx="720">
                  <c:v>45554</c:v>
                </c:pt>
                <c:pt idx="721">
                  <c:v>45555</c:v>
                </c:pt>
                <c:pt idx="722">
                  <c:v>45556</c:v>
                </c:pt>
                <c:pt idx="723">
                  <c:v>45557</c:v>
                </c:pt>
                <c:pt idx="724">
                  <c:v>45558</c:v>
                </c:pt>
                <c:pt idx="725">
                  <c:v>45559</c:v>
                </c:pt>
                <c:pt idx="726">
                  <c:v>45560</c:v>
                </c:pt>
                <c:pt idx="727">
                  <c:v>45561</c:v>
                </c:pt>
                <c:pt idx="728">
                  <c:v>45562</c:v>
                </c:pt>
                <c:pt idx="729">
                  <c:v>45563</c:v>
                </c:pt>
                <c:pt idx="730">
                  <c:v>45564</c:v>
                </c:pt>
                <c:pt idx="731">
                  <c:v>45565</c:v>
                </c:pt>
                <c:pt idx="732">
                  <c:v>45566</c:v>
                </c:pt>
                <c:pt idx="733">
                  <c:v>45567</c:v>
                </c:pt>
                <c:pt idx="734">
                  <c:v>45568</c:v>
                </c:pt>
                <c:pt idx="735">
                  <c:v>45569</c:v>
                </c:pt>
                <c:pt idx="736">
                  <c:v>45570</c:v>
                </c:pt>
                <c:pt idx="737">
                  <c:v>45571</c:v>
                </c:pt>
                <c:pt idx="738">
                  <c:v>45572</c:v>
                </c:pt>
                <c:pt idx="739">
                  <c:v>45573</c:v>
                </c:pt>
                <c:pt idx="740">
                  <c:v>45574</c:v>
                </c:pt>
                <c:pt idx="741">
                  <c:v>45575</c:v>
                </c:pt>
                <c:pt idx="742">
                  <c:v>45576</c:v>
                </c:pt>
                <c:pt idx="743">
                  <c:v>45577</c:v>
                </c:pt>
                <c:pt idx="744">
                  <c:v>45578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45584</c:v>
                </c:pt>
                <c:pt idx="751">
                  <c:v>45585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45591</c:v>
                </c:pt>
                <c:pt idx="758">
                  <c:v>45592</c:v>
                </c:pt>
                <c:pt idx="759">
                  <c:v>45593</c:v>
                </c:pt>
                <c:pt idx="760">
                  <c:v>45594</c:v>
                </c:pt>
                <c:pt idx="761">
                  <c:v>45595</c:v>
                </c:pt>
                <c:pt idx="762">
                  <c:v>45596</c:v>
                </c:pt>
                <c:pt idx="763">
                  <c:v>45597</c:v>
                </c:pt>
                <c:pt idx="764">
                  <c:v>45598</c:v>
                </c:pt>
                <c:pt idx="765">
                  <c:v>45599</c:v>
                </c:pt>
                <c:pt idx="766">
                  <c:v>45600</c:v>
                </c:pt>
                <c:pt idx="767">
                  <c:v>45601</c:v>
                </c:pt>
                <c:pt idx="768">
                  <c:v>45602</c:v>
                </c:pt>
                <c:pt idx="769">
                  <c:v>45603</c:v>
                </c:pt>
                <c:pt idx="770">
                  <c:v>45604</c:v>
                </c:pt>
                <c:pt idx="771">
                  <c:v>45605</c:v>
                </c:pt>
                <c:pt idx="772">
                  <c:v>45606</c:v>
                </c:pt>
                <c:pt idx="773">
                  <c:v>45607</c:v>
                </c:pt>
                <c:pt idx="774">
                  <c:v>45608</c:v>
                </c:pt>
                <c:pt idx="775">
                  <c:v>45609</c:v>
                </c:pt>
                <c:pt idx="776">
                  <c:v>45610</c:v>
                </c:pt>
                <c:pt idx="777">
                  <c:v>45611</c:v>
                </c:pt>
                <c:pt idx="778">
                  <c:v>45612</c:v>
                </c:pt>
                <c:pt idx="779">
                  <c:v>45613</c:v>
                </c:pt>
                <c:pt idx="780">
                  <c:v>45614</c:v>
                </c:pt>
                <c:pt idx="781">
                  <c:v>45615</c:v>
                </c:pt>
                <c:pt idx="782">
                  <c:v>45616</c:v>
                </c:pt>
                <c:pt idx="783">
                  <c:v>45617</c:v>
                </c:pt>
                <c:pt idx="784">
                  <c:v>45618</c:v>
                </c:pt>
                <c:pt idx="785">
                  <c:v>45619</c:v>
                </c:pt>
                <c:pt idx="786">
                  <c:v>45620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45624</c:v>
                </c:pt>
                <c:pt idx="791">
                  <c:v>45625</c:v>
                </c:pt>
                <c:pt idx="792">
                  <c:v>45626</c:v>
                </c:pt>
                <c:pt idx="793">
                  <c:v>45627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45633</c:v>
                </c:pt>
                <c:pt idx="800">
                  <c:v>45634</c:v>
                </c:pt>
                <c:pt idx="801">
                  <c:v>45635</c:v>
                </c:pt>
                <c:pt idx="802">
                  <c:v>45636</c:v>
                </c:pt>
                <c:pt idx="803">
                  <c:v>45637</c:v>
                </c:pt>
                <c:pt idx="804">
                  <c:v>45638</c:v>
                </c:pt>
                <c:pt idx="805">
                  <c:v>45639</c:v>
                </c:pt>
                <c:pt idx="806">
                  <c:v>45640</c:v>
                </c:pt>
                <c:pt idx="807">
                  <c:v>45641</c:v>
                </c:pt>
                <c:pt idx="808">
                  <c:v>45642</c:v>
                </c:pt>
                <c:pt idx="809">
                  <c:v>45643</c:v>
                </c:pt>
                <c:pt idx="810">
                  <c:v>45644</c:v>
                </c:pt>
                <c:pt idx="811">
                  <c:v>45645</c:v>
                </c:pt>
                <c:pt idx="812">
                  <c:v>45646</c:v>
                </c:pt>
                <c:pt idx="813">
                  <c:v>45647</c:v>
                </c:pt>
                <c:pt idx="814">
                  <c:v>45648</c:v>
                </c:pt>
                <c:pt idx="815">
                  <c:v>45649</c:v>
                </c:pt>
                <c:pt idx="816">
                  <c:v>45650</c:v>
                </c:pt>
                <c:pt idx="817">
                  <c:v>45651</c:v>
                </c:pt>
                <c:pt idx="818">
                  <c:v>45652</c:v>
                </c:pt>
                <c:pt idx="819">
                  <c:v>45653</c:v>
                </c:pt>
                <c:pt idx="820">
                  <c:v>45654</c:v>
                </c:pt>
                <c:pt idx="821">
                  <c:v>45655</c:v>
                </c:pt>
                <c:pt idx="822">
                  <c:v>45656</c:v>
                </c:pt>
                <c:pt idx="823">
                  <c:v>45657</c:v>
                </c:pt>
                <c:pt idx="824">
                  <c:v>45658</c:v>
                </c:pt>
                <c:pt idx="825">
                  <c:v>45659</c:v>
                </c:pt>
                <c:pt idx="826">
                  <c:v>45660</c:v>
                </c:pt>
                <c:pt idx="827">
                  <c:v>45661</c:v>
                </c:pt>
                <c:pt idx="828">
                  <c:v>45662</c:v>
                </c:pt>
                <c:pt idx="829">
                  <c:v>45663</c:v>
                </c:pt>
                <c:pt idx="830">
                  <c:v>45664</c:v>
                </c:pt>
                <c:pt idx="831">
                  <c:v>45665</c:v>
                </c:pt>
                <c:pt idx="832">
                  <c:v>45666</c:v>
                </c:pt>
                <c:pt idx="833">
                  <c:v>45667</c:v>
                </c:pt>
                <c:pt idx="834">
                  <c:v>45668</c:v>
                </c:pt>
                <c:pt idx="835">
                  <c:v>45669</c:v>
                </c:pt>
                <c:pt idx="836">
                  <c:v>45670</c:v>
                </c:pt>
                <c:pt idx="837">
                  <c:v>45671</c:v>
                </c:pt>
                <c:pt idx="838">
                  <c:v>45672</c:v>
                </c:pt>
                <c:pt idx="839">
                  <c:v>45673</c:v>
                </c:pt>
                <c:pt idx="840">
                  <c:v>45674</c:v>
                </c:pt>
                <c:pt idx="841">
                  <c:v>45675</c:v>
                </c:pt>
                <c:pt idx="842">
                  <c:v>45676</c:v>
                </c:pt>
                <c:pt idx="843">
                  <c:v>45677</c:v>
                </c:pt>
                <c:pt idx="844">
                  <c:v>45678</c:v>
                </c:pt>
                <c:pt idx="845">
                  <c:v>45679</c:v>
                </c:pt>
                <c:pt idx="846">
                  <c:v>45680</c:v>
                </c:pt>
                <c:pt idx="847">
                  <c:v>45681</c:v>
                </c:pt>
                <c:pt idx="848">
                  <c:v>45682</c:v>
                </c:pt>
                <c:pt idx="849">
                  <c:v>45683</c:v>
                </c:pt>
                <c:pt idx="850">
                  <c:v>45684</c:v>
                </c:pt>
                <c:pt idx="851">
                  <c:v>45685</c:v>
                </c:pt>
                <c:pt idx="852">
                  <c:v>45686</c:v>
                </c:pt>
                <c:pt idx="853">
                  <c:v>45687</c:v>
                </c:pt>
                <c:pt idx="854">
                  <c:v>45688</c:v>
                </c:pt>
                <c:pt idx="855">
                  <c:v>45689</c:v>
                </c:pt>
                <c:pt idx="856">
                  <c:v>45690</c:v>
                </c:pt>
                <c:pt idx="857">
                  <c:v>45691</c:v>
                </c:pt>
                <c:pt idx="858">
                  <c:v>45692</c:v>
                </c:pt>
                <c:pt idx="859">
                  <c:v>45693</c:v>
                </c:pt>
                <c:pt idx="860">
                  <c:v>45694</c:v>
                </c:pt>
                <c:pt idx="861">
                  <c:v>45695</c:v>
                </c:pt>
                <c:pt idx="862">
                  <c:v>45696</c:v>
                </c:pt>
                <c:pt idx="863">
                  <c:v>45697</c:v>
                </c:pt>
                <c:pt idx="864">
                  <c:v>45698</c:v>
                </c:pt>
                <c:pt idx="865">
                  <c:v>45699</c:v>
                </c:pt>
                <c:pt idx="866">
                  <c:v>45700</c:v>
                </c:pt>
                <c:pt idx="867">
                  <c:v>45701</c:v>
                </c:pt>
                <c:pt idx="868">
                  <c:v>45702</c:v>
                </c:pt>
                <c:pt idx="869">
                  <c:v>45703</c:v>
                </c:pt>
                <c:pt idx="870">
                  <c:v>45704</c:v>
                </c:pt>
                <c:pt idx="871">
                  <c:v>45705</c:v>
                </c:pt>
                <c:pt idx="872">
                  <c:v>45706</c:v>
                </c:pt>
                <c:pt idx="873">
                  <c:v>45707</c:v>
                </c:pt>
                <c:pt idx="874">
                  <c:v>45708</c:v>
                </c:pt>
                <c:pt idx="875">
                  <c:v>45709</c:v>
                </c:pt>
                <c:pt idx="876">
                  <c:v>45710</c:v>
                </c:pt>
                <c:pt idx="877">
                  <c:v>45711</c:v>
                </c:pt>
                <c:pt idx="878">
                  <c:v>45712</c:v>
                </c:pt>
                <c:pt idx="879">
                  <c:v>45713</c:v>
                </c:pt>
                <c:pt idx="880">
                  <c:v>45714</c:v>
                </c:pt>
                <c:pt idx="881">
                  <c:v>45715</c:v>
                </c:pt>
                <c:pt idx="882">
                  <c:v>45716</c:v>
                </c:pt>
                <c:pt idx="883">
                  <c:v>45717</c:v>
                </c:pt>
                <c:pt idx="884">
                  <c:v>45718</c:v>
                </c:pt>
                <c:pt idx="885">
                  <c:v>45719</c:v>
                </c:pt>
                <c:pt idx="886">
                  <c:v>45720</c:v>
                </c:pt>
                <c:pt idx="887">
                  <c:v>45721</c:v>
                </c:pt>
                <c:pt idx="888">
                  <c:v>45722</c:v>
                </c:pt>
                <c:pt idx="889">
                  <c:v>45723</c:v>
                </c:pt>
                <c:pt idx="890">
                  <c:v>45724</c:v>
                </c:pt>
                <c:pt idx="891">
                  <c:v>45725</c:v>
                </c:pt>
                <c:pt idx="892">
                  <c:v>45726</c:v>
                </c:pt>
                <c:pt idx="893">
                  <c:v>45727</c:v>
                </c:pt>
                <c:pt idx="894">
                  <c:v>45728</c:v>
                </c:pt>
                <c:pt idx="895">
                  <c:v>45729</c:v>
                </c:pt>
                <c:pt idx="896">
                  <c:v>45730</c:v>
                </c:pt>
                <c:pt idx="897">
                  <c:v>45731</c:v>
                </c:pt>
                <c:pt idx="898">
                  <c:v>45732</c:v>
                </c:pt>
                <c:pt idx="899">
                  <c:v>45733</c:v>
                </c:pt>
                <c:pt idx="900">
                  <c:v>45734</c:v>
                </c:pt>
                <c:pt idx="901">
                  <c:v>45735</c:v>
                </c:pt>
                <c:pt idx="902">
                  <c:v>45736</c:v>
                </c:pt>
                <c:pt idx="903">
                  <c:v>45737</c:v>
                </c:pt>
                <c:pt idx="904">
                  <c:v>45738</c:v>
                </c:pt>
                <c:pt idx="905">
                  <c:v>45739</c:v>
                </c:pt>
                <c:pt idx="906">
                  <c:v>45740</c:v>
                </c:pt>
                <c:pt idx="907">
                  <c:v>45741</c:v>
                </c:pt>
                <c:pt idx="908">
                  <c:v>45742</c:v>
                </c:pt>
                <c:pt idx="909">
                  <c:v>45743</c:v>
                </c:pt>
                <c:pt idx="910">
                  <c:v>45744</c:v>
                </c:pt>
                <c:pt idx="911">
                  <c:v>45745</c:v>
                </c:pt>
                <c:pt idx="912">
                  <c:v>45746</c:v>
                </c:pt>
                <c:pt idx="913">
                  <c:v>45747</c:v>
                </c:pt>
                <c:pt idx="914">
                  <c:v>45748</c:v>
                </c:pt>
                <c:pt idx="915">
                  <c:v>45749</c:v>
                </c:pt>
                <c:pt idx="916">
                  <c:v>45750</c:v>
                </c:pt>
                <c:pt idx="917">
                  <c:v>45751</c:v>
                </c:pt>
                <c:pt idx="918">
                  <c:v>45752</c:v>
                </c:pt>
                <c:pt idx="919">
                  <c:v>45753</c:v>
                </c:pt>
                <c:pt idx="920">
                  <c:v>45754</c:v>
                </c:pt>
                <c:pt idx="921">
                  <c:v>45755</c:v>
                </c:pt>
                <c:pt idx="922">
                  <c:v>45756</c:v>
                </c:pt>
                <c:pt idx="923">
                  <c:v>45757</c:v>
                </c:pt>
                <c:pt idx="924">
                  <c:v>45758</c:v>
                </c:pt>
                <c:pt idx="925">
                  <c:v>45759</c:v>
                </c:pt>
                <c:pt idx="926">
                  <c:v>45760</c:v>
                </c:pt>
                <c:pt idx="927">
                  <c:v>45761</c:v>
                </c:pt>
                <c:pt idx="928">
                  <c:v>45762</c:v>
                </c:pt>
                <c:pt idx="929">
                  <c:v>45763</c:v>
                </c:pt>
                <c:pt idx="930">
                  <c:v>45764</c:v>
                </c:pt>
                <c:pt idx="931">
                  <c:v>45765</c:v>
                </c:pt>
                <c:pt idx="932">
                  <c:v>45766</c:v>
                </c:pt>
                <c:pt idx="933">
                  <c:v>45767</c:v>
                </c:pt>
                <c:pt idx="934">
                  <c:v>45768</c:v>
                </c:pt>
                <c:pt idx="935">
                  <c:v>45769</c:v>
                </c:pt>
                <c:pt idx="936">
                  <c:v>45770</c:v>
                </c:pt>
                <c:pt idx="937">
                  <c:v>45771</c:v>
                </c:pt>
                <c:pt idx="938">
                  <c:v>45772</c:v>
                </c:pt>
                <c:pt idx="939">
                  <c:v>45773</c:v>
                </c:pt>
                <c:pt idx="940">
                  <c:v>45774</c:v>
                </c:pt>
                <c:pt idx="941">
                  <c:v>45775</c:v>
                </c:pt>
                <c:pt idx="942">
                  <c:v>45776</c:v>
                </c:pt>
                <c:pt idx="943">
                  <c:v>45777</c:v>
                </c:pt>
                <c:pt idx="944">
                  <c:v>45778</c:v>
                </c:pt>
                <c:pt idx="945">
                  <c:v>45779</c:v>
                </c:pt>
                <c:pt idx="946">
                  <c:v>45780</c:v>
                </c:pt>
                <c:pt idx="947">
                  <c:v>45781</c:v>
                </c:pt>
                <c:pt idx="948">
                  <c:v>45782</c:v>
                </c:pt>
                <c:pt idx="949">
                  <c:v>45783</c:v>
                </c:pt>
                <c:pt idx="950">
                  <c:v>45784</c:v>
                </c:pt>
                <c:pt idx="951">
                  <c:v>45785</c:v>
                </c:pt>
                <c:pt idx="952">
                  <c:v>45786</c:v>
                </c:pt>
                <c:pt idx="953">
                  <c:v>45787</c:v>
                </c:pt>
                <c:pt idx="954">
                  <c:v>45788</c:v>
                </c:pt>
                <c:pt idx="955">
                  <c:v>45789</c:v>
                </c:pt>
                <c:pt idx="956">
                  <c:v>45790</c:v>
                </c:pt>
                <c:pt idx="957">
                  <c:v>45791</c:v>
                </c:pt>
                <c:pt idx="958">
                  <c:v>45792</c:v>
                </c:pt>
                <c:pt idx="959">
                  <c:v>45793</c:v>
                </c:pt>
                <c:pt idx="960">
                  <c:v>45794</c:v>
                </c:pt>
                <c:pt idx="961">
                  <c:v>45795</c:v>
                </c:pt>
                <c:pt idx="962">
                  <c:v>45796</c:v>
                </c:pt>
                <c:pt idx="963">
                  <c:v>45797</c:v>
                </c:pt>
                <c:pt idx="964">
                  <c:v>45798</c:v>
                </c:pt>
                <c:pt idx="965">
                  <c:v>45799</c:v>
                </c:pt>
                <c:pt idx="966">
                  <c:v>45800</c:v>
                </c:pt>
                <c:pt idx="967">
                  <c:v>45801</c:v>
                </c:pt>
                <c:pt idx="968">
                  <c:v>45802</c:v>
                </c:pt>
                <c:pt idx="969">
                  <c:v>45803</c:v>
                </c:pt>
                <c:pt idx="970">
                  <c:v>45804</c:v>
                </c:pt>
                <c:pt idx="971">
                  <c:v>45805</c:v>
                </c:pt>
                <c:pt idx="972">
                  <c:v>45806</c:v>
                </c:pt>
                <c:pt idx="973">
                  <c:v>45807</c:v>
                </c:pt>
                <c:pt idx="974">
                  <c:v>45808</c:v>
                </c:pt>
                <c:pt idx="975">
                  <c:v>45809</c:v>
                </c:pt>
                <c:pt idx="976">
                  <c:v>45810</c:v>
                </c:pt>
                <c:pt idx="977">
                  <c:v>45811</c:v>
                </c:pt>
                <c:pt idx="978">
                  <c:v>45812</c:v>
                </c:pt>
                <c:pt idx="979">
                  <c:v>45813</c:v>
                </c:pt>
                <c:pt idx="980">
                  <c:v>45814</c:v>
                </c:pt>
                <c:pt idx="981">
                  <c:v>45815</c:v>
                </c:pt>
                <c:pt idx="982">
                  <c:v>45816</c:v>
                </c:pt>
                <c:pt idx="983">
                  <c:v>45817</c:v>
                </c:pt>
                <c:pt idx="984">
                  <c:v>45818</c:v>
                </c:pt>
                <c:pt idx="985">
                  <c:v>45819</c:v>
                </c:pt>
                <c:pt idx="986">
                  <c:v>45820</c:v>
                </c:pt>
                <c:pt idx="987">
                  <c:v>45821</c:v>
                </c:pt>
                <c:pt idx="988">
                  <c:v>45822</c:v>
                </c:pt>
                <c:pt idx="989">
                  <c:v>45823</c:v>
                </c:pt>
                <c:pt idx="990">
                  <c:v>45824</c:v>
                </c:pt>
                <c:pt idx="991">
                  <c:v>45825</c:v>
                </c:pt>
                <c:pt idx="992">
                  <c:v>45826</c:v>
                </c:pt>
                <c:pt idx="993">
                  <c:v>45827</c:v>
                </c:pt>
                <c:pt idx="994">
                  <c:v>45828</c:v>
                </c:pt>
                <c:pt idx="995">
                  <c:v>45829</c:v>
                </c:pt>
                <c:pt idx="996">
                  <c:v>45830</c:v>
                </c:pt>
                <c:pt idx="997">
                  <c:v>45831</c:v>
                </c:pt>
                <c:pt idx="998">
                  <c:v>45832</c:v>
                </c:pt>
                <c:pt idx="999">
                  <c:v>45833</c:v>
                </c:pt>
                <c:pt idx="1000">
                  <c:v>45834</c:v>
                </c:pt>
                <c:pt idx="1001">
                  <c:v>45835</c:v>
                </c:pt>
                <c:pt idx="1002">
                  <c:v>45836</c:v>
                </c:pt>
                <c:pt idx="1003">
                  <c:v>45837</c:v>
                </c:pt>
                <c:pt idx="1004">
                  <c:v>45838</c:v>
                </c:pt>
                <c:pt idx="1005">
                  <c:v>45839</c:v>
                </c:pt>
                <c:pt idx="1006">
                  <c:v>45840</c:v>
                </c:pt>
                <c:pt idx="1007">
                  <c:v>45841</c:v>
                </c:pt>
                <c:pt idx="1008">
                  <c:v>45842</c:v>
                </c:pt>
                <c:pt idx="1009">
                  <c:v>45843</c:v>
                </c:pt>
                <c:pt idx="1010">
                  <c:v>45844</c:v>
                </c:pt>
                <c:pt idx="1011">
                  <c:v>45845</c:v>
                </c:pt>
                <c:pt idx="1012">
                  <c:v>45846</c:v>
                </c:pt>
                <c:pt idx="1013">
                  <c:v>45847</c:v>
                </c:pt>
                <c:pt idx="1014">
                  <c:v>45848</c:v>
                </c:pt>
                <c:pt idx="1015">
                  <c:v>45849</c:v>
                </c:pt>
                <c:pt idx="1016">
                  <c:v>45850</c:v>
                </c:pt>
                <c:pt idx="1017">
                  <c:v>45851</c:v>
                </c:pt>
                <c:pt idx="1018">
                  <c:v>45852</c:v>
                </c:pt>
                <c:pt idx="1019">
                  <c:v>45853</c:v>
                </c:pt>
                <c:pt idx="1020">
                  <c:v>45854</c:v>
                </c:pt>
                <c:pt idx="1021">
                  <c:v>45855</c:v>
                </c:pt>
                <c:pt idx="1022">
                  <c:v>45856</c:v>
                </c:pt>
                <c:pt idx="1023">
                  <c:v>45857</c:v>
                </c:pt>
                <c:pt idx="1024">
                  <c:v>45858</c:v>
                </c:pt>
                <c:pt idx="1025">
                  <c:v>45859</c:v>
                </c:pt>
                <c:pt idx="1026">
                  <c:v>45860</c:v>
                </c:pt>
                <c:pt idx="1027">
                  <c:v>45861</c:v>
                </c:pt>
                <c:pt idx="1028">
                  <c:v>45862</c:v>
                </c:pt>
                <c:pt idx="1029">
                  <c:v>45863</c:v>
                </c:pt>
                <c:pt idx="1030">
                  <c:v>45864</c:v>
                </c:pt>
                <c:pt idx="1031">
                  <c:v>45865</c:v>
                </c:pt>
                <c:pt idx="1032">
                  <c:v>45866</c:v>
                </c:pt>
                <c:pt idx="1033">
                  <c:v>45867</c:v>
                </c:pt>
                <c:pt idx="1034">
                  <c:v>45868</c:v>
                </c:pt>
                <c:pt idx="1035">
                  <c:v>45869</c:v>
                </c:pt>
                <c:pt idx="1036">
                  <c:v>45870</c:v>
                </c:pt>
                <c:pt idx="1037">
                  <c:v>45871</c:v>
                </c:pt>
                <c:pt idx="1038">
                  <c:v>45872</c:v>
                </c:pt>
                <c:pt idx="1039">
                  <c:v>45873</c:v>
                </c:pt>
                <c:pt idx="1040">
                  <c:v>45874</c:v>
                </c:pt>
                <c:pt idx="1041">
                  <c:v>45875</c:v>
                </c:pt>
                <c:pt idx="1042">
                  <c:v>45876</c:v>
                </c:pt>
                <c:pt idx="1043">
                  <c:v>45877</c:v>
                </c:pt>
                <c:pt idx="1044">
                  <c:v>45878</c:v>
                </c:pt>
                <c:pt idx="1045">
                  <c:v>45879</c:v>
                </c:pt>
                <c:pt idx="1046">
                  <c:v>45880</c:v>
                </c:pt>
                <c:pt idx="1047">
                  <c:v>45881</c:v>
                </c:pt>
                <c:pt idx="1048">
                  <c:v>45882</c:v>
                </c:pt>
                <c:pt idx="1049">
                  <c:v>45883</c:v>
                </c:pt>
                <c:pt idx="1050">
                  <c:v>45884</c:v>
                </c:pt>
                <c:pt idx="1051">
                  <c:v>45885</c:v>
                </c:pt>
                <c:pt idx="1052">
                  <c:v>45886</c:v>
                </c:pt>
                <c:pt idx="1053">
                  <c:v>45887</c:v>
                </c:pt>
                <c:pt idx="1054">
                  <c:v>45888</c:v>
                </c:pt>
                <c:pt idx="1055">
                  <c:v>45889</c:v>
                </c:pt>
                <c:pt idx="1056">
                  <c:v>45890</c:v>
                </c:pt>
                <c:pt idx="1057">
                  <c:v>45891</c:v>
                </c:pt>
                <c:pt idx="1058">
                  <c:v>45892</c:v>
                </c:pt>
                <c:pt idx="1059">
                  <c:v>45893</c:v>
                </c:pt>
                <c:pt idx="1060">
                  <c:v>45894</c:v>
                </c:pt>
                <c:pt idx="1061">
                  <c:v>45895</c:v>
                </c:pt>
                <c:pt idx="1062">
                  <c:v>45896</c:v>
                </c:pt>
                <c:pt idx="1063">
                  <c:v>45897</c:v>
                </c:pt>
                <c:pt idx="1064">
                  <c:v>45898</c:v>
                </c:pt>
                <c:pt idx="1065">
                  <c:v>45899</c:v>
                </c:pt>
                <c:pt idx="1066">
                  <c:v>45900</c:v>
                </c:pt>
                <c:pt idx="1067">
                  <c:v>45901</c:v>
                </c:pt>
                <c:pt idx="1068">
                  <c:v>45902</c:v>
                </c:pt>
                <c:pt idx="1069">
                  <c:v>45903</c:v>
                </c:pt>
                <c:pt idx="1070">
                  <c:v>45904</c:v>
                </c:pt>
                <c:pt idx="1071">
                  <c:v>45905</c:v>
                </c:pt>
                <c:pt idx="1072">
                  <c:v>45906</c:v>
                </c:pt>
                <c:pt idx="1073">
                  <c:v>45907</c:v>
                </c:pt>
                <c:pt idx="1074">
                  <c:v>45908</c:v>
                </c:pt>
                <c:pt idx="1075">
                  <c:v>45909</c:v>
                </c:pt>
                <c:pt idx="1076">
                  <c:v>45910</c:v>
                </c:pt>
                <c:pt idx="1077">
                  <c:v>45911</c:v>
                </c:pt>
                <c:pt idx="1078">
                  <c:v>45912</c:v>
                </c:pt>
                <c:pt idx="1079">
                  <c:v>45913</c:v>
                </c:pt>
                <c:pt idx="1080">
                  <c:v>45914</c:v>
                </c:pt>
                <c:pt idx="1081">
                  <c:v>45915</c:v>
                </c:pt>
                <c:pt idx="1082">
                  <c:v>45916</c:v>
                </c:pt>
                <c:pt idx="1083">
                  <c:v>45917</c:v>
                </c:pt>
                <c:pt idx="1084">
                  <c:v>45918</c:v>
                </c:pt>
                <c:pt idx="1085">
                  <c:v>45919</c:v>
                </c:pt>
                <c:pt idx="1086">
                  <c:v>45920</c:v>
                </c:pt>
                <c:pt idx="1087">
                  <c:v>45921</c:v>
                </c:pt>
                <c:pt idx="1088">
                  <c:v>45922</c:v>
                </c:pt>
                <c:pt idx="1089">
                  <c:v>45923</c:v>
                </c:pt>
                <c:pt idx="1090">
                  <c:v>45924</c:v>
                </c:pt>
                <c:pt idx="1091">
                  <c:v>45925</c:v>
                </c:pt>
                <c:pt idx="1092">
                  <c:v>45926</c:v>
                </c:pt>
                <c:pt idx="1093">
                  <c:v>45927</c:v>
                </c:pt>
                <c:pt idx="1094">
                  <c:v>45928</c:v>
                </c:pt>
                <c:pt idx="1095">
                  <c:v>45929</c:v>
                </c:pt>
                <c:pt idx="1096">
                  <c:v>45930</c:v>
                </c:pt>
                <c:pt idx="1097">
                  <c:v>45931</c:v>
                </c:pt>
                <c:pt idx="1098">
                  <c:v>45932</c:v>
                </c:pt>
                <c:pt idx="1099">
                  <c:v>45933</c:v>
                </c:pt>
                <c:pt idx="1100">
                  <c:v>45934</c:v>
                </c:pt>
                <c:pt idx="1101">
                  <c:v>45935</c:v>
                </c:pt>
                <c:pt idx="1102">
                  <c:v>45936</c:v>
                </c:pt>
                <c:pt idx="1103">
                  <c:v>45937</c:v>
                </c:pt>
                <c:pt idx="1104">
                  <c:v>45938</c:v>
                </c:pt>
                <c:pt idx="1105">
                  <c:v>45939</c:v>
                </c:pt>
                <c:pt idx="1106">
                  <c:v>45940</c:v>
                </c:pt>
                <c:pt idx="1107">
                  <c:v>45941</c:v>
                </c:pt>
                <c:pt idx="1108">
                  <c:v>45942</c:v>
                </c:pt>
                <c:pt idx="1109">
                  <c:v>45943</c:v>
                </c:pt>
                <c:pt idx="1110">
                  <c:v>45944</c:v>
                </c:pt>
                <c:pt idx="1111">
                  <c:v>45945</c:v>
                </c:pt>
                <c:pt idx="1112">
                  <c:v>45946</c:v>
                </c:pt>
                <c:pt idx="1113">
                  <c:v>45947</c:v>
                </c:pt>
                <c:pt idx="1114">
                  <c:v>45948</c:v>
                </c:pt>
                <c:pt idx="1115">
                  <c:v>45949</c:v>
                </c:pt>
                <c:pt idx="1116">
                  <c:v>45950</c:v>
                </c:pt>
                <c:pt idx="1117">
                  <c:v>45951</c:v>
                </c:pt>
                <c:pt idx="1118">
                  <c:v>45952</c:v>
                </c:pt>
                <c:pt idx="1119">
                  <c:v>45953</c:v>
                </c:pt>
                <c:pt idx="1120">
                  <c:v>45954</c:v>
                </c:pt>
                <c:pt idx="1121">
                  <c:v>45955</c:v>
                </c:pt>
                <c:pt idx="1122">
                  <c:v>45956</c:v>
                </c:pt>
                <c:pt idx="1123">
                  <c:v>45957</c:v>
                </c:pt>
                <c:pt idx="1124">
                  <c:v>45958</c:v>
                </c:pt>
                <c:pt idx="1125">
                  <c:v>45959</c:v>
                </c:pt>
                <c:pt idx="1126">
                  <c:v>45960</c:v>
                </c:pt>
                <c:pt idx="1127">
                  <c:v>45961</c:v>
                </c:pt>
                <c:pt idx="1128">
                  <c:v>45962</c:v>
                </c:pt>
                <c:pt idx="1129">
                  <c:v>45963</c:v>
                </c:pt>
                <c:pt idx="1130">
                  <c:v>45964</c:v>
                </c:pt>
                <c:pt idx="1131">
                  <c:v>45965</c:v>
                </c:pt>
                <c:pt idx="1132">
                  <c:v>45966</c:v>
                </c:pt>
                <c:pt idx="1133">
                  <c:v>45967</c:v>
                </c:pt>
                <c:pt idx="1134">
                  <c:v>45968</c:v>
                </c:pt>
                <c:pt idx="1135">
                  <c:v>45969</c:v>
                </c:pt>
                <c:pt idx="1136">
                  <c:v>45970</c:v>
                </c:pt>
                <c:pt idx="1137">
                  <c:v>45971</c:v>
                </c:pt>
                <c:pt idx="1138">
                  <c:v>45972</c:v>
                </c:pt>
                <c:pt idx="1139">
                  <c:v>45973</c:v>
                </c:pt>
                <c:pt idx="1140">
                  <c:v>45974</c:v>
                </c:pt>
                <c:pt idx="1141">
                  <c:v>45975</c:v>
                </c:pt>
                <c:pt idx="1142">
                  <c:v>45976</c:v>
                </c:pt>
                <c:pt idx="1143">
                  <c:v>45977</c:v>
                </c:pt>
                <c:pt idx="1144">
                  <c:v>45978</c:v>
                </c:pt>
                <c:pt idx="1145">
                  <c:v>45979</c:v>
                </c:pt>
                <c:pt idx="1146">
                  <c:v>45980</c:v>
                </c:pt>
                <c:pt idx="1147">
                  <c:v>45981</c:v>
                </c:pt>
                <c:pt idx="1148">
                  <c:v>45982</c:v>
                </c:pt>
                <c:pt idx="1149">
                  <c:v>45983</c:v>
                </c:pt>
                <c:pt idx="1150">
                  <c:v>45984</c:v>
                </c:pt>
                <c:pt idx="1151">
                  <c:v>45985</c:v>
                </c:pt>
                <c:pt idx="1152">
                  <c:v>45986</c:v>
                </c:pt>
                <c:pt idx="1153">
                  <c:v>45987</c:v>
                </c:pt>
                <c:pt idx="1154">
                  <c:v>45988</c:v>
                </c:pt>
                <c:pt idx="1155">
                  <c:v>45989</c:v>
                </c:pt>
                <c:pt idx="1156">
                  <c:v>45990</c:v>
                </c:pt>
                <c:pt idx="1157">
                  <c:v>45991</c:v>
                </c:pt>
                <c:pt idx="1158">
                  <c:v>45992</c:v>
                </c:pt>
                <c:pt idx="1159">
                  <c:v>45993</c:v>
                </c:pt>
                <c:pt idx="1160">
                  <c:v>45994</c:v>
                </c:pt>
                <c:pt idx="1161">
                  <c:v>45995</c:v>
                </c:pt>
                <c:pt idx="1162">
                  <c:v>45996</c:v>
                </c:pt>
                <c:pt idx="1163">
                  <c:v>45997</c:v>
                </c:pt>
                <c:pt idx="1164">
                  <c:v>45998</c:v>
                </c:pt>
                <c:pt idx="1165">
                  <c:v>45999</c:v>
                </c:pt>
                <c:pt idx="1166">
                  <c:v>46000</c:v>
                </c:pt>
                <c:pt idx="1167">
                  <c:v>46001</c:v>
                </c:pt>
                <c:pt idx="1168">
                  <c:v>46002</c:v>
                </c:pt>
                <c:pt idx="1169">
                  <c:v>46003</c:v>
                </c:pt>
                <c:pt idx="1170">
                  <c:v>46004</c:v>
                </c:pt>
                <c:pt idx="1171">
                  <c:v>46005</c:v>
                </c:pt>
                <c:pt idx="1172">
                  <c:v>46006</c:v>
                </c:pt>
                <c:pt idx="1173">
                  <c:v>46007</c:v>
                </c:pt>
                <c:pt idx="1174">
                  <c:v>46008</c:v>
                </c:pt>
                <c:pt idx="1175">
                  <c:v>46009</c:v>
                </c:pt>
                <c:pt idx="1176">
                  <c:v>46010</c:v>
                </c:pt>
                <c:pt idx="1177">
                  <c:v>46011</c:v>
                </c:pt>
                <c:pt idx="1178">
                  <c:v>46012</c:v>
                </c:pt>
                <c:pt idx="1179">
                  <c:v>46013</c:v>
                </c:pt>
                <c:pt idx="1180">
                  <c:v>46014</c:v>
                </c:pt>
                <c:pt idx="1181">
                  <c:v>46015</c:v>
                </c:pt>
                <c:pt idx="1182">
                  <c:v>46016</c:v>
                </c:pt>
                <c:pt idx="1183">
                  <c:v>46017</c:v>
                </c:pt>
                <c:pt idx="1184">
                  <c:v>46018</c:v>
                </c:pt>
                <c:pt idx="1185">
                  <c:v>46019</c:v>
                </c:pt>
                <c:pt idx="1186">
                  <c:v>46020</c:v>
                </c:pt>
                <c:pt idx="1187">
                  <c:v>46021</c:v>
                </c:pt>
                <c:pt idx="1188">
                  <c:v>46022</c:v>
                </c:pt>
                <c:pt idx="1189">
                  <c:v>46023</c:v>
                </c:pt>
                <c:pt idx="1190">
                  <c:v>46024</c:v>
                </c:pt>
                <c:pt idx="1191">
                  <c:v>46025</c:v>
                </c:pt>
                <c:pt idx="1192">
                  <c:v>46026</c:v>
                </c:pt>
                <c:pt idx="1193">
                  <c:v>46027</c:v>
                </c:pt>
                <c:pt idx="1194">
                  <c:v>46028</c:v>
                </c:pt>
                <c:pt idx="1195">
                  <c:v>46029</c:v>
                </c:pt>
                <c:pt idx="1196">
                  <c:v>46030</c:v>
                </c:pt>
                <c:pt idx="1197">
                  <c:v>46031</c:v>
                </c:pt>
                <c:pt idx="1198">
                  <c:v>46032</c:v>
                </c:pt>
                <c:pt idx="1199">
                  <c:v>46033</c:v>
                </c:pt>
                <c:pt idx="1200">
                  <c:v>46034</c:v>
                </c:pt>
                <c:pt idx="1201">
                  <c:v>46035</c:v>
                </c:pt>
                <c:pt idx="1202">
                  <c:v>46036</c:v>
                </c:pt>
                <c:pt idx="1203">
                  <c:v>46037</c:v>
                </c:pt>
                <c:pt idx="1204">
                  <c:v>46038</c:v>
                </c:pt>
                <c:pt idx="1205">
                  <c:v>46039</c:v>
                </c:pt>
                <c:pt idx="1206">
                  <c:v>46040</c:v>
                </c:pt>
                <c:pt idx="1207">
                  <c:v>46041</c:v>
                </c:pt>
                <c:pt idx="1208">
                  <c:v>46042</c:v>
                </c:pt>
                <c:pt idx="1209">
                  <c:v>46043</c:v>
                </c:pt>
                <c:pt idx="1210">
                  <c:v>46044</c:v>
                </c:pt>
                <c:pt idx="1211">
                  <c:v>46045</c:v>
                </c:pt>
                <c:pt idx="1212">
                  <c:v>46046</c:v>
                </c:pt>
                <c:pt idx="1213">
                  <c:v>46047</c:v>
                </c:pt>
                <c:pt idx="1214">
                  <c:v>46048</c:v>
                </c:pt>
                <c:pt idx="1215">
                  <c:v>46049</c:v>
                </c:pt>
                <c:pt idx="1216">
                  <c:v>46050</c:v>
                </c:pt>
                <c:pt idx="1217">
                  <c:v>46051</c:v>
                </c:pt>
                <c:pt idx="1218">
                  <c:v>46052</c:v>
                </c:pt>
                <c:pt idx="1219">
                  <c:v>46053</c:v>
                </c:pt>
                <c:pt idx="1220">
                  <c:v>46054</c:v>
                </c:pt>
                <c:pt idx="1221">
                  <c:v>46055</c:v>
                </c:pt>
                <c:pt idx="1222">
                  <c:v>46056</c:v>
                </c:pt>
                <c:pt idx="1223">
                  <c:v>46057</c:v>
                </c:pt>
                <c:pt idx="1224">
                  <c:v>46058</c:v>
                </c:pt>
                <c:pt idx="1225">
                  <c:v>46059</c:v>
                </c:pt>
                <c:pt idx="1226">
                  <c:v>46060</c:v>
                </c:pt>
                <c:pt idx="1227">
                  <c:v>46061</c:v>
                </c:pt>
                <c:pt idx="1228">
                  <c:v>46062</c:v>
                </c:pt>
                <c:pt idx="1229">
                  <c:v>46063</c:v>
                </c:pt>
                <c:pt idx="1230">
                  <c:v>46064</c:v>
                </c:pt>
                <c:pt idx="1231">
                  <c:v>46065</c:v>
                </c:pt>
                <c:pt idx="1232">
                  <c:v>46066</c:v>
                </c:pt>
                <c:pt idx="1233">
                  <c:v>46067</c:v>
                </c:pt>
                <c:pt idx="1234">
                  <c:v>46068</c:v>
                </c:pt>
                <c:pt idx="1235">
                  <c:v>46069</c:v>
                </c:pt>
                <c:pt idx="1236">
                  <c:v>46070</c:v>
                </c:pt>
                <c:pt idx="1237">
                  <c:v>46071</c:v>
                </c:pt>
                <c:pt idx="1238">
                  <c:v>46072</c:v>
                </c:pt>
              </c:numCache>
            </c:numRef>
          </c:cat>
          <c:val>
            <c:numRef>
              <c:f>'USDC_Final Reserve'!$F$2:$F$1240</c:f>
              <c:numCache>
                <c:formatCode>_(* #,##0.00_);_(* \(#,##0.00\);_(* "-"??_);_(@_)</c:formatCode>
                <c:ptCount val="1239"/>
                <c:pt idx="0">
                  <c:v>47698230859.540794</c:v>
                </c:pt>
                <c:pt idx="1">
                  <c:v>47535527434.068016</c:v>
                </c:pt>
                <c:pt idx="2">
                  <c:v>47434526169.445328</c:v>
                </c:pt>
                <c:pt idx="3">
                  <c:v>48031702643.285271</c:v>
                </c:pt>
                <c:pt idx="4">
                  <c:v>45882506008.488075</c:v>
                </c:pt>
                <c:pt idx="5">
                  <c:v>47077017391.830894</c:v>
                </c:pt>
                <c:pt idx="6">
                  <c:v>46579527244.432541</c:v>
                </c:pt>
                <c:pt idx="7">
                  <c:v>46606325718.942703</c:v>
                </c:pt>
                <c:pt idx="8">
                  <c:v>46423801020.694664</c:v>
                </c:pt>
                <c:pt idx="9">
                  <c:v>46267106400.835228</c:v>
                </c:pt>
                <c:pt idx="10">
                  <c:v>46186411389.027168</c:v>
                </c:pt>
                <c:pt idx="11">
                  <c:v>45401224697.047768</c:v>
                </c:pt>
                <c:pt idx="12">
                  <c:v>44537319398.422318</c:v>
                </c:pt>
                <c:pt idx="13">
                  <c:v>45268516288.875961</c:v>
                </c:pt>
                <c:pt idx="14">
                  <c:v>45611139189.735466</c:v>
                </c:pt>
                <c:pt idx="15">
                  <c:v>45159333555.219101</c:v>
                </c:pt>
                <c:pt idx="16">
                  <c:v>45222086649.400284</c:v>
                </c:pt>
                <c:pt idx="17">
                  <c:v>44796175961.037827</c:v>
                </c:pt>
                <c:pt idx="18">
                  <c:v>43841172871.036324</c:v>
                </c:pt>
                <c:pt idx="19">
                  <c:v>43972687557.356461</c:v>
                </c:pt>
                <c:pt idx="20">
                  <c:v>44569165256.990562</c:v>
                </c:pt>
                <c:pt idx="21">
                  <c:v>44117693026.459236</c:v>
                </c:pt>
                <c:pt idx="22">
                  <c:v>44102359208.267014</c:v>
                </c:pt>
                <c:pt idx="23">
                  <c:v>44115756193.945564</c:v>
                </c:pt>
                <c:pt idx="24">
                  <c:v>43937138728.195274</c:v>
                </c:pt>
                <c:pt idx="25">
                  <c:v>43814243529.5065</c:v>
                </c:pt>
                <c:pt idx="26">
                  <c:v>44029994063.934441</c:v>
                </c:pt>
                <c:pt idx="27">
                  <c:v>43939771964.781395</c:v>
                </c:pt>
                <c:pt idx="28">
                  <c:v>43831959251.083633</c:v>
                </c:pt>
                <c:pt idx="29">
                  <c:v>43937098118.341019</c:v>
                </c:pt>
                <c:pt idx="30">
                  <c:v>43888642818.416832</c:v>
                </c:pt>
                <c:pt idx="31">
                  <c:v>43801222016.233086</c:v>
                </c:pt>
                <c:pt idx="32">
                  <c:v>43167265606.37986</c:v>
                </c:pt>
                <c:pt idx="33">
                  <c:v>43150493569.030968</c:v>
                </c:pt>
                <c:pt idx="34">
                  <c:v>42771170601.983475</c:v>
                </c:pt>
                <c:pt idx="35">
                  <c:v>42523917839.080437</c:v>
                </c:pt>
                <c:pt idx="36">
                  <c:v>42290073665.322517</c:v>
                </c:pt>
                <c:pt idx="37">
                  <c:v>42246546250.346222</c:v>
                </c:pt>
                <c:pt idx="38">
                  <c:v>42776355463.87075</c:v>
                </c:pt>
                <c:pt idx="39">
                  <c:v>42655082001.093933</c:v>
                </c:pt>
                <c:pt idx="40">
                  <c:v>42790064668.426537</c:v>
                </c:pt>
                <c:pt idx="41">
                  <c:v>43197593752.690781</c:v>
                </c:pt>
                <c:pt idx="42">
                  <c:v>43851679412.279175</c:v>
                </c:pt>
                <c:pt idx="43">
                  <c:v>44087461923.564034</c:v>
                </c:pt>
                <c:pt idx="44">
                  <c:v>44266011094.577271</c:v>
                </c:pt>
                <c:pt idx="45">
                  <c:v>44313810425.001328</c:v>
                </c:pt>
                <c:pt idx="46">
                  <c:v>44308698276.525986</c:v>
                </c:pt>
                <c:pt idx="47">
                  <c:v>44513088704.192238</c:v>
                </c:pt>
                <c:pt idx="48">
                  <c:v>44568178978.444916</c:v>
                </c:pt>
                <c:pt idx="49">
                  <c:v>44208218754.660728</c:v>
                </c:pt>
                <c:pt idx="50">
                  <c:v>44602224161.455978</c:v>
                </c:pt>
                <c:pt idx="51">
                  <c:v>44659472304.20742</c:v>
                </c:pt>
                <c:pt idx="52">
                  <c:v>45102512485.529831</c:v>
                </c:pt>
                <c:pt idx="53">
                  <c:v>44441331231.389671</c:v>
                </c:pt>
                <c:pt idx="54">
                  <c:v>43848690771.115402</c:v>
                </c:pt>
                <c:pt idx="55">
                  <c:v>43926460832.488487</c:v>
                </c:pt>
                <c:pt idx="56">
                  <c:v>44098137725.951279</c:v>
                </c:pt>
                <c:pt idx="57">
                  <c:v>44163773611.730339</c:v>
                </c:pt>
                <c:pt idx="58">
                  <c:v>44334226970.670761</c:v>
                </c:pt>
                <c:pt idx="59">
                  <c:v>44463420465.396797</c:v>
                </c:pt>
                <c:pt idx="60">
                  <c:v>43547753046.365807</c:v>
                </c:pt>
                <c:pt idx="61">
                  <c:v>43290086446.310669</c:v>
                </c:pt>
                <c:pt idx="62">
                  <c:v>43766780871.693962</c:v>
                </c:pt>
                <c:pt idx="63">
                  <c:v>43442079089.518867</c:v>
                </c:pt>
                <c:pt idx="64">
                  <c:v>43425403081.538376</c:v>
                </c:pt>
                <c:pt idx="65">
                  <c:v>43637844793.626831</c:v>
                </c:pt>
                <c:pt idx="66">
                  <c:v>43745286629.001022</c:v>
                </c:pt>
                <c:pt idx="67">
                  <c:v>43100631933.069252</c:v>
                </c:pt>
                <c:pt idx="68">
                  <c:v>43360759089.659103</c:v>
                </c:pt>
                <c:pt idx="69">
                  <c:v>43293598356.738922</c:v>
                </c:pt>
                <c:pt idx="70">
                  <c:v>42795471686.495476</c:v>
                </c:pt>
                <c:pt idx="71">
                  <c:v>42931698220.442566</c:v>
                </c:pt>
                <c:pt idx="72">
                  <c:v>42904844355.570473</c:v>
                </c:pt>
                <c:pt idx="73">
                  <c:v>43042741462.237915</c:v>
                </c:pt>
                <c:pt idx="74">
                  <c:v>42169688039.004768</c:v>
                </c:pt>
                <c:pt idx="75">
                  <c:v>45443570548.123741</c:v>
                </c:pt>
                <c:pt idx="76">
                  <c:v>45514205462.292213</c:v>
                </c:pt>
                <c:pt idx="77">
                  <c:v>45567993738.127068</c:v>
                </c:pt>
                <c:pt idx="78">
                  <c:v>44989705409.028465</c:v>
                </c:pt>
                <c:pt idx="79">
                  <c:v>45169677883.377205</c:v>
                </c:pt>
                <c:pt idx="80">
                  <c:v>45391725899.826614</c:v>
                </c:pt>
                <c:pt idx="81">
                  <c:v>44384909409.434494</c:v>
                </c:pt>
                <c:pt idx="82">
                  <c:v>44486062973.931374</c:v>
                </c:pt>
                <c:pt idx="83">
                  <c:v>44538449066.897514</c:v>
                </c:pt>
                <c:pt idx="84">
                  <c:v>44475074990.102295</c:v>
                </c:pt>
                <c:pt idx="85">
                  <c:v>44365081449.091217</c:v>
                </c:pt>
                <c:pt idx="86">
                  <c:v>44437536956.02784</c:v>
                </c:pt>
                <c:pt idx="87">
                  <c:v>44576662849.500847</c:v>
                </c:pt>
                <c:pt idx="88">
                  <c:v>44914636177.864815</c:v>
                </c:pt>
                <c:pt idx="89">
                  <c:v>43036508196.772026</c:v>
                </c:pt>
                <c:pt idx="90">
                  <c:v>45051040891.168892</c:v>
                </c:pt>
                <c:pt idx="91">
                  <c:v>44746683286.458565</c:v>
                </c:pt>
                <c:pt idx="92">
                  <c:v>44663622942.824791</c:v>
                </c:pt>
                <c:pt idx="93">
                  <c:v>44668999276.469887</c:v>
                </c:pt>
                <c:pt idx="94">
                  <c:v>44742376466.969963</c:v>
                </c:pt>
                <c:pt idx="95">
                  <c:v>44886202014.118469</c:v>
                </c:pt>
                <c:pt idx="96">
                  <c:v>43148276486.45472</c:v>
                </c:pt>
                <c:pt idx="97">
                  <c:v>43420081403.130341</c:v>
                </c:pt>
                <c:pt idx="98">
                  <c:v>43950882812.299301</c:v>
                </c:pt>
                <c:pt idx="99">
                  <c:v>43850637576.114388</c:v>
                </c:pt>
                <c:pt idx="100">
                  <c:v>43953508373.9095</c:v>
                </c:pt>
                <c:pt idx="101">
                  <c:v>44079364458.524513</c:v>
                </c:pt>
                <c:pt idx="102">
                  <c:v>44126458480.441254</c:v>
                </c:pt>
                <c:pt idx="103">
                  <c:v>43353200036.272354</c:v>
                </c:pt>
                <c:pt idx="104">
                  <c:v>44720285321.560127</c:v>
                </c:pt>
                <c:pt idx="105">
                  <c:v>44005283429.133812</c:v>
                </c:pt>
                <c:pt idx="106">
                  <c:v>43599574264.25177</c:v>
                </c:pt>
                <c:pt idx="107">
                  <c:v>43815926806.321899</c:v>
                </c:pt>
                <c:pt idx="108">
                  <c:v>43971163082.227875</c:v>
                </c:pt>
                <c:pt idx="109">
                  <c:v>43985493286.376289</c:v>
                </c:pt>
                <c:pt idx="110">
                  <c:v>43128229755.502106</c:v>
                </c:pt>
                <c:pt idx="111">
                  <c:v>43340867670.889374</c:v>
                </c:pt>
                <c:pt idx="112">
                  <c:v>43234999835.979805</c:v>
                </c:pt>
                <c:pt idx="113">
                  <c:v>43345869248.809502</c:v>
                </c:pt>
                <c:pt idx="114">
                  <c:v>43463920535.67083</c:v>
                </c:pt>
                <c:pt idx="115">
                  <c:v>43592885350.422157</c:v>
                </c:pt>
                <c:pt idx="116">
                  <c:v>43396255580.771355</c:v>
                </c:pt>
                <c:pt idx="117">
                  <c:v>43922875667.577049</c:v>
                </c:pt>
                <c:pt idx="118">
                  <c:v>43691017319.405701</c:v>
                </c:pt>
                <c:pt idx="119">
                  <c:v>43462830256.729103</c:v>
                </c:pt>
                <c:pt idx="120">
                  <c:v>43215892927.791786</c:v>
                </c:pt>
                <c:pt idx="121">
                  <c:v>43303531981.637856</c:v>
                </c:pt>
                <c:pt idx="122">
                  <c:v>43362361205.844902</c:v>
                </c:pt>
                <c:pt idx="123">
                  <c:v>42801727015.761024</c:v>
                </c:pt>
                <c:pt idx="124">
                  <c:v>42697116236.926598</c:v>
                </c:pt>
                <c:pt idx="125">
                  <c:v>42656443998.019646</c:v>
                </c:pt>
                <c:pt idx="126">
                  <c:v>42465957118.114029</c:v>
                </c:pt>
                <c:pt idx="127">
                  <c:v>42111957870.745842</c:v>
                </c:pt>
                <c:pt idx="128">
                  <c:v>42161760844.609375</c:v>
                </c:pt>
                <c:pt idx="129">
                  <c:v>42229224940.325317</c:v>
                </c:pt>
                <c:pt idx="130">
                  <c:v>41759430978.441895</c:v>
                </c:pt>
                <c:pt idx="131">
                  <c:v>41663050147.525848</c:v>
                </c:pt>
                <c:pt idx="132">
                  <c:v>41278312446.661507</c:v>
                </c:pt>
                <c:pt idx="133">
                  <c:v>41530868243.316971</c:v>
                </c:pt>
                <c:pt idx="134">
                  <c:v>41526514377.890877</c:v>
                </c:pt>
                <c:pt idx="135">
                  <c:v>41477317491.943344</c:v>
                </c:pt>
                <c:pt idx="136">
                  <c:v>41302439786.256226</c:v>
                </c:pt>
                <c:pt idx="137">
                  <c:v>41223341261.141022</c:v>
                </c:pt>
                <c:pt idx="138">
                  <c:v>41074282865.820236</c:v>
                </c:pt>
                <c:pt idx="139">
                  <c:v>41316656286.304726</c:v>
                </c:pt>
                <c:pt idx="140">
                  <c:v>41867765330.568703</c:v>
                </c:pt>
                <c:pt idx="141">
                  <c:v>41982356807.916855</c:v>
                </c:pt>
                <c:pt idx="142">
                  <c:v>41979358047.713867</c:v>
                </c:pt>
                <c:pt idx="143">
                  <c:v>42047552009.247017</c:v>
                </c:pt>
                <c:pt idx="144">
                  <c:v>41983643044.494957</c:v>
                </c:pt>
                <c:pt idx="145">
                  <c:v>42173086895.263161</c:v>
                </c:pt>
                <c:pt idx="146">
                  <c:v>42326467133.768021</c:v>
                </c:pt>
                <c:pt idx="147">
                  <c:v>42391945931.994019</c:v>
                </c:pt>
                <c:pt idx="148">
                  <c:v>42721162340.697006</c:v>
                </c:pt>
                <c:pt idx="149">
                  <c:v>42700160413.57135</c:v>
                </c:pt>
                <c:pt idx="150">
                  <c:v>42984389390.006325</c:v>
                </c:pt>
                <c:pt idx="151">
                  <c:v>42427265098.309357</c:v>
                </c:pt>
                <c:pt idx="152">
                  <c:v>42169287363.657127</c:v>
                </c:pt>
                <c:pt idx="153">
                  <c:v>42721709148.543488</c:v>
                </c:pt>
                <c:pt idx="154">
                  <c:v>43285617980.946617</c:v>
                </c:pt>
                <c:pt idx="155">
                  <c:v>43712701419.138054</c:v>
                </c:pt>
                <c:pt idx="156">
                  <c:v>44026124984.094528</c:v>
                </c:pt>
                <c:pt idx="157">
                  <c:v>44148599370.88073</c:v>
                </c:pt>
                <c:pt idx="158">
                  <c:v>43129396124.868958</c:v>
                </c:pt>
                <c:pt idx="159">
                  <c:v>43232653393.091896</c:v>
                </c:pt>
                <c:pt idx="160">
                  <c:v>43832947323.596237</c:v>
                </c:pt>
                <c:pt idx="161">
                  <c:v>44152101705.811821</c:v>
                </c:pt>
                <c:pt idx="162">
                  <c:v>42329519081.795845</c:v>
                </c:pt>
                <c:pt idx="163">
                  <c:v>39538865433.674881</c:v>
                </c:pt>
                <c:pt idx="164">
                  <c:v>41287657388.532532</c:v>
                </c:pt>
                <c:pt idx="165">
                  <c:v>39580546969.597862</c:v>
                </c:pt>
                <c:pt idx="166">
                  <c:v>39549722232.219254</c:v>
                </c:pt>
                <c:pt idx="167">
                  <c:v>37722004354.840775</c:v>
                </c:pt>
                <c:pt idx="168">
                  <c:v>39056864163.780319</c:v>
                </c:pt>
                <c:pt idx="169">
                  <c:v>36467950812.904587</c:v>
                </c:pt>
                <c:pt idx="170">
                  <c:v>36486702746.490807</c:v>
                </c:pt>
                <c:pt idx="171">
                  <c:v>35068265901.771309</c:v>
                </c:pt>
                <c:pt idx="172">
                  <c:v>35152890053.458633</c:v>
                </c:pt>
                <c:pt idx="173">
                  <c:v>35271511950.338882</c:v>
                </c:pt>
                <c:pt idx="174">
                  <c:v>35365278922.83387</c:v>
                </c:pt>
                <c:pt idx="175">
                  <c:v>34611590917.259224</c:v>
                </c:pt>
                <c:pt idx="176">
                  <c:v>34207691830.872639</c:v>
                </c:pt>
                <c:pt idx="177">
                  <c:v>34244423943.199146</c:v>
                </c:pt>
                <c:pt idx="178">
                  <c:v>33786138422.392094</c:v>
                </c:pt>
                <c:pt idx="179">
                  <c:v>33504127368.578602</c:v>
                </c:pt>
                <c:pt idx="180">
                  <c:v>33125057683.344105</c:v>
                </c:pt>
                <c:pt idx="181">
                  <c:v>32932199465.333813</c:v>
                </c:pt>
                <c:pt idx="182">
                  <c:v>32875147350.1297</c:v>
                </c:pt>
                <c:pt idx="183">
                  <c:v>32545003021.415001</c:v>
                </c:pt>
                <c:pt idx="184">
                  <c:v>32545586598.082001</c:v>
                </c:pt>
                <c:pt idx="185">
                  <c:v>32514728745.630516</c:v>
                </c:pt>
                <c:pt idx="186">
                  <c:v>32363794005.328255</c:v>
                </c:pt>
                <c:pt idx="187">
                  <c:v>32527814849.695011</c:v>
                </c:pt>
                <c:pt idx="188">
                  <c:v>32548324257.560417</c:v>
                </c:pt>
                <c:pt idx="189">
                  <c:v>32622796924.442341</c:v>
                </c:pt>
                <c:pt idx="190">
                  <c:v>32617421143.536499</c:v>
                </c:pt>
                <c:pt idx="191">
                  <c:v>32622414240.880199</c:v>
                </c:pt>
                <c:pt idx="192">
                  <c:v>31657695841.701302</c:v>
                </c:pt>
                <c:pt idx="193">
                  <c:v>32398021894.245705</c:v>
                </c:pt>
                <c:pt idx="194">
                  <c:v>32279361396.321178</c:v>
                </c:pt>
                <c:pt idx="195">
                  <c:v>32080168940.747566</c:v>
                </c:pt>
                <c:pt idx="196">
                  <c:v>31638732248.900936</c:v>
                </c:pt>
                <c:pt idx="197">
                  <c:v>31857257937.146599</c:v>
                </c:pt>
                <c:pt idx="198">
                  <c:v>31807237206.201698</c:v>
                </c:pt>
                <c:pt idx="199">
                  <c:v>31781292465.653656</c:v>
                </c:pt>
                <c:pt idx="200">
                  <c:v>31241189813.960918</c:v>
                </c:pt>
                <c:pt idx="201">
                  <c:v>31347993980.264786</c:v>
                </c:pt>
                <c:pt idx="202">
                  <c:v>31578252040.981434</c:v>
                </c:pt>
                <c:pt idx="203">
                  <c:v>31058830495.665886</c:v>
                </c:pt>
                <c:pt idx="204">
                  <c:v>30781229059.505501</c:v>
                </c:pt>
                <c:pt idx="205">
                  <c:v>30800816722.5009</c:v>
                </c:pt>
                <c:pt idx="206">
                  <c:v>31272712155.353153</c:v>
                </c:pt>
                <c:pt idx="207">
                  <c:v>30464037098.496071</c:v>
                </c:pt>
                <c:pt idx="208">
                  <c:v>30164317183.714043</c:v>
                </c:pt>
                <c:pt idx="209">
                  <c:v>30581816362.307819</c:v>
                </c:pt>
                <c:pt idx="210">
                  <c:v>31191867142.218048</c:v>
                </c:pt>
                <c:pt idx="211">
                  <c:v>30505673945.3979</c:v>
                </c:pt>
                <c:pt idx="212">
                  <c:v>30517472541.595699</c:v>
                </c:pt>
                <c:pt idx="213">
                  <c:v>30731957173.919033</c:v>
                </c:pt>
                <c:pt idx="214">
                  <c:v>29590627760.444393</c:v>
                </c:pt>
                <c:pt idx="215">
                  <c:v>29792769764.797253</c:v>
                </c:pt>
                <c:pt idx="216">
                  <c:v>30063632669.596859</c:v>
                </c:pt>
                <c:pt idx="217">
                  <c:v>30118398637.73851</c:v>
                </c:pt>
                <c:pt idx="218">
                  <c:v>30384207596.065899</c:v>
                </c:pt>
                <c:pt idx="219">
                  <c:v>30369654736.304298</c:v>
                </c:pt>
                <c:pt idx="220">
                  <c:v>30381790237.251671</c:v>
                </c:pt>
                <c:pt idx="221">
                  <c:v>30258663502.8867</c:v>
                </c:pt>
                <c:pt idx="222">
                  <c:v>30104732368.063519</c:v>
                </c:pt>
                <c:pt idx="223">
                  <c:v>30459984136.462273</c:v>
                </c:pt>
                <c:pt idx="224">
                  <c:v>29956901979.043575</c:v>
                </c:pt>
                <c:pt idx="225">
                  <c:v>29970051657.655399</c:v>
                </c:pt>
                <c:pt idx="226">
                  <c:v>30054743760.143101</c:v>
                </c:pt>
                <c:pt idx="227">
                  <c:v>30201821764.006348</c:v>
                </c:pt>
                <c:pt idx="228">
                  <c:v>29586074312.519638</c:v>
                </c:pt>
                <c:pt idx="229">
                  <c:v>29272295360.775043</c:v>
                </c:pt>
                <c:pt idx="230">
                  <c:v>29458568567.407715</c:v>
                </c:pt>
                <c:pt idx="231">
                  <c:v>29565872482.015919</c:v>
                </c:pt>
                <c:pt idx="232">
                  <c:v>29557752770.3993</c:v>
                </c:pt>
                <c:pt idx="233">
                  <c:v>29562931910.4622</c:v>
                </c:pt>
                <c:pt idx="234">
                  <c:v>29530911256.817368</c:v>
                </c:pt>
                <c:pt idx="235">
                  <c:v>29311389755.110538</c:v>
                </c:pt>
                <c:pt idx="236">
                  <c:v>28781885847.154713</c:v>
                </c:pt>
                <c:pt idx="237">
                  <c:v>29383273947.650528</c:v>
                </c:pt>
                <c:pt idx="238">
                  <c:v>29310440384.179482</c:v>
                </c:pt>
                <c:pt idx="239">
                  <c:v>29083852842.000801</c:v>
                </c:pt>
                <c:pt idx="240">
                  <c:v>29022835526.647499</c:v>
                </c:pt>
                <c:pt idx="241">
                  <c:v>29066405755.754002</c:v>
                </c:pt>
                <c:pt idx="242">
                  <c:v>29057141845.955307</c:v>
                </c:pt>
                <c:pt idx="243">
                  <c:v>28101102596.792351</c:v>
                </c:pt>
                <c:pt idx="244">
                  <c:v>29125958567.946945</c:v>
                </c:pt>
                <c:pt idx="245">
                  <c:v>28949390990.743362</c:v>
                </c:pt>
                <c:pt idx="246">
                  <c:v>28901643507.6464</c:v>
                </c:pt>
                <c:pt idx="247">
                  <c:v>28904346978.986198</c:v>
                </c:pt>
                <c:pt idx="248">
                  <c:v>29446693419.169201</c:v>
                </c:pt>
                <c:pt idx="249">
                  <c:v>28966071348.896679</c:v>
                </c:pt>
                <c:pt idx="250">
                  <c:v>28523357286.995476</c:v>
                </c:pt>
                <c:pt idx="251">
                  <c:v>28820080882.533268</c:v>
                </c:pt>
                <c:pt idx="252">
                  <c:v>28375655039.249161</c:v>
                </c:pt>
                <c:pt idx="253">
                  <c:v>28327046011.8032</c:v>
                </c:pt>
                <c:pt idx="254">
                  <c:v>28357858207.583099</c:v>
                </c:pt>
                <c:pt idx="255">
                  <c:v>28511987966.953083</c:v>
                </c:pt>
                <c:pt idx="256">
                  <c:v>28358199467.848976</c:v>
                </c:pt>
                <c:pt idx="257">
                  <c:v>28038974522.404846</c:v>
                </c:pt>
                <c:pt idx="258">
                  <c:v>28246387423.725044</c:v>
                </c:pt>
                <c:pt idx="259">
                  <c:v>28164788303.73386</c:v>
                </c:pt>
                <c:pt idx="260">
                  <c:v>28340122293.954102</c:v>
                </c:pt>
                <c:pt idx="261">
                  <c:v>28337781547.426998</c:v>
                </c:pt>
                <c:pt idx="262">
                  <c:v>28345755930.424</c:v>
                </c:pt>
                <c:pt idx="263">
                  <c:v>28447542089.506531</c:v>
                </c:pt>
                <c:pt idx="264">
                  <c:v>28111638960.822987</c:v>
                </c:pt>
                <c:pt idx="265">
                  <c:v>28448037433.583263</c:v>
                </c:pt>
                <c:pt idx="266">
                  <c:v>28483323820.185799</c:v>
                </c:pt>
                <c:pt idx="267">
                  <c:v>28467230856.648399</c:v>
                </c:pt>
                <c:pt idx="268">
                  <c:v>28474568747.898701</c:v>
                </c:pt>
                <c:pt idx="269">
                  <c:v>28336628736.181858</c:v>
                </c:pt>
                <c:pt idx="270">
                  <c:v>28481163425.171612</c:v>
                </c:pt>
                <c:pt idx="271">
                  <c:v>27964909668.891544</c:v>
                </c:pt>
                <c:pt idx="272">
                  <c:v>28129559885.947735</c:v>
                </c:pt>
                <c:pt idx="273">
                  <c:v>28010023088.919491</c:v>
                </c:pt>
                <c:pt idx="274">
                  <c:v>27422376808.314781</c:v>
                </c:pt>
                <c:pt idx="275">
                  <c:v>27446745252.733585</c:v>
                </c:pt>
                <c:pt idx="276">
                  <c:v>27440754644.189838</c:v>
                </c:pt>
                <c:pt idx="277">
                  <c:v>27688754043.056175</c:v>
                </c:pt>
                <c:pt idx="278">
                  <c:v>27803840015.198437</c:v>
                </c:pt>
                <c:pt idx="279">
                  <c:v>27702118279.793686</c:v>
                </c:pt>
                <c:pt idx="280">
                  <c:v>27627736180.806805</c:v>
                </c:pt>
                <c:pt idx="281">
                  <c:v>27546286467.168827</c:v>
                </c:pt>
                <c:pt idx="282">
                  <c:v>27576082489.452019</c:v>
                </c:pt>
                <c:pt idx="283">
                  <c:v>27551986830.882736</c:v>
                </c:pt>
                <c:pt idx="284">
                  <c:v>27390161230.25996</c:v>
                </c:pt>
                <c:pt idx="285">
                  <c:v>27448426782.151215</c:v>
                </c:pt>
                <c:pt idx="286">
                  <c:v>27323641854.162399</c:v>
                </c:pt>
                <c:pt idx="287">
                  <c:v>27442258957.724232</c:v>
                </c:pt>
                <c:pt idx="288">
                  <c:v>27308458945.650784</c:v>
                </c:pt>
                <c:pt idx="289">
                  <c:v>27339364774.51363</c:v>
                </c:pt>
                <c:pt idx="290">
                  <c:v>27258780268.620644</c:v>
                </c:pt>
                <c:pt idx="291">
                  <c:v>27081343318.50074</c:v>
                </c:pt>
                <c:pt idx="292">
                  <c:v>27048210600.543518</c:v>
                </c:pt>
                <c:pt idx="293">
                  <c:v>27036821548.679901</c:v>
                </c:pt>
                <c:pt idx="294">
                  <c:v>26970440730.474018</c:v>
                </c:pt>
                <c:pt idx="295">
                  <c:v>26907868512.941513</c:v>
                </c:pt>
                <c:pt idx="296">
                  <c:v>26901793646.404926</c:v>
                </c:pt>
                <c:pt idx="297">
                  <c:v>26896778560.000187</c:v>
                </c:pt>
                <c:pt idx="298">
                  <c:v>26745189892.111801</c:v>
                </c:pt>
                <c:pt idx="299">
                  <c:v>26729823529.151928</c:v>
                </c:pt>
                <c:pt idx="300">
                  <c:v>26640216036.725956</c:v>
                </c:pt>
                <c:pt idx="301">
                  <c:v>26638696784.401649</c:v>
                </c:pt>
                <c:pt idx="302">
                  <c:v>26600503033.759953</c:v>
                </c:pt>
                <c:pt idx="303">
                  <c:v>26598582499.078392</c:v>
                </c:pt>
                <c:pt idx="304">
                  <c:v>26601899406.224545</c:v>
                </c:pt>
                <c:pt idx="305">
                  <c:v>26552762773.421158</c:v>
                </c:pt>
                <c:pt idx="306">
                  <c:v>26371254061.052322</c:v>
                </c:pt>
                <c:pt idx="307">
                  <c:v>26252999265.413155</c:v>
                </c:pt>
                <c:pt idx="308">
                  <c:v>26148689762.119671</c:v>
                </c:pt>
                <c:pt idx="309">
                  <c:v>26084895236.997456</c:v>
                </c:pt>
                <c:pt idx="310">
                  <c:v>26092841251.710644</c:v>
                </c:pt>
                <c:pt idx="311">
                  <c:v>26086775259.189095</c:v>
                </c:pt>
                <c:pt idx="312">
                  <c:v>26149765291.369064</c:v>
                </c:pt>
                <c:pt idx="313">
                  <c:v>26358515401.110275</c:v>
                </c:pt>
                <c:pt idx="314">
                  <c:v>26346098788.984684</c:v>
                </c:pt>
                <c:pt idx="315">
                  <c:v>26217927309.121033</c:v>
                </c:pt>
                <c:pt idx="316">
                  <c:v>26169132731.377678</c:v>
                </c:pt>
                <c:pt idx="317">
                  <c:v>26214670350.542301</c:v>
                </c:pt>
                <c:pt idx="318">
                  <c:v>26218157070.488426</c:v>
                </c:pt>
                <c:pt idx="319">
                  <c:v>26061785167.966732</c:v>
                </c:pt>
                <c:pt idx="320">
                  <c:v>26065203511.496078</c:v>
                </c:pt>
                <c:pt idx="321">
                  <c:v>26148178628.240017</c:v>
                </c:pt>
                <c:pt idx="322">
                  <c:v>26070414354.689178</c:v>
                </c:pt>
                <c:pt idx="323">
                  <c:v>26043375787.984089</c:v>
                </c:pt>
                <c:pt idx="324">
                  <c:v>26038426230.528797</c:v>
                </c:pt>
                <c:pt idx="325">
                  <c:v>26039117418.191666</c:v>
                </c:pt>
                <c:pt idx="326">
                  <c:v>26035469415.974556</c:v>
                </c:pt>
                <c:pt idx="327">
                  <c:v>25973984900.908897</c:v>
                </c:pt>
                <c:pt idx="328">
                  <c:v>26018622935.381607</c:v>
                </c:pt>
                <c:pt idx="329">
                  <c:v>25929353445.401436</c:v>
                </c:pt>
                <c:pt idx="330">
                  <c:v>26007290017.840527</c:v>
                </c:pt>
                <c:pt idx="331">
                  <c:v>26064303590.406219</c:v>
                </c:pt>
                <c:pt idx="332">
                  <c:v>26074675927.116047</c:v>
                </c:pt>
                <c:pt idx="333">
                  <c:v>26149613680.730007</c:v>
                </c:pt>
                <c:pt idx="334">
                  <c:v>26272479697.686031</c:v>
                </c:pt>
                <c:pt idx="335">
                  <c:v>26215891732.050323</c:v>
                </c:pt>
                <c:pt idx="336">
                  <c:v>26268816983.014275</c:v>
                </c:pt>
                <c:pt idx="337">
                  <c:v>26215050273.147026</c:v>
                </c:pt>
                <c:pt idx="338">
                  <c:v>26204467839.887703</c:v>
                </c:pt>
                <c:pt idx="339">
                  <c:v>26250575531.596279</c:v>
                </c:pt>
                <c:pt idx="340">
                  <c:v>26133730077.515976</c:v>
                </c:pt>
                <c:pt idx="341">
                  <c:v>26022675917.451981</c:v>
                </c:pt>
                <c:pt idx="342">
                  <c:v>26153990444.96035</c:v>
                </c:pt>
                <c:pt idx="343">
                  <c:v>26014154956.754959</c:v>
                </c:pt>
                <c:pt idx="344">
                  <c:v>26156200355.332199</c:v>
                </c:pt>
                <c:pt idx="345">
                  <c:v>26177504875.858006</c:v>
                </c:pt>
                <c:pt idx="346">
                  <c:v>26233749390.847355</c:v>
                </c:pt>
                <c:pt idx="347">
                  <c:v>26125452167.717476</c:v>
                </c:pt>
                <c:pt idx="348">
                  <c:v>26238217834.599907</c:v>
                </c:pt>
                <c:pt idx="349">
                  <c:v>26280959776.602337</c:v>
                </c:pt>
                <c:pt idx="350">
                  <c:v>26199213766.938297</c:v>
                </c:pt>
                <c:pt idx="351">
                  <c:v>26140127659.053925</c:v>
                </c:pt>
                <c:pt idx="352">
                  <c:v>26204688504.608906</c:v>
                </c:pt>
                <c:pt idx="353">
                  <c:v>26230205890.840366</c:v>
                </c:pt>
                <c:pt idx="354">
                  <c:v>26188278958.366459</c:v>
                </c:pt>
                <c:pt idx="355">
                  <c:v>26021323746.166908</c:v>
                </c:pt>
                <c:pt idx="356">
                  <c:v>26013936365.996902</c:v>
                </c:pt>
                <c:pt idx="357">
                  <c:v>25831129563.881302</c:v>
                </c:pt>
                <c:pt idx="358">
                  <c:v>25800073745.335411</c:v>
                </c:pt>
                <c:pt idx="359">
                  <c:v>25820947682.51004</c:v>
                </c:pt>
                <c:pt idx="360">
                  <c:v>25832092213.686356</c:v>
                </c:pt>
                <c:pt idx="361">
                  <c:v>25734050822.590076</c:v>
                </c:pt>
                <c:pt idx="362">
                  <c:v>25634327458.060715</c:v>
                </c:pt>
                <c:pt idx="363">
                  <c:v>25560201062.149426</c:v>
                </c:pt>
                <c:pt idx="364">
                  <c:v>25647795737.086582</c:v>
                </c:pt>
                <c:pt idx="365">
                  <c:v>25106650324.295471</c:v>
                </c:pt>
                <c:pt idx="366">
                  <c:v>25161478390.818378</c:v>
                </c:pt>
                <c:pt idx="367">
                  <c:v>25187233846.537197</c:v>
                </c:pt>
                <c:pt idx="368">
                  <c:v>25321490222.968117</c:v>
                </c:pt>
                <c:pt idx="369">
                  <c:v>25342929100.111725</c:v>
                </c:pt>
                <c:pt idx="370">
                  <c:v>25275722419.619694</c:v>
                </c:pt>
                <c:pt idx="371">
                  <c:v>25242440779.694904</c:v>
                </c:pt>
                <c:pt idx="372">
                  <c:v>25549460859.285118</c:v>
                </c:pt>
                <c:pt idx="373">
                  <c:v>25591124173.711876</c:v>
                </c:pt>
                <c:pt idx="374">
                  <c:v>25621127424.888542</c:v>
                </c:pt>
                <c:pt idx="375">
                  <c:v>25611118360.816261</c:v>
                </c:pt>
                <c:pt idx="376">
                  <c:v>25404044160.779072</c:v>
                </c:pt>
                <c:pt idx="377">
                  <c:v>25283697925.199696</c:v>
                </c:pt>
                <c:pt idx="378">
                  <c:v>25174853906.720032</c:v>
                </c:pt>
                <c:pt idx="379">
                  <c:v>25146125799.556412</c:v>
                </c:pt>
                <c:pt idx="380">
                  <c:v>25186734598.216557</c:v>
                </c:pt>
                <c:pt idx="381">
                  <c:v>25222508839.751858</c:v>
                </c:pt>
                <c:pt idx="382">
                  <c:v>25278910285.876282</c:v>
                </c:pt>
                <c:pt idx="383">
                  <c:v>25370769589.688953</c:v>
                </c:pt>
                <c:pt idx="384">
                  <c:v>25460740196.786564</c:v>
                </c:pt>
                <c:pt idx="385">
                  <c:v>25587918042.733521</c:v>
                </c:pt>
                <c:pt idx="386">
                  <c:v>25588547417.07745</c:v>
                </c:pt>
                <c:pt idx="387">
                  <c:v>25644271749.810925</c:v>
                </c:pt>
                <c:pt idx="388">
                  <c:v>25613822483.506901</c:v>
                </c:pt>
                <c:pt idx="389">
                  <c:v>25588878527.574753</c:v>
                </c:pt>
                <c:pt idx="390">
                  <c:v>25071288012.271431</c:v>
                </c:pt>
                <c:pt idx="391">
                  <c:v>25249091277.559982</c:v>
                </c:pt>
                <c:pt idx="392">
                  <c:v>25141384206.861515</c:v>
                </c:pt>
                <c:pt idx="393">
                  <c:v>25034875601.00235</c:v>
                </c:pt>
                <c:pt idx="394">
                  <c:v>25041628076.666992</c:v>
                </c:pt>
                <c:pt idx="395">
                  <c:v>25135557035.300751</c:v>
                </c:pt>
                <c:pt idx="396">
                  <c:v>24958700985.679436</c:v>
                </c:pt>
                <c:pt idx="397">
                  <c:v>24814439944.112698</c:v>
                </c:pt>
                <c:pt idx="398">
                  <c:v>24874401376.08374</c:v>
                </c:pt>
                <c:pt idx="399">
                  <c:v>24600411189.036812</c:v>
                </c:pt>
                <c:pt idx="400">
                  <c:v>24577306996.136803</c:v>
                </c:pt>
                <c:pt idx="401">
                  <c:v>24635516130.074665</c:v>
                </c:pt>
                <c:pt idx="402">
                  <c:v>24624505758.499451</c:v>
                </c:pt>
                <c:pt idx="403">
                  <c:v>24471596173.658863</c:v>
                </c:pt>
                <c:pt idx="404">
                  <c:v>24446833483.450474</c:v>
                </c:pt>
                <c:pt idx="405">
                  <c:v>24355969534.764122</c:v>
                </c:pt>
                <c:pt idx="406">
                  <c:v>24253474364.632816</c:v>
                </c:pt>
                <c:pt idx="407">
                  <c:v>24208953054.957188</c:v>
                </c:pt>
                <c:pt idx="408">
                  <c:v>24299608097.295197</c:v>
                </c:pt>
                <c:pt idx="409">
                  <c:v>24238447660.059334</c:v>
                </c:pt>
                <c:pt idx="410">
                  <c:v>24150783259.408718</c:v>
                </c:pt>
                <c:pt idx="411">
                  <c:v>23873085709.256283</c:v>
                </c:pt>
                <c:pt idx="412">
                  <c:v>24205242101.593468</c:v>
                </c:pt>
                <c:pt idx="413">
                  <c:v>24271169605.852654</c:v>
                </c:pt>
                <c:pt idx="414">
                  <c:v>24429455278.441441</c:v>
                </c:pt>
                <c:pt idx="415">
                  <c:v>24471037036.735577</c:v>
                </c:pt>
                <c:pt idx="416">
                  <c:v>24476664610.706947</c:v>
                </c:pt>
                <c:pt idx="417">
                  <c:v>24571327708.482029</c:v>
                </c:pt>
                <c:pt idx="418">
                  <c:v>24405988995.799622</c:v>
                </c:pt>
                <c:pt idx="419">
                  <c:v>24460609131.340481</c:v>
                </c:pt>
                <c:pt idx="420">
                  <c:v>24520526563.052582</c:v>
                </c:pt>
                <c:pt idx="421">
                  <c:v>24759215951.503365</c:v>
                </c:pt>
                <c:pt idx="422">
                  <c:v>24777378507.169605</c:v>
                </c:pt>
                <c:pt idx="423">
                  <c:v>24711184527.916538</c:v>
                </c:pt>
                <c:pt idx="424">
                  <c:v>24455480024.21191</c:v>
                </c:pt>
                <c:pt idx="425">
                  <c:v>24612223091.79575</c:v>
                </c:pt>
                <c:pt idx="426">
                  <c:v>24495906909.630142</c:v>
                </c:pt>
                <c:pt idx="427">
                  <c:v>24600552162.30872</c:v>
                </c:pt>
                <c:pt idx="428">
                  <c:v>24611272471.708271</c:v>
                </c:pt>
                <c:pt idx="429">
                  <c:v>24605766350.18816</c:v>
                </c:pt>
                <c:pt idx="430">
                  <c:v>24551097971.525795</c:v>
                </c:pt>
                <c:pt idx="431">
                  <c:v>24485891156.462818</c:v>
                </c:pt>
                <c:pt idx="432">
                  <c:v>24255765613.480873</c:v>
                </c:pt>
                <c:pt idx="433">
                  <c:v>24358807091.070244</c:v>
                </c:pt>
                <c:pt idx="434">
                  <c:v>24379581256.174019</c:v>
                </c:pt>
                <c:pt idx="435">
                  <c:v>24550962164.757999</c:v>
                </c:pt>
                <c:pt idx="436">
                  <c:v>24623904907.819073</c:v>
                </c:pt>
                <c:pt idx="437">
                  <c:v>24598572303.476067</c:v>
                </c:pt>
                <c:pt idx="438">
                  <c:v>24205451056.913067</c:v>
                </c:pt>
                <c:pt idx="439">
                  <c:v>24114184652.377125</c:v>
                </c:pt>
                <c:pt idx="440">
                  <c:v>24348387986.512886</c:v>
                </c:pt>
                <c:pt idx="441">
                  <c:v>24540422962.300152</c:v>
                </c:pt>
                <c:pt idx="442">
                  <c:v>24650567804.635647</c:v>
                </c:pt>
                <c:pt idx="443">
                  <c:v>24725798355.943539</c:v>
                </c:pt>
                <c:pt idx="444">
                  <c:v>24651149449.381596</c:v>
                </c:pt>
                <c:pt idx="445">
                  <c:v>24802371960.834885</c:v>
                </c:pt>
                <c:pt idx="446">
                  <c:v>24771140686.449829</c:v>
                </c:pt>
                <c:pt idx="447">
                  <c:v>24977893584.105263</c:v>
                </c:pt>
                <c:pt idx="448">
                  <c:v>24838385822.959705</c:v>
                </c:pt>
                <c:pt idx="449">
                  <c:v>25112351995.572361</c:v>
                </c:pt>
                <c:pt idx="450">
                  <c:v>25118609523.875824</c:v>
                </c:pt>
                <c:pt idx="451">
                  <c:v>25142190265.014191</c:v>
                </c:pt>
                <c:pt idx="452">
                  <c:v>25121519334.478989</c:v>
                </c:pt>
                <c:pt idx="453">
                  <c:v>24732061539.548889</c:v>
                </c:pt>
                <c:pt idx="454">
                  <c:v>24950132292.504028</c:v>
                </c:pt>
                <c:pt idx="455">
                  <c:v>24985559312.100285</c:v>
                </c:pt>
                <c:pt idx="456">
                  <c:v>24821489911.411526</c:v>
                </c:pt>
                <c:pt idx="457">
                  <c:v>24711626997.565178</c:v>
                </c:pt>
                <c:pt idx="458">
                  <c:v>24545081652.380337</c:v>
                </c:pt>
                <c:pt idx="459">
                  <c:v>24575611983.078579</c:v>
                </c:pt>
                <c:pt idx="460">
                  <c:v>24804878156.356453</c:v>
                </c:pt>
                <c:pt idx="461">
                  <c:v>25051798018.51445</c:v>
                </c:pt>
                <c:pt idx="462">
                  <c:v>25203681488.997494</c:v>
                </c:pt>
                <c:pt idx="463">
                  <c:v>25451978600.017578</c:v>
                </c:pt>
                <c:pt idx="464">
                  <c:v>25472647259.557297</c:v>
                </c:pt>
                <c:pt idx="465">
                  <c:v>25456396116.004486</c:v>
                </c:pt>
                <c:pt idx="466">
                  <c:v>25419600619.035328</c:v>
                </c:pt>
                <c:pt idx="467">
                  <c:v>25268773891.59388</c:v>
                </c:pt>
                <c:pt idx="468">
                  <c:v>25354794445.432438</c:v>
                </c:pt>
                <c:pt idx="469">
                  <c:v>25357855449.456673</c:v>
                </c:pt>
                <c:pt idx="470">
                  <c:v>25443516353.727051</c:v>
                </c:pt>
                <c:pt idx="471">
                  <c:v>25530336185.875748</c:v>
                </c:pt>
                <c:pt idx="472">
                  <c:v>25562716661.35799</c:v>
                </c:pt>
                <c:pt idx="473">
                  <c:v>25551506022.694489</c:v>
                </c:pt>
                <c:pt idx="474">
                  <c:v>25467633448.445889</c:v>
                </c:pt>
                <c:pt idx="475">
                  <c:v>25772278181.990543</c:v>
                </c:pt>
                <c:pt idx="476">
                  <c:v>25705726845.09428</c:v>
                </c:pt>
                <c:pt idx="477">
                  <c:v>25578067095.41449</c:v>
                </c:pt>
                <c:pt idx="478">
                  <c:v>25770307875.180645</c:v>
                </c:pt>
                <c:pt idx="479">
                  <c:v>25826308026.739864</c:v>
                </c:pt>
                <c:pt idx="480">
                  <c:v>25668928989.046505</c:v>
                </c:pt>
                <c:pt idx="481">
                  <c:v>25769990209.661911</c:v>
                </c:pt>
                <c:pt idx="482">
                  <c:v>25927801344.651745</c:v>
                </c:pt>
                <c:pt idx="483">
                  <c:v>26057580060.32962</c:v>
                </c:pt>
                <c:pt idx="484">
                  <c:v>26157820162.643784</c:v>
                </c:pt>
                <c:pt idx="485">
                  <c:v>26182792394.966938</c:v>
                </c:pt>
                <c:pt idx="486">
                  <c:v>26201636334.909195</c:v>
                </c:pt>
                <c:pt idx="487">
                  <c:v>26489199549.332912</c:v>
                </c:pt>
                <c:pt idx="488">
                  <c:v>26747146133.050304</c:v>
                </c:pt>
                <c:pt idx="489">
                  <c:v>26876846504.16819</c:v>
                </c:pt>
                <c:pt idx="490">
                  <c:v>26884621546.269241</c:v>
                </c:pt>
                <c:pt idx="491">
                  <c:v>27077178598.858562</c:v>
                </c:pt>
                <c:pt idx="492">
                  <c:v>27117622456.034336</c:v>
                </c:pt>
                <c:pt idx="493">
                  <c:v>27162006199.322483</c:v>
                </c:pt>
                <c:pt idx="494">
                  <c:v>27099203169.361839</c:v>
                </c:pt>
                <c:pt idx="495">
                  <c:v>27358185324.00827</c:v>
                </c:pt>
                <c:pt idx="496">
                  <c:v>27568356620.669765</c:v>
                </c:pt>
                <c:pt idx="497">
                  <c:v>27793995193.007324</c:v>
                </c:pt>
                <c:pt idx="498">
                  <c:v>27986035542.344627</c:v>
                </c:pt>
                <c:pt idx="499">
                  <c:v>28020744074.947643</c:v>
                </c:pt>
                <c:pt idx="500">
                  <c:v>27973545457.331745</c:v>
                </c:pt>
                <c:pt idx="501">
                  <c:v>27870714185.375431</c:v>
                </c:pt>
                <c:pt idx="502">
                  <c:v>27951267864.385666</c:v>
                </c:pt>
                <c:pt idx="503">
                  <c:v>28052487845.900627</c:v>
                </c:pt>
                <c:pt idx="504">
                  <c:v>28166007821.015026</c:v>
                </c:pt>
                <c:pt idx="505">
                  <c:v>28160581332.14397</c:v>
                </c:pt>
                <c:pt idx="506">
                  <c:v>28169538216.242695</c:v>
                </c:pt>
                <c:pt idx="507">
                  <c:v>28161141619.08337</c:v>
                </c:pt>
                <c:pt idx="508">
                  <c:v>28105886143.386379</c:v>
                </c:pt>
                <c:pt idx="509">
                  <c:v>28053088004.08514</c:v>
                </c:pt>
                <c:pt idx="510">
                  <c:v>28157344931.617558</c:v>
                </c:pt>
                <c:pt idx="511">
                  <c:v>28076835263.577251</c:v>
                </c:pt>
                <c:pt idx="512">
                  <c:v>28216100953.468994</c:v>
                </c:pt>
                <c:pt idx="513">
                  <c:v>28181050396.447548</c:v>
                </c:pt>
                <c:pt idx="514">
                  <c:v>28236809990.448334</c:v>
                </c:pt>
                <c:pt idx="515">
                  <c:v>28593495830.168217</c:v>
                </c:pt>
                <c:pt idx="516">
                  <c:v>28564844918.904751</c:v>
                </c:pt>
                <c:pt idx="517">
                  <c:v>28795567152.471432</c:v>
                </c:pt>
                <c:pt idx="518">
                  <c:v>28812211885.787613</c:v>
                </c:pt>
                <c:pt idx="519">
                  <c:v>29049075940.650833</c:v>
                </c:pt>
                <c:pt idx="520">
                  <c:v>29085373118.909443</c:v>
                </c:pt>
                <c:pt idx="521">
                  <c:v>29058834614.382484</c:v>
                </c:pt>
                <c:pt idx="522">
                  <c:v>28987766119.559292</c:v>
                </c:pt>
                <c:pt idx="523">
                  <c:v>28887801017.961887</c:v>
                </c:pt>
                <c:pt idx="524">
                  <c:v>29245501953.758751</c:v>
                </c:pt>
                <c:pt idx="525">
                  <c:v>29348753661.591637</c:v>
                </c:pt>
                <c:pt idx="526">
                  <c:v>30033705123.006882</c:v>
                </c:pt>
                <c:pt idx="527">
                  <c:v>30072697879.231518</c:v>
                </c:pt>
                <c:pt idx="528">
                  <c:v>30219196814.973339</c:v>
                </c:pt>
                <c:pt idx="529">
                  <c:v>30526585376.32856</c:v>
                </c:pt>
                <c:pt idx="530">
                  <c:v>30448514030.610634</c:v>
                </c:pt>
                <c:pt idx="531">
                  <c:v>30874122947.177933</c:v>
                </c:pt>
                <c:pt idx="532">
                  <c:v>30660850221.285927</c:v>
                </c:pt>
                <c:pt idx="533">
                  <c:v>30837829083.620239</c:v>
                </c:pt>
                <c:pt idx="534">
                  <c:v>30939028467.367355</c:v>
                </c:pt>
                <c:pt idx="535">
                  <c:v>30954024047.710155</c:v>
                </c:pt>
                <c:pt idx="536">
                  <c:v>31074602566.77776</c:v>
                </c:pt>
                <c:pt idx="537">
                  <c:v>31307839392.483387</c:v>
                </c:pt>
                <c:pt idx="538">
                  <c:v>31469621303.001881</c:v>
                </c:pt>
                <c:pt idx="539">
                  <c:v>31999947260.299095</c:v>
                </c:pt>
                <c:pt idx="540">
                  <c:v>32063454187.128712</c:v>
                </c:pt>
                <c:pt idx="541">
                  <c:v>32076735989.94146</c:v>
                </c:pt>
                <c:pt idx="542">
                  <c:v>32079607694.829258</c:v>
                </c:pt>
                <c:pt idx="543">
                  <c:v>32308473401.007217</c:v>
                </c:pt>
                <c:pt idx="544">
                  <c:v>32289316712.840961</c:v>
                </c:pt>
                <c:pt idx="545">
                  <c:v>32222563852.222954</c:v>
                </c:pt>
                <c:pt idx="546">
                  <c:v>32495517779.984459</c:v>
                </c:pt>
                <c:pt idx="547">
                  <c:v>32502198382.492088</c:v>
                </c:pt>
                <c:pt idx="548">
                  <c:v>32512207596.624702</c:v>
                </c:pt>
                <c:pt idx="549">
                  <c:v>32427691761.51088</c:v>
                </c:pt>
                <c:pt idx="550">
                  <c:v>32708596734.844524</c:v>
                </c:pt>
                <c:pt idx="551">
                  <c:v>32801406004.969429</c:v>
                </c:pt>
                <c:pt idx="552">
                  <c:v>32943128015.693012</c:v>
                </c:pt>
                <c:pt idx="553">
                  <c:v>33060002161.506256</c:v>
                </c:pt>
                <c:pt idx="554">
                  <c:v>33011959105.190723</c:v>
                </c:pt>
                <c:pt idx="555">
                  <c:v>32990337534.5569</c:v>
                </c:pt>
                <c:pt idx="556">
                  <c:v>33013902547.417534</c:v>
                </c:pt>
                <c:pt idx="557">
                  <c:v>32677930881.583946</c:v>
                </c:pt>
                <c:pt idx="558">
                  <c:v>32247301344.202778</c:v>
                </c:pt>
                <c:pt idx="559">
                  <c:v>32249917460.967743</c:v>
                </c:pt>
                <c:pt idx="560">
                  <c:v>32307458830.6474</c:v>
                </c:pt>
                <c:pt idx="561">
                  <c:v>32005379183.425903</c:v>
                </c:pt>
                <c:pt idx="562">
                  <c:v>32132332663.97279</c:v>
                </c:pt>
                <c:pt idx="563">
                  <c:v>32324647299.764355</c:v>
                </c:pt>
                <c:pt idx="564">
                  <c:v>32502258449.550209</c:v>
                </c:pt>
                <c:pt idx="565">
                  <c:v>32547769237.858978</c:v>
                </c:pt>
                <c:pt idx="566">
                  <c:v>32574819000.521648</c:v>
                </c:pt>
                <c:pt idx="567">
                  <c:v>33103786928.411594</c:v>
                </c:pt>
                <c:pt idx="568">
                  <c:v>33968375358.127853</c:v>
                </c:pt>
                <c:pt idx="569">
                  <c:v>34001018503.059002</c:v>
                </c:pt>
                <c:pt idx="570">
                  <c:v>33986045179.345894</c:v>
                </c:pt>
                <c:pt idx="571">
                  <c:v>33934600428.008411</c:v>
                </c:pt>
                <c:pt idx="572">
                  <c:v>33543223853.859829</c:v>
                </c:pt>
                <c:pt idx="573">
                  <c:v>33515637036.018482</c:v>
                </c:pt>
                <c:pt idx="574">
                  <c:v>33434063413.291523</c:v>
                </c:pt>
                <c:pt idx="575">
                  <c:v>33425276086.173676</c:v>
                </c:pt>
                <c:pt idx="576">
                  <c:v>33551414814.159229</c:v>
                </c:pt>
                <c:pt idx="577">
                  <c:v>33560490332.04723</c:v>
                </c:pt>
                <c:pt idx="578">
                  <c:v>33368067402.633652</c:v>
                </c:pt>
                <c:pt idx="579">
                  <c:v>33217470678.314796</c:v>
                </c:pt>
                <c:pt idx="580">
                  <c:v>33076478998.75045</c:v>
                </c:pt>
                <c:pt idx="581">
                  <c:v>33180372276.238163</c:v>
                </c:pt>
                <c:pt idx="582">
                  <c:v>33295560980.049309</c:v>
                </c:pt>
                <c:pt idx="583">
                  <c:v>33606767498.757061</c:v>
                </c:pt>
                <c:pt idx="584">
                  <c:v>33634622508.536507</c:v>
                </c:pt>
                <c:pt idx="585">
                  <c:v>33280410647.209435</c:v>
                </c:pt>
                <c:pt idx="586">
                  <c:v>33265836275.094036</c:v>
                </c:pt>
                <c:pt idx="587">
                  <c:v>33170268776.232491</c:v>
                </c:pt>
                <c:pt idx="588">
                  <c:v>33153447857.071674</c:v>
                </c:pt>
                <c:pt idx="589">
                  <c:v>33156560480.926807</c:v>
                </c:pt>
                <c:pt idx="590">
                  <c:v>33178079688.480896</c:v>
                </c:pt>
                <c:pt idx="591">
                  <c:v>33200289502.621498</c:v>
                </c:pt>
                <c:pt idx="592">
                  <c:v>33176996308.195412</c:v>
                </c:pt>
                <c:pt idx="593">
                  <c:v>32900126708.508976</c:v>
                </c:pt>
                <c:pt idx="594">
                  <c:v>33320076458.469353</c:v>
                </c:pt>
                <c:pt idx="595">
                  <c:v>33373076807.439522</c:v>
                </c:pt>
                <c:pt idx="596">
                  <c:v>33478253904.698914</c:v>
                </c:pt>
                <c:pt idx="597">
                  <c:v>33549504160.782566</c:v>
                </c:pt>
                <c:pt idx="598">
                  <c:v>33547765775.185654</c:v>
                </c:pt>
                <c:pt idx="599">
                  <c:v>33408126500.554718</c:v>
                </c:pt>
                <c:pt idx="600">
                  <c:v>33060778312.362694</c:v>
                </c:pt>
                <c:pt idx="601">
                  <c:v>33145948508.898804</c:v>
                </c:pt>
                <c:pt idx="602">
                  <c:v>32870682324.097332</c:v>
                </c:pt>
                <c:pt idx="603">
                  <c:v>32781063893.020962</c:v>
                </c:pt>
                <c:pt idx="604">
                  <c:v>32761353821.521515</c:v>
                </c:pt>
                <c:pt idx="605">
                  <c:v>32728974399.550259</c:v>
                </c:pt>
                <c:pt idx="606">
                  <c:v>32613593831.771523</c:v>
                </c:pt>
                <c:pt idx="607">
                  <c:v>32340632203.934643</c:v>
                </c:pt>
                <c:pt idx="608">
                  <c:v>32247204084.8867</c:v>
                </c:pt>
                <c:pt idx="609">
                  <c:v>32443865172.027142</c:v>
                </c:pt>
                <c:pt idx="610">
                  <c:v>32448288285.131931</c:v>
                </c:pt>
                <c:pt idx="611">
                  <c:v>32419064312.581676</c:v>
                </c:pt>
                <c:pt idx="612">
                  <c:v>32408047711.013081</c:v>
                </c:pt>
                <c:pt idx="613">
                  <c:v>32402909214.806988</c:v>
                </c:pt>
                <c:pt idx="614">
                  <c:v>32427396878.742695</c:v>
                </c:pt>
                <c:pt idx="615">
                  <c:v>32591928662.862904</c:v>
                </c:pt>
                <c:pt idx="616">
                  <c:v>32599281030.035812</c:v>
                </c:pt>
                <c:pt idx="617">
                  <c:v>32278546994.908615</c:v>
                </c:pt>
                <c:pt idx="618">
                  <c:v>32226470007.447044</c:v>
                </c:pt>
                <c:pt idx="619">
                  <c:v>32290968585.135757</c:v>
                </c:pt>
                <c:pt idx="620">
                  <c:v>32212087601.604599</c:v>
                </c:pt>
                <c:pt idx="621">
                  <c:v>32128883433.457516</c:v>
                </c:pt>
                <c:pt idx="622">
                  <c:v>32465498423.831211</c:v>
                </c:pt>
                <c:pt idx="623">
                  <c:v>32608989453.899113</c:v>
                </c:pt>
                <c:pt idx="624">
                  <c:v>32462581967.722794</c:v>
                </c:pt>
                <c:pt idx="625">
                  <c:v>32486369778.324848</c:v>
                </c:pt>
                <c:pt idx="626">
                  <c:v>32561068562.089085</c:v>
                </c:pt>
                <c:pt idx="627">
                  <c:v>32548878977.282261</c:v>
                </c:pt>
                <c:pt idx="628">
                  <c:v>32848328132.337158</c:v>
                </c:pt>
                <c:pt idx="629">
                  <c:v>32907248427.479198</c:v>
                </c:pt>
                <c:pt idx="630">
                  <c:v>32730151570.346218</c:v>
                </c:pt>
                <c:pt idx="631">
                  <c:v>32771245959.660587</c:v>
                </c:pt>
                <c:pt idx="632">
                  <c:v>32792521589.670158</c:v>
                </c:pt>
                <c:pt idx="633">
                  <c:v>32792712944.621498</c:v>
                </c:pt>
                <c:pt idx="634">
                  <c:v>32604314748.428112</c:v>
                </c:pt>
                <c:pt idx="635">
                  <c:v>32815935517.195084</c:v>
                </c:pt>
                <c:pt idx="636">
                  <c:v>33038314122.672604</c:v>
                </c:pt>
                <c:pt idx="637">
                  <c:v>32736206560.673615</c:v>
                </c:pt>
                <c:pt idx="638">
                  <c:v>32383727843.217373</c:v>
                </c:pt>
                <c:pt idx="639">
                  <c:v>32131687950.186207</c:v>
                </c:pt>
                <c:pt idx="640">
                  <c:v>32297457099.948452</c:v>
                </c:pt>
                <c:pt idx="641">
                  <c:v>32560394251.404392</c:v>
                </c:pt>
                <c:pt idx="642">
                  <c:v>32563333045.752941</c:v>
                </c:pt>
                <c:pt idx="643">
                  <c:v>32819025956.918369</c:v>
                </c:pt>
                <c:pt idx="644">
                  <c:v>32982827446.400707</c:v>
                </c:pt>
                <c:pt idx="645">
                  <c:v>33645765602.649391</c:v>
                </c:pt>
                <c:pt idx="646">
                  <c:v>33758007820.942802</c:v>
                </c:pt>
                <c:pt idx="647">
                  <c:v>33748717350.314373</c:v>
                </c:pt>
                <c:pt idx="648">
                  <c:v>34048526434.227627</c:v>
                </c:pt>
                <c:pt idx="649">
                  <c:v>33975358207.8022</c:v>
                </c:pt>
                <c:pt idx="650">
                  <c:v>34267068179.005238</c:v>
                </c:pt>
                <c:pt idx="651">
                  <c:v>34000360162.078121</c:v>
                </c:pt>
                <c:pt idx="652">
                  <c:v>33850802355.82296</c:v>
                </c:pt>
                <c:pt idx="653">
                  <c:v>33976787621.327606</c:v>
                </c:pt>
                <c:pt idx="654">
                  <c:v>34010934698.217705</c:v>
                </c:pt>
                <c:pt idx="655">
                  <c:v>33985607565.585396</c:v>
                </c:pt>
                <c:pt idx="656">
                  <c:v>33980630773.777817</c:v>
                </c:pt>
                <c:pt idx="657">
                  <c:v>33816449946.284504</c:v>
                </c:pt>
                <c:pt idx="658">
                  <c:v>33777230603.055511</c:v>
                </c:pt>
                <c:pt idx="659">
                  <c:v>33985046862.713264</c:v>
                </c:pt>
                <c:pt idx="660">
                  <c:v>34175179993.605526</c:v>
                </c:pt>
                <c:pt idx="661">
                  <c:v>34075484230.997231</c:v>
                </c:pt>
                <c:pt idx="662">
                  <c:v>34107602465.243572</c:v>
                </c:pt>
                <c:pt idx="663">
                  <c:v>34185198401.243584</c:v>
                </c:pt>
                <c:pt idx="664">
                  <c:v>34126296426.542667</c:v>
                </c:pt>
                <c:pt idx="665">
                  <c:v>33906861639.905716</c:v>
                </c:pt>
                <c:pt idx="666">
                  <c:v>34176606001.504051</c:v>
                </c:pt>
                <c:pt idx="667">
                  <c:v>34203582373.44379</c:v>
                </c:pt>
                <c:pt idx="668">
                  <c:v>34242383494.379723</c:v>
                </c:pt>
                <c:pt idx="669">
                  <c:v>33791881633.210072</c:v>
                </c:pt>
                <c:pt idx="670">
                  <c:v>33527426479.142117</c:v>
                </c:pt>
                <c:pt idx="671">
                  <c:v>33459726582.703518</c:v>
                </c:pt>
                <c:pt idx="672">
                  <c:v>33255908396.877239</c:v>
                </c:pt>
                <c:pt idx="673">
                  <c:v>33050297017.917908</c:v>
                </c:pt>
                <c:pt idx="674">
                  <c:v>33162795460.004826</c:v>
                </c:pt>
                <c:pt idx="675">
                  <c:v>33211038417.310684</c:v>
                </c:pt>
                <c:pt idx="676">
                  <c:v>33804855789.334187</c:v>
                </c:pt>
                <c:pt idx="677">
                  <c:v>34104528251.631111</c:v>
                </c:pt>
                <c:pt idx="678">
                  <c:v>34609919463.185448</c:v>
                </c:pt>
                <c:pt idx="679">
                  <c:v>34586820858.868179</c:v>
                </c:pt>
                <c:pt idx="680">
                  <c:v>34550003078.960159</c:v>
                </c:pt>
                <c:pt idx="681">
                  <c:v>34514577509.940117</c:v>
                </c:pt>
                <c:pt idx="682">
                  <c:v>34485728835.108826</c:v>
                </c:pt>
                <c:pt idx="683">
                  <c:v>34633445516.047729</c:v>
                </c:pt>
                <c:pt idx="684">
                  <c:v>34479488179.130638</c:v>
                </c:pt>
                <c:pt idx="685">
                  <c:v>34485698048.941544</c:v>
                </c:pt>
                <c:pt idx="686">
                  <c:v>34652089344.598717</c:v>
                </c:pt>
                <c:pt idx="687">
                  <c:v>34880464297.019463</c:v>
                </c:pt>
                <c:pt idx="688">
                  <c:v>34887386540.181793</c:v>
                </c:pt>
                <c:pt idx="689">
                  <c:v>34880366008.195671</c:v>
                </c:pt>
                <c:pt idx="690">
                  <c:v>35061345468.983696</c:v>
                </c:pt>
                <c:pt idx="691">
                  <c:v>34902421984.055817</c:v>
                </c:pt>
                <c:pt idx="692">
                  <c:v>34844275429.173752</c:v>
                </c:pt>
                <c:pt idx="693">
                  <c:v>34853736621.926445</c:v>
                </c:pt>
                <c:pt idx="694">
                  <c:v>34869374654.755943</c:v>
                </c:pt>
                <c:pt idx="695">
                  <c:v>34926795004.011742</c:v>
                </c:pt>
                <c:pt idx="696">
                  <c:v>34852989185.161728</c:v>
                </c:pt>
                <c:pt idx="697">
                  <c:v>34679266532.835289</c:v>
                </c:pt>
                <c:pt idx="698">
                  <c:v>34364806834.213104</c:v>
                </c:pt>
                <c:pt idx="699">
                  <c:v>34470653107.452293</c:v>
                </c:pt>
                <c:pt idx="700">
                  <c:v>34751572728.15049</c:v>
                </c:pt>
                <c:pt idx="701">
                  <c:v>34803398288.661598</c:v>
                </c:pt>
                <c:pt idx="702">
                  <c:v>34780517367.202675</c:v>
                </c:pt>
                <c:pt idx="703">
                  <c:v>34809157780.168144</c:v>
                </c:pt>
                <c:pt idx="704">
                  <c:v>34820569279.421104</c:v>
                </c:pt>
                <c:pt idx="705">
                  <c:v>34727362818.349838</c:v>
                </c:pt>
                <c:pt idx="706">
                  <c:v>35003563946.983696</c:v>
                </c:pt>
                <c:pt idx="707">
                  <c:v>35013731428.79808</c:v>
                </c:pt>
                <c:pt idx="708">
                  <c:v>34924232374.453117</c:v>
                </c:pt>
                <c:pt idx="709">
                  <c:v>35014922847.269524</c:v>
                </c:pt>
                <c:pt idx="710">
                  <c:v>35118780905.03019</c:v>
                </c:pt>
                <c:pt idx="711">
                  <c:v>35378882216.427132</c:v>
                </c:pt>
                <c:pt idx="712">
                  <c:v>35272442070.986244</c:v>
                </c:pt>
                <c:pt idx="713">
                  <c:v>35549342184.78511</c:v>
                </c:pt>
                <c:pt idx="714">
                  <c:v>35725543621.356888</c:v>
                </c:pt>
                <c:pt idx="715">
                  <c:v>35839043693.05101</c:v>
                </c:pt>
                <c:pt idx="716">
                  <c:v>35808458553.325439</c:v>
                </c:pt>
                <c:pt idx="717">
                  <c:v>35840429713.308289</c:v>
                </c:pt>
                <c:pt idx="718">
                  <c:v>35546587325.676369</c:v>
                </c:pt>
                <c:pt idx="719">
                  <c:v>36001029372.574142</c:v>
                </c:pt>
                <c:pt idx="720">
                  <c:v>35752802766.301956</c:v>
                </c:pt>
                <c:pt idx="721">
                  <c:v>35846440336.201363</c:v>
                </c:pt>
                <c:pt idx="722">
                  <c:v>35864833446.087784</c:v>
                </c:pt>
                <c:pt idx="723">
                  <c:v>35899946662.932526</c:v>
                </c:pt>
                <c:pt idx="724">
                  <c:v>36134361722.459213</c:v>
                </c:pt>
                <c:pt idx="725">
                  <c:v>35942863181.323593</c:v>
                </c:pt>
                <c:pt idx="726">
                  <c:v>36043710092.875114</c:v>
                </c:pt>
                <c:pt idx="727">
                  <c:v>36145141109.629959</c:v>
                </c:pt>
                <c:pt idx="728">
                  <c:v>36373511866.793831</c:v>
                </c:pt>
                <c:pt idx="729">
                  <c:v>36309121914.034027</c:v>
                </c:pt>
                <c:pt idx="730">
                  <c:v>36391499938.357986</c:v>
                </c:pt>
                <c:pt idx="731">
                  <c:v>36307798253.082314</c:v>
                </c:pt>
                <c:pt idx="732">
                  <c:v>35755730848.676468</c:v>
                </c:pt>
                <c:pt idx="733">
                  <c:v>35507194345.630745</c:v>
                </c:pt>
                <c:pt idx="734">
                  <c:v>35618071822.927238</c:v>
                </c:pt>
                <c:pt idx="735">
                  <c:v>35531801098.380341</c:v>
                </c:pt>
                <c:pt idx="736">
                  <c:v>35588867940.680855</c:v>
                </c:pt>
                <c:pt idx="737">
                  <c:v>35637646042.927582</c:v>
                </c:pt>
                <c:pt idx="738">
                  <c:v>35585960761.19455</c:v>
                </c:pt>
                <c:pt idx="739">
                  <c:v>35339271687.17083</c:v>
                </c:pt>
                <c:pt idx="740">
                  <c:v>35087864332.538078</c:v>
                </c:pt>
                <c:pt idx="741">
                  <c:v>34844993632.467316</c:v>
                </c:pt>
                <c:pt idx="742">
                  <c:v>34818099773.216736</c:v>
                </c:pt>
                <c:pt idx="743">
                  <c:v>35042473071.710785</c:v>
                </c:pt>
                <c:pt idx="744">
                  <c:v>35076916146.344475</c:v>
                </c:pt>
                <c:pt idx="745">
                  <c:v>35097145501.194527</c:v>
                </c:pt>
                <c:pt idx="746">
                  <c:v>34945063721.181351</c:v>
                </c:pt>
                <c:pt idx="747">
                  <c:v>34934441712.384438</c:v>
                </c:pt>
                <c:pt idx="748">
                  <c:v>34862798826.713104</c:v>
                </c:pt>
                <c:pt idx="749">
                  <c:v>34843261681.825233</c:v>
                </c:pt>
                <c:pt idx="750">
                  <c:v>35041940778.108727</c:v>
                </c:pt>
                <c:pt idx="751">
                  <c:v>35048454591.254005</c:v>
                </c:pt>
                <c:pt idx="752">
                  <c:v>35075814450.375786</c:v>
                </c:pt>
                <c:pt idx="753">
                  <c:v>34745469056.912117</c:v>
                </c:pt>
                <c:pt idx="754">
                  <c:v>34642187548.130814</c:v>
                </c:pt>
                <c:pt idx="755">
                  <c:v>34466761865.09272</c:v>
                </c:pt>
                <c:pt idx="756">
                  <c:v>34482985568.115952</c:v>
                </c:pt>
                <c:pt idx="757">
                  <c:v>34745544074.035614</c:v>
                </c:pt>
                <c:pt idx="758">
                  <c:v>34736446044.145393</c:v>
                </c:pt>
                <c:pt idx="759">
                  <c:v>34781146746.343613</c:v>
                </c:pt>
                <c:pt idx="760">
                  <c:v>34823169030.792854</c:v>
                </c:pt>
                <c:pt idx="761">
                  <c:v>34964844403.291504</c:v>
                </c:pt>
                <c:pt idx="762">
                  <c:v>35164521404.552666</c:v>
                </c:pt>
                <c:pt idx="763">
                  <c:v>34898185561.067688</c:v>
                </c:pt>
                <c:pt idx="764">
                  <c:v>34913611507.927986</c:v>
                </c:pt>
                <c:pt idx="765">
                  <c:v>34939659489.237823</c:v>
                </c:pt>
                <c:pt idx="766">
                  <c:v>34957445054.272881</c:v>
                </c:pt>
                <c:pt idx="767">
                  <c:v>35135033808.115997</c:v>
                </c:pt>
                <c:pt idx="768">
                  <c:v>35558103272.054062</c:v>
                </c:pt>
                <c:pt idx="769">
                  <c:v>36432653088.242355</c:v>
                </c:pt>
                <c:pt idx="770">
                  <c:v>36918817121.099411</c:v>
                </c:pt>
                <c:pt idx="771">
                  <c:v>37256522193.216179</c:v>
                </c:pt>
                <c:pt idx="772">
                  <c:v>37090466627.952377</c:v>
                </c:pt>
                <c:pt idx="773">
                  <c:v>37058356039.612259</c:v>
                </c:pt>
                <c:pt idx="774">
                  <c:v>37050166209.263489</c:v>
                </c:pt>
                <c:pt idx="775">
                  <c:v>36652641204.40271</c:v>
                </c:pt>
                <c:pt idx="776">
                  <c:v>36703334444.48526</c:v>
                </c:pt>
                <c:pt idx="777">
                  <c:v>36860356949.289284</c:v>
                </c:pt>
                <c:pt idx="778">
                  <c:v>36955811994.654236</c:v>
                </c:pt>
                <c:pt idx="779">
                  <c:v>37182310820.451866</c:v>
                </c:pt>
                <c:pt idx="780">
                  <c:v>37189971866.325775</c:v>
                </c:pt>
                <c:pt idx="781">
                  <c:v>37477302150.050926</c:v>
                </c:pt>
                <c:pt idx="782">
                  <c:v>37336001777.427589</c:v>
                </c:pt>
                <c:pt idx="783">
                  <c:v>37760945788.158012</c:v>
                </c:pt>
                <c:pt idx="784">
                  <c:v>38250140954.295578</c:v>
                </c:pt>
                <c:pt idx="785">
                  <c:v>38913397245.057808</c:v>
                </c:pt>
                <c:pt idx="786">
                  <c:v>39091941373.6754</c:v>
                </c:pt>
                <c:pt idx="787">
                  <c:v>39091546964.601257</c:v>
                </c:pt>
                <c:pt idx="788">
                  <c:v>38807600196.597267</c:v>
                </c:pt>
                <c:pt idx="789">
                  <c:v>38703932618.945847</c:v>
                </c:pt>
                <c:pt idx="790">
                  <c:v>39564585399.437729</c:v>
                </c:pt>
                <c:pt idx="791">
                  <c:v>39475965775.909462</c:v>
                </c:pt>
                <c:pt idx="792">
                  <c:v>39879350092.996918</c:v>
                </c:pt>
                <c:pt idx="793">
                  <c:v>39971322700.11721</c:v>
                </c:pt>
                <c:pt idx="794">
                  <c:v>40104045865.767204</c:v>
                </c:pt>
                <c:pt idx="795">
                  <c:v>39995582957.898972</c:v>
                </c:pt>
                <c:pt idx="796">
                  <c:v>40033615395.937416</c:v>
                </c:pt>
                <c:pt idx="797">
                  <c:v>40448696192.584755</c:v>
                </c:pt>
                <c:pt idx="798">
                  <c:v>40553270772.522202</c:v>
                </c:pt>
                <c:pt idx="799">
                  <c:v>40645399699.576469</c:v>
                </c:pt>
                <c:pt idx="800">
                  <c:v>41292343379.064049</c:v>
                </c:pt>
                <c:pt idx="801">
                  <c:v>41240590679.077843</c:v>
                </c:pt>
                <c:pt idx="802">
                  <c:v>40817027116.142128</c:v>
                </c:pt>
                <c:pt idx="803">
                  <c:v>40937497757.455391</c:v>
                </c:pt>
                <c:pt idx="804">
                  <c:v>41656109704.370331</c:v>
                </c:pt>
                <c:pt idx="805">
                  <c:v>41596383447.775581</c:v>
                </c:pt>
                <c:pt idx="806">
                  <c:v>42068833042.843315</c:v>
                </c:pt>
                <c:pt idx="807">
                  <c:v>42060914488.734566</c:v>
                </c:pt>
                <c:pt idx="808">
                  <c:v>42226666593.750587</c:v>
                </c:pt>
                <c:pt idx="809">
                  <c:v>42428427617.514908</c:v>
                </c:pt>
                <c:pt idx="810">
                  <c:v>42583582415.647438</c:v>
                </c:pt>
                <c:pt idx="811">
                  <c:v>42437904455.914566</c:v>
                </c:pt>
                <c:pt idx="812">
                  <c:v>42459760254.089798</c:v>
                </c:pt>
                <c:pt idx="813">
                  <c:v>42630648555.359642</c:v>
                </c:pt>
                <c:pt idx="814">
                  <c:v>43008428724.038284</c:v>
                </c:pt>
                <c:pt idx="815">
                  <c:v>43089515143.869812</c:v>
                </c:pt>
                <c:pt idx="816">
                  <c:v>43174601641.372925</c:v>
                </c:pt>
                <c:pt idx="817">
                  <c:v>43253210461.680939</c:v>
                </c:pt>
                <c:pt idx="818">
                  <c:v>43320586170.094284</c:v>
                </c:pt>
                <c:pt idx="819">
                  <c:v>43714458613.348732</c:v>
                </c:pt>
                <c:pt idx="820">
                  <c:v>43651297512.537498</c:v>
                </c:pt>
                <c:pt idx="821">
                  <c:v>43692975694.258522</c:v>
                </c:pt>
                <c:pt idx="822">
                  <c:v>43711285978.297867</c:v>
                </c:pt>
                <c:pt idx="823">
                  <c:v>43867966001.356697</c:v>
                </c:pt>
                <c:pt idx="824">
                  <c:v>44010470687.03331</c:v>
                </c:pt>
                <c:pt idx="825">
                  <c:v>43847660162.045135</c:v>
                </c:pt>
                <c:pt idx="826">
                  <c:v>44078903840.73838</c:v>
                </c:pt>
                <c:pt idx="827">
                  <c:v>45285637867.279381</c:v>
                </c:pt>
                <c:pt idx="828">
                  <c:v>45584051708.483543</c:v>
                </c:pt>
                <c:pt idx="829">
                  <c:v>45678973042.939407</c:v>
                </c:pt>
                <c:pt idx="830">
                  <c:v>45930371833.249664</c:v>
                </c:pt>
                <c:pt idx="831">
                  <c:v>45552988341.78463</c:v>
                </c:pt>
                <c:pt idx="832">
                  <c:v>45418950321.734772</c:v>
                </c:pt>
                <c:pt idx="833">
                  <c:v>45420476398.811989</c:v>
                </c:pt>
                <c:pt idx="834">
                  <c:v>45783867327.791466</c:v>
                </c:pt>
                <c:pt idx="835">
                  <c:v>45805428348.547577</c:v>
                </c:pt>
                <c:pt idx="836">
                  <c:v>45812512413.238945</c:v>
                </c:pt>
                <c:pt idx="837">
                  <c:v>45753374484.255547</c:v>
                </c:pt>
                <c:pt idx="838">
                  <c:v>45790169774.811951</c:v>
                </c:pt>
                <c:pt idx="839">
                  <c:v>46313031100.695442</c:v>
                </c:pt>
                <c:pt idx="840">
                  <c:v>46392900221.844063</c:v>
                </c:pt>
                <c:pt idx="841">
                  <c:v>47448081778.951538</c:v>
                </c:pt>
                <c:pt idx="842">
                  <c:v>47540870787.731697</c:v>
                </c:pt>
                <c:pt idx="843">
                  <c:v>47998853153.798393</c:v>
                </c:pt>
                <c:pt idx="844">
                  <c:v>48171915037.154907</c:v>
                </c:pt>
                <c:pt idx="845">
                  <c:v>50925963888.739227</c:v>
                </c:pt>
                <c:pt idx="846">
                  <c:v>51590879121.349319</c:v>
                </c:pt>
                <c:pt idx="847">
                  <c:v>52051952645.183052</c:v>
                </c:pt>
                <c:pt idx="848">
                  <c:v>52269943232.233437</c:v>
                </c:pt>
                <c:pt idx="849">
                  <c:v>52256542912.209358</c:v>
                </c:pt>
                <c:pt idx="850">
                  <c:v>52336453448.687767</c:v>
                </c:pt>
                <c:pt idx="851">
                  <c:v>52362818544.551605</c:v>
                </c:pt>
                <c:pt idx="852">
                  <c:v>52570759386.923325</c:v>
                </c:pt>
                <c:pt idx="853">
                  <c:v>52633431574.410522</c:v>
                </c:pt>
                <c:pt idx="854">
                  <c:v>53194016592.394501</c:v>
                </c:pt>
                <c:pt idx="855">
                  <c:v>53389152704.958038</c:v>
                </c:pt>
                <c:pt idx="856">
                  <c:v>53397510000.047417</c:v>
                </c:pt>
                <c:pt idx="857">
                  <c:v>53454409601.36882</c:v>
                </c:pt>
                <c:pt idx="858">
                  <c:v>54443161378.671104</c:v>
                </c:pt>
                <c:pt idx="859">
                  <c:v>55084993569.643463</c:v>
                </c:pt>
                <c:pt idx="860">
                  <c:v>55383138857.781845</c:v>
                </c:pt>
                <c:pt idx="861">
                  <c:v>55784110561.14888</c:v>
                </c:pt>
                <c:pt idx="862">
                  <c:v>56309616246.080269</c:v>
                </c:pt>
                <c:pt idx="863">
                  <c:v>56127852168.417953</c:v>
                </c:pt>
                <c:pt idx="864">
                  <c:v>56275980096.754555</c:v>
                </c:pt>
                <c:pt idx="865">
                  <c:v>56379472325.380882</c:v>
                </c:pt>
                <c:pt idx="866">
                  <c:v>56107705679.55761</c:v>
                </c:pt>
                <c:pt idx="867">
                  <c:v>56195215341.72641</c:v>
                </c:pt>
                <c:pt idx="868">
                  <c:v>56201308933.66626</c:v>
                </c:pt>
                <c:pt idx="869">
                  <c:v>56382902562.894211</c:v>
                </c:pt>
                <c:pt idx="870">
                  <c:v>56451800402.037712</c:v>
                </c:pt>
                <c:pt idx="871">
                  <c:v>56536460295.842232</c:v>
                </c:pt>
                <c:pt idx="872">
                  <c:v>56545895284.04847</c:v>
                </c:pt>
                <c:pt idx="873">
                  <c:v>56268003422.190445</c:v>
                </c:pt>
                <c:pt idx="874">
                  <c:v>56385133887.306717</c:v>
                </c:pt>
                <c:pt idx="875">
                  <c:v>56334012928.137383</c:v>
                </c:pt>
                <c:pt idx="876">
                  <c:v>57284520145.782745</c:v>
                </c:pt>
                <c:pt idx="877">
                  <c:v>57172800830.71241</c:v>
                </c:pt>
                <c:pt idx="878">
                  <c:v>57303989448.797501</c:v>
                </c:pt>
                <c:pt idx="879">
                  <c:v>56727056575.264343</c:v>
                </c:pt>
                <c:pt idx="880">
                  <c:v>56213840146.356453</c:v>
                </c:pt>
                <c:pt idx="881">
                  <c:v>56126872099.807777</c:v>
                </c:pt>
                <c:pt idx="882">
                  <c:v>55667920782.427231</c:v>
                </c:pt>
                <c:pt idx="883">
                  <c:v>56454520142.461006</c:v>
                </c:pt>
                <c:pt idx="884">
                  <c:v>56432681207.949585</c:v>
                </c:pt>
                <c:pt idx="885">
                  <c:v>56457786135.023521</c:v>
                </c:pt>
                <c:pt idx="886">
                  <c:v>56323916142.45134</c:v>
                </c:pt>
                <c:pt idx="887">
                  <c:v>56430943839.97448</c:v>
                </c:pt>
                <c:pt idx="888">
                  <c:v>57090322708.787605</c:v>
                </c:pt>
                <c:pt idx="889">
                  <c:v>57344627298.088524</c:v>
                </c:pt>
                <c:pt idx="890">
                  <c:v>58159576541.039658</c:v>
                </c:pt>
                <c:pt idx="891">
                  <c:v>58197553950.811913</c:v>
                </c:pt>
                <c:pt idx="892">
                  <c:v>58298202431.396606</c:v>
                </c:pt>
                <c:pt idx="893">
                  <c:v>57923384276.068329</c:v>
                </c:pt>
                <c:pt idx="894">
                  <c:v>58126106991.389839</c:v>
                </c:pt>
                <c:pt idx="895">
                  <c:v>58364849328.469635</c:v>
                </c:pt>
                <c:pt idx="896">
                  <c:v>58424625626.536156</c:v>
                </c:pt>
                <c:pt idx="897">
                  <c:v>58667253259.658524</c:v>
                </c:pt>
                <c:pt idx="898">
                  <c:v>58854595348.010635</c:v>
                </c:pt>
                <c:pt idx="899">
                  <c:v>58806289272.569107</c:v>
                </c:pt>
                <c:pt idx="900">
                  <c:v>58919630823.9795</c:v>
                </c:pt>
                <c:pt idx="901">
                  <c:v>58826244673.21006</c:v>
                </c:pt>
                <c:pt idx="902">
                  <c:v>59242964686.398865</c:v>
                </c:pt>
                <c:pt idx="903">
                  <c:v>59252819042.639984</c:v>
                </c:pt>
                <c:pt idx="904">
                  <c:v>59686669039.130402</c:v>
                </c:pt>
                <c:pt idx="905">
                  <c:v>59696053246.847488</c:v>
                </c:pt>
                <c:pt idx="906">
                  <c:v>59794341713.43792</c:v>
                </c:pt>
                <c:pt idx="907">
                  <c:v>59825382786.864449</c:v>
                </c:pt>
                <c:pt idx="908">
                  <c:v>60059084156.358536</c:v>
                </c:pt>
                <c:pt idx="909">
                  <c:v>60238938389.042747</c:v>
                </c:pt>
                <c:pt idx="910">
                  <c:v>60441692530.790527</c:v>
                </c:pt>
                <c:pt idx="911">
                  <c:v>60341549870.408844</c:v>
                </c:pt>
                <c:pt idx="912">
                  <c:v>60336158661.864113</c:v>
                </c:pt>
                <c:pt idx="913">
                  <c:v>60253068064.65554</c:v>
                </c:pt>
                <c:pt idx="914">
                  <c:v>60143511423.998535</c:v>
                </c:pt>
                <c:pt idx="915">
                  <c:v>60143551112.425453</c:v>
                </c:pt>
                <c:pt idx="916">
                  <c:v>60783598157.294724</c:v>
                </c:pt>
                <c:pt idx="917">
                  <c:v>61194156498.419434</c:v>
                </c:pt>
                <c:pt idx="918">
                  <c:v>60633589774.613274</c:v>
                </c:pt>
                <c:pt idx="919">
                  <c:v>60594605427.824265</c:v>
                </c:pt>
                <c:pt idx="920">
                  <c:v>60276245099.308006</c:v>
                </c:pt>
                <c:pt idx="921">
                  <c:v>60012816512.59655</c:v>
                </c:pt>
                <c:pt idx="922">
                  <c:v>60014994865.09697</c:v>
                </c:pt>
                <c:pt idx="923">
                  <c:v>60087361972.475746</c:v>
                </c:pt>
                <c:pt idx="924">
                  <c:v>59955904227.41655</c:v>
                </c:pt>
                <c:pt idx="925">
                  <c:v>60139699366.047424</c:v>
                </c:pt>
                <c:pt idx="926">
                  <c:v>60150441679.547401</c:v>
                </c:pt>
                <c:pt idx="927">
                  <c:v>60190371441.845551</c:v>
                </c:pt>
                <c:pt idx="928">
                  <c:v>60299865615.088959</c:v>
                </c:pt>
                <c:pt idx="929">
                  <c:v>60436877022.796318</c:v>
                </c:pt>
                <c:pt idx="930">
                  <c:v>60509930998.912292</c:v>
                </c:pt>
                <c:pt idx="931">
                  <c:v>60971009606.180016</c:v>
                </c:pt>
                <c:pt idx="932">
                  <c:v>60965467098.83049</c:v>
                </c:pt>
                <c:pt idx="933">
                  <c:v>60971221243.755043</c:v>
                </c:pt>
                <c:pt idx="934">
                  <c:v>60953333191.636314</c:v>
                </c:pt>
                <c:pt idx="935">
                  <c:v>61065743778.939568</c:v>
                </c:pt>
                <c:pt idx="936">
                  <c:v>61625866200.369606</c:v>
                </c:pt>
                <c:pt idx="937">
                  <c:v>62033408616.59201</c:v>
                </c:pt>
                <c:pt idx="938">
                  <c:v>62225721102.624954</c:v>
                </c:pt>
                <c:pt idx="939">
                  <c:v>62393447921.253906</c:v>
                </c:pt>
                <c:pt idx="940">
                  <c:v>62319062323.423798</c:v>
                </c:pt>
                <c:pt idx="941">
                  <c:v>62179882384.326462</c:v>
                </c:pt>
                <c:pt idx="942">
                  <c:v>62138433289.484528</c:v>
                </c:pt>
                <c:pt idx="943">
                  <c:v>62205516479.655106</c:v>
                </c:pt>
                <c:pt idx="944">
                  <c:v>61519760424.609222</c:v>
                </c:pt>
                <c:pt idx="945">
                  <c:v>61398073694.477242</c:v>
                </c:pt>
                <c:pt idx="946">
                  <c:v>61586729536.665787</c:v>
                </c:pt>
                <c:pt idx="947">
                  <c:v>61571178693.87606</c:v>
                </c:pt>
                <c:pt idx="948">
                  <c:v>61590582052.296989</c:v>
                </c:pt>
                <c:pt idx="949">
                  <c:v>61886337815.289871</c:v>
                </c:pt>
                <c:pt idx="950">
                  <c:v>60941434759.045807</c:v>
                </c:pt>
                <c:pt idx="951">
                  <c:v>60976469320.064774</c:v>
                </c:pt>
                <c:pt idx="952">
                  <c:v>60965506371.724388</c:v>
                </c:pt>
                <c:pt idx="953">
                  <c:v>60755705655.902046</c:v>
                </c:pt>
                <c:pt idx="954">
                  <c:v>60865830933.797974</c:v>
                </c:pt>
                <c:pt idx="955">
                  <c:v>60465445079.386566</c:v>
                </c:pt>
                <c:pt idx="956">
                  <c:v>60994184477.888496</c:v>
                </c:pt>
                <c:pt idx="957">
                  <c:v>60878313557.166405</c:v>
                </c:pt>
                <c:pt idx="958">
                  <c:v>60863234017.159248</c:v>
                </c:pt>
                <c:pt idx="959">
                  <c:v>60759788355.135559</c:v>
                </c:pt>
                <c:pt idx="960">
                  <c:v>60871204798.48761</c:v>
                </c:pt>
                <c:pt idx="961">
                  <c:v>60960100460.228325</c:v>
                </c:pt>
                <c:pt idx="962">
                  <c:v>60909462150.153214</c:v>
                </c:pt>
                <c:pt idx="963">
                  <c:v>60784669537.40715</c:v>
                </c:pt>
                <c:pt idx="964">
                  <c:v>60638958098.659134</c:v>
                </c:pt>
                <c:pt idx="965">
                  <c:v>61237976344.092178</c:v>
                </c:pt>
                <c:pt idx="966">
                  <c:v>61309974329.215836</c:v>
                </c:pt>
                <c:pt idx="967">
                  <c:v>61790549690.020477</c:v>
                </c:pt>
                <c:pt idx="968">
                  <c:v>61787968736.106186</c:v>
                </c:pt>
                <c:pt idx="969">
                  <c:v>61749233400.333549</c:v>
                </c:pt>
                <c:pt idx="970">
                  <c:v>61802365239.167511</c:v>
                </c:pt>
                <c:pt idx="971">
                  <c:v>61311365296.39341</c:v>
                </c:pt>
                <c:pt idx="972">
                  <c:v>61258197028.982933</c:v>
                </c:pt>
                <c:pt idx="973">
                  <c:v>61193762359.353127</c:v>
                </c:pt>
                <c:pt idx="974">
                  <c:v>61106520524.851051</c:v>
                </c:pt>
                <c:pt idx="975">
                  <c:v>61031790763.562508</c:v>
                </c:pt>
                <c:pt idx="976">
                  <c:v>61014444782.129379</c:v>
                </c:pt>
                <c:pt idx="977">
                  <c:v>61025264534.177895</c:v>
                </c:pt>
                <c:pt idx="978">
                  <c:v>61443803687.033615</c:v>
                </c:pt>
                <c:pt idx="979">
                  <c:v>61613898773.447784</c:v>
                </c:pt>
                <c:pt idx="980">
                  <c:v>61233872024.180473</c:v>
                </c:pt>
                <c:pt idx="981">
                  <c:v>61174533389.285767</c:v>
                </c:pt>
                <c:pt idx="982">
                  <c:v>61145990462.916748</c:v>
                </c:pt>
                <c:pt idx="983">
                  <c:v>61078793502.088417</c:v>
                </c:pt>
                <c:pt idx="984">
                  <c:v>61161915362.074478</c:v>
                </c:pt>
                <c:pt idx="985">
                  <c:v>60934757198.318695</c:v>
                </c:pt>
                <c:pt idx="986">
                  <c:v>61218870419.999313</c:v>
                </c:pt>
                <c:pt idx="987">
                  <c:v>61230570593.034729</c:v>
                </c:pt>
                <c:pt idx="988">
                  <c:v>61735300178.800804</c:v>
                </c:pt>
                <c:pt idx="989">
                  <c:v>61722640737.112938</c:v>
                </c:pt>
                <c:pt idx="990">
                  <c:v>61696815460.109138</c:v>
                </c:pt>
                <c:pt idx="991">
                  <c:v>61966935874.944847</c:v>
                </c:pt>
                <c:pt idx="992">
                  <c:v>61520003966.196358</c:v>
                </c:pt>
                <c:pt idx="993">
                  <c:v>61575836301.416962</c:v>
                </c:pt>
                <c:pt idx="994">
                  <c:v>61557648943.178627</c:v>
                </c:pt>
                <c:pt idx="995">
                  <c:v>61320719153.362671</c:v>
                </c:pt>
                <c:pt idx="996">
                  <c:v>61306961647.227615</c:v>
                </c:pt>
                <c:pt idx="997">
                  <c:v>61570784247.314537</c:v>
                </c:pt>
                <c:pt idx="998">
                  <c:v>61612565735.185143</c:v>
                </c:pt>
                <c:pt idx="999">
                  <c:v>61818096809.807114</c:v>
                </c:pt>
                <c:pt idx="1000">
                  <c:v>61718177123.689499</c:v>
                </c:pt>
                <c:pt idx="1001">
                  <c:v>61870259839.304634</c:v>
                </c:pt>
                <c:pt idx="1002">
                  <c:v>61787040241.931107</c:v>
                </c:pt>
                <c:pt idx="1003">
                  <c:v>61775557903.737877</c:v>
                </c:pt>
                <c:pt idx="1004">
                  <c:v>61738087142.814888</c:v>
                </c:pt>
                <c:pt idx="1005">
                  <c:v>61349469926.322655</c:v>
                </c:pt>
                <c:pt idx="1006">
                  <c:v>61673990558.439095</c:v>
                </c:pt>
                <c:pt idx="1007">
                  <c:v>61705814597.498978</c:v>
                </c:pt>
                <c:pt idx="1008">
                  <c:v>62193824023.791443</c:v>
                </c:pt>
                <c:pt idx="1009">
                  <c:v>62204961182.447021</c:v>
                </c:pt>
                <c:pt idx="1010">
                  <c:v>62274096120.262207</c:v>
                </c:pt>
                <c:pt idx="1011">
                  <c:v>62344561691.301468</c:v>
                </c:pt>
                <c:pt idx="1012">
                  <c:v>62028350912.013863</c:v>
                </c:pt>
                <c:pt idx="1013">
                  <c:v>61956890109.960014</c:v>
                </c:pt>
                <c:pt idx="1014">
                  <c:v>62496812197.142166</c:v>
                </c:pt>
                <c:pt idx="1015">
                  <c:v>62979507614.759232</c:v>
                </c:pt>
                <c:pt idx="1016">
                  <c:v>63581303666.121384</c:v>
                </c:pt>
                <c:pt idx="1017">
                  <c:v>63692232337.053719</c:v>
                </c:pt>
                <c:pt idx="1018">
                  <c:v>63753670161.629265</c:v>
                </c:pt>
                <c:pt idx="1019">
                  <c:v>63440889852.162582</c:v>
                </c:pt>
                <c:pt idx="1020">
                  <c:v>62470901400.520287</c:v>
                </c:pt>
                <c:pt idx="1021">
                  <c:v>63530181796.117149</c:v>
                </c:pt>
                <c:pt idx="1022">
                  <c:v>64820791897.39856</c:v>
                </c:pt>
                <c:pt idx="1023">
                  <c:v>64860578663.118912</c:v>
                </c:pt>
                <c:pt idx="1024">
                  <c:v>64664066963.593422</c:v>
                </c:pt>
                <c:pt idx="1025">
                  <c:v>64608553572.751595</c:v>
                </c:pt>
                <c:pt idx="1026">
                  <c:v>64905666871.376755</c:v>
                </c:pt>
                <c:pt idx="1027">
                  <c:v>64588330806.77002</c:v>
                </c:pt>
                <c:pt idx="1028">
                  <c:v>64702668411.801125</c:v>
                </c:pt>
                <c:pt idx="1029">
                  <c:v>65198588819.663605</c:v>
                </c:pt>
                <c:pt idx="1030">
                  <c:v>64092969270.385986</c:v>
                </c:pt>
                <c:pt idx="1031">
                  <c:v>64339029731.695679</c:v>
                </c:pt>
                <c:pt idx="1032">
                  <c:v>64438424271.966957</c:v>
                </c:pt>
                <c:pt idx="1033">
                  <c:v>63934039112.654755</c:v>
                </c:pt>
                <c:pt idx="1034">
                  <c:v>63861387494.130432</c:v>
                </c:pt>
                <c:pt idx="1035">
                  <c:v>64079972309.264854</c:v>
                </c:pt>
                <c:pt idx="1036">
                  <c:v>64524497160.004494</c:v>
                </c:pt>
                <c:pt idx="1037">
                  <c:v>64318681172.884895</c:v>
                </c:pt>
                <c:pt idx="1038">
                  <c:v>64257117738.768234</c:v>
                </c:pt>
                <c:pt idx="1039">
                  <c:v>64440160614.052582</c:v>
                </c:pt>
                <c:pt idx="1040">
                  <c:v>64516222298.456696</c:v>
                </c:pt>
                <c:pt idx="1041">
                  <c:v>64654398337.209625</c:v>
                </c:pt>
                <c:pt idx="1042">
                  <c:v>64695956703.9757</c:v>
                </c:pt>
                <c:pt idx="1043">
                  <c:v>64809985268.113853</c:v>
                </c:pt>
                <c:pt idx="1044">
                  <c:v>65336868848.185257</c:v>
                </c:pt>
                <c:pt idx="1045">
                  <c:v>65348647450.198608</c:v>
                </c:pt>
                <c:pt idx="1046">
                  <c:v>65219646289.492691</c:v>
                </c:pt>
                <c:pt idx="1047">
                  <c:v>65810739993.690849</c:v>
                </c:pt>
                <c:pt idx="1048">
                  <c:v>65825751360.997383</c:v>
                </c:pt>
                <c:pt idx="1049">
                  <c:v>66399343093.046318</c:v>
                </c:pt>
                <c:pt idx="1050">
                  <c:v>67744204353.882195</c:v>
                </c:pt>
                <c:pt idx="1051">
                  <c:v>68234865839.361427</c:v>
                </c:pt>
                <c:pt idx="1052">
                  <c:v>68247984127.474724</c:v>
                </c:pt>
                <c:pt idx="1053">
                  <c:v>68148882791.624733</c:v>
                </c:pt>
                <c:pt idx="1054">
                  <c:v>68534493215.25843</c:v>
                </c:pt>
                <c:pt idx="1055">
                  <c:v>67902261339.427795</c:v>
                </c:pt>
                <c:pt idx="1056">
                  <c:v>67429379669.517349</c:v>
                </c:pt>
                <c:pt idx="1057">
                  <c:v>67538388548.950783</c:v>
                </c:pt>
                <c:pt idx="1058">
                  <c:v>67613872207.486511</c:v>
                </c:pt>
                <c:pt idx="1059">
                  <c:v>67614089465.884598</c:v>
                </c:pt>
                <c:pt idx="1060">
                  <c:v>67480297732.960396</c:v>
                </c:pt>
                <c:pt idx="1061">
                  <c:v>68253123871.097908</c:v>
                </c:pt>
                <c:pt idx="1062">
                  <c:v>69110128928.356873</c:v>
                </c:pt>
                <c:pt idx="1063">
                  <c:v>69408075699.869507</c:v>
                </c:pt>
                <c:pt idx="1064">
                  <c:v>70940458179.580017</c:v>
                </c:pt>
                <c:pt idx="1065">
                  <c:v>71617396279.126816</c:v>
                </c:pt>
                <c:pt idx="1066">
                  <c:v>71614661024.61438</c:v>
                </c:pt>
                <c:pt idx="1067">
                  <c:v>71625615979.617844</c:v>
                </c:pt>
                <c:pt idx="1068">
                  <c:v>71738198693.289276</c:v>
                </c:pt>
                <c:pt idx="1069">
                  <c:v>72264431831.378067</c:v>
                </c:pt>
                <c:pt idx="1070">
                  <c:v>73084884978.558395</c:v>
                </c:pt>
                <c:pt idx="1071">
                  <c:v>73240432382.052399</c:v>
                </c:pt>
                <c:pt idx="1072">
                  <c:v>72541655101.440842</c:v>
                </c:pt>
                <c:pt idx="1073">
                  <c:v>72624886427.887299</c:v>
                </c:pt>
                <c:pt idx="1074">
                  <c:v>72453500003.103729</c:v>
                </c:pt>
                <c:pt idx="1075">
                  <c:v>72494394718.27536</c:v>
                </c:pt>
                <c:pt idx="1076">
                  <c:v>72656361023.293716</c:v>
                </c:pt>
                <c:pt idx="1077">
                  <c:v>72486137244.933929</c:v>
                </c:pt>
                <c:pt idx="1078">
                  <c:v>72513211697.021317</c:v>
                </c:pt>
                <c:pt idx="1079">
                  <c:v>73052751808.602005</c:v>
                </c:pt>
                <c:pt idx="1080">
                  <c:v>73247323893.831436</c:v>
                </c:pt>
                <c:pt idx="1081">
                  <c:v>73549397612.683197</c:v>
                </c:pt>
                <c:pt idx="1082">
                  <c:v>73535096778.964783</c:v>
                </c:pt>
                <c:pt idx="1083">
                  <c:v>73621586348.763824</c:v>
                </c:pt>
                <c:pt idx="1084">
                  <c:v>73659715475.051727</c:v>
                </c:pt>
                <c:pt idx="1085">
                  <c:v>74460560332.478973</c:v>
                </c:pt>
                <c:pt idx="1086">
                  <c:v>74242524417.816635</c:v>
                </c:pt>
                <c:pt idx="1087">
                  <c:v>74054914798.197037</c:v>
                </c:pt>
                <c:pt idx="1088">
                  <c:v>74286467207.550339</c:v>
                </c:pt>
                <c:pt idx="1089">
                  <c:v>74195267377.78064</c:v>
                </c:pt>
                <c:pt idx="1090">
                  <c:v>73937884597.583969</c:v>
                </c:pt>
                <c:pt idx="1091">
                  <c:v>74065722465.749481</c:v>
                </c:pt>
                <c:pt idx="1092">
                  <c:v>74235680030.310806</c:v>
                </c:pt>
                <c:pt idx="1093">
                  <c:v>73847995385.783554</c:v>
                </c:pt>
                <c:pt idx="1094">
                  <c:v>73801577968.111404</c:v>
                </c:pt>
                <c:pt idx="1095">
                  <c:v>73706624318.347244</c:v>
                </c:pt>
                <c:pt idx="1096">
                  <c:v>73569286810.410675</c:v>
                </c:pt>
                <c:pt idx="1097">
                  <c:v>73487398203.58226</c:v>
                </c:pt>
                <c:pt idx="1098">
                  <c:v>73931013502.094437</c:v>
                </c:pt>
                <c:pt idx="1099">
                  <c:v>74328497732.267639</c:v>
                </c:pt>
                <c:pt idx="1100">
                  <c:v>75469931303.729736</c:v>
                </c:pt>
                <c:pt idx="1101">
                  <c:v>75407599992.086609</c:v>
                </c:pt>
                <c:pt idx="1102">
                  <c:v>75336774394.036163</c:v>
                </c:pt>
                <c:pt idx="1103">
                  <c:v>75692177744.906662</c:v>
                </c:pt>
                <c:pt idx="1104">
                  <c:v>75573730628.049667</c:v>
                </c:pt>
                <c:pt idx="1105">
                  <c:v>75625361798.669876</c:v>
                </c:pt>
                <c:pt idx="1106">
                  <c:v>75694593622.837021</c:v>
                </c:pt>
                <c:pt idx="1107">
                  <c:v>75093597136.700851</c:v>
                </c:pt>
                <c:pt idx="1108">
                  <c:v>75449232546.356659</c:v>
                </c:pt>
                <c:pt idx="1109">
                  <c:v>75706987137.962189</c:v>
                </c:pt>
                <c:pt idx="1110">
                  <c:v>75923370118.550385</c:v>
                </c:pt>
                <c:pt idx="1111">
                  <c:v>76174523984.589523</c:v>
                </c:pt>
                <c:pt idx="1112">
                  <c:v>76234085090.618088</c:v>
                </c:pt>
                <c:pt idx="1113">
                  <c:v>76131428407.16069</c:v>
                </c:pt>
                <c:pt idx="1114">
                  <c:v>76101262919.909164</c:v>
                </c:pt>
                <c:pt idx="1115">
                  <c:v>76007090313.776459</c:v>
                </c:pt>
                <c:pt idx="1116">
                  <c:v>76245531496.738174</c:v>
                </c:pt>
                <c:pt idx="1117">
                  <c:v>76283363098.725967</c:v>
                </c:pt>
                <c:pt idx="1118">
                  <c:v>76822795688.433136</c:v>
                </c:pt>
                <c:pt idx="1119">
                  <c:v>76582328499.699158</c:v>
                </c:pt>
                <c:pt idx="1120">
                  <c:v>76738305092.974289</c:v>
                </c:pt>
                <c:pt idx="1121">
                  <c:v>76394505622.613998</c:v>
                </c:pt>
                <c:pt idx="1122">
                  <c:v>76345970695.363205</c:v>
                </c:pt>
                <c:pt idx="1123">
                  <c:v>76495216916.78598</c:v>
                </c:pt>
                <c:pt idx="1124">
                  <c:v>76308260115.429245</c:v>
                </c:pt>
                <c:pt idx="1125">
                  <c:v>75833886947.526749</c:v>
                </c:pt>
                <c:pt idx="1126">
                  <c:v>76601573257.978302</c:v>
                </c:pt>
                <c:pt idx="1127">
                  <c:v>76150076594.599289</c:v>
                </c:pt>
                <c:pt idx="1128">
                  <c:v>75979901995.053833</c:v>
                </c:pt>
                <c:pt idx="1129">
                  <c:v>75922804323.245026</c:v>
                </c:pt>
                <c:pt idx="1130">
                  <c:v>75584315093.33252</c:v>
                </c:pt>
                <c:pt idx="1131">
                  <c:v>75594324780.149384</c:v>
                </c:pt>
                <c:pt idx="1132">
                  <c:v>75172423770.45285</c:v>
                </c:pt>
                <c:pt idx="1133">
                  <c:v>75541624240.097763</c:v>
                </c:pt>
                <c:pt idx="1134">
                  <c:v>75523517215.90303</c:v>
                </c:pt>
                <c:pt idx="1135">
                  <c:v>75846728157.284027</c:v>
                </c:pt>
                <c:pt idx="1136">
                  <c:v>75767974353.379333</c:v>
                </c:pt>
                <c:pt idx="1137">
                  <c:v>75697631791.418671</c:v>
                </c:pt>
                <c:pt idx="1138">
                  <c:v>76410874322.916824</c:v>
                </c:pt>
                <c:pt idx="1139">
                  <c:v>75832038354.938309</c:v>
                </c:pt>
                <c:pt idx="1140">
                  <c:v>76061100559.189423</c:v>
                </c:pt>
                <c:pt idx="1141">
                  <c:v>75685408258.29892</c:v>
                </c:pt>
                <c:pt idx="1142">
                  <c:v>75056691941.874893</c:v>
                </c:pt>
                <c:pt idx="1143">
                  <c:v>74995620784.254272</c:v>
                </c:pt>
                <c:pt idx="1144">
                  <c:v>74999301810.421768</c:v>
                </c:pt>
                <c:pt idx="1145">
                  <c:v>75005728686.065567</c:v>
                </c:pt>
                <c:pt idx="1146">
                  <c:v>74849811994.166168</c:v>
                </c:pt>
                <c:pt idx="1147">
                  <c:v>74759795644.793549</c:v>
                </c:pt>
                <c:pt idx="1148">
                  <c:v>74182869877.416519</c:v>
                </c:pt>
                <c:pt idx="1149">
                  <c:v>74106679304.338623</c:v>
                </c:pt>
                <c:pt idx="1150">
                  <c:v>74070488075.233734</c:v>
                </c:pt>
                <c:pt idx="1151">
                  <c:v>74175696860.799332</c:v>
                </c:pt>
                <c:pt idx="1152">
                  <c:v>74808703338.055389</c:v>
                </c:pt>
                <c:pt idx="1153">
                  <c:v>74848846666.95726</c:v>
                </c:pt>
                <c:pt idx="1154">
                  <c:v>75822049226.252502</c:v>
                </c:pt>
                <c:pt idx="1155">
                  <c:v>76311792560.738754</c:v>
                </c:pt>
                <c:pt idx="1156">
                  <c:v>76597067593.264465</c:v>
                </c:pt>
                <c:pt idx="1157">
                  <c:v>76611613835.102921</c:v>
                </c:pt>
                <c:pt idx="1158">
                  <c:v>76836853747.600922</c:v>
                </c:pt>
                <c:pt idx="1159">
                  <c:v>77709609463.9366</c:v>
                </c:pt>
                <c:pt idx="1160">
                  <c:v>77827592677.705856</c:v>
                </c:pt>
                <c:pt idx="1161">
                  <c:v>77915295008.985123</c:v>
                </c:pt>
                <c:pt idx="1162">
                  <c:v>78151105778.497208</c:v>
                </c:pt>
                <c:pt idx="1163">
                  <c:v>78131694750.84285</c:v>
                </c:pt>
                <c:pt idx="1164">
                  <c:v>78195268195.4785</c:v>
                </c:pt>
                <c:pt idx="1165">
                  <c:v>78250342173.055557</c:v>
                </c:pt>
                <c:pt idx="1166">
                  <c:v>78345943569.761581</c:v>
                </c:pt>
                <c:pt idx="1167">
                  <c:v>78745118387.893738</c:v>
                </c:pt>
                <c:pt idx="1168">
                  <c:v>78484638736.107498</c:v>
                </c:pt>
                <c:pt idx="1169">
                  <c:v>78553733472.305145</c:v>
                </c:pt>
                <c:pt idx="1170">
                  <c:v>78548911523.052612</c:v>
                </c:pt>
                <c:pt idx="1171">
                  <c:v>78494451449.335251</c:v>
                </c:pt>
                <c:pt idx="1172">
                  <c:v>78417517012.608566</c:v>
                </c:pt>
                <c:pt idx="1173">
                  <c:v>78553474837.613983</c:v>
                </c:pt>
                <c:pt idx="1174">
                  <c:v>78342386323.876236</c:v>
                </c:pt>
                <c:pt idx="1175">
                  <c:v>78212989553.927704</c:v>
                </c:pt>
                <c:pt idx="1176">
                  <c:v>77406439236.410416</c:v>
                </c:pt>
                <c:pt idx="1177">
                  <c:v>77162164539.477478</c:v>
                </c:pt>
                <c:pt idx="1178">
                  <c:v>77146493977.78183</c:v>
                </c:pt>
                <c:pt idx="1179">
                  <c:v>77119787722.901215</c:v>
                </c:pt>
                <c:pt idx="1180">
                  <c:v>77329105885.794373</c:v>
                </c:pt>
                <c:pt idx="1181">
                  <c:v>76676964876.081985</c:v>
                </c:pt>
                <c:pt idx="1182">
                  <c:v>76659164395.004501</c:v>
                </c:pt>
                <c:pt idx="1183">
                  <c:v>76610344214.061508</c:v>
                </c:pt>
                <c:pt idx="1184">
                  <c:v>76585599320.384995</c:v>
                </c:pt>
                <c:pt idx="1185">
                  <c:v>76542928979.520523</c:v>
                </c:pt>
                <c:pt idx="1186">
                  <c:v>76475252077.391937</c:v>
                </c:pt>
                <c:pt idx="1187">
                  <c:v>76504634325.215256</c:v>
                </c:pt>
                <c:pt idx="1188">
                  <c:v>76075831749.278381</c:v>
                </c:pt>
                <c:pt idx="1189">
                  <c:v>75438224102.775146</c:v>
                </c:pt>
                <c:pt idx="1190">
                  <c:v>75327176702.663422</c:v>
                </c:pt>
                <c:pt idx="1191">
                  <c:v>75405097731.533005</c:v>
                </c:pt>
                <c:pt idx="1192">
                  <c:v>75449863914.0392</c:v>
                </c:pt>
                <c:pt idx="1193">
                  <c:v>75594678109.326523</c:v>
                </c:pt>
                <c:pt idx="1194">
                  <c:v>75884656533.725372</c:v>
                </c:pt>
                <c:pt idx="1195">
                  <c:v>75787422825.562714</c:v>
                </c:pt>
                <c:pt idx="1196">
                  <c:v>75284602495.749832</c:v>
                </c:pt>
                <c:pt idx="1197">
                  <c:v>75021842355.338226</c:v>
                </c:pt>
                <c:pt idx="1198">
                  <c:v>74854379156.357544</c:v>
                </c:pt>
                <c:pt idx="1199">
                  <c:v>74779742696.3936</c:v>
                </c:pt>
                <c:pt idx="1200">
                  <c:v>74625035348.439362</c:v>
                </c:pt>
                <c:pt idx="1201">
                  <c:v>74321105187.671936</c:v>
                </c:pt>
                <c:pt idx="1202">
                  <c:v>75065582304.494278</c:v>
                </c:pt>
                <c:pt idx="1203">
                  <c:v>75860193473.980316</c:v>
                </c:pt>
                <c:pt idx="1204">
                  <c:v>75790512539.314026</c:v>
                </c:pt>
                <c:pt idx="1205">
                  <c:v>76053012515.484131</c:v>
                </c:pt>
                <c:pt idx="1206">
                  <c:v>76087807626.516876</c:v>
                </c:pt>
                <c:pt idx="1207">
                  <c:v>76023977986.081757</c:v>
                </c:pt>
                <c:pt idx="1208">
                  <c:v>75816825986.59848</c:v>
                </c:pt>
                <c:pt idx="1209">
                  <c:v>74921732231.676682</c:v>
                </c:pt>
                <c:pt idx="1210">
                  <c:v>74515980213.767899</c:v>
                </c:pt>
                <c:pt idx="1211">
                  <c:v>73793705639.445419</c:v>
                </c:pt>
                <c:pt idx="1212">
                  <c:v>72958534024.271667</c:v>
                </c:pt>
                <c:pt idx="1213">
                  <c:v>72590257357.832062</c:v>
                </c:pt>
                <c:pt idx="1214">
                  <c:v>72494173396.313553</c:v>
                </c:pt>
                <c:pt idx="1215">
                  <c:v>72159020507.634521</c:v>
                </c:pt>
                <c:pt idx="1216">
                  <c:v>71533526938.084198</c:v>
                </c:pt>
                <c:pt idx="1217">
                  <c:v>71305614054.261047</c:v>
                </c:pt>
                <c:pt idx="1218">
                  <c:v>70376358812.197784</c:v>
                </c:pt>
                <c:pt idx="1219">
                  <c:v>70110391076.810654</c:v>
                </c:pt>
                <c:pt idx="1220">
                  <c:v>70228340599.593506</c:v>
                </c:pt>
                <c:pt idx="1221">
                  <c:v>70319147041.582153</c:v>
                </c:pt>
                <c:pt idx="1222">
                  <c:v>70683023539.326782</c:v>
                </c:pt>
                <c:pt idx="1223">
                  <c:v>70801291360.832199</c:v>
                </c:pt>
                <c:pt idx="1224">
                  <c:v>70843242842.828522</c:v>
                </c:pt>
                <c:pt idx="1225">
                  <c:v>70654268562.186646</c:v>
                </c:pt>
                <c:pt idx="1226">
                  <c:v>72550766633.202728</c:v>
                </c:pt>
                <c:pt idx="1227">
                  <c:v>72728036794.427567</c:v>
                </c:pt>
                <c:pt idx="1228">
                  <c:v>72897891229.519104</c:v>
                </c:pt>
                <c:pt idx="1229">
                  <c:v>73094197307.590515</c:v>
                </c:pt>
                <c:pt idx="1230">
                  <c:v>73302388531.51387</c:v>
                </c:pt>
                <c:pt idx="1231">
                  <c:v>73417673239.267914</c:v>
                </c:pt>
                <c:pt idx="1232">
                  <c:v>73257222587.257355</c:v>
                </c:pt>
                <c:pt idx="1233">
                  <c:v>73542072642.194031</c:v>
                </c:pt>
                <c:pt idx="1234">
                  <c:v>73604159542.235947</c:v>
                </c:pt>
                <c:pt idx="1235">
                  <c:v>73673973280.44606</c:v>
                </c:pt>
                <c:pt idx="1236">
                  <c:v>73737679508.760574</c:v>
                </c:pt>
                <c:pt idx="1237">
                  <c:v>73511911621.699356</c:v>
                </c:pt>
                <c:pt idx="1238">
                  <c:v>73691876084.046082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1-48C1-A758-E9F106AF8D8C}"/>
            </c:ext>
          </c:extLst>
        </c:ser>
        <c:ser>
          <c:idx val="1"/>
          <c:order val="1"/>
          <c:tx>
            <c:strRef>
              <c:f>'USDC_Final Reserve'!$B$1</c:f>
              <c:strCache>
                <c:ptCount val="1"/>
                <c:pt idx="0">
                  <c:v> Circle Total Assets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'USDC_Final Reserve'!$B$2:$B$1240</c:f>
              <c:numCache>
                <c:formatCode>_("$"* #,##0.00_);_("$"* \(#,##0.00\);_("$"* "-"??_);_(@_)</c:formatCode>
                <c:ptCount val="1239"/>
                <c:pt idx="0">
                  <c:v>47479523938</c:v>
                </c:pt>
                <c:pt idx="1">
                  <c:v>47479523938</c:v>
                </c:pt>
                <c:pt idx="2">
                  <c:v>47479523938</c:v>
                </c:pt>
                <c:pt idx="3">
                  <c:v>47862190597.849998</c:v>
                </c:pt>
                <c:pt idx="4">
                  <c:v>46383853624.184486</c:v>
                </c:pt>
                <c:pt idx="5">
                  <c:v>46476781113.362442</c:v>
                </c:pt>
                <c:pt idx="6">
                  <c:v>46430201209.411987</c:v>
                </c:pt>
                <c:pt idx="7">
                  <c:v>46634896597.322258</c:v>
                </c:pt>
                <c:pt idx="8">
                  <c:v>46634896597.322258</c:v>
                </c:pt>
                <c:pt idx="9">
                  <c:v>46634896597.322258</c:v>
                </c:pt>
                <c:pt idx="10">
                  <c:v>46634896597.322258</c:v>
                </c:pt>
                <c:pt idx="11">
                  <c:v>45849033785.791489</c:v>
                </c:pt>
                <c:pt idx="12">
                  <c:v>44237042049.148659</c:v>
                </c:pt>
                <c:pt idx="13">
                  <c:v>43457753953.009354</c:v>
                </c:pt>
                <c:pt idx="14">
                  <c:v>43355019265.009323</c:v>
                </c:pt>
                <c:pt idx="15">
                  <c:v>43355019265.009323</c:v>
                </c:pt>
                <c:pt idx="16">
                  <c:v>43355019265.009323</c:v>
                </c:pt>
                <c:pt idx="17">
                  <c:v>42953848869.593216</c:v>
                </c:pt>
                <c:pt idx="18">
                  <c:v>41882572407.991379</c:v>
                </c:pt>
                <c:pt idx="19">
                  <c:v>41147503832.754074</c:v>
                </c:pt>
                <c:pt idx="20">
                  <c:v>41115569186.874321</c:v>
                </c:pt>
                <c:pt idx="21">
                  <c:v>41115569186.874321</c:v>
                </c:pt>
                <c:pt idx="22">
                  <c:v>41115569186.874321</c:v>
                </c:pt>
                <c:pt idx="23">
                  <c:v>41115569186.874321</c:v>
                </c:pt>
                <c:pt idx="24">
                  <c:v>40940104275.088013</c:v>
                </c:pt>
                <c:pt idx="25">
                  <c:v>40789399855.05809</c:v>
                </c:pt>
                <c:pt idx="26">
                  <c:v>40852552938.862213</c:v>
                </c:pt>
                <c:pt idx="27">
                  <c:v>40773453701.397552</c:v>
                </c:pt>
                <c:pt idx="28">
                  <c:v>40457847743.913582</c:v>
                </c:pt>
                <c:pt idx="29">
                  <c:v>40457847743.913582</c:v>
                </c:pt>
                <c:pt idx="30">
                  <c:v>40457847743.913582</c:v>
                </c:pt>
                <c:pt idx="31">
                  <c:v>40410980259.227211</c:v>
                </c:pt>
                <c:pt idx="32">
                  <c:v>40005404669.246254</c:v>
                </c:pt>
                <c:pt idx="33">
                  <c:v>39959215849.17189</c:v>
                </c:pt>
                <c:pt idx="34">
                  <c:v>39951529259.697845</c:v>
                </c:pt>
                <c:pt idx="35">
                  <c:v>40135961287.538033</c:v>
                </c:pt>
                <c:pt idx="36">
                  <c:v>40135961287.538033</c:v>
                </c:pt>
                <c:pt idx="37">
                  <c:v>40135961287.538033</c:v>
                </c:pt>
                <c:pt idx="38">
                  <c:v>40375615338.380699</c:v>
                </c:pt>
                <c:pt idx="39">
                  <c:v>39565383646.360802</c:v>
                </c:pt>
                <c:pt idx="40">
                  <c:v>39474326069.280724</c:v>
                </c:pt>
                <c:pt idx="41">
                  <c:v>39671025612.036545</c:v>
                </c:pt>
                <c:pt idx="42">
                  <c:v>39671025612.036545</c:v>
                </c:pt>
                <c:pt idx="43">
                  <c:v>39671025612.036545</c:v>
                </c:pt>
                <c:pt idx="44">
                  <c:v>39671025612.036545</c:v>
                </c:pt>
                <c:pt idx="45">
                  <c:v>39686254695.866066</c:v>
                </c:pt>
                <c:pt idx="46">
                  <c:v>39556742759.708893</c:v>
                </c:pt>
                <c:pt idx="47">
                  <c:v>39276061825.246834</c:v>
                </c:pt>
                <c:pt idx="48">
                  <c:v>39261030223.310707</c:v>
                </c:pt>
                <c:pt idx="49">
                  <c:v>39118301405.026733</c:v>
                </c:pt>
                <c:pt idx="50">
                  <c:v>39118301405.026733</c:v>
                </c:pt>
                <c:pt idx="51">
                  <c:v>39118301405.026733</c:v>
                </c:pt>
                <c:pt idx="52">
                  <c:v>39402403117.820984</c:v>
                </c:pt>
                <c:pt idx="53">
                  <c:v>39326929254.908936</c:v>
                </c:pt>
                <c:pt idx="54">
                  <c:v>38890275221.031258</c:v>
                </c:pt>
                <c:pt idx="55">
                  <c:v>38890275221.031258</c:v>
                </c:pt>
                <c:pt idx="56">
                  <c:v>38756726843.325119</c:v>
                </c:pt>
                <c:pt idx="57">
                  <c:v>38756726843.325119</c:v>
                </c:pt>
                <c:pt idx="58">
                  <c:v>38756726843.325119</c:v>
                </c:pt>
                <c:pt idx="59">
                  <c:v>38749340876.102539</c:v>
                </c:pt>
                <c:pt idx="60">
                  <c:v>38490896650.525391</c:v>
                </c:pt>
                <c:pt idx="61">
                  <c:v>38315228418.340233</c:v>
                </c:pt>
                <c:pt idx="62">
                  <c:v>38606252122.993637</c:v>
                </c:pt>
                <c:pt idx="63">
                  <c:v>38789960836.556099</c:v>
                </c:pt>
                <c:pt idx="64">
                  <c:v>38789960836.556099</c:v>
                </c:pt>
                <c:pt idx="65">
                  <c:v>38789960836.556099</c:v>
                </c:pt>
                <c:pt idx="66">
                  <c:v>38871297869.485878</c:v>
                </c:pt>
                <c:pt idx="67">
                  <c:v>38626615740.174866</c:v>
                </c:pt>
                <c:pt idx="68">
                  <c:v>38758977650.217148</c:v>
                </c:pt>
                <c:pt idx="69">
                  <c:v>38987960077.87059</c:v>
                </c:pt>
                <c:pt idx="70">
                  <c:v>38809309465.121368</c:v>
                </c:pt>
                <c:pt idx="71">
                  <c:v>38809309465.121368</c:v>
                </c:pt>
                <c:pt idx="72">
                  <c:v>38809309465.121368</c:v>
                </c:pt>
                <c:pt idx="73">
                  <c:v>38846305029.51152</c:v>
                </c:pt>
                <c:pt idx="74">
                  <c:v>38386986599.825592</c:v>
                </c:pt>
                <c:pt idx="75">
                  <c:v>38547444307.383133</c:v>
                </c:pt>
                <c:pt idx="76">
                  <c:v>38620780773.269089</c:v>
                </c:pt>
                <c:pt idx="77">
                  <c:v>38811932271.60083</c:v>
                </c:pt>
                <c:pt idx="78">
                  <c:v>38811932271.60083</c:v>
                </c:pt>
                <c:pt idx="79">
                  <c:v>38811932271.60083</c:v>
                </c:pt>
                <c:pt idx="80">
                  <c:v>39004326254.671745</c:v>
                </c:pt>
                <c:pt idx="81">
                  <c:v>38646828635.051682</c:v>
                </c:pt>
                <c:pt idx="82">
                  <c:v>38507017274.311935</c:v>
                </c:pt>
                <c:pt idx="83">
                  <c:v>38543634973.463577</c:v>
                </c:pt>
                <c:pt idx="84">
                  <c:v>38609629221.759613</c:v>
                </c:pt>
                <c:pt idx="85">
                  <c:v>38609629221.759613</c:v>
                </c:pt>
                <c:pt idx="86">
                  <c:v>38609629221.759613</c:v>
                </c:pt>
                <c:pt idx="87">
                  <c:v>38609629221.759613</c:v>
                </c:pt>
                <c:pt idx="88">
                  <c:v>38778660656.554993</c:v>
                </c:pt>
                <c:pt idx="89">
                  <c:v>37603419999.088684</c:v>
                </c:pt>
                <c:pt idx="90">
                  <c:v>37979594946.199356</c:v>
                </c:pt>
                <c:pt idx="91">
                  <c:v>38094661894.17215</c:v>
                </c:pt>
                <c:pt idx="92">
                  <c:v>44693963701</c:v>
                </c:pt>
                <c:pt idx="93">
                  <c:v>44693963701</c:v>
                </c:pt>
                <c:pt idx="94">
                  <c:v>44693963701</c:v>
                </c:pt>
                <c:pt idx="95">
                  <c:v>44745121988.043999</c:v>
                </c:pt>
                <c:pt idx="96">
                  <c:v>43541098912.891693</c:v>
                </c:pt>
                <c:pt idx="97">
                  <c:v>42700806085.240463</c:v>
                </c:pt>
                <c:pt idx="98">
                  <c:v>42748974635.860817</c:v>
                </c:pt>
                <c:pt idx="99">
                  <c:v>42748974635.860817</c:v>
                </c:pt>
                <c:pt idx="100">
                  <c:v>42748974635.860817</c:v>
                </c:pt>
                <c:pt idx="101">
                  <c:v>42716814100.229965</c:v>
                </c:pt>
                <c:pt idx="102">
                  <c:v>42692717818.908539</c:v>
                </c:pt>
                <c:pt idx="103">
                  <c:v>42235231845.810349</c:v>
                </c:pt>
                <c:pt idx="104">
                  <c:v>42860256004.416351</c:v>
                </c:pt>
                <c:pt idx="105">
                  <c:v>42795712370.417511</c:v>
                </c:pt>
                <c:pt idx="106">
                  <c:v>42795712370.417511</c:v>
                </c:pt>
                <c:pt idx="107">
                  <c:v>42795712370.417511</c:v>
                </c:pt>
                <c:pt idx="108">
                  <c:v>42795712370.417511</c:v>
                </c:pt>
                <c:pt idx="109">
                  <c:v>42811816007.10022</c:v>
                </c:pt>
                <c:pt idx="110">
                  <c:v>42272074442.315048</c:v>
                </c:pt>
                <c:pt idx="111">
                  <c:v>42367125348.626991</c:v>
                </c:pt>
                <c:pt idx="112">
                  <c:v>42359180677.041077</c:v>
                </c:pt>
                <c:pt idx="113">
                  <c:v>42359180677.041077</c:v>
                </c:pt>
                <c:pt idx="114">
                  <c:v>42359180677.041077</c:v>
                </c:pt>
                <c:pt idx="115">
                  <c:v>42303581879.115005</c:v>
                </c:pt>
                <c:pt idx="116">
                  <c:v>42137077379.025909</c:v>
                </c:pt>
                <c:pt idx="117">
                  <c:v>42200174655.773956</c:v>
                </c:pt>
                <c:pt idx="118">
                  <c:v>42208077589.686646</c:v>
                </c:pt>
                <c:pt idx="119">
                  <c:v>42208077589.686646</c:v>
                </c:pt>
                <c:pt idx="120">
                  <c:v>42208077589.686646</c:v>
                </c:pt>
                <c:pt idx="121">
                  <c:v>42208077589.686646</c:v>
                </c:pt>
                <c:pt idx="122">
                  <c:v>42318746324.733047</c:v>
                </c:pt>
                <c:pt idx="123">
                  <c:v>42255285710.093582</c:v>
                </c:pt>
                <c:pt idx="124">
                  <c:v>42374036385.237686</c:v>
                </c:pt>
                <c:pt idx="125">
                  <c:v>42556803570.174057</c:v>
                </c:pt>
                <c:pt idx="126">
                  <c:v>42349009200.500427</c:v>
                </c:pt>
                <c:pt idx="127">
                  <c:v>42349009200.500427</c:v>
                </c:pt>
                <c:pt idx="128">
                  <c:v>42349009200.500427</c:v>
                </c:pt>
                <c:pt idx="129">
                  <c:v>42388709913.244797</c:v>
                </c:pt>
                <c:pt idx="130">
                  <c:v>42213808423.249451</c:v>
                </c:pt>
                <c:pt idx="131">
                  <c:v>41921273756.130646</c:v>
                </c:pt>
                <c:pt idx="132">
                  <c:v>41576612573.86821</c:v>
                </c:pt>
                <c:pt idx="133">
                  <c:v>41522383270.122688</c:v>
                </c:pt>
                <c:pt idx="134">
                  <c:v>41522383270.122688</c:v>
                </c:pt>
                <c:pt idx="135">
                  <c:v>41522383270.122688</c:v>
                </c:pt>
                <c:pt idx="136">
                  <c:v>41445048409.459885</c:v>
                </c:pt>
                <c:pt idx="137">
                  <c:v>41576188999.428833</c:v>
                </c:pt>
                <c:pt idx="138">
                  <c:v>41421250249.456696</c:v>
                </c:pt>
                <c:pt idx="139">
                  <c:v>41190004165.123268</c:v>
                </c:pt>
                <c:pt idx="140">
                  <c:v>41167052991.253174</c:v>
                </c:pt>
                <c:pt idx="141">
                  <c:v>41167052991.253174</c:v>
                </c:pt>
                <c:pt idx="142">
                  <c:v>41167052991.253174</c:v>
                </c:pt>
                <c:pt idx="143">
                  <c:v>41167052991.253174</c:v>
                </c:pt>
                <c:pt idx="144">
                  <c:v>41090606456.287544</c:v>
                </c:pt>
                <c:pt idx="145">
                  <c:v>40983848870.208038</c:v>
                </c:pt>
                <c:pt idx="146">
                  <c:v>41067436247.337357</c:v>
                </c:pt>
                <c:pt idx="147">
                  <c:v>41151253489.753784</c:v>
                </c:pt>
                <c:pt idx="148">
                  <c:v>41151253489.753784</c:v>
                </c:pt>
                <c:pt idx="149">
                  <c:v>41151253489.753784</c:v>
                </c:pt>
                <c:pt idx="150">
                  <c:v>41357552487.525879</c:v>
                </c:pt>
                <c:pt idx="151">
                  <c:v>41103707301.295029</c:v>
                </c:pt>
                <c:pt idx="152">
                  <c:v>40783296984.183937</c:v>
                </c:pt>
                <c:pt idx="153">
                  <c:v>40790845698.678734</c:v>
                </c:pt>
                <c:pt idx="154">
                  <c:v>40805946902.025574</c:v>
                </c:pt>
                <c:pt idx="155">
                  <c:v>40805946902.025574</c:v>
                </c:pt>
                <c:pt idx="156">
                  <c:v>40805946902.025574</c:v>
                </c:pt>
                <c:pt idx="157">
                  <c:v>40790838148.077057</c:v>
                </c:pt>
                <c:pt idx="158">
                  <c:v>40096182967.786285</c:v>
                </c:pt>
                <c:pt idx="159">
                  <c:v>39668320680.325882</c:v>
                </c:pt>
                <c:pt idx="160">
                  <c:v>39835529999.959007</c:v>
                </c:pt>
                <c:pt idx="161">
                  <c:v>40361977637.868271</c:v>
                </c:pt>
                <c:pt idx="162">
                  <c:v>40361977637.868271</c:v>
                </c:pt>
                <c:pt idx="163">
                  <c:v>40361977637.868271</c:v>
                </c:pt>
                <c:pt idx="164">
                  <c:v>41225410258.221451</c:v>
                </c:pt>
                <c:pt idx="165">
                  <c:v>41164136315.715012</c:v>
                </c:pt>
                <c:pt idx="166">
                  <c:v>42234285721.590034</c:v>
                </c:pt>
                <c:pt idx="167">
                  <c:v>42194728413.194298</c:v>
                </c:pt>
                <c:pt idx="168">
                  <c:v>44320251375.89537</c:v>
                </c:pt>
                <c:pt idx="169">
                  <c:v>44320251375.89537</c:v>
                </c:pt>
                <c:pt idx="170">
                  <c:v>44320251375.89537</c:v>
                </c:pt>
                <c:pt idx="171">
                  <c:v>42692691428.999664</c:v>
                </c:pt>
                <c:pt idx="172">
                  <c:v>42050606380.519669</c:v>
                </c:pt>
                <c:pt idx="173">
                  <c:v>41783177957.827751</c:v>
                </c:pt>
                <c:pt idx="174">
                  <c:v>42227702987.905548</c:v>
                </c:pt>
                <c:pt idx="175">
                  <c:v>42196063723.922638</c:v>
                </c:pt>
                <c:pt idx="176">
                  <c:v>42196063723.922638</c:v>
                </c:pt>
                <c:pt idx="177">
                  <c:v>42196063723.922638</c:v>
                </c:pt>
                <c:pt idx="178">
                  <c:v>41919497007.632072</c:v>
                </c:pt>
                <c:pt idx="179">
                  <c:v>41825503833.624176</c:v>
                </c:pt>
                <c:pt idx="180">
                  <c:v>41403803458.437744</c:v>
                </c:pt>
                <c:pt idx="181">
                  <c:v>40818311533.822433</c:v>
                </c:pt>
                <c:pt idx="182">
                  <c:v>32571701308</c:v>
                </c:pt>
                <c:pt idx="183">
                  <c:v>32571701308</c:v>
                </c:pt>
                <c:pt idx="184">
                  <c:v>32571701308</c:v>
                </c:pt>
                <c:pt idx="185">
                  <c:v>32521807871.856747</c:v>
                </c:pt>
                <c:pt idx="186">
                  <c:v>32208740815.325325</c:v>
                </c:pt>
                <c:pt idx="187">
                  <c:v>32032818475.035789</c:v>
                </c:pt>
                <c:pt idx="188">
                  <c:v>31941910605.691174</c:v>
                </c:pt>
                <c:pt idx="189">
                  <c:v>31809477070.566891</c:v>
                </c:pt>
                <c:pt idx="190">
                  <c:v>31809477070.566891</c:v>
                </c:pt>
                <c:pt idx="191">
                  <c:v>31809477070.566891</c:v>
                </c:pt>
                <c:pt idx="192">
                  <c:v>30872971584.389011</c:v>
                </c:pt>
                <c:pt idx="193">
                  <c:v>30899783389.604397</c:v>
                </c:pt>
                <c:pt idx="194">
                  <c:v>30772299958.756531</c:v>
                </c:pt>
                <c:pt idx="195">
                  <c:v>30812366659.141163</c:v>
                </c:pt>
                <c:pt idx="196">
                  <c:v>30484664455.586937</c:v>
                </c:pt>
                <c:pt idx="197">
                  <c:v>30484664455.586937</c:v>
                </c:pt>
                <c:pt idx="198">
                  <c:v>30484664455.586937</c:v>
                </c:pt>
                <c:pt idx="199">
                  <c:v>30425211584.892113</c:v>
                </c:pt>
                <c:pt idx="200">
                  <c:v>30049523940.565655</c:v>
                </c:pt>
                <c:pt idx="201">
                  <c:v>30017038493.601192</c:v>
                </c:pt>
                <c:pt idx="202">
                  <c:v>30309042055.00296</c:v>
                </c:pt>
                <c:pt idx="203">
                  <c:v>30368099775.296463</c:v>
                </c:pt>
                <c:pt idx="204">
                  <c:v>30368099775.296463</c:v>
                </c:pt>
                <c:pt idx="205">
                  <c:v>30368099775.296463</c:v>
                </c:pt>
                <c:pt idx="206">
                  <c:v>30802164176.500355</c:v>
                </c:pt>
                <c:pt idx="207">
                  <c:v>30541439447.877228</c:v>
                </c:pt>
                <c:pt idx="208">
                  <c:v>29978733644.951088</c:v>
                </c:pt>
                <c:pt idx="209">
                  <c:v>29803790065.838417</c:v>
                </c:pt>
                <c:pt idx="210">
                  <c:v>30421613034.562538</c:v>
                </c:pt>
                <c:pt idx="211">
                  <c:v>30421613034.562538</c:v>
                </c:pt>
                <c:pt idx="212">
                  <c:v>30421613034.562538</c:v>
                </c:pt>
                <c:pt idx="213">
                  <c:v>30645676831.219818</c:v>
                </c:pt>
                <c:pt idx="214">
                  <c:v>29828203134.506561</c:v>
                </c:pt>
                <c:pt idx="215">
                  <c:v>29422372305.449829</c:v>
                </c:pt>
                <c:pt idx="216">
                  <c:v>29371649893.576931</c:v>
                </c:pt>
                <c:pt idx="217">
                  <c:v>29346339410.052357</c:v>
                </c:pt>
                <c:pt idx="218">
                  <c:v>29346339410.052357</c:v>
                </c:pt>
                <c:pt idx="219">
                  <c:v>29346339410.052357</c:v>
                </c:pt>
                <c:pt idx="220">
                  <c:v>29384267169.61393</c:v>
                </c:pt>
                <c:pt idx="221">
                  <c:v>29384267169.61393</c:v>
                </c:pt>
                <c:pt idx="222">
                  <c:v>29339951743.212856</c:v>
                </c:pt>
                <c:pt idx="223">
                  <c:v>29719133523.826054</c:v>
                </c:pt>
                <c:pt idx="224">
                  <c:v>29648574114.15028</c:v>
                </c:pt>
                <c:pt idx="225">
                  <c:v>29648574114.15028</c:v>
                </c:pt>
                <c:pt idx="226">
                  <c:v>29648574114.15028</c:v>
                </c:pt>
                <c:pt idx="227">
                  <c:v>29898051339.665493</c:v>
                </c:pt>
                <c:pt idx="228">
                  <c:v>29691356259.900169</c:v>
                </c:pt>
                <c:pt idx="229">
                  <c:v>29287680769.118492</c:v>
                </c:pt>
                <c:pt idx="230">
                  <c:v>29243534368.918282</c:v>
                </c:pt>
                <c:pt idx="231">
                  <c:v>29199465224.918427</c:v>
                </c:pt>
                <c:pt idx="232">
                  <c:v>29199465224.918427</c:v>
                </c:pt>
                <c:pt idx="233">
                  <c:v>29199465224.918427</c:v>
                </c:pt>
                <c:pt idx="234">
                  <c:v>29180611500.776485</c:v>
                </c:pt>
                <c:pt idx="235">
                  <c:v>29055014275.117607</c:v>
                </c:pt>
                <c:pt idx="236">
                  <c:v>28586379626.877899</c:v>
                </c:pt>
                <c:pt idx="237">
                  <c:v>28807106546.198799</c:v>
                </c:pt>
                <c:pt idx="238">
                  <c:v>29060752433.015091</c:v>
                </c:pt>
                <c:pt idx="239">
                  <c:v>29060752433.015091</c:v>
                </c:pt>
                <c:pt idx="240">
                  <c:v>29060752433.015091</c:v>
                </c:pt>
                <c:pt idx="241">
                  <c:v>29060752433.015091</c:v>
                </c:pt>
                <c:pt idx="242">
                  <c:v>29048252639.983086</c:v>
                </c:pt>
                <c:pt idx="243">
                  <c:v>28186198163.634171</c:v>
                </c:pt>
                <c:pt idx="244">
                  <c:v>28415385965.683193</c:v>
                </c:pt>
                <c:pt idx="245">
                  <c:v>28378854636.288166</c:v>
                </c:pt>
                <c:pt idx="246">
                  <c:v>28378854636.288166</c:v>
                </c:pt>
                <c:pt idx="247">
                  <c:v>28378854636.288166</c:v>
                </c:pt>
                <c:pt idx="248">
                  <c:v>28840890713.366646</c:v>
                </c:pt>
                <c:pt idx="249">
                  <c:v>29008153852.69112</c:v>
                </c:pt>
                <c:pt idx="250">
                  <c:v>28883418915.272663</c:v>
                </c:pt>
                <c:pt idx="251">
                  <c:v>29193697072.10107</c:v>
                </c:pt>
                <c:pt idx="252">
                  <c:v>29137148878.019096</c:v>
                </c:pt>
                <c:pt idx="253">
                  <c:v>29137148878.019096</c:v>
                </c:pt>
                <c:pt idx="254">
                  <c:v>29137148878.019096</c:v>
                </c:pt>
                <c:pt idx="255">
                  <c:v>29268797786.191444</c:v>
                </c:pt>
                <c:pt idx="256">
                  <c:v>29325514956.880127</c:v>
                </c:pt>
                <c:pt idx="257">
                  <c:v>29180244952.499813</c:v>
                </c:pt>
                <c:pt idx="258">
                  <c:v>29337239193.64669</c:v>
                </c:pt>
                <c:pt idx="259">
                  <c:v>29280368029.791233</c:v>
                </c:pt>
                <c:pt idx="260">
                  <c:v>29280368029.791233</c:v>
                </c:pt>
                <c:pt idx="261">
                  <c:v>29280368029.791233</c:v>
                </c:pt>
                <c:pt idx="262">
                  <c:v>29280368029.791233</c:v>
                </c:pt>
                <c:pt idx="263">
                  <c:v>29267758428.960838</c:v>
                </c:pt>
                <c:pt idx="264">
                  <c:v>28845548011.956493</c:v>
                </c:pt>
                <c:pt idx="265">
                  <c:v>28833155821.135017</c:v>
                </c:pt>
                <c:pt idx="266">
                  <c:v>28833155821.135017</c:v>
                </c:pt>
                <c:pt idx="267">
                  <c:v>28833155821.135017</c:v>
                </c:pt>
                <c:pt idx="268">
                  <c:v>28833155821.135017</c:v>
                </c:pt>
                <c:pt idx="269">
                  <c:v>28709295873.87434</c:v>
                </c:pt>
                <c:pt idx="270">
                  <c:v>28820212456.646278</c:v>
                </c:pt>
                <c:pt idx="271">
                  <c:v>28554052711.204079</c:v>
                </c:pt>
                <c:pt idx="272">
                  <c:v>28560175932.789627</c:v>
                </c:pt>
                <c:pt idx="273">
                  <c:v>27439541303</c:v>
                </c:pt>
                <c:pt idx="274">
                  <c:v>27439541303</c:v>
                </c:pt>
                <c:pt idx="275">
                  <c:v>27439541303</c:v>
                </c:pt>
                <c:pt idx="276">
                  <c:v>27435646601.599998</c:v>
                </c:pt>
                <c:pt idx="277">
                  <c:v>27380017097.43935</c:v>
                </c:pt>
                <c:pt idx="278">
                  <c:v>27373302548.446301</c:v>
                </c:pt>
                <c:pt idx="279">
                  <c:v>27357207774.509964</c:v>
                </c:pt>
                <c:pt idx="280">
                  <c:v>27351858944.638451</c:v>
                </c:pt>
                <c:pt idx="281">
                  <c:v>27351858944.638451</c:v>
                </c:pt>
                <c:pt idx="282">
                  <c:v>27351858944.638451</c:v>
                </c:pt>
                <c:pt idx="283">
                  <c:v>27350523074.378044</c:v>
                </c:pt>
                <c:pt idx="284">
                  <c:v>27302443767.83564</c:v>
                </c:pt>
                <c:pt idx="285">
                  <c:v>27322809224.217663</c:v>
                </c:pt>
                <c:pt idx="286">
                  <c:v>27316982581.975018</c:v>
                </c:pt>
                <c:pt idx="287">
                  <c:v>27324131047.23003</c:v>
                </c:pt>
                <c:pt idx="288">
                  <c:v>27324131047.23003</c:v>
                </c:pt>
                <c:pt idx="289">
                  <c:v>27324131047.23003</c:v>
                </c:pt>
                <c:pt idx="290">
                  <c:v>27307672602.252357</c:v>
                </c:pt>
                <c:pt idx="291">
                  <c:v>27303698131.206558</c:v>
                </c:pt>
                <c:pt idx="292">
                  <c:v>27292296370.017101</c:v>
                </c:pt>
                <c:pt idx="293">
                  <c:v>27293104497.833603</c:v>
                </c:pt>
                <c:pt idx="294">
                  <c:v>27285690117.264969</c:v>
                </c:pt>
                <c:pt idx="295">
                  <c:v>27285690117.264969</c:v>
                </c:pt>
                <c:pt idx="296">
                  <c:v>27285690117.264969</c:v>
                </c:pt>
                <c:pt idx="297">
                  <c:v>27281732517.604267</c:v>
                </c:pt>
                <c:pt idx="298">
                  <c:v>27274628741.539707</c:v>
                </c:pt>
                <c:pt idx="299">
                  <c:v>27269362490.644199</c:v>
                </c:pt>
                <c:pt idx="300">
                  <c:v>27252599017.478077</c:v>
                </c:pt>
                <c:pt idx="301">
                  <c:v>27259682669.449856</c:v>
                </c:pt>
                <c:pt idx="302">
                  <c:v>27259682669.449856</c:v>
                </c:pt>
                <c:pt idx="303">
                  <c:v>27259682669.449856</c:v>
                </c:pt>
                <c:pt idx="304">
                  <c:v>27269697522.288219</c:v>
                </c:pt>
                <c:pt idx="305">
                  <c:v>27280245797.138561</c:v>
                </c:pt>
                <c:pt idx="306">
                  <c:v>27278115807.627277</c:v>
                </c:pt>
                <c:pt idx="307">
                  <c:v>27284718361.823738</c:v>
                </c:pt>
                <c:pt idx="308">
                  <c:v>27286040523.301582</c:v>
                </c:pt>
                <c:pt idx="309">
                  <c:v>27286040523.301582</c:v>
                </c:pt>
                <c:pt idx="310">
                  <c:v>27286040523.301582</c:v>
                </c:pt>
                <c:pt idx="311">
                  <c:v>27276783079.174103</c:v>
                </c:pt>
                <c:pt idx="312">
                  <c:v>27237177749.458721</c:v>
                </c:pt>
                <c:pt idx="313">
                  <c:v>27234557196.809219</c:v>
                </c:pt>
                <c:pt idx="314">
                  <c:v>27243724545.115337</c:v>
                </c:pt>
                <c:pt idx="315">
                  <c:v>27256843675.351982</c:v>
                </c:pt>
                <c:pt idx="316">
                  <c:v>27256843675.351982</c:v>
                </c:pt>
                <c:pt idx="317">
                  <c:v>27256843675.351982</c:v>
                </c:pt>
                <c:pt idx="318">
                  <c:v>27241061361.677299</c:v>
                </c:pt>
                <c:pt idx="319">
                  <c:v>27246306350.588516</c:v>
                </c:pt>
                <c:pt idx="320">
                  <c:v>27225305414.987991</c:v>
                </c:pt>
                <c:pt idx="321">
                  <c:v>27235763880.917053</c:v>
                </c:pt>
                <c:pt idx="322">
                  <c:v>27242313495.205128</c:v>
                </c:pt>
                <c:pt idx="323">
                  <c:v>27242313495.205128</c:v>
                </c:pt>
                <c:pt idx="324">
                  <c:v>27242313495.205128</c:v>
                </c:pt>
                <c:pt idx="325">
                  <c:v>27239690374.682755</c:v>
                </c:pt>
                <c:pt idx="326">
                  <c:v>27246244897.088036</c:v>
                </c:pt>
                <c:pt idx="327">
                  <c:v>27221306577.966537</c:v>
                </c:pt>
                <c:pt idx="328">
                  <c:v>27201711949.988373</c:v>
                </c:pt>
                <c:pt idx="329">
                  <c:v>27184793621.614895</c:v>
                </c:pt>
                <c:pt idx="330">
                  <c:v>27184793621.614895</c:v>
                </c:pt>
                <c:pt idx="331">
                  <c:v>27184793621.614895</c:v>
                </c:pt>
                <c:pt idx="332">
                  <c:v>27166633097.515839</c:v>
                </c:pt>
                <c:pt idx="333">
                  <c:v>27220923984.309963</c:v>
                </c:pt>
                <c:pt idx="334">
                  <c:v>27203943216.82494</c:v>
                </c:pt>
                <c:pt idx="335">
                  <c:v>27222960364.628059</c:v>
                </c:pt>
                <c:pt idx="336">
                  <c:v>27259552166.600258</c:v>
                </c:pt>
                <c:pt idx="337">
                  <c:v>27259552166.600258</c:v>
                </c:pt>
                <c:pt idx="338">
                  <c:v>27259552166.600258</c:v>
                </c:pt>
                <c:pt idx="339">
                  <c:v>27259552166.600258</c:v>
                </c:pt>
                <c:pt idx="340">
                  <c:v>27251656178.474686</c:v>
                </c:pt>
                <c:pt idx="341">
                  <c:v>27195665498.785431</c:v>
                </c:pt>
                <c:pt idx="342">
                  <c:v>27218551299.996593</c:v>
                </c:pt>
                <c:pt idx="343">
                  <c:v>27213840662.103188</c:v>
                </c:pt>
                <c:pt idx="344">
                  <c:v>27213840662.103188</c:v>
                </c:pt>
                <c:pt idx="345">
                  <c:v>27213840662.103188</c:v>
                </c:pt>
                <c:pt idx="346">
                  <c:v>27219058430.3433</c:v>
                </c:pt>
                <c:pt idx="347">
                  <c:v>27226892909.355824</c:v>
                </c:pt>
                <c:pt idx="348">
                  <c:v>27195507986.431637</c:v>
                </c:pt>
                <c:pt idx="349">
                  <c:v>27202007280.887188</c:v>
                </c:pt>
                <c:pt idx="350">
                  <c:v>27209303815.60556</c:v>
                </c:pt>
                <c:pt idx="351">
                  <c:v>27209303815.60556</c:v>
                </c:pt>
                <c:pt idx="352">
                  <c:v>27209303815.60556</c:v>
                </c:pt>
                <c:pt idx="353">
                  <c:v>27210607251.545853</c:v>
                </c:pt>
                <c:pt idx="354">
                  <c:v>27226252393.137226</c:v>
                </c:pt>
                <c:pt idx="355">
                  <c:v>27188842227.019077</c:v>
                </c:pt>
                <c:pt idx="356">
                  <c:v>27184947649.654633</c:v>
                </c:pt>
                <c:pt idx="357">
                  <c:v>27181055993.223213</c:v>
                </c:pt>
                <c:pt idx="358">
                  <c:v>27181055993.223213</c:v>
                </c:pt>
                <c:pt idx="359">
                  <c:v>27181055993.223213</c:v>
                </c:pt>
                <c:pt idx="360">
                  <c:v>27189617346.9282</c:v>
                </c:pt>
                <c:pt idx="361">
                  <c:v>27201303975.868362</c:v>
                </c:pt>
                <c:pt idx="362">
                  <c:v>27176064338.836742</c:v>
                </c:pt>
                <c:pt idx="363">
                  <c:v>27203777015.364769</c:v>
                </c:pt>
                <c:pt idx="364">
                  <c:v>27222005774.827694</c:v>
                </c:pt>
                <c:pt idx="365">
                  <c:v>25025027673</c:v>
                </c:pt>
                <c:pt idx="366">
                  <c:v>25025027673</c:v>
                </c:pt>
                <c:pt idx="367">
                  <c:v>24990907417.006111</c:v>
                </c:pt>
                <c:pt idx="368">
                  <c:v>24923305812.379642</c:v>
                </c:pt>
                <c:pt idx="369">
                  <c:v>24912573078.41251</c:v>
                </c:pt>
                <c:pt idx="370">
                  <c:v>24912573078.41251</c:v>
                </c:pt>
                <c:pt idx="371">
                  <c:v>24890749550.249413</c:v>
                </c:pt>
                <c:pt idx="372">
                  <c:v>24890749550.249413</c:v>
                </c:pt>
                <c:pt idx="373">
                  <c:v>24890749550.249413</c:v>
                </c:pt>
                <c:pt idx="374">
                  <c:v>24890749550.249413</c:v>
                </c:pt>
                <c:pt idx="375">
                  <c:v>24939488092.446198</c:v>
                </c:pt>
                <c:pt idx="376">
                  <c:v>24912757217.439545</c:v>
                </c:pt>
                <c:pt idx="377">
                  <c:v>24903873656.645668</c:v>
                </c:pt>
                <c:pt idx="378">
                  <c:v>24930497688.344917</c:v>
                </c:pt>
                <c:pt idx="379">
                  <c:v>24930497688.344917</c:v>
                </c:pt>
                <c:pt idx="380">
                  <c:v>24930497688.344917</c:v>
                </c:pt>
                <c:pt idx="381">
                  <c:v>24930497688.344917</c:v>
                </c:pt>
                <c:pt idx="382">
                  <c:v>24906019109.866768</c:v>
                </c:pt>
                <c:pt idx="383">
                  <c:v>24926377849.799248</c:v>
                </c:pt>
                <c:pt idx="384">
                  <c:v>24968637628.601654</c:v>
                </c:pt>
                <c:pt idx="385">
                  <c:v>25004393849.866261</c:v>
                </c:pt>
                <c:pt idx="386">
                  <c:v>25004393849.866261</c:v>
                </c:pt>
                <c:pt idx="387">
                  <c:v>25004393849.866261</c:v>
                </c:pt>
                <c:pt idx="388">
                  <c:v>25004393849.866261</c:v>
                </c:pt>
                <c:pt idx="389">
                  <c:v>25058242719.090759</c:v>
                </c:pt>
                <c:pt idx="390">
                  <c:v>24981499105.634312</c:v>
                </c:pt>
                <c:pt idx="391">
                  <c:v>25010206935.604729</c:v>
                </c:pt>
                <c:pt idx="392">
                  <c:v>25014697440.866112</c:v>
                </c:pt>
                <c:pt idx="393">
                  <c:v>25014697440.866112</c:v>
                </c:pt>
                <c:pt idx="394">
                  <c:v>25014697440.866112</c:v>
                </c:pt>
                <c:pt idx="395">
                  <c:v>25007958315.095093</c:v>
                </c:pt>
                <c:pt idx="396">
                  <c:v>24981723164.311916</c:v>
                </c:pt>
                <c:pt idx="397">
                  <c:v>25003027360.537071</c:v>
                </c:pt>
                <c:pt idx="398">
                  <c:v>25067704555.369572</c:v>
                </c:pt>
                <c:pt idx="399">
                  <c:v>25115546643.016624</c:v>
                </c:pt>
                <c:pt idx="400">
                  <c:v>25115546643.016624</c:v>
                </c:pt>
                <c:pt idx="401">
                  <c:v>25115546643.016624</c:v>
                </c:pt>
                <c:pt idx="402">
                  <c:v>25088286434.241394</c:v>
                </c:pt>
                <c:pt idx="403">
                  <c:v>25076962089.179348</c:v>
                </c:pt>
                <c:pt idx="404">
                  <c:v>25061127823.696342</c:v>
                </c:pt>
                <c:pt idx="405">
                  <c:v>25072418220.495209</c:v>
                </c:pt>
                <c:pt idx="406">
                  <c:v>25117636259.674652</c:v>
                </c:pt>
                <c:pt idx="407">
                  <c:v>25117636259.674652</c:v>
                </c:pt>
                <c:pt idx="408">
                  <c:v>25117636259.674652</c:v>
                </c:pt>
                <c:pt idx="409">
                  <c:v>25081280956.174377</c:v>
                </c:pt>
                <c:pt idx="410">
                  <c:v>25142385132.532463</c:v>
                </c:pt>
                <c:pt idx="411">
                  <c:v>25099095652.479813</c:v>
                </c:pt>
                <c:pt idx="412">
                  <c:v>25135376793.551308</c:v>
                </c:pt>
                <c:pt idx="413">
                  <c:v>25155866567.971436</c:v>
                </c:pt>
                <c:pt idx="414">
                  <c:v>25155866567.971436</c:v>
                </c:pt>
                <c:pt idx="415">
                  <c:v>25155866567.971436</c:v>
                </c:pt>
                <c:pt idx="416">
                  <c:v>25140280097.815536</c:v>
                </c:pt>
                <c:pt idx="417">
                  <c:v>25160780036.444389</c:v>
                </c:pt>
                <c:pt idx="418">
                  <c:v>25092293158.141838</c:v>
                </c:pt>
                <c:pt idx="419">
                  <c:v>25092293158.141838</c:v>
                </c:pt>
                <c:pt idx="420">
                  <c:v>25123628108.391808</c:v>
                </c:pt>
                <c:pt idx="421">
                  <c:v>25123628108.391808</c:v>
                </c:pt>
                <c:pt idx="422">
                  <c:v>25123628108.391808</c:v>
                </c:pt>
                <c:pt idx="423">
                  <c:v>25128175517.259064</c:v>
                </c:pt>
                <c:pt idx="424">
                  <c:v>25094052897.97142</c:v>
                </c:pt>
                <c:pt idx="425">
                  <c:v>25135232367.494488</c:v>
                </c:pt>
                <c:pt idx="426">
                  <c:v>25150396152.929451</c:v>
                </c:pt>
                <c:pt idx="427">
                  <c:v>25193690806.651131</c:v>
                </c:pt>
                <c:pt idx="428">
                  <c:v>25193690806.651131</c:v>
                </c:pt>
                <c:pt idx="429">
                  <c:v>25193690806.651131</c:v>
                </c:pt>
                <c:pt idx="430">
                  <c:v>25178419145.229347</c:v>
                </c:pt>
                <c:pt idx="431">
                  <c:v>25214280712.009499</c:v>
                </c:pt>
                <c:pt idx="432">
                  <c:v>25127400942.336769</c:v>
                </c:pt>
                <c:pt idx="433">
                  <c:v>25147872771.863449</c:v>
                </c:pt>
                <c:pt idx="434">
                  <c:v>25172950194.371704</c:v>
                </c:pt>
                <c:pt idx="435">
                  <c:v>25172950194.371704</c:v>
                </c:pt>
                <c:pt idx="436">
                  <c:v>25172950194.371704</c:v>
                </c:pt>
                <c:pt idx="437">
                  <c:v>25156947949.104336</c:v>
                </c:pt>
                <c:pt idx="438">
                  <c:v>25161897896.213554</c:v>
                </c:pt>
                <c:pt idx="439">
                  <c:v>25173313773.684143</c:v>
                </c:pt>
                <c:pt idx="440">
                  <c:v>25180171862.074596</c:v>
                </c:pt>
                <c:pt idx="441">
                  <c:v>25170634997.257969</c:v>
                </c:pt>
                <c:pt idx="442">
                  <c:v>25170634997.257969</c:v>
                </c:pt>
                <c:pt idx="443">
                  <c:v>25170634997.257969</c:v>
                </c:pt>
                <c:pt idx="444">
                  <c:v>25166064084.774773</c:v>
                </c:pt>
                <c:pt idx="445">
                  <c:v>25202998979.145554</c:v>
                </c:pt>
                <c:pt idx="446">
                  <c:v>25168597217.632603</c:v>
                </c:pt>
                <c:pt idx="447">
                  <c:v>25193730571.231274</c:v>
                </c:pt>
                <c:pt idx="448">
                  <c:v>25197926949.688377</c:v>
                </c:pt>
                <c:pt idx="449">
                  <c:v>25197926949.688377</c:v>
                </c:pt>
                <c:pt idx="450">
                  <c:v>25197926949.688377</c:v>
                </c:pt>
                <c:pt idx="451">
                  <c:v>25197926949.688377</c:v>
                </c:pt>
                <c:pt idx="452">
                  <c:v>25199061594.456165</c:v>
                </c:pt>
                <c:pt idx="453">
                  <c:v>25133318346.001366</c:v>
                </c:pt>
                <c:pt idx="454">
                  <c:v>25169361380.252022</c:v>
                </c:pt>
                <c:pt idx="455">
                  <c:v>25261569346.888527</c:v>
                </c:pt>
                <c:pt idx="456">
                  <c:v>25261569346.888527</c:v>
                </c:pt>
                <c:pt idx="457">
                  <c:v>24693288222</c:v>
                </c:pt>
                <c:pt idx="458">
                  <c:v>24693288222</c:v>
                </c:pt>
                <c:pt idx="459">
                  <c:v>24652739039.820446</c:v>
                </c:pt>
                <c:pt idx="460">
                  <c:v>24613653811.037979</c:v>
                </c:pt>
                <c:pt idx="461">
                  <c:v>24616513426.042053</c:v>
                </c:pt>
                <c:pt idx="462">
                  <c:v>24638186106.446373</c:v>
                </c:pt>
                <c:pt idx="463">
                  <c:v>24638186106.446373</c:v>
                </c:pt>
                <c:pt idx="464">
                  <c:v>24638186106.446373</c:v>
                </c:pt>
                <c:pt idx="465">
                  <c:v>24625057987.790268</c:v>
                </c:pt>
                <c:pt idx="466">
                  <c:v>24631608918.999664</c:v>
                </c:pt>
                <c:pt idx="467">
                  <c:v>24631608918.999664</c:v>
                </c:pt>
                <c:pt idx="468">
                  <c:v>24641445142.210571</c:v>
                </c:pt>
                <c:pt idx="469">
                  <c:v>24659505267.711071</c:v>
                </c:pt>
                <c:pt idx="470">
                  <c:v>24659505267.711071</c:v>
                </c:pt>
                <c:pt idx="471">
                  <c:v>24659505267.711071</c:v>
                </c:pt>
                <c:pt idx="472">
                  <c:v>24659505267.711071</c:v>
                </c:pt>
                <c:pt idx="473">
                  <c:v>24662389349.742939</c:v>
                </c:pt>
                <c:pt idx="474">
                  <c:v>24640976168.412613</c:v>
                </c:pt>
                <c:pt idx="475">
                  <c:v>24661086538.266895</c:v>
                </c:pt>
                <c:pt idx="476">
                  <c:v>24679200677.63776</c:v>
                </c:pt>
                <c:pt idx="477">
                  <c:v>24679200677.63776</c:v>
                </c:pt>
                <c:pt idx="478">
                  <c:v>24679200677.63776</c:v>
                </c:pt>
                <c:pt idx="479">
                  <c:v>24667641798.29422</c:v>
                </c:pt>
                <c:pt idx="480">
                  <c:v>24665993419.536407</c:v>
                </c:pt>
                <c:pt idx="481">
                  <c:v>24652809686.231422</c:v>
                </c:pt>
                <c:pt idx="482">
                  <c:v>24672137127.776512</c:v>
                </c:pt>
                <c:pt idx="483">
                  <c:v>24670487523.034527</c:v>
                </c:pt>
                <c:pt idx="484">
                  <c:v>24670487523.034527</c:v>
                </c:pt>
                <c:pt idx="485">
                  <c:v>24670487523.034527</c:v>
                </c:pt>
                <c:pt idx="486">
                  <c:v>24667597734.215195</c:v>
                </c:pt>
                <c:pt idx="487">
                  <c:v>24669246101.959827</c:v>
                </c:pt>
                <c:pt idx="488">
                  <c:v>24655647256.055134</c:v>
                </c:pt>
                <c:pt idx="489">
                  <c:v>24657292738.332027</c:v>
                </c:pt>
                <c:pt idx="490">
                  <c:v>24649063270.094715</c:v>
                </c:pt>
                <c:pt idx="491">
                  <c:v>24649063270.094715</c:v>
                </c:pt>
                <c:pt idx="492">
                  <c:v>24649063270.094715</c:v>
                </c:pt>
                <c:pt idx="493">
                  <c:v>24646184193.395866</c:v>
                </c:pt>
                <c:pt idx="494">
                  <c:v>24642898164.671337</c:v>
                </c:pt>
                <c:pt idx="495">
                  <c:v>24633045007.540848</c:v>
                </c:pt>
                <c:pt idx="496">
                  <c:v>24626486089.277649</c:v>
                </c:pt>
                <c:pt idx="497">
                  <c:v>24631400358.786346</c:v>
                </c:pt>
                <c:pt idx="498">
                  <c:v>24631400358.786346</c:v>
                </c:pt>
                <c:pt idx="499">
                  <c:v>24631400358.786346</c:v>
                </c:pt>
                <c:pt idx="500">
                  <c:v>24616646493.153851</c:v>
                </c:pt>
                <c:pt idx="501">
                  <c:v>24615010863.216648</c:v>
                </c:pt>
                <c:pt idx="502">
                  <c:v>24617054691.45821</c:v>
                </c:pt>
                <c:pt idx="503">
                  <c:v>24636273630.915878</c:v>
                </c:pt>
                <c:pt idx="504">
                  <c:v>24638322774.851887</c:v>
                </c:pt>
                <c:pt idx="505">
                  <c:v>24638322774.851887</c:v>
                </c:pt>
                <c:pt idx="506">
                  <c:v>24638322774.851887</c:v>
                </c:pt>
                <c:pt idx="507">
                  <c:v>24638322774.851887</c:v>
                </c:pt>
                <c:pt idx="508">
                  <c:v>24651450349.721184</c:v>
                </c:pt>
                <c:pt idx="509">
                  <c:v>24607056173.40694</c:v>
                </c:pt>
                <c:pt idx="510">
                  <c:v>24595624261.948837</c:v>
                </c:pt>
                <c:pt idx="511">
                  <c:v>24588694554.465363</c:v>
                </c:pt>
                <c:pt idx="512">
                  <c:v>24588694554.465363</c:v>
                </c:pt>
                <c:pt idx="513">
                  <c:v>24588694554.465363</c:v>
                </c:pt>
                <c:pt idx="514">
                  <c:v>24582179986.632538</c:v>
                </c:pt>
                <c:pt idx="515">
                  <c:v>24622855319.538731</c:v>
                </c:pt>
                <c:pt idx="516">
                  <c:v>24606483498.043991</c:v>
                </c:pt>
                <c:pt idx="517">
                  <c:v>24628938139.550182</c:v>
                </c:pt>
                <c:pt idx="518">
                  <c:v>24640818370.455154</c:v>
                </c:pt>
                <c:pt idx="519">
                  <c:v>24640818370.455154</c:v>
                </c:pt>
                <c:pt idx="520">
                  <c:v>24640818370.455154</c:v>
                </c:pt>
                <c:pt idx="521">
                  <c:v>24634251678.794991</c:v>
                </c:pt>
                <c:pt idx="522">
                  <c:v>24649011959.974121</c:v>
                </c:pt>
                <c:pt idx="523">
                  <c:v>24617781255.038132</c:v>
                </c:pt>
                <c:pt idx="524">
                  <c:v>24622688995.946693</c:v>
                </c:pt>
                <c:pt idx="525">
                  <c:v>24624326136.518105</c:v>
                </c:pt>
                <c:pt idx="526">
                  <c:v>24624326136.518105</c:v>
                </c:pt>
                <c:pt idx="527">
                  <c:v>24624326136.518105</c:v>
                </c:pt>
                <c:pt idx="528">
                  <c:v>24603037988.38287</c:v>
                </c:pt>
                <c:pt idx="529">
                  <c:v>24614463583.11953</c:v>
                </c:pt>
                <c:pt idx="530">
                  <c:v>24601382909.373875</c:v>
                </c:pt>
                <c:pt idx="531">
                  <c:v>24599751095.324104</c:v>
                </c:pt>
                <c:pt idx="532">
                  <c:v>24609539531.901653</c:v>
                </c:pt>
                <c:pt idx="533">
                  <c:v>24609539531.901653</c:v>
                </c:pt>
                <c:pt idx="534">
                  <c:v>24609539531.901653</c:v>
                </c:pt>
                <c:pt idx="535">
                  <c:v>24611173385.107056</c:v>
                </c:pt>
                <c:pt idx="536">
                  <c:v>24627516001.794094</c:v>
                </c:pt>
                <c:pt idx="537">
                  <c:v>24616047570.533962</c:v>
                </c:pt>
                <c:pt idx="538">
                  <c:v>24612776610.103844</c:v>
                </c:pt>
                <c:pt idx="539">
                  <c:v>24642200534.652996</c:v>
                </c:pt>
                <c:pt idx="540">
                  <c:v>24642200534.652996</c:v>
                </c:pt>
                <c:pt idx="541">
                  <c:v>24642200534.652996</c:v>
                </c:pt>
                <c:pt idx="542">
                  <c:v>24617570257.811642</c:v>
                </c:pt>
                <c:pt idx="543">
                  <c:v>24662965755.43338</c:v>
                </c:pt>
                <c:pt idx="544">
                  <c:v>24642789416.615631</c:v>
                </c:pt>
                <c:pt idx="545">
                  <c:v>24648950312.014214</c:v>
                </c:pt>
                <c:pt idx="546">
                  <c:v>24648950312.014214</c:v>
                </c:pt>
                <c:pt idx="547">
                  <c:v>24648950312.014214</c:v>
                </c:pt>
                <c:pt idx="548">
                  <c:v>32425876781</c:v>
                </c:pt>
                <c:pt idx="549">
                  <c:v>32414016211.258335</c:v>
                </c:pt>
                <c:pt idx="550">
                  <c:v>32442975452.94046</c:v>
                </c:pt>
                <c:pt idx="551">
                  <c:v>32441001473.333305</c:v>
                </c:pt>
                <c:pt idx="552">
                  <c:v>32455291964.516167</c:v>
                </c:pt>
                <c:pt idx="553">
                  <c:v>32420951914.203751</c:v>
                </c:pt>
                <c:pt idx="554">
                  <c:v>32420951914.203751</c:v>
                </c:pt>
                <c:pt idx="555">
                  <c:v>32420951914.203751</c:v>
                </c:pt>
                <c:pt idx="556">
                  <c:v>32412835097.908409</c:v>
                </c:pt>
                <c:pt idx="557">
                  <c:v>32449897396.329674</c:v>
                </c:pt>
                <c:pt idx="558">
                  <c:v>32321187874.014206</c:v>
                </c:pt>
                <c:pt idx="559">
                  <c:v>32338156079.372795</c:v>
                </c:pt>
                <c:pt idx="560">
                  <c:v>32372143394.706051</c:v>
                </c:pt>
                <c:pt idx="561">
                  <c:v>32372143394.706051</c:v>
                </c:pt>
                <c:pt idx="562">
                  <c:v>32372143394.706051</c:v>
                </c:pt>
                <c:pt idx="563">
                  <c:v>32377382487.384197</c:v>
                </c:pt>
                <c:pt idx="564">
                  <c:v>32414773444.039936</c:v>
                </c:pt>
                <c:pt idx="565">
                  <c:v>32323527664.135601</c:v>
                </c:pt>
                <c:pt idx="566">
                  <c:v>32323970117.670322</c:v>
                </c:pt>
                <c:pt idx="567">
                  <c:v>32329184890.199295</c:v>
                </c:pt>
                <c:pt idx="568">
                  <c:v>32329184890.199295</c:v>
                </c:pt>
                <c:pt idx="569">
                  <c:v>32329184890.199295</c:v>
                </c:pt>
                <c:pt idx="570">
                  <c:v>32329184890.199295</c:v>
                </c:pt>
                <c:pt idx="571">
                  <c:v>32408425827.824738</c:v>
                </c:pt>
                <c:pt idx="572">
                  <c:v>32271633329.215332</c:v>
                </c:pt>
                <c:pt idx="573">
                  <c:v>32308236721.968231</c:v>
                </c:pt>
                <c:pt idx="574">
                  <c:v>32336042232.879501</c:v>
                </c:pt>
                <c:pt idx="575">
                  <c:v>32336042232.879501</c:v>
                </c:pt>
                <c:pt idx="576">
                  <c:v>32336042232.879501</c:v>
                </c:pt>
                <c:pt idx="577">
                  <c:v>32333210374.443825</c:v>
                </c:pt>
                <c:pt idx="578">
                  <c:v>32340818943.369015</c:v>
                </c:pt>
                <c:pt idx="579">
                  <c:v>32299204669.188072</c:v>
                </c:pt>
                <c:pt idx="580">
                  <c:v>32336341548.172279</c:v>
                </c:pt>
                <c:pt idx="581">
                  <c:v>32353332484.171154</c:v>
                </c:pt>
                <c:pt idx="582">
                  <c:v>32353332484.171154</c:v>
                </c:pt>
                <c:pt idx="583">
                  <c:v>32353332484.171154</c:v>
                </c:pt>
                <c:pt idx="584">
                  <c:v>32344824272.969719</c:v>
                </c:pt>
                <c:pt idx="585">
                  <c:v>32336322442.926682</c:v>
                </c:pt>
                <c:pt idx="586">
                  <c:v>32322163353.475845</c:v>
                </c:pt>
                <c:pt idx="587">
                  <c:v>32336304744.064869</c:v>
                </c:pt>
                <c:pt idx="588">
                  <c:v>32336304744.064869</c:v>
                </c:pt>
                <c:pt idx="589">
                  <c:v>32336304744.064869</c:v>
                </c:pt>
                <c:pt idx="590">
                  <c:v>32336304744.064869</c:v>
                </c:pt>
                <c:pt idx="591">
                  <c:v>32353295624.857582</c:v>
                </c:pt>
                <c:pt idx="592">
                  <c:v>32367475930.785835</c:v>
                </c:pt>
                <c:pt idx="593">
                  <c:v>32330561049.378113</c:v>
                </c:pt>
                <c:pt idx="594">
                  <c:v>32339052182.003456</c:v>
                </c:pt>
                <c:pt idx="595">
                  <c:v>32341884682.328392</c:v>
                </c:pt>
                <c:pt idx="596">
                  <c:v>32341884682.328392</c:v>
                </c:pt>
                <c:pt idx="597">
                  <c:v>32341884682.328392</c:v>
                </c:pt>
                <c:pt idx="598">
                  <c:v>32344717890.778412</c:v>
                </c:pt>
                <c:pt idx="599">
                  <c:v>32361721391.291195</c:v>
                </c:pt>
                <c:pt idx="600">
                  <c:v>32310634374.000534</c:v>
                </c:pt>
                <c:pt idx="601">
                  <c:v>32313459769.87347</c:v>
                </c:pt>
                <c:pt idx="602">
                  <c:v>32327147827.450317</c:v>
                </c:pt>
                <c:pt idx="603">
                  <c:v>32327147827.450317</c:v>
                </c:pt>
                <c:pt idx="604">
                  <c:v>32327147827.450317</c:v>
                </c:pt>
                <c:pt idx="605">
                  <c:v>32327147827.450317</c:v>
                </c:pt>
                <c:pt idx="606">
                  <c:v>32321488557.750954</c:v>
                </c:pt>
                <c:pt idx="607">
                  <c:v>32304076796.315117</c:v>
                </c:pt>
                <c:pt idx="608">
                  <c:v>32309724751.719536</c:v>
                </c:pt>
                <c:pt idx="609">
                  <c:v>32326234660.913628</c:v>
                </c:pt>
                <c:pt idx="610">
                  <c:v>32326234660.913628</c:v>
                </c:pt>
                <c:pt idx="611">
                  <c:v>32326234660.913628</c:v>
                </c:pt>
                <c:pt idx="612">
                  <c:v>32328621872.026653</c:v>
                </c:pt>
                <c:pt idx="613">
                  <c:v>32340828021.50325</c:v>
                </c:pt>
                <c:pt idx="614">
                  <c:v>32326662193.914635</c:v>
                </c:pt>
                <c:pt idx="615">
                  <c:v>32346469562.340416</c:v>
                </c:pt>
                <c:pt idx="616">
                  <c:v>32352138714.146282</c:v>
                </c:pt>
                <c:pt idx="617">
                  <c:v>32352138714.146282</c:v>
                </c:pt>
                <c:pt idx="618">
                  <c:v>32352138714.146282</c:v>
                </c:pt>
                <c:pt idx="619">
                  <c:v>32369597102.242821</c:v>
                </c:pt>
                <c:pt idx="620">
                  <c:v>32420721551.494881</c:v>
                </c:pt>
                <c:pt idx="621">
                  <c:v>32364103426.876152</c:v>
                </c:pt>
                <c:pt idx="622">
                  <c:v>32372619716.330708</c:v>
                </c:pt>
                <c:pt idx="623">
                  <c:v>32383983285.226234</c:v>
                </c:pt>
                <c:pt idx="624">
                  <c:v>32383983285.226234</c:v>
                </c:pt>
                <c:pt idx="625">
                  <c:v>32383983285.226234</c:v>
                </c:pt>
                <c:pt idx="626">
                  <c:v>32374567178.815987</c:v>
                </c:pt>
                <c:pt idx="627">
                  <c:v>32388775180.397324</c:v>
                </c:pt>
                <c:pt idx="628">
                  <c:v>32388775180.397324</c:v>
                </c:pt>
                <c:pt idx="629">
                  <c:v>32414823980.197514</c:v>
                </c:pt>
                <c:pt idx="630">
                  <c:v>32443781960.531181</c:v>
                </c:pt>
                <c:pt idx="631">
                  <c:v>32443781960.531181</c:v>
                </c:pt>
                <c:pt idx="632">
                  <c:v>32443781960.531181</c:v>
                </c:pt>
                <c:pt idx="633">
                  <c:v>32478086154.060978</c:v>
                </c:pt>
                <c:pt idx="634">
                  <c:v>32480068505.843628</c:v>
                </c:pt>
                <c:pt idx="635">
                  <c:v>32402190734.14888</c:v>
                </c:pt>
                <c:pt idx="636">
                  <c:v>32419282435.07822</c:v>
                </c:pt>
                <c:pt idx="637">
                  <c:v>32459665308.19276</c:v>
                </c:pt>
                <c:pt idx="638">
                  <c:v>32459665308.19276</c:v>
                </c:pt>
                <c:pt idx="639">
                  <c:v>32274321543</c:v>
                </c:pt>
                <c:pt idx="640">
                  <c:v>32262959229.166359</c:v>
                </c:pt>
                <c:pt idx="641">
                  <c:v>32241228361.692558</c:v>
                </c:pt>
                <c:pt idx="642">
                  <c:v>32194079516.620842</c:v>
                </c:pt>
                <c:pt idx="643">
                  <c:v>32194079516.620842</c:v>
                </c:pt>
                <c:pt idx="644">
                  <c:v>32215834722.323616</c:v>
                </c:pt>
                <c:pt idx="645">
                  <c:v>32215834722.323616</c:v>
                </c:pt>
                <c:pt idx="646">
                  <c:v>32215834722.323616</c:v>
                </c:pt>
                <c:pt idx="647">
                  <c:v>32229161729.487251</c:v>
                </c:pt>
                <c:pt idx="648">
                  <c:v>32273581056.177322</c:v>
                </c:pt>
                <c:pt idx="649">
                  <c:v>32236060001.969582</c:v>
                </c:pt>
                <c:pt idx="650">
                  <c:v>32310839463.0056</c:v>
                </c:pt>
                <c:pt idx="651">
                  <c:v>32326975802.419159</c:v>
                </c:pt>
                <c:pt idx="652">
                  <c:v>32326975802.419159</c:v>
                </c:pt>
                <c:pt idx="653">
                  <c:v>32326975802.419159</c:v>
                </c:pt>
                <c:pt idx="654">
                  <c:v>32343136346.341835</c:v>
                </c:pt>
                <c:pt idx="655">
                  <c:v>32334569411.614113</c:v>
                </c:pt>
                <c:pt idx="656">
                  <c:v>32315701324.439102</c:v>
                </c:pt>
                <c:pt idx="657">
                  <c:v>32321557301.622231</c:v>
                </c:pt>
                <c:pt idx="658">
                  <c:v>32337709717.813484</c:v>
                </c:pt>
                <c:pt idx="659">
                  <c:v>32337709717.813484</c:v>
                </c:pt>
                <c:pt idx="660">
                  <c:v>32337709717.813484</c:v>
                </c:pt>
                <c:pt idx="661">
                  <c:v>32359753119.925621</c:v>
                </c:pt>
                <c:pt idx="662">
                  <c:v>32421413057.122307</c:v>
                </c:pt>
                <c:pt idx="663">
                  <c:v>32391525690.741131</c:v>
                </c:pt>
                <c:pt idx="664">
                  <c:v>32404598955.712341</c:v>
                </c:pt>
                <c:pt idx="665">
                  <c:v>32442580233.558975</c:v>
                </c:pt>
                <c:pt idx="666">
                  <c:v>32442580233.558975</c:v>
                </c:pt>
                <c:pt idx="667">
                  <c:v>32442580233.558975</c:v>
                </c:pt>
                <c:pt idx="668">
                  <c:v>32465308841.807556</c:v>
                </c:pt>
                <c:pt idx="669">
                  <c:v>32459853064.558456</c:v>
                </c:pt>
                <c:pt idx="670">
                  <c:v>32462933336.22538</c:v>
                </c:pt>
                <c:pt idx="671">
                  <c:v>32546193443.387444</c:v>
                </c:pt>
                <c:pt idx="672">
                  <c:v>32755067823.150818</c:v>
                </c:pt>
                <c:pt idx="673">
                  <c:v>32755067823.150818</c:v>
                </c:pt>
                <c:pt idx="674">
                  <c:v>32755067823.150818</c:v>
                </c:pt>
                <c:pt idx="675">
                  <c:v>32664072742.653893</c:v>
                </c:pt>
                <c:pt idx="676">
                  <c:v>32691372784.241669</c:v>
                </c:pt>
                <c:pt idx="677">
                  <c:v>32638469095.271042</c:v>
                </c:pt>
                <c:pt idx="678">
                  <c:v>32640765718.500809</c:v>
                </c:pt>
                <c:pt idx="679">
                  <c:v>32660168819.386593</c:v>
                </c:pt>
                <c:pt idx="680">
                  <c:v>32660168819.386593</c:v>
                </c:pt>
                <c:pt idx="681">
                  <c:v>32660168819.386593</c:v>
                </c:pt>
                <c:pt idx="682">
                  <c:v>32665722264.04726</c:v>
                </c:pt>
                <c:pt idx="683">
                  <c:v>32754621806.17522</c:v>
                </c:pt>
                <c:pt idx="684">
                  <c:v>32679487287.943947</c:v>
                </c:pt>
                <c:pt idx="685">
                  <c:v>32636816677.205086</c:v>
                </c:pt>
                <c:pt idx="686">
                  <c:v>32665950294.073021</c:v>
                </c:pt>
                <c:pt idx="687">
                  <c:v>32665950294.073021</c:v>
                </c:pt>
                <c:pt idx="688">
                  <c:v>32665950294.073021</c:v>
                </c:pt>
                <c:pt idx="689">
                  <c:v>32710397181.181961</c:v>
                </c:pt>
                <c:pt idx="690">
                  <c:v>32774545151.001938</c:v>
                </c:pt>
                <c:pt idx="691">
                  <c:v>32845146698.675648</c:v>
                </c:pt>
                <c:pt idx="692">
                  <c:v>32799984924.223141</c:v>
                </c:pt>
                <c:pt idx="693">
                  <c:v>32886186694.687561</c:v>
                </c:pt>
                <c:pt idx="694">
                  <c:v>32886186694.687561</c:v>
                </c:pt>
                <c:pt idx="695">
                  <c:v>32886186694.687561</c:v>
                </c:pt>
                <c:pt idx="696">
                  <c:v>32891378355.547028</c:v>
                </c:pt>
                <c:pt idx="697">
                  <c:v>32958932407.137997</c:v>
                </c:pt>
                <c:pt idx="698">
                  <c:v>32953229343.346371</c:v>
                </c:pt>
                <c:pt idx="699">
                  <c:v>32911426809.724743</c:v>
                </c:pt>
                <c:pt idx="700">
                  <c:v>32934616711.105652</c:v>
                </c:pt>
                <c:pt idx="701">
                  <c:v>32934616711.105652</c:v>
                </c:pt>
                <c:pt idx="702">
                  <c:v>32934616711.105652</c:v>
                </c:pt>
                <c:pt idx="703">
                  <c:v>32934616711.105652</c:v>
                </c:pt>
                <c:pt idx="704">
                  <c:v>32933667573.689667</c:v>
                </c:pt>
                <c:pt idx="705">
                  <c:v>33035616525.806858</c:v>
                </c:pt>
                <c:pt idx="706">
                  <c:v>33078677069.936195</c:v>
                </c:pt>
                <c:pt idx="707">
                  <c:v>33105084811.799416</c:v>
                </c:pt>
                <c:pt idx="708">
                  <c:v>33105084811.799416</c:v>
                </c:pt>
                <c:pt idx="709">
                  <c:v>33105084811.799416</c:v>
                </c:pt>
                <c:pt idx="710">
                  <c:v>33191723353.234318</c:v>
                </c:pt>
                <c:pt idx="711">
                  <c:v>33360955334.535297</c:v>
                </c:pt>
                <c:pt idx="712">
                  <c:v>33252213276.138046</c:v>
                </c:pt>
                <c:pt idx="713">
                  <c:v>33354096075.228863</c:v>
                </c:pt>
                <c:pt idx="714">
                  <c:v>33604853348.230961</c:v>
                </c:pt>
                <c:pt idx="715">
                  <c:v>33604853348.230961</c:v>
                </c:pt>
                <c:pt idx="716">
                  <c:v>33604853348.230961</c:v>
                </c:pt>
                <c:pt idx="717">
                  <c:v>33650684968.738335</c:v>
                </c:pt>
                <c:pt idx="718">
                  <c:v>33693032532.493519</c:v>
                </c:pt>
                <c:pt idx="719">
                  <c:v>33989840029.286217</c:v>
                </c:pt>
                <c:pt idx="720">
                  <c:v>34138403225.971939</c:v>
                </c:pt>
                <c:pt idx="721">
                  <c:v>34313774261.881454</c:v>
                </c:pt>
                <c:pt idx="722">
                  <c:v>34313774261.881454</c:v>
                </c:pt>
                <c:pt idx="723">
                  <c:v>34313774261.881454</c:v>
                </c:pt>
                <c:pt idx="724">
                  <c:v>34450689418.851898</c:v>
                </c:pt>
                <c:pt idx="725">
                  <c:v>34466305715.286575</c:v>
                </c:pt>
                <c:pt idx="726">
                  <c:v>34453416414.946899</c:v>
                </c:pt>
                <c:pt idx="727">
                  <c:v>34453891616.34761</c:v>
                </c:pt>
                <c:pt idx="728">
                  <c:v>34479169223.825531</c:v>
                </c:pt>
                <c:pt idx="729">
                  <c:v>34479169223.825531</c:v>
                </c:pt>
                <c:pt idx="730">
                  <c:v>34479169223.825531</c:v>
                </c:pt>
                <c:pt idx="731">
                  <c:v>35533322286</c:v>
                </c:pt>
                <c:pt idx="732">
                  <c:v>35626410308.604004</c:v>
                </c:pt>
                <c:pt idx="733">
                  <c:v>35603960710.245903</c:v>
                </c:pt>
                <c:pt idx="734">
                  <c:v>35618506439.837738</c:v>
                </c:pt>
                <c:pt idx="735">
                  <c:v>35550589973.560928</c:v>
                </c:pt>
                <c:pt idx="736">
                  <c:v>35550589973.560928</c:v>
                </c:pt>
                <c:pt idx="737">
                  <c:v>35550589973.560928</c:v>
                </c:pt>
                <c:pt idx="738">
                  <c:v>35492093548.545578</c:v>
                </c:pt>
                <c:pt idx="739">
                  <c:v>35525509164.727554</c:v>
                </c:pt>
                <c:pt idx="740">
                  <c:v>35477871818.763138</c:v>
                </c:pt>
                <c:pt idx="741">
                  <c:v>35502485863.377548</c:v>
                </c:pt>
                <c:pt idx="742">
                  <c:v>35527171887.191071</c:v>
                </c:pt>
                <c:pt idx="743">
                  <c:v>35527171887.191071</c:v>
                </c:pt>
                <c:pt idx="744">
                  <c:v>35527171887.191071</c:v>
                </c:pt>
                <c:pt idx="745">
                  <c:v>35527171887.191071</c:v>
                </c:pt>
                <c:pt idx="746">
                  <c:v>35536103505.337372</c:v>
                </c:pt>
                <c:pt idx="747">
                  <c:v>35536103505.337372</c:v>
                </c:pt>
                <c:pt idx="748">
                  <c:v>35504506769.01152</c:v>
                </c:pt>
                <c:pt idx="749">
                  <c:v>35521180801.965874</c:v>
                </c:pt>
                <c:pt idx="750">
                  <c:v>35521180801.965874</c:v>
                </c:pt>
                <c:pt idx="751">
                  <c:v>35521180801.965874</c:v>
                </c:pt>
                <c:pt idx="752">
                  <c:v>35530474020.976067</c:v>
                </c:pt>
                <c:pt idx="753">
                  <c:v>35527835289.299973</c:v>
                </c:pt>
                <c:pt idx="754">
                  <c:v>35517778141.743652</c:v>
                </c:pt>
                <c:pt idx="755">
                  <c:v>35555947531.00679</c:v>
                </c:pt>
                <c:pt idx="756">
                  <c:v>35509523006.857887</c:v>
                </c:pt>
                <c:pt idx="757">
                  <c:v>35509523006.857887</c:v>
                </c:pt>
                <c:pt idx="758">
                  <c:v>35509523006.857887</c:v>
                </c:pt>
                <c:pt idx="759">
                  <c:v>35566341628.96682</c:v>
                </c:pt>
                <c:pt idx="760">
                  <c:v>35604738717.580856</c:v>
                </c:pt>
                <c:pt idx="761">
                  <c:v>35637853495.528351</c:v>
                </c:pt>
                <c:pt idx="762">
                  <c:v>35695409386.892647</c:v>
                </c:pt>
                <c:pt idx="763">
                  <c:v>35763657465.733536</c:v>
                </c:pt>
                <c:pt idx="764">
                  <c:v>35763657465.733536</c:v>
                </c:pt>
                <c:pt idx="765">
                  <c:v>35763657465.733536</c:v>
                </c:pt>
                <c:pt idx="766">
                  <c:v>35743384975.088318</c:v>
                </c:pt>
                <c:pt idx="767">
                  <c:v>35726863691.205109</c:v>
                </c:pt>
                <c:pt idx="768">
                  <c:v>35717185339.536613</c:v>
                </c:pt>
                <c:pt idx="769">
                  <c:v>35712441615.218422</c:v>
                </c:pt>
                <c:pt idx="770">
                  <c:v>35744748018.436211</c:v>
                </c:pt>
                <c:pt idx="771">
                  <c:v>35744748018.436211</c:v>
                </c:pt>
                <c:pt idx="772">
                  <c:v>35744748018.436211</c:v>
                </c:pt>
                <c:pt idx="773">
                  <c:v>35744748018.436211</c:v>
                </c:pt>
                <c:pt idx="774">
                  <c:v>35740623910.725708</c:v>
                </c:pt>
                <c:pt idx="775">
                  <c:v>35813386891.91404</c:v>
                </c:pt>
                <c:pt idx="776">
                  <c:v>35753721444.968872</c:v>
                </c:pt>
                <c:pt idx="777">
                  <c:v>35812140203.269882</c:v>
                </c:pt>
                <c:pt idx="778">
                  <c:v>35812140203.269882</c:v>
                </c:pt>
                <c:pt idx="779">
                  <c:v>35812140203.269882</c:v>
                </c:pt>
                <c:pt idx="780">
                  <c:v>35780963730.743744</c:v>
                </c:pt>
                <c:pt idx="781">
                  <c:v>35766469269.058464</c:v>
                </c:pt>
                <c:pt idx="782">
                  <c:v>35738158310.767532</c:v>
                </c:pt>
                <c:pt idx="783">
                  <c:v>35721052825.120613</c:v>
                </c:pt>
                <c:pt idx="784">
                  <c:v>35721052825.120613</c:v>
                </c:pt>
                <c:pt idx="785">
                  <c:v>35721052825.120613</c:v>
                </c:pt>
                <c:pt idx="786">
                  <c:v>35721052825.120613</c:v>
                </c:pt>
                <c:pt idx="787">
                  <c:v>35757427464.565475</c:v>
                </c:pt>
                <c:pt idx="788">
                  <c:v>35829699319.116806</c:v>
                </c:pt>
                <c:pt idx="789">
                  <c:v>35813662711.407471</c:v>
                </c:pt>
                <c:pt idx="790">
                  <c:v>35813662711.407471</c:v>
                </c:pt>
                <c:pt idx="791">
                  <c:v>35829038739.581848</c:v>
                </c:pt>
                <c:pt idx="792">
                  <c:v>35829038739.581848</c:v>
                </c:pt>
                <c:pt idx="793">
                  <c:v>35829038739.581848</c:v>
                </c:pt>
                <c:pt idx="794">
                  <c:v>35877976985.54393</c:v>
                </c:pt>
                <c:pt idx="795">
                  <c:v>35894744892.126129</c:v>
                </c:pt>
                <c:pt idx="796">
                  <c:v>35899980634.952278</c:v>
                </c:pt>
                <c:pt idx="797">
                  <c:v>35925189099.08622</c:v>
                </c:pt>
                <c:pt idx="798">
                  <c:v>36025698257.587288</c:v>
                </c:pt>
                <c:pt idx="799">
                  <c:v>36025698257.587288</c:v>
                </c:pt>
                <c:pt idx="800">
                  <c:v>36025698257.587288</c:v>
                </c:pt>
                <c:pt idx="801">
                  <c:v>36021684419.490952</c:v>
                </c:pt>
                <c:pt idx="802">
                  <c:v>36061560700.640221</c:v>
                </c:pt>
                <c:pt idx="803">
                  <c:v>36097085074.912437</c:v>
                </c:pt>
                <c:pt idx="804">
                  <c:v>36165899534.664558</c:v>
                </c:pt>
                <c:pt idx="805">
                  <c:v>36182327417.712341</c:v>
                </c:pt>
                <c:pt idx="806">
                  <c:v>36182327417.712341</c:v>
                </c:pt>
                <c:pt idx="807">
                  <c:v>36182327417.712341</c:v>
                </c:pt>
                <c:pt idx="808">
                  <c:v>36205248893.375076</c:v>
                </c:pt>
                <c:pt idx="809">
                  <c:v>36172282766.967606</c:v>
                </c:pt>
                <c:pt idx="810">
                  <c:v>36145048984.380455</c:v>
                </c:pt>
                <c:pt idx="811">
                  <c:v>36183600903.944733</c:v>
                </c:pt>
                <c:pt idx="812">
                  <c:v>36200937409.070313</c:v>
                </c:pt>
                <c:pt idx="813">
                  <c:v>36200937409.070313</c:v>
                </c:pt>
                <c:pt idx="814">
                  <c:v>36200937409.070313</c:v>
                </c:pt>
                <c:pt idx="815">
                  <c:v>36208995293.281586</c:v>
                </c:pt>
                <c:pt idx="816">
                  <c:v>36205519675.162254</c:v>
                </c:pt>
                <c:pt idx="817">
                  <c:v>36205519675.162254</c:v>
                </c:pt>
                <c:pt idx="818">
                  <c:v>36173446546.060677</c:v>
                </c:pt>
                <c:pt idx="819">
                  <c:v>36281908069.209137</c:v>
                </c:pt>
                <c:pt idx="820">
                  <c:v>36281908069.209137</c:v>
                </c:pt>
                <c:pt idx="821">
                  <c:v>36281908069.209137</c:v>
                </c:pt>
                <c:pt idx="822">
                  <c:v>36287554902.003708</c:v>
                </c:pt>
                <c:pt idx="823">
                  <c:v>43921522065</c:v>
                </c:pt>
                <c:pt idx="824">
                  <c:v>43921522065</c:v>
                </c:pt>
                <c:pt idx="825">
                  <c:v>43963956437.162498</c:v>
                </c:pt>
                <c:pt idx="826">
                  <c:v>44013896806.061485</c:v>
                </c:pt>
                <c:pt idx="827">
                  <c:v>44013896806.061485</c:v>
                </c:pt>
                <c:pt idx="828">
                  <c:v>44013896806.061485</c:v>
                </c:pt>
                <c:pt idx="829">
                  <c:v>44020044465.731552</c:v>
                </c:pt>
                <c:pt idx="830">
                  <c:v>43975426641.844627</c:v>
                </c:pt>
                <c:pt idx="831">
                  <c:v>43966797293.25856</c:v>
                </c:pt>
                <c:pt idx="832">
                  <c:v>43977305082.367462</c:v>
                </c:pt>
                <c:pt idx="833">
                  <c:v>43921686238.959488</c:v>
                </c:pt>
                <c:pt idx="834">
                  <c:v>43921686238.959488</c:v>
                </c:pt>
                <c:pt idx="835">
                  <c:v>43921686238.959488</c:v>
                </c:pt>
                <c:pt idx="836">
                  <c:v>43925987883.262138</c:v>
                </c:pt>
                <c:pt idx="837">
                  <c:v>43959850001.448303</c:v>
                </c:pt>
                <c:pt idx="838">
                  <c:v>43985772788.592796</c:v>
                </c:pt>
                <c:pt idx="839">
                  <c:v>43996294336.725113</c:v>
                </c:pt>
                <c:pt idx="840">
                  <c:v>44011144409.945686</c:v>
                </c:pt>
                <c:pt idx="841">
                  <c:v>44011144409.945686</c:v>
                </c:pt>
                <c:pt idx="842">
                  <c:v>44011144409.945686</c:v>
                </c:pt>
                <c:pt idx="843">
                  <c:v>44011144409.945686</c:v>
                </c:pt>
                <c:pt idx="844">
                  <c:v>43996279486.651886</c:v>
                </c:pt>
                <c:pt idx="845">
                  <c:v>43928846580.986954</c:v>
                </c:pt>
                <c:pt idx="846">
                  <c:v>43940591683.501297</c:v>
                </c:pt>
                <c:pt idx="847">
                  <c:v>43970795257.909363</c:v>
                </c:pt>
                <c:pt idx="848">
                  <c:v>43970795257.909363</c:v>
                </c:pt>
                <c:pt idx="849">
                  <c:v>43970795257.909363</c:v>
                </c:pt>
                <c:pt idx="850">
                  <c:v>44015278095.030243</c:v>
                </c:pt>
                <c:pt idx="851">
                  <c:v>44044414726.849396</c:v>
                </c:pt>
                <c:pt idx="852">
                  <c:v>44029512887.448227</c:v>
                </c:pt>
                <c:pt idx="853">
                  <c:v>44040070548.893845</c:v>
                </c:pt>
                <c:pt idx="854">
                  <c:v>44046304550.577209</c:v>
                </c:pt>
                <c:pt idx="855">
                  <c:v>44046304550.577209</c:v>
                </c:pt>
                <c:pt idx="856">
                  <c:v>44046304550.577209</c:v>
                </c:pt>
                <c:pt idx="857">
                  <c:v>44022042308.193161</c:v>
                </c:pt>
                <c:pt idx="858">
                  <c:v>43956299789.685135</c:v>
                </c:pt>
                <c:pt idx="859">
                  <c:v>43934081025.437096</c:v>
                </c:pt>
                <c:pt idx="860">
                  <c:v>43921165580.962021</c:v>
                </c:pt>
                <c:pt idx="861">
                  <c:v>43884825110.764496</c:v>
                </c:pt>
                <c:pt idx="862">
                  <c:v>43884825110.764496</c:v>
                </c:pt>
                <c:pt idx="863">
                  <c:v>43884825110.764496</c:v>
                </c:pt>
                <c:pt idx="864">
                  <c:v>43877453985.75383</c:v>
                </c:pt>
                <c:pt idx="865">
                  <c:v>43918582444.437912</c:v>
                </c:pt>
                <c:pt idx="866">
                  <c:v>43886552912.048592</c:v>
                </c:pt>
                <c:pt idx="867">
                  <c:v>43922800707.609337</c:v>
                </c:pt>
                <c:pt idx="868">
                  <c:v>43941274470.798882</c:v>
                </c:pt>
                <c:pt idx="869">
                  <c:v>43941274470.798882</c:v>
                </c:pt>
                <c:pt idx="870">
                  <c:v>43941274470.798882</c:v>
                </c:pt>
                <c:pt idx="871">
                  <c:v>43941274470.798882</c:v>
                </c:pt>
                <c:pt idx="872">
                  <c:v>43935144797.836174</c:v>
                </c:pt>
                <c:pt idx="873">
                  <c:v>43910470690.109848</c:v>
                </c:pt>
                <c:pt idx="874">
                  <c:v>43952297487.041214</c:v>
                </c:pt>
                <c:pt idx="875">
                  <c:v>43988711180.409843</c:v>
                </c:pt>
                <c:pt idx="876">
                  <c:v>43988711180.409843</c:v>
                </c:pt>
                <c:pt idx="877">
                  <c:v>43988711180.409843</c:v>
                </c:pt>
                <c:pt idx="878">
                  <c:v>44025825002.415924</c:v>
                </c:pt>
                <c:pt idx="879">
                  <c:v>44045035864.284744</c:v>
                </c:pt>
                <c:pt idx="880">
                  <c:v>43996606815.019661</c:v>
                </c:pt>
                <c:pt idx="881">
                  <c:v>44005923701.283783</c:v>
                </c:pt>
                <c:pt idx="882">
                  <c:v>44007817115.905716</c:v>
                </c:pt>
                <c:pt idx="883">
                  <c:v>44007817115.905716</c:v>
                </c:pt>
                <c:pt idx="884">
                  <c:v>44007817115.905716</c:v>
                </c:pt>
                <c:pt idx="885">
                  <c:v>44011461961.144989</c:v>
                </c:pt>
                <c:pt idx="886">
                  <c:v>44044914224.225525</c:v>
                </c:pt>
                <c:pt idx="887">
                  <c:v>43973526306.242523</c:v>
                </c:pt>
                <c:pt idx="888">
                  <c:v>43991456678.16835</c:v>
                </c:pt>
                <c:pt idx="889">
                  <c:v>43995776440.449699</c:v>
                </c:pt>
                <c:pt idx="890">
                  <c:v>43995776440.449699</c:v>
                </c:pt>
                <c:pt idx="891">
                  <c:v>43995776440.449699</c:v>
                </c:pt>
                <c:pt idx="892">
                  <c:v>44070646971.783722</c:v>
                </c:pt>
                <c:pt idx="893">
                  <c:v>44052595975.329254</c:v>
                </c:pt>
                <c:pt idx="894">
                  <c:v>43997297821.584946</c:v>
                </c:pt>
                <c:pt idx="895">
                  <c:v>44016470797.299232</c:v>
                </c:pt>
                <c:pt idx="896">
                  <c:v>44031341655.872391</c:v>
                </c:pt>
                <c:pt idx="897">
                  <c:v>44031341655.872391</c:v>
                </c:pt>
                <c:pt idx="898">
                  <c:v>44031341655.872391</c:v>
                </c:pt>
                <c:pt idx="899">
                  <c:v>44041290700.778183</c:v>
                </c:pt>
                <c:pt idx="900">
                  <c:v>44067967857.130592</c:v>
                </c:pt>
                <c:pt idx="901">
                  <c:v>44013221963.191605</c:v>
                </c:pt>
                <c:pt idx="902">
                  <c:v>44039239217.007446</c:v>
                </c:pt>
                <c:pt idx="903">
                  <c:v>44046078083.763962</c:v>
                </c:pt>
                <c:pt idx="904">
                  <c:v>44046078083.763962</c:v>
                </c:pt>
                <c:pt idx="905">
                  <c:v>44046078083.763962</c:v>
                </c:pt>
                <c:pt idx="906">
                  <c:v>44052920690.654312</c:v>
                </c:pt>
                <c:pt idx="907">
                  <c:v>44081521304.601974</c:v>
                </c:pt>
                <c:pt idx="908">
                  <c:v>44020555225.670425</c:v>
                </c:pt>
                <c:pt idx="909">
                  <c:v>44019947683.977524</c:v>
                </c:pt>
                <c:pt idx="910">
                  <c:v>44028601724.151657</c:v>
                </c:pt>
                <c:pt idx="911">
                  <c:v>44028601724.151657</c:v>
                </c:pt>
                <c:pt idx="912">
                  <c:v>44028601724.151657</c:v>
                </c:pt>
                <c:pt idx="913">
                  <c:v>60040707041</c:v>
                </c:pt>
                <c:pt idx="914">
                  <c:v>60042418985.444443</c:v>
                </c:pt>
                <c:pt idx="915">
                  <c:v>60006837174.514915</c:v>
                </c:pt>
                <c:pt idx="916">
                  <c:v>60073394540.97731</c:v>
                </c:pt>
                <c:pt idx="917">
                  <c:v>60331977432.117798</c:v>
                </c:pt>
                <c:pt idx="918">
                  <c:v>60331977432.117798</c:v>
                </c:pt>
                <c:pt idx="919">
                  <c:v>60331977432.117798</c:v>
                </c:pt>
                <c:pt idx="920">
                  <c:v>60214233330.000809</c:v>
                </c:pt>
                <c:pt idx="921">
                  <c:v>60026778165.747635</c:v>
                </c:pt>
                <c:pt idx="922">
                  <c:v>59838707800.614334</c:v>
                </c:pt>
                <c:pt idx="923">
                  <c:v>59923137173.03685</c:v>
                </c:pt>
                <c:pt idx="924">
                  <c:v>59895634474.2976</c:v>
                </c:pt>
                <c:pt idx="925">
                  <c:v>59895634474.2976</c:v>
                </c:pt>
                <c:pt idx="926">
                  <c:v>59895634474.2976</c:v>
                </c:pt>
                <c:pt idx="927">
                  <c:v>59969766416.440308</c:v>
                </c:pt>
                <c:pt idx="928">
                  <c:v>60004375098.171509</c:v>
                </c:pt>
                <c:pt idx="929">
                  <c:v>59959011640.542053</c:v>
                </c:pt>
                <c:pt idx="930">
                  <c:v>59920996961.701035</c:v>
                </c:pt>
                <c:pt idx="931">
                  <c:v>59920996961.701035</c:v>
                </c:pt>
                <c:pt idx="932">
                  <c:v>59920996961.701035</c:v>
                </c:pt>
                <c:pt idx="933">
                  <c:v>59920996961.701035</c:v>
                </c:pt>
                <c:pt idx="934">
                  <c:v>59896261807.590851</c:v>
                </c:pt>
                <c:pt idx="935">
                  <c:v>59965927832.097733</c:v>
                </c:pt>
                <c:pt idx="936">
                  <c:v>59936667333.846985</c:v>
                </c:pt>
                <c:pt idx="937">
                  <c:v>60003866401.54039</c:v>
                </c:pt>
                <c:pt idx="938">
                  <c:v>60031460690.128922</c:v>
                </c:pt>
                <c:pt idx="939">
                  <c:v>60031460690.128922</c:v>
                </c:pt>
                <c:pt idx="940">
                  <c:v>60031460690.128922</c:v>
                </c:pt>
                <c:pt idx="941">
                  <c:v>60066161914.400291</c:v>
                </c:pt>
                <c:pt idx="942">
                  <c:v>60109708466.438187</c:v>
                </c:pt>
                <c:pt idx="943">
                  <c:v>60105428011.182663</c:v>
                </c:pt>
                <c:pt idx="944">
                  <c:v>60051053551.690994</c:v>
                </c:pt>
                <c:pt idx="945">
                  <c:v>59916829987.867256</c:v>
                </c:pt>
                <c:pt idx="946">
                  <c:v>59916829987.867256</c:v>
                </c:pt>
                <c:pt idx="947">
                  <c:v>59916829987.867256</c:v>
                </c:pt>
                <c:pt idx="948">
                  <c:v>59937949070.393143</c:v>
                </c:pt>
                <c:pt idx="949">
                  <c:v>59969746436.968086</c:v>
                </c:pt>
                <c:pt idx="950">
                  <c:v>59897107095.609879</c:v>
                </c:pt>
                <c:pt idx="951">
                  <c:v>59860899000.0672</c:v>
                </c:pt>
                <c:pt idx="952">
                  <c:v>59892595868.226151</c:v>
                </c:pt>
                <c:pt idx="953">
                  <c:v>59892595868.226151</c:v>
                </c:pt>
                <c:pt idx="954">
                  <c:v>59892595868.226151</c:v>
                </c:pt>
                <c:pt idx="955">
                  <c:v>59497342602.173843</c:v>
                </c:pt>
                <c:pt idx="956">
                  <c:v>59538169172.338997</c:v>
                </c:pt>
                <c:pt idx="957">
                  <c:v>59490324176.074722</c:v>
                </c:pt>
                <c:pt idx="958">
                  <c:v>59652649578.968491</c:v>
                </c:pt>
                <c:pt idx="959">
                  <c:v>59769719059.402344</c:v>
                </c:pt>
                <c:pt idx="960">
                  <c:v>59769719059.402344</c:v>
                </c:pt>
                <c:pt idx="961">
                  <c:v>59769719059.402344</c:v>
                </c:pt>
                <c:pt idx="962">
                  <c:v>59758284210.649345</c:v>
                </c:pt>
                <c:pt idx="963">
                  <c:v>59858276221.148941</c:v>
                </c:pt>
                <c:pt idx="964">
                  <c:v>59772793989.444366</c:v>
                </c:pt>
                <c:pt idx="965">
                  <c:v>59766648535.736969</c:v>
                </c:pt>
                <c:pt idx="966">
                  <c:v>59797368122.456848</c:v>
                </c:pt>
                <c:pt idx="967">
                  <c:v>59797368122.456848</c:v>
                </c:pt>
                <c:pt idx="968">
                  <c:v>59797368122.456848</c:v>
                </c:pt>
                <c:pt idx="969">
                  <c:v>59778913330.734879</c:v>
                </c:pt>
                <c:pt idx="970">
                  <c:v>59965188176.239029</c:v>
                </c:pt>
                <c:pt idx="971">
                  <c:v>59820999435.080788</c:v>
                </c:pt>
                <c:pt idx="972">
                  <c:v>59759409399.232193</c:v>
                </c:pt>
                <c:pt idx="973">
                  <c:v>59769984286.659409</c:v>
                </c:pt>
                <c:pt idx="974">
                  <c:v>59769984286.659409</c:v>
                </c:pt>
                <c:pt idx="975">
                  <c:v>59769984286.659409</c:v>
                </c:pt>
                <c:pt idx="976">
                  <c:v>59806864353.933006</c:v>
                </c:pt>
                <c:pt idx="977">
                  <c:v>59834056289.90918</c:v>
                </c:pt>
                <c:pt idx="978">
                  <c:v>59757374335.154236</c:v>
                </c:pt>
                <c:pt idx="979">
                  <c:v>59799512243.713554</c:v>
                </c:pt>
                <c:pt idx="980">
                  <c:v>59774901141.048447</c:v>
                </c:pt>
                <c:pt idx="981">
                  <c:v>59774901141.048447</c:v>
                </c:pt>
                <c:pt idx="982">
                  <c:v>59774901141.048447</c:v>
                </c:pt>
                <c:pt idx="983">
                  <c:v>59719581535.032951</c:v>
                </c:pt>
                <c:pt idx="984">
                  <c:v>59787898515.399948</c:v>
                </c:pt>
                <c:pt idx="985">
                  <c:v>59677204668.343063</c:v>
                </c:pt>
                <c:pt idx="986">
                  <c:v>59597618867.138245</c:v>
                </c:pt>
                <c:pt idx="987">
                  <c:v>59676946014.489151</c:v>
                </c:pt>
                <c:pt idx="988">
                  <c:v>59676946014.489151</c:v>
                </c:pt>
                <c:pt idx="989">
                  <c:v>59676946014.489151</c:v>
                </c:pt>
                <c:pt idx="990">
                  <c:v>59679642809.446739</c:v>
                </c:pt>
                <c:pt idx="991">
                  <c:v>59943807368.134377</c:v>
                </c:pt>
                <c:pt idx="992">
                  <c:v>59853536833.605141</c:v>
                </c:pt>
                <c:pt idx="993">
                  <c:v>59853536833.605141</c:v>
                </c:pt>
                <c:pt idx="994">
                  <c:v>59988334044.529007</c:v>
                </c:pt>
                <c:pt idx="995">
                  <c:v>59988334044.529007</c:v>
                </c:pt>
                <c:pt idx="996">
                  <c:v>59988334044.529007</c:v>
                </c:pt>
                <c:pt idx="997">
                  <c:v>60236333292.518211</c:v>
                </c:pt>
                <c:pt idx="998">
                  <c:v>60197905148.970276</c:v>
                </c:pt>
                <c:pt idx="999">
                  <c:v>60048958221.889587</c:v>
                </c:pt>
                <c:pt idx="1000">
                  <c:v>59921201144.761909</c:v>
                </c:pt>
                <c:pt idx="1001">
                  <c:v>60014840427.837967</c:v>
                </c:pt>
                <c:pt idx="1002">
                  <c:v>60014840427.837967</c:v>
                </c:pt>
                <c:pt idx="1003">
                  <c:v>60014840427.837967</c:v>
                </c:pt>
                <c:pt idx="1004">
                  <c:v>61397784739</c:v>
                </c:pt>
                <c:pt idx="1005">
                  <c:v>61195740383.810829</c:v>
                </c:pt>
                <c:pt idx="1006">
                  <c:v>61158492757.259491</c:v>
                </c:pt>
                <c:pt idx="1007">
                  <c:v>61014872022.903427</c:v>
                </c:pt>
                <c:pt idx="1008">
                  <c:v>61014872022.903427</c:v>
                </c:pt>
                <c:pt idx="1009">
                  <c:v>61014872022.903427</c:v>
                </c:pt>
                <c:pt idx="1010">
                  <c:v>61014872022.903427</c:v>
                </c:pt>
                <c:pt idx="1011">
                  <c:v>61069674227.584763</c:v>
                </c:pt>
                <c:pt idx="1012">
                  <c:v>61042219785.343674</c:v>
                </c:pt>
                <c:pt idx="1013">
                  <c:v>60977034771.732117</c:v>
                </c:pt>
                <c:pt idx="1014">
                  <c:v>61031004810.135391</c:v>
                </c:pt>
                <c:pt idx="1015">
                  <c:v>61110991364.246513</c:v>
                </c:pt>
                <c:pt idx="1016">
                  <c:v>61110991364.246513</c:v>
                </c:pt>
                <c:pt idx="1017">
                  <c:v>61110991364.246513</c:v>
                </c:pt>
                <c:pt idx="1018">
                  <c:v>61149600369.623764</c:v>
                </c:pt>
                <c:pt idx="1019">
                  <c:v>61133200891.486542</c:v>
                </c:pt>
                <c:pt idx="1020">
                  <c:v>61135456892.70179</c:v>
                </c:pt>
                <c:pt idx="1021">
                  <c:v>61115380222.672455</c:v>
                </c:pt>
                <c:pt idx="1022">
                  <c:v>61145137291.662018</c:v>
                </c:pt>
                <c:pt idx="1023">
                  <c:v>61145137291.662018</c:v>
                </c:pt>
                <c:pt idx="1024">
                  <c:v>61145137291.662018</c:v>
                </c:pt>
                <c:pt idx="1025">
                  <c:v>61213580498.728516</c:v>
                </c:pt>
                <c:pt idx="1026">
                  <c:v>61287397385.919037</c:v>
                </c:pt>
                <c:pt idx="1027">
                  <c:v>61065337735.02813</c:v>
                </c:pt>
                <c:pt idx="1028">
                  <c:v>61037139096.518372</c:v>
                </c:pt>
                <c:pt idx="1029">
                  <c:v>61045960000.429977</c:v>
                </c:pt>
                <c:pt idx="1030">
                  <c:v>61045960000.429977</c:v>
                </c:pt>
                <c:pt idx="1031">
                  <c:v>61045960000.429977</c:v>
                </c:pt>
                <c:pt idx="1032">
                  <c:v>61126002704.003738</c:v>
                </c:pt>
                <c:pt idx="1033">
                  <c:v>61112622232.056328</c:v>
                </c:pt>
                <c:pt idx="1034">
                  <c:v>61102256535.44191</c:v>
                </c:pt>
                <c:pt idx="1035">
                  <c:v>61110358896.437271</c:v>
                </c:pt>
                <c:pt idx="1036">
                  <c:v>61522018929.608948</c:v>
                </c:pt>
                <c:pt idx="1037">
                  <c:v>61522018929.608948</c:v>
                </c:pt>
                <c:pt idx="1038">
                  <c:v>61522018929.608948</c:v>
                </c:pt>
                <c:pt idx="1039">
                  <c:v>61719648055.714752</c:v>
                </c:pt>
                <c:pt idx="1040">
                  <c:v>61800952973.913727</c:v>
                </c:pt>
                <c:pt idx="1041">
                  <c:v>61814670169.434433</c:v>
                </c:pt>
                <c:pt idx="1042">
                  <c:v>61793332025.229057</c:v>
                </c:pt>
                <c:pt idx="1043">
                  <c:v>61772761383.612244</c:v>
                </c:pt>
                <c:pt idx="1044">
                  <c:v>61772761383.612244</c:v>
                </c:pt>
                <c:pt idx="1045">
                  <c:v>61772761383.612244</c:v>
                </c:pt>
                <c:pt idx="1046">
                  <c:v>61725551260.599548</c:v>
                </c:pt>
                <c:pt idx="1047">
                  <c:v>61874521575.964767</c:v>
                </c:pt>
                <c:pt idx="1048">
                  <c:v>62021202324.601852</c:v>
                </c:pt>
                <c:pt idx="1049">
                  <c:v>61944402047.380508</c:v>
                </c:pt>
                <c:pt idx="1050">
                  <c:v>61949792381.404938</c:v>
                </c:pt>
                <c:pt idx="1051">
                  <c:v>61949792381.404938</c:v>
                </c:pt>
                <c:pt idx="1052">
                  <c:v>61949792381.404938</c:v>
                </c:pt>
                <c:pt idx="1053">
                  <c:v>61875438403.347763</c:v>
                </c:pt>
                <c:pt idx="1054">
                  <c:v>62041243726.697647</c:v>
                </c:pt>
                <c:pt idx="1055">
                  <c:v>61959726104.574783</c:v>
                </c:pt>
                <c:pt idx="1056">
                  <c:v>61827917164.969406</c:v>
                </c:pt>
                <c:pt idx="1057">
                  <c:v>62126967110.921738</c:v>
                </c:pt>
                <c:pt idx="1058">
                  <c:v>62126967110.921738</c:v>
                </c:pt>
                <c:pt idx="1059">
                  <c:v>62126967110.921738</c:v>
                </c:pt>
                <c:pt idx="1060">
                  <c:v>62084572225.072784</c:v>
                </c:pt>
                <c:pt idx="1061">
                  <c:v>62208561425.681488</c:v>
                </c:pt>
                <c:pt idx="1062">
                  <c:v>62230949140.652786</c:v>
                </c:pt>
                <c:pt idx="1063">
                  <c:v>62225486710.158859</c:v>
                </c:pt>
                <c:pt idx="1064">
                  <c:v>62441393381.718971</c:v>
                </c:pt>
                <c:pt idx="1065">
                  <c:v>62441393381.718971</c:v>
                </c:pt>
                <c:pt idx="1066">
                  <c:v>62441393381.718971</c:v>
                </c:pt>
                <c:pt idx="1067">
                  <c:v>62441393381.718971</c:v>
                </c:pt>
                <c:pt idx="1068">
                  <c:v>62570988518.824051</c:v>
                </c:pt>
                <c:pt idx="1069">
                  <c:v>62606248753.181946</c:v>
                </c:pt>
                <c:pt idx="1070">
                  <c:v>62894240175.202408</c:v>
                </c:pt>
                <c:pt idx="1071">
                  <c:v>63407081233.496277</c:v>
                </c:pt>
                <c:pt idx="1072">
                  <c:v>63407081233.496277</c:v>
                </c:pt>
                <c:pt idx="1073">
                  <c:v>63407081233.496277</c:v>
                </c:pt>
                <c:pt idx="1074">
                  <c:v>63299660515.157806</c:v>
                </c:pt>
                <c:pt idx="1075">
                  <c:v>63292426112.276619</c:v>
                </c:pt>
                <c:pt idx="1076">
                  <c:v>63220852107.140106</c:v>
                </c:pt>
                <c:pt idx="1077">
                  <c:v>63269849779.592819</c:v>
                </c:pt>
                <c:pt idx="1078">
                  <c:v>63269097862.812958</c:v>
                </c:pt>
                <c:pt idx="1079">
                  <c:v>63269097862.812958</c:v>
                </c:pt>
                <c:pt idx="1080">
                  <c:v>63269097862.812958</c:v>
                </c:pt>
                <c:pt idx="1081">
                  <c:v>63508053498.306816</c:v>
                </c:pt>
                <c:pt idx="1082">
                  <c:v>63735731059.3423</c:v>
                </c:pt>
                <c:pt idx="1083">
                  <c:v>63677737152.764572</c:v>
                </c:pt>
                <c:pt idx="1084">
                  <c:v>63666470471.128906</c:v>
                </c:pt>
                <c:pt idx="1085">
                  <c:v>63703076561.730698</c:v>
                </c:pt>
                <c:pt idx="1086">
                  <c:v>63703076561.730698</c:v>
                </c:pt>
                <c:pt idx="1087">
                  <c:v>63703076561.730698</c:v>
                </c:pt>
                <c:pt idx="1088">
                  <c:v>63915657281.377998</c:v>
                </c:pt>
                <c:pt idx="1089">
                  <c:v>63902395213.124023</c:v>
                </c:pt>
                <c:pt idx="1090">
                  <c:v>63798325167.706451</c:v>
                </c:pt>
                <c:pt idx="1091">
                  <c:v>63654836779.710533</c:v>
                </c:pt>
                <c:pt idx="1092">
                  <c:v>63817360942.601471</c:v>
                </c:pt>
                <c:pt idx="1093">
                  <c:v>63817360942.601471</c:v>
                </c:pt>
                <c:pt idx="1094">
                  <c:v>63817360942.601471</c:v>
                </c:pt>
                <c:pt idx="1095">
                  <c:v>63782821673.964905</c:v>
                </c:pt>
                <c:pt idx="1096">
                  <c:v>73814526973</c:v>
                </c:pt>
                <c:pt idx="1097">
                  <c:v>73840912723.750336</c:v>
                </c:pt>
                <c:pt idx="1098">
                  <c:v>73770117392.538483</c:v>
                </c:pt>
                <c:pt idx="1099">
                  <c:v>73729005049.10614</c:v>
                </c:pt>
                <c:pt idx="1100">
                  <c:v>73729005049.10614</c:v>
                </c:pt>
                <c:pt idx="1101">
                  <c:v>73729005049.10614</c:v>
                </c:pt>
                <c:pt idx="1102">
                  <c:v>73781229034.325668</c:v>
                </c:pt>
                <c:pt idx="1103">
                  <c:v>73912691690.063156</c:v>
                </c:pt>
                <c:pt idx="1104">
                  <c:v>73838536428.442276</c:v>
                </c:pt>
                <c:pt idx="1105">
                  <c:v>73733965087.194809</c:v>
                </c:pt>
                <c:pt idx="1106">
                  <c:v>73785822557.040039</c:v>
                </c:pt>
                <c:pt idx="1107">
                  <c:v>73785822557.040039</c:v>
                </c:pt>
                <c:pt idx="1108">
                  <c:v>73785822557.040039</c:v>
                </c:pt>
                <c:pt idx="1109">
                  <c:v>73785822557.040039</c:v>
                </c:pt>
                <c:pt idx="1110">
                  <c:v>73819211105.807632</c:v>
                </c:pt>
                <c:pt idx="1111">
                  <c:v>73709727219.669617</c:v>
                </c:pt>
                <c:pt idx="1112">
                  <c:v>73806052097.715912</c:v>
                </c:pt>
                <c:pt idx="1113">
                  <c:v>73917842249.264923</c:v>
                </c:pt>
                <c:pt idx="1114">
                  <c:v>73917842249.264923</c:v>
                </c:pt>
                <c:pt idx="1115">
                  <c:v>73917842249.264923</c:v>
                </c:pt>
                <c:pt idx="1116">
                  <c:v>74149661705.601379</c:v>
                </c:pt>
                <c:pt idx="1117">
                  <c:v>74163654632.002975</c:v>
                </c:pt>
                <c:pt idx="1118">
                  <c:v>74138330119.276672</c:v>
                </c:pt>
                <c:pt idx="1119">
                  <c:v>74118300262.295486</c:v>
                </c:pt>
                <c:pt idx="1120">
                  <c:v>74289305535.813202</c:v>
                </c:pt>
                <c:pt idx="1121">
                  <c:v>74289305535.813202</c:v>
                </c:pt>
                <c:pt idx="1122">
                  <c:v>74289305535.813202</c:v>
                </c:pt>
                <c:pt idx="1123">
                  <c:v>74474845002.082733</c:v>
                </c:pt>
                <c:pt idx="1124">
                  <c:v>74554315590.659271</c:v>
                </c:pt>
                <c:pt idx="1125">
                  <c:v>74131262246.152313</c:v>
                </c:pt>
                <c:pt idx="1126">
                  <c:v>74356584588.880768</c:v>
                </c:pt>
                <c:pt idx="1127">
                  <c:v>74486155975.690628</c:v>
                </c:pt>
                <c:pt idx="1128">
                  <c:v>74486155975.690628</c:v>
                </c:pt>
                <c:pt idx="1129">
                  <c:v>74486155975.690628</c:v>
                </c:pt>
                <c:pt idx="1130">
                  <c:v>74210569179.843628</c:v>
                </c:pt>
                <c:pt idx="1131">
                  <c:v>74181313323.720413</c:v>
                </c:pt>
                <c:pt idx="1132">
                  <c:v>74141998942.722519</c:v>
                </c:pt>
                <c:pt idx="1133">
                  <c:v>74317247773.567932</c:v>
                </c:pt>
                <c:pt idx="1134">
                  <c:v>74321647451.030182</c:v>
                </c:pt>
                <c:pt idx="1135">
                  <c:v>74321647451.030182</c:v>
                </c:pt>
                <c:pt idx="1136">
                  <c:v>74321647451.030182</c:v>
                </c:pt>
                <c:pt idx="1137">
                  <c:v>74197053391.788391</c:v>
                </c:pt>
                <c:pt idx="1138">
                  <c:v>74379464435.756958</c:v>
                </c:pt>
                <c:pt idx="1139">
                  <c:v>74180931037.51236</c:v>
                </c:pt>
                <c:pt idx="1140">
                  <c:v>74123372756.126556</c:v>
                </c:pt>
                <c:pt idx="1141">
                  <c:v>74162220824.819046</c:v>
                </c:pt>
                <c:pt idx="1142">
                  <c:v>74162220824.819046</c:v>
                </c:pt>
                <c:pt idx="1143">
                  <c:v>74162220824.819046</c:v>
                </c:pt>
                <c:pt idx="1144">
                  <c:v>74239219244.536804</c:v>
                </c:pt>
                <c:pt idx="1145">
                  <c:v>74284937532.903763</c:v>
                </c:pt>
                <c:pt idx="1146">
                  <c:v>74188521459.814545</c:v>
                </c:pt>
                <c:pt idx="1147">
                  <c:v>74238240319.702606</c:v>
                </c:pt>
                <c:pt idx="1148">
                  <c:v>74446322438.352112</c:v>
                </c:pt>
                <c:pt idx="1149">
                  <c:v>74446322438.352112</c:v>
                </c:pt>
                <c:pt idx="1150">
                  <c:v>74446322438.352112</c:v>
                </c:pt>
                <c:pt idx="1151">
                  <c:v>74487565975.456711</c:v>
                </c:pt>
                <c:pt idx="1152">
                  <c:v>74728204177.075089</c:v>
                </c:pt>
                <c:pt idx="1153">
                  <c:v>74344214110.952499</c:v>
                </c:pt>
                <c:pt idx="1154">
                  <c:v>74344214110.952499</c:v>
                </c:pt>
                <c:pt idx="1155">
                  <c:v>74558808875.197479</c:v>
                </c:pt>
                <c:pt idx="1156">
                  <c:v>74558808875.197479</c:v>
                </c:pt>
                <c:pt idx="1157">
                  <c:v>74558808875.197479</c:v>
                </c:pt>
                <c:pt idx="1158">
                  <c:v>74733120736.288528</c:v>
                </c:pt>
                <c:pt idx="1159">
                  <c:v>74859172708.286987</c:v>
                </c:pt>
                <c:pt idx="1160">
                  <c:v>75099603467.419418</c:v>
                </c:pt>
                <c:pt idx="1161">
                  <c:v>75131840741.733032</c:v>
                </c:pt>
                <c:pt idx="1162">
                  <c:v>75159485820.935333</c:v>
                </c:pt>
                <c:pt idx="1163">
                  <c:v>75159485820.935333</c:v>
                </c:pt>
                <c:pt idx="1164">
                  <c:v>75159485820.935333</c:v>
                </c:pt>
                <c:pt idx="1165">
                  <c:v>75162939302.637512</c:v>
                </c:pt>
                <c:pt idx="1166">
                  <c:v>75119100687.624634</c:v>
                </c:pt>
                <c:pt idx="1167">
                  <c:v>75324085901.359848</c:v>
                </c:pt>
                <c:pt idx="1168">
                  <c:v>75485440273.951569</c:v>
                </c:pt>
                <c:pt idx="1169">
                  <c:v>75688728397.602158</c:v>
                </c:pt>
                <c:pt idx="1170">
                  <c:v>75688728397.602158</c:v>
                </c:pt>
                <c:pt idx="1171">
                  <c:v>75688728397.602158</c:v>
                </c:pt>
                <c:pt idx="1172">
                  <c:v>75638218090.187927</c:v>
                </c:pt>
                <c:pt idx="1173">
                  <c:v>75674574611.169678</c:v>
                </c:pt>
                <c:pt idx="1174">
                  <c:v>75633348330.289063</c:v>
                </c:pt>
                <c:pt idx="1175">
                  <c:v>75730888473.510086</c:v>
                </c:pt>
                <c:pt idx="1176">
                  <c:v>75736791152.285599</c:v>
                </c:pt>
                <c:pt idx="1177">
                  <c:v>75736791152.285599</c:v>
                </c:pt>
                <c:pt idx="1178">
                  <c:v>75736791152.285599</c:v>
                </c:pt>
                <c:pt idx="1179">
                  <c:v>75681337869.844498</c:v>
                </c:pt>
                <c:pt idx="1180">
                  <c:v>75830925386.060776</c:v>
                </c:pt>
                <c:pt idx="1181">
                  <c:v>75528613296.233856</c:v>
                </c:pt>
                <c:pt idx="1182">
                  <c:v>75528613296.233856</c:v>
                </c:pt>
                <c:pt idx="1183">
                  <c:v>75593111264.2724</c:v>
                </c:pt>
                <c:pt idx="1184">
                  <c:v>75593111264.2724</c:v>
                </c:pt>
                <c:pt idx="1185">
                  <c:v>75593111264.2724</c:v>
                </c:pt>
                <c:pt idx="1186">
                  <c:v>75615438157.194229</c:v>
                </c:pt>
                <c:pt idx="1187">
                  <c:v>76033773746.647141</c:v>
                </c:pt>
                <c:pt idx="1188">
                  <c:v>75332981976</c:v>
                </c:pt>
                <c:pt idx="1189">
                  <c:v>75332981976</c:v>
                </c:pt>
                <c:pt idx="1190">
                  <c:v>75406024217.848755</c:v>
                </c:pt>
                <c:pt idx="1191">
                  <c:v>75406024217.848755</c:v>
                </c:pt>
                <c:pt idx="1192">
                  <c:v>75406024217.848755</c:v>
                </c:pt>
                <c:pt idx="1193">
                  <c:v>75491932463.762268</c:v>
                </c:pt>
                <c:pt idx="1194">
                  <c:v>75539098590.536713</c:v>
                </c:pt>
                <c:pt idx="1195">
                  <c:v>75510230749.813553</c:v>
                </c:pt>
                <c:pt idx="1196">
                  <c:v>75519197180.031921</c:v>
                </c:pt>
                <c:pt idx="1197">
                  <c:v>75496521644.289398</c:v>
                </c:pt>
                <c:pt idx="1198">
                  <c:v>75496521644.289398</c:v>
                </c:pt>
                <c:pt idx="1199">
                  <c:v>75496521644.289398</c:v>
                </c:pt>
                <c:pt idx="1200">
                  <c:v>75424823489.899536</c:v>
                </c:pt>
                <c:pt idx="1201">
                  <c:v>75337031516.719589</c:v>
                </c:pt>
                <c:pt idx="1202">
                  <c:v>75319772875.015076</c:v>
                </c:pt>
                <c:pt idx="1203">
                  <c:v>75305761205.57486</c:v>
                </c:pt>
                <c:pt idx="1204">
                  <c:v>75355618698.958618</c:v>
                </c:pt>
                <c:pt idx="1205">
                  <c:v>75355618698.958618</c:v>
                </c:pt>
                <c:pt idx="1206">
                  <c:v>75355618698.958618</c:v>
                </c:pt>
                <c:pt idx="1207">
                  <c:v>75355618698.958618</c:v>
                </c:pt>
                <c:pt idx="1208">
                  <c:v>75289733537.226639</c:v>
                </c:pt>
                <c:pt idx="1209">
                  <c:v>75216707470.395523</c:v>
                </c:pt>
                <c:pt idx="1210">
                  <c:v>75226405538.205292</c:v>
                </c:pt>
                <c:pt idx="1211">
                  <c:v>75228699861.421158</c:v>
                </c:pt>
                <c:pt idx="1212">
                  <c:v>75228699861.421158</c:v>
                </c:pt>
                <c:pt idx="1213">
                  <c:v>75228699861.421158</c:v>
                </c:pt>
                <c:pt idx="1214">
                  <c:v>75268064996.468109</c:v>
                </c:pt>
                <c:pt idx="1215">
                  <c:v>75301519605.828766</c:v>
                </c:pt>
                <c:pt idx="1216">
                  <c:v>75222380984.386902</c:v>
                </c:pt>
                <c:pt idx="1217">
                  <c:v>75243199561.430008</c:v>
                </c:pt>
                <c:pt idx="1218">
                  <c:v>75257517522.267929</c:v>
                </c:pt>
                <c:pt idx="1219">
                  <c:v>75257517522.267929</c:v>
                </c:pt>
                <c:pt idx="1220">
                  <c:v>75257517522.267929</c:v>
                </c:pt>
                <c:pt idx="1221">
                  <c:v>75233814457.28833</c:v>
                </c:pt>
                <c:pt idx="1222">
                  <c:v>75211556407.559509</c:v>
                </c:pt>
                <c:pt idx="1223">
                  <c:v>75183865568.817657</c:v>
                </c:pt>
                <c:pt idx="1224">
                  <c:v>75242997987.919632</c:v>
                </c:pt>
                <c:pt idx="1225">
                  <c:v>75211014649.879303</c:v>
                </c:pt>
                <c:pt idx="1226">
                  <c:v>75211014649.879303</c:v>
                </c:pt>
                <c:pt idx="1227">
                  <c:v>75211014649.879303</c:v>
                </c:pt>
                <c:pt idx="1228">
                  <c:v>75190213121.499222</c:v>
                </c:pt>
                <c:pt idx="1229">
                  <c:v>75202176202.244614</c:v>
                </c:pt>
                <c:pt idx="1230">
                  <c:v>75139270186.256729</c:v>
                </c:pt>
                <c:pt idx="1231">
                  <c:v>75165062577.900238</c:v>
                </c:pt>
                <c:pt idx="1232">
                  <c:v>75196870561.53598</c:v>
                </c:pt>
                <c:pt idx="1233">
                  <c:v>75196870561.53598</c:v>
                </c:pt>
                <c:pt idx="1234">
                  <c:v>75196870561.53598</c:v>
                </c:pt>
                <c:pt idx="1235">
                  <c:v>75196870561.53598</c:v>
                </c:pt>
                <c:pt idx="1236">
                  <c:v>75189812279.383606</c:v>
                </c:pt>
                <c:pt idx="1237">
                  <c:v>75135198033.114212</c:v>
                </c:pt>
                <c:pt idx="1238">
                  <c:v>75180530650.469803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1-48C1-A758-E9F106AF8D8C}"/>
            </c:ext>
          </c:extLst>
        </c:ser>
        <c:ser>
          <c:idx val="2"/>
          <c:order val="2"/>
          <c:tx>
            <c:strRef>
              <c:f>'USDC_Final Reserve'!$C$1</c:f>
              <c:strCache>
                <c:ptCount val="1"/>
                <c:pt idx="0">
                  <c:v> market_cap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'USDC_Final Reserve'!$C$2:$C$1240</c:f>
              <c:numCache>
                <c:formatCode>_("$"* #,##0.00_);_("$"* \(#,##0.00\);_("$"* "-"??_);_(@_)</c:formatCode>
                <c:ptCount val="1239"/>
                <c:pt idx="0">
                  <c:v>47479523938</c:v>
                </c:pt>
                <c:pt idx="1">
                  <c:v>47317566543.6623</c:v>
                </c:pt>
                <c:pt idx="2">
                  <c:v>47217028392.141701</c:v>
                </c:pt>
                <c:pt idx="3">
                  <c:v>47429205566.800903</c:v>
                </c:pt>
                <c:pt idx="4">
                  <c:v>47127777473.428398</c:v>
                </c:pt>
                <c:pt idx="5">
                  <c:v>46767462842.158897</c:v>
                </c:pt>
                <c:pt idx="6">
                  <c:v>46412465271.411102</c:v>
                </c:pt>
                <c:pt idx="7">
                  <c:v>46188993440.890602</c:v>
                </c:pt>
                <c:pt idx="8">
                  <c:v>46210937641.393303</c:v>
                </c:pt>
                <c:pt idx="9">
                  <c:v>46054961500.9683</c:v>
                </c:pt>
                <c:pt idx="10">
                  <c:v>45974636493.609001</c:v>
                </c:pt>
                <c:pt idx="11">
                  <c:v>45967669158.001404</c:v>
                </c:pt>
                <c:pt idx="12">
                  <c:v>45948598246.084801</c:v>
                </c:pt>
                <c:pt idx="13">
                  <c:v>45868986890.180298</c:v>
                </c:pt>
                <c:pt idx="14">
                  <c:v>45509587292.731102</c:v>
                </c:pt>
                <c:pt idx="15">
                  <c:v>44952268038.475304</c:v>
                </c:pt>
                <c:pt idx="16">
                  <c:v>45014733395.862099</c:v>
                </c:pt>
                <c:pt idx="17">
                  <c:v>45007234186.119003</c:v>
                </c:pt>
                <c:pt idx="18">
                  <c:v>44756383398.372101</c:v>
                </c:pt>
                <c:pt idx="19">
                  <c:v>44552999522.064903</c:v>
                </c:pt>
                <c:pt idx="20">
                  <c:v>44399264134.655296</c:v>
                </c:pt>
                <c:pt idx="21">
                  <c:v>43915403661.561996</c:v>
                </c:pt>
                <c:pt idx="22">
                  <c:v>43900140152.312302</c:v>
                </c:pt>
                <c:pt idx="23">
                  <c:v>43913475709.853104</c:v>
                </c:pt>
                <c:pt idx="24">
                  <c:v>43923123683.4067</c:v>
                </c:pt>
                <c:pt idx="25">
                  <c:v>43774483587.584396</c:v>
                </c:pt>
                <c:pt idx="26">
                  <c:v>43760353889.535202</c:v>
                </c:pt>
                <c:pt idx="27">
                  <c:v>43823149351.617203</c:v>
                </c:pt>
                <c:pt idx="28">
                  <c:v>43971339153.103798</c:v>
                </c:pt>
                <c:pt idx="29">
                  <c:v>43735636820.977699</c:v>
                </c:pt>
                <c:pt idx="30">
                  <c:v>43687403699.303902</c:v>
                </c:pt>
                <c:pt idx="31">
                  <c:v>43650950203.288803</c:v>
                </c:pt>
                <c:pt idx="32">
                  <c:v>43404958127.334</c:v>
                </c:pt>
                <c:pt idx="33">
                  <c:v>43002287942.344398</c:v>
                </c:pt>
                <c:pt idx="34">
                  <c:v>42583246690.076897</c:v>
                </c:pt>
                <c:pt idx="35">
                  <c:v>42134427139.3283</c:v>
                </c:pt>
                <c:pt idx="36">
                  <c:v>42096164338.783501</c:v>
                </c:pt>
                <c:pt idx="37">
                  <c:v>42052836506.616898</c:v>
                </c:pt>
                <c:pt idx="38">
                  <c:v>42327476716.885597</c:v>
                </c:pt>
                <c:pt idx="39">
                  <c:v>43328997278.226997</c:v>
                </c:pt>
                <c:pt idx="40">
                  <c:v>42692116354.960503</c:v>
                </c:pt>
                <c:pt idx="41">
                  <c:v>42786320122.941299</c:v>
                </c:pt>
                <c:pt idx="42">
                  <c:v>43650609778.545898</c:v>
                </c:pt>
                <c:pt idx="43">
                  <c:v>43885311174.949402</c:v>
                </c:pt>
                <c:pt idx="44">
                  <c:v>44063041658.585098</c:v>
                </c:pt>
                <c:pt idx="45">
                  <c:v>44093694941.382202</c:v>
                </c:pt>
                <c:pt idx="46">
                  <c:v>44249938149.5662</c:v>
                </c:pt>
                <c:pt idx="47">
                  <c:v>44625634395.198402</c:v>
                </c:pt>
                <c:pt idx="48">
                  <c:v>44380809309.6577</c:v>
                </c:pt>
                <c:pt idx="49">
                  <c:v>44166074835.4505</c:v>
                </c:pt>
                <c:pt idx="50">
                  <c:v>44397713114.307297</c:v>
                </c:pt>
                <c:pt idx="51">
                  <c:v>44454698761.682297</c:v>
                </c:pt>
                <c:pt idx="52">
                  <c:v>44571997620.492699</c:v>
                </c:pt>
                <c:pt idx="53">
                  <c:v>44322455958.1418</c:v>
                </c:pt>
                <c:pt idx="54">
                  <c:v>44137703777.584297</c:v>
                </c:pt>
                <c:pt idx="55">
                  <c:v>43725048309.429802</c:v>
                </c:pt>
                <c:pt idx="56">
                  <c:v>44047195157.477997</c:v>
                </c:pt>
                <c:pt idx="57">
                  <c:v>43961272957.173798</c:v>
                </c:pt>
                <c:pt idx="58">
                  <c:v>44130944749.8228</c:v>
                </c:pt>
                <c:pt idx="59">
                  <c:v>44267982124.893303</c:v>
                </c:pt>
                <c:pt idx="60">
                  <c:v>43639134379.099197</c:v>
                </c:pt>
                <c:pt idx="61">
                  <c:v>43289158814.965103</c:v>
                </c:pt>
                <c:pt idx="62">
                  <c:v>43237688218.7052</c:v>
                </c:pt>
                <c:pt idx="63">
                  <c:v>43038089851.273804</c:v>
                </c:pt>
                <c:pt idx="64">
                  <c:v>43226288018.914803</c:v>
                </c:pt>
                <c:pt idx="65">
                  <c:v>43437755638.8405</c:v>
                </c:pt>
                <c:pt idx="66">
                  <c:v>43453588831.886597</c:v>
                </c:pt>
                <c:pt idx="67">
                  <c:v>43174777144.216698</c:v>
                </c:pt>
                <c:pt idx="68">
                  <c:v>43014542405.909203</c:v>
                </c:pt>
                <c:pt idx="69">
                  <c:v>42841983413.401901</c:v>
                </c:pt>
                <c:pt idx="70">
                  <c:v>42795341793.922501</c:v>
                </c:pt>
                <c:pt idx="71">
                  <c:v>42734846903.630402</c:v>
                </c:pt>
                <c:pt idx="72">
                  <c:v>42708116169.658798</c:v>
                </c:pt>
                <c:pt idx="73">
                  <c:v>42804576873.840401</c:v>
                </c:pt>
                <c:pt idx="74">
                  <c:v>42478597334.7771</c:v>
                </c:pt>
                <c:pt idx="75">
                  <c:v>45046905555.240303</c:v>
                </c:pt>
                <c:pt idx="76">
                  <c:v>45219482768.550201</c:v>
                </c:pt>
                <c:pt idx="77">
                  <c:v>45135657888.429398</c:v>
                </c:pt>
                <c:pt idx="78">
                  <c:v>44783417674.793404</c:v>
                </c:pt>
                <c:pt idx="79">
                  <c:v>44962564935.6045</c:v>
                </c:pt>
                <c:pt idx="80">
                  <c:v>44960720772.719398</c:v>
                </c:pt>
                <c:pt idx="81">
                  <c:v>44590089225.090797</c:v>
                </c:pt>
                <c:pt idx="82">
                  <c:v>44442864038.849602</c:v>
                </c:pt>
                <c:pt idx="83">
                  <c:v>44292111490.611702</c:v>
                </c:pt>
                <c:pt idx="84">
                  <c:v>44195475644.065598</c:v>
                </c:pt>
                <c:pt idx="85">
                  <c:v>44161657753.646202</c:v>
                </c:pt>
                <c:pt idx="86">
                  <c:v>44233781036.083397</c:v>
                </c:pt>
                <c:pt idx="87">
                  <c:v>44372269006.612099</c:v>
                </c:pt>
                <c:pt idx="88">
                  <c:v>44513812934.277802</c:v>
                </c:pt>
                <c:pt idx="89">
                  <c:v>44178052972.402</c:v>
                </c:pt>
                <c:pt idx="90">
                  <c:v>44400302705.742996</c:v>
                </c:pt>
                <c:pt idx="91">
                  <c:v>44406969867.920097</c:v>
                </c:pt>
                <c:pt idx="92">
                  <c:v>44523297779.093498</c:v>
                </c:pt>
                <c:pt idx="93">
                  <c:v>44528657221.253998</c:v>
                </c:pt>
                <c:pt idx="94">
                  <c:v>44601803873.665298</c:v>
                </c:pt>
                <c:pt idx="95">
                  <c:v>44694019195.946098</c:v>
                </c:pt>
                <c:pt idx="96">
                  <c:v>44202124101.045403</c:v>
                </c:pt>
                <c:pt idx="97">
                  <c:v>44135425876.208702</c:v>
                </c:pt>
                <c:pt idx="98">
                  <c:v>43763429710.489601</c:v>
                </c:pt>
                <c:pt idx="99">
                  <c:v>43712866667.886299</c:v>
                </c:pt>
                <c:pt idx="100">
                  <c:v>43815414263.921402</c:v>
                </c:pt>
                <c:pt idx="101">
                  <c:v>43973957034.7929</c:v>
                </c:pt>
                <c:pt idx="102">
                  <c:v>44012648245.028</c:v>
                </c:pt>
                <c:pt idx="103">
                  <c:v>43685112246.506203</c:v>
                </c:pt>
                <c:pt idx="104">
                  <c:v>43929682405.561699</c:v>
                </c:pt>
                <c:pt idx="105">
                  <c:v>43933186019.809402</c:v>
                </c:pt>
                <c:pt idx="106">
                  <c:v>43462592152.319702</c:v>
                </c:pt>
                <c:pt idx="107">
                  <c:v>43678264953.162201</c:v>
                </c:pt>
                <c:pt idx="108">
                  <c:v>43833013504.284599</c:v>
                </c:pt>
                <c:pt idx="109">
                  <c:v>43830805552.661797</c:v>
                </c:pt>
                <c:pt idx="110">
                  <c:v>43541671600.1054</c:v>
                </c:pt>
                <c:pt idx="111">
                  <c:v>43107768362.550003</c:v>
                </c:pt>
                <c:pt idx="112">
                  <c:v>43107246611.013</c:v>
                </c:pt>
                <c:pt idx="113">
                  <c:v>43209684232.936501</c:v>
                </c:pt>
                <c:pt idx="114">
                  <c:v>43327364623.639702</c:v>
                </c:pt>
                <c:pt idx="115">
                  <c:v>43513037553.592796</c:v>
                </c:pt>
                <c:pt idx="116">
                  <c:v>43430853637.826599</c:v>
                </c:pt>
                <c:pt idx="117">
                  <c:v>43719411091.154404</c:v>
                </c:pt>
                <c:pt idx="118">
                  <c:v>43545593015.822701</c:v>
                </c:pt>
                <c:pt idx="119">
                  <c:v>43326277770.160599</c:v>
                </c:pt>
                <c:pt idx="120">
                  <c:v>43080116274.414398</c:v>
                </c:pt>
                <c:pt idx="121">
                  <c:v>43167479981.932297</c:v>
                </c:pt>
                <c:pt idx="122">
                  <c:v>43113082734.742897</c:v>
                </c:pt>
                <c:pt idx="123">
                  <c:v>42731330918.923798</c:v>
                </c:pt>
                <c:pt idx="124">
                  <c:v>42443689338.951103</c:v>
                </c:pt>
                <c:pt idx="125">
                  <c:v>42339805493.066803</c:v>
                </c:pt>
                <c:pt idx="126">
                  <c:v>42540250173.261101</c:v>
                </c:pt>
                <c:pt idx="127">
                  <c:v>41979649585.078499</c:v>
                </c:pt>
                <c:pt idx="128">
                  <c:v>42029296086.851303</c:v>
                </c:pt>
                <c:pt idx="129">
                  <c:v>42057121144.4552</c:v>
                </c:pt>
                <c:pt idx="130">
                  <c:v>41800705575.006798</c:v>
                </c:pt>
                <c:pt idx="131">
                  <c:v>41821971552.942902</c:v>
                </c:pt>
                <c:pt idx="132">
                  <c:v>41489736570.115501</c:v>
                </c:pt>
                <c:pt idx="133">
                  <c:v>41454455609.653198</c:v>
                </c:pt>
                <c:pt idx="134">
                  <c:v>41396045451.607697</c:v>
                </c:pt>
                <c:pt idx="135">
                  <c:v>41347003133.530403</c:v>
                </c:pt>
                <c:pt idx="136">
                  <c:v>41249501484.644798</c:v>
                </c:pt>
                <c:pt idx="137">
                  <c:v>40964205745.233498</c:v>
                </c:pt>
                <c:pt idx="138">
                  <c:v>41098392955.172203</c:v>
                </c:pt>
                <c:pt idx="139">
                  <c:v>41418075054.732697</c:v>
                </c:pt>
                <c:pt idx="140">
                  <c:v>41759492748.794701</c:v>
                </c:pt>
                <c:pt idx="141">
                  <c:v>41850455705.750603</c:v>
                </c:pt>
                <c:pt idx="142">
                  <c:v>41847466367.119102</c:v>
                </c:pt>
                <c:pt idx="143">
                  <c:v>41915446075.347504</c:v>
                </c:pt>
                <c:pt idx="144">
                  <c:v>41929600474.202499</c:v>
                </c:pt>
                <c:pt idx="145">
                  <c:v>42150096803.116898</c:v>
                </c:pt>
                <c:pt idx="146">
                  <c:v>42107605596.7435</c:v>
                </c:pt>
                <c:pt idx="147">
                  <c:v>42172684956.121498</c:v>
                </c:pt>
                <c:pt idx="148">
                  <c:v>42586940042.879303</c:v>
                </c:pt>
                <c:pt idx="149">
                  <c:v>42566004100.075302</c:v>
                </c:pt>
                <c:pt idx="150">
                  <c:v>42635599773.8452</c:v>
                </c:pt>
                <c:pt idx="151">
                  <c:v>42555162070.897301</c:v>
                </c:pt>
                <c:pt idx="152">
                  <c:v>42367057301.931</c:v>
                </c:pt>
                <c:pt idx="153">
                  <c:v>42579603933.900101</c:v>
                </c:pt>
                <c:pt idx="154">
                  <c:v>43133653728.140198</c:v>
                </c:pt>
                <c:pt idx="155">
                  <c:v>43575363881.795197</c:v>
                </c:pt>
                <c:pt idx="156">
                  <c:v>43887802725.625801</c:v>
                </c:pt>
                <c:pt idx="157">
                  <c:v>44026193397.660698</c:v>
                </c:pt>
                <c:pt idx="158">
                  <c:v>43738748396.3256</c:v>
                </c:pt>
                <c:pt idx="159">
                  <c:v>43561666187.492996</c:v>
                </c:pt>
                <c:pt idx="160">
                  <c:v>43511821607.0065</c:v>
                </c:pt>
                <c:pt idx="161">
                  <c:v>43439310148.650002</c:v>
                </c:pt>
                <c:pt idx="162">
                  <c:v>42196527257.477798</c:v>
                </c:pt>
                <c:pt idx="163">
                  <c:v>39414641347.043297</c:v>
                </c:pt>
                <c:pt idx="164">
                  <c:v>40295919420.530502</c:v>
                </c:pt>
                <c:pt idx="165">
                  <c:v>39514923547.571297</c:v>
                </c:pt>
                <c:pt idx="166">
                  <c:v>38426485689.0009</c:v>
                </c:pt>
                <c:pt idx="167">
                  <c:v>37638741570.893402</c:v>
                </c:pt>
                <c:pt idx="168">
                  <c:v>37066939414.150497</c:v>
                </c:pt>
                <c:pt idx="169">
                  <c:v>36353374994.115402</c:v>
                </c:pt>
                <c:pt idx="170">
                  <c:v>36372068012.459702</c:v>
                </c:pt>
                <c:pt idx="171">
                  <c:v>36290783741.906303</c:v>
                </c:pt>
                <c:pt idx="172">
                  <c:v>35577520978.3927</c:v>
                </c:pt>
                <c:pt idx="173">
                  <c:v>35385737113.147102</c:v>
                </c:pt>
                <c:pt idx="174">
                  <c:v>34883051890.351402</c:v>
                </c:pt>
                <c:pt idx="175">
                  <c:v>34528718222.197601</c:v>
                </c:pt>
                <c:pt idx="176">
                  <c:v>34100217344.013802</c:v>
                </c:pt>
                <c:pt idx="177">
                  <c:v>34136834050.573002</c:v>
                </c:pt>
                <c:pt idx="178">
                  <c:v>33902194382.3428</c:v>
                </c:pt>
                <c:pt idx="179">
                  <c:v>33473919599.091202</c:v>
                </c:pt>
                <c:pt idx="180">
                  <c:v>33357305472.1577</c:v>
                </c:pt>
                <c:pt idx="181">
                  <c:v>33299622911.4254</c:v>
                </c:pt>
                <c:pt idx="182">
                  <c:v>32875147350.1297</c:v>
                </c:pt>
                <c:pt idx="183">
                  <c:v>32545003021.415001</c:v>
                </c:pt>
                <c:pt idx="184">
                  <c:v>32545586598.082001</c:v>
                </c:pt>
                <c:pt idx="185">
                  <c:v>32564611321.309502</c:v>
                </c:pt>
                <c:pt idx="186">
                  <c:v>32678368169.699699</c:v>
                </c:pt>
                <c:pt idx="187">
                  <c:v>32706455680.7328</c:v>
                </c:pt>
                <c:pt idx="188">
                  <c:v>32640958002.783699</c:v>
                </c:pt>
                <c:pt idx="189">
                  <c:v>32758616583.242802</c:v>
                </c:pt>
                <c:pt idx="190">
                  <c:v>32617421143.536499</c:v>
                </c:pt>
                <c:pt idx="191">
                  <c:v>32622414240.880199</c:v>
                </c:pt>
                <c:pt idx="192">
                  <c:v>32618005274.645401</c:v>
                </c:pt>
                <c:pt idx="193">
                  <c:v>32369910064.417</c:v>
                </c:pt>
                <c:pt idx="194">
                  <c:v>32413088278.6763</c:v>
                </c:pt>
                <c:pt idx="195">
                  <c:v>32038453660.274101</c:v>
                </c:pt>
                <c:pt idx="196">
                  <c:v>31978840380.671001</c:v>
                </c:pt>
                <c:pt idx="197">
                  <c:v>31857257937.146599</c:v>
                </c:pt>
                <c:pt idx="198">
                  <c:v>31807237206.201698</c:v>
                </c:pt>
                <c:pt idx="199">
                  <c:v>31843395207.8549</c:v>
                </c:pt>
                <c:pt idx="200">
                  <c:v>31631776001.960999</c:v>
                </c:pt>
                <c:pt idx="201">
                  <c:v>31381919831.947498</c:v>
                </c:pt>
                <c:pt idx="202">
                  <c:v>31274020648.8419</c:v>
                </c:pt>
                <c:pt idx="203">
                  <c:v>30998429491.4006</c:v>
                </c:pt>
                <c:pt idx="204">
                  <c:v>30781229059.505501</c:v>
                </c:pt>
                <c:pt idx="205">
                  <c:v>30800816722.5009</c:v>
                </c:pt>
                <c:pt idx="206">
                  <c:v>30832016787.392899</c:v>
                </c:pt>
                <c:pt idx="207">
                  <c:v>30724101062.3713</c:v>
                </c:pt>
                <c:pt idx="208">
                  <c:v>30730506420.4445</c:v>
                </c:pt>
                <c:pt idx="209">
                  <c:v>30761326833.907902</c:v>
                </c:pt>
                <c:pt idx="210">
                  <c:v>30558401325.137299</c:v>
                </c:pt>
                <c:pt idx="211">
                  <c:v>30505673945.3979</c:v>
                </c:pt>
                <c:pt idx="212">
                  <c:v>30517472541.595699</c:v>
                </c:pt>
                <c:pt idx="213">
                  <c:v>30507262544.362598</c:v>
                </c:pt>
                <c:pt idx="214">
                  <c:v>30401590450.832298</c:v>
                </c:pt>
                <c:pt idx="215">
                  <c:v>30203709587.324902</c:v>
                </c:pt>
                <c:pt idx="216">
                  <c:v>30115550078.533298</c:v>
                </c:pt>
                <c:pt idx="217">
                  <c:v>30144375003.0308</c:v>
                </c:pt>
                <c:pt idx="218">
                  <c:v>30384207596.065899</c:v>
                </c:pt>
                <c:pt idx="219">
                  <c:v>30369654736.304298</c:v>
                </c:pt>
                <c:pt idx="220">
                  <c:v>30342574924.223202</c:v>
                </c:pt>
                <c:pt idx="221">
                  <c:v>30258663502.8867</c:v>
                </c:pt>
                <c:pt idx="222">
                  <c:v>30150202928.589901</c:v>
                </c:pt>
                <c:pt idx="223">
                  <c:v>30071349958.650398</c:v>
                </c:pt>
                <c:pt idx="224">
                  <c:v>30028195165.394402</c:v>
                </c:pt>
                <c:pt idx="225">
                  <c:v>29970051657.655399</c:v>
                </c:pt>
                <c:pt idx="226">
                  <c:v>30054743760.143101</c:v>
                </c:pt>
                <c:pt idx="227">
                  <c:v>29949809797.955799</c:v>
                </c:pt>
                <c:pt idx="228">
                  <c:v>29792036476.606701</c:v>
                </c:pt>
                <c:pt idx="229">
                  <c:v>29675758792.694401</c:v>
                </c:pt>
                <c:pt idx="230">
                  <c:v>29503039585.886398</c:v>
                </c:pt>
                <c:pt idx="231">
                  <c:v>29610494624.300201</c:v>
                </c:pt>
                <c:pt idx="232">
                  <c:v>29557752770.3993</c:v>
                </c:pt>
                <c:pt idx="233">
                  <c:v>29562931910.4622</c:v>
                </c:pt>
                <c:pt idx="234">
                  <c:v>29549991311.204899</c:v>
                </c:pt>
                <c:pt idx="235">
                  <c:v>29438095224.8993</c:v>
                </c:pt>
                <c:pt idx="236">
                  <c:v>29253725552.836601</c:v>
                </c:pt>
                <c:pt idx="237">
                  <c:v>29158132296.3144</c:v>
                </c:pt>
                <c:pt idx="238">
                  <c:v>29054615189.6544</c:v>
                </c:pt>
                <c:pt idx="239">
                  <c:v>29083852842.000801</c:v>
                </c:pt>
                <c:pt idx="240">
                  <c:v>29022835526.647499</c:v>
                </c:pt>
                <c:pt idx="241">
                  <c:v>29066405755.754002</c:v>
                </c:pt>
                <c:pt idx="242">
                  <c:v>29069645464.113602</c:v>
                </c:pt>
                <c:pt idx="243">
                  <c:v>28960554486.801399</c:v>
                </c:pt>
                <c:pt idx="244">
                  <c:v>28891039554.8876</c:v>
                </c:pt>
                <c:pt idx="245">
                  <c:v>28986656756.1036</c:v>
                </c:pt>
                <c:pt idx="246">
                  <c:v>28901643507.6464</c:v>
                </c:pt>
                <c:pt idx="247">
                  <c:v>28904346978.986198</c:v>
                </c:pt>
                <c:pt idx="248">
                  <c:v>28974952277.553902</c:v>
                </c:pt>
                <c:pt idx="249">
                  <c:v>28799050860.370701</c:v>
                </c:pt>
                <c:pt idx="250">
                  <c:v>28646537274.676102</c:v>
                </c:pt>
                <c:pt idx="251">
                  <c:v>28513773615.1189</c:v>
                </c:pt>
                <c:pt idx="252">
                  <c:v>28430725357.044498</c:v>
                </c:pt>
                <c:pt idx="253">
                  <c:v>28327046011.8032</c:v>
                </c:pt>
                <c:pt idx="254">
                  <c:v>28357858207.583099</c:v>
                </c:pt>
                <c:pt idx="255">
                  <c:v>28383743133.902802</c:v>
                </c:pt>
                <c:pt idx="256">
                  <c:v>28303353138.909599</c:v>
                </c:pt>
                <c:pt idx="257">
                  <c:v>28178562862.335499</c:v>
                </c:pt>
                <c:pt idx="258">
                  <c:v>28095230727.300499</c:v>
                </c:pt>
                <c:pt idx="259">
                  <c:v>28219492680.7057</c:v>
                </c:pt>
                <c:pt idx="260">
                  <c:v>28340122293.954102</c:v>
                </c:pt>
                <c:pt idx="261">
                  <c:v>28337781547.426998</c:v>
                </c:pt>
                <c:pt idx="262">
                  <c:v>28345755930.424</c:v>
                </c:pt>
                <c:pt idx="263">
                  <c:v>28459798311.698101</c:v>
                </c:pt>
                <c:pt idx="264">
                  <c:v>28523107198.604599</c:v>
                </c:pt>
                <c:pt idx="265">
                  <c:v>28460264104.5228</c:v>
                </c:pt>
                <c:pt idx="266">
                  <c:v>28483323820.185799</c:v>
                </c:pt>
                <c:pt idx="267">
                  <c:v>28467230856.648399</c:v>
                </c:pt>
                <c:pt idx="268">
                  <c:v>28474568747.898701</c:v>
                </c:pt>
                <c:pt idx="269">
                  <c:v>28458880892.982498</c:v>
                </c:pt>
                <c:pt idx="270">
                  <c:v>28371551696.0686</c:v>
                </c:pt>
                <c:pt idx="271">
                  <c:v>28225577858.9403</c:v>
                </c:pt>
                <c:pt idx="272">
                  <c:v>28123528987.234402</c:v>
                </c:pt>
                <c:pt idx="273">
                  <c:v>27953686257.361198</c:v>
                </c:pt>
                <c:pt idx="274">
                  <c:v>27367221915.429699</c:v>
                </c:pt>
                <c:pt idx="275">
                  <c:v>27391541347.359501</c:v>
                </c:pt>
                <c:pt idx="276">
                  <c:v>27389450379.401699</c:v>
                </c:pt>
                <c:pt idx="277">
                  <c:v>27689207015.4296</c:v>
                </c:pt>
                <c:pt idx="278">
                  <c:v>27754724322.122398</c:v>
                </c:pt>
                <c:pt idx="279">
                  <c:v>27662665651.915199</c:v>
                </c:pt>
                <c:pt idx="280">
                  <c:v>27577560159.376598</c:v>
                </c:pt>
                <c:pt idx="281">
                  <c:v>27490882353.583099</c:v>
                </c:pt>
                <c:pt idx="282">
                  <c:v>27520618446.8372</c:v>
                </c:pt>
                <c:pt idx="283">
                  <c:v>27497914255.731098</c:v>
                </c:pt>
                <c:pt idx="284">
                  <c:v>27383207895.857399</c:v>
                </c:pt>
                <c:pt idx="285">
                  <c:v>27372801556.991402</c:v>
                </c:pt>
                <c:pt idx="286">
                  <c:v>27274501888.459099</c:v>
                </c:pt>
                <c:pt idx="287">
                  <c:v>27379899146.055199</c:v>
                </c:pt>
                <c:pt idx="288">
                  <c:v>27253533176.869598</c:v>
                </c:pt>
                <c:pt idx="289">
                  <c:v>27284376844.538601</c:v>
                </c:pt>
                <c:pt idx="290">
                  <c:v>27220350352.6534</c:v>
                </c:pt>
                <c:pt idx="291">
                  <c:v>27030808524.695499</c:v>
                </c:pt>
                <c:pt idx="292">
                  <c:v>27005085335.151001</c:v>
                </c:pt>
                <c:pt idx="293">
                  <c:v>26981643197.491402</c:v>
                </c:pt>
                <c:pt idx="294">
                  <c:v>26923508798.083099</c:v>
                </c:pt>
                <c:pt idx="295">
                  <c:v>26853748455.589401</c:v>
                </c:pt>
                <c:pt idx="296">
                  <c:v>26847685807.490898</c:v>
                </c:pt>
                <c:pt idx="297">
                  <c:v>26846574717.0028</c:v>
                </c:pt>
                <c:pt idx="298">
                  <c:v>26698348903.098801</c:v>
                </c:pt>
                <c:pt idx="299">
                  <c:v>26681213248.210701</c:v>
                </c:pt>
                <c:pt idx="300">
                  <c:v>26602988139.912201</c:v>
                </c:pt>
                <c:pt idx="301">
                  <c:v>26578209753.9189</c:v>
                </c:pt>
                <c:pt idx="302">
                  <c:v>26547001183.582199</c:v>
                </c:pt>
                <c:pt idx="303">
                  <c:v>26545084511.690701</c:v>
                </c:pt>
                <c:pt idx="304">
                  <c:v>26538644794.607399</c:v>
                </c:pt>
                <c:pt idx="305">
                  <c:v>26489110610.0462</c:v>
                </c:pt>
                <c:pt idx="306">
                  <c:v>26320268337.864498</c:v>
                </c:pt>
                <c:pt idx="307">
                  <c:v>26193856239.251999</c:v>
                </c:pt>
                <c:pt idx="308">
                  <c:v>26094832146.331699</c:v>
                </c:pt>
                <c:pt idx="309">
                  <c:v>26032430433.790501</c:v>
                </c:pt>
                <c:pt idx="310">
                  <c:v>26040360466.607101</c:v>
                </c:pt>
                <c:pt idx="311">
                  <c:v>26043142435.796299</c:v>
                </c:pt>
                <c:pt idx="312">
                  <c:v>26135117669.3419</c:v>
                </c:pt>
                <c:pt idx="313">
                  <c:v>26308031420.314499</c:v>
                </c:pt>
                <c:pt idx="314">
                  <c:v>26284261152.729698</c:v>
                </c:pt>
                <c:pt idx="315">
                  <c:v>26152601233.991798</c:v>
                </c:pt>
                <c:pt idx="316">
                  <c:v>26116498500.4799</c:v>
                </c:pt>
                <c:pt idx="317">
                  <c:v>26161944529.388699</c:v>
                </c:pt>
                <c:pt idx="318">
                  <c:v>26180583371.681599</c:v>
                </c:pt>
                <c:pt idx="319">
                  <c:v>26004359971.611599</c:v>
                </c:pt>
                <c:pt idx="320">
                  <c:v>26032843936.259899</c:v>
                </c:pt>
                <c:pt idx="321">
                  <c:v>26085565901.880699</c:v>
                </c:pt>
                <c:pt idx="322">
                  <c:v>26011723418.086899</c:v>
                </c:pt>
                <c:pt idx="323">
                  <c:v>25990994493.248299</c:v>
                </c:pt>
                <c:pt idx="324">
                  <c:v>25986054890.886002</c:v>
                </c:pt>
                <c:pt idx="325">
                  <c:v>25989247153.045399</c:v>
                </c:pt>
                <c:pt idx="326">
                  <c:v>25976853369.848301</c:v>
                </c:pt>
                <c:pt idx="327">
                  <c:v>25945490919.804699</c:v>
                </c:pt>
                <c:pt idx="328">
                  <c:v>25984996124.790001</c:v>
                </c:pt>
                <c:pt idx="329">
                  <c:v>25893306039.472</c:v>
                </c:pt>
                <c:pt idx="330">
                  <c:v>25954981302.764801</c:v>
                </c:pt>
                <c:pt idx="331">
                  <c:v>26011880203.378101</c:v>
                </c:pt>
                <c:pt idx="332">
                  <c:v>26039627185.4482</c:v>
                </c:pt>
                <c:pt idx="333">
                  <c:v>26044969399.517502</c:v>
                </c:pt>
                <c:pt idx="334">
                  <c:v>26236003965.5597</c:v>
                </c:pt>
                <c:pt idx="335">
                  <c:v>26144886649.015301</c:v>
                </c:pt>
                <c:pt idx="336">
                  <c:v>26180791288.094002</c:v>
                </c:pt>
                <c:pt idx="337">
                  <c:v>26162323687.851398</c:v>
                </c:pt>
                <c:pt idx="338">
                  <c:v>26151762539.142899</c:v>
                </c:pt>
                <c:pt idx="339">
                  <c:v>26197777494.003201</c:v>
                </c:pt>
                <c:pt idx="340">
                  <c:v>26088723898.9202</c:v>
                </c:pt>
                <c:pt idx="341">
                  <c:v>26023804217.4384</c:v>
                </c:pt>
                <c:pt idx="342">
                  <c:v>26079440198.894199</c:v>
                </c:pt>
                <c:pt idx="343">
                  <c:v>25966326353.015099</c:v>
                </c:pt>
                <c:pt idx="344">
                  <c:v>26103592135.448002</c:v>
                </c:pt>
                <c:pt idx="345">
                  <c:v>26124853805.984699</c:v>
                </c:pt>
                <c:pt idx="346">
                  <c:v>26175966421.456402</c:v>
                </c:pt>
                <c:pt idx="347">
                  <c:v>26065403370.223701</c:v>
                </c:pt>
                <c:pt idx="348">
                  <c:v>26215663913.467098</c:v>
                </c:pt>
                <c:pt idx="349">
                  <c:v>26221834025.0382</c:v>
                </c:pt>
                <c:pt idx="350">
                  <c:v>26139507498.839901</c:v>
                </c:pt>
                <c:pt idx="351">
                  <c:v>26087551766.339901</c:v>
                </c:pt>
                <c:pt idx="352">
                  <c:v>26151982760.039001</c:v>
                </c:pt>
                <c:pt idx="353">
                  <c:v>26176194877.069</c:v>
                </c:pt>
                <c:pt idx="354">
                  <c:v>26120587799.710499</c:v>
                </c:pt>
                <c:pt idx="355">
                  <c:v>26004718525.384602</c:v>
                </c:pt>
                <c:pt idx="356">
                  <c:v>25965333602.9035</c:v>
                </c:pt>
                <c:pt idx="357">
                  <c:v>25782866103.730701</c:v>
                </c:pt>
                <c:pt idx="358">
                  <c:v>25748181806.361698</c:v>
                </c:pt>
                <c:pt idx="359">
                  <c:v>25769013759.583698</c:v>
                </c:pt>
                <c:pt idx="360">
                  <c:v>25772018333.618801</c:v>
                </c:pt>
                <c:pt idx="361">
                  <c:v>25671257667.8876</c:v>
                </c:pt>
                <c:pt idx="362">
                  <c:v>25606528757.866199</c:v>
                </c:pt>
                <c:pt idx="363">
                  <c:v>25482805598.335999</c:v>
                </c:pt>
                <c:pt idx="364">
                  <c:v>25579070003.700802</c:v>
                </c:pt>
                <c:pt idx="365">
                  <c:v>25054612501.4034</c:v>
                </c:pt>
                <c:pt idx="366">
                  <c:v>25109326927.389702</c:v>
                </c:pt>
                <c:pt idx="367">
                  <c:v>25169346026.698399</c:v>
                </c:pt>
                <c:pt idx="368">
                  <c:v>25337546387.362202</c:v>
                </c:pt>
                <c:pt idx="369">
                  <c:v>25301297057.583302</c:v>
                </c:pt>
                <c:pt idx="370">
                  <c:v>25223334165.919899</c:v>
                </c:pt>
                <c:pt idx="371">
                  <c:v>25212207517.1852</c:v>
                </c:pt>
                <c:pt idx="372">
                  <c:v>25496505235.8941</c:v>
                </c:pt>
                <c:pt idx="373">
                  <c:v>25538082195.982498</c:v>
                </c:pt>
                <c:pt idx="374">
                  <c:v>25568023260.2943</c:v>
                </c:pt>
                <c:pt idx="375">
                  <c:v>25508087590.7593</c:v>
                </c:pt>
                <c:pt idx="376">
                  <c:v>25378591457.219101</c:v>
                </c:pt>
                <c:pt idx="377">
                  <c:v>25240293496.814899</c:v>
                </c:pt>
                <c:pt idx="378">
                  <c:v>25095845456.8913</c:v>
                </c:pt>
                <c:pt idx="379">
                  <c:v>25094006156.996498</c:v>
                </c:pt>
                <c:pt idx="380">
                  <c:v>25134530786.982399</c:v>
                </c:pt>
                <c:pt idx="381">
                  <c:v>25170230880.2892</c:v>
                </c:pt>
                <c:pt idx="382">
                  <c:v>25251308999.1688</c:v>
                </c:pt>
                <c:pt idx="383">
                  <c:v>25297505584.709999</c:v>
                </c:pt>
                <c:pt idx="384">
                  <c:v>25364965109.563</c:v>
                </c:pt>
                <c:pt idx="385">
                  <c:v>25498367891.237598</c:v>
                </c:pt>
                <c:pt idx="386">
                  <c:v>25535510780.116501</c:v>
                </c:pt>
                <c:pt idx="387">
                  <c:v>25591119614.648499</c:v>
                </c:pt>
                <c:pt idx="388">
                  <c:v>25560733459.651901</c:v>
                </c:pt>
                <c:pt idx="389">
                  <c:v>25480966000.631699</c:v>
                </c:pt>
                <c:pt idx="390">
                  <c:v>25096183294.4384</c:v>
                </c:pt>
                <c:pt idx="391">
                  <c:v>25167836259.603699</c:v>
                </c:pt>
                <c:pt idx="392">
                  <c:v>25084770499.144199</c:v>
                </c:pt>
                <c:pt idx="393">
                  <c:v>24982986543.4888</c:v>
                </c:pt>
                <c:pt idx="394">
                  <c:v>24989725023.493801</c:v>
                </c:pt>
                <c:pt idx="395">
                  <c:v>25090218770.0298</c:v>
                </c:pt>
                <c:pt idx="396">
                  <c:v>24933126459.845798</c:v>
                </c:pt>
                <c:pt idx="397">
                  <c:v>24741908093.146599</c:v>
                </c:pt>
                <c:pt idx="398">
                  <c:v>24758799496.412998</c:v>
                </c:pt>
                <c:pt idx="399">
                  <c:v>24502658943.578201</c:v>
                </c:pt>
                <c:pt idx="400">
                  <c:v>24526366327.743801</c:v>
                </c:pt>
                <c:pt idx="401">
                  <c:v>24584454813.305099</c:v>
                </c:pt>
                <c:pt idx="402">
                  <c:v>24600168083.7113</c:v>
                </c:pt>
                <c:pt idx="403">
                  <c:v>24431902675.718201</c:v>
                </c:pt>
                <c:pt idx="404">
                  <c:v>24411577367.456299</c:v>
                </c:pt>
                <c:pt idx="405">
                  <c:v>24294542586.903702</c:v>
                </c:pt>
                <c:pt idx="406">
                  <c:v>24159633061.116798</c:v>
                </c:pt>
                <c:pt idx="407">
                  <c:v>24158775863.049702</c:v>
                </c:pt>
                <c:pt idx="408">
                  <c:v>24249243007.3218</c:v>
                </c:pt>
                <c:pt idx="409">
                  <c:v>24223270132.200699</c:v>
                </c:pt>
                <c:pt idx="410">
                  <c:v>24042154027.055401</c:v>
                </c:pt>
                <c:pt idx="411">
                  <c:v>23864694246.187302</c:v>
                </c:pt>
                <c:pt idx="412">
                  <c:v>24120206460.061401</c:v>
                </c:pt>
                <c:pt idx="413">
                  <c:v>24201135257.058701</c:v>
                </c:pt>
                <c:pt idx="414">
                  <c:v>24378821057.997501</c:v>
                </c:pt>
                <c:pt idx="415">
                  <c:v>24420316630.992298</c:v>
                </c:pt>
                <c:pt idx="416">
                  <c:v>24441076129.832401</c:v>
                </c:pt>
                <c:pt idx="417">
                  <c:v>24500421249.566601</c:v>
                </c:pt>
                <c:pt idx="418">
                  <c:v>24421879025.4515</c:v>
                </c:pt>
                <c:pt idx="419">
                  <c:v>24409910339.213001</c:v>
                </c:pt>
                <c:pt idx="420">
                  <c:v>24439184226.043701</c:v>
                </c:pt>
                <c:pt idx="421">
                  <c:v>24707898245.716702</c:v>
                </c:pt>
                <c:pt idx="422">
                  <c:v>24726023156.382801</c:v>
                </c:pt>
                <c:pt idx="423">
                  <c:v>24655503697.713299</c:v>
                </c:pt>
                <c:pt idx="424">
                  <c:v>24437977232.6894</c:v>
                </c:pt>
                <c:pt idx="425">
                  <c:v>24520971014.615299</c:v>
                </c:pt>
                <c:pt idx="426">
                  <c:v>24430396390.515999</c:v>
                </c:pt>
                <c:pt idx="427">
                  <c:v>24507375575.713299</c:v>
                </c:pt>
                <c:pt idx="428">
                  <c:v>24560261404.063301</c:v>
                </c:pt>
                <c:pt idx="429">
                  <c:v>24554766694.920898</c:v>
                </c:pt>
                <c:pt idx="430">
                  <c:v>24515071928.781101</c:v>
                </c:pt>
                <c:pt idx="431">
                  <c:v>24400386546.3503</c:v>
                </c:pt>
                <c:pt idx="432">
                  <c:v>24289183596.617298</c:v>
                </c:pt>
                <c:pt idx="433">
                  <c:v>24288530916.843201</c:v>
                </c:pt>
                <c:pt idx="434">
                  <c:v>24304813682.964401</c:v>
                </c:pt>
                <c:pt idx="435">
                  <c:v>24500076100.529701</c:v>
                </c:pt>
                <c:pt idx="436">
                  <c:v>24572867657.291698</c:v>
                </c:pt>
                <c:pt idx="437">
                  <c:v>24563202192.386799</c:v>
                </c:pt>
                <c:pt idx="438">
                  <c:v>24150529201.98</c:v>
                </c:pt>
                <c:pt idx="439">
                  <c:v>24053290978.334499</c:v>
                </c:pt>
                <c:pt idx="440">
                  <c:v>24291303993.710499</c:v>
                </c:pt>
                <c:pt idx="441">
                  <c:v>24498837555.2075</c:v>
                </c:pt>
                <c:pt idx="442">
                  <c:v>24599475290.698601</c:v>
                </c:pt>
                <c:pt idx="443">
                  <c:v>24674549913.8339</c:v>
                </c:pt>
                <c:pt idx="444">
                  <c:v>24604523838.266201</c:v>
                </c:pt>
                <c:pt idx="445">
                  <c:v>24714692366.748402</c:v>
                </c:pt>
                <c:pt idx="446">
                  <c:v>24753586584.127899</c:v>
                </c:pt>
                <c:pt idx="447">
                  <c:v>24901256244.575001</c:v>
                </c:pt>
                <c:pt idx="448">
                  <c:v>24782776096.012199</c:v>
                </c:pt>
                <c:pt idx="449">
                  <c:v>25060302354.992298</c:v>
                </c:pt>
                <c:pt idx="450">
                  <c:v>25066546913.4991</c:v>
                </c:pt>
                <c:pt idx="451">
                  <c:v>25090078779.522099</c:v>
                </c:pt>
                <c:pt idx="452">
                  <c:v>25068321884.2789</c:v>
                </c:pt>
                <c:pt idx="453">
                  <c:v>24745359675.933998</c:v>
                </c:pt>
                <c:pt idx="454">
                  <c:v>24862763840.864201</c:v>
                </c:pt>
                <c:pt idx="455">
                  <c:v>24842761005.006199</c:v>
                </c:pt>
                <c:pt idx="456">
                  <c:v>24770043132.2019</c:v>
                </c:pt>
                <c:pt idx="457">
                  <c:v>24659690975.260502</c:v>
                </c:pt>
                <c:pt idx="458">
                  <c:v>24493495655.7038</c:v>
                </c:pt>
                <c:pt idx="459">
                  <c:v>24564299188.851002</c:v>
                </c:pt>
                <c:pt idx="460">
                  <c:v>24792052249.9492</c:v>
                </c:pt>
                <c:pt idx="461">
                  <c:v>24996243000.1115</c:v>
                </c:pt>
                <c:pt idx="462">
                  <c:v>25128587806.844601</c:v>
                </c:pt>
                <c:pt idx="463">
                  <c:v>25398486592.858398</c:v>
                </c:pt>
                <c:pt idx="464">
                  <c:v>25419111813.414398</c:v>
                </c:pt>
                <c:pt idx="465">
                  <c:v>25416437623.8993</c:v>
                </c:pt>
                <c:pt idx="466">
                  <c:v>25359430366.032101</c:v>
                </c:pt>
                <c:pt idx="467">
                  <c:v>25215666922.774101</c:v>
                </c:pt>
                <c:pt idx="468">
                  <c:v>25291406986.029999</c:v>
                </c:pt>
                <c:pt idx="469">
                  <c:v>25286028707.8536</c:v>
                </c:pt>
                <c:pt idx="470">
                  <c:v>25390042131.532501</c:v>
                </c:pt>
                <c:pt idx="471">
                  <c:v>25476679495.859901</c:v>
                </c:pt>
                <c:pt idx="472">
                  <c:v>25508991917.826401</c:v>
                </c:pt>
                <c:pt idx="473">
                  <c:v>25494823062.751801</c:v>
                </c:pt>
                <c:pt idx="474">
                  <c:v>25436193578.538101</c:v>
                </c:pt>
                <c:pt idx="475">
                  <c:v>25697140663.483799</c:v>
                </c:pt>
                <c:pt idx="476">
                  <c:v>25632873599.917999</c:v>
                </c:pt>
                <c:pt idx="477">
                  <c:v>25524310090.126701</c:v>
                </c:pt>
                <c:pt idx="478">
                  <c:v>25716146840.590099</c:v>
                </c:pt>
                <c:pt idx="479">
                  <c:v>25784105675.966801</c:v>
                </c:pt>
                <c:pt idx="480">
                  <c:v>25616692818.494499</c:v>
                </c:pt>
                <c:pt idx="481">
                  <c:v>25729582053.777401</c:v>
                </c:pt>
                <c:pt idx="482">
                  <c:v>25853040903.380402</c:v>
                </c:pt>
                <c:pt idx="483">
                  <c:v>26004553962.0028</c:v>
                </c:pt>
                <c:pt idx="484">
                  <c:v>26102844699.816399</c:v>
                </c:pt>
                <c:pt idx="485">
                  <c:v>26127764448.407299</c:v>
                </c:pt>
                <c:pt idx="486">
                  <c:v>26149631833.412601</c:v>
                </c:pt>
                <c:pt idx="487">
                  <c:v>26431761377.068802</c:v>
                </c:pt>
                <c:pt idx="488">
                  <c:v>26705653502.679199</c:v>
                </c:pt>
                <c:pt idx="489">
                  <c:v>26818570042.819599</c:v>
                </c:pt>
                <c:pt idx="490">
                  <c:v>26837075556.169601</c:v>
                </c:pt>
                <c:pt idx="491">
                  <c:v>27020270935.441799</c:v>
                </c:pt>
                <c:pt idx="492">
                  <c:v>27060629792.4244</c:v>
                </c:pt>
                <c:pt idx="493">
                  <c:v>27108086552.338501</c:v>
                </c:pt>
                <c:pt idx="494">
                  <c:v>27045855189.546398</c:v>
                </c:pt>
                <c:pt idx="495">
                  <c:v>27311607280.717701</c:v>
                </c:pt>
                <c:pt idx="496">
                  <c:v>27517743669.052601</c:v>
                </c:pt>
                <c:pt idx="497">
                  <c:v>27730047415.874901</c:v>
                </c:pt>
                <c:pt idx="498">
                  <c:v>27927217749.153999</c:v>
                </c:pt>
                <c:pt idx="499">
                  <c:v>27961853335.401699</c:v>
                </c:pt>
                <c:pt idx="500">
                  <c:v>27931484484.393101</c:v>
                </c:pt>
                <c:pt idx="501">
                  <c:v>27813986835.405499</c:v>
                </c:pt>
                <c:pt idx="502">
                  <c:v>27890207368.208</c:v>
                </c:pt>
                <c:pt idx="503">
                  <c:v>27971692430.678299</c:v>
                </c:pt>
                <c:pt idx="504">
                  <c:v>28104474168.434299</c:v>
                </c:pt>
                <c:pt idx="505">
                  <c:v>28101396698.9216</c:v>
                </c:pt>
                <c:pt idx="506">
                  <c:v>28110334758.483501</c:v>
                </c:pt>
                <c:pt idx="507">
                  <c:v>28101955808.315102</c:v>
                </c:pt>
                <c:pt idx="508">
                  <c:v>28031880761.500099</c:v>
                </c:pt>
                <c:pt idx="509">
                  <c:v>28044634163.4505</c:v>
                </c:pt>
                <c:pt idx="510">
                  <c:v>28111226974.472801</c:v>
                </c:pt>
                <c:pt idx="511">
                  <c:v>28025722760.540901</c:v>
                </c:pt>
                <c:pt idx="512">
                  <c:v>28156799635.566502</c:v>
                </c:pt>
                <c:pt idx="513">
                  <c:v>28121822743.727501</c:v>
                </c:pt>
                <c:pt idx="514">
                  <c:v>28184932509.5364</c:v>
                </c:pt>
                <c:pt idx="515">
                  <c:v>28486266050.613998</c:v>
                </c:pt>
                <c:pt idx="516">
                  <c:v>28523776208.7729</c:v>
                </c:pt>
                <c:pt idx="517">
                  <c:v>28708849724.964298</c:v>
                </c:pt>
                <c:pt idx="518">
                  <c:v>28737795515.852901</c:v>
                </c:pt>
                <c:pt idx="519">
                  <c:v>28988023972.841</c:v>
                </c:pt>
                <c:pt idx="520">
                  <c:v>29024244865.9137</c:v>
                </c:pt>
                <c:pt idx="521">
                  <c:v>29005491998.799301</c:v>
                </c:pt>
                <c:pt idx="522">
                  <c:v>28909521080.6021</c:v>
                </c:pt>
                <c:pt idx="523">
                  <c:v>28863658730.968601</c:v>
                </c:pt>
                <c:pt idx="524">
                  <c:v>29178220261.688801</c:v>
                </c:pt>
                <c:pt idx="525">
                  <c:v>29285124724.2635</c:v>
                </c:pt>
                <c:pt idx="526">
                  <c:v>29970583776.147999</c:v>
                </c:pt>
                <c:pt idx="527">
                  <c:v>30009494581.934601</c:v>
                </c:pt>
                <c:pt idx="528">
                  <c:v>30181778283.1563</c:v>
                </c:pt>
                <c:pt idx="529">
                  <c:v>30448288035.573299</c:v>
                </c:pt>
                <c:pt idx="530">
                  <c:v>30400676482.708099</c:v>
                </c:pt>
                <c:pt idx="531">
                  <c:v>30811279025.4729</c:v>
                </c:pt>
                <c:pt idx="532">
                  <c:v>30584241101.091499</c:v>
                </c:pt>
                <c:pt idx="533">
                  <c:v>30773017722.584702</c:v>
                </c:pt>
                <c:pt idx="534">
                  <c:v>30874004417.2421</c:v>
                </c:pt>
                <c:pt idx="535">
                  <c:v>30886917866.665501</c:v>
                </c:pt>
                <c:pt idx="536">
                  <c:v>30988716071.081402</c:v>
                </c:pt>
                <c:pt idx="537">
                  <c:v>31256595649.824799</c:v>
                </c:pt>
                <c:pt idx="538">
                  <c:v>31407655538.378601</c:v>
                </c:pt>
                <c:pt idx="539">
                  <c:v>31894564384.936001</c:v>
                </c:pt>
                <c:pt idx="540">
                  <c:v>31996066949.858101</c:v>
                </c:pt>
                <c:pt idx="541">
                  <c:v>32009320838.523102</c:v>
                </c:pt>
                <c:pt idx="542">
                  <c:v>32044215217.885899</c:v>
                </c:pt>
                <c:pt idx="543">
                  <c:v>32181228113.6758</c:v>
                </c:pt>
                <c:pt idx="544">
                  <c:v>32247836171.990799</c:v>
                </c:pt>
                <c:pt idx="545">
                  <c:v>32146805257.1059</c:v>
                </c:pt>
                <c:pt idx="546">
                  <c:v>32427222481.7271</c:v>
                </c:pt>
                <c:pt idx="547">
                  <c:v>32433889043.721699</c:v>
                </c:pt>
                <c:pt idx="548">
                  <c:v>32460741764.579201</c:v>
                </c:pt>
                <c:pt idx="549">
                  <c:v>32388206506.355301</c:v>
                </c:pt>
                <c:pt idx="550">
                  <c:v>32627669901.211601</c:v>
                </c:pt>
                <c:pt idx="551">
                  <c:v>32751475130.816799</c:v>
                </c:pt>
                <c:pt idx="552">
                  <c:v>32876497719.412601</c:v>
                </c:pt>
                <c:pt idx="553">
                  <c:v>33042630684.6199</c:v>
                </c:pt>
                <c:pt idx="554">
                  <c:v>32959702181.764301</c:v>
                </c:pt>
                <c:pt idx="555">
                  <c:v>32938114837.416698</c:v>
                </c:pt>
                <c:pt idx="556">
                  <c:v>32969896796.138901</c:v>
                </c:pt>
                <c:pt idx="557">
                  <c:v>32588939051.009102</c:v>
                </c:pt>
                <c:pt idx="558">
                  <c:v>32324466864.3573</c:v>
                </c:pt>
                <c:pt idx="559">
                  <c:v>32181971707.5266</c:v>
                </c:pt>
                <c:pt idx="560">
                  <c:v>32222451399.622501</c:v>
                </c:pt>
                <c:pt idx="561">
                  <c:v>31954715645.285301</c:v>
                </c:pt>
                <c:pt idx="562">
                  <c:v>32081468162.348301</c:v>
                </c:pt>
                <c:pt idx="563">
                  <c:v>32268256090.3377</c:v>
                </c:pt>
                <c:pt idx="564">
                  <c:v>32413375843.188702</c:v>
                </c:pt>
                <c:pt idx="565">
                  <c:v>32587980460.820202</c:v>
                </c:pt>
                <c:pt idx="566">
                  <c:v>32522808875.1833</c:v>
                </c:pt>
                <c:pt idx="567">
                  <c:v>33046053379.319599</c:v>
                </c:pt>
                <c:pt idx="568">
                  <c:v>33914604456.971901</c:v>
                </c:pt>
                <c:pt idx="569">
                  <c:v>33947195928.801201</c:v>
                </c:pt>
                <c:pt idx="570">
                  <c:v>33932246307.402401</c:v>
                </c:pt>
                <c:pt idx="571">
                  <c:v>33798041789.988602</c:v>
                </c:pt>
                <c:pt idx="572">
                  <c:v>33632083380.798302</c:v>
                </c:pt>
                <c:pt idx="573">
                  <c:v>33424671604.660801</c:v>
                </c:pt>
                <c:pt idx="574">
                  <c:v>33352434130.740898</c:v>
                </c:pt>
                <c:pt idx="575">
                  <c:v>33372364894.584702</c:v>
                </c:pt>
                <c:pt idx="576">
                  <c:v>33498303948.8148</c:v>
                </c:pt>
                <c:pt idx="577">
                  <c:v>33510299795.5494</c:v>
                </c:pt>
                <c:pt idx="578">
                  <c:v>33307408955.783699</c:v>
                </c:pt>
                <c:pt idx="579">
                  <c:v>33207618056.922901</c:v>
                </c:pt>
                <c:pt idx="580">
                  <c:v>32986193179.807201</c:v>
                </c:pt>
                <c:pt idx="581">
                  <c:v>33110451072.715199</c:v>
                </c:pt>
                <c:pt idx="582">
                  <c:v>33242855123.513199</c:v>
                </c:pt>
                <c:pt idx="583">
                  <c:v>33553569011.802799</c:v>
                </c:pt>
                <c:pt idx="584">
                  <c:v>33590213411.4935</c:v>
                </c:pt>
                <c:pt idx="585">
                  <c:v>33236464970.794701</c:v>
                </c:pt>
                <c:pt idx="586">
                  <c:v>33227726880.127499</c:v>
                </c:pt>
                <c:pt idx="587">
                  <c:v>33103278114.400101</c:v>
                </c:pt>
                <c:pt idx="588">
                  <c:v>33100966961.270599</c:v>
                </c:pt>
                <c:pt idx="589">
                  <c:v>33104074657.937199</c:v>
                </c:pt>
                <c:pt idx="590">
                  <c:v>33125559801.242699</c:v>
                </c:pt>
                <c:pt idx="591">
                  <c:v>33130326364.1334</c:v>
                </c:pt>
                <c:pt idx="592">
                  <c:v>33109966184.637699</c:v>
                </c:pt>
                <c:pt idx="593">
                  <c:v>32885552556.552101</c:v>
                </c:pt>
                <c:pt idx="594">
                  <c:v>33258596927.4739</c:v>
                </c:pt>
                <c:pt idx="595">
                  <c:v>33317330060.367901</c:v>
                </c:pt>
                <c:pt idx="596">
                  <c:v>33425258850.840599</c:v>
                </c:pt>
                <c:pt idx="597">
                  <c:v>33496396319.944099</c:v>
                </c:pt>
                <c:pt idx="598">
                  <c:v>33491726749.4333</c:v>
                </c:pt>
                <c:pt idx="599">
                  <c:v>33337716939.736301</c:v>
                </c:pt>
                <c:pt idx="600">
                  <c:v>33060634448.426201</c:v>
                </c:pt>
                <c:pt idx="601">
                  <c:v>33090585885.786301</c:v>
                </c:pt>
                <c:pt idx="602">
                  <c:v>32804752867.013699</c:v>
                </c:pt>
                <c:pt idx="603">
                  <c:v>32729172469.666302</c:v>
                </c:pt>
                <c:pt idx="604">
                  <c:v>32709493598.608299</c:v>
                </c:pt>
                <c:pt idx="605">
                  <c:v>32677165432.273499</c:v>
                </c:pt>
                <c:pt idx="606">
                  <c:v>32567668884.315899</c:v>
                </c:pt>
                <c:pt idx="607">
                  <c:v>32306841841.667999</c:v>
                </c:pt>
                <c:pt idx="608">
                  <c:v>32190529642.175701</c:v>
                </c:pt>
                <c:pt idx="609">
                  <c:v>32375963767.3606</c:v>
                </c:pt>
                <c:pt idx="610">
                  <c:v>32396923635.405102</c:v>
                </c:pt>
                <c:pt idx="611">
                  <c:v>32367745923.5112</c:v>
                </c:pt>
                <c:pt idx="612">
                  <c:v>32354357472.974602</c:v>
                </c:pt>
                <c:pt idx="613">
                  <c:v>32339406177.512402</c:v>
                </c:pt>
                <c:pt idx="614">
                  <c:v>32390252775.938202</c:v>
                </c:pt>
                <c:pt idx="615">
                  <c:v>32520410551.829102</c:v>
                </c:pt>
                <c:pt idx="616">
                  <c:v>32541973946.837101</c:v>
                </c:pt>
                <c:pt idx="617">
                  <c:v>32227451040.462101</c:v>
                </c:pt>
                <c:pt idx="618">
                  <c:v>32175456489.281799</c:v>
                </c:pt>
                <c:pt idx="619">
                  <c:v>32222464556.475899</c:v>
                </c:pt>
                <c:pt idx="620">
                  <c:v>32110381804.997101</c:v>
                </c:pt>
                <c:pt idx="621">
                  <c:v>32134142046.613899</c:v>
                </c:pt>
                <c:pt idx="622">
                  <c:v>32405579327.558102</c:v>
                </c:pt>
                <c:pt idx="623">
                  <c:v>32545946008.5313</c:v>
                </c:pt>
                <c:pt idx="624">
                  <c:v>32411194691.532799</c:v>
                </c:pt>
                <c:pt idx="625">
                  <c:v>32434944846.756901</c:v>
                </c:pt>
                <c:pt idx="626">
                  <c:v>32518980743.479401</c:v>
                </c:pt>
                <c:pt idx="627">
                  <c:v>32483099463.169102</c:v>
                </c:pt>
                <c:pt idx="628">
                  <c:v>32796330231.745201</c:v>
                </c:pt>
                <c:pt idx="629">
                  <c:v>32828754602.877998</c:v>
                </c:pt>
                <c:pt idx="630">
                  <c:v>32649173401.8279</c:v>
                </c:pt>
                <c:pt idx="631">
                  <c:v>32719370077.794701</c:v>
                </c:pt>
                <c:pt idx="632">
                  <c:v>32740612029.1315</c:v>
                </c:pt>
                <c:pt idx="633">
                  <c:v>32706221399.239399</c:v>
                </c:pt>
                <c:pt idx="634">
                  <c:v>32550716328.692101</c:v>
                </c:pt>
                <c:pt idx="635">
                  <c:v>32842736236.7145</c:v>
                </c:pt>
                <c:pt idx="636">
                  <c:v>32968624993.005699</c:v>
                </c:pt>
                <c:pt idx="637">
                  <c:v>32643723698.159199</c:v>
                </c:pt>
                <c:pt idx="638">
                  <c:v>32332465390.6991</c:v>
                </c:pt>
                <c:pt idx="639">
                  <c:v>32264498272.947201</c:v>
                </c:pt>
                <c:pt idx="640">
                  <c:v>32257129043.189899</c:v>
                </c:pt>
                <c:pt idx="641">
                  <c:v>32530200034.559101</c:v>
                </c:pt>
                <c:pt idx="642">
                  <c:v>32558836565.446602</c:v>
                </c:pt>
                <c:pt idx="643">
                  <c:v>32766506993.4151</c:v>
                </c:pt>
                <c:pt idx="644">
                  <c:v>32907808848.43</c:v>
                </c:pt>
                <c:pt idx="645">
                  <c:v>33591923641.037102</c:v>
                </c:pt>
                <c:pt idx="646">
                  <c:v>33703986242.635799</c:v>
                </c:pt>
                <c:pt idx="647">
                  <c:v>33680777616.221901</c:v>
                </c:pt>
                <c:pt idx="648">
                  <c:v>33947252692.6203</c:v>
                </c:pt>
                <c:pt idx="649">
                  <c:v>33960471033.8983</c:v>
                </c:pt>
                <c:pt idx="650">
                  <c:v>34133051971.9702</c:v>
                </c:pt>
                <c:pt idx="651">
                  <c:v>33929006289.833698</c:v>
                </c:pt>
                <c:pt idx="652">
                  <c:v>33796632282.1646</c:v>
                </c:pt>
                <c:pt idx="653">
                  <c:v>33922415938.530399</c:v>
                </c:pt>
                <c:pt idx="654">
                  <c:v>33939541691.217999</c:v>
                </c:pt>
                <c:pt idx="655">
                  <c:v>33940211730.9529</c:v>
                </c:pt>
                <c:pt idx="656">
                  <c:v>33946061376.831402</c:v>
                </c:pt>
                <c:pt idx="657">
                  <c:v>33756217830.0406</c:v>
                </c:pt>
                <c:pt idx="658">
                  <c:v>33706333817.1357</c:v>
                </c:pt>
                <c:pt idx="659">
                  <c:v>33930661962.985199</c:v>
                </c:pt>
                <c:pt idx="660">
                  <c:v>34120490831.497002</c:v>
                </c:pt>
                <c:pt idx="661">
                  <c:v>33997779598.598701</c:v>
                </c:pt>
                <c:pt idx="662">
                  <c:v>33988258469.716999</c:v>
                </c:pt>
                <c:pt idx="663">
                  <c:v>34161985102.986198</c:v>
                </c:pt>
                <c:pt idx="664">
                  <c:v>34057939658.8606</c:v>
                </c:pt>
                <c:pt idx="665">
                  <c:v>33812969834.114799</c:v>
                </c:pt>
                <c:pt idx="666">
                  <c:v>34121914557.412601</c:v>
                </c:pt>
                <c:pt idx="667">
                  <c:v>34148847760.152401</c:v>
                </c:pt>
                <c:pt idx="668">
                  <c:v>34163652432.9846</c:v>
                </c:pt>
                <c:pt idx="669">
                  <c:v>33743476420.613499</c:v>
                </c:pt>
                <c:pt idx="670">
                  <c:v>33470597704.766102</c:v>
                </c:pt>
                <c:pt idx="671">
                  <c:v>33320722189.597801</c:v>
                </c:pt>
                <c:pt idx="672">
                  <c:v>32990961503.7388</c:v>
                </c:pt>
                <c:pt idx="673">
                  <c:v>32997407960.663898</c:v>
                </c:pt>
                <c:pt idx="674">
                  <c:v>33109726376.031502</c:v>
                </c:pt>
                <c:pt idx="675">
                  <c:v>33250262887.1721</c:v>
                </c:pt>
                <c:pt idx="676">
                  <c:v>33722574523.869099</c:v>
                </c:pt>
                <c:pt idx="677">
                  <c:v>34105143712.2691</c:v>
                </c:pt>
                <c:pt idx="678">
                  <c:v>34552103327.9188</c:v>
                </c:pt>
                <c:pt idx="679">
                  <c:v>34510958139.306702</c:v>
                </c:pt>
                <c:pt idx="680">
                  <c:v>34494714102.586403</c:v>
                </c:pt>
                <c:pt idx="681">
                  <c:v>34459345223.675598</c:v>
                </c:pt>
                <c:pt idx="682">
                  <c:v>34424689235.389297</c:v>
                </c:pt>
                <c:pt idx="683">
                  <c:v>34484174562.353203</c:v>
                </c:pt>
                <c:pt idx="684">
                  <c:v>34503458148.949097</c:v>
                </c:pt>
                <c:pt idx="685">
                  <c:v>34475527733.251297</c:v>
                </c:pt>
                <c:pt idx="686">
                  <c:v>34565781474.974098</c:v>
                </c:pt>
                <c:pt idx="687">
                  <c:v>34824646496.887398</c:v>
                </c:pt>
                <c:pt idx="688">
                  <c:v>34831557662.6632</c:v>
                </c:pt>
                <c:pt idx="689">
                  <c:v>34777228769.650803</c:v>
                </c:pt>
                <c:pt idx="690">
                  <c:v>34936724218.784798</c:v>
                </c:pt>
                <c:pt idx="691">
                  <c:v>34771665385.776901</c:v>
                </c:pt>
                <c:pt idx="692">
                  <c:v>34836415291.069603</c:v>
                </c:pt>
                <c:pt idx="693">
                  <c:v>34706748649.242401</c:v>
                </c:pt>
                <c:pt idx="694">
                  <c:v>34813574600.931099</c:v>
                </c:pt>
                <c:pt idx="695">
                  <c:v>34870903062.718002</c:v>
                </c:pt>
                <c:pt idx="696">
                  <c:v>34791722869.2062</c:v>
                </c:pt>
                <c:pt idx="697">
                  <c:v>34552804325.295097</c:v>
                </c:pt>
                <c:pt idx="698">
                  <c:v>34315752061.614899</c:v>
                </c:pt>
                <c:pt idx="699">
                  <c:v>34459204036.410202</c:v>
                </c:pt>
                <c:pt idx="700">
                  <c:v>34671531089.863098</c:v>
                </c:pt>
                <c:pt idx="701">
                  <c:v>34747703814.154297</c:v>
                </c:pt>
                <c:pt idx="702">
                  <c:v>34724859508.111099</c:v>
                </c:pt>
                <c:pt idx="703">
                  <c:v>34753454088.978897</c:v>
                </c:pt>
                <c:pt idx="704">
                  <c:v>34765849238.281197</c:v>
                </c:pt>
                <c:pt idx="705">
                  <c:v>34564791785.332703</c:v>
                </c:pt>
                <c:pt idx="706">
                  <c:v>34902055785.8228</c:v>
                </c:pt>
                <c:pt idx="707">
                  <c:v>34929814803.672203</c:v>
                </c:pt>
                <c:pt idx="708">
                  <c:v>34868344534.032097</c:v>
                </c:pt>
                <c:pt idx="709">
                  <c:v>34958889878.542801</c:v>
                </c:pt>
                <c:pt idx="710">
                  <c:v>34971059795.6185</c:v>
                </c:pt>
                <c:pt idx="711">
                  <c:v>35143085582.600601</c:v>
                </c:pt>
                <c:pt idx="712">
                  <c:v>35331161068.179199</c:v>
                </c:pt>
                <c:pt idx="713">
                  <c:v>35384039419.047798</c:v>
                </c:pt>
                <c:pt idx="714">
                  <c:v>35402218346.253098</c:v>
                </c:pt>
                <c:pt idx="715">
                  <c:v>35781691916.975197</c:v>
                </c:pt>
                <c:pt idx="716">
                  <c:v>35751155721.4151</c:v>
                </c:pt>
                <c:pt idx="717">
                  <c:v>35734339821.338699</c:v>
                </c:pt>
                <c:pt idx="718">
                  <c:v>35445097820.625702</c:v>
                </c:pt>
                <c:pt idx="719">
                  <c:v>35629551762.338097</c:v>
                </c:pt>
                <c:pt idx="720">
                  <c:v>35540249254.353302</c:v>
                </c:pt>
                <c:pt idx="721">
                  <c:v>35606165703.314499</c:v>
                </c:pt>
                <c:pt idx="722">
                  <c:v>35807440399.710403</c:v>
                </c:pt>
                <c:pt idx="723">
                  <c:v>35842497426.290497</c:v>
                </c:pt>
                <c:pt idx="724">
                  <c:v>35933160701.080597</c:v>
                </c:pt>
                <c:pt idx="725">
                  <c:v>35869086019.773102</c:v>
                </c:pt>
                <c:pt idx="726">
                  <c:v>35999493461.128403</c:v>
                </c:pt>
                <c:pt idx="727">
                  <c:v>36086801768.210602</c:v>
                </c:pt>
                <c:pt idx="728">
                  <c:v>36288681074.939201</c:v>
                </c:pt>
                <c:pt idx="729">
                  <c:v>36251017890.741501</c:v>
                </c:pt>
                <c:pt idx="730">
                  <c:v>36333264088.8358</c:v>
                </c:pt>
                <c:pt idx="731">
                  <c:v>36242038149.597801</c:v>
                </c:pt>
                <c:pt idx="732">
                  <c:v>35597713928.956398</c:v>
                </c:pt>
                <c:pt idx="733">
                  <c:v>35465232316.922798</c:v>
                </c:pt>
                <c:pt idx="734">
                  <c:v>35539041733.4879</c:v>
                </c:pt>
                <c:pt idx="735">
                  <c:v>35535204096.007698</c:v>
                </c:pt>
                <c:pt idx="736">
                  <c:v>35524409952.279503</c:v>
                </c:pt>
                <c:pt idx="737">
                  <c:v>35573099708.4076</c:v>
                </c:pt>
                <c:pt idx="738">
                  <c:v>35580052942.845299</c:v>
                </c:pt>
                <c:pt idx="739">
                  <c:v>35242085528.542999</c:v>
                </c:pt>
                <c:pt idx="740">
                  <c:v>35071342091.972702</c:v>
                </c:pt>
                <c:pt idx="741">
                  <c:v>34757768490.1838</c:v>
                </c:pt>
                <c:pt idx="742">
                  <c:v>34730888280.671799</c:v>
                </c:pt>
                <c:pt idx="743">
                  <c:v>34979004704.957001</c:v>
                </c:pt>
                <c:pt idx="744">
                  <c:v>35013385396.844803</c:v>
                </c:pt>
                <c:pt idx="745">
                  <c:v>35033578112.610901</c:v>
                </c:pt>
                <c:pt idx="746">
                  <c:v>34873004621.7939</c:v>
                </c:pt>
                <c:pt idx="747">
                  <c:v>34871169010.300797</c:v>
                </c:pt>
                <c:pt idx="748">
                  <c:v>34830625347.273804</c:v>
                </c:pt>
                <c:pt idx="749">
                  <c:v>34763827936.673401</c:v>
                </c:pt>
                <c:pt idx="750">
                  <c:v>34978473375.4366</c:v>
                </c:pt>
                <c:pt idx="751">
                  <c:v>34984975390.867699</c:v>
                </c:pt>
                <c:pt idx="752">
                  <c:v>35003128012.656403</c:v>
                </c:pt>
                <c:pt idx="753">
                  <c:v>34685114568.684097</c:v>
                </c:pt>
                <c:pt idx="754">
                  <c:v>34589235622.781502</c:v>
                </c:pt>
                <c:pt idx="755">
                  <c:v>34367403085.3283</c:v>
                </c:pt>
                <c:pt idx="756">
                  <c:v>34465531330.777901</c:v>
                </c:pt>
                <c:pt idx="757">
                  <c:v>34682613500.333298</c:v>
                </c:pt>
                <c:pt idx="758">
                  <c:v>34673531948.6493</c:v>
                </c:pt>
                <c:pt idx="759">
                  <c:v>34662688084.151001</c:v>
                </c:pt>
                <c:pt idx="760">
                  <c:v>34722611658.353798</c:v>
                </c:pt>
                <c:pt idx="761">
                  <c:v>34869086064.3479</c:v>
                </c:pt>
                <c:pt idx="762">
                  <c:v>35044234801.262901</c:v>
                </c:pt>
                <c:pt idx="763">
                  <c:v>34768502652.290298</c:v>
                </c:pt>
                <c:pt idx="764">
                  <c:v>34850376533.177498</c:v>
                </c:pt>
                <c:pt idx="765">
                  <c:v>34876377336.800201</c:v>
                </c:pt>
                <c:pt idx="766">
                  <c:v>34913921510.0159</c:v>
                </c:pt>
                <c:pt idx="767">
                  <c:v>35087615971.602798</c:v>
                </c:pt>
                <c:pt idx="768">
                  <c:v>35503318797.8339</c:v>
                </c:pt>
                <c:pt idx="769">
                  <c:v>36371497475.478996</c:v>
                </c:pt>
                <c:pt idx="770">
                  <c:v>36818643248.037498</c:v>
                </c:pt>
                <c:pt idx="771">
                  <c:v>37189043776.105301</c:v>
                </c:pt>
                <c:pt idx="772">
                  <c:v>37023288968.025398</c:v>
                </c:pt>
                <c:pt idx="773">
                  <c:v>36991236537.869301</c:v>
                </c:pt>
                <c:pt idx="774">
                  <c:v>36987329013.298698</c:v>
                </c:pt>
                <c:pt idx="775">
                  <c:v>36511923286.534897</c:v>
                </c:pt>
                <c:pt idx="776">
                  <c:v>36697997168.349297</c:v>
                </c:pt>
                <c:pt idx="777">
                  <c:v>36733576296.556999</c:v>
                </c:pt>
                <c:pt idx="778">
                  <c:v>36888878219.045403</c:v>
                </c:pt>
                <c:pt idx="779">
                  <c:v>37114966813.792397</c:v>
                </c:pt>
                <c:pt idx="780">
                  <c:v>37154959455.948502</c:v>
                </c:pt>
                <c:pt idx="781">
                  <c:v>37424584133.440804</c:v>
                </c:pt>
                <c:pt idx="782">
                  <c:v>37297902572.896103</c:v>
                </c:pt>
                <c:pt idx="783">
                  <c:v>37710603331.333397</c:v>
                </c:pt>
                <c:pt idx="784">
                  <c:v>38180862910.776703</c:v>
                </c:pt>
                <c:pt idx="785">
                  <c:v>38842917922.353302</c:v>
                </c:pt>
                <c:pt idx="786">
                  <c:v>39021138674.700798</c:v>
                </c:pt>
                <c:pt idx="787">
                  <c:v>38981050694.614098</c:v>
                </c:pt>
                <c:pt idx="788">
                  <c:v>38659175709.555397</c:v>
                </c:pt>
                <c:pt idx="789">
                  <c:v>38651132095.946198</c:v>
                </c:pt>
                <c:pt idx="790">
                  <c:v>39492926655.1632</c:v>
                </c:pt>
                <c:pt idx="791">
                  <c:v>39387557115.015701</c:v>
                </c:pt>
                <c:pt idx="792">
                  <c:v>39807121251.943802</c:v>
                </c:pt>
                <c:pt idx="793">
                  <c:v>39898927279.7491</c:v>
                </c:pt>
                <c:pt idx="794">
                  <c:v>39976806451.309196</c:v>
                </c:pt>
                <c:pt idx="795">
                  <c:v>39904493861.007599</c:v>
                </c:pt>
                <c:pt idx="796">
                  <c:v>39955279124.375999</c:v>
                </c:pt>
                <c:pt idx="797">
                  <c:v>40347104988.346001</c:v>
                </c:pt>
                <c:pt idx="798">
                  <c:v>40366885489.214302</c:v>
                </c:pt>
                <c:pt idx="799">
                  <c:v>40571783401.728203</c:v>
                </c:pt>
                <c:pt idx="800">
                  <c:v>41217555347.170799</c:v>
                </c:pt>
                <c:pt idx="801">
                  <c:v>41170483430.170998</c:v>
                </c:pt>
                <c:pt idx="802">
                  <c:v>40698046919.1306</c:v>
                </c:pt>
                <c:pt idx="803">
                  <c:v>40823137395.527901</c:v>
                </c:pt>
                <c:pt idx="804">
                  <c:v>41501545454.905098</c:v>
                </c:pt>
                <c:pt idx="805">
                  <c:v>41502192919.409302</c:v>
                </c:pt>
                <c:pt idx="806">
                  <c:v>41992638645.290298</c:v>
                </c:pt>
                <c:pt idx="807">
                  <c:v>41984734433.140099</c:v>
                </c:pt>
                <c:pt idx="808">
                  <c:v>42123501126.109398</c:v>
                </c:pt>
                <c:pt idx="809">
                  <c:v>42390179646.9524</c:v>
                </c:pt>
                <c:pt idx="810">
                  <c:v>42538482548.744301</c:v>
                </c:pt>
                <c:pt idx="811">
                  <c:v>42315907910.9543</c:v>
                </c:pt>
                <c:pt idx="812">
                  <c:v>42362560809.757004</c:v>
                </c:pt>
                <c:pt idx="813">
                  <c:v>42553436606.536102</c:v>
                </c:pt>
                <c:pt idx="814">
                  <c:v>42930532545.815498</c:v>
                </c:pt>
                <c:pt idx="815">
                  <c:v>43001900408.144096</c:v>
                </c:pt>
                <c:pt idx="816">
                  <c:v>43100541615.209198</c:v>
                </c:pt>
                <c:pt idx="817">
                  <c:v>43174870938.690002</c:v>
                </c:pt>
                <c:pt idx="818">
                  <c:v>43280465178.6185</c:v>
                </c:pt>
                <c:pt idx="819">
                  <c:v>43504839902.399902</c:v>
                </c:pt>
                <c:pt idx="820">
                  <c:v>43572236980.647102</c:v>
                </c:pt>
                <c:pt idx="821">
                  <c:v>43613839675.512001</c:v>
                </c:pt>
                <c:pt idx="822">
                  <c:v>43625327050.608398</c:v>
                </c:pt>
                <c:pt idx="823">
                  <c:v>43803322701.918602</c:v>
                </c:pt>
                <c:pt idx="824">
                  <c:v>43945617394.429199</c:v>
                </c:pt>
                <c:pt idx="825">
                  <c:v>43740787028.364998</c:v>
                </c:pt>
                <c:pt idx="826">
                  <c:v>43964009276.952202</c:v>
                </c:pt>
                <c:pt idx="827">
                  <c:v>45218905503.877602</c:v>
                </c:pt>
                <c:pt idx="828">
                  <c:v>45516879606.086502</c:v>
                </c:pt>
                <c:pt idx="829">
                  <c:v>45605291127.276497</c:v>
                </c:pt>
                <c:pt idx="830">
                  <c:v>45909222053.700401</c:v>
                </c:pt>
                <c:pt idx="831">
                  <c:v>45494789508.896004</c:v>
                </c:pt>
                <c:pt idx="832">
                  <c:v>45341185251.506104</c:v>
                </c:pt>
                <c:pt idx="833">
                  <c:v>45410977372.057198</c:v>
                </c:pt>
                <c:pt idx="834">
                  <c:v>45716400779.535896</c:v>
                </c:pt>
                <c:pt idx="835">
                  <c:v>45737930028.234901</c:v>
                </c:pt>
                <c:pt idx="836">
                  <c:v>45740523874.564598</c:v>
                </c:pt>
                <c:pt idx="837">
                  <c:v>45650761140.713898</c:v>
                </c:pt>
                <c:pt idx="838">
                  <c:v>45695747506.727898</c:v>
                </c:pt>
                <c:pt idx="839">
                  <c:v>46233725517.004402</c:v>
                </c:pt>
                <c:pt idx="840">
                  <c:v>46308905561.050003</c:v>
                </c:pt>
                <c:pt idx="841">
                  <c:v>47378162864.586899</c:v>
                </c:pt>
                <c:pt idx="842">
                  <c:v>47470815140.615898</c:v>
                </c:pt>
                <c:pt idx="843">
                  <c:v>47928122629.4561</c:v>
                </c:pt>
                <c:pt idx="844">
                  <c:v>48117181243.026199</c:v>
                </c:pt>
                <c:pt idx="845">
                  <c:v>50928978633.140999</c:v>
                </c:pt>
                <c:pt idx="846">
                  <c:v>51501085765.671898</c:v>
                </c:pt>
                <c:pt idx="847">
                  <c:v>51939547682.444199</c:v>
                </c:pt>
                <c:pt idx="848">
                  <c:v>52192918881.665901</c:v>
                </c:pt>
                <c:pt idx="849">
                  <c:v>52179538308.189903</c:v>
                </c:pt>
                <c:pt idx="850">
                  <c:v>52206516625.647202</c:v>
                </c:pt>
                <c:pt idx="851">
                  <c:v>52251068886.0867</c:v>
                </c:pt>
                <c:pt idx="852">
                  <c:v>52511058172.458801</c:v>
                </c:pt>
                <c:pt idx="853">
                  <c:v>52543272449.931801</c:v>
                </c:pt>
                <c:pt idx="854">
                  <c:v>53108112928.811203</c:v>
                </c:pt>
                <c:pt idx="855">
                  <c:v>53310479100.967697</c:v>
                </c:pt>
                <c:pt idx="856">
                  <c:v>53318824080.848999</c:v>
                </c:pt>
                <c:pt idx="857">
                  <c:v>53405057205.711197</c:v>
                </c:pt>
                <c:pt idx="858">
                  <c:v>54444241631.461502</c:v>
                </c:pt>
                <c:pt idx="859">
                  <c:v>55031638054.416298</c:v>
                </c:pt>
                <c:pt idx="860">
                  <c:v>55317788890.171303</c:v>
                </c:pt>
                <c:pt idx="861">
                  <c:v>55748033823.799698</c:v>
                </c:pt>
                <c:pt idx="862">
                  <c:v>56226639082.6502</c:v>
                </c:pt>
                <c:pt idx="863">
                  <c:v>56045142850.314903</c:v>
                </c:pt>
                <c:pt idx="864">
                  <c:v>56202492564.076302</c:v>
                </c:pt>
                <c:pt idx="865">
                  <c:v>56243672309.974701</c:v>
                </c:pt>
                <c:pt idx="866">
                  <c:v>56065914550.6175</c:v>
                </c:pt>
                <c:pt idx="867">
                  <c:v>56066099350.170601</c:v>
                </c:pt>
                <c:pt idx="868">
                  <c:v>56094898069.451401</c:v>
                </c:pt>
                <c:pt idx="869">
                  <c:v>56299817405.641899</c:v>
                </c:pt>
                <c:pt idx="870">
                  <c:v>56368613717.770302</c:v>
                </c:pt>
                <c:pt idx="871">
                  <c:v>56453148857.7883</c:v>
                </c:pt>
                <c:pt idx="872">
                  <c:v>56470447396.853401</c:v>
                </c:pt>
                <c:pt idx="873">
                  <c:v>56216659021.478104</c:v>
                </c:pt>
                <c:pt idx="874">
                  <c:v>56248466121.780602</c:v>
                </c:pt>
                <c:pt idx="875">
                  <c:v>56204435443.243202</c:v>
                </c:pt>
                <c:pt idx="876">
                  <c:v>57200106375.861504</c:v>
                </c:pt>
                <c:pt idx="877">
                  <c:v>57088551689.010696</c:v>
                </c:pt>
                <c:pt idx="878">
                  <c:v>57171310844.065697</c:v>
                </c:pt>
                <c:pt idx="879">
                  <c:v>56618758433.245598</c:v>
                </c:pt>
                <c:pt idx="880">
                  <c:v>56192790045.027</c:v>
                </c:pt>
                <c:pt idx="881">
                  <c:v>56032298616.477898</c:v>
                </c:pt>
                <c:pt idx="882">
                  <c:v>55583497658.140297</c:v>
                </c:pt>
                <c:pt idx="883">
                  <c:v>56371329450.417297</c:v>
                </c:pt>
                <c:pt idx="884">
                  <c:v>56349522697.493301</c:v>
                </c:pt>
                <c:pt idx="885">
                  <c:v>56369921922.395599</c:v>
                </c:pt>
                <c:pt idx="886">
                  <c:v>56198202737.2547</c:v>
                </c:pt>
                <c:pt idx="887">
                  <c:v>56439264548.442497</c:v>
                </c:pt>
                <c:pt idx="888">
                  <c:v>56982960088.009102</c:v>
                </c:pt>
                <c:pt idx="889">
                  <c:v>57254502821.514198</c:v>
                </c:pt>
                <c:pt idx="890">
                  <c:v>58073873298.691498</c:v>
                </c:pt>
                <c:pt idx="891">
                  <c:v>58111794745.4161</c:v>
                </c:pt>
                <c:pt idx="892">
                  <c:v>58113399484.633202</c:v>
                </c:pt>
                <c:pt idx="893">
                  <c:v>57861728800.764297</c:v>
                </c:pt>
                <c:pt idx="894">
                  <c:v>58113401410.6492</c:v>
                </c:pt>
                <c:pt idx="895">
                  <c:v>58253458127.4188</c:v>
                </c:pt>
                <c:pt idx="896">
                  <c:v>58318828935.290199</c:v>
                </c:pt>
                <c:pt idx="897">
                  <c:v>58580801911.0923</c:v>
                </c:pt>
                <c:pt idx="898">
                  <c:v>58767867934.428902</c:v>
                </c:pt>
                <c:pt idx="899">
                  <c:v>58706368120.683403</c:v>
                </c:pt>
                <c:pt idx="900">
                  <c:v>58797192317.786201</c:v>
                </c:pt>
                <c:pt idx="901">
                  <c:v>58812622301.138199</c:v>
                </c:pt>
                <c:pt idx="902">
                  <c:v>59120717325.774101</c:v>
                </c:pt>
                <c:pt idx="903">
                  <c:v>59156318408.931702</c:v>
                </c:pt>
                <c:pt idx="904">
                  <c:v>59598715491.910103</c:v>
                </c:pt>
                <c:pt idx="905">
                  <c:v>59608085871.173203</c:v>
                </c:pt>
                <c:pt idx="906">
                  <c:v>59696955513.089203</c:v>
                </c:pt>
                <c:pt idx="907">
                  <c:v>59698466612.642601</c:v>
                </c:pt>
                <c:pt idx="908">
                  <c:v>60053637822.541901</c:v>
                </c:pt>
                <c:pt idx="909">
                  <c:v>60151001187.558403</c:v>
                </c:pt>
                <c:pt idx="910">
                  <c:v>60340763781.930298</c:v>
                </c:pt>
                <c:pt idx="911">
                  <c:v>60252631298.786201</c:v>
                </c:pt>
                <c:pt idx="912">
                  <c:v>60247248034.660599</c:v>
                </c:pt>
                <c:pt idx="913">
                  <c:v>60187903065.605698</c:v>
                </c:pt>
                <c:pt idx="914">
                  <c:v>60076751940.635201</c:v>
                </c:pt>
                <c:pt idx="915">
                  <c:v>60114128865.341797</c:v>
                </c:pt>
                <c:pt idx="916">
                  <c:v>60650587987.374298</c:v>
                </c:pt>
                <c:pt idx="917">
                  <c:v>60865979160.248299</c:v>
                </c:pt>
                <c:pt idx="918">
                  <c:v>60568013233.086601</c:v>
                </c:pt>
                <c:pt idx="919">
                  <c:v>60529071048.7136</c:v>
                </c:pt>
                <c:pt idx="920">
                  <c:v>60328792921.006599</c:v>
                </c:pt>
                <c:pt idx="921">
                  <c:v>60135120225.118103</c:v>
                </c:pt>
                <c:pt idx="922">
                  <c:v>60138507773.407799</c:v>
                </c:pt>
                <c:pt idx="923">
                  <c:v>59937806991.816498</c:v>
                </c:pt>
                <c:pt idx="924">
                  <c:v>59918561216.026802</c:v>
                </c:pt>
                <c:pt idx="925">
                  <c:v>60074656977.702301</c:v>
                </c:pt>
                <c:pt idx="926">
                  <c:v>60085387673.157402</c:v>
                </c:pt>
                <c:pt idx="927">
                  <c:v>60050950076.582497</c:v>
                </c:pt>
                <c:pt idx="928">
                  <c:v>60199908506.245697</c:v>
                </c:pt>
                <c:pt idx="929">
                  <c:v>60417188776.176697</c:v>
                </c:pt>
                <c:pt idx="930">
                  <c:v>60482834985.687302</c:v>
                </c:pt>
                <c:pt idx="931">
                  <c:v>60905068137.792198</c:v>
                </c:pt>
                <c:pt idx="932">
                  <c:v>60899531624.7845</c:v>
                </c:pt>
                <c:pt idx="933">
                  <c:v>60905279546.476601</c:v>
                </c:pt>
                <c:pt idx="934">
                  <c:v>60912555306.205902</c:v>
                </c:pt>
                <c:pt idx="935">
                  <c:v>60928832833.859001</c:v>
                </c:pt>
                <c:pt idx="936">
                  <c:v>61589269101.355202</c:v>
                </c:pt>
                <c:pt idx="937">
                  <c:v>61896921299.124603</c:v>
                </c:pt>
                <c:pt idx="938">
                  <c:v>62129850660.586197</c:v>
                </c:pt>
                <c:pt idx="939">
                  <c:v>62325968054.9981</c:v>
                </c:pt>
                <c:pt idx="940">
                  <c:v>62251662906.804298</c:v>
                </c:pt>
                <c:pt idx="941">
                  <c:v>62076749988.768303</c:v>
                </c:pt>
                <c:pt idx="942">
                  <c:v>62026261648.920998</c:v>
                </c:pt>
                <c:pt idx="943">
                  <c:v>62142665088.874702</c:v>
                </c:pt>
                <c:pt idx="944">
                  <c:v>61508869555.164299</c:v>
                </c:pt>
                <c:pt idx="945">
                  <c:v>61469063386.187897</c:v>
                </c:pt>
                <c:pt idx="946">
                  <c:v>61520122153.827904</c:v>
                </c:pt>
                <c:pt idx="947">
                  <c:v>61504588129.611702</c:v>
                </c:pt>
                <c:pt idx="948">
                  <c:v>61502292587.126701</c:v>
                </c:pt>
                <c:pt idx="949">
                  <c:v>61786628299.920898</c:v>
                </c:pt>
                <c:pt idx="950">
                  <c:v>60949351180.205704</c:v>
                </c:pt>
                <c:pt idx="951">
                  <c:v>60947364928.441101</c:v>
                </c:pt>
                <c:pt idx="952">
                  <c:v>60867341067.191704</c:v>
                </c:pt>
                <c:pt idx="953">
                  <c:v>60689997043.403</c:v>
                </c:pt>
                <c:pt idx="954">
                  <c:v>60800003218.424004</c:v>
                </c:pt>
                <c:pt idx="955">
                  <c:v>60801300532.305199</c:v>
                </c:pt>
                <c:pt idx="956">
                  <c:v>60886438189.638702</c:v>
                </c:pt>
                <c:pt idx="957">
                  <c:v>60861380673.336304</c:v>
                </c:pt>
                <c:pt idx="958">
                  <c:v>60631968614.496002</c:v>
                </c:pt>
                <c:pt idx="959">
                  <c:v>60575195332.760902</c:v>
                </c:pt>
                <c:pt idx="960">
                  <c:v>60805371271.162498</c:v>
                </c:pt>
                <c:pt idx="961">
                  <c:v>60894170790.318298</c:v>
                </c:pt>
                <c:pt idx="962">
                  <c:v>60855229769.997597</c:v>
                </c:pt>
                <c:pt idx="963">
                  <c:v>60617499885.701698</c:v>
                </c:pt>
                <c:pt idx="964">
                  <c:v>60660002910.379303</c:v>
                </c:pt>
                <c:pt idx="965">
                  <c:v>61178036077.039299</c:v>
                </c:pt>
                <c:pt idx="966">
                  <c:v>61212203672.456001</c:v>
                </c:pt>
                <c:pt idx="967">
                  <c:v>61723721871.269096</c:v>
                </c:pt>
                <c:pt idx="968">
                  <c:v>61721143708.712402</c:v>
                </c:pt>
                <c:pt idx="969">
                  <c:v>61701492712.773003</c:v>
                </c:pt>
                <c:pt idx="970">
                  <c:v>61543750452.910301</c:v>
                </c:pt>
                <c:pt idx="971">
                  <c:v>61392676922.029404</c:v>
                </c:pt>
                <c:pt idx="972">
                  <c:v>61255011415.839798</c:v>
                </c:pt>
                <c:pt idx="973">
                  <c:v>61116764897.1054</c:v>
                </c:pt>
                <c:pt idx="974">
                  <c:v>61040432498.467598</c:v>
                </c:pt>
                <c:pt idx="975">
                  <c:v>60965783559.035599</c:v>
                </c:pt>
                <c:pt idx="976">
                  <c:v>60910872304.5495</c:v>
                </c:pt>
                <c:pt idx="977">
                  <c:v>60931561094.548302</c:v>
                </c:pt>
                <c:pt idx="978">
                  <c:v>61456111625.284599</c:v>
                </c:pt>
                <c:pt idx="979">
                  <c:v>61503892540.735001</c:v>
                </c:pt>
                <c:pt idx="980">
                  <c:v>61192830801.599998</c:v>
                </c:pt>
                <c:pt idx="981">
                  <c:v>61108371805.515297</c:v>
                </c:pt>
                <c:pt idx="982">
                  <c:v>61079859748.939796</c:v>
                </c:pt>
                <c:pt idx="983">
                  <c:v>61069252946.978104</c:v>
                </c:pt>
                <c:pt idx="984">
                  <c:v>61025956000.800797</c:v>
                </c:pt>
                <c:pt idx="985">
                  <c:v>60981759148.884003</c:v>
                </c:pt>
                <c:pt idx="986">
                  <c:v>61234323266.670197</c:v>
                </c:pt>
                <c:pt idx="987">
                  <c:v>61083044087.784103</c:v>
                </c:pt>
                <c:pt idx="988">
                  <c:v>61668532113.5933</c:v>
                </c:pt>
                <c:pt idx="989">
                  <c:v>61655886363.365997</c:v>
                </c:pt>
                <c:pt idx="990">
                  <c:v>61627304085.523903</c:v>
                </c:pt>
                <c:pt idx="991">
                  <c:v>61627132410.140198</c:v>
                </c:pt>
                <c:pt idx="992">
                  <c:v>61546152285.123299</c:v>
                </c:pt>
                <c:pt idx="993">
                  <c:v>61509240699.849098</c:v>
                </c:pt>
                <c:pt idx="994">
                  <c:v>61352899060.468803</c:v>
                </c:pt>
                <c:pt idx="995">
                  <c:v>61254399466.519897</c:v>
                </c:pt>
                <c:pt idx="996">
                  <c:v>61240656839.425903</c:v>
                </c:pt>
                <c:pt idx="997">
                  <c:v>61250974946.8377</c:v>
                </c:pt>
                <c:pt idx="998">
                  <c:v>61585219083.568199</c:v>
                </c:pt>
                <c:pt idx="999">
                  <c:v>61904408505.333298</c:v>
                </c:pt>
                <c:pt idx="1000">
                  <c:v>61782873643.897301</c:v>
                </c:pt>
                <c:pt idx="1001">
                  <c:v>61706915980.072502</c:v>
                </c:pt>
                <c:pt idx="1002">
                  <c:v>61720216218.7239</c:v>
                </c:pt>
                <c:pt idx="1003">
                  <c:v>61708746298.928299</c:v>
                </c:pt>
                <c:pt idx="1004">
                  <c:v>61672471232.7211</c:v>
                </c:pt>
                <c:pt idx="1005">
                  <c:v>61486603678.358803</c:v>
                </c:pt>
                <c:pt idx="1006">
                  <c:v>61645964432.484299</c:v>
                </c:pt>
                <c:pt idx="1007">
                  <c:v>61785325736.275902</c:v>
                </c:pt>
                <c:pt idx="1008">
                  <c:v>62127723751.5868</c:v>
                </c:pt>
                <c:pt idx="1009">
                  <c:v>62138849073.549103</c:v>
                </c:pt>
                <c:pt idx="1010">
                  <c:v>62207910534.0009</c:v>
                </c:pt>
                <c:pt idx="1011">
                  <c:v>62222414420.986504</c:v>
                </c:pt>
                <c:pt idx="1012">
                  <c:v>61990294822.256104</c:v>
                </c:pt>
                <c:pt idx="1013">
                  <c:v>61957203749.108398</c:v>
                </c:pt>
                <c:pt idx="1014">
                  <c:v>62375182383.813301</c:v>
                </c:pt>
                <c:pt idx="1015">
                  <c:v>62830227713.915199</c:v>
                </c:pt>
                <c:pt idx="1016">
                  <c:v>63513728765.471298</c:v>
                </c:pt>
                <c:pt idx="1017">
                  <c:v>63624539540.206398</c:v>
                </c:pt>
                <c:pt idx="1018">
                  <c:v>63645701670.761398</c:v>
                </c:pt>
                <c:pt idx="1019">
                  <c:v>63390464631.818703</c:v>
                </c:pt>
                <c:pt idx="1020">
                  <c:v>62402203816.181602</c:v>
                </c:pt>
                <c:pt idx="1021">
                  <c:v>63483508990.464699</c:v>
                </c:pt>
                <c:pt idx="1022">
                  <c:v>64720387308.812202</c:v>
                </c:pt>
                <c:pt idx="1023">
                  <c:v>64791644135.096603</c:v>
                </c:pt>
                <c:pt idx="1024">
                  <c:v>64595341290.3414</c:v>
                </c:pt>
                <c:pt idx="1025">
                  <c:v>64467724533.032204</c:v>
                </c:pt>
                <c:pt idx="1026">
                  <c:v>64758592638.769302</c:v>
                </c:pt>
                <c:pt idx="1027">
                  <c:v>64754306762.012199</c:v>
                </c:pt>
                <c:pt idx="1028">
                  <c:v>64663762024.721001</c:v>
                </c:pt>
                <c:pt idx="1029">
                  <c:v>65119884120.819901</c:v>
                </c:pt>
                <c:pt idx="1030">
                  <c:v>64024850565.970001</c:v>
                </c:pt>
                <c:pt idx="1031">
                  <c:v>64270649511.546799</c:v>
                </c:pt>
                <c:pt idx="1032">
                  <c:v>64285647872.198402</c:v>
                </c:pt>
                <c:pt idx="1033">
                  <c:v>63880072658.345802</c:v>
                </c:pt>
                <c:pt idx="1034">
                  <c:v>63804337172.675697</c:v>
                </c:pt>
                <c:pt idx="1035">
                  <c:v>64003380358.565697</c:v>
                </c:pt>
                <c:pt idx="1036">
                  <c:v>64024628286.236</c:v>
                </c:pt>
                <c:pt idx="1037">
                  <c:v>64250322579.405502</c:v>
                </c:pt>
                <c:pt idx="1038">
                  <c:v>64188824575.575798</c:v>
                </c:pt>
                <c:pt idx="1039">
                  <c:v>64165551880.3377</c:v>
                </c:pt>
                <c:pt idx="1040">
                  <c:v>64362866856.169502</c:v>
                </c:pt>
                <c:pt idx="1041">
                  <c:v>64571350833.304497</c:v>
                </c:pt>
                <c:pt idx="1042">
                  <c:v>64649513857.3694</c:v>
                </c:pt>
                <c:pt idx="1043">
                  <c:v>64762663626.176102</c:v>
                </c:pt>
                <c:pt idx="1044">
                  <c:v>65267428113.7771</c:v>
                </c:pt>
                <c:pt idx="1045">
                  <c:v>65279194197.364197</c:v>
                </c:pt>
                <c:pt idx="1046">
                  <c:v>65200159668.7435</c:v>
                </c:pt>
                <c:pt idx="1047">
                  <c:v>65582516791.056602</c:v>
                </c:pt>
                <c:pt idx="1048">
                  <c:v>65600277949.560501</c:v>
                </c:pt>
                <c:pt idx="1049">
                  <c:v>66411009283.7575</c:v>
                </c:pt>
                <c:pt idx="1050">
                  <c:v>67666316828.349403</c:v>
                </c:pt>
                <c:pt idx="1051">
                  <c:v>68162345082.250504</c:v>
                </c:pt>
                <c:pt idx="1052">
                  <c:v>68175449428.104599</c:v>
                </c:pt>
                <c:pt idx="1053">
                  <c:v>68158258982.026901</c:v>
                </c:pt>
                <c:pt idx="1054">
                  <c:v>68278690130.785202</c:v>
                </c:pt>
                <c:pt idx="1055">
                  <c:v>67919335078.968102</c:v>
                </c:pt>
                <c:pt idx="1056">
                  <c:v>67501312728.847099</c:v>
                </c:pt>
                <c:pt idx="1057">
                  <c:v>67141855554.203003</c:v>
                </c:pt>
                <c:pt idx="1058">
                  <c:v>67542011449.1576</c:v>
                </c:pt>
                <c:pt idx="1059">
                  <c:v>67542228476.6511</c:v>
                </c:pt>
                <c:pt idx="1060">
                  <c:v>67454609360.232002</c:v>
                </c:pt>
                <c:pt idx="1061">
                  <c:v>68044691544.514702</c:v>
                </c:pt>
                <c:pt idx="1062">
                  <c:v>69011841841.888596</c:v>
                </c:pt>
                <c:pt idx="1063">
                  <c:v>69340394517.072998</c:v>
                </c:pt>
                <c:pt idx="1064">
                  <c:v>70620028285.787201</c:v>
                </c:pt>
                <c:pt idx="1065">
                  <c:v>71541280531.897202</c:v>
                </c:pt>
                <c:pt idx="1066">
                  <c:v>71538548184.442993</c:v>
                </c:pt>
                <c:pt idx="1067">
                  <c:v>71549491496.401199</c:v>
                </c:pt>
                <c:pt idx="1068">
                  <c:v>71513530485.205505</c:v>
                </c:pt>
                <c:pt idx="1069">
                  <c:v>72146971879.890305</c:v>
                </c:pt>
                <c:pt idx="1070">
                  <c:v>72672911069.148804</c:v>
                </c:pt>
                <c:pt idx="1071">
                  <c:v>72570847322.363495</c:v>
                </c:pt>
                <c:pt idx="1072">
                  <c:v>72464557041.888397</c:v>
                </c:pt>
                <c:pt idx="1073">
                  <c:v>72547699909.176407</c:v>
                </c:pt>
                <c:pt idx="1074">
                  <c:v>72499319914.563095</c:v>
                </c:pt>
                <c:pt idx="1075">
                  <c:v>72425624280.226105</c:v>
                </c:pt>
                <c:pt idx="1076">
                  <c:v>72661309825.548401</c:v>
                </c:pt>
                <c:pt idx="1077">
                  <c:v>72353022867.154602</c:v>
                </c:pt>
                <c:pt idx="1078">
                  <c:v>72437004729.268906</c:v>
                </c:pt>
                <c:pt idx="1079">
                  <c:v>72975110549.913696</c:v>
                </c:pt>
                <c:pt idx="1080">
                  <c:v>73169475841.815994</c:v>
                </c:pt>
                <c:pt idx="1081">
                  <c:v>73194785399.014008</c:v>
                </c:pt>
                <c:pt idx="1082">
                  <c:v>73194539085.545303</c:v>
                </c:pt>
                <c:pt idx="1083">
                  <c:v>73610319439.592102</c:v>
                </c:pt>
                <c:pt idx="1084">
                  <c:v>73594450402.461899</c:v>
                </c:pt>
                <c:pt idx="1085">
                  <c:v>74338680585.203201</c:v>
                </c:pt>
                <c:pt idx="1086">
                  <c:v>74163618655.866699</c:v>
                </c:pt>
                <c:pt idx="1087">
                  <c:v>73976208429.7901</c:v>
                </c:pt>
                <c:pt idx="1088">
                  <c:v>73960703749.015793</c:v>
                </c:pt>
                <c:pt idx="1089">
                  <c:v>74131793688.853806</c:v>
                </c:pt>
                <c:pt idx="1090">
                  <c:v>73979784471.651993</c:v>
                </c:pt>
                <c:pt idx="1091">
                  <c:v>74153783390.9151</c:v>
                </c:pt>
                <c:pt idx="1092">
                  <c:v>73967925897.965393</c:v>
                </c:pt>
                <c:pt idx="1093">
                  <c:v>73769508933.577301</c:v>
                </c:pt>
                <c:pt idx="1094">
                  <c:v>73723140848.841202</c:v>
                </c:pt>
                <c:pt idx="1095">
                  <c:v>73668158839.964096</c:v>
                </c:pt>
                <c:pt idx="1096">
                  <c:v>73503911954.777206</c:v>
                </c:pt>
                <c:pt idx="1097">
                  <c:v>73395860021.481003</c:v>
                </c:pt>
                <c:pt idx="1098">
                  <c:v>73936203902.373596</c:v>
                </c:pt>
                <c:pt idx="1099">
                  <c:v>74303858028.503998</c:v>
                </c:pt>
                <c:pt idx="1100">
                  <c:v>75402867504.723999</c:v>
                </c:pt>
                <c:pt idx="1101">
                  <c:v>75340591581.690399</c:v>
                </c:pt>
                <c:pt idx="1102">
                  <c:v>75216551271.277496</c:v>
                </c:pt>
                <c:pt idx="1103">
                  <c:v>75490408399.695404</c:v>
                </c:pt>
                <c:pt idx="1104">
                  <c:v>75582405046.004807</c:v>
                </c:pt>
                <c:pt idx="1105">
                  <c:v>75665318341.245804</c:v>
                </c:pt>
                <c:pt idx="1106">
                  <c:v>75574178484.0522</c:v>
                </c:pt>
                <c:pt idx="1107">
                  <c:v>75026867754.309799</c:v>
                </c:pt>
                <c:pt idx="1108">
                  <c:v>75382187140.6008</c:v>
                </c:pt>
                <c:pt idx="1109">
                  <c:v>75639712687.316193</c:v>
                </c:pt>
                <c:pt idx="1110">
                  <c:v>75821593638.509995</c:v>
                </c:pt>
                <c:pt idx="1111">
                  <c:v>76219878474.082108</c:v>
                </c:pt>
                <c:pt idx="1112">
                  <c:v>76066936940.326996</c:v>
                </c:pt>
                <c:pt idx="1113">
                  <c:v>75948741220.901505</c:v>
                </c:pt>
                <c:pt idx="1114">
                  <c:v>76033638109.439896</c:v>
                </c:pt>
                <c:pt idx="1115">
                  <c:v>75939549186.604904</c:v>
                </c:pt>
                <c:pt idx="1116">
                  <c:v>75939618382.203705</c:v>
                </c:pt>
                <c:pt idx="1117">
                  <c:v>76201196395.608902</c:v>
                </c:pt>
                <c:pt idx="1118">
                  <c:v>76780747878.549698</c:v>
                </c:pt>
                <c:pt idx="1119">
                  <c:v>76534953556.2341</c:v>
                </c:pt>
                <c:pt idx="1120">
                  <c:v>76493628580.560394</c:v>
                </c:pt>
                <c:pt idx="1121">
                  <c:v>76326620231.946304</c:v>
                </c:pt>
                <c:pt idx="1122">
                  <c:v>76278128433.615204</c:v>
                </c:pt>
                <c:pt idx="1123">
                  <c:v>76236838551.976395</c:v>
                </c:pt>
                <c:pt idx="1124">
                  <c:v>76159183452.117905</c:v>
                </c:pt>
                <c:pt idx="1125">
                  <c:v>76198885072.769806</c:v>
                </c:pt>
                <c:pt idx="1126">
                  <c:v>76301584814.626999</c:v>
                </c:pt>
                <c:pt idx="1127">
                  <c:v>75950060281.338104</c:v>
                </c:pt>
                <c:pt idx="1128">
                  <c:v>75912385027.861099</c:v>
                </c:pt>
                <c:pt idx="1129">
                  <c:v>75855338093.964996</c:v>
                </c:pt>
                <c:pt idx="1130">
                  <c:v>75797588536.420105</c:v>
                </c:pt>
                <c:pt idx="1131">
                  <c:v>75556937074.627899</c:v>
                </c:pt>
                <c:pt idx="1132">
                  <c:v>75145449692.4254</c:v>
                </c:pt>
                <c:pt idx="1133">
                  <c:v>75296518973.280807</c:v>
                </c:pt>
                <c:pt idx="1134">
                  <c:v>75451938946.939407</c:v>
                </c:pt>
                <c:pt idx="1135">
                  <c:v>75779329530.512894</c:v>
                </c:pt>
                <c:pt idx="1136">
                  <c:v>75700645708.509399</c:v>
                </c:pt>
                <c:pt idx="1137">
                  <c:v>75757366577.005707</c:v>
                </c:pt>
                <c:pt idx="1138">
                  <c:v>76155747955.871399</c:v>
                </c:pt>
                <c:pt idx="1139">
                  <c:v>75967424757.972794</c:v>
                </c:pt>
                <c:pt idx="1140">
                  <c:v>76052521919.116196</c:v>
                </c:pt>
                <c:pt idx="1141">
                  <c:v>75578542259.787003</c:v>
                </c:pt>
                <c:pt idx="1142">
                  <c:v>74989995354.035599</c:v>
                </c:pt>
                <c:pt idx="1143">
                  <c:v>74928978465.231293</c:v>
                </c:pt>
                <c:pt idx="1144">
                  <c:v>74854938591.167694</c:v>
                </c:pt>
                <c:pt idx="1145">
                  <c:v>74892956509.573807</c:v>
                </c:pt>
                <c:pt idx="1146">
                  <c:v>74880488294.860107</c:v>
                </c:pt>
                <c:pt idx="1147">
                  <c:v>74643339219.067093</c:v>
                </c:pt>
                <c:pt idx="1148">
                  <c:v>73909788280.453506</c:v>
                </c:pt>
                <c:pt idx="1149">
                  <c:v>74040826913.061798</c:v>
                </c:pt>
                <c:pt idx="1150">
                  <c:v>74004667844.0672</c:v>
                </c:pt>
                <c:pt idx="1151">
                  <c:v>74068748779.502396</c:v>
                </c:pt>
                <c:pt idx="1152">
                  <c:v>74501543758.895706</c:v>
                </c:pt>
                <c:pt idx="1153">
                  <c:v>75168587746.096207</c:v>
                </c:pt>
                <c:pt idx="1154">
                  <c:v>75754672529.577805</c:v>
                </c:pt>
                <c:pt idx="1155">
                  <c:v>76024535653.555893</c:v>
                </c:pt>
                <c:pt idx="1156">
                  <c:v>76529002202.760406</c:v>
                </c:pt>
                <c:pt idx="1157">
                  <c:v>76543535518.573593</c:v>
                </c:pt>
                <c:pt idx="1158">
                  <c:v>76589515806.042007</c:v>
                </c:pt>
                <c:pt idx="1159">
                  <c:v>77509820034.286896</c:v>
                </c:pt>
                <c:pt idx="1160">
                  <c:v>77509490840.235596</c:v>
                </c:pt>
                <c:pt idx="1161">
                  <c:v>77812656340.264694</c:v>
                </c:pt>
                <c:pt idx="1162">
                  <c:v>78052939534.6978</c:v>
                </c:pt>
                <c:pt idx="1163">
                  <c:v>78062265665.878403</c:v>
                </c:pt>
                <c:pt idx="1164">
                  <c:v>78125782618.125107</c:v>
                </c:pt>
                <c:pt idx="1165">
                  <c:v>78177215513.576706</c:v>
                </c:pt>
                <c:pt idx="1166">
                  <c:v>78322005232.9384</c:v>
                </c:pt>
                <c:pt idx="1167">
                  <c:v>78461039498.999603</c:v>
                </c:pt>
                <c:pt idx="1168">
                  <c:v>78247279770.471405</c:v>
                </c:pt>
                <c:pt idx="1169">
                  <c:v>78273133759.300995</c:v>
                </c:pt>
                <c:pt idx="1170">
                  <c:v>78479111692.530701</c:v>
                </c:pt>
                <c:pt idx="1171">
                  <c:v>78424700012.913803</c:v>
                </c:pt>
                <c:pt idx="1172">
                  <c:v>78400153698.200394</c:v>
                </c:pt>
                <c:pt idx="1173">
                  <c:v>78445964850.049194</c:v>
                </c:pt>
                <c:pt idx="1174">
                  <c:v>78315434993.764404</c:v>
                </c:pt>
                <c:pt idx="1175">
                  <c:v>78042840696.922394</c:v>
                </c:pt>
                <c:pt idx="1176">
                  <c:v>77331627180.341904</c:v>
                </c:pt>
                <c:pt idx="1177">
                  <c:v>77093596994.706604</c:v>
                </c:pt>
                <c:pt idx="1178">
                  <c:v>77077940358.125</c:v>
                </c:pt>
                <c:pt idx="1179">
                  <c:v>77107714886.002701</c:v>
                </c:pt>
                <c:pt idx="1180">
                  <c:v>77107982651.435806</c:v>
                </c:pt>
                <c:pt idx="1181">
                  <c:v>76915464264.767395</c:v>
                </c:pt>
                <c:pt idx="1182">
                  <c:v>76591043824.280197</c:v>
                </c:pt>
                <c:pt idx="1183">
                  <c:v>76476959213.826797</c:v>
                </c:pt>
                <c:pt idx="1184">
                  <c:v>76517544120.7733</c:v>
                </c:pt>
                <c:pt idx="1185">
                  <c:v>76474911697.462402</c:v>
                </c:pt>
                <c:pt idx="1186">
                  <c:v>76384734230.460602</c:v>
                </c:pt>
                <c:pt idx="1187">
                  <c:v>76016098863.741394</c:v>
                </c:pt>
                <c:pt idx="1188">
                  <c:v>76008223428.3284</c:v>
                </c:pt>
                <c:pt idx="1189">
                  <c:v>75371182421.471603</c:v>
                </c:pt>
                <c:pt idx="1190">
                  <c:v>75187332687.296906</c:v>
                </c:pt>
                <c:pt idx="1191">
                  <c:v>75338085489.5177</c:v>
                </c:pt>
                <c:pt idx="1192">
                  <c:v>75382811888.476807</c:v>
                </c:pt>
                <c:pt idx="1193">
                  <c:v>75441548669.848099</c:v>
                </c:pt>
                <c:pt idx="1194">
                  <c:v>75769878326.6978</c:v>
                </c:pt>
                <c:pt idx="1195">
                  <c:v>75749018875.952805</c:v>
                </c:pt>
                <c:pt idx="1196">
                  <c:v>75208766704.423203</c:v>
                </c:pt>
                <c:pt idx="1197">
                  <c:v>74977683650.886795</c:v>
                </c:pt>
                <c:pt idx="1198">
                  <c:v>74787856335.980194</c:v>
                </c:pt>
                <c:pt idx="1199">
                  <c:v>74713286205.172607</c:v>
                </c:pt>
                <c:pt idx="1200">
                  <c:v>74629591185.866806</c:v>
                </c:pt>
                <c:pt idx="1201">
                  <c:v>74341587408.565399</c:v>
                </c:pt>
                <c:pt idx="1202">
                  <c:v>75016056899.618698</c:v>
                </c:pt>
                <c:pt idx="1203">
                  <c:v>75806879075.365707</c:v>
                </c:pt>
                <c:pt idx="1204">
                  <c:v>75673057112.481903</c:v>
                </c:pt>
                <c:pt idx="1205">
                  <c:v>75985424473.906006</c:v>
                </c:pt>
                <c:pt idx="1206">
                  <c:v>76020188662.6474</c:v>
                </c:pt>
                <c:pt idx="1207">
                  <c:v>75956415747.386597</c:v>
                </c:pt>
                <c:pt idx="1208">
                  <c:v>75815735295.470993</c:v>
                </c:pt>
                <c:pt idx="1209">
                  <c:v>74927824593.929901</c:v>
                </c:pt>
                <c:pt idx="1210">
                  <c:v>74440160183.658096</c:v>
                </c:pt>
                <c:pt idx="1211">
                  <c:v>73725876877.117599</c:v>
                </c:pt>
                <c:pt idx="1212">
                  <c:v>72893696034.716599</c:v>
                </c:pt>
                <c:pt idx="1213">
                  <c:v>72525746654.439896</c:v>
                </c:pt>
                <c:pt idx="1214">
                  <c:v>72391867384.721497</c:v>
                </c:pt>
                <c:pt idx="1215">
                  <c:v>72062863058.690704</c:v>
                </c:pt>
                <c:pt idx="1216">
                  <c:v>71545146183.6353</c:v>
                </c:pt>
                <c:pt idx="1217">
                  <c:v>71222533431.209</c:v>
                </c:pt>
                <c:pt idx="1218">
                  <c:v>70300438185.3479</c:v>
                </c:pt>
                <c:pt idx="1219">
                  <c:v>70048084221.757507</c:v>
                </c:pt>
                <c:pt idx="1220">
                  <c:v>70165928923.219193</c:v>
                </c:pt>
                <c:pt idx="1221">
                  <c:v>70278789633.517197</c:v>
                </c:pt>
                <c:pt idx="1222">
                  <c:v>70641107077.417694</c:v>
                </c:pt>
                <c:pt idx="1223">
                  <c:v>70764424031.343399</c:v>
                </c:pt>
                <c:pt idx="1224">
                  <c:v>70724659469.830795</c:v>
                </c:pt>
                <c:pt idx="1225">
                  <c:v>70621497254.346695</c:v>
                </c:pt>
                <c:pt idx="1226">
                  <c:v>72486291025.076996</c:v>
                </c:pt>
                <c:pt idx="1227">
                  <c:v>72663403646.940399</c:v>
                </c:pt>
                <c:pt idx="1228">
                  <c:v>72853256563.120407</c:v>
                </c:pt>
                <c:pt idx="1229">
                  <c:v>73017621342.348801</c:v>
                </c:pt>
                <c:pt idx="1230">
                  <c:v>73298558614.857407</c:v>
                </c:pt>
                <c:pt idx="1231">
                  <c:v>73327256816.460297</c:v>
                </c:pt>
                <c:pt idx="1232">
                  <c:v>73161159172.647797</c:v>
                </c:pt>
                <c:pt idx="1233">
                  <c:v>73476716063.945801</c:v>
                </c:pt>
                <c:pt idx="1234">
                  <c:v>73538747787.580597</c:v>
                </c:pt>
                <c:pt idx="1235">
                  <c:v>73608499482.570007</c:v>
                </c:pt>
                <c:pt idx="1236">
                  <c:v>73679064910.166397</c:v>
                </c:pt>
                <c:pt idx="1237">
                  <c:v>73499968672.974106</c:v>
                </c:pt>
                <c:pt idx="1238">
                  <c:v>73581990881.966293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91-48C1-A758-E9F106AF8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592687"/>
        <c:axId val="359593167"/>
      </c:lineChart>
      <c:dateAx>
        <c:axId val="35959268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93167"/>
        <c:crosses val="autoZero"/>
        <c:auto val="1"/>
        <c:lblOffset val="100"/>
        <c:baseTimeUnit val="days"/>
      </c:dateAx>
      <c:valAx>
        <c:axId val="35959316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9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'Tether Assets'!$V$2</c:f>
              <c:strCache>
                <c:ptCount val="1"/>
                <c:pt idx="0">
                  <c:v>Total Asset 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'Tether Assets'!$A$3:$A$1241</c15:sqref>
                  </c15:fullRef>
                </c:ext>
              </c:extLst>
              <c:f>'Tether Assets'!$A$4:$A$1241</c:f>
              <c:numCache>
                <c:formatCode>m/d/yyyy</c:formatCode>
                <c:ptCount val="1238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  <c:pt idx="32">
                  <c:v>44867</c:v>
                </c:pt>
                <c:pt idx="33">
                  <c:v>44868</c:v>
                </c:pt>
                <c:pt idx="34">
                  <c:v>44869</c:v>
                </c:pt>
                <c:pt idx="35">
                  <c:v>44870</c:v>
                </c:pt>
                <c:pt idx="36">
                  <c:v>44871</c:v>
                </c:pt>
                <c:pt idx="37">
                  <c:v>44872</c:v>
                </c:pt>
                <c:pt idx="38">
                  <c:v>44873</c:v>
                </c:pt>
                <c:pt idx="39">
                  <c:v>44874</c:v>
                </c:pt>
                <c:pt idx="40">
                  <c:v>44875</c:v>
                </c:pt>
                <c:pt idx="41">
                  <c:v>44876</c:v>
                </c:pt>
                <c:pt idx="42">
                  <c:v>44877</c:v>
                </c:pt>
                <c:pt idx="43">
                  <c:v>44878</c:v>
                </c:pt>
                <c:pt idx="44">
                  <c:v>44879</c:v>
                </c:pt>
                <c:pt idx="45">
                  <c:v>44880</c:v>
                </c:pt>
                <c:pt idx="46">
                  <c:v>44881</c:v>
                </c:pt>
                <c:pt idx="47">
                  <c:v>44882</c:v>
                </c:pt>
                <c:pt idx="48">
                  <c:v>44883</c:v>
                </c:pt>
                <c:pt idx="49">
                  <c:v>44884</c:v>
                </c:pt>
                <c:pt idx="50">
                  <c:v>44885</c:v>
                </c:pt>
                <c:pt idx="51">
                  <c:v>44886</c:v>
                </c:pt>
                <c:pt idx="52">
                  <c:v>44887</c:v>
                </c:pt>
                <c:pt idx="53">
                  <c:v>44888</c:v>
                </c:pt>
                <c:pt idx="54">
                  <c:v>44889</c:v>
                </c:pt>
                <c:pt idx="55">
                  <c:v>44890</c:v>
                </c:pt>
                <c:pt idx="56">
                  <c:v>44891</c:v>
                </c:pt>
                <c:pt idx="57">
                  <c:v>44892</c:v>
                </c:pt>
                <c:pt idx="58">
                  <c:v>44893</c:v>
                </c:pt>
                <c:pt idx="59">
                  <c:v>44894</c:v>
                </c:pt>
                <c:pt idx="60">
                  <c:v>44895</c:v>
                </c:pt>
                <c:pt idx="61">
                  <c:v>44896</c:v>
                </c:pt>
                <c:pt idx="62">
                  <c:v>44897</c:v>
                </c:pt>
                <c:pt idx="63">
                  <c:v>44898</c:v>
                </c:pt>
                <c:pt idx="64">
                  <c:v>44899</c:v>
                </c:pt>
                <c:pt idx="65">
                  <c:v>44900</c:v>
                </c:pt>
                <c:pt idx="66">
                  <c:v>44901</c:v>
                </c:pt>
                <c:pt idx="67">
                  <c:v>44902</c:v>
                </c:pt>
                <c:pt idx="68">
                  <c:v>44903</c:v>
                </c:pt>
                <c:pt idx="69">
                  <c:v>44904</c:v>
                </c:pt>
                <c:pt idx="70">
                  <c:v>44905</c:v>
                </c:pt>
                <c:pt idx="71">
                  <c:v>44906</c:v>
                </c:pt>
                <c:pt idx="72">
                  <c:v>44907</c:v>
                </c:pt>
                <c:pt idx="73">
                  <c:v>44908</c:v>
                </c:pt>
                <c:pt idx="74">
                  <c:v>44909</c:v>
                </c:pt>
                <c:pt idx="75">
                  <c:v>44910</c:v>
                </c:pt>
                <c:pt idx="76">
                  <c:v>44911</c:v>
                </c:pt>
                <c:pt idx="77">
                  <c:v>44912</c:v>
                </c:pt>
                <c:pt idx="78">
                  <c:v>44913</c:v>
                </c:pt>
                <c:pt idx="79">
                  <c:v>44914</c:v>
                </c:pt>
                <c:pt idx="80">
                  <c:v>44915</c:v>
                </c:pt>
                <c:pt idx="81">
                  <c:v>44916</c:v>
                </c:pt>
                <c:pt idx="82">
                  <c:v>44917</c:v>
                </c:pt>
                <c:pt idx="83">
                  <c:v>44918</c:v>
                </c:pt>
                <c:pt idx="84">
                  <c:v>44919</c:v>
                </c:pt>
                <c:pt idx="85">
                  <c:v>44920</c:v>
                </c:pt>
                <c:pt idx="86">
                  <c:v>44921</c:v>
                </c:pt>
                <c:pt idx="87">
                  <c:v>44922</c:v>
                </c:pt>
                <c:pt idx="88">
                  <c:v>44923</c:v>
                </c:pt>
                <c:pt idx="89">
                  <c:v>44924</c:v>
                </c:pt>
                <c:pt idx="90">
                  <c:v>44925</c:v>
                </c:pt>
                <c:pt idx="91">
                  <c:v>44926</c:v>
                </c:pt>
                <c:pt idx="92">
                  <c:v>44927</c:v>
                </c:pt>
                <c:pt idx="93">
                  <c:v>44928</c:v>
                </c:pt>
                <c:pt idx="94">
                  <c:v>44929</c:v>
                </c:pt>
                <c:pt idx="95">
                  <c:v>44930</c:v>
                </c:pt>
                <c:pt idx="96">
                  <c:v>44931</c:v>
                </c:pt>
                <c:pt idx="97">
                  <c:v>44932</c:v>
                </c:pt>
                <c:pt idx="98">
                  <c:v>44933</c:v>
                </c:pt>
                <c:pt idx="99">
                  <c:v>44934</c:v>
                </c:pt>
                <c:pt idx="100">
                  <c:v>44935</c:v>
                </c:pt>
                <c:pt idx="101">
                  <c:v>44936</c:v>
                </c:pt>
                <c:pt idx="102">
                  <c:v>44937</c:v>
                </c:pt>
                <c:pt idx="103">
                  <c:v>44938</c:v>
                </c:pt>
                <c:pt idx="104">
                  <c:v>44939</c:v>
                </c:pt>
                <c:pt idx="105">
                  <c:v>44940</c:v>
                </c:pt>
                <c:pt idx="106">
                  <c:v>44941</c:v>
                </c:pt>
                <c:pt idx="107">
                  <c:v>44942</c:v>
                </c:pt>
                <c:pt idx="108">
                  <c:v>44943</c:v>
                </c:pt>
                <c:pt idx="109">
                  <c:v>44944</c:v>
                </c:pt>
                <c:pt idx="110">
                  <c:v>44945</c:v>
                </c:pt>
                <c:pt idx="111">
                  <c:v>44946</c:v>
                </c:pt>
                <c:pt idx="112">
                  <c:v>44947</c:v>
                </c:pt>
                <c:pt idx="113">
                  <c:v>44948</c:v>
                </c:pt>
                <c:pt idx="114">
                  <c:v>44949</c:v>
                </c:pt>
                <c:pt idx="115">
                  <c:v>44950</c:v>
                </c:pt>
                <c:pt idx="116">
                  <c:v>44951</c:v>
                </c:pt>
                <c:pt idx="117">
                  <c:v>44952</c:v>
                </c:pt>
                <c:pt idx="118">
                  <c:v>44953</c:v>
                </c:pt>
                <c:pt idx="119">
                  <c:v>44954</c:v>
                </c:pt>
                <c:pt idx="120">
                  <c:v>44955</c:v>
                </c:pt>
                <c:pt idx="121">
                  <c:v>44956</c:v>
                </c:pt>
                <c:pt idx="122">
                  <c:v>44957</c:v>
                </c:pt>
                <c:pt idx="123">
                  <c:v>44958</c:v>
                </c:pt>
                <c:pt idx="124">
                  <c:v>44959</c:v>
                </c:pt>
                <c:pt idx="125">
                  <c:v>44960</c:v>
                </c:pt>
                <c:pt idx="126">
                  <c:v>44961</c:v>
                </c:pt>
                <c:pt idx="127">
                  <c:v>44962</c:v>
                </c:pt>
                <c:pt idx="128">
                  <c:v>44963</c:v>
                </c:pt>
                <c:pt idx="129">
                  <c:v>44964</c:v>
                </c:pt>
                <c:pt idx="130">
                  <c:v>44965</c:v>
                </c:pt>
                <c:pt idx="131">
                  <c:v>44966</c:v>
                </c:pt>
                <c:pt idx="132">
                  <c:v>44967</c:v>
                </c:pt>
                <c:pt idx="133">
                  <c:v>44968</c:v>
                </c:pt>
                <c:pt idx="134">
                  <c:v>44969</c:v>
                </c:pt>
                <c:pt idx="135">
                  <c:v>44970</c:v>
                </c:pt>
                <c:pt idx="136">
                  <c:v>44971</c:v>
                </c:pt>
                <c:pt idx="137">
                  <c:v>44972</c:v>
                </c:pt>
                <c:pt idx="138">
                  <c:v>44973</c:v>
                </c:pt>
                <c:pt idx="139">
                  <c:v>44974</c:v>
                </c:pt>
                <c:pt idx="140">
                  <c:v>44975</c:v>
                </c:pt>
                <c:pt idx="141">
                  <c:v>44976</c:v>
                </c:pt>
                <c:pt idx="142">
                  <c:v>44977</c:v>
                </c:pt>
                <c:pt idx="143">
                  <c:v>44978</c:v>
                </c:pt>
                <c:pt idx="144">
                  <c:v>44979</c:v>
                </c:pt>
                <c:pt idx="145">
                  <c:v>44980</c:v>
                </c:pt>
                <c:pt idx="146">
                  <c:v>44981</c:v>
                </c:pt>
                <c:pt idx="147">
                  <c:v>44982</c:v>
                </c:pt>
                <c:pt idx="148">
                  <c:v>44983</c:v>
                </c:pt>
                <c:pt idx="149">
                  <c:v>44984</c:v>
                </c:pt>
                <c:pt idx="150">
                  <c:v>44985</c:v>
                </c:pt>
                <c:pt idx="151">
                  <c:v>44986</c:v>
                </c:pt>
                <c:pt idx="152">
                  <c:v>44987</c:v>
                </c:pt>
                <c:pt idx="153">
                  <c:v>44988</c:v>
                </c:pt>
                <c:pt idx="154">
                  <c:v>44989</c:v>
                </c:pt>
                <c:pt idx="155">
                  <c:v>44990</c:v>
                </c:pt>
                <c:pt idx="156">
                  <c:v>44991</c:v>
                </c:pt>
                <c:pt idx="157">
                  <c:v>44992</c:v>
                </c:pt>
                <c:pt idx="158">
                  <c:v>44993</c:v>
                </c:pt>
                <c:pt idx="159">
                  <c:v>44994</c:v>
                </c:pt>
                <c:pt idx="160">
                  <c:v>44995</c:v>
                </c:pt>
                <c:pt idx="161">
                  <c:v>44996</c:v>
                </c:pt>
                <c:pt idx="162">
                  <c:v>44997</c:v>
                </c:pt>
                <c:pt idx="163">
                  <c:v>44998</c:v>
                </c:pt>
                <c:pt idx="164">
                  <c:v>44999</c:v>
                </c:pt>
                <c:pt idx="165">
                  <c:v>45000</c:v>
                </c:pt>
                <c:pt idx="166">
                  <c:v>45001</c:v>
                </c:pt>
                <c:pt idx="167">
                  <c:v>45002</c:v>
                </c:pt>
                <c:pt idx="168">
                  <c:v>45003</c:v>
                </c:pt>
                <c:pt idx="169">
                  <c:v>45004</c:v>
                </c:pt>
                <c:pt idx="170">
                  <c:v>45005</c:v>
                </c:pt>
                <c:pt idx="171">
                  <c:v>45006</c:v>
                </c:pt>
                <c:pt idx="172">
                  <c:v>45007</c:v>
                </c:pt>
                <c:pt idx="173">
                  <c:v>45008</c:v>
                </c:pt>
                <c:pt idx="174">
                  <c:v>45009</c:v>
                </c:pt>
                <c:pt idx="175">
                  <c:v>45010</c:v>
                </c:pt>
                <c:pt idx="176">
                  <c:v>45011</c:v>
                </c:pt>
                <c:pt idx="177">
                  <c:v>45012</c:v>
                </c:pt>
                <c:pt idx="178">
                  <c:v>45013</c:v>
                </c:pt>
                <c:pt idx="179">
                  <c:v>45014</c:v>
                </c:pt>
                <c:pt idx="180">
                  <c:v>45015</c:v>
                </c:pt>
                <c:pt idx="181">
                  <c:v>45016</c:v>
                </c:pt>
                <c:pt idx="182">
                  <c:v>45017</c:v>
                </c:pt>
                <c:pt idx="183">
                  <c:v>45018</c:v>
                </c:pt>
                <c:pt idx="184">
                  <c:v>45019</c:v>
                </c:pt>
                <c:pt idx="185">
                  <c:v>45020</c:v>
                </c:pt>
                <c:pt idx="186">
                  <c:v>45021</c:v>
                </c:pt>
                <c:pt idx="187">
                  <c:v>45022</c:v>
                </c:pt>
                <c:pt idx="188">
                  <c:v>45023</c:v>
                </c:pt>
                <c:pt idx="189">
                  <c:v>45024</c:v>
                </c:pt>
                <c:pt idx="190">
                  <c:v>45025</c:v>
                </c:pt>
                <c:pt idx="191">
                  <c:v>45026</c:v>
                </c:pt>
                <c:pt idx="192">
                  <c:v>45027</c:v>
                </c:pt>
                <c:pt idx="193">
                  <c:v>45028</c:v>
                </c:pt>
                <c:pt idx="194">
                  <c:v>45029</c:v>
                </c:pt>
                <c:pt idx="195">
                  <c:v>45030</c:v>
                </c:pt>
                <c:pt idx="196">
                  <c:v>45031</c:v>
                </c:pt>
                <c:pt idx="197">
                  <c:v>45032</c:v>
                </c:pt>
                <c:pt idx="198">
                  <c:v>45033</c:v>
                </c:pt>
                <c:pt idx="199">
                  <c:v>45034</c:v>
                </c:pt>
                <c:pt idx="200">
                  <c:v>45035</c:v>
                </c:pt>
                <c:pt idx="201">
                  <c:v>45036</c:v>
                </c:pt>
                <c:pt idx="202">
                  <c:v>45037</c:v>
                </c:pt>
                <c:pt idx="203">
                  <c:v>45038</c:v>
                </c:pt>
                <c:pt idx="204">
                  <c:v>45039</c:v>
                </c:pt>
                <c:pt idx="205">
                  <c:v>45040</c:v>
                </c:pt>
                <c:pt idx="206">
                  <c:v>45041</c:v>
                </c:pt>
                <c:pt idx="207">
                  <c:v>45042</c:v>
                </c:pt>
                <c:pt idx="208">
                  <c:v>45043</c:v>
                </c:pt>
                <c:pt idx="209">
                  <c:v>45044</c:v>
                </c:pt>
                <c:pt idx="210">
                  <c:v>45045</c:v>
                </c:pt>
                <c:pt idx="211">
                  <c:v>45046</c:v>
                </c:pt>
                <c:pt idx="212">
                  <c:v>45047</c:v>
                </c:pt>
                <c:pt idx="213">
                  <c:v>45048</c:v>
                </c:pt>
                <c:pt idx="214">
                  <c:v>45049</c:v>
                </c:pt>
                <c:pt idx="215">
                  <c:v>45050</c:v>
                </c:pt>
                <c:pt idx="216">
                  <c:v>45051</c:v>
                </c:pt>
                <c:pt idx="217">
                  <c:v>45052</c:v>
                </c:pt>
                <c:pt idx="218">
                  <c:v>45053</c:v>
                </c:pt>
                <c:pt idx="219">
                  <c:v>45054</c:v>
                </c:pt>
                <c:pt idx="220">
                  <c:v>45055</c:v>
                </c:pt>
                <c:pt idx="221">
                  <c:v>45056</c:v>
                </c:pt>
                <c:pt idx="222">
                  <c:v>45057</c:v>
                </c:pt>
                <c:pt idx="223">
                  <c:v>45058</c:v>
                </c:pt>
                <c:pt idx="224">
                  <c:v>45059</c:v>
                </c:pt>
                <c:pt idx="225">
                  <c:v>45060</c:v>
                </c:pt>
                <c:pt idx="226">
                  <c:v>45061</c:v>
                </c:pt>
                <c:pt idx="227">
                  <c:v>45062</c:v>
                </c:pt>
                <c:pt idx="228">
                  <c:v>45063</c:v>
                </c:pt>
                <c:pt idx="229">
                  <c:v>45064</c:v>
                </c:pt>
                <c:pt idx="230">
                  <c:v>45065</c:v>
                </c:pt>
                <c:pt idx="231">
                  <c:v>45066</c:v>
                </c:pt>
                <c:pt idx="232">
                  <c:v>45067</c:v>
                </c:pt>
                <c:pt idx="233">
                  <c:v>45068</c:v>
                </c:pt>
                <c:pt idx="234">
                  <c:v>45069</c:v>
                </c:pt>
                <c:pt idx="235">
                  <c:v>45070</c:v>
                </c:pt>
                <c:pt idx="236">
                  <c:v>45071</c:v>
                </c:pt>
                <c:pt idx="237">
                  <c:v>45072</c:v>
                </c:pt>
                <c:pt idx="238">
                  <c:v>45073</c:v>
                </c:pt>
                <c:pt idx="239">
                  <c:v>45074</c:v>
                </c:pt>
                <c:pt idx="240">
                  <c:v>45075</c:v>
                </c:pt>
                <c:pt idx="241">
                  <c:v>45076</c:v>
                </c:pt>
                <c:pt idx="242">
                  <c:v>45077</c:v>
                </c:pt>
                <c:pt idx="243">
                  <c:v>45078</c:v>
                </c:pt>
                <c:pt idx="244">
                  <c:v>45079</c:v>
                </c:pt>
                <c:pt idx="245">
                  <c:v>45080</c:v>
                </c:pt>
                <c:pt idx="246">
                  <c:v>45081</c:v>
                </c:pt>
                <c:pt idx="247">
                  <c:v>45082</c:v>
                </c:pt>
                <c:pt idx="248">
                  <c:v>45083</c:v>
                </c:pt>
                <c:pt idx="249">
                  <c:v>45084</c:v>
                </c:pt>
                <c:pt idx="250">
                  <c:v>45085</c:v>
                </c:pt>
                <c:pt idx="251">
                  <c:v>45086</c:v>
                </c:pt>
                <c:pt idx="252">
                  <c:v>45087</c:v>
                </c:pt>
                <c:pt idx="253">
                  <c:v>45088</c:v>
                </c:pt>
                <c:pt idx="254">
                  <c:v>45089</c:v>
                </c:pt>
                <c:pt idx="255">
                  <c:v>45090</c:v>
                </c:pt>
                <c:pt idx="256">
                  <c:v>45091</c:v>
                </c:pt>
                <c:pt idx="257">
                  <c:v>45092</c:v>
                </c:pt>
                <c:pt idx="258">
                  <c:v>45093</c:v>
                </c:pt>
                <c:pt idx="259">
                  <c:v>45094</c:v>
                </c:pt>
                <c:pt idx="260">
                  <c:v>45095</c:v>
                </c:pt>
                <c:pt idx="261">
                  <c:v>45096</c:v>
                </c:pt>
                <c:pt idx="262">
                  <c:v>45097</c:v>
                </c:pt>
                <c:pt idx="263">
                  <c:v>45098</c:v>
                </c:pt>
                <c:pt idx="264">
                  <c:v>45099</c:v>
                </c:pt>
                <c:pt idx="265">
                  <c:v>45100</c:v>
                </c:pt>
                <c:pt idx="266">
                  <c:v>45101</c:v>
                </c:pt>
                <c:pt idx="267">
                  <c:v>45102</c:v>
                </c:pt>
                <c:pt idx="268">
                  <c:v>45103</c:v>
                </c:pt>
                <c:pt idx="269">
                  <c:v>45104</c:v>
                </c:pt>
                <c:pt idx="270">
                  <c:v>45105</c:v>
                </c:pt>
                <c:pt idx="271">
                  <c:v>45106</c:v>
                </c:pt>
                <c:pt idx="272">
                  <c:v>45107</c:v>
                </c:pt>
                <c:pt idx="273">
                  <c:v>45108</c:v>
                </c:pt>
                <c:pt idx="274">
                  <c:v>45109</c:v>
                </c:pt>
                <c:pt idx="275">
                  <c:v>45110</c:v>
                </c:pt>
                <c:pt idx="276">
                  <c:v>45111</c:v>
                </c:pt>
                <c:pt idx="277">
                  <c:v>45112</c:v>
                </c:pt>
                <c:pt idx="278">
                  <c:v>45113</c:v>
                </c:pt>
                <c:pt idx="279">
                  <c:v>45114</c:v>
                </c:pt>
                <c:pt idx="280">
                  <c:v>45115</c:v>
                </c:pt>
                <c:pt idx="281">
                  <c:v>45116</c:v>
                </c:pt>
                <c:pt idx="282">
                  <c:v>45117</c:v>
                </c:pt>
                <c:pt idx="283">
                  <c:v>45118</c:v>
                </c:pt>
                <c:pt idx="284">
                  <c:v>45119</c:v>
                </c:pt>
                <c:pt idx="285">
                  <c:v>45120</c:v>
                </c:pt>
                <c:pt idx="286">
                  <c:v>45121</c:v>
                </c:pt>
                <c:pt idx="287">
                  <c:v>45122</c:v>
                </c:pt>
                <c:pt idx="288">
                  <c:v>45123</c:v>
                </c:pt>
                <c:pt idx="289">
                  <c:v>45124</c:v>
                </c:pt>
                <c:pt idx="290">
                  <c:v>45125</c:v>
                </c:pt>
                <c:pt idx="291">
                  <c:v>45126</c:v>
                </c:pt>
                <c:pt idx="292">
                  <c:v>45127</c:v>
                </c:pt>
                <c:pt idx="293">
                  <c:v>45128</c:v>
                </c:pt>
                <c:pt idx="294">
                  <c:v>45129</c:v>
                </c:pt>
                <c:pt idx="295">
                  <c:v>45130</c:v>
                </c:pt>
                <c:pt idx="296">
                  <c:v>45131</c:v>
                </c:pt>
                <c:pt idx="297">
                  <c:v>45132</c:v>
                </c:pt>
                <c:pt idx="298">
                  <c:v>45133</c:v>
                </c:pt>
                <c:pt idx="299">
                  <c:v>45134</c:v>
                </c:pt>
                <c:pt idx="300">
                  <c:v>45135</c:v>
                </c:pt>
                <c:pt idx="301">
                  <c:v>45136</c:v>
                </c:pt>
                <c:pt idx="302">
                  <c:v>45137</c:v>
                </c:pt>
                <c:pt idx="303">
                  <c:v>45138</c:v>
                </c:pt>
                <c:pt idx="304">
                  <c:v>45139</c:v>
                </c:pt>
                <c:pt idx="305">
                  <c:v>45140</c:v>
                </c:pt>
                <c:pt idx="306">
                  <c:v>45141</c:v>
                </c:pt>
                <c:pt idx="307">
                  <c:v>45142</c:v>
                </c:pt>
                <c:pt idx="308">
                  <c:v>45143</c:v>
                </c:pt>
                <c:pt idx="309">
                  <c:v>45144</c:v>
                </c:pt>
                <c:pt idx="310">
                  <c:v>45145</c:v>
                </c:pt>
                <c:pt idx="311">
                  <c:v>45146</c:v>
                </c:pt>
                <c:pt idx="312">
                  <c:v>45147</c:v>
                </c:pt>
                <c:pt idx="313">
                  <c:v>45148</c:v>
                </c:pt>
                <c:pt idx="314">
                  <c:v>45149</c:v>
                </c:pt>
                <c:pt idx="315">
                  <c:v>45150</c:v>
                </c:pt>
                <c:pt idx="316">
                  <c:v>45151</c:v>
                </c:pt>
                <c:pt idx="317">
                  <c:v>45152</c:v>
                </c:pt>
                <c:pt idx="318">
                  <c:v>45153</c:v>
                </c:pt>
                <c:pt idx="319">
                  <c:v>45154</c:v>
                </c:pt>
                <c:pt idx="320">
                  <c:v>45155</c:v>
                </c:pt>
                <c:pt idx="321">
                  <c:v>45156</c:v>
                </c:pt>
                <c:pt idx="322">
                  <c:v>45157</c:v>
                </c:pt>
                <c:pt idx="323">
                  <c:v>45158</c:v>
                </c:pt>
                <c:pt idx="324">
                  <c:v>45159</c:v>
                </c:pt>
                <c:pt idx="325">
                  <c:v>45160</c:v>
                </c:pt>
                <c:pt idx="326">
                  <c:v>45161</c:v>
                </c:pt>
                <c:pt idx="327">
                  <c:v>45162</c:v>
                </c:pt>
                <c:pt idx="328">
                  <c:v>45163</c:v>
                </c:pt>
                <c:pt idx="329">
                  <c:v>45164</c:v>
                </c:pt>
                <c:pt idx="330">
                  <c:v>45165</c:v>
                </c:pt>
                <c:pt idx="331">
                  <c:v>45166</c:v>
                </c:pt>
                <c:pt idx="332">
                  <c:v>45167</c:v>
                </c:pt>
                <c:pt idx="333">
                  <c:v>45168</c:v>
                </c:pt>
                <c:pt idx="334">
                  <c:v>45169</c:v>
                </c:pt>
                <c:pt idx="335">
                  <c:v>45170</c:v>
                </c:pt>
                <c:pt idx="336">
                  <c:v>45171</c:v>
                </c:pt>
                <c:pt idx="337">
                  <c:v>45172</c:v>
                </c:pt>
                <c:pt idx="338">
                  <c:v>45173</c:v>
                </c:pt>
                <c:pt idx="339">
                  <c:v>45174</c:v>
                </c:pt>
                <c:pt idx="340">
                  <c:v>45175</c:v>
                </c:pt>
                <c:pt idx="341">
                  <c:v>45176</c:v>
                </c:pt>
                <c:pt idx="342">
                  <c:v>45177</c:v>
                </c:pt>
                <c:pt idx="343">
                  <c:v>45178</c:v>
                </c:pt>
                <c:pt idx="344">
                  <c:v>45179</c:v>
                </c:pt>
                <c:pt idx="345">
                  <c:v>45180</c:v>
                </c:pt>
                <c:pt idx="346">
                  <c:v>45181</c:v>
                </c:pt>
                <c:pt idx="347">
                  <c:v>45182</c:v>
                </c:pt>
                <c:pt idx="348">
                  <c:v>45183</c:v>
                </c:pt>
                <c:pt idx="349">
                  <c:v>45184</c:v>
                </c:pt>
                <c:pt idx="350">
                  <c:v>45185</c:v>
                </c:pt>
                <c:pt idx="351">
                  <c:v>45186</c:v>
                </c:pt>
                <c:pt idx="352">
                  <c:v>45187</c:v>
                </c:pt>
                <c:pt idx="353">
                  <c:v>45188</c:v>
                </c:pt>
                <c:pt idx="354">
                  <c:v>45189</c:v>
                </c:pt>
                <c:pt idx="355">
                  <c:v>45190</c:v>
                </c:pt>
                <c:pt idx="356">
                  <c:v>45191</c:v>
                </c:pt>
                <c:pt idx="357">
                  <c:v>45192</c:v>
                </c:pt>
                <c:pt idx="358">
                  <c:v>45193</c:v>
                </c:pt>
                <c:pt idx="359">
                  <c:v>45194</c:v>
                </c:pt>
                <c:pt idx="360">
                  <c:v>45195</c:v>
                </c:pt>
                <c:pt idx="361">
                  <c:v>45196</c:v>
                </c:pt>
                <c:pt idx="362">
                  <c:v>45197</c:v>
                </c:pt>
                <c:pt idx="363">
                  <c:v>45198</c:v>
                </c:pt>
                <c:pt idx="364">
                  <c:v>45199</c:v>
                </c:pt>
                <c:pt idx="365">
                  <c:v>45200</c:v>
                </c:pt>
                <c:pt idx="366">
                  <c:v>45201</c:v>
                </c:pt>
                <c:pt idx="367">
                  <c:v>45202</c:v>
                </c:pt>
                <c:pt idx="368">
                  <c:v>45203</c:v>
                </c:pt>
                <c:pt idx="369">
                  <c:v>45204</c:v>
                </c:pt>
                <c:pt idx="370">
                  <c:v>45205</c:v>
                </c:pt>
                <c:pt idx="371">
                  <c:v>45206</c:v>
                </c:pt>
                <c:pt idx="372">
                  <c:v>45207</c:v>
                </c:pt>
                <c:pt idx="373">
                  <c:v>45208</c:v>
                </c:pt>
                <c:pt idx="374">
                  <c:v>45209</c:v>
                </c:pt>
                <c:pt idx="375">
                  <c:v>45210</c:v>
                </c:pt>
                <c:pt idx="376">
                  <c:v>45211</c:v>
                </c:pt>
                <c:pt idx="377">
                  <c:v>45212</c:v>
                </c:pt>
                <c:pt idx="378">
                  <c:v>45213</c:v>
                </c:pt>
                <c:pt idx="379">
                  <c:v>45214</c:v>
                </c:pt>
                <c:pt idx="380">
                  <c:v>45215</c:v>
                </c:pt>
                <c:pt idx="381">
                  <c:v>45216</c:v>
                </c:pt>
                <c:pt idx="382">
                  <c:v>45217</c:v>
                </c:pt>
                <c:pt idx="383">
                  <c:v>45218</c:v>
                </c:pt>
                <c:pt idx="384">
                  <c:v>45219</c:v>
                </c:pt>
                <c:pt idx="385">
                  <c:v>45220</c:v>
                </c:pt>
                <c:pt idx="386">
                  <c:v>45221</c:v>
                </c:pt>
                <c:pt idx="387">
                  <c:v>45222</c:v>
                </c:pt>
                <c:pt idx="388">
                  <c:v>45223</c:v>
                </c:pt>
                <c:pt idx="389">
                  <c:v>45224</c:v>
                </c:pt>
                <c:pt idx="390">
                  <c:v>45225</c:v>
                </c:pt>
                <c:pt idx="391">
                  <c:v>45226</c:v>
                </c:pt>
                <c:pt idx="392">
                  <c:v>45227</c:v>
                </c:pt>
                <c:pt idx="393">
                  <c:v>45228</c:v>
                </c:pt>
                <c:pt idx="394">
                  <c:v>45229</c:v>
                </c:pt>
                <c:pt idx="395">
                  <c:v>45230</c:v>
                </c:pt>
                <c:pt idx="396">
                  <c:v>45231</c:v>
                </c:pt>
                <c:pt idx="397">
                  <c:v>45232</c:v>
                </c:pt>
                <c:pt idx="398">
                  <c:v>45233</c:v>
                </c:pt>
                <c:pt idx="399">
                  <c:v>45234</c:v>
                </c:pt>
                <c:pt idx="400">
                  <c:v>45235</c:v>
                </c:pt>
                <c:pt idx="401">
                  <c:v>45236</c:v>
                </c:pt>
                <c:pt idx="402">
                  <c:v>45237</c:v>
                </c:pt>
                <c:pt idx="403">
                  <c:v>45238</c:v>
                </c:pt>
                <c:pt idx="404">
                  <c:v>45239</c:v>
                </c:pt>
                <c:pt idx="405">
                  <c:v>45240</c:v>
                </c:pt>
                <c:pt idx="406">
                  <c:v>45241</c:v>
                </c:pt>
                <c:pt idx="407">
                  <c:v>45242</c:v>
                </c:pt>
                <c:pt idx="408">
                  <c:v>45243</c:v>
                </c:pt>
                <c:pt idx="409">
                  <c:v>45244</c:v>
                </c:pt>
                <c:pt idx="410">
                  <c:v>45245</c:v>
                </c:pt>
                <c:pt idx="411">
                  <c:v>45246</c:v>
                </c:pt>
                <c:pt idx="412">
                  <c:v>45247</c:v>
                </c:pt>
                <c:pt idx="413">
                  <c:v>45248</c:v>
                </c:pt>
                <c:pt idx="414">
                  <c:v>45249</c:v>
                </c:pt>
                <c:pt idx="415">
                  <c:v>45250</c:v>
                </c:pt>
                <c:pt idx="416">
                  <c:v>45251</c:v>
                </c:pt>
                <c:pt idx="417">
                  <c:v>45252</c:v>
                </c:pt>
                <c:pt idx="418">
                  <c:v>45253</c:v>
                </c:pt>
                <c:pt idx="419">
                  <c:v>45254</c:v>
                </c:pt>
                <c:pt idx="420">
                  <c:v>45255</c:v>
                </c:pt>
                <c:pt idx="421">
                  <c:v>45256</c:v>
                </c:pt>
                <c:pt idx="422">
                  <c:v>45257</c:v>
                </c:pt>
                <c:pt idx="423">
                  <c:v>45258</c:v>
                </c:pt>
                <c:pt idx="424">
                  <c:v>45259</c:v>
                </c:pt>
                <c:pt idx="425">
                  <c:v>45260</c:v>
                </c:pt>
                <c:pt idx="426">
                  <c:v>45261</c:v>
                </c:pt>
                <c:pt idx="427">
                  <c:v>45262</c:v>
                </c:pt>
                <c:pt idx="428">
                  <c:v>45263</c:v>
                </c:pt>
                <c:pt idx="429">
                  <c:v>45264</c:v>
                </c:pt>
                <c:pt idx="430">
                  <c:v>45265</c:v>
                </c:pt>
                <c:pt idx="431">
                  <c:v>45266</c:v>
                </c:pt>
                <c:pt idx="432">
                  <c:v>45267</c:v>
                </c:pt>
                <c:pt idx="433">
                  <c:v>45268</c:v>
                </c:pt>
                <c:pt idx="434">
                  <c:v>45269</c:v>
                </c:pt>
                <c:pt idx="435">
                  <c:v>45270</c:v>
                </c:pt>
                <c:pt idx="436">
                  <c:v>45271</c:v>
                </c:pt>
                <c:pt idx="437">
                  <c:v>45272</c:v>
                </c:pt>
                <c:pt idx="438">
                  <c:v>45273</c:v>
                </c:pt>
                <c:pt idx="439">
                  <c:v>45274</c:v>
                </c:pt>
                <c:pt idx="440">
                  <c:v>45275</c:v>
                </c:pt>
                <c:pt idx="441">
                  <c:v>45276</c:v>
                </c:pt>
                <c:pt idx="442">
                  <c:v>45277</c:v>
                </c:pt>
                <c:pt idx="443">
                  <c:v>45278</c:v>
                </c:pt>
                <c:pt idx="444">
                  <c:v>45279</c:v>
                </c:pt>
                <c:pt idx="445">
                  <c:v>45280</c:v>
                </c:pt>
                <c:pt idx="446">
                  <c:v>45281</c:v>
                </c:pt>
                <c:pt idx="447">
                  <c:v>45282</c:v>
                </c:pt>
                <c:pt idx="448">
                  <c:v>45283</c:v>
                </c:pt>
                <c:pt idx="449">
                  <c:v>45284</c:v>
                </c:pt>
                <c:pt idx="450">
                  <c:v>45285</c:v>
                </c:pt>
                <c:pt idx="451">
                  <c:v>45286</c:v>
                </c:pt>
                <c:pt idx="452">
                  <c:v>45287</c:v>
                </c:pt>
                <c:pt idx="453">
                  <c:v>45288</c:v>
                </c:pt>
                <c:pt idx="454">
                  <c:v>45289</c:v>
                </c:pt>
                <c:pt idx="455">
                  <c:v>45290</c:v>
                </c:pt>
                <c:pt idx="456">
                  <c:v>45291</c:v>
                </c:pt>
                <c:pt idx="457">
                  <c:v>45292</c:v>
                </c:pt>
                <c:pt idx="458">
                  <c:v>45293</c:v>
                </c:pt>
                <c:pt idx="459">
                  <c:v>45294</c:v>
                </c:pt>
                <c:pt idx="460">
                  <c:v>45295</c:v>
                </c:pt>
                <c:pt idx="461">
                  <c:v>45296</c:v>
                </c:pt>
                <c:pt idx="462">
                  <c:v>45297</c:v>
                </c:pt>
                <c:pt idx="463">
                  <c:v>45298</c:v>
                </c:pt>
                <c:pt idx="464">
                  <c:v>45299</c:v>
                </c:pt>
                <c:pt idx="465">
                  <c:v>45300</c:v>
                </c:pt>
                <c:pt idx="466">
                  <c:v>45301</c:v>
                </c:pt>
                <c:pt idx="467">
                  <c:v>45302</c:v>
                </c:pt>
                <c:pt idx="468">
                  <c:v>45303</c:v>
                </c:pt>
                <c:pt idx="469">
                  <c:v>45304</c:v>
                </c:pt>
                <c:pt idx="470">
                  <c:v>45305</c:v>
                </c:pt>
                <c:pt idx="471">
                  <c:v>45306</c:v>
                </c:pt>
                <c:pt idx="472">
                  <c:v>45307</c:v>
                </c:pt>
                <c:pt idx="473">
                  <c:v>45308</c:v>
                </c:pt>
                <c:pt idx="474">
                  <c:v>45309</c:v>
                </c:pt>
                <c:pt idx="475">
                  <c:v>45310</c:v>
                </c:pt>
                <c:pt idx="476">
                  <c:v>45311</c:v>
                </c:pt>
                <c:pt idx="477">
                  <c:v>45312</c:v>
                </c:pt>
                <c:pt idx="478">
                  <c:v>45313</c:v>
                </c:pt>
                <c:pt idx="479">
                  <c:v>45314</c:v>
                </c:pt>
                <c:pt idx="480">
                  <c:v>45315</c:v>
                </c:pt>
                <c:pt idx="481">
                  <c:v>45316</c:v>
                </c:pt>
                <c:pt idx="482">
                  <c:v>45317</c:v>
                </c:pt>
                <c:pt idx="483">
                  <c:v>45318</c:v>
                </c:pt>
                <c:pt idx="484">
                  <c:v>45319</c:v>
                </c:pt>
                <c:pt idx="485">
                  <c:v>45320</c:v>
                </c:pt>
                <c:pt idx="486">
                  <c:v>45321</c:v>
                </c:pt>
                <c:pt idx="487">
                  <c:v>45322</c:v>
                </c:pt>
                <c:pt idx="488">
                  <c:v>45323</c:v>
                </c:pt>
                <c:pt idx="489">
                  <c:v>45324</c:v>
                </c:pt>
                <c:pt idx="490">
                  <c:v>45325</c:v>
                </c:pt>
                <c:pt idx="491">
                  <c:v>45326</c:v>
                </c:pt>
                <c:pt idx="492">
                  <c:v>45327</c:v>
                </c:pt>
                <c:pt idx="493">
                  <c:v>45328</c:v>
                </c:pt>
                <c:pt idx="494">
                  <c:v>45329</c:v>
                </c:pt>
                <c:pt idx="495">
                  <c:v>45330</c:v>
                </c:pt>
                <c:pt idx="496">
                  <c:v>45331</c:v>
                </c:pt>
                <c:pt idx="497">
                  <c:v>45332</c:v>
                </c:pt>
                <c:pt idx="498">
                  <c:v>45333</c:v>
                </c:pt>
                <c:pt idx="499">
                  <c:v>45334</c:v>
                </c:pt>
                <c:pt idx="500">
                  <c:v>45335</c:v>
                </c:pt>
                <c:pt idx="501">
                  <c:v>45336</c:v>
                </c:pt>
                <c:pt idx="502">
                  <c:v>45337</c:v>
                </c:pt>
                <c:pt idx="503">
                  <c:v>45338</c:v>
                </c:pt>
                <c:pt idx="504">
                  <c:v>45339</c:v>
                </c:pt>
                <c:pt idx="505">
                  <c:v>45340</c:v>
                </c:pt>
                <c:pt idx="506">
                  <c:v>45341</c:v>
                </c:pt>
                <c:pt idx="507">
                  <c:v>45342</c:v>
                </c:pt>
                <c:pt idx="508">
                  <c:v>45343</c:v>
                </c:pt>
                <c:pt idx="509">
                  <c:v>45344</c:v>
                </c:pt>
                <c:pt idx="510">
                  <c:v>45345</c:v>
                </c:pt>
                <c:pt idx="511">
                  <c:v>45346</c:v>
                </c:pt>
                <c:pt idx="512">
                  <c:v>45347</c:v>
                </c:pt>
                <c:pt idx="513">
                  <c:v>45348</c:v>
                </c:pt>
                <c:pt idx="514">
                  <c:v>45349</c:v>
                </c:pt>
                <c:pt idx="515">
                  <c:v>45350</c:v>
                </c:pt>
                <c:pt idx="516">
                  <c:v>45351</c:v>
                </c:pt>
                <c:pt idx="517">
                  <c:v>45352</c:v>
                </c:pt>
                <c:pt idx="518">
                  <c:v>45353</c:v>
                </c:pt>
                <c:pt idx="519">
                  <c:v>45354</c:v>
                </c:pt>
                <c:pt idx="520">
                  <c:v>45355</c:v>
                </c:pt>
                <c:pt idx="521">
                  <c:v>45356</c:v>
                </c:pt>
                <c:pt idx="522">
                  <c:v>45357</c:v>
                </c:pt>
                <c:pt idx="523">
                  <c:v>45358</c:v>
                </c:pt>
                <c:pt idx="524">
                  <c:v>45359</c:v>
                </c:pt>
                <c:pt idx="525">
                  <c:v>45360</c:v>
                </c:pt>
                <c:pt idx="526">
                  <c:v>45361</c:v>
                </c:pt>
                <c:pt idx="527">
                  <c:v>45362</c:v>
                </c:pt>
                <c:pt idx="528">
                  <c:v>45363</c:v>
                </c:pt>
                <c:pt idx="529">
                  <c:v>45364</c:v>
                </c:pt>
                <c:pt idx="530">
                  <c:v>45365</c:v>
                </c:pt>
                <c:pt idx="531">
                  <c:v>45366</c:v>
                </c:pt>
                <c:pt idx="532">
                  <c:v>45367</c:v>
                </c:pt>
                <c:pt idx="533">
                  <c:v>45368</c:v>
                </c:pt>
                <c:pt idx="534">
                  <c:v>45369</c:v>
                </c:pt>
                <c:pt idx="535">
                  <c:v>45370</c:v>
                </c:pt>
                <c:pt idx="536">
                  <c:v>45371</c:v>
                </c:pt>
                <c:pt idx="537">
                  <c:v>45372</c:v>
                </c:pt>
                <c:pt idx="538">
                  <c:v>45373</c:v>
                </c:pt>
                <c:pt idx="539">
                  <c:v>45374</c:v>
                </c:pt>
                <c:pt idx="540">
                  <c:v>45375</c:v>
                </c:pt>
                <c:pt idx="541">
                  <c:v>45376</c:v>
                </c:pt>
                <c:pt idx="542">
                  <c:v>45377</c:v>
                </c:pt>
                <c:pt idx="543">
                  <c:v>45378</c:v>
                </c:pt>
                <c:pt idx="544">
                  <c:v>45379</c:v>
                </c:pt>
                <c:pt idx="545">
                  <c:v>45380</c:v>
                </c:pt>
                <c:pt idx="546">
                  <c:v>45381</c:v>
                </c:pt>
                <c:pt idx="547">
                  <c:v>45382</c:v>
                </c:pt>
                <c:pt idx="548">
                  <c:v>45383</c:v>
                </c:pt>
                <c:pt idx="549">
                  <c:v>45384</c:v>
                </c:pt>
                <c:pt idx="550">
                  <c:v>45385</c:v>
                </c:pt>
                <c:pt idx="551">
                  <c:v>45386</c:v>
                </c:pt>
                <c:pt idx="552">
                  <c:v>45387</c:v>
                </c:pt>
                <c:pt idx="553">
                  <c:v>45388</c:v>
                </c:pt>
                <c:pt idx="554">
                  <c:v>45389</c:v>
                </c:pt>
                <c:pt idx="555">
                  <c:v>45390</c:v>
                </c:pt>
                <c:pt idx="556">
                  <c:v>45391</c:v>
                </c:pt>
                <c:pt idx="557">
                  <c:v>45392</c:v>
                </c:pt>
                <c:pt idx="558">
                  <c:v>45393</c:v>
                </c:pt>
                <c:pt idx="559">
                  <c:v>45394</c:v>
                </c:pt>
                <c:pt idx="560">
                  <c:v>45395</c:v>
                </c:pt>
                <c:pt idx="561">
                  <c:v>45396</c:v>
                </c:pt>
                <c:pt idx="562">
                  <c:v>45397</c:v>
                </c:pt>
                <c:pt idx="563">
                  <c:v>45398</c:v>
                </c:pt>
                <c:pt idx="564">
                  <c:v>45399</c:v>
                </c:pt>
                <c:pt idx="565">
                  <c:v>45400</c:v>
                </c:pt>
                <c:pt idx="566">
                  <c:v>45401</c:v>
                </c:pt>
                <c:pt idx="567">
                  <c:v>45402</c:v>
                </c:pt>
                <c:pt idx="568">
                  <c:v>45403</c:v>
                </c:pt>
                <c:pt idx="569">
                  <c:v>45404</c:v>
                </c:pt>
                <c:pt idx="570">
                  <c:v>45405</c:v>
                </c:pt>
                <c:pt idx="571">
                  <c:v>45406</c:v>
                </c:pt>
                <c:pt idx="572">
                  <c:v>45407</c:v>
                </c:pt>
                <c:pt idx="573">
                  <c:v>45408</c:v>
                </c:pt>
                <c:pt idx="574">
                  <c:v>45409</c:v>
                </c:pt>
                <c:pt idx="575">
                  <c:v>45410</c:v>
                </c:pt>
                <c:pt idx="576">
                  <c:v>45411</c:v>
                </c:pt>
                <c:pt idx="577">
                  <c:v>45412</c:v>
                </c:pt>
                <c:pt idx="578">
                  <c:v>45413</c:v>
                </c:pt>
                <c:pt idx="579">
                  <c:v>45414</c:v>
                </c:pt>
                <c:pt idx="580">
                  <c:v>45415</c:v>
                </c:pt>
                <c:pt idx="581">
                  <c:v>45416</c:v>
                </c:pt>
                <c:pt idx="582">
                  <c:v>45417</c:v>
                </c:pt>
                <c:pt idx="583">
                  <c:v>45418</c:v>
                </c:pt>
                <c:pt idx="584">
                  <c:v>45419</c:v>
                </c:pt>
                <c:pt idx="585">
                  <c:v>45420</c:v>
                </c:pt>
                <c:pt idx="586">
                  <c:v>45421</c:v>
                </c:pt>
                <c:pt idx="587">
                  <c:v>45422</c:v>
                </c:pt>
                <c:pt idx="588">
                  <c:v>45423</c:v>
                </c:pt>
                <c:pt idx="589">
                  <c:v>45424</c:v>
                </c:pt>
                <c:pt idx="590">
                  <c:v>45425</c:v>
                </c:pt>
                <c:pt idx="591">
                  <c:v>45426</c:v>
                </c:pt>
                <c:pt idx="592">
                  <c:v>45427</c:v>
                </c:pt>
                <c:pt idx="593">
                  <c:v>45428</c:v>
                </c:pt>
                <c:pt idx="594">
                  <c:v>45429</c:v>
                </c:pt>
                <c:pt idx="595">
                  <c:v>45430</c:v>
                </c:pt>
                <c:pt idx="596">
                  <c:v>45431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45437</c:v>
                </c:pt>
                <c:pt idx="603">
                  <c:v>45438</c:v>
                </c:pt>
                <c:pt idx="604">
                  <c:v>45439</c:v>
                </c:pt>
                <c:pt idx="605">
                  <c:v>45440</c:v>
                </c:pt>
                <c:pt idx="606">
                  <c:v>45441</c:v>
                </c:pt>
                <c:pt idx="607">
                  <c:v>45442</c:v>
                </c:pt>
                <c:pt idx="608">
                  <c:v>45443</c:v>
                </c:pt>
                <c:pt idx="609">
                  <c:v>45444</c:v>
                </c:pt>
                <c:pt idx="610">
                  <c:v>45445</c:v>
                </c:pt>
                <c:pt idx="611">
                  <c:v>45446</c:v>
                </c:pt>
                <c:pt idx="612">
                  <c:v>45447</c:v>
                </c:pt>
                <c:pt idx="613">
                  <c:v>45448</c:v>
                </c:pt>
                <c:pt idx="614">
                  <c:v>45449</c:v>
                </c:pt>
                <c:pt idx="615">
                  <c:v>45450</c:v>
                </c:pt>
                <c:pt idx="616">
                  <c:v>45451</c:v>
                </c:pt>
                <c:pt idx="617">
                  <c:v>45452</c:v>
                </c:pt>
                <c:pt idx="618">
                  <c:v>45453</c:v>
                </c:pt>
                <c:pt idx="619">
                  <c:v>45454</c:v>
                </c:pt>
                <c:pt idx="620">
                  <c:v>45455</c:v>
                </c:pt>
                <c:pt idx="621">
                  <c:v>45456</c:v>
                </c:pt>
                <c:pt idx="622">
                  <c:v>45457</c:v>
                </c:pt>
                <c:pt idx="623">
                  <c:v>45458</c:v>
                </c:pt>
                <c:pt idx="624">
                  <c:v>45459</c:v>
                </c:pt>
                <c:pt idx="625">
                  <c:v>45460</c:v>
                </c:pt>
                <c:pt idx="626">
                  <c:v>45461</c:v>
                </c:pt>
                <c:pt idx="627">
                  <c:v>45462</c:v>
                </c:pt>
                <c:pt idx="628">
                  <c:v>45463</c:v>
                </c:pt>
                <c:pt idx="629">
                  <c:v>45464</c:v>
                </c:pt>
                <c:pt idx="630">
                  <c:v>45465</c:v>
                </c:pt>
                <c:pt idx="631">
                  <c:v>45466</c:v>
                </c:pt>
                <c:pt idx="632">
                  <c:v>45467</c:v>
                </c:pt>
                <c:pt idx="633">
                  <c:v>45468</c:v>
                </c:pt>
                <c:pt idx="634">
                  <c:v>45469</c:v>
                </c:pt>
                <c:pt idx="635">
                  <c:v>45470</c:v>
                </c:pt>
                <c:pt idx="636">
                  <c:v>45471</c:v>
                </c:pt>
                <c:pt idx="637">
                  <c:v>45472</c:v>
                </c:pt>
                <c:pt idx="638">
                  <c:v>45473</c:v>
                </c:pt>
                <c:pt idx="639">
                  <c:v>45474</c:v>
                </c:pt>
                <c:pt idx="640">
                  <c:v>45475</c:v>
                </c:pt>
                <c:pt idx="641">
                  <c:v>45476</c:v>
                </c:pt>
                <c:pt idx="642">
                  <c:v>45477</c:v>
                </c:pt>
                <c:pt idx="643">
                  <c:v>45478</c:v>
                </c:pt>
                <c:pt idx="644">
                  <c:v>45479</c:v>
                </c:pt>
                <c:pt idx="645">
                  <c:v>45480</c:v>
                </c:pt>
                <c:pt idx="646">
                  <c:v>45481</c:v>
                </c:pt>
                <c:pt idx="647">
                  <c:v>45482</c:v>
                </c:pt>
                <c:pt idx="648">
                  <c:v>45483</c:v>
                </c:pt>
                <c:pt idx="649">
                  <c:v>45484</c:v>
                </c:pt>
                <c:pt idx="650">
                  <c:v>45485</c:v>
                </c:pt>
                <c:pt idx="651">
                  <c:v>45486</c:v>
                </c:pt>
                <c:pt idx="652">
                  <c:v>45487</c:v>
                </c:pt>
                <c:pt idx="653">
                  <c:v>45488</c:v>
                </c:pt>
                <c:pt idx="654">
                  <c:v>45489</c:v>
                </c:pt>
                <c:pt idx="655">
                  <c:v>45490</c:v>
                </c:pt>
                <c:pt idx="656">
                  <c:v>45491</c:v>
                </c:pt>
                <c:pt idx="657">
                  <c:v>45492</c:v>
                </c:pt>
                <c:pt idx="658">
                  <c:v>45493</c:v>
                </c:pt>
                <c:pt idx="659">
                  <c:v>45494</c:v>
                </c:pt>
                <c:pt idx="660">
                  <c:v>45495</c:v>
                </c:pt>
                <c:pt idx="661">
                  <c:v>45496</c:v>
                </c:pt>
                <c:pt idx="662">
                  <c:v>45497</c:v>
                </c:pt>
                <c:pt idx="663">
                  <c:v>45498</c:v>
                </c:pt>
                <c:pt idx="664">
                  <c:v>45499</c:v>
                </c:pt>
                <c:pt idx="665">
                  <c:v>45500</c:v>
                </c:pt>
                <c:pt idx="666">
                  <c:v>45501</c:v>
                </c:pt>
                <c:pt idx="667">
                  <c:v>45502</c:v>
                </c:pt>
                <c:pt idx="668">
                  <c:v>45503</c:v>
                </c:pt>
                <c:pt idx="669">
                  <c:v>45504</c:v>
                </c:pt>
                <c:pt idx="670">
                  <c:v>45505</c:v>
                </c:pt>
                <c:pt idx="671">
                  <c:v>45506</c:v>
                </c:pt>
                <c:pt idx="672">
                  <c:v>45507</c:v>
                </c:pt>
                <c:pt idx="673">
                  <c:v>45508</c:v>
                </c:pt>
                <c:pt idx="674">
                  <c:v>45509</c:v>
                </c:pt>
                <c:pt idx="675">
                  <c:v>45510</c:v>
                </c:pt>
                <c:pt idx="676">
                  <c:v>45511</c:v>
                </c:pt>
                <c:pt idx="677">
                  <c:v>45512</c:v>
                </c:pt>
                <c:pt idx="678">
                  <c:v>45513</c:v>
                </c:pt>
                <c:pt idx="679">
                  <c:v>45514</c:v>
                </c:pt>
                <c:pt idx="680">
                  <c:v>45515</c:v>
                </c:pt>
                <c:pt idx="681">
                  <c:v>45516</c:v>
                </c:pt>
                <c:pt idx="682">
                  <c:v>45517</c:v>
                </c:pt>
                <c:pt idx="683">
                  <c:v>45518</c:v>
                </c:pt>
                <c:pt idx="684">
                  <c:v>45519</c:v>
                </c:pt>
                <c:pt idx="685">
                  <c:v>45520</c:v>
                </c:pt>
                <c:pt idx="686">
                  <c:v>45521</c:v>
                </c:pt>
                <c:pt idx="687">
                  <c:v>45522</c:v>
                </c:pt>
                <c:pt idx="688">
                  <c:v>45523</c:v>
                </c:pt>
                <c:pt idx="689">
                  <c:v>45524</c:v>
                </c:pt>
                <c:pt idx="690">
                  <c:v>45525</c:v>
                </c:pt>
                <c:pt idx="691">
                  <c:v>45526</c:v>
                </c:pt>
                <c:pt idx="692">
                  <c:v>45527</c:v>
                </c:pt>
                <c:pt idx="693">
                  <c:v>45528</c:v>
                </c:pt>
                <c:pt idx="694">
                  <c:v>45529</c:v>
                </c:pt>
                <c:pt idx="695">
                  <c:v>45530</c:v>
                </c:pt>
                <c:pt idx="696">
                  <c:v>45531</c:v>
                </c:pt>
                <c:pt idx="697">
                  <c:v>45532</c:v>
                </c:pt>
                <c:pt idx="698">
                  <c:v>45533</c:v>
                </c:pt>
                <c:pt idx="699">
                  <c:v>45534</c:v>
                </c:pt>
                <c:pt idx="700">
                  <c:v>45535</c:v>
                </c:pt>
                <c:pt idx="701">
                  <c:v>45536</c:v>
                </c:pt>
                <c:pt idx="702">
                  <c:v>45537</c:v>
                </c:pt>
                <c:pt idx="703">
                  <c:v>45538</c:v>
                </c:pt>
                <c:pt idx="704">
                  <c:v>45539</c:v>
                </c:pt>
                <c:pt idx="705">
                  <c:v>45540</c:v>
                </c:pt>
                <c:pt idx="706">
                  <c:v>45541</c:v>
                </c:pt>
                <c:pt idx="707">
                  <c:v>45542</c:v>
                </c:pt>
                <c:pt idx="708">
                  <c:v>45543</c:v>
                </c:pt>
                <c:pt idx="709">
                  <c:v>45544</c:v>
                </c:pt>
                <c:pt idx="710">
                  <c:v>45545</c:v>
                </c:pt>
                <c:pt idx="711">
                  <c:v>45546</c:v>
                </c:pt>
                <c:pt idx="712">
                  <c:v>45547</c:v>
                </c:pt>
                <c:pt idx="713">
                  <c:v>45548</c:v>
                </c:pt>
                <c:pt idx="714">
                  <c:v>45549</c:v>
                </c:pt>
                <c:pt idx="715">
                  <c:v>45550</c:v>
                </c:pt>
                <c:pt idx="716">
                  <c:v>45551</c:v>
                </c:pt>
                <c:pt idx="717">
                  <c:v>45552</c:v>
                </c:pt>
                <c:pt idx="718">
                  <c:v>45553</c:v>
                </c:pt>
                <c:pt idx="719">
                  <c:v>45554</c:v>
                </c:pt>
                <c:pt idx="720">
                  <c:v>45555</c:v>
                </c:pt>
                <c:pt idx="721">
                  <c:v>45556</c:v>
                </c:pt>
                <c:pt idx="722">
                  <c:v>45557</c:v>
                </c:pt>
                <c:pt idx="723">
                  <c:v>45558</c:v>
                </c:pt>
                <c:pt idx="724">
                  <c:v>45559</c:v>
                </c:pt>
                <c:pt idx="725">
                  <c:v>45560</c:v>
                </c:pt>
                <c:pt idx="726">
                  <c:v>45561</c:v>
                </c:pt>
                <c:pt idx="727">
                  <c:v>45562</c:v>
                </c:pt>
                <c:pt idx="728">
                  <c:v>45563</c:v>
                </c:pt>
                <c:pt idx="729">
                  <c:v>45564</c:v>
                </c:pt>
                <c:pt idx="730">
                  <c:v>45565</c:v>
                </c:pt>
                <c:pt idx="731">
                  <c:v>45566</c:v>
                </c:pt>
                <c:pt idx="732">
                  <c:v>45567</c:v>
                </c:pt>
                <c:pt idx="733">
                  <c:v>45568</c:v>
                </c:pt>
                <c:pt idx="734">
                  <c:v>45569</c:v>
                </c:pt>
                <c:pt idx="735">
                  <c:v>45570</c:v>
                </c:pt>
                <c:pt idx="736">
                  <c:v>45571</c:v>
                </c:pt>
                <c:pt idx="737">
                  <c:v>45572</c:v>
                </c:pt>
                <c:pt idx="738">
                  <c:v>45573</c:v>
                </c:pt>
                <c:pt idx="739">
                  <c:v>45574</c:v>
                </c:pt>
                <c:pt idx="740">
                  <c:v>45575</c:v>
                </c:pt>
                <c:pt idx="741">
                  <c:v>45576</c:v>
                </c:pt>
                <c:pt idx="742">
                  <c:v>45577</c:v>
                </c:pt>
                <c:pt idx="743">
                  <c:v>45578</c:v>
                </c:pt>
                <c:pt idx="744">
                  <c:v>45579</c:v>
                </c:pt>
                <c:pt idx="745">
                  <c:v>45580</c:v>
                </c:pt>
                <c:pt idx="746">
                  <c:v>45581</c:v>
                </c:pt>
                <c:pt idx="747">
                  <c:v>45582</c:v>
                </c:pt>
                <c:pt idx="748">
                  <c:v>45583</c:v>
                </c:pt>
                <c:pt idx="749">
                  <c:v>45584</c:v>
                </c:pt>
                <c:pt idx="750">
                  <c:v>45585</c:v>
                </c:pt>
                <c:pt idx="751">
                  <c:v>45586</c:v>
                </c:pt>
                <c:pt idx="752">
                  <c:v>45587</c:v>
                </c:pt>
                <c:pt idx="753">
                  <c:v>45588</c:v>
                </c:pt>
                <c:pt idx="754">
                  <c:v>45589</c:v>
                </c:pt>
                <c:pt idx="755">
                  <c:v>45590</c:v>
                </c:pt>
                <c:pt idx="756">
                  <c:v>45591</c:v>
                </c:pt>
                <c:pt idx="757">
                  <c:v>45592</c:v>
                </c:pt>
                <c:pt idx="758">
                  <c:v>45593</c:v>
                </c:pt>
                <c:pt idx="759">
                  <c:v>45594</c:v>
                </c:pt>
                <c:pt idx="760">
                  <c:v>45595</c:v>
                </c:pt>
                <c:pt idx="761">
                  <c:v>45596</c:v>
                </c:pt>
                <c:pt idx="762">
                  <c:v>45597</c:v>
                </c:pt>
                <c:pt idx="763">
                  <c:v>45598</c:v>
                </c:pt>
                <c:pt idx="764">
                  <c:v>45599</c:v>
                </c:pt>
                <c:pt idx="765">
                  <c:v>45600</c:v>
                </c:pt>
                <c:pt idx="766">
                  <c:v>45601</c:v>
                </c:pt>
                <c:pt idx="767">
                  <c:v>45602</c:v>
                </c:pt>
                <c:pt idx="768">
                  <c:v>45603</c:v>
                </c:pt>
                <c:pt idx="769">
                  <c:v>45604</c:v>
                </c:pt>
                <c:pt idx="770">
                  <c:v>45605</c:v>
                </c:pt>
                <c:pt idx="771">
                  <c:v>45606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45612</c:v>
                </c:pt>
                <c:pt idx="778">
                  <c:v>45613</c:v>
                </c:pt>
                <c:pt idx="779">
                  <c:v>45614</c:v>
                </c:pt>
                <c:pt idx="780">
                  <c:v>45615</c:v>
                </c:pt>
                <c:pt idx="781">
                  <c:v>45616</c:v>
                </c:pt>
                <c:pt idx="782">
                  <c:v>45617</c:v>
                </c:pt>
                <c:pt idx="783">
                  <c:v>45618</c:v>
                </c:pt>
                <c:pt idx="784">
                  <c:v>45619</c:v>
                </c:pt>
                <c:pt idx="785">
                  <c:v>45620</c:v>
                </c:pt>
                <c:pt idx="786">
                  <c:v>45621</c:v>
                </c:pt>
                <c:pt idx="787">
                  <c:v>45622</c:v>
                </c:pt>
                <c:pt idx="788">
                  <c:v>45623</c:v>
                </c:pt>
                <c:pt idx="789">
                  <c:v>45624</c:v>
                </c:pt>
                <c:pt idx="790">
                  <c:v>45625</c:v>
                </c:pt>
                <c:pt idx="791">
                  <c:v>45626</c:v>
                </c:pt>
                <c:pt idx="792">
                  <c:v>45627</c:v>
                </c:pt>
                <c:pt idx="793">
                  <c:v>45628</c:v>
                </c:pt>
                <c:pt idx="794">
                  <c:v>45629</c:v>
                </c:pt>
                <c:pt idx="795">
                  <c:v>45630</c:v>
                </c:pt>
                <c:pt idx="796">
                  <c:v>45631</c:v>
                </c:pt>
                <c:pt idx="797">
                  <c:v>45632</c:v>
                </c:pt>
                <c:pt idx="798">
                  <c:v>45633</c:v>
                </c:pt>
                <c:pt idx="799">
                  <c:v>45634</c:v>
                </c:pt>
                <c:pt idx="800">
                  <c:v>45635</c:v>
                </c:pt>
                <c:pt idx="801">
                  <c:v>45636</c:v>
                </c:pt>
                <c:pt idx="802">
                  <c:v>45637</c:v>
                </c:pt>
                <c:pt idx="803">
                  <c:v>45638</c:v>
                </c:pt>
                <c:pt idx="804">
                  <c:v>45639</c:v>
                </c:pt>
                <c:pt idx="805">
                  <c:v>45640</c:v>
                </c:pt>
                <c:pt idx="806">
                  <c:v>45641</c:v>
                </c:pt>
                <c:pt idx="807">
                  <c:v>45642</c:v>
                </c:pt>
                <c:pt idx="808">
                  <c:v>45643</c:v>
                </c:pt>
                <c:pt idx="809">
                  <c:v>45644</c:v>
                </c:pt>
                <c:pt idx="810">
                  <c:v>45645</c:v>
                </c:pt>
                <c:pt idx="811">
                  <c:v>45646</c:v>
                </c:pt>
                <c:pt idx="812">
                  <c:v>45647</c:v>
                </c:pt>
                <c:pt idx="813">
                  <c:v>45648</c:v>
                </c:pt>
                <c:pt idx="814">
                  <c:v>45649</c:v>
                </c:pt>
                <c:pt idx="815">
                  <c:v>45650</c:v>
                </c:pt>
                <c:pt idx="816">
                  <c:v>45651</c:v>
                </c:pt>
                <c:pt idx="817">
                  <c:v>45652</c:v>
                </c:pt>
                <c:pt idx="818">
                  <c:v>45653</c:v>
                </c:pt>
                <c:pt idx="819">
                  <c:v>45654</c:v>
                </c:pt>
                <c:pt idx="820">
                  <c:v>45655</c:v>
                </c:pt>
                <c:pt idx="821">
                  <c:v>45656</c:v>
                </c:pt>
                <c:pt idx="822">
                  <c:v>45657</c:v>
                </c:pt>
                <c:pt idx="823">
                  <c:v>45658</c:v>
                </c:pt>
                <c:pt idx="824">
                  <c:v>45659</c:v>
                </c:pt>
                <c:pt idx="825">
                  <c:v>45660</c:v>
                </c:pt>
                <c:pt idx="826">
                  <c:v>45661</c:v>
                </c:pt>
                <c:pt idx="827">
                  <c:v>45662</c:v>
                </c:pt>
                <c:pt idx="828">
                  <c:v>45663</c:v>
                </c:pt>
                <c:pt idx="829">
                  <c:v>45664</c:v>
                </c:pt>
                <c:pt idx="830">
                  <c:v>45665</c:v>
                </c:pt>
                <c:pt idx="831">
                  <c:v>45666</c:v>
                </c:pt>
                <c:pt idx="832">
                  <c:v>45667</c:v>
                </c:pt>
                <c:pt idx="833">
                  <c:v>45668</c:v>
                </c:pt>
                <c:pt idx="834">
                  <c:v>45669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45675</c:v>
                </c:pt>
                <c:pt idx="841">
                  <c:v>45676</c:v>
                </c:pt>
                <c:pt idx="842">
                  <c:v>45677</c:v>
                </c:pt>
                <c:pt idx="843">
                  <c:v>45678</c:v>
                </c:pt>
                <c:pt idx="844">
                  <c:v>45679</c:v>
                </c:pt>
                <c:pt idx="845">
                  <c:v>45680</c:v>
                </c:pt>
                <c:pt idx="846">
                  <c:v>45681</c:v>
                </c:pt>
                <c:pt idx="847">
                  <c:v>45682</c:v>
                </c:pt>
                <c:pt idx="848">
                  <c:v>45683</c:v>
                </c:pt>
                <c:pt idx="849">
                  <c:v>45684</c:v>
                </c:pt>
                <c:pt idx="850">
                  <c:v>45685</c:v>
                </c:pt>
                <c:pt idx="851">
                  <c:v>45686</c:v>
                </c:pt>
                <c:pt idx="852">
                  <c:v>45687</c:v>
                </c:pt>
                <c:pt idx="853">
                  <c:v>45688</c:v>
                </c:pt>
                <c:pt idx="854">
                  <c:v>45689</c:v>
                </c:pt>
                <c:pt idx="855">
                  <c:v>45690</c:v>
                </c:pt>
                <c:pt idx="856">
                  <c:v>45691</c:v>
                </c:pt>
                <c:pt idx="857">
                  <c:v>45692</c:v>
                </c:pt>
                <c:pt idx="858">
                  <c:v>45693</c:v>
                </c:pt>
                <c:pt idx="859">
                  <c:v>45694</c:v>
                </c:pt>
                <c:pt idx="860">
                  <c:v>45695</c:v>
                </c:pt>
                <c:pt idx="861">
                  <c:v>45696</c:v>
                </c:pt>
                <c:pt idx="862">
                  <c:v>45697</c:v>
                </c:pt>
                <c:pt idx="863">
                  <c:v>45698</c:v>
                </c:pt>
                <c:pt idx="864">
                  <c:v>45699</c:v>
                </c:pt>
                <c:pt idx="865">
                  <c:v>45700</c:v>
                </c:pt>
                <c:pt idx="866">
                  <c:v>45701</c:v>
                </c:pt>
                <c:pt idx="867">
                  <c:v>45702</c:v>
                </c:pt>
                <c:pt idx="868">
                  <c:v>45703</c:v>
                </c:pt>
                <c:pt idx="869">
                  <c:v>45704</c:v>
                </c:pt>
                <c:pt idx="870">
                  <c:v>45705</c:v>
                </c:pt>
                <c:pt idx="871">
                  <c:v>45706</c:v>
                </c:pt>
                <c:pt idx="872">
                  <c:v>45707</c:v>
                </c:pt>
                <c:pt idx="873">
                  <c:v>45708</c:v>
                </c:pt>
                <c:pt idx="874">
                  <c:v>45709</c:v>
                </c:pt>
                <c:pt idx="875">
                  <c:v>45710</c:v>
                </c:pt>
                <c:pt idx="876">
                  <c:v>45711</c:v>
                </c:pt>
                <c:pt idx="877">
                  <c:v>45712</c:v>
                </c:pt>
                <c:pt idx="878">
                  <c:v>45713</c:v>
                </c:pt>
                <c:pt idx="879">
                  <c:v>45714</c:v>
                </c:pt>
                <c:pt idx="880">
                  <c:v>45715</c:v>
                </c:pt>
                <c:pt idx="881">
                  <c:v>45716</c:v>
                </c:pt>
                <c:pt idx="882">
                  <c:v>45717</c:v>
                </c:pt>
                <c:pt idx="883">
                  <c:v>45718</c:v>
                </c:pt>
                <c:pt idx="884">
                  <c:v>45719</c:v>
                </c:pt>
                <c:pt idx="885">
                  <c:v>45720</c:v>
                </c:pt>
                <c:pt idx="886">
                  <c:v>45721</c:v>
                </c:pt>
                <c:pt idx="887">
                  <c:v>45722</c:v>
                </c:pt>
                <c:pt idx="888">
                  <c:v>45723</c:v>
                </c:pt>
                <c:pt idx="889">
                  <c:v>45724</c:v>
                </c:pt>
                <c:pt idx="890">
                  <c:v>45725</c:v>
                </c:pt>
                <c:pt idx="891">
                  <c:v>45726</c:v>
                </c:pt>
                <c:pt idx="892">
                  <c:v>45727</c:v>
                </c:pt>
                <c:pt idx="893">
                  <c:v>45728</c:v>
                </c:pt>
                <c:pt idx="894">
                  <c:v>45729</c:v>
                </c:pt>
                <c:pt idx="895">
                  <c:v>45730</c:v>
                </c:pt>
                <c:pt idx="896">
                  <c:v>45731</c:v>
                </c:pt>
                <c:pt idx="897">
                  <c:v>45732</c:v>
                </c:pt>
                <c:pt idx="898">
                  <c:v>45733</c:v>
                </c:pt>
                <c:pt idx="899">
                  <c:v>45734</c:v>
                </c:pt>
                <c:pt idx="900">
                  <c:v>45735</c:v>
                </c:pt>
                <c:pt idx="901">
                  <c:v>45736</c:v>
                </c:pt>
                <c:pt idx="902">
                  <c:v>45737</c:v>
                </c:pt>
                <c:pt idx="903">
                  <c:v>45738</c:v>
                </c:pt>
                <c:pt idx="904">
                  <c:v>45739</c:v>
                </c:pt>
                <c:pt idx="905">
                  <c:v>45740</c:v>
                </c:pt>
                <c:pt idx="906">
                  <c:v>45741</c:v>
                </c:pt>
                <c:pt idx="907">
                  <c:v>45742</c:v>
                </c:pt>
                <c:pt idx="908">
                  <c:v>45743</c:v>
                </c:pt>
                <c:pt idx="909">
                  <c:v>45744</c:v>
                </c:pt>
                <c:pt idx="910">
                  <c:v>45745</c:v>
                </c:pt>
                <c:pt idx="911">
                  <c:v>45746</c:v>
                </c:pt>
                <c:pt idx="912">
                  <c:v>45747</c:v>
                </c:pt>
                <c:pt idx="913">
                  <c:v>45748</c:v>
                </c:pt>
                <c:pt idx="914">
                  <c:v>45749</c:v>
                </c:pt>
                <c:pt idx="915">
                  <c:v>45750</c:v>
                </c:pt>
                <c:pt idx="916">
                  <c:v>45751</c:v>
                </c:pt>
                <c:pt idx="917">
                  <c:v>45752</c:v>
                </c:pt>
                <c:pt idx="918">
                  <c:v>45753</c:v>
                </c:pt>
                <c:pt idx="919">
                  <c:v>45754</c:v>
                </c:pt>
                <c:pt idx="920">
                  <c:v>45755</c:v>
                </c:pt>
                <c:pt idx="921">
                  <c:v>45756</c:v>
                </c:pt>
                <c:pt idx="922">
                  <c:v>45757</c:v>
                </c:pt>
                <c:pt idx="923">
                  <c:v>45758</c:v>
                </c:pt>
                <c:pt idx="924">
                  <c:v>45759</c:v>
                </c:pt>
                <c:pt idx="925">
                  <c:v>45760</c:v>
                </c:pt>
                <c:pt idx="926">
                  <c:v>45761</c:v>
                </c:pt>
                <c:pt idx="927">
                  <c:v>45762</c:v>
                </c:pt>
                <c:pt idx="928">
                  <c:v>45763</c:v>
                </c:pt>
                <c:pt idx="929">
                  <c:v>45764</c:v>
                </c:pt>
                <c:pt idx="930">
                  <c:v>45765</c:v>
                </c:pt>
                <c:pt idx="931">
                  <c:v>45766</c:v>
                </c:pt>
                <c:pt idx="932">
                  <c:v>45767</c:v>
                </c:pt>
                <c:pt idx="933">
                  <c:v>45768</c:v>
                </c:pt>
                <c:pt idx="934">
                  <c:v>45769</c:v>
                </c:pt>
                <c:pt idx="935">
                  <c:v>45770</c:v>
                </c:pt>
                <c:pt idx="936">
                  <c:v>45771</c:v>
                </c:pt>
                <c:pt idx="937">
                  <c:v>45772</c:v>
                </c:pt>
                <c:pt idx="938">
                  <c:v>45773</c:v>
                </c:pt>
                <c:pt idx="939">
                  <c:v>45774</c:v>
                </c:pt>
                <c:pt idx="940">
                  <c:v>45775</c:v>
                </c:pt>
                <c:pt idx="941">
                  <c:v>45776</c:v>
                </c:pt>
                <c:pt idx="942">
                  <c:v>45777</c:v>
                </c:pt>
                <c:pt idx="943">
                  <c:v>45778</c:v>
                </c:pt>
                <c:pt idx="944">
                  <c:v>45779</c:v>
                </c:pt>
                <c:pt idx="945">
                  <c:v>45780</c:v>
                </c:pt>
                <c:pt idx="946">
                  <c:v>45781</c:v>
                </c:pt>
                <c:pt idx="947">
                  <c:v>45782</c:v>
                </c:pt>
                <c:pt idx="948">
                  <c:v>45783</c:v>
                </c:pt>
                <c:pt idx="949">
                  <c:v>45784</c:v>
                </c:pt>
                <c:pt idx="950">
                  <c:v>45785</c:v>
                </c:pt>
                <c:pt idx="951">
                  <c:v>45786</c:v>
                </c:pt>
                <c:pt idx="952">
                  <c:v>45787</c:v>
                </c:pt>
                <c:pt idx="953">
                  <c:v>45788</c:v>
                </c:pt>
                <c:pt idx="954">
                  <c:v>45789</c:v>
                </c:pt>
                <c:pt idx="955">
                  <c:v>45790</c:v>
                </c:pt>
                <c:pt idx="956">
                  <c:v>45791</c:v>
                </c:pt>
                <c:pt idx="957">
                  <c:v>45792</c:v>
                </c:pt>
                <c:pt idx="958">
                  <c:v>45793</c:v>
                </c:pt>
                <c:pt idx="959">
                  <c:v>45794</c:v>
                </c:pt>
                <c:pt idx="960">
                  <c:v>45795</c:v>
                </c:pt>
                <c:pt idx="961">
                  <c:v>45796</c:v>
                </c:pt>
                <c:pt idx="962">
                  <c:v>45797</c:v>
                </c:pt>
                <c:pt idx="963">
                  <c:v>45798</c:v>
                </c:pt>
                <c:pt idx="964">
                  <c:v>45799</c:v>
                </c:pt>
                <c:pt idx="965">
                  <c:v>45800</c:v>
                </c:pt>
                <c:pt idx="966">
                  <c:v>45801</c:v>
                </c:pt>
                <c:pt idx="967">
                  <c:v>45802</c:v>
                </c:pt>
                <c:pt idx="968">
                  <c:v>45803</c:v>
                </c:pt>
                <c:pt idx="969">
                  <c:v>45804</c:v>
                </c:pt>
                <c:pt idx="970">
                  <c:v>45805</c:v>
                </c:pt>
                <c:pt idx="971">
                  <c:v>45806</c:v>
                </c:pt>
                <c:pt idx="972">
                  <c:v>45807</c:v>
                </c:pt>
                <c:pt idx="973">
                  <c:v>45808</c:v>
                </c:pt>
                <c:pt idx="974">
                  <c:v>45809</c:v>
                </c:pt>
                <c:pt idx="975">
                  <c:v>45810</c:v>
                </c:pt>
                <c:pt idx="976">
                  <c:v>45811</c:v>
                </c:pt>
                <c:pt idx="977">
                  <c:v>45812</c:v>
                </c:pt>
                <c:pt idx="978">
                  <c:v>45813</c:v>
                </c:pt>
                <c:pt idx="979">
                  <c:v>45814</c:v>
                </c:pt>
                <c:pt idx="980">
                  <c:v>45815</c:v>
                </c:pt>
                <c:pt idx="981">
                  <c:v>45816</c:v>
                </c:pt>
                <c:pt idx="982">
                  <c:v>45817</c:v>
                </c:pt>
                <c:pt idx="983">
                  <c:v>45818</c:v>
                </c:pt>
                <c:pt idx="984">
                  <c:v>45819</c:v>
                </c:pt>
                <c:pt idx="985">
                  <c:v>45820</c:v>
                </c:pt>
                <c:pt idx="986">
                  <c:v>45821</c:v>
                </c:pt>
                <c:pt idx="987">
                  <c:v>45822</c:v>
                </c:pt>
                <c:pt idx="988">
                  <c:v>45823</c:v>
                </c:pt>
                <c:pt idx="989">
                  <c:v>45824</c:v>
                </c:pt>
                <c:pt idx="990">
                  <c:v>45825</c:v>
                </c:pt>
                <c:pt idx="991">
                  <c:v>45826</c:v>
                </c:pt>
                <c:pt idx="992">
                  <c:v>45827</c:v>
                </c:pt>
                <c:pt idx="993">
                  <c:v>45828</c:v>
                </c:pt>
                <c:pt idx="994">
                  <c:v>45829</c:v>
                </c:pt>
                <c:pt idx="995">
                  <c:v>45830</c:v>
                </c:pt>
                <c:pt idx="996">
                  <c:v>45831</c:v>
                </c:pt>
                <c:pt idx="997">
                  <c:v>45832</c:v>
                </c:pt>
                <c:pt idx="998">
                  <c:v>45833</c:v>
                </c:pt>
                <c:pt idx="999">
                  <c:v>45834</c:v>
                </c:pt>
                <c:pt idx="1000">
                  <c:v>45835</c:v>
                </c:pt>
                <c:pt idx="1001">
                  <c:v>45836</c:v>
                </c:pt>
                <c:pt idx="1002">
                  <c:v>45837</c:v>
                </c:pt>
                <c:pt idx="1003">
                  <c:v>45838</c:v>
                </c:pt>
                <c:pt idx="1004">
                  <c:v>45839</c:v>
                </c:pt>
                <c:pt idx="1005">
                  <c:v>45840</c:v>
                </c:pt>
                <c:pt idx="1006">
                  <c:v>45841</c:v>
                </c:pt>
                <c:pt idx="1007">
                  <c:v>45842</c:v>
                </c:pt>
                <c:pt idx="1008">
                  <c:v>45843</c:v>
                </c:pt>
                <c:pt idx="1009">
                  <c:v>45844</c:v>
                </c:pt>
                <c:pt idx="1010">
                  <c:v>45845</c:v>
                </c:pt>
                <c:pt idx="1011">
                  <c:v>45846</c:v>
                </c:pt>
                <c:pt idx="1012">
                  <c:v>45847</c:v>
                </c:pt>
                <c:pt idx="1013">
                  <c:v>45848</c:v>
                </c:pt>
                <c:pt idx="1014">
                  <c:v>45849</c:v>
                </c:pt>
                <c:pt idx="1015">
                  <c:v>45850</c:v>
                </c:pt>
                <c:pt idx="1016">
                  <c:v>45851</c:v>
                </c:pt>
                <c:pt idx="1017">
                  <c:v>45852</c:v>
                </c:pt>
                <c:pt idx="1018">
                  <c:v>45853</c:v>
                </c:pt>
                <c:pt idx="1019">
                  <c:v>45854</c:v>
                </c:pt>
                <c:pt idx="1020">
                  <c:v>45855</c:v>
                </c:pt>
                <c:pt idx="1021">
                  <c:v>45856</c:v>
                </c:pt>
                <c:pt idx="1022">
                  <c:v>45857</c:v>
                </c:pt>
                <c:pt idx="1023">
                  <c:v>45858</c:v>
                </c:pt>
                <c:pt idx="1024">
                  <c:v>45859</c:v>
                </c:pt>
                <c:pt idx="1025">
                  <c:v>45860</c:v>
                </c:pt>
                <c:pt idx="1026">
                  <c:v>45861</c:v>
                </c:pt>
                <c:pt idx="1027">
                  <c:v>45862</c:v>
                </c:pt>
                <c:pt idx="1028">
                  <c:v>45863</c:v>
                </c:pt>
                <c:pt idx="1029">
                  <c:v>45864</c:v>
                </c:pt>
                <c:pt idx="1030">
                  <c:v>45865</c:v>
                </c:pt>
                <c:pt idx="1031">
                  <c:v>45866</c:v>
                </c:pt>
                <c:pt idx="1032">
                  <c:v>45867</c:v>
                </c:pt>
                <c:pt idx="1033">
                  <c:v>45868</c:v>
                </c:pt>
                <c:pt idx="1034">
                  <c:v>45869</c:v>
                </c:pt>
                <c:pt idx="1035">
                  <c:v>45870</c:v>
                </c:pt>
                <c:pt idx="1036">
                  <c:v>45871</c:v>
                </c:pt>
                <c:pt idx="1037">
                  <c:v>45872</c:v>
                </c:pt>
                <c:pt idx="1038">
                  <c:v>45873</c:v>
                </c:pt>
                <c:pt idx="1039">
                  <c:v>45874</c:v>
                </c:pt>
                <c:pt idx="1040">
                  <c:v>45875</c:v>
                </c:pt>
                <c:pt idx="1041">
                  <c:v>45876</c:v>
                </c:pt>
                <c:pt idx="1042">
                  <c:v>45877</c:v>
                </c:pt>
                <c:pt idx="1043">
                  <c:v>45878</c:v>
                </c:pt>
                <c:pt idx="1044">
                  <c:v>45879</c:v>
                </c:pt>
                <c:pt idx="1045">
                  <c:v>45880</c:v>
                </c:pt>
                <c:pt idx="1046">
                  <c:v>45881</c:v>
                </c:pt>
                <c:pt idx="1047">
                  <c:v>45882</c:v>
                </c:pt>
                <c:pt idx="1048">
                  <c:v>45883</c:v>
                </c:pt>
                <c:pt idx="1049">
                  <c:v>45884</c:v>
                </c:pt>
                <c:pt idx="1050">
                  <c:v>45885</c:v>
                </c:pt>
                <c:pt idx="1051">
                  <c:v>45886</c:v>
                </c:pt>
                <c:pt idx="1052">
                  <c:v>45887</c:v>
                </c:pt>
                <c:pt idx="1053">
                  <c:v>45888</c:v>
                </c:pt>
                <c:pt idx="1054">
                  <c:v>45889</c:v>
                </c:pt>
                <c:pt idx="1055">
                  <c:v>45890</c:v>
                </c:pt>
                <c:pt idx="1056">
                  <c:v>45891</c:v>
                </c:pt>
                <c:pt idx="1057">
                  <c:v>45892</c:v>
                </c:pt>
                <c:pt idx="1058">
                  <c:v>45893</c:v>
                </c:pt>
                <c:pt idx="1059">
                  <c:v>45894</c:v>
                </c:pt>
                <c:pt idx="1060">
                  <c:v>45895</c:v>
                </c:pt>
                <c:pt idx="1061">
                  <c:v>45896</c:v>
                </c:pt>
                <c:pt idx="1062">
                  <c:v>45897</c:v>
                </c:pt>
                <c:pt idx="1063">
                  <c:v>45898</c:v>
                </c:pt>
                <c:pt idx="1064">
                  <c:v>45899</c:v>
                </c:pt>
                <c:pt idx="1065">
                  <c:v>45900</c:v>
                </c:pt>
                <c:pt idx="1066">
                  <c:v>45901</c:v>
                </c:pt>
                <c:pt idx="1067">
                  <c:v>45902</c:v>
                </c:pt>
                <c:pt idx="1068">
                  <c:v>45903</c:v>
                </c:pt>
                <c:pt idx="1069">
                  <c:v>45904</c:v>
                </c:pt>
                <c:pt idx="1070">
                  <c:v>45905</c:v>
                </c:pt>
                <c:pt idx="1071">
                  <c:v>45906</c:v>
                </c:pt>
                <c:pt idx="1072">
                  <c:v>45907</c:v>
                </c:pt>
                <c:pt idx="1073">
                  <c:v>45908</c:v>
                </c:pt>
                <c:pt idx="1074">
                  <c:v>45909</c:v>
                </c:pt>
                <c:pt idx="1075">
                  <c:v>45910</c:v>
                </c:pt>
                <c:pt idx="1076">
                  <c:v>45911</c:v>
                </c:pt>
                <c:pt idx="1077">
                  <c:v>45912</c:v>
                </c:pt>
                <c:pt idx="1078">
                  <c:v>45913</c:v>
                </c:pt>
                <c:pt idx="1079">
                  <c:v>45914</c:v>
                </c:pt>
                <c:pt idx="1080">
                  <c:v>45915</c:v>
                </c:pt>
                <c:pt idx="1081">
                  <c:v>45916</c:v>
                </c:pt>
                <c:pt idx="1082">
                  <c:v>45917</c:v>
                </c:pt>
                <c:pt idx="1083">
                  <c:v>45918</c:v>
                </c:pt>
                <c:pt idx="1084">
                  <c:v>45919</c:v>
                </c:pt>
                <c:pt idx="1085">
                  <c:v>45920</c:v>
                </c:pt>
                <c:pt idx="1086">
                  <c:v>45921</c:v>
                </c:pt>
                <c:pt idx="1087">
                  <c:v>45922</c:v>
                </c:pt>
                <c:pt idx="1088">
                  <c:v>45923</c:v>
                </c:pt>
                <c:pt idx="1089">
                  <c:v>45924</c:v>
                </c:pt>
                <c:pt idx="1090">
                  <c:v>45925</c:v>
                </c:pt>
                <c:pt idx="1091">
                  <c:v>45926</c:v>
                </c:pt>
                <c:pt idx="1092">
                  <c:v>45927</c:v>
                </c:pt>
                <c:pt idx="1093">
                  <c:v>45928</c:v>
                </c:pt>
                <c:pt idx="1094">
                  <c:v>45929</c:v>
                </c:pt>
                <c:pt idx="1095">
                  <c:v>45930</c:v>
                </c:pt>
                <c:pt idx="1096">
                  <c:v>45931</c:v>
                </c:pt>
                <c:pt idx="1097">
                  <c:v>45932</c:v>
                </c:pt>
                <c:pt idx="1098">
                  <c:v>45933</c:v>
                </c:pt>
                <c:pt idx="1099">
                  <c:v>45934</c:v>
                </c:pt>
                <c:pt idx="1100">
                  <c:v>45935</c:v>
                </c:pt>
                <c:pt idx="1101">
                  <c:v>45936</c:v>
                </c:pt>
                <c:pt idx="1102">
                  <c:v>45937</c:v>
                </c:pt>
                <c:pt idx="1103">
                  <c:v>45938</c:v>
                </c:pt>
                <c:pt idx="1104">
                  <c:v>45939</c:v>
                </c:pt>
                <c:pt idx="1105">
                  <c:v>45940</c:v>
                </c:pt>
                <c:pt idx="1106">
                  <c:v>45941</c:v>
                </c:pt>
                <c:pt idx="1107">
                  <c:v>45942</c:v>
                </c:pt>
                <c:pt idx="1108">
                  <c:v>45943</c:v>
                </c:pt>
                <c:pt idx="1109">
                  <c:v>45944</c:v>
                </c:pt>
                <c:pt idx="1110">
                  <c:v>45945</c:v>
                </c:pt>
                <c:pt idx="1111">
                  <c:v>45946</c:v>
                </c:pt>
                <c:pt idx="1112">
                  <c:v>45947</c:v>
                </c:pt>
                <c:pt idx="1113">
                  <c:v>45948</c:v>
                </c:pt>
                <c:pt idx="1114">
                  <c:v>45949</c:v>
                </c:pt>
                <c:pt idx="1115">
                  <c:v>45950</c:v>
                </c:pt>
                <c:pt idx="1116">
                  <c:v>45951</c:v>
                </c:pt>
                <c:pt idx="1117">
                  <c:v>45952</c:v>
                </c:pt>
                <c:pt idx="1118">
                  <c:v>45953</c:v>
                </c:pt>
                <c:pt idx="1119">
                  <c:v>45954</c:v>
                </c:pt>
                <c:pt idx="1120">
                  <c:v>45955</c:v>
                </c:pt>
                <c:pt idx="1121">
                  <c:v>45956</c:v>
                </c:pt>
                <c:pt idx="1122">
                  <c:v>45957</c:v>
                </c:pt>
                <c:pt idx="1123">
                  <c:v>45958</c:v>
                </c:pt>
                <c:pt idx="1124">
                  <c:v>45959</c:v>
                </c:pt>
                <c:pt idx="1125">
                  <c:v>45960</c:v>
                </c:pt>
                <c:pt idx="1126">
                  <c:v>45961</c:v>
                </c:pt>
                <c:pt idx="1127">
                  <c:v>45962</c:v>
                </c:pt>
                <c:pt idx="1128">
                  <c:v>45963</c:v>
                </c:pt>
                <c:pt idx="1129">
                  <c:v>45964</c:v>
                </c:pt>
                <c:pt idx="1130">
                  <c:v>45965</c:v>
                </c:pt>
                <c:pt idx="1131">
                  <c:v>45966</c:v>
                </c:pt>
                <c:pt idx="1132">
                  <c:v>45967</c:v>
                </c:pt>
                <c:pt idx="1133">
                  <c:v>45968</c:v>
                </c:pt>
                <c:pt idx="1134">
                  <c:v>45969</c:v>
                </c:pt>
                <c:pt idx="1135">
                  <c:v>45970</c:v>
                </c:pt>
                <c:pt idx="1136">
                  <c:v>45971</c:v>
                </c:pt>
                <c:pt idx="1137">
                  <c:v>45972</c:v>
                </c:pt>
                <c:pt idx="1138">
                  <c:v>45973</c:v>
                </c:pt>
                <c:pt idx="1139">
                  <c:v>45974</c:v>
                </c:pt>
                <c:pt idx="1140">
                  <c:v>45975</c:v>
                </c:pt>
                <c:pt idx="1141">
                  <c:v>45976</c:v>
                </c:pt>
                <c:pt idx="1142">
                  <c:v>45977</c:v>
                </c:pt>
                <c:pt idx="1143">
                  <c:v>45978</c:v>
                </c:pt>
                <c:pt idx="1144">
                  <c:v>45979</c:v>
                </c:pt>
                <c:pt idx="1145">
                  <c:v>45980</c:v>
                </c:pt>
                <c:pt idx="1146">
                  <c:v>45981</c:v>
                </c:pt>
                <c:pt idx="1147">
                  <c:v>45982</c:v>
                </c:pt>
                <c:pt idx="1148">
                  <c:v>45983</c:v>
                </c:pt>
                <c:pt idx="1149">
                  <c:v>45984</c:v>
                </c:pt>
                <c:pt idx="1150">
                  <c:v>45985</c:v>
                </c:pt>
                <c:pt idx="1151">
                  <c:v>45986</c:v>
                </c:pt>
                <c:pt idx="1152">
                  <c:v>45987</c:v>
                </c:pt>
                <c:pt idx="1153">
                  <c:v>45988</c:v>
                </c:pt>
                <c:pt idx="1154">
                  <c:v>45989</c:v>
                </c:pt>
                <c:pt idx="1155">
                  <c:v>45990</c:v>
                </c:pt>
                <c:pt idx="1156">
                  <c:v>45991</c:v>
                </c:pt>
                <c:pt idx="1157">
                  <c:v>45992</c:v>
                </c:pt>
                <c:pt idx="1158">
                  <c:v>45993</c:v>
                </c:pt>
                <c:pt idx="1159">
                  <c:v>45994</c:v>
                </c:pt>
                <c:pt idx="1160">
                  <c:v>45995</c:v>
                </c:pt>
                <c:pt idx="1161">
                  <c:v>45996</c:v>
                </c:pt>
                <c:pt idx="1162">
                  <c:v>45997</c:v>
                </c:pt>
                <c:pt idx="1163">
                  <c:v>45998</c:v>
                </c:pt>
                <c:pt idx="1164">
                  <c:v>45999</c:v>
                </c:pt>
                <c:pt idx="1165">
                  <c:v>46000</c:v>
                </c:pt>
                <c:pt idx="1166">
                  <c:v>46001</c:v>
                </c:pt>
                <c:pt idx="1167">
                  <c:v>46002</c:v>
                </c:pt>
                <c:pt idx="1168">
                  <c:v>46003</c:v>
                </c:pt>
                <c:pt idx="1169">
                  <c:v>46004</c:v>
                </c:pt>
                <c:pt idx="1170">
                  <c:v>46005</c:v>
                </c:pt>
                <c:pt idx="1171">
                  <c:v>46006</c:v>
                </c:pt>
                <c:pt idx="1172">
                  <c:v>46007</c:v>
                </c:pt>
                <c:pt idx="1173">
                  <c:v>46008</c:v>
                </c:pt>
                <c:pt idx="1174">
                  <c:v>46009</c:v>
                </c:pt>
                <c:pt idx="1175">
                  <c:v>46010</c:v>
                </c:pt>
                <c:pt idx="1176">
                  <c:v>46011</c:v>
                </c:pt>
                <c:pt idx="1177">
                  <c:v>46012</c:v>
                </c:pt>
                <c:pt idx="1178">
                  <c:v>46013</c:v>
                </c:pt>
                <c:pt idx="1179">
                  <c:v>46014</c:v>
                </c:pt>
                <c:pt idx="1180">
                  <c:v>46015</c:v>
                </c:pt>
                <c:pt idx="1181">
                  <c:v>46016</c:v>
                </c:pt>
                <c:pt idx="1182">
                  <c:v>46017</c:v>
                </c:pt>
                <c:pt idx="1183">
                  <c:v>46018</c:v>
                </c:pt>
                <c:pt idx="1184">
                  <c:v>46019</c:v>
                </c:pt>
                <c:pt idx="1185">
                  <c:v>46020</c:v>
                </c:pt>
                <c:pt idx="1186">
                  <c:v>46021</c:v>
                </c:pt>
                <c:pt idx="1187">
                  <c:v>46022</c:v>
                </c:pt>
                <c:pt idx="1188">
                  <c:v>46023</c:v>
                </c:pt>
                <c:pt idx="1189">
                  <c:v>46024</c:v>
                </c:pt>
                <c:pt idx="1190">
                  <c:v>46025</c:v>
                </c:pt>
                <c:pt idx="1191">
                  <c:v>46026</c:v>
                </c:pt>
                <c:pt idx="1192">
                  <c:v>46027</c:v>
                </c:pt>
                <c:pt idx="1193">
                  <c:v>46028</c:v>
                </c:pt>
                <c:pt idx="1194">
                  <c:v>46029</c:v>
                </c:pt>
                <c:pt idx="1195">
                  <c:v>46030</c:v>
                </c:pt>
                <c:pt idx="1196">
                  <c:v>46031</c:v>
                </c:pt>
                <c:pt idx="1197">
                  <c:v>46032</c:v>
                </c:pt>
                <c:pt idx="1198">
                  <c:v>46033</c:v>
                </c:pt>
                <c:pt idx="1199">
                  <c:v>46034</c:v>
                </c:pt>
                <c:pt idx="1200">
                  <c:v>46035</c:v>
                </c:pt>
                <c:pt idx="1201">
                  <c:v>46036</c:v>
                </c:pt>
                <c:pt idx="1202">
                  <c:v>46037</c:v>
                </c:pt>
                <c:pt idx="1203">
                  <c:v>46038</c:v>
                </c:pt>
                <c:pt idx="1204">
                  <c:v>46039</c:v>
                </c:pt>
                <c:pt idx="1205">
                  <c:v>46040</c:v>
                </c:pt>
                <c:pt idx="1206">
                  <c:v>46041</c:v>
                </c:pt>
                <c:pt idx="1207">
                  <c:v>46042</c:v>
                </c:pt>
                <c:pt idx="1208">
                  <c:v>46043</c:v>
                </c:pt>
                <c:pt idx="1209">
                  <c:v>46044</c:v>
                </c:pt>
                <c:pt idx="1210">
                  <c:v>46045</c:v>
                </c:pt>
                <c:pt idx="1211">
                  <c:v>46046</c:v>
                </c:pt>
                <c:pt idx="1212">
                  <c:v>46047</c:v>
                </c:pt>
                <c:pt idx="1213">
                  <c:v>46048</c:v>
                </c:pt>
                <c:pt idx="1214">
                  <c:v>46049</c:v>
                </c:pt>
                <c:pt idx="1215">
                  <c:v>46050</c:v>
                </c:pt>
                <c:pt idx="1216">
                  <c:v>46051</c:v>
                </c:pt>
                <c:pt idx="1217">
                  <c:v>46052</c:v>
                </c:pt>
                <c:pt idx="1218">
                  <c:v>46053</c:v>
                </c:pt>
                <c:pt idx="1219">
                  <c:v>46054</c:v>
                </c:pt>
                <c:pt idx="1220">
                  <c:v>46055</c:v>
                </c:pt>
                <c:pt idx="1221">
                  <c:v>46056</c:v>
                </c:pt>
                <c:pt idx="1222">
                  <c:v>46057</c:v>
                </c:pt>
                <c:pt idx="1223">
                  <c:v>46058</c:v>
                </c:pt>
                <c:pt idx="1224">
                  <c:v>46059</c:v>
                </c:pt>
                <c:pt idx="1225">
                  <c:v>46060</c:v>
                </c:pt>
                <c:pt idx="1226">
                  <c:v>46061</c:v>
                </c:pt>
                <c:pt idx="1227">
                  <c:v>46062</c:v>
                </c:pt>
                <c:pt idx="1228">
                  <c:v>46063</c:v>
                </c:pt>
                <c:pt idx="1229">
                  <c:v>46064</c:v>
                </c:pt>
                <c:pt idx="1230">
                  <c:v>46065</c:v>
                </c:pt>
                <c:pt idx="1231">
                  <c:v>46066</c:v>
                </c:pt>
                <c:pt idx="1232">
                  <c:v>46067</c:v>
                </c:pt>
                <c:pt idx="1233">
                  <c:v>46068</c:v>
                </c:pt>
                <c:pt idx="1234">
                  <c:v>46069</c:v>
                </c:pt>
                <c:pt idx="1235">
                  <c:v>46070</c:v>
                </c:pt>
                <c:pt idx="1236">
                  <c:v>46071</c:v>
                </c:pt>
                <c:pt idx="1237">
                  <c:v>46072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'Tether Assets'!$V$3:$V$1241</c15:sqref>
                  </c15:fullRef>
                </c:ext>
              </c:extLst>
              <c:f>'Tether Assets'!$V$4:$V$1241</c:f>
              <c:numCache>
                <c:formatCode>_(* #,##0.00_);_(* \(#,##0.00\);_(* "-"??_);_(@_)</c:formatCode>
                <c:ptCount val="1238"/>
                <c:pt idx="0">
                  <c:v>68056797275.163498</c:v>
                </c:pt>
                <c:pt idx="1">
                  <c:v>68055327094.936073</c:v>
                </c:pt>
                <c:pt idx="2">
                  <c:v>68360278574.575134</c:v>
                </c:pt>
                <c:pt idx="3">
                  <c:v>67699718987.724541</c:v>
                </c:pt>
                <c:pt idx="4">
                  <c:v>67697961266.19809</c:v>
                </c:pt>
                <c:pt idx="5">
                  <c:v>67664361806.94606</c:v>
                </c:pt>
                <c:pt idx="6">
                  <c:v>67689546985.154297</c:v>
                </c:pt>
                <c:pt idx="7">
                  <c:v>67681807396.988029</c:v>
                </c:pt>
                <c:pt idx="8">
                  <c:v>67684175297.885292</c:v>
                </c:pt>
                <c:pt idx="9">
                  <c:v>67616412989.903023</c:v>
                </c:pt>
                <c:pt idx="10">
                  <c:v>67171356721.972336</c:v>
                </c:pt>
                <c:pt idx="11">
                  <c:v>66329591239.961617</c:v>
                </c:pt>
                <c:pt idx="12">
                  <c:v>65897963339.939735</c:v>
                </c:pt>
                <c:pt idx="13">
                  <c:v>65778726674.553062</c:v>
                </c:pt>
                <c:pt idx="14">
                  <c:v>65772240154.821777</c:v>
                </c:pt>
                <c:pt idx="15">
                  <c:v>65791373639.75058</c:v>
                </c:pt>
                <c:pt idx="16">
                  <c:v>65594935764.218178</c:v>
                </c:pt>
                <c:pt idx="17">
                  <c:v>64990080013.990524</c:v>
                </c:pt>
                <c:pt idx="18">
                  <c:v>64508351357.219986</c:v>
                </c:pt>
                <c:pt idx="19">
                  <c:v>64466102855.011528</c:v>
                </c:pt>
                <c:pt idx="20">
                  <c:v>64537393147.427475</c:v>
                </c:pt>
                <c:pt idx="21">
                  <c:v>64540470117.549469</c:v>
                </c:pt>
                <c:pt idx="22">
                  <c:v>64563071699.087769</c:v>
                </c:pt>
                <c:pt idx="23">
                  <c:v>64440251198.195061</c:v>
                </c:pt>
                <c:pt idx="24">
                  <c:v>64422951064.115883</c:v>
                </c:pt>
                <c:pt idx="25">
                  <c:v>64522100838.33905</c:v>
                </c:pt>
                <c:pt idx="26">
                  <c:v>64447587975.914635</c:v>
                </c:pt>
                <c:pt idx="27">
                  <c:v>64243346759.89595</c:v>
                </c:pt>
                <c:pt idx="28">
                  <c:v>64261928114.086685</c:v>
                </c:pt>
                <c:pt idx="29">
                  <c:v>64247733719.147583</c:v>
                </c:pt>
                <c:pt idx="30">
                  <c:v>64176301258.755615</c:v>
                </c:pt>
                <c:pt idx="31">
                  <c:v>63965931302.883095</c:v>
                </c:pt>
                <c:pt idx="32">
                  <c:v>63886877858.630142</c:v>
                </c:pt>
                <c:pt idx="33">
                  <c:v>63836468112.633987</c:v>
                </c:pt>
                <c:pt idx="34">
                  <c:v>64115051351.34597</c:v>
                </c:pt>
                <c:pt idx="35">
                  <c:v>64132977304.3955</c:v>
                </c:pt>
                <c:pt idx="36">
                  <c:v>64114521988.885765</c:v>
                </c:pt>
                <c:pt idx="37">
                  <c:v>64205213841.43512</c:v>
                </c:pt>
                <c:pt idx="38">
                  <c:v>63643454472.314857</c:v>
                </c:pt>
                <c:pt idx="39">
                  <c:v>63338992453.88723</c:v>
                </c:pt>
                <c:pt idx="40">
                  <c:v>63728555694.957832</c:v>
                </c:pt>
                <c:pt idx="41">
                  <c:v>63672007844.825058</c:v>
                </c:pt>
                <c:pt idx="42">
                  <c:v>63674943326.36322</c:v>
                </c:pt>
                <c:pt idx="43">
                  <c:v>63640168034.545746</c:v>
                </c:pt>
                <c:pt idx="44">
                  <c:v>63646096041.613449</c:v>
                </c:pt>
                <c:pt idx="45">
                  <c:v>63630245801.921959</c:v>
                </c:pt>
                <c:pt idx="46">
                  <c:v>63420044666.414497</c:v>
                </c:pt>
                <c:pt idx="47">
                  <c:v>63393572582.843452</c:v>
                </c:pt>
                <c:pt idx="48">
                  <c:v>63284706177.02211</c:v>
                </c:pt>
                <c:pt idx="49">
                  <c:v>63286595130.931572</c:v>
                </c:pt>
                <c:pt idx="50">
                  <c:v>63253478670.786636</c:v>
                </c:pt>
                <c:pt idx="51">
                  <c:v>63345959118.913322</c:v>
                </c:pt>
                <c:pt idx="52">
                  <c:v>63342956769.124908</c:v>
                </c:pt>
                <c:pt idx="53">
                  <c:v>63128870082.86483</c:v>
                </c:pt>
                <c:pt idx="54">
                  <c:v>63144856842.937408</c:v>
                </c:pt>
                <c:pt idx="55">
                  <c:v>63061731032.850731</c:v>
                </c:pt>
                <c:pt idx="56">
                  <c:v>63062734463.382057</c:v>
                </c:pt>
                <c:pt idx="57">
                  <c:v>63067816668.261147</c:v>
                </c:pt>
                <c:pt idx="58">
                  <c:v>63005365467.887497</c:v>
                </c:pt>
                <c:pt idx="59">
                  <c:v>62882692457.004547</c:v>
                </c:pt>
                <c:pt idx="60">
                  <c:v>62872644403.606895</c:v>
                </c:pt>
                <c:pt idx="61">
                  <c:v>63094476087.988464</c:v>
                </c:pt>
                <c:pt idx="62">
                  <c:v>63202295509.024399</c:v>
                </c:pt>
                <c:pt idx="63">
                  <c:v>63197075068.172592</c:v>
                </c:pt>
                <c:pt idx="64">
                  <c:v>63210427036.83094</c:v>
                </c:pt>
                <c:pt idx="65">
                  <c:v>63188301964.306557</c:v>
                </c:pt>
                <c:pt idx="66">
                  <c:v>63046910291.434402</c:v>
                </c:pt>
                <c:pt idx="67">
                  <c:v>63142660017.661682</c:v>
                </c:pt>
                <c:pt idx="68">
                  <c:v>63307069629.673531</c:v>
                </c:pt>
                <c:pt idx="69">
                  <c:v>63207413311.364906</c:v>
                </c:pt>
                <c:pt idx="70">
                  <c:v>63208719234.730637</c:v>
                </c:pt>
                <c:pt idx="71">
                  <c:v>63207582447.14328</c:v>
                </c:pt>
                <c:pt idx="72">
                  <c:v>63204807319.522636</c:v>
                </c:pt>
                <c:pt idx="73">
                  <c:v>63035373663.301414</c:v>
                </c:pt>
                <c:pt idx="74">
                  <c:v>63133836983.783615</c:v>
                </c:pt>
                <c:pt idx="75">
                  <c:v>63056538913.093475</c:v>
                </c:pt>
                <c:pt idx="76">
                  <c:v>63156771255.452484</c:v>
                </c:pt>
                <c:pt idx="77">
                  <c:v>63147058145.487564</c:v>
                </c:pt>
                <c:pt idx="78">
                  <c:v>63149867588.344727</c:v>
                </c:pt>
                <c:pt idx="79">
                  <c:v>63239131575.871292</c:v>
                </c:pt>
                <c:pt idx="80">
                  <c:v>63104960389.348648</c:v>
                </c:pt>
                <c:pt idx="81">
                  <c:v>63012151947.163193</c:v>
                </c:pt>
                <c:pt idx="82">
                  <c:v>62993786994.063858</c:v>
                </c:pt>
                <c:pt idx="83">
                  <c:v>63042778628.30574</c:v>
                </c:pt>
                <c:pt idx="84">
                  <c:v>63044282147.797173</c:v>
                </c:pt>
                <c:pt idx="85">
                  <c:v>63044317113.366737</c:v>
                </c:pt>
                <c:pt idx="86">
                  <c:v>63044541543.534203</c:v>
                </c:pt>
                <c:pt idx="87">
                  <c:v>63158951747.540443</c:v>
                </c:pt>
                <c:pt idx="88">
                  <c:v>62426155932.650818</c:v>
                </c:pt>
                <c:pt idx="89">
                  <c:v>62681434771.997574</c:v>
                </c:pt>
                <c:pt idx="90">
                  <c:v>62761995798.198929</c:v>
                </c:pt>
                <c:pt idx="91">
                  <c:v>67035860606.061714</c:v>
                </c:pt>
                <c:pt idx="92">
                  <c:v>67041979836.787727</c:v>
                </c:pt>
                <c:pt idx="93">
                  <c:v>67056355618.650146</c:v>
                </c:pt>
                <c:pt idx="94">
                  <c:v>67117596586.589615</c:v>
                </c:pt>
                <c:pt idx="95">
                  <c:v>66235291294.877205</c:v>
                </c:pt>
                <c:pt idx="96">
                  <c:v>65538973250.602287</c:v>
                </c:pt>
                <c:pt idx="97">
                  <c:v>65648023901.361855</c:v>
                </c:pt>
                <c:pt idx="98">
                  <c:v>65649060089.805717</c:v>
                </c:pt>
                <c:pt idx="99">
                  <c:v>65650815503.53054</c:v>
                </c:pt>
                <c:pt idx="100">
                  <c:v>65665575482.977028</c:v>
                </c:pt>
                <c:pt idx="101">
                  <c:v>65681508686.110603</c:v>
                </c:pt>
                <c:pt idx="102">
                  <c:v>65331724942.10672</c:v>
                </c:pt>
                <c:pt idx="103">
                  <c:v>65983066389.388184</c:v>
                </c:pt>
                <c:pt idx="104">
                  <c:v>66071688870.604492</c:v>
                </c:pt>
                <c:pt idx="105">
                  <c:v>66177357797.833412</c:v>
                </c:pt>
                <c:pt idx="106">
                  <c:v>66177607878.861023</c:v>
                </c:pt>
                <c:pt idx="107">
                  <c:v>66192049620.301399</c:v>
                </c:pt>
                <c:pt idx="108">
                  <c:v>66205264883.679726</c:v>
                </c:pt>
                <c:pt idx="109">
                  <c:v>65728158728.052032</c:v>
                </c:pt>
                <c:pt idx="110">
                  <c:v>65863276635.898972</c:v>
                </c:pt>
                <c:pt idx="111">
                  <c:v>65981767836.417145</c:v>
                </c:pt>
                <c:pt idx="112">
                  <c:v>66067629958.536713</c:v>
                </c:pt>
                <c:pt idx="113">
                  <c:v>66008288057.019661</c:v>
                </c:pt>
                <c:pt idx="114">
                  <c:v>66008321525.74073</c:v>
                </c:pt>
                <c:pt idx="115">
                  <c:v>65880302191.439377</c:v>
                </c:pt>
                <c:pt idx="116">
                  <c:v>66012545281.608154</c:v>
                </c:pt>
                <c:pt idx="117">
                  <c:v>65935367325.014572</c:v>
                </c:pt>
                <c:pt idx="118">
                  <c:v>65933078906.899345</c:v>
                </c:pt>
                <c:pt idx="119">
                  <c:v>65924939641.826271</c:v>
                </c:pt>
                <c:pt idx="120">
                  <c:v>66001430510.554565</c:v>
                </c:pt>
                <c:pt idx="121">
                  <c:v>65975752263.024033</c:v>
                </c:pt>
                <c:pt idx="122">
                  <c:v>65956564190.900307</c:v>
                </c:pt>
                <c:pt idx="123">
                  <c:v>66165204740.379211</c:v>
                </c:pt>
                <c:pt idx="124">
                  <c:v>66209458516.661751</c:v>
                </c:pt>
                <c:pt idx="125">
                  <c:v>65941388178.803329</c:v>
                </c:pt>
                <c:pt idx="126">
                  <c:v>65944648925.225365</c:v>
                </c:pt>
                <c:pt idx="127">
                  <c:v>65894823673.045868</c:v>
                </c:pt>
                <c:pt idx="128">
                  <c:v>65924538376.725929</c:v>
                </c:pt>
                <c:pt idx="129">
                  <c:v>65819918315.03595</c:v>
                </c:pt>
                <c:pt idx="130">
                  <c:v>65569491207.163483</c:v>
                </c:pt>
                <c:pt idx="131">
                  <c:v>65161006405.486069</c:v>
                </c:pt>
                <c:pt idx="132">
                  <c:v>65087298960.271378</c:v>
                </c:pt>
                <c:pt idx="133">
                  <c:v>65115137437.453552</c:v>
                </c:pt>
                <c:pt idx="134">
                  <c:v>65106738398.28978</c:v>
                </c:pt>
                <c:pt idx="135">
                  <c:v>65014540778.175209</c:v>
                </c:pt>
                <c:pt idx="136">
                  <c:v>65173906530.858734</c:v>
                </c:pt>
                <c:pt idx="137">
                  <c:v>65204821774.421906</c:v>
                </c:pt>
                <c:pt idx="138">
                  <c:v>65053653082.845299</c:v>
                </c:pt>
                <c:pt idx="139">
                  <c:v>65043171127.399017</c:v>
                </c:pt>
                <c:pt idx="140">
                  <c:v>65056159831.933868</c:v>
                </c:pt>
                <c:pt idx="141">
                  <c:v>65048927837.56562</c:v>
                </c:pt>
                <c:pt idx="142">
                  <c:v>65068739905.30938</c:v>
                </c:pt>
                <c:pt idx="143">
                  <c:v>64933298481.335884</c:v>
                </c:pt>
                <c:pt idx="144">
                  <c:v>64790238122.469864</c:v>
                </c:pt>
                <c:pt idx="145">
                  <c:v>64860443775.003014</c:v>
                </c:pt>
                <c:pt idx="146">
                  <c:v>64823047504.845665</c:v>
                </c:pt>
                <c:pt idx="147">
                  <c:v>64807414532.701027</c:v>
                </c:pt>
                <c:pt idx="148">
                  <c:v>64867543510.940636</c:v>
                </c:pt>
                <c:pt idx="149">
                  <c:v>65026485885.394043</c:v>
                </c:pt>
                <c:pt idx="150">
                  <c:v>64817770805.369484</c:v>
                </c:pt>
                <c:pt idx="151">
                  <c:v>64617110644.136108</c:v>
                </c:pt>
                <c:pt idx="152">
                  <c:v>64608239375.523201</c:v>
                </c:pt>
                <c:pt idx="153">
                  <c:v>64543178140.733421</c:v>
                </c:pt>
                <c:pt idx="154">
                  <c:v>64540673453.232071</c:v>
                </c:pt>
                <c:pt idx="155">
                  <c:v>64566762332.527275</c:v>
                </c:pt>
                <c:pt idx="156">
                  <c:v>64526384515.966026</c:v>
                </c:pt>
                <c:pt idx="157">
                  <c:v>63868914935.354599</c:v>
                </c:pt>
                <c:pt idx="158">
                  <c:v>63508034208.601074</c:v>
                </c:pt>
                <c:pt idx="159">
                  <c:v>63501279858.1381</c:v>
                </c:pt>
                <c:pt idx="160">
                  <c:v>63994563975.811012</c:v>
                </c:pt>
                <c:pt idx="161">
                  <c:v>64033527181.496658</c:v>
                </c:pt>
                <c:pt idx="162">
                  <c:v>64129239394.323929</c:v>
                </c:pt>
                <c:pt idx="163">
                  <c:v>65189694522.399727</c:v>
                </c:pt>
                <c:pt idx="164">
                  <c:v>65178247417.01326</c:v>
                </c:pt>
                <c:pt idx="165">
                  <c:v>66041439514.923813</c:v>
                </c:pt>
                <c:pt idx="166">
                  <c:v>66043040929.881897</c:v>
                </c:pt>
                <c:pt idx="167">
                  <c:v>68047623666.073227</c:v>
                </c:pt>
                <c:pt idx="168">
                  <c:v>68104417261.305046</c:v>
                </c:pt>
                <c:pt idx="169">
                  <c:v>68159235410.279999</c:v>
                </c:pt>
                <c:pt idx="170">
                  <c:v>66892182608.923531</c:v>
                </c:pt>
                <c:pt idx="171">
                  <c:v>66319550095.993599</c:v>
                </c:pt>
                <c:pt idx="172">
                  <c:v>66092371547.900787</c:v>
                </c:pt>
                <c:pt idx="173">
                  <c:v>66573038593.67289</c:v>
                </c:pt>
                <c:pt idx="174">
                  <c:v>66458648560.75161</c:v>
                </c:pt>
                <c:pt idx="175">
                  <c:v>66435983271.338287</c:v>
                </c:pt>
                <c:pt idx="176">
                  <c:v>66476884120.334763</c:v>
                </c:pt>
                <c:pt idx="177">
                  <c:v>66135744066.200691</c:v>
                </c:pt>
                <c:pt idx="178">
                  <c:v>66106847992.716209</c:v>
                </c:pt>
                <c:pt idx="179">
                  <c:v>65860393070.993195</c:v>
                </c:pt>
                <c:pt idx="180">
                  <c:v>65401380954.183281</c:v>
                </c:pt>
                <c:pt idx="181">
                  <c:v>81832320405.258423</c:v>
                </c:pt>
                <c:pt idx="182">
                  <c:v>81835935532.908478</c:v>
                </c:pt>
                <c:pt idx="183">
                  <c:v>81815510352.078552</c:v>
                </c:pt>
                <c:pt idx="184">
                  <c:v>81726131783.479645</c:v>
                </c:pt>
                <c:pt idx="185">
                  <c:v>81244193427.55809</c:v>
                </c:pt>
                <c:pt idx="186">
                  <c:v>80917393748.604446</c:v>
                </c:pt>
                <c:pt idx="187">
                  <c:v>80721387690.574554</c:v>
                </c:pt>
                <c:pt idx="188">
                  <c:v>80456132432.422226</c:v>
                </c:pt>
                <c:pt idx="189">
                  <c:v>80458353146.150299</c:v>
                </c:pt>
                <c:pt idx="190">
                  <c:v>80469125666.881149</c:v>
                </c:pt>
                <c:pt idx="191">
                  <c:v>78738921575.922913</c:v>
                </c:pt>
                <c:pt idx="192">
                  <c:v>78862848088.7715</c:v>
                </c:pt>
                <c:pt idx="193">
                  <c:v>78632698300.872528</c:v>
                </c:pt>
                <c:pt idx="194">
                  <c:v>78769305417.186829</c:v>
                </c:pt>
                <c:pt idx="195">
                  <c:v>78100175415.673447</c:v>
                </c:pt>
                <c:pt idx="196">
                  <c:v>78091828467.664139</c:v>
                </c:pt>
                <c:pt idx="197">
                  <c:v>78094403988.7211</c:v>
                </c:pt>
                <c:pt idx="198">
                  <c:v>77907588009.402084</c:v>
                </c:pt>
                <c:pt idx="199">
                  <c:v>77275272877.319077</c:v>
                </c:pt>
                <c:pt idx="200">
                  <c:v>77131059981.175308</c:v>
                </c:pt>
                <c:pt idx="201">
                  <c:v>77637393839.244324</c:v>
                </c:pt>
                <c:pt idx="202">
                  <c:v>77659435975.035477</c:v>
                </c:pt>
                <c:pt idx="203">
                  <c:v>77679166852.833435</c:v>
                </c:pt>
                <c:pt idx="204">
                  <c:v>77671908614.217209</c:v>
                </c:pt>
                <c:pt idx="205">
                  <c:v>78489816067.317184</c:v>
                </c:pt>
                <c:pt idx="206">
                  <c:v>78051241518.032532</c:v>
                </c:pt>
                <c:pt idx="207">
                  <c:v>77014221659.754974</c:v>
                </c:pt>
                <c:pt idx="208">
                  <c:v>76745504971.719803</c:v>
                </c:pt>
                <c:pt idx="209">
                  <c:v>77881679793.505325</c:v>
                </c:pt>
                <c:pt idx="210">
                  <c:v>77875729906.914337</c:v>
                </c:pt>
                <c:pt idx="211">
                  <c:v>77881321290.266769</c:v>
                </c:pt>
                <c:pt idx="212">
                  <c:v>78184651520.844696</c:v>
                </c:pt>
                <c:pt idx="213">
                  <c:v>76778898219.005356</c:v>
                </c:pt>
                <c:pt idx="214">
                  <c:v>76067814895.590668</c:v>
                </c:pt>
                <c:pt idx="215">
                  <c:v>75993189044.169601</c:v>
                </c:pt>
                <c:pt idx="216">
                  <c:v>75921662493.918365</c:v>
                </c:pt>
                <c:pt idx="217">
                  <c:v>75886117874.591721</c:v>
                </c:pt>
                <c:pt idx="218">
                  <c:v>75891475887.647476</c:v>
                </c:pt>
                <c:pt idx="219">
                  <c:v>75884408630.647842</c:v>
                </c:pt>
                <c:pt idx="220">
                  <c:v>75908801262.132797</c:v>
                </c:pt>
                <c:pt idx="221">
                  <c:v>75833759199.964432</c:v>
                </c:pt>
                <c:pt idx="222">
                  <c:v>76473941457.706558</c:v>
                </c:pt>
                <c:pt idx="223">
                  <c:v>76303542691.635223</c:v>
                </c:pt>
                <c:pt idx="224">
                  <c:v>76328424611.547104</c:v>
                </c:pt>
                <c:pt idx="225">
                  <c:v>76330203400.075378</c:v>
                </c:pt>
                <c:pt idx="226">
                  <c:v>76819829699.832596</c:v>
                </c:pt>
                <c:pt idx="227">
                  <c:v>76358720141.427689</c:v>
                </c:pt>
                <c:pt idx="228">
                  <c:v>75610759576.592911</c:v>
                </c:pt>
                <c:pt idx="229">
                  <c:v>75446740851.498459</c:v>
                </c:pt>
                <c:pt idx="230">
                  <c:v>75395713634.458679</c:v>
                </c:pt>
                <c:pt idx="231">
                  <c:v>75405465556.131897</c:v>
                </c:pt>
                <c:pt idx="232">
                  <c:v>75396322403.580994</c:v>
                </c:pt>
                <c:pt idx="233">
                  <c:v>75351924018.446503</c:v>
                </c:pt>
                <c:pt idx="234">
                  <c:v>75140209282.704422</c:v>
                </c:pt>
                <c:pt idx="235">
                  <c:v>74185327006.119476</c:v>
                </c:pt>
                <c:pt idx="236">
                  <c:v>74561712934.9814</c:v>
                </c:pt>
                <c:pt idx="237">
                  <c:v>75050909059.101196</c:v>
                </c:pt>
                <c:pt idx="238">
                  <c:v>75050990897.101151</c:v>
                </c:pt>
                <c:pt idx="239">
                  <c:v>75093399348.682922</c:v>
                </c:pt>
                <c:pt idx="240">
                  <c:v>75094584208.229858</c:v>
                </c:pt>
                <c:pt idx="241">
                  <c:v>75104298015.500015</c:v>
                </c:pt>
                <c:pt idx="242">
                  <c:v>73469602451.103653</c:v>
                </c:pt>
                <c:pt idx="243">
                  <c:v>73913885800.032867</c:v>
                </c:pt>
                <c:pt idx="244">
                  <c:v>73814909846.840256</c:v>
                </c:pt>
                <c:pt idx="245">
                  <c:v>73808977911.810547</c:v>
                </c:pt>
                <c:pt idx="246">
                  <c:v>73818401425.50972</c:v>
                </c:pt>
                <c:pt idx="247">
                  <c:v>74615090102.960739</c:v>
                </c:pt>
                <c:pt idx="248">
                  <c:v>75002935582.228363</c:v>
                </c:pt>
                <c:pt idx="249">
                  <c:v>74694106689.084991</c:v>
                </c:pt>
                <c:pt idx="250">
                  <c:v>75332082292.358078</c:v>
                </c:pt>
                <c:pt idx="251">
                  <c:v>75207970003.152054</c:v>
                </c:pt>
                <c:pt idx="252">
                  <c:v>75172247452.173874</c:v>
                </c:pt>
                <c:pt idx="253">
                  <c:v>75191678961.288086</c:v>
                </c:pt>
                <c:pt idx="254">
                  <c:v>75419002022.226959</c:v>
                </c:pt>
                <c:pt idx="255">
                  <c:v>75496023499.336716</c:v>
                </c:pt>
                <c:pt idx="256">
                  <c:v>75185185117.568008</c:v>
                </c:pt>
                <c:pt idx="257">
                  <c:v>75539233632.423325</c:v>
                </c:pt>
                <c:pt idx="258">
                  <c:v>75483380220.145721</c:v>
                </c:pt>
                <c:pt idx="259">
                  <c:v>75490769399.561905</c:v>
                </c:pt>
                <c:pt idx="260">
                  <c:v>75487461032.414932</c:v>
                </c:pt>
                <c:pt idx="261">
                  <c:v>75487555138.866623</c:v>
                </c:pt>
                <c:pt idx="262">
                  <c:v>75485307005.773972</c:v>
                </c:pt>
                <c:pt idx="263">
                  <c:v>74786218857.192169</c:v>
                </c:pt>
                <c:pt idx="264">
                  <c:v>74735900193.205078</c:v>
                </c:pt>
                <c:pt idx="265">
                  <c:v>74790356663.142487</c:v>
                </c:pt>
                <c:pt idx="266">
                  <c:v>74768952066.248474</c:v>
                </c:pt>
                <c:pt idx="267">
                  <c:v>74761561302.871002</c:v>
                </c:pt>
                <c:pt idx="268">
                  <c:v>74523701250.805313</c:v>
                </c:pt>
                <c:pt idx="269">
                  <c:v>74736938867.778976</c:v>
                </c:pt>
                <c:pt idx="270">
                  <c:v>74201971326.721756</c:v>
                </c:pt>
                <c:pt idx="271">
                  <c:v>74224045331.786316</c:v>
                </c:pt>
                <c:pt idx="272">
                  <c:v>86483856150.600708</c:v>
                </c:pt>
                <c:pt idx="273">
                  <c:v>86499468507.363571</c:v>
                </c:pt>
                <c:pt idx="274">
                  <c:v>86499425977.416962</c:v>
                </c:pt>
                <c:pt idx="275">
                  <c:v>86491707164.500168</c:v>
                </c:pt>
                <c:pt idx="276">
                  <c:v>85901928448.610626</c:v>
                </c:pt>
                <c:pt idx="277">
                  <c:v>85787959185.5616</c:v>
                </c:pt>
                <c:pt idx="278">
                  <c:v>85597569834.979721</c:v>
                </c:pt>
                <c:pt idx="279">
                  <c:v>85561749381.387878</c:v>
                </c:pt>
                <c:pt idx="280">
                  <c:v>85553303707.26387</c:v>
                </c:pt>
                <c:pt idx="281">
                  <c:v>85556239820.123138</c:v>
                </c:pt>
                <c:pt idx="282">
                  <c:v>85590988553.578018</c:v>
                </c:pt>
                <c:pt idx="283">
                  <c:v>85091855114.105972</c:v>
                </c:pt>
                <c:pt idx="284">
                  <c:v>85330324724.546967</c:v>
                </c:pt>
                <c:pt idx="285">
                  <c:v>85370466254.107864</c:v>
                </c:pt>
                <c:pt idx="286">
                  <c:v>85324736556.070572</c:v>
                </c:pt>
                <c:pt idx="287">
                  <c:v>85333115728.823532</c:v>
                </c:pt>
                <c:pt idx="288">
                  <c:v>85331031761.43988</c:v>
                </c:pt>
                <c:pt idx="289">
                  <c:v>85139648019.583267</c:v>
                </c:pt>
                <c:pt idx="290">
                  <c:v>85126412738.971771</c:v>
                </c:pt>
                <c:pt idx="291">
                  <c:v>85016539709.673126</c:v>
                </c:pt>
                <c:pt idx="292">
                  <c:v>84994622636.04863</c:v>
                </c:pt>
                <c:pt idx="293">
                  <c:v>84910488233.321472</c:v>
                </c:pt>
                <c:pt idx="294">
                  <c:v>84906597903.114746</c:v>
                </c:pt>
                <c:pt idx="295">
                  <c:v>84930687638.143631</c:v>
                </c:pt>
                <c:pt idx="296">
                  <c:v>84794939884.714691</c:v>
                </c:pt>
                <c:pt idx="297">
                  <c:v>84748265187.515182</c:v>
                </c:pt>
                <c:pt idx="298">
                  <c:v>84734909338.61879</c:v>
                </c:pt>
                <c:pt idx="299">
                  <c:v>84592729394.428345</c:v>
                </c:pt>
                <c:pt idx="300">
                  <c:v>84704354277.826157</c:v>
                </c:pt>
                <c:pt idx="301">
                  <c:v>84705441497.915741</c:v>
                </c:pt>
                <c:pt idx="302">
                  <c:v>84698844716.561417</c:v>
                </c:pt>
                <c:pt idx="303">
                  <c:v>84810781890.951218</c:v>
                </c:pt>
                <c:pt idx="304">
                  <c:v>84882738235.770386</c:v>
                </c:pt>
                <c:pt idx="305">
                  <c:v>84833115641.913071</c:v>
                </c:pt>
                <c:pt idx="306">
                  <c:v>84911961722.671875</c:v>
                </c:pt>
                <c:pt idx="307">
                  <c:v>84921053768.955658</c:v>
                </c:pt>
                <c:pt idx="308">
                  <c:v>84928407583.359558</c:v>
                </c:pt>
                <c:pt idx="309">
                  <c:v>84933268369.620636</c:v>
                </c:pt>
                <c:pt idx="310">
                  <c:v>84830040538.612808</c:v>
                </c:pt>
                <c:pt idx="311">
                  <c:v>84469705254.220673</c:v>
                </c:pt>
                <c:pt idx="312">
                  <c:v>84381691979.7827</c:v>
                </c:pt>
                <c:pt idx="313">
                  <c:v>84467429063.004608</c:v>
                </c:pt>
                <c:pt idx="314">
                  <c:v>84600644825.364304</c:v>
                </c:pt>
                <c:pt idx="315">
                  <c:v>84602458920.904938</c:v>
                </c:pt>
                <c:pt idx="316">
                  <c:v>84601957840.806763</c:v>
                </c:pt>
                <c:pt idx="317">
                  <c:v>84420858651.747787</c:v>
                </c:pt>
                <c:pt idx="318">
                  <c:v>84450972149.373474</c:v>
                </c:pt>
                <c:pt idx="319">
                  <c:v>84199264909.147324</c:v>
                </c:pt>
                <c:pt idx="320">
                  <c:v>84203403869.804001</c:v>
                </c:pt>
                <c:pt idx="321">
                  <c:v>84151538888.37027</c:v>
                </c:pt>
                <c:pt idx="322">
                  <c:v>84150617921.708328</c:v>
                </c:pt>
                <c:pt idx="323">
                  <c:v>84164009441.986633</c:v>
                </c:pt>
                <c:pt idx="324">
                  <c:v>84132424369.461227</c:v>
                </c:pt>
                <c:pt idx="325">
                  <c:v>84181170735.5905</c:v>
                </c:pt>
                <c:pt idx="326">
                  <c:v>84016858981.917984</c:v>
                </c:pt>
                <c:pt idx="327">
                  <c:v>83768706593.376038</c:v>
                </c:pt>
                <c:pt idx="328">
                  <c:v>83586066247.470108</c:v>
                </c:pt>
                <c:pt idx="329">
                  <c:v>83584162452.405716</c:v>
                </c:pt>
                <c:pt idx="330">
                  <c:v>83588770378.802429</c:v>
                </c:pt>
                <c:pt idx="331">
                  <c:v>83402265041.203873</c:v>
                </c:pt>
                <c:pt idx="332">
                  <c:v>84120012058.131378</c:v>
                </c:pt>
                <c:pt idx="333">
                  <c:v>83929956522.640961</c:v>
                </c:pt>
                <c:pt idx="334">
                  <c:v>84032123757.996597</c:v>
                </c:pt>
                <c:pt idx="335">
                  <c:v>84390571232.161926</c:v>
                </c:pt>
                <c:pt idx="336">
                  <c:v>84397535317.600571</c:v>
                </c:pt>
                <c:pt idx="337">
                  <c:v>84412710775.82103</c:v>
                </c:pt>
                <c:pt idx="338">
                  <c:v>84400367734.985809</c:v>
                </c:pt>
                <c:pt idx="339">
                  <c:v>84277469741.11824</c:v>
                </c:pt>
                <c:pt idx="340">
                  <c:v>83673020828.399246</c:v>
                </c:pt>
                <c:pt idx="341">
                  <c:v>83945581106.33696</c:v>
                </c:pt>
                <c:pt idx="342">
                  <c:v>83884460368.693466</c:v>
                </c:pt>
                <c:pt idx="343">
                  <c:v>83881524255.834198</c:v>
                </c:pt>
                <c:pt idx="344">
                  <c:v>83877980351.374359</c:v>
                </c:pt>
                <c:pt idx="345">
                  <c:v>83880598135.309601</c:v>
                </c:pt>
                <c:pt idx="346">
                  <c:v>84019965509.335587</c:v>
                </c:pt>
                <c:pt idx="347">
                  <c:v>83700664784.931229</c:v>
                </c:pt>
                <c:pt idx="348">
                  <c:v>83798370480.644104</c:v>
                </c:pt>
                <c:pt idx="349">
                  <c:v>83888009353.191254</c:v>
                </c:pt>
                <c:pt idx="350">
                  <c:v>83897445588.435287</c:v>
                </c:pt>
                <c:pt idx="351">
                  <c:v>83890217044.055939</c:v>
                </c:pt>
                <c:pt idx="352">
                  <c:v>83945764009.784515</c:v>
                </c:pt>
                <c:pt idx="353">
                  <c:v>84133041194.405472</c:v>
                </c:pt>
                <c:pt idx="354">
                  <c:v>83731110516.303909</c:v>
                </c:pt>
                <c:pt idx="355">
                  <c:v>83637536446.355988</c:v>
                </c:pt>
                <c:pt idx="356">
                  <c:v>83602900108.831055</c:v>
                </c:pt>
                <c:pt idx="357">
                  <c:v>83607428388.236862</c:v>
                </c:pt>
                <c:pt idx="358">
                  <c:v>83600408627.23175</c:v>
                </c:pt>
                <c:pt idx="359">
                  <c:v>83661872804.127838</c:v>
                </c:pt>
                <c:pt idx="360">
                  <c:v>83742866186.590668</c:v>
                </c:pt>
                <c:pt idx="361">
                  <c:v>83446808861.634064</c:v>
                </c:pt>
                <c:pt idx="362">
                  <c:v>83778552306.030045</c:v>
                </c:pt>
                <c:pt idx="363">
                  <c:v>83922417634.437302</c:v>
                </c:pt>
                <c:pt idx="364">
                  <c:v>86330580364.707245</c:v>
                </c:pt>
                <c:pt idx="365">
                  <c:v>86333083710.97879</c:v>
                </c:pt>
                <c:pt idx="366">
                  <c:v>86126107281.862366</c:v>
                </c:pt>
                <c:pt idx="367">
                  <c:v>85661887243.970596</c:v>
                </c:pt>
                <c:pt idx="368">
                  <c:v>85611819332.41507</c:v>
                </c:pt>
                <c:pt idx="369">
                  <c:v>85605116139.359238</c:v>
                </c:pt>
                <c:pt idx="370">
                  <c:v>85514399727.244705</c:v>
                </c:pt>
                <c:pt idx="371">
                  <c:v>85510966906.022995</c:v>
                </c:pt>
                <c:pt idx="372">
                  <c:v>85510133051.17952</c:v>
                </c:pt>
                <c:pt idx="373">
                  <c:v>85537915552.426056</c:v>
                </c:pt>
                <c:pt idx="374">
                  <c:v>85838578298.851974</c:v>
                </c:pt>
                <c:pt idx="375">
                  <c:v>85655927767.389282</c:v>
                </c:pt>
                <c:pt idx="376">
                  <c:v>85586887954.447342</c:v>
                </c:pt>
                <c:pt idx="377">
                  <c:v>85877322245.231384</c:v>
                </c:pt>
                <c:pt idx="378">
                  <c:v>85869812206.416763</c:v>
                </c:pt>
                <c:pt idx="379">
                  <c:v>85890954346.529312</c:v>
                </c:pt>
                <c:pt idx="380">
                  <c:v>85939506467.033615</c:v>
                </c:pt>
                <c:pt idx="381">
                  <c:v>85787048158.369247</c:v>
                </c:pt>
                <c:pt idx="382">
                  <c:v>85939654697.020798</c:v>
                </c:pt>
                <c:pt idx="383">
                  <c:v>86284061925.410172</c:v>
                </c:pt>
                <c:pt idx="384">
                  <c:v>86579862210.861282</c:v>
                </c:pt>
                <c:pt idx="385">
                  <c:v>86605224107.856232</c:v>
                </c:pt>
                <c:pt idx="386">
                  <c:v>86595289119.379272</c:v>
                </c:pt>
                <c:pt idx="387">
                  <c:v>86683947098.337769</c:v>
                </c:pt>
                <c:pt idx="388">
                  <c:v>87142878345.823639</c:v>
                </c:pt>
                <c:pt idx="389">
                  <c:v>86732120281.996429</c:v>
                </c:pt>
                <c:pt idx="390">
                  <c:v>86897366491.149307</c:v>
                </c:pt>
                <c:pt idx="391">
                  <c:v>86942957070.571625</c:v>
                </c:pt>
                <c:pt idx="392">
                  <c:v>86960708557.335602</c:v>
                </c:pt>
                <c:pt idx="393">
                  <c:v>86987757169.256104</c:v>
                </c:pt>
                <c:pt idx="394">
                  <c:v>86916801958.45697</c:v>
                </c:pt>
                <c:pt idx="395">
                  <c:v>86747754033.726166</c:v>
                </c:pt>
                <c:pt idx="396">
                  <c:v>86930501645.013397</c:v>
                </c:pt>
                <c:pt idx="397">
                  <c:v>87312127170.846329</c:v>
                </c:pt>
                <c:pt idx="398">
                  <c:v>87619329790.102875</c:v>
                </c:pt>
                <c:pt idx="399">
                  <c:v>87628812216.335724</c:v>
                </c:pt>
                <c:pt idx="400">
                  <c:v>87622956821.106506</c:v>
                </c:pt>
                <c:pt idx="401">
                  <c:v>87441903346.314087</c:v>
                </c:pt>
                <c:pt idx="402">
                  <c:v>87384741007.584229</c:v>
                </c:pt>
                <c:pt idx="403">
                  <c:v>87254182171.013397</c:v>
                </c:pt>
                <c:pt idx="404">
                  <c:v>87390265128.163666</c:v>
                </c:pt>
                <c:pt idx="405">
                  <c:v>87687781450.660324</c:v>
                </c:pt>
                <c:pt idx="406">
                  <c:v>87669678366.9823</c:v>
                </c:pt>
                <c:pt idx="407">
                  <c:v>87681236521.61824</c:v>
                </c:pt>
                <c:pt idx="408">
                  <c:v>87423423010.961304</c:v>
                </c:pt>
                <c:pt idx="409">
                  <c:v>87797451587.056274</c:v>
                </c:pt>
                <c:pt idx="410">
                  <c:v>87638055502.934296</c:v>
                </c:pt>
                <c:pt idx="411">
                  <c:v>87807211224.362061</c:v>
                </c:pt>
                <c:pt idx="412">
                  <c:v>87962549311.182693</c:v>
                </c:pt>
                <c:pt idx="413">
                  <c:v>87971338046.206726</c:v>
                </c:pt>
                <c:pt idx="414">
                  <c:v>87997553397.197449</c:v>
                </c:pt>
                <c:pt idx="415">
                  <c:v>87915732430.464813</c:v>
                </c:pt>
                <c:pt idx="416">
                  <c:v>88046586605.232101</c:v>
                </c:pt>
                <c:pt idx="417">
                  <c:v>87645172339.037354</c:v>
                </c:pt>
                <c:pt idx="418">
                  <c:v>87626676135.96257</c:v>
                </c:pt>
                <c:pt idx="419">
                  <c:v>87873251711.029144</c:v>
                </c:pt>
                <c:pt idx="420">
                  <c:v>87870604637.640717</c:v>
                </c:pt>
                <c:pt idx="421">
                  <c:v>87859532304.416412</c:v>
                </c:pt>
                <c:pt idx="422">
                  <c:v>87876775894.427032</c:v>
                </c:pt>
                <c:pt idx="423">
                  <c:v>87773452903.317841</c:v>
                </c:pt>
                <c:pt idx="424">
                  <c:v>88035819235.371078</c:v>
                </c:pt>
                <c:pt idx="425">
                  <c:v>88120942533.973953</c:v>
                </c:pt>
                <c:pt idx="426">
                  <c:v>88540677370.997864</c:v>
                </c:pt>
                <c:pt idx="427">
                  <c:v>88587298409.105484</c:v>
                </c:pt>
                <c:pt idx="428">
                  <c:v>88595973112.697937</c:v>
                </c:pt>
                <c:pt idx="429">
                  <c:v>88551616241.516296</c:v>
                </c:pt>
                <c:pt idx="430">
                  <c:v>88866922951.12944</c:v>
                </c:pt>
                <c:pt idx="431">
                  <c:v>88319250775.646698</c:v>
                </c:pt>
                <c:pt idx="432">
                  <c:v>88432701886.636215</c:v>
                </c:pt>
                <c:pt idx="433">
                  <c:v>88609719028.447296</c:v>
                </c:pt>
                <c:pt idx="434">
                  <c:v>88575940186.408371</c:v>
                </c:pt>
                <c:pt idx="435">
                  <c:v>88565085225.60054</c:v>
                </c:pt>
                <c:pt idx="436">
                  <c:v>88265256343.272385</c:v>
                </c:pt>
                <c:pt idx="437">
                  <c:v>88285182382.193985</c:v>
                </c:pt>
                <c:pt idx="438">
                  <c:v>88584946939.623444</c:v>
                </c:pt>
                <c:pt idx="439">
                  <c:v>88643192095.780243</c:v>
                </c:pt>
                <c:pt idx="440">
                  <c:v>88506171123.742569</c:v>
                </c:pt>
                <c:pt idx="441">
                  <c:v>88507929702.226578</c:v>
                </c:pt>
                <c:pt idx="442">
                  <c:v>88484846652.122223</c:v>
                </c:pt>
                <c:pt idx="443">
                  <c:v>88509308562.321167</c:v>
                </c:pt>
                <c:pt idx="444">
                  <c:v>88760457357.477066</c:v>
                </c:pt>
                <c:pt idx="445">
                  <c:v>88593691260.886215</c:v>
                </c:pt>
                <c:pt idx="446">
                  <c:v>88817504165.844604</c:v>
                </c:pt>
                <c:pt idx="447">
                  <c:v>88847250004.921646</c:v>
                </c:pt>
                <c:pt idx="448">
                  <c:v>88850613932.153442</c:v>
                </c:pt>
                <c:pt idx="449">
                  <c:v>88834304467.868057</c:v>
                </c:pt>
                <c:pt idx="450">
                  <c:v>88834422062.781891</c:v>
                </c:pt>
                <c:pt idx="451">
                  <c:v>88803812350.787689</c:v>
                </c:pt>
                <c:pt idx="452">
                  <c:v>88483423187.818085</c:v>
                </c:pt>
                <c:pt idx="453">
                  <c:v>88637932799.093811</c:v>
                </c:pt>
                <c:pt idx="454">
                  <c:v>89179845603.782394</c:v>
                </c:pt>
                <c:pt idx="455">
                  <c:v>89201695689.032715</c:v>
                </c:pt>
                <c:pt idx="456">
                  <c:v>96914457282.08046</c:v>
                </c:pt>
                <c:pt idx="457">
                  <c:v>96986003732.2202</c:v>
                </c:pt>
                <c:pt idx="458">
                  <c:v>96722539018.479599</c:v>
                </c:pt>
                <c:pt idx="459">
                  <c:v>96204458569.230957</c:v>
                </c:pt>
                <c:pt idx="460">
                  <c:v>96309054124.562408</c:v>
                </c:pt>
                <c:pt idx="461">
                  <c:v>96467403239.123535</c:v>
                </c:pt>
                <c:pt idx="462">
                  <c:v>96464270009.040207</c:v>
                </c:pt>
                <c:pt idx="463">
                  <c:v>96485792049.632904</c:v>
                </c:pt>
                <c:pt idx="464">
                  <c:v>96524603100.496063</c:v>
                </c:pt>
                <c:pt idx="465">
                  <c:v>96480021044.262314</c:v>
                </c:pt>
                <c:pt idx="466">
                  <c:v>96502461477.956589</c:v>
                </c:pt>
                <c:pt idx="467">
                  <c:v>96620492381.827179</c:v>
                </c:pt>
                <c:pt idx="468">
                  <c:v>96644929516.970459</c:v>
                </c:pt>
                <c:pt idx="469">
                  <c:v>96615296324.605118</c:v>
                </c:pt>
                <c:pt idx="470">
                  <c:v>96586788208.947922</c:v>
                </c:pt>
                <c:pt idx="471">
                  <c:v>96610485756.464691</c:v>
                </c:pt>
                <c:pt idx="472">
                  <c:v>96636927797.84552</c:v>
                </c:pt>
                <c:pt idx="473">
                  <c:v>96347706260.747543</c:v>
                </c:pt>
                <c:pt idx="474">
                  <c:v>96449449658.781479</c:v>
                </c:pt>
                <c:pt idx="475">
                  <c:v>96650434494.365982</c:v>
                </c:pt>
                <c:pt idx="476">
                  <c:v>96656868885.959534</c:v>
                </c:pt>
                <c:pt idx="477">
                  <c:v>96660574870.757492</c:v>
                </c:pt>
                <c:pt idx="478">
                  <c:v>96420542819.335098</c:v>
                </c:pt>
                <c:pt idx="479">
                  <c:v>96380240258.97197</c:v>
                </c:pt>
                <c:pt idx="480">
                  <c:v>96275606944.717087</c:v>
                </c:pt>
                <c:pt idx="481">
                  <c:v>96475568941.512268</c:v>
                </c:pt>
                <c:pt idx="482">
                  <c:v>96588920261.429214</c:v>
                </c:pt>
                <c:pt idx="483">
                  <c:v>96598927825.13327</c:v>
                </c:pt>
                <c:pt idx="484">
                  <c:v>96587479116.065842</c:v>
                </c:pt>
                <c:pt idx="485">
                  <c:v>96664750541.429703</c:v>
                </c:pt>
                <c:pt idx="486">
                  <c:v>96708365484.103836</c:v>
                </c:pt>
                <c:pt idx="487">
                  <c:v>96530713893.357712</c:v>
                </c:pt>
                <c:pt idx="488">
                  <c:v>96623510283.603333</c:v>
                </c:pt>
                <c:pt idx="489">
                  <c:v>96502957334.615524</c:v>
                </c:pt>
                <c:pt idx="490">
                  <c:v>96506119298.212952</c:v>
                </c:pt>
                <c:pt idx="491">
                  <c:v>96488941764.954056</c:v>
                </c:pt>
                <c:pt idx="492">
                  <c:v>96398544787.258789</c:v>
                </c:pt>
                <c:pt idx="493">
                  <c:v>96443747853.012939</c:v>
                </c:pt>
                <c:pt idx="494">
                  <c:v>96422253897.630188</c:v>
                </c:pt>
                <c:pt idx="495">
                  <c:v>96436449005.314194</c:v>
                </c:pt>
                <c:pt idx="496">
                  <c:v>96600432269.54718</c:v>
                </c:pt>
                <c:pt idx="497">
                  <c:v>96626452062.882248</c:v>
                </c:pt>
                <c:pt idx="498">
                  <c:v>96637859906.507385</c:v>
                </c:pt>
                <c:pt idx="499">
                  <c:v>96610181674.426559</c:v>
                </c:pt>
                <c:pt idx="500">
                  <c:v>96520393539.538727</c:v>
                </c:pt>
                <c:pt idx="501">
                  <c:v>96676237672.208694</c:v>
                </c:pt>
                <c:pt idx="502">
                  <c:v>96843926773.185638</c:v>
                </c:pt>
                <c:pt idx="503">
                  <c:v>96915079682.177963</c:v>
                </c:pt>
                <c:pt idx="504">
                  <c:v>96901790751.162262</c:v>
                </c:pt>
                <c:pt idx="505">
                  <c:v>96905890704.364838</c:v>
                </c:pt>
                <c:pt idx="506">
                  <c:v>96914233321.308136</c:v>
                </c:pt>
                <c:pt idx="507">
                  <c:v>97050395158.391159</c:v>
                </c:pt>
                <c:pt idx="508">
                  <c:v>96618643770.758377</c:v>
                </c:pt>
                <c:pt idx="509">
                  <c:v>96529879711.988098</c:v>
                </c:pt>
                <c:pt idx="510">
                  <c:v>96446757885.048157</c:v>
                </c:pt>
                <c:pt idx="511">
                  <c:v>96483780698.720657</c:v>
                </c:pt>
                <c:pt idx="512">
                  <c:v>96497062605.988449</c:v>
                </c:pt>
                <c:pt idx="513">
                  <c:v>96613501463.109024</c:v>
                </c:pt>
                <c:pt idx="514">
                  <c:v>97102023080.816986</c:v>
                </c:pt>
                <c:pt idx="515">
                  <c:v>97210066584.735641</c:v>
                </c:pt>
                <c:pt idx="516">
                  <c:v>97484866799.527237</c:v>
                </c:pt>
                <c:pt idx="517">
                  <c:v>97731297155.33522</c:v>
                </c:pt>
                <c:pt idx="518">
                  <c:v>97691837739.666</c:v>
                </c:pt>
                <c:pt idx="519">
                  <c:v>97748267807.292511</c:v>
                </c:pt>
                <c:pt idx="520">
                  <c:v>98038630214.91095</c:v>
                </c:pt>
                <c:pt idx="521">
                  <c:v>97927817345.110306</c:v>
                </c:pt>
                <c:pt idx="522">
                  <c:v>97888183019.730728</c:v>
                </c:pt>
                <c:pt idx="523">
                  <c:v>98008200596.982544</c:v>
                </c:pt>
                <c:pt idx="524">
                  <c:v>98124227083.737854</c:v>
                </c:pt>
                <c:pt idx="525">
                  <c:v>98132735396.527786</c:v>
                </c:pt>
                <c:pt idx="526">
                  <c:v>98190094514.443924</c:v>
                </c:pt>
                <c:pt idx="527">
                  <c:v>98179084792.752167</c:v>
                </c:pt>
                <c:pt idx="528">
                  <c:v>98166435777.972733</c:v>
                </c:pt>
                <c:pt idx="529">
                  <c:v>98209558407.740585</c:v>
                </c:pt>
                <c:pt idx="530">
                  <c:v>98013578767.412079</c:v>
                </c:pt>
                <c:pt idx="531">
                  <c:v>97908457738.332031</c:v>
                </c:pt>
                <c:pt idx="532">
                  <c:v>97859764009.749634</c:v>
                </c:pt>
                <c:pt idx="533">
                  <c:v>97934769336.465973</c:v>
                </c:pt>
                <c:pt idx="534">
                  <c:v>97896869959.418884</c:v>
                </c:pt>
                <c:pt idx="535">
                  <c:v>97805450275.904968</c:v>
                </c:pt>
                <c:pt idx="536">
                  <c:v>97973211979.617844</c:v>
                </c:pt>
                <c:pt idx="537">
                  <c:v>97834104140.727936</c:v>
                </c:pt>
                <c:pt idx="538">
                  <c:v>97944428123.182129</c:v>
                </c:pt>
                <c:pt idx="539">
                  <c:v>98040386566.911713</c:v>
                </c:pt>
                <c:pt idx="540">
                  <c:v>98113264336.538666</c:v>
                </c:pt>
                <c:pt idx="541">
                  <c:v>98214728378.257751</c:v>
                </c:pt>
                <c:pt idx="542">
                  <c:v>98555028451.302704</c:v>
                </c:pt>
                <c:pt idx="543">
                  <c:v>98348164068.601547</c:v>
                </c:pt>
                <c:pt idx="544">
                  <c:v>98581642048.269135</c:v>
                </c:pt>
                <c:pt idx="545">
                  <c:v>98514039751.833206</c:v>
                </c:pt>
                <c:pt idx="546">
                  <c:v>98526999205.220413</c:v>
                </c:pt>
                <c:pt idx="547">
                  <c:v>110253218218.88171</c:v>
                </c:pt>
                <c:pt idx="548">
                  <c:v>110129567009.15161</c:v>
                </c:pt>
                <c:pt idx="549">
                  <c:v>110057957368.07118</c:v>
                </c:pt>
                <c:pt idx="550">
                  <c:v>110074617052.3242</c:v>
                </c:pt>
                <c:pt idx="551">
                  <c:v>110322521310.46748</c:v>
                </c:pt>
                <c:pt idx="552">
                  <c:v>110139084534.44147</c:v>
                </c:pt>
                <c:pt idx="553">
                  <c:v>110195494827.46693</c:v>
                </c:pt>
                <c:pt idx="554">
                  <c:v>110264001760.00533</c:v>
                </c:pt>
                <c:pt idx="555">
                  <c:v>110402444385.89413</c:v>
                </c:pt>
                <c:pt idx="556">
                  <c:v>110471943596.09154</c:v>
                </c:pt>
                <c:pt idx="557">
                  <c:v>109648620088.27904</c:v>
                </c:pt>
                <c:pt idx="558">
                  <c:v>109870377944.13715</c:v>
                </c:pt>
                <c:pt idx="559">
                  <c:v>109791994335.12126</c:v>
                </c:pt>
                <c:pt idx="560">
                  <c:v>109403118232.4015</c:v>
                </c:pt>
                <c:pt idx="561">
                  <c:v>109546052691.55124</c:v>
                </c:pt>
                <c:pt idx="562">
                  <c:v>109592621986.42398</c:v>
                </c:pt>
                <c:pt idx="563">
                  <c:v>109820400638.0453</c:v>
                </c:pt>
                <c:pt idx="564">
                  <c:v>109029724393.99857</c:v>
                </c:pt>
                <c:pt idx="565">
                  <c:v>109260527322.58342</c:v>
                </c:pt>
                <c:pt idx="566">
                  <c:v>109358542949.11772</c:v>
                </c:pt>
                <c:pt idx="567">
                  <c:v>109410184063.0815</c:v>
                </c:pt>
                <c:pt idx="568">
                  <c:v>109402681780.45578</c:v>
                </c:pt>
                <c:pt idx="569">
                  <c:v>109439328459.38324</c:v>
                </c:pt>
                <c:pt idx="570">
                  <c:v>109932264960.70575</c:v>
                </c:pt>
                <c:pt idx="571">
                  <c:v>108860714962.14989</c:v>
                </c:pt>
                <c:pt idx="572">
                  <c:v>109177938739.90866</c:v>
                </c:pt>
                <c:pt idx="573">
                  <c:v>109304290419.53435</c:v>
                </c:pt>
                <c:pt idx="574">
                  <c:v>109251136943.05252</c:v>
                </c:pt>
                <c:pt idx="575">
                  <c:v>109283476031.15672</c:v>
                </c:pt>
                <c:pt idx="576">
                  <c:v>109208467017.46107</c:v>
                </c:pt>
                <c:pt idx="577">
                  <c:v>108946393787.64</c:v>
                </c:pt>
                <c:pt idx="578">
                  <c:v>108533351787.64763</c:v>
                </c:pt>
                <c:pt idx="579">
                  <c:v>108857475024.63344</c:v>
                </c:pt>
                <c:pt idx="580">
                  <c:v>109283752368.88132</c:v>
                </c:pt>
                <c:pt idx="581">
                  <c:v>109355438502.94623</c:v>
                </c:pt>
                <c:pt idx="582">
                  <c:v>109345325190.86107</c:v>
                </c:pt>
                <c:pt idx="583">
                  <c:v>109294005568.36374</c:v>
                </c:pt>
                <c:pt idx="584">
                  <c:v>109197559488.65186</c:v>
                </c:pt>
                <c:pt idx="585">
                  <c:v>108990706771.75046</c:v>
                </c:pt>
                <c:pt idx="586">
                  <c:v>109224625095.44292</c:v>
                </c:pt>
                <c:pt idx="587">
                  <c:v>109085512368.64079</c:v>
                </c:pt>
                <c:pt idx="588">
                  <c:v>109122870058.82288</c:v>
                </c:pt>
                <c:pt idx="589">
                  <c:v>109143644509.37616</c:v>
                </c:pt>
                <c:pt idx="590">
                  <c:v>109350575966.9996</c:v>
                </c:pt>
                <c:pt idx="591">
                  <c:v>109364426349.83762</c:v>
                </c:pt>
                <c:pt idx="592">
                  <c:v>109505717410.666</c:v>
                </c:pt>
                <c:pt idx="593">
                  <c:v>109492066103.31584</c:v>
                </c:pt>
                <c:pt idx="594">
                  <c:v>109696604290.04164</c:v>
                </c:pt>
                <c:pt idx="595">
                  <c:v>109701469169.17299</c:v>
                </c:pt>
                <c:pt idx="596">
                  <c:v>109638567095.83208</c:v>
                </c:pt>
                <c:pt idx="597">
                  <c:v>109925692255.05174</c:v>
                </c:pt>
                <c:pt idx="598">
                  <c:v>110043235979.64325</c:v>
                </c:pt>
                <c:pt idx="599">
                  <c:v>109618448800.47371</c:v>
                </c:pt>
                <c:pt idx="600">
                  <c:v>109427500377.55354</c:v>
                </c:pt>
                <c:pt idx="601">
                  <c:v>109607077147.53535</c:v>
                </c:pt>
                <c:pt idx="602">
                  <c:v>109625721329.60904</c:v>
                </c:pt>
                <c:pt idx="603">
                  <c:v>109594562291.1826</c:v>
                </c:pt>
                <c:pt idx="604">
                  <c:v>109691009917.72664</c:v>
                </c:pt>
                <c:pt idx="605">
                  <c:v>109568472283.2153</c:v>
                </c:pt>
                <c:pt idx="606">
                  <c:v>109356455253.16982</c:v>
                </c:pt>
                <c:pt idx="607">
                  <c:v>109482729347.0681</c:v>
                </c:pt>
                <c:pt idx="608">
                  <c:v>109504578693.834</c:v>
                </c:pt>
                <c:pt idx="609">
                  <c:v>109513059076.38422</c:v>
                </c:pt>
                <c:pt idx="610">
                  <c:v>109516979765.06458</c:v>
                </c:pt>
                <c:pt idx="611">
                  <c:v>109673513243.31055</c:v>
                </c:pt>
                <c:pt idx="612">
                  <c:v>109811666551.35928</c:v>
                </c:pt>
                <c:pt idx="613">
                  <c:v>109827401336.00612</c:v>
                </c:pt>
                <c:pt idx="614">
                  <c:v>109951391060.40433</c:v>
                </c:pt>
                <c:pt idx="615">
                  <c:v>109740832704.85593</c:v>
                </c:pt>
                <c:pt idx="616">
                  <c:v>109748436715.90215</c:v>
                </c:pt>
                <c:pt idx="617">
                  <c:v>109771903578.65126</c:v>
                </c:pt>
                <c:pt idx="618">
                  <c:v>109903494153.02826</c:v>
                </c:pt>
                <c:pt idx="619">
                  <c:v>110069390343.05222</c:v>
                </c:pt>
                <c:pt idx="620">
                  <c:v>109776286391.89072</c:v>
                </c:pt>
                <c:pt idx="621">
                  <c:v>109695731343.60193</c:v>
                </c:pt>
                <c:pt idx="622">
                  <c:v>109745238305.0773</c:v>
                </c:pt>
                <c:pt idx="623">
                  <c:v>109766029333.59541</c:v>
                </c:pt>
                <c:pt idx="624">
                  <c:v>109800284683.72424</c:v>
                </c:pt>
                <c:pt idx="625">
                  <c:v>109710835825.08737</c:v>
                </c:pt>
                <c:pt idx="626">
                  <c:v>109708850524.97182</c:v>
                </c:pt>
                <c:pt idx="627">
                  <c:v>109703730679.33545</c:v>
                </c:pt>
                <c:pt idx="628">
                  <c:v>109937235264.28093</c:v>
                </c:pt>
                <c:pt idx="629">
                  <c:v>109994423583.27505</c:v>
                </c:pt>
                <c:pt idx="630">
                  <c:v>110001518198.67493</c:v>
                </c:pt>
                <c:pt idx="631">
                  <c:v>109959529981.50058</c:v>
                </c:pt>
                <c:pt idx="632">
                  <c:v>109885095448.22379</c:v>
                </c:pt>
                <c:pt idx="633">
                  <c:v>110062607113.8054</c:v>
                </c:pt>
                <c:pt idx="634">
                  <c:v>109450499138.39345</c:v>
                </c:pt>
                <c:pt idx="635">
                  <c:v>109647126482.36099</c:v>
                </c:pt>
                <c:pt idx="636">
                  <c:v>109808723655.65959</c:v>
                </c:pt>
                <c:pt idx="637">
                  <c:v>109871383841.42288</c:v>
                </c:pt>
                <c:pt idx="638">
                  <c:v>118367082935.50487</c:v>
                </c:pt>
                <c:pt idx="639">
                  <c:v>118412090293.67244</c:v>
                </c:pt>
                <c:pt idx="640">
                  <c:v>118133083646.89664</c:v>
                </c:pt>
                <c:pt idx="641">
                  <c:v>117639676455.12383</c:v>
                </c:pt>
                <c:pt idx="642">
                  <c:v>117549023312.61748</c:v>
                </c:pt>
                <c:pt idx="643">
                  <c:v>117625679492.52791</c:v>
                </c:pt>
                <c:pt idx="644">
                  <c:v>117748899891.25179</c:v>
                </c:pt>
                <c:pt idx="645">
                  <c:v>117694246374.91121</c:v>
                </c:pt>
                <c:pt idx="646">
                  <c:v>117664381084.47562</c:v>
                </c:pt>
                <c:pt idx="647">
                  <c:v>118137994136.58008</c:v>
                </c:pt>
                <c:pt idx="648">
                  <c:v>117829867675.0799</c:v>
                </c:pt>
                <c:pt idx="649">
                  <c:v>118487337037.71872</c:v>
                </c:pt>
                <c:pt idx="650">
                  <c:v>118610551613.13539</c:v>
                </c:pt>
                <c:pt idx="651">
                  <c:v>118689591950.60034</c:v>
                </c:pt>
                <c:pt idx="652">
                  <c:v>118803183612.79401</c:v>
                </c:pt>
                <c:pt idx="653">
                  <c:v>119220760473.73117</c:v>
                </c:pt>
                <c:pt idx="654">
                  <c:v>119307194763.45969</c:v>
                </c:pt>
                <c:pt idx="655">
                  <c:v>119134027476.52237</c:v>
                </c:pt>
                <c:pt idx="656">
                  <c:v>119097491610.38368</c:v>
                </c:pt>
                <c:pt idx="657">
                  <c:v>119383287171.89035</c:v>
                </c:pt>
                <c:pt idx="658">
                  <c:v>119413175589.93185</c:v>
                </c:pt>
                <c:pt idx="659">
                  <c:v>119440263099.09225</c:v>
                </c:pt>
                <c:pt idx="660">
                  <c:v>119626357154.22375</c:v>
                </c:pt>
                <c:pt idx="661">
                  <c:v>119944599040.0106</c:v>
                </c:pt>
                <c:pt idx="662">
                  <c:v>119717990787.99506</c:v>
                </c:pt>
                <c:pt idx="663">
                  <c:v>119711724911.04539</c:v>
                </c:pt>
                <c:pt idx="664">
                  <c:v>120205062047.25945</c:v>
                </c:pt>
                <c:pt idx="665">
                  <c:v>120230636447.7211</c:v>
                </c:pt>
                <c:pt idx="666">
                  <c:v>120247181929.64267</c:v>
                </c:pt>
                <c:pt idx="667">
                  <c:v>120359203272.57335</c:v>
                </c:pt>
                <c:pt idx="668">
                  <c:v>120275269742.40326</c:v>
                </c:pt>
                <c:pt idx="669">
                  <c:v>120258744369.05966</c:v>
                </c:pt>
                <c:pt idx="670">
                  <c:v>120899700864.26585</c:v>
                </c:pt>
                <c:pt idx="671">
                  <c:v>122345896167.75395</c:v>
                </c:pt>
                <c:pt idx="672">
                  <c:v>122181268735.66528</c:v>
                </c:pt>
                <c:pt idx="673">
                  <c:v>122088482318.07948</c:v>
                </c:pt>
                <c:pt idx="674">
                  <c:v>121001549169.40639</c:v>
                </c:pt>
                <c:pt idx="675">
                  <c:v>121347608401.86087</c:v>
                </c:pt>
                <c:pt idx="676">
                  <c:v>120824863398.90916</c:v>
                </c:pt>
                <c:pt idx="677">
                  <c:v>121242679962.77229</c:v>
                </c:pt>
                <c:pt idx="678">
                  <c:v>121484451997.11584</c:v>
                </c:pt>
                <c:pt idx="679">
                  <c:v>121501942418.43396</c:v>
                </c:pt>
                <c:pt idx="680">
                  <c:v>121314298101.28383</c:v>
                </c:pt>
                <c:pt idx="681">
                  <c:v>121449162314.93541</c:v>
                </c:pt>
                <c:pt idx="682">
                  <c:v>122248870391.23639</c:v>
                </c:pt>
                <c:pt idx="683">
                  <c:v>121544057843.47171</c:v>
                </c:pt>
                <c:pt idx="684">
                  <c:v>121039103322.51674</c:v>
                </c:pt>
                <c:pt idx="685">
                  <c:v>121531642147.72433</c:v>
                </c:pt>
                <c:pt idx="686">
                  <c:v>121539564115.72731</c:v>
                </c:pt>
                <c:pt idx="687">
                  <c:v>121571262537.3019</c:v>
                </c:pt>
                <c:pt idx="688">
                  <c:v>121844619291.09209</c:v>
                </c:pt>
                <c:pt idx="689">
                  <c:v>122370471305.30347</c:v>
                </c:pt>
                <c:pt idx="690">
                  <c:v>123055147562.14183</c:v>
                </c:pt>
                <c:pt idx="691">
                  <c:v>122623925422.24135</c:v>
                </c:pt>
                <c:pt idx="692">
                  <c:v>123561859801.97322</c:v>
                </c:pt>
                <c:pt idx="693">
                  <c:v>123598218116.07425</c:v>
                </c:pt>
                <c:pt idx="694">
                  <c:v>123603911865.73947</c:v>
                </c:pt>
                <c:pt idx="695">
                  <c:v>123595355842.95766</c:v>
                </c:pt>
                <c:pt idx="696">
                  <c:v>124002474876.62044</c:v>
                </c:pt>
                <c:pt idx="697">
                  <c:v>123737647640.85519</c:v>
                </c:pt>
                <c:pt idx="698">
                  <c:v>123466109920.283</c:v>
                </c:pt>
                <c:pt idx="699">
                  <c:v>123572796364.16081</c:v>
                </c:pt>
                <c:pt idx="700">
                  <c:v>123565959494.02943</c:v>
                </c:pt>
                <c:pt idx="701">
                  <c:v>123525741547.08229</c:v>
                </c:pt>
                <c:pt idx="702">
                  <c:v>123563279898.28233</c:v>
                </c:pt>
                <c:pt idx="703">
                  <c:v>123498310938.91371</c:v>
                </c:pt>
                <c:pt idx="704">
                  <c:v>124289498625.69705</c:v>
                </c:pt>
                <c:pt idx="705">
                  <c:v>124517124732.72618</c:v>
                </c:pt>
                <c:pt idx="706">
                  <c:v>124458437364.89278</c:v>
                </c:pt>
                <c:pt idx="707">
                  <c:v>124557604760.79584</c:v>
                </c:pt>
                <c:pt idx="708">
                  <c:v>124573100561.23466</c:v>
                </c:pt>
                <c:pt idx="709">
                  <c:v>125440173131.38541</c:v>
                </c:pt>
                <c:pt idx="710">
                  <c:v>126779100605.06631</c:v>
                </c:pt>
                <c:pt idx="711">
                  <c:v>125934115475.31775</c:v>
                </c:pt>
                <c:pt idx="712">
                  <c:v>126837491314.43683</c:v>
                </c:pt>
                <c:pt idx="713">
                  <c:v>128904911629.34328</c:v>
                </c:pt>
                <c:pt idx="714">
                  <c:v>128916397088.89825</c:v>
                </c:pt>
                <c:pt idx="715">
                  <c:v>128899671510.8716</c:v>
                </c:pt>
                <c:pt idx="716">
                  <c:v>129138148536.69687</c:v>
                </c:pt>
                <c:pt idx="717">
                  <c:v>129626945562.71887</c:v>
                </c:pt>
                <c:pt idx="718">
                  <c:v>131849579895.74364</c:v>
                </c:pt>
                <c:pt idx="719">
                  <c:v>133105207451.79626</c:v>
                </c:pt>
                <c:pt idx="720">
                  <c:v>134493095245.92317</c:v>
                </c:pt>
                <c:pt idx="721">
                  <c:v>134518421731.66277</c:v>
                </c:pt>
                <c:pt idx="722">
                  <c:v>134522265540.16492</c:v>
                </c:pt>
                <c:pt idx="723">
                  <c:v>135583523623.01125</c:v>
                </c:pt>
                <c:pt idx="724">
                  <c:v>135831240829.17929</c:v>
                </c:pt>
                <c:pt idx="725">
                  <c:v>135676486764.30598</c:v>
                </c:pt>
                <c:pt idx="726">
                  <c:v>135788831646.96648</c:v>
                </c:pt>
                <c:pt idx="727">
                  <c:v>136060367961.46623</c:v>
                </c:pt>
                <c:pt idx="728">
                  <c:v>136048580332.29561</c:v>
                </c:pt>
                <c:pt idx="729">
                  <c:v>136061912718.85291</c:v>
                </c:pt>
                <c:pt idx="730">
                  <c:v>125495517374.35345</c:v>
                </c:pt>
                <c:pt idx="731">
                  <c:v>126349184121.29283</c:v>
                </c:pt>
                <c:pt idx="732">
                  <c:v>126042900948.23767</c:v>
                </c:pt>
                <c:pt idx="733">
                  <c:v>126140145966.86488</c:v>
                </c:pt>
                <c:pt idx="734">
                  <c:v>125528381940.94341</c:v>
                </c:pt>
                <c:pt idx="735">
                  <c:v>125475998400.37222</c:v>
                </c:pt>
                <c:pt idx="736">
                  <c:v>125543580002.27776</c:v>
                </c:pt>
                <c:pt idx="737">
                  <c:v>124915735127.69455</c:v>
                </c:pt>
                <c:pt idx="738">
                  <c:v>125169262402.31442</c:v>
                </c:pt>
                <c:pt idx="739">
                  <c:v>124493942741.86079</c:v>
                </c:pt>
                <c:pt idx="740">
                  <c:v>124740331665.41225</c:v>
                </c:pt>
                <c:pt idx="741">
                  <c:v>125294885901.69456</c:v>
                </c:pt>
                <c:pt idx="742">
                  <c:v>125297245221.94037</c:v>
                </c:pt>
                <c:pt idx="743">
                  <c:v>125275339185.89243</c:v>
                </c:pt>
                <c:pt idx="744">
                  <c:v>125498561391.75566</c:v>
                </c:pt>
                <c:pt idx="745">
                  <c:v>125691739092.86636</c:v>
                </c:pt>
                <c:pt idx="746">
                  <c:v>125805239738.74771</c:v>
                </c:pt>
                <c:pt idx="747">
                  <c:v>125455610212.52896</c:v>
                </c:pt>
                <c:pt idx="748">
                  <c:v>125786094630.67482</c:v>
                </c:pt>
                <c:pt idx="749">
                  <c:v>125771913088.98647</c:v>
                </c:pt>
                <c:pt idx="750">
                  <c:v>125811623666.32094</c:v>
                </c:pt>
                <c:pt idx="751">
                  <c:v>125814383371.93736</c:v>
                </c:pt>
                <c:pt idx="752">
                  <c:v>125828077775.98984</c:v>
                </c:pt>
                <c:pt idx="753">
                  <c:v>125592890741.88484</c:v>
                </c:pt>
                <c:pt idx="754">
                  <c:v>126153751210.94467</c:v>
                </c:pt>
                <c:pt idx="755">
                  <c:v>125586756973.88145</c:v>
                </c:pt>
                <c:pt idx="756">
                  <c:v>125617560005.82283</c:v>
                </c:pt>
                <c:pt idx="757">
                  <c:v>125656126715.97968</c:v>
                </c:pt>
                <c:pt idx="758">
                  <c:v>126388543780.42525</c:v>
                </c:pt>
                <c:pt idx="759">
                  <c:v>127058471571.61656</c:v>
                </c:pt>
                <c:pt idx="760">
                  <c:v>127468835561.56902</c:v>
                </c:pt>
                <c:pt idx="761">
                  <c:v>127830546444.86662</c:v>
                </c:pt>
                <c:pt idx="762">
                  <c:v>128455402029.18834</c:v>
                </c:pt>
                <c:pt idx="763">
                  <c:v>128479472973.27403</c:v>
                </c:pt>
                <c:pt idx="764">
                  <c:v>128449276537.56322</c:v>
                </c:pt>
                <c:pt idx="765">
                  <c:v>128071388141.70673</c:v>
                </c:pt>
                <c:pt idx="766">
                  <c:v>128071777484.17667</c:v>
                </c:pt>
                <c:pt idx="767">
                  <c:v>128313962539.13148</c:v>
                </c:pt>
                <c:pt idx="768">
                  <c:v>128362593071.20296</c:v>
                </c:pt>
                <c:pt idx="769">
                  <c:v>128573797896.17519</c:v>
                </c:pt>
                <c:pt idx="770">
                  <c:v>128569229209.28589</c:v>
                </c:pt>
                <c:pt idx="771">
                  <c:v>128829847063.07631</c:v>
                </c:pt>
                <c:pt idx="772">
                  <c:v>129314990300.18398</c:v>
                </c:pt>
                <c:pt idx="773">
                  <c:v>129253196489.59018</c:v>
                </c:pt>
                <c:pt idx="774">
                  <c:v>129986922208.90742</c:v>
                </c:pt>
                <c:pt idx="775">
                  <c:v>129319627237.24791</c:v>
                </c:pt>
                <c:pt idx="776">
                  <c:v>130188549314.33957</c:v>
                </c:pt>
                <c:pt idx="777">
                  <c:v>130136373749.61887</c:v>
                </c:pt>
                <c:pt idx="778">
                  <c:v>129993228342.24219</c:v>
                </c:pt>
                <c:pt idx="779">
                  <c:v>129913159788.83571</c:v>
                </c:pt>
                <c:pt idx="780">
                  <c:v>129869868326.18217</c:v>
                </c:pt>
                <c:pt idx="781">
                  <c:v>129765852550.21048</c:v>
                </c:pt>
                <c:pt idx="782">
                  <c:v>129897432586.33733</c:v>
                </c:pt>
                <c:pt idx="783">
                  <c:v>130084584099.34163</c:v>
                </c:pt>
                <c:pt idx="784">
                  <c:v>129983406862.22708</c:v>
                </c:pt>
                <c:pt idx="785">
                  <c:v>129905284049.55223</c:v>
                </c:pt>
                <c:pt idx="786">
                  <c:v>129871727313.43098</c:v>
                </c:pt>
                <c:pt idx="787">
                  <c:v>130493169623.28151</c:v>
                </c:pt>
                <c:pt idx="788">
                  <c:v>130689658229.07172</c:v>
                </c:pt>
                <c:pt idx="789">
                  <c:v>130597714844.43246</c:v>
                </c:pt>
                <c:pt idx="790">
                  <c:v>130971409035.80348</c:v>
                </c:pt>
                <c:pt idx="791">
                  <c:v>130924750859.40594</c:v>
                </c:pt>
                <c:pt idx="792">
                  <c:v>130998821157.13925</c:v>
                </c:pt>
                <c:pt idx="793">
                  <c:v>131353888841.1286</c:v>
                </c:pt>
                <c:pt idx="794">
                  <c:v>131586495274.54021</c:v>
                </c:pt>
                <c:pt idx="795">
                  <c:v>131772745127.25304</c:v>
                </c:pt>
                <c:pt idx="796">
                  <c:v>132095547553.08223</c:v>
                </c:pt>
                <c:pt idx="797">
                  <c:v>133278742964.58165</c:v>
                </c:pt>
                <c:pt idx="798">
                  <c:v>133234150983.04648</c:v>
                </c:pt>
                <c:pt idx="799">
                  <c:v>133243010302.15541</c:v>
                </c:pt>
                <c:pt idx="800">
                  <c:v>133043054181.44771</c:v>
                </c:pt>
                <c:pt idx="801">
                  <c:v>133531386983.60266</c:v>
                </c:pt>
                <c:pt idx="802">
                  <c:v>134291153498.1275</c:v>
                </c:pt>
                <c:pt idx="803">
                  <c:v>134819534942.06378</c:v>
                </c:pt>
                <c:pt idx="804">
                  <c:v>135038992433.22385</c:v>
                </c:pt>
                <c:pt idx="805">
                  <c:v>135018940848.50934</c:v>
                </c:pt>
                <c:pt idx="806">
                  <c:v>135151630948.18538</c:v>
                </c:pt>
                <c:pt idx="807">
                  <c:v>135673050281.48233</c:v>
                </c:pt>
                <c:pt idx="808">
                  <c:v>135322992475.90852</c:v>
                </c:pt>
                <c:pt idx="809">
                  <c:v>134478583210.06682</c:v>
                </c:pt>
                <c:pt idx="810">
                  <c:v>134475973258.17094</c:v>
                </c:pt>
                <c:pt idx="811">
                  <c:v>134658876458.6241</c:v>
                </c:pt>
                <c:pt idx="812">
                  <c:v>134682031856.84628</c:v>
                </c:pt>
                <c:pt idx="813">
                  <c:v>134549964177.6503</c:v>
                </c:pt>
                <c:pt idx="814">
                  <c:v>134526988540.17126</c:v>
                </c:pt>
                <c:pt idx="815">
                  <c:v>134887981238.72118</c:v>
                </c:pt>
                <c:pt idx="816">
                  <c:v>134895900145.2888</c:v>
                </c:pt>
                <c:pt idx="817">
                  <c:v>134462208860.99117</c:v>
                </c:pt>
                <c:pt idx="818">
                  <c:v>135438334007.1566</c:v>
                </c:pt>
                <c:pt idx="819">
                  <c:v>135482936538.19144</c:v>
                </c:pt>
                <c:pt idx="820">
                  <c:v>135348275189.14999</c:v>
                </c:pt>
                <c:pt idx="821">
                  <c:v>135238936109.38673</c:v>
                </c:pt>
                <c:pt idx="822">
                  <c:v>143696550588.48749</c:v>
                </c:pt>
                <c:pt idx="823">
                  <c:v>143785126616.72498</c:v>
                </c:pt>
                <c:pt idx="824">
                  <c:v>144299662384.46182</c:v>
                </c:pt>
                <c:pt idx="825">
                  <c:v>144649655381.30612</c:v>
                </c:pt>
                <c:pt idx="826">
                  <c:v>144659027092.28986</c:v>
                </c:pt>
                <c:pt idx="827">
                  <c:v>144669675279.05682</c:v>
                </c:pt>
                <c:pt idx="828">
                  <c:v>144959999157.88467</c:v>
                </c:pt>
                <c:pt idx="829">
                  <c:v>144267343604.09641</c:v>
                </c:pt>
                <c:pt idx="830">
                  <c:v>144073320327.07712</c:v>
                </c:pt>
                <c:pt idx="831">
                  <c:v>143958078516.04541</c:v>
                </c:pt>
                <c:pt idx="832">
                  <c:v>143857454867.81549</c:v>
                </c:pt>
                <c:pt idx="833">
                  <c:v>143881481760.41345</c:v>
                </c:pt>
                <c:pt idx="834">
                  <c:v>143831866721.37234</c:v>
                </c:pt>
                <c:pt idx="835">
                  <c:v>143778088298.20547</c:v>
                </c:pt>
                <c:pt idx="836">
                  <c:v>144205922732.13904</c:v>
                </c:pt>
                <c:pt idx="837">
                  <c:v>144687127623.39603</c:v>
                </c:pt>
                <c:pt idx="838">
                  <c:v>144839741678.72742</c:v>
                </c:pt>
                <c:pt idx="839">
                  <c:v>145290355234.35364</c:v>
                </c:pt>
                <c:pt idx="840">
                  <c:v>145220283079.47861</c:v>
                </c:pt>
                <c:pt idx="841">
                  <c:v>145199586415.03964</c:v>
                </c:pt>
                <c:pt idx="842">
                  <c:v>145120712333.38766</c:v>
                </c:pt>
                <c:pt idx="843">
                  <c:v>145460045869.46481</c:v>
                </c:pt>
                <c:pt idx="844">
                  <c:v>144823244854.21429</c:v>
                </c:pt>
                <c:pt idx="845">
                  <c:v>144830174386.51663</c:v>
                </c:pt>
                <c:pt idx="846">
                  <c:v>145218833906.38745</c:v>
                </c:pt>
                <c:pt idx="847">
                  <c:v>145215810233.43622</c:v>
                </c:pt>
                <c:pt idx="848">
                  <c:v>145173160530.75589</c:v>
                </c:pt>
                <c:pt idx="849">
                  <c:v>145132900805.56082</c:v>
                </c:pt>
                <c:pt idx="850">
                  <c:v>145285033675.05029</c:v>
                </c:pt>
                <c:pt idx="851">
                  <c:v>145467155918.38467</c:v>
                </c:pt>
                <c:pt idx="852">
                  <c:v>145718679246.22461</c:v>
                </c:pt>
                <c:pt idx="853">
                  <c:v>145516785554.30383</c:v>
                </c:pt>
                <c:pt idx="854">
                  <c:v>145439803343.51535</c:v>
                </c:pt>
                <c:pt idx="855">
                  <c:v>145088517878.02148</c:v>
                </c:pt>
                <c:pt idx="856">
                  <c:v>145369342863.49905</c:v>
                </c:pt>
                <c:pt idx="857">
                  <c:v>144548363726.05173</c:v>
                </c:pt>
                <c:pt idx="858">
                  <c:v>144490279099.50513</c:v>
                </c:pt>
                <c:pt idx="859">
                  <c:v>144387430768.10519</c:v>
                </c:pt>
                <c:pt idx="860">
                  <c:v>144088184653.0415</c:v>
                </c:pt>
                <c:pt idx="861">
                  <c:v>144133098341.31387</c:v>
                </c:pt>
                <c:pt idx="862">
                  <c:v>144021578414.69614</c:v>
                </c:pt>
                <c:pt idx="863">
                  <c:v>144244175497.79416</c:v>
                </c:pt>
                <c:pt idx="864">
                  <c:v>144396081116.84418</c:v>
                </c:pt>
                <c:pt idx="865">
                  <c:v>144301551814.72495</c:v>
                </c:pt>
                <c:pt idx="866">
                  <c:v>144483969343.75836</c:v>
                </c:pt>
                <c:pt idx="867">
                  <c:v>144595452703.89651</c:v>
                </c:pt>
                <c:pt idx="868">
                  <c:v>144611039277.28964</c:v>
                </c:pt>
                <c:pt idx="869">
                  <c:v>144569088956.026</c:v>
                </c:pt>
                <c:pt idx="870">
                  <c:v>144532978383.55792</c:v>
                </c:pt>
                <c:pt idx="871">
                  <c:v>144468018869.69446</c:v>
                </c:pt>
                <c:pt idx="872">
                  <c:v>144403015414.60999</c:v>
                </c:pt>
                <c:pt idx="873">
                  <c:v>144829010631.31607</c:v>
                </c:pt>
                <c:pt idx="874">
                  <c:v>144831224892.97968</c:v>
                </c:pt>
                <c:pt idx="875">
                  <c:v>144944030508.78857</c:v>
                </c:pt>
                <c:pt idx="876">
                  <c:v>144868402668.95911</c:v>
                </c:pt>
                <c:pt idx="877">
                  <c:v>144988596597.92911</c:v>
                </c:pt>
                <c:pt idx="878">
                  <c:v>144594675332.25858</c:v>
                </c:pt>
                <c:pt idx="879">
                  <c:v>143937845612.15146</c:v>
                </c:pt>
                <c:pt idx="880">
                  <c:v>143908508476.71082</c:v>
                </c:pt>
                <c:pt idx="881">
                  <c:v>143886818584.4747</c:v>
                </c:pt>
                <c:pt idx="882">
                  <c:v>144040572772.83542</c:v>
                </c:pt>
                <c:pt idx="883">
                  <c:v>144731574176.26767</c:v>
                </c:pt>
                <c:pt idx="884">
                  <c:v>144061386983.16418</c:v>
                </c:pt>
                <c:pt idx="885">
                  <c:v>144516515459.69641</c:v>
                </c:pt>
                <c:pt idx="886">
                  <c:v>144318096917.44614</c:v>
                </c:pt>
                <c:pt idx="887">
                  <c:v>144371264304.4324</c:v>
                </c:pt>
                <c:pt idx="888">
                  <c:v>144092339987.24982</c:v>
                </c:pt>
                <c:pt idx="889">
                  <c:v>144086348759.37723</c:v>
                </c:pt>
                <c:pt idx="890">
                  <c:v>143824262483.52686</c:v>
                </c:pt>
                <c:pt idx="891">
                  <c:v>143937189901.19727</c:v>
                </c:pt>
                <c:pt idx="892">
                  <c:v>144167590410.66003</c:v>
                </c:pt>
                <c:pt idx="893">
                  <c:v>143881231762.37308</c:v>
                </c:pt>
                <c:pt idx="894">
                  <c:v>143870670480.34445</c:v>
                </c:pt>
                <c:pt idx="895">
                  <c:v>144277750965.98163</c:v>
                </c:pt>
                <c:pt idx="896">
                  <c:v>144297934192.32663</c:v>
                </c:pt>
                <c:pt idx="897">
                  <c:v>144199327275.65045</c:v>
                </c:pt>
                <c:pt idx="898">
                  <c:v>144363114050.80481</c:v>
                </c:pt>
                <c:pt idx="899">
                  <c:v>144430698728.38367</c:v>
                </c:pt>
                <c:pt idx="900">
                  <c:v>144382585166.25043</c:v>
                </c:pt>
                <c:pt idx="901">
                  <c:v>144472595245.56097</c:v>
                </c:pt>
                <c:pt idx="902">
                  <c:v>144451093162.8602</c:v>
                </c:pt>
                <c:pt idx="903">
                  <c:v>144431157023.36298</c:v>
                </c:pt>
                <c:pt idx="904">
                  <c:v>144529675156.29047</c:v>
                </c:pt>
                <c:pt idx="905">
                  <c:v>144784249869.85904</c:v>
                </c:pt>
                <c:pt idx="906">
                  <c:v>144988515555.24631</c:v>
                </c:pt>
                <c:pt idx="907">
                  <c:v>144552155739.37927</c:v>
                </c:pt>
                <c:pt idx="908">
                  <c:v>144632838195.31442</c:v>
                </c:pt>
                <c:pt idx="909">
                  <c:v>144444695404.60507</c:v>
                </c:pt>
                <c:pt idx="910">
                  <c:v>144338001628.55383</c:v>
                </c:pt>
                <c:pt idx="911">
                  <c:v>144341856183.37973</c:v>
                </c:pt>
                <c:pt idx="912">
                  <c:v>149248323983.8157</c:v>
                </c:pt>
                <c:pt idx="913">
                  <c:v>149493484280.23431</c:v>
                </c:pt>
                <c:pt idx="914">
                  <c:v>149430307458.95425</c:v>
                </c:pt>
                <c:pt idx="915">
                  <c:v>149351060675.95941</c:v>
                </c:pt>
                <c:pt idx="916">
                  <c:v>150382800269.50519</c:v>
                </c:pt>
                <c:pt idx="917">
                  <c:v>150282264330.69641</c:v>
                </c:pt>
                <c:pt idx="918">
                  <c:v>149889755779.15121</c:v>
                </c:pt>
                <c:pt idx="919">
                  <c:v>149328506407.02231</c:v>
                </c:pt>
                <c:pt idx="920">
                  <c:v>148431397140.67297</c:v>
                </c:pt>
                <c:pt idx="921">
                  <c:v>148455439325.55792</c:v>
                </c:pt>
                <c:pt idx="922">
                  <c:v>148668768920.87082</c:v>
                </c:pt>
                <c:pt idx="923">
                  <c:v>149037209160.41</c:v>
                </c:pt>
                <c:pt idx="924">
                  <c:v>149193013183.46106</c:v>
                </c:pt>
                <c:pt idx="925">
                  <c:v>149005575119.0647</c:v>
                </c:pt>
                <c:pt idx="926">
                  <c:v>149368720086.72635</c:v>
                </c:pt>
                <c:pt idx="927">
                  <c:v>149470697266.40836</c:v>
                </c:pt>
                <c:pt idx="928">
                  <c:v>149550407180.05121</c:v>
                </c:pt>
                <c:pt idx="929">
                  <c:v>149442657633.05688</c:v>
                </c:pt>
                <c:pt idx="930">
                  <c:v>149383622554.75659</c:v>
                </c:pt>
                <c:pt idx="931">
                  <c:v>149446946225.16077</c:v>
                </c:pt>
                <c:pt idx="932">
                  <c:v>149440007025.58029</c:v>
                </c:pt>
                <c:pt idx="933">
                  <c:v>149754872323.28232</c:v>
                </c:pt>
                <c:pt idx="934">
                  <c:v>150288351533.19458</c:v>
                </c:pt>
                <c:pt idx="935">
                  <c:v>150198952583.66705</c:v>
                </c:pt>
                <c:pt idx="936">
                  <c:v>150577924857.98578</c:v>
                </c:pt>
                <c:pt idx="937">
                  <c:v>150776028945.5</c:v>
                </c:pt>
                <c:pt idx="938">
                  <c:v>150700247142.01718</c:v>
                </c:pt>
                <c:pt idx="939">
                  <c:v>150714336774.48984</c:v>
                </c:pt>
                <c:pt idx="940">
                  <c:v>150931337808.42429</c:v>
                </c:pt>
                <c:pt idx="941">
                  <c:v>151084250827.71945</c:v>
                </c:pt>
                <c:pt idx="942">
                  <c:v>150996929662.17856</c:v>
                </c:pt>
                <c:pt idx="943">
                  <c:v>150845375725.2619</c:v>
                </c:pt>
                <c:pt idx="944">
                  <c:v>150360159251.87985</c:v>
                </c:pt>
                <c:pt idx="945">
                  <c:v>150294981731.22726</c:v>
                </c:pt>
                <c:pt idx="946">
                  <c:v>150236811041.87338</c:v>
                </c:pt>
                <c:pt idx="947">
                  <c:v>150358186082.17099</c:v>
                </c:pt>
                <c:pt idx="948">
                  <c:v>150730657140.3544</c:v>
                </c:pt>
                <c:pt idx="949">
                  <c:v>150491048576.66678</c:v>
                </c:pt>
                <c:pt idx="950">
                  <c:v>150756049199.46286</c:v>
                </c:pt>
                <c:pt idx="951">
                  <c:v>150970968741.01233</c:v>
                </c:pt>
                <c:pt idx="952">
                  <c:v>150970894624.06085</c:v>
                </c:pt>
                <c:pt idx="953">
                  <c:v>151072990724.69788</c:v>
                </c:pt>
                <c:pt idx="954">
                  <c:v>149167390576.68558</c:v>
                </c:pt>
                <c:pt idx="955">
                  <c:v>149533180803.84805</c:v>
                </c:pt>
                <c:pt idx="956">
                  <c:v>149089744348.47531</c:v>
                </c:pt>
                <c:pt idx="957">
                  <c:v>149863752134.61676</c:v>
                </c:pt>
                <c:pt idx="958">
                  <c:v>150270214381.07864</c:v>
                </c:pt>
                <c:pt idx="959">
                  <c:v>150241836853.28815</c:v>
                </c:pt>
                <c:pt idx="960">
                  <c:v>150306772567.3866</c:v>
                </c:pt>
                <c:pt idx="961">
                  <c:v>150442181262.2467</c:v>
                </c:pt>
                <c:pt idx="962">
                  <c:v>151096413710.26935</c:v>
                </c:pt>
                <c:pt idx="963">
                  <c:v>150929250805.31158</c:v>
                </c:pt>
                <c:pt idx="964">
                  <c:v>151120973596.84985</c:v>
                </c:pt>
                <c:pt idx="965">
                  <c:v>151114390402.71701</c:v>
                </c:pt>
                <c:pt idx="966">
                  <c:v>151173202203.70102</c:v>
                </c:pt>
                <c:pt idx="967">
                  <c:v>151062230598.12659</c:v>
                </c:pt>
                <c:pt idx="968">
                  <c:v>151137971253.7973</c:v>
                </c:pt>
                <c:pt idx="969">
                  <c:v>151797787437.62552</c:v>
                </c:pt>
                <c:pt idx="970">
                  <c:v>150989450856.45035</c:v>
                </c:pt>
                <c:pt idx="971">
                  <c:v>150705087003.30496</c:v>
                </c:pt>
                <c:pt idx="972">
                  <c:v>150547533523.60913</c:v>
                </c:pt>
                <c:pt idx="973">
                  <c:v>150569453612.0036</c:v>
                </c:pt>
                <c:pt idx="974">
                  <c:v>150585203464.189</c:v>
                </c:pt>
                <c:pt idx="975">
                  <c:v>150923593719.52716</c:v>
                </c:pt>
                <c:pt idx="976">
                  <c:v>151045492018.64972</c:v>
                </c:pt>
                <c:pt idx="977">
                  <c:v>150669178182.19958</c:v>
                </c:pt>
                <c:pt idx="978">
                  <c:v>150412450177.27173</c:v>
                </c:pt>
                <c:pt idx="979">
                  <c:v>150600237478.5097</c:v>
                </c:pt>
                <c:pt idx="980">
                  <c:v>150725014292.75555</c:v>
                </c:pt>
                <c:pt idx="981">
                  <c:v>150751445324.10834</c:v>
                </c:pt>
                <c:pt idx="982">
                  <c:v>150797061173.71561</c:v>
                </c:pt>
                <c:pt idx="983">
                  <c:v>151171773888.50958</c:v>
                </c:pt>
                <c:pt idx="984">
                  <c:v>150705397101.19046</c:v>
                </c:pt>
                <c:pt idx="985">
                  <c:v>150187559596.37766</c:v>
                </c:pt>
                <c:pt idx="986">
                  <c:v>150553850232.68839</c:v>
                </c:pt>
                <c:pt idx="987">
                  <c:v>150504265992.16122</c:v>
                </c:pt>
                <c:pt idx="988">
                  <c:v>150487043065.56555</c:v>
                </c:pt>
                <c:pt idx="989">
                  <c:v>150783307843.15445</c:v>
                </c:pt>
                <c:pt idx="990">
                  <c:v>151419977804.50729</c:v>
                </c:pt>
                <c:pt idx="991">
                  <c:v>151053929908.56192</c:v>
                </c:pt>
                <c:pt idx="992">
                  <c:v>151007226814.88086</c:v>
                </c:pt>
                <c:pt idx="993">
                  <c:v>151487587728.89355</c:v>
                </c:pt>
                <c:pt idx="994">
                  <c:v>151403566899.79401</c:v>
                </c:pt>
                <c:pt idx="995">
                  <c:v>151102124920.04657</c:v>
                </c:pt>
                <c:pt idx="996">
                  <c:v>152481362074.60312</c:v>
                </c:pt>
                <c:pt idx="997">
                  <c:v>152459537058.67035</c:v>
                </c:pt>
                <c:pt idx="998">
                  <c:v>152061913942.14218</c:v>
                </c:pt>
                <c:pt idx="999">
                  <c:v>151556789339.91843</c:v>
                </c:pt>
                <c:pt idx="1000">
                  <c:v>151753080252.70575</c:v>
                </c:pt>
                <c:pt idx="1001">
                  <c:v>151758018294.5968</c:v>
                </c:pt>
                <c:pt idx="1002">
                  <c:v>151775454307.42792</c:v>
                </c:pt>
                <c:pt idx="1003">
                  <c:v>162605455601.53836</c:v>
                </c:pt>
                <c:pt idx="1004">
                  <c:v>161767485199.7384</c:v>
                </c:pt>
                <c:pt idx="1005">
                  <c:v>161939912235.23267</c:v>
                </c:pt>
                <c:pt idx="1006">
                  <c:v>161349255897.478</c:v>
                </c:pt>
                <c:pt idx="1007">
                  <c:v>161191594885.93158</c:v>
                </c:pt>
                <c:pt idx="1008">
                  <c:v>161224530227.24734</c:v>
                </c:pt>
                <c:pt idx="1009">
                  <c:v>161272101647.94461</c:v>
                </c:pt>
                <c:pt idx="1010">
                  <c:v>161395096361.55133</c:v>
                </c:pt>
                <c:pt idx="1011">
                  <c:v>161259071048.1828</c:v>
                </c:pt>
                <c:pt idx="1012">
                  <c:v>161205873897.68866</c:v>
                </c:pt>
                <c:pt idx="1013">
                  <c:v>161680777144.79776</c:v>
                </c:pt>
                <c:pt idx="1014">
                  <c:v>162421968967.4278</c:v>
                </c:pt>
                <c:pt idx="1015">
                  <c:v>162367395872.80573</c:v>
                </c:pt>
                <c:pt idx="1016">
                  <c:v>162538774538.37326</c:v>
                </c:pt>
                <c:pt idx="1017">
                  <c:v>162749914607.39343</c:v>
                </c:pt>
                <c:pt idx="1018">
                  <c:v>162328175725.62204</c:v>
                </c:pt>
                <c:pt idx="1019">
                  <c:v>162683395907.24814</c:v>
                </c:pt>
                <c:pt idx="1020">
                  <c:v>162542939297.70889</c:v>
                </c:pt>
                <c:pt idx="1021">
                  <c:v>162512433281.33585</c:v>
                </c:pt>
                <c:pt idx="1022">
                  <c:v>162537258836.00458</c:v>
                </c:pt>
                <c:pt idx="1023">
                  <c:v>162566572621.84201</c:v>
                </c:pt>
                <c:pt idx="1024">
                  <c:v>162863609100.03098</c:v>
                </c:pt>
                <c:pt idx="1025">
                  <c:v>163474476258.96497</c:v>
                </c:pt>
                <c:pt idx="1026">
                  <c:v>162339596304.53238</c:v>
                </c:pt>
                <c:pt idx="1027">
                  <c:v>162254179751.86328</c:v>
                </c:pt>
                <c:pt idx="1028">
                  <c:v>162078632233.57993</c:v>
                </c:pt>
                <c:pt idx="1029">
                  <c:v>162153610920.10416</c:v>
                </c:pt>
                <c:pt idx="1030">
                  <c:v>162219956151.38458</c:v>
                </c:pt>
                <c:pt idx="1031">
                  <c:v>162410789516.70453</c:v>
                </c:pt>
                <c:pt idx="1032">
                  <c:v>162345555018.43896</c:v>
                </c:pt>
                <c:pt idx="1033">
                  <c:v>162135278310.6174</c:v>
                </c:pt>
                <c:pt idx="1034">
                  <c:v>162165602886.28079</c:v>
                </c:pt>
                <c:pt idx="1035">
                  <c:v>163742581464.97409</c:v>
                </c:pt>
                <c:pt idx="1036">
                  <c:v>163647189693.67429</c:v>
                </c:pt>
                <c:pt idx="1037">
                  <c:v>163786498028.53342</c:v>
                </c:pt>
                <c:pt idx="1038">
                  <c:v>164643811113.52008</c:v>
                </c:pt>
                <c:pt idx="1039">
                  <c:v>164888057515.97217</c:v>
                </c:pt>
                <c:pt idx="1040">
                  <c:v>165032516694.1601</c:v>
                </c:pt>
                <c:pt idx="1041">
                  <c:v>165204927971.39807</c:v>
                </c:pt>
                <c:pt idx="1042">
                  <c:v>165100027398.6011</c:v>
                </c:pt>
                <c:pt idx="1043">
                  <c:v>165090319964.83615</c:v>
                </c:pt>
                <c:pt idx="1044">
                  <c:v>165220511970.3877</c:v>
                </c:pt>
                <c:pt idx="1045">
                  <c:v>164927590206.50076</c:v>
                </c:pt>
                <c:pt idx="1046">
                  <c:v>165639050568.05234</c:v>
                </c:pt>
                <c:pt idx="1047">
                  <c:v>166467430733.41675</c:v>
                </c:pt>
                <c:pt idx="1048">
                  <c:v>165708600380.58865</c:v>
                </c:pt>
                <c:pt idx="1049">
                  <c:v>165681924292.04019</c:v>
                </c:pt>
                <c:pt idx="1050">
                  <c:v>165712120571.85623</c:v>
                </c:pt>
                <c:pt idx="1051">
                  <c:v>165708716309.7066</c:v>
                </c:pt>
                <c:pt idx="1052">
                  <c:v>165299508693.48865</c:v>
                </c:pt>
                <c:pt idx="1053">
                  <c:v>165652541871.41528</c:v>
                </c:pt>
                <c:pt idx="1054">
                  <c:v>165490522275.20398</c:v>
                </c:pt>
                <c:pt idx="1055">
                  <c:v>164790091414.62006</c:v>
                </c:pt>
                <c:pt idx="1056">
                  <c:v>166430530495.47003</c:v>
                </c:pt>
                <c:pt idx="1057">
                  <c:v>166284411138.68713</c:v>
                </c:pt>
                <c:pt idx="1058">
                  <c:v>166075110208.28305</c:v>
                </c:pt>
                <c:pt idx="1059">
                  <c:v>165639457073.45953</c:v>
                </c:pt>
                <c:pt idx="1060">
                  <c:v>166345231881.86786</c:v>
                </c:pt>
                <c:pt idx="1061">
                  <c:v>166530696757.05151</c:v>
                </c:pt>
                <c:pt idx="1062">
                  <c:v>166526721298.06262</c:v>
                </c:pt>
                <c:pt idx="1063">
                  <c:v>167108291966.98407</c:v>
                </c:pt>
                <c:pt idx="1064">
                  <c:v>167180082019.60437</c:v>
                </c:pt>
                <c:pt idx="1065">
                  <c:v>167218745246.36636</c:v>
                </c:pt>
                <c:pt idx="1066">
                  <c:v>167271887469.98984</c:v>
                </c:pt>
                <c:pt idx="1067">
                  <c:v>168157425194.99811</c:v>
                </c:pt>
                <c:pt idx="1068">
                  <c:v>168439892468.56708</c:v>
                </c:pt>
                <c:pt idx="1069">
                  <c:v>169388131257.35968</c:v>
                </c:pt>
                <c:pt idx="1070">
                  <c:v>171611767851.55139</c:v>
                </c:pt>
                <c:pt idx="1071">
                  <c:v>171490907803.55313</c:v>
                </c:pt>
                <c:pt idx="1072">
                  <c:v>171586108922.85187</c:v>
                </c:pt>
                <c:pt idx="1073">
                  <c:v>171372141563.62576</c:v>
                </c:pt>
                <c:pt idx="1074">
                  <c:v>171283064396.8183</c:v>
                </c:pt>
                <c:pt idx="1075">
                  <c:v>171213948842.89343</c:v>
                </c:pt>
                <c:pt idx="1076">
                  <c:v>171470156051.6994</c:v>
                </c:pt>
                <c:pt idx="1077">
                  <c:v>171651325409.42523</c:v>
                </c:pt>
                <c:pt idx="1078">
                  <c:v>171627257467.51175</c:v>
                </c:pt>
                <c:pt idx="1079">
                  <c:v>171618049558.64035</c:v>
                </c:pt>
                <c:pt idx="1080">
                  <c:v>172627277058.92459</c:v>
                </c:pt>
                <c:pt idx="1081">
                  <c:v>173643544070.59583</c:v>
                </c:pt>
                <c:pt idx="1082">
                  <c:v>173234395829.75891</c:v>
                </c:pt>
                <c:pt idx="1083">
                  <c:v>173267116306.96393</c:v>
                </c:pt>
                <c:pt idx="1084">
                  <c:v>173332658432.2186</c:v>
                </c:pt>
                <c:pt idx="1085">
                  <c:v>173367991493.0235</c:v>
                </c:pt>
                <c:pt idx="1086">
                  <c:v>173333998824.01636</c:v>
                </c:pt>
                <c:pt idx="1087">
                  <c:v>174116086413.2569</c:v>
                </c:pt>
                <c:pt idx="1088">
                  <c:v>174037379059.84406</c:v>
                </c:pt>
                <c:pt idx="1089">
                  <c:v>173689181091.06323</c:v>
                </c:pt>
                <c:pt idx="1090">
                  <c:v>172811506833.35992</c:v>
                </c:pt>
                <c:pt idx="1091">
                  <c:v>173478334993.83365</c:v>
                </c:pt>
                <c:pt idx="1092">
                  <c:v>173485027794.86594</c:v>
                </c:pt>
                <c:pt idx="1093">
                  <c:v>173602099779.08798</c:v>
                </c:pt>
                <c:pt idx="1094">
                  <c:v>173952973977.19952</c:v>
                </c:pt>
                <c:pt idx="1095">
                  <c:v>181264659976.56305</c:v>
                </c:pt>
                <c:pt idx="1096">
                  <c:v>181674074611.2168</c:v>
                </c:pt>
                <c:pt idx="1097">
                  <c:v>181563939107.95618</c:v>
                </c:pt>
                <c:pt idx="1098">
                  <c:v>181598280260.87137</c:v>
                </c:pt>
                <c:pt idx="1099">
                  <c:v>181546384253.34937</c:v>
                </c:pt>
                <c:pt idx="1100">
                  <c:v>181617205770.45197</c:v>
                </c:pt>
                <c:pt idx="1101">
                  <c:v>182334958996.27649</c:v>
                </c:pt>
                <c:pt idx="1102">
                  <c:v>182810320602.68973</c:v>
                </c:pt>
                <c:pt idx="1103">
                  <c:v>182690991968.52087</c:v>
                </c:pt>
                <c:pt idx="1104">
                  <c:v>181800430031.26614</c:v>
                </c:pt>
                <c:pt idx="1105">
                  <c:v>181632592800.93024</c:v>
                </c:pt>
                <c:pt idx="1106">
                  <c:v>181291898231.10281</c:v>
                </c:pt>
                <c:pt idx="1107">
                  <c:v>181691551016.76251</c:v>
                </c:pt>
                <c:pt idx="1108">
                  <c:v>182069772311.33929</c:v>
                </c:pt>
                <c:pt idx="1109">
                  <c:v>182142206416.6098</c:v>
                </c:pt>
                <c:pt idx="1110">
                  <c:v>181690509426.18994</c:v>
                </c:pt>
                <c:pt idx="1111">
                  <c:v>182307611490.94833</c:v>
                </c:pt>
                <c:pt idx="1112">
                  <c:v>182512053340.47971</c:v>
                </c:pt>
                <c:pt idx="1113">
                  <c:v>182514030413.46631</c:v>
                </c:pt>
                <c:pt idx="1114">
                  <c:v>182672558859.66812</c:v>
                </c:pt>
                <c:pt idx="1115">
                  <c:v>184411432483.63022</c:v>
                </c:pt>
                <c:pt idx="1116">
                  <c:v>183720621545.8129</c:v>
                </c:pt>
                <c:pt idx="1117">
                  <c:v>183211944150.87253</c:v>
                </c:pt>
                <c:pt idx="1118">
                  <c:v>183384512619.73346</c:v>
                </c:pt>
                <c:pt idx="1119">
                  <c:v>184339491736.0899</c:v>
                </c:pt>
                <c:pt idx="1120">
                  <c:v>184386354409.32721</c:v>
                </c:pt>
                <c:pt idx="1121">
                  <c:v>184548198122.02185</c:v>
                </c:pt>
                <c:pt idx="1122">
                  <c:v>185195174097.14383</c:v>
                </c:pt>
                <c:pt idx="1123">
                  <c:v>185387519661.50143</c:v>
                </c:pt>
                <c:pt idx="1124">
                  <c:v>182983451160.11984</c:v>
                </c:pt>
                <c:pt idx="1125">
                  <c:v>183995268386.81161</c:v>
                </c:pt>
                <c:pt idx="1126">
                  <c:v>184822191732.92776</c:v>
                </c:pt>
                <c:pt idx="1127">
                  <c:v>184904166877.06708</c:v>
                </c:pt>
                <c:pt idx="1128">
                  <c:v>184870884709.54132</c:v>
                </c:pt>
                <c:pt idx="1129">
                  <c:v>183117314513.07281</c:v>
                </c:pt>
                <c:pt idx="1130">
                  <c:v>182109294361.76663</c:v>
                </c:pt>
                <c:pt idx="1131">
                  <c:v>182324399153.95474</c:v>
                </c:pt>
                <c:pt idx="1132">
                  <c:v>183009853315.85962</c:v>
                </c:pt>
                <c:pt idx="1133">
                  <c:v>183373281640.52295</c:v>
                </c:pt>
                <c:pt idx="1134">
                  <c:v>183236578698.73233</c:v>
                </c:pt>
                <c:pt idx="1135">
                  <c:v>183431498238.14758</c:v>
                </c:pt>
                <c:pt idx="1136">
                  <c:v>183276591950.13931</c:v>
                </c:pt>
                <c:pt idx="1137">
                  <c:v>183997795123.25916</c:v>
                </c:pt>
                <c:pt idx="1138">
                  <c:v>183146355608.87442</c:v>
                </c:pt>
                <c:pt idx="1139">
                  <c:v>182507925208.16714</c:v>
                </c:pt>
                <c:pt idx="1140">
                  <c:v>182045504149.38849</c:v>
                </c:pt>
                <c:pt idx="1141">
                  <c:v>182065899081.77399</c:v>
                </c:pt>
                <c:pt idx="1142">
                  <c:v>181912059492.94788</c:v>
                </c:pt>
                <c:pt idx="1143">
                  <c:v>182063419753.03491</c:v>
                </c:pt>
                <c:pt idx="1144">
                  <c:v>182389888745.12485</c:v>
                </c:pt>
                <c:pt idx="1145">
                  <c:v>181759796766.65497</c:v>
                </c:pt>
                <c:pt idx="1146">
                  <c:v>181722728189.15988</c:v>
                </c:pt>
                <c:pt idx="1147">
                  <c:v>182588106824.952</c:v>
                </c:pt>
                <c:pt idx="1148">
                  <c:v>182522038053.17313</c:v>
                </c:pt>
                <c:pt idx="1149">
                  <c:v>182833535830.74667</c:v>
                </c:pt>
                <c:pt idx="1150">
                  <c:v>183403175581.5498</c:v>
                </c:pt>
                <c:pt idx="1151">
                  <c:v>184511477805.83575</c:v>
                </c:pt>
                <c:pt idx="1152">
                  <c:v>182952625186.17093</c:v>
                </c:pt>
                <c:pt idx="1153">
                  <c:v>183042868654.68207</c:v>
                </c:pt>
                <c:pt idx="1154">
                  <c:v>184422461914.60205</c:v>
                </c:pt>
                <c:pt idx="1155">
                  <c:v>184432901550.65189</c:v>
                </c:pt>
                <c:pt idx="1156">
                  <c:v>184445068751.35074</c:v>
                </c:pt>
                <c:pt idx="1157">
                  <c:v>184924963138.18488</c:v>
                </c:pt>
                <c:pt idx="1158">
                  <c:v>185879326305.9136</c:v>
                </c:pt>
                <c:pt idx="1159">
                  <c:v>187274151854.20154</c:v>
                </c:pt>
                <c:pt idx="1160">
                  <c:v>187324230014.85132</c:v>
                </c:pt>
                <c:pt idx="1161">
                  <c:v>187182114632.33591</c:v>
                </c:pt>
                <c:pt idx="1162">
                  <c:v>187203103549.96805</c:v>
                </c:pt>
                <c:pt idx="1163">
                  <c:v>187271077736.62967</c:v>
                </c:pt>
                <c:pt idx="1164">
                  <c:v>187370214655.4025</c:v>
                </c:pt>
                <c:pt idx="1165">
                  <c:v>187308504944.74142</c:v>
                </c:pt>
                <c:pt idx="1166">
                  <c:v>188402881506.00214</c:v>
                </c:pt>
                <c:pt idx="1167">
                  <c:v>189335959659.67892</c:v>
                </c:pt>
                <c:pt idx="1168">
                  <c:v>190239664447.90567</c:v>
                </c:pt>
                <c:pt idx="1169">
                  <c:v>190238105236.63324</c:v>
                </c:pt>
                <c:pt idx="1170">
                  <c:v>190089811812.37744</c:v>
                </c:pt>
                <c:pt idx="1171">
                  <c:v>189694107377.02417</c:v>
                </c:pt>
                <c:pt idx="1172">
                  <c:v>189978878071.36826</c:v>
                </c:pt>
                <c:pt idx="1173">
                  <c:v>189731081030.34665</c:v>
                </c:pt>
                <c:pt idx="1174">
                  <c:v>190174678379.47165</c:v>
                </c:pt>
                <c:pt idx="1175">
                  <c:v>190423484831.02515</c:v>
                </c:pt>
                <c:pt idx="1176">
                  <c:v>190457061401.12225</c:v>
                </c:pt>
                <c:pt idx="1177">
                  <c:v>190454121692.1618</c:v>
                </c:pt>
                <c:pt idx="1178">
                  <c:v>190532767521.01282</c:v>
                </c:pt>
                <c:pt idx="1179">
                  <c:v>191383175584.94067</c:v>
                </c:pt>
                <c:pt idx="1180">
                  <c:v>189801951598.34641</c:v>
                </c:pt>
                <c:pt idx="1181">
                  <c:v>189820372047.79724</c:v>
                </c:pt>
                <c:pt idx="1182">
                  <c:v>190349936782.17947</c:v>
                </c:pt>
                <c:pt idx="1183">
                  <c:v>190367778786.69534</c:v>
                </c:pt>
                <c:pt idx="1184">
                  <c:v>190360630243.32016</c:v>
                </c:pt>
                <c:pt idx="1185">
                  <c:v>189793470844.31387</c:v>
                </c:pt>
                <c:pt idx="1186">
                  <c:v>192040647039.88196</c:v>
                </c:pt>
                <c:pt idx="1187">
                  <c:v>192877781084.19324</c:v>
                </c:pt>
                <c:pt idx="1188">
                  <c:v>192938108656.79633</c:v>
                </c:pt>
                <c:pt idx="1189">
                  <c:v>193626665141.12091</c:v>
                </c:pt>
                <c:pt idx="1190">
                  <c:v>193673251647.0434</c:v>
                </c:pt>
                <c:pt idx="1191">
                  <c:v>193743122749.22824</c:v>
                </c:pt>
                <c:pt idx="1192">
                  <c:v>195142143271.01791</c:v>
                </c:pt>
                <c:pt idx="1193">
                  <c:v>195583878208.30591</c:v>
                </c:pt>
                <c:pt idx="1194">
                  <c:v>194966874141.70203</c:v>
                </c:pt>
                <c:pt idx="1195">
                  <c:v>195131064197.88068</c:v>
                </c:pt>
                <c:pt idx="1196">
                  <c:v>194996473265.62549</c:v>
                </c:pt>
                <c:pt idx="1197">
                  <c:v>194993969555.93979</c:v>
                </c:pt>
                <c:pt idx="1198">
                  <c:v>195016278830.79559</c:v>
                </c:pt>
                <c:pt idx="1199">
                  <c:v>194797802274.29147</c:v>
                </c:pt>
                <c:pt idx="1200">
                  <c:v>194337900825.81387</c:v>
                </c:pt>
                <c:pt idx="1201">
                  <c:v>194684188634.86179</c:v>
                </c:pt>
                <c:pt idx="1202">
                  <c:v>194361157500.81287</c:v>
                </c:pt>
                <c:pt idx="1203">
                  <c:v>194666687381.7103</c:v>
                </c:pt>
                <c:pt idx="1204">
                  <c:v>194646344139.35449</c:v>
                </c:pt>
                <c:pt idx="1205">
                  <c:v>194658081661.17331</c:v>
                </c:pt>
                <c:pt idx="1206">
                  <c:v>194725308005.72311</c:v>
                </c:pt>
                <c:pt idx="1207">
                  <c:v>194206334556.64987</c:v>
                </c:pt>
                <c:pt idx="1208">
                  <c:v>193949942622.06287</c:v>
                </c:pt>
                <c:pt idx="1209">
                  <c:v>194368293432.09698</c:v>
                </c:pt>
                <c:pt idx="1210">
                  <c:v>194609738857.8342</c:v>
                </c:pt>
                <c:pt idx="1211">
                  <c:v>194610836334.88046</c:v>
                </c:pt>
                <c:pt idx="1212">
                  <c:v>194345117039.20746</c:v>
                </c:pt>
                <c:pt idx="1213">
                  <c:v>194905149880.93524</c:v>
                </c:pt>
                <c:pt idx="1214">
                  <c:v>195967013179.78308</c:v>
                </c:pt>
                <c:pt idx="1215">
                  <c:v>196291596662.78122</c:v>
                </c:pt>
                <c:pt idx="1216">
                  <c:v>195836860927.2226</c:v>
                </c:pt>
                <c:pt idx="1217">
                  <c:v>194027357857.30957</c:v>
                </c:pt>
                <c:pt idx="1218">
                  <c:v>193453604360.00812</c:v>
                </c:pt>
                <c:pt idx="1219">
                  <c:v>193283918634.2305</c:v>
                </c:pt>
                <c:pt idx="1220">
                  <c:v>192354744010.57822</c:v>
                </c:pt>
                <c:pt idx="1221">
                  <c:v>193099021178.79178</c:v>
                </c:pt>
                <c:pt idx="1222">
                  <c:v>192560512725.45602</c:v>
                </c:pt>
                <c:pt idx="1223">
                  <c:v>191383268329.36353</c:v>
                </c:pt>
                <c:pt idx="1224">
                  <c:v>192582476591.90634</c:v>
                </c:pt>
                <c:pt idx="1225">
                  <c:v>192499955167.09912</c:v>
                </c:pt>
                <c:pt idx="1226">
                  <c:v>192616413737.06186</c:v>
                </c:pt>
                <c:pt idx="1227">
                  <c:v>192779810045.46091</c:v>
                </c:pt>
                <c:pt idx="1228">
                  <c:v>192605477267.26987</c:v>
                </c:pt>
                <c:pt idx="1229">
                  <c:v>192255496485.24216</c:v>
                </c:pt>
                <c:pt idx="1230">
                  <c:v>191593974166.36938</c:v>
                </c:pt>
                <c:pt idx="1231">
                  <c:v>192641878172.93771</c:v>
                </c:pt>
                <c:pt idx="1232">
                  <c:v>192740477011.26633</c:v>
                </c:pt>
                <c:pt idx="1233">
                  <c:v>192637654665.74225</c:v>
                </c:pt>
                <c:pt idx="1234">
                  <c:v>192436421111.21747</c:v>
                </c:pt>
                <c:pt idx="1235">
                  <c:v>191863456129.03577</c:v>
                </c:pt>
                <c:pt idx="1236">
                  <c:v>191707717220.66705</c:v>
                </c:pt>
                <c:pt idx="1237">
                  <c:v>192132295247.04489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F-438C-AA40-AE0445A19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586495"/>
        <c:axId val="497588415"/>
      </c:lineChart>
      <c:dateAx>
        <c:axId val="49758649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88415"/>
        <c:crosses val="autoZero"/>
        <c:auto val="1"/>
        <c:lblOffset val="100"/>
        <c:baseTimeUnit val="days"/>
      </c:dateAx>
      <c:valAx>
        <c:axId val="49758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8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'Circle Assets'!$E$2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'Circle Assets'!$A$3:$A$1241</c:f>
              <c:numCache>
                <c:formatCode>m/d/yyyy</c:formatCode>
                <c:ptCount val="1239"/>
                <c:pt idx="0">
                  <c:v>44834</c:v>
                </c:pt>
                <c:pt idx="1">
                  <c:v>44835</c:v>
                </c:pt>
                <c:pt idx="2">
                  <c:v>44836</c:v>
                </c:pt>
                <c:pt idx="3">
                  <c:v>44837</c:v>
                </c:pt>
                <c:pt idx="4">
                  <c:v>44838</c:v>
                </c:pt>
                <c:pt idx="5">
                  <c:v>44839</c:v>
                </c:pt>
                <c:pt idx="6">
                  <c:v>44840</c:v>
                </c:pt>
                <c:pt idx="7">
                  <c:v>44841</c:v>
                </c:pt>
                <c:pt idx="8">
                  <c:v>44842</c:v>
                </c:pt>
                <c:pt idx="9">
                  <c:v>44843</c:v>
                </c:pt>
                <c:pt idx="10">
                  <c:v>44844</c:v>
                </c:pt>
                <c:pt idx="11">
                  <c:v>44845</c:v>
                </c:pt>
                <c:pt idx="12">
                  <c:v>44846</c:v>
                </c:pt>
                <c:pt idx="13">
                  <c:v>44847</c:v>
                </c:pt>
                <c:pt idx="14">
                  <c:v>44848</c:v>
                </c:pt>
                <c:pt idx="15">
                  <c:v>44849</c:v>
                </c:pt>
                <c:pt idx="16">
                  <c:v>44850</c:v>
                </c:pt>
                <c:pt idx="17">
                  <c:v>44851</c:v>
                </c:pt>
                <c:pt idx="18">
                  <c:v>44852</c:v>
                </c:pt>
                <c:pt idx="19">
                  <c:v>44853</c:v>
                </c:pt>
                <c:pt idx="20">
                  <c:v>44854</c:v>
                </c:pt>
                <c:pt idx="21">
                  <c:v>44855</c:v>
                </c:pt>
                <c:pt idx="22">
                  <c:v>44856</c:v>
                </c:pt>
                <c:pt idx="23">
                  <c:v>44857</c:v>
                </c:pt>
                <c:pt idx="24">
                  <c:v>44858</c:v>
                </c:pt>
                <c:pt idx="25">
                  <c:v>44859</c:v>
                </c:pt>
                <c:pt idx="26">
                  <c:v>44860</c:v>
                </c:pt>
                <c:pt idx="27">
                  <c:v>44861</c:v>
                </c:pt>
                <c:pt idx="28">
                  <c:v>44862</c:v>
                </c:pt>
                <c:pt idx="29">
                  <c:v>44863</c:v>
                </c:pt>
                <c:pt idx="30">
                  <c:v>44864</c:v>
                </c:pt>
                <c:pt idx="31">
                  <c:v>44865</c:v>
                </c:pt>
                <c:pt idx="32">
                  <c:v>44866</c:v>
                </c:pt>
                <c:pt idx="33">
                  <c:v>44867</c:v>
                </c:pt>
                <c:pt idx="34">
                  <c:v>44868</c:v>
                </c:pt>
                <c:pt idx="35">
                  <c:v>44869</c:v>
                </c:pt>
                <c:pt idx="36">
                  <c:v>44870</c:v>
                </c:pt>
                <c:pt idx="37">
                  <c:v>44871</c:v>
                </c:pt>
                <c:pt idx="38">
                  <c:v>44872</c:v>
                </c:pt>
                <c:pt idx="39">
                  <c:v>44873</c:v>
                </c:pt>
                <c:pt idx="40">
                  <c:v>44874</c:v>
                </c:pt>
                <c:pt idx="41">
                  <c:v>44875</c:v>
                </c:pt>
                <c:pt idx="42">
                  <c:v>44876</c:v>
                </c:pt>
                <c:pt idx="43">
                  <c:v>44877</c:v>
                </c:pt>
                <c:pt idx="44">
                  <c:v>44878</c:v>
                </c:pt>
                <c:pt idx="45">
                  <c:v>44879</c:v>
                </c:pt>
                <c:pt idx="46">
                  <c:v>44880</c:v>
                </c:pt>
                <c:pt idx="47">
                  <c:v>44881</c:v>
                </c:pt>
                <c:pt idx="48">
                  <c:v>44882</c:v>
                </c:pt>
                <c:pt idx="49">
                  <c:v>44883</c:v>
                </c:pt>
                <c:pt idx="50">
                  <c:v>44884</c:v>
                </c:pt>
                <c:pt idx="51">
                  <c:v>44885</c:v>
                </c:pt>
                <c:pt idx="52">
                  <c:v>44886</c:v>
                </c:pt>
                <c:pt idx="53">
                  <c:v>44887</c:v>
                </c:pt>
                <c:pt idx="54">
                  <c:v>44888</c:v>
                </c:pt>
                <c:pt idx="55">
                  <c:v>44889</c:v>
                </c:pt>
                <c:pt idx="56">
                  <c:v>44890</c:v>
                </c:pt>
                <c:pt idx="57">
                  <c:v>44891</c:v>
                </c:pt>
                <c:pt idx="58">
                  <c:v>44892</c:v>
                </c:pt>
                <c:pt idx="59">
                  <c:v>44893</c:v>
                </c:pt>
                <c:pt idx="60">
                  <c:v>44894</c:v>
                </c:pt>
                <c:pt idx="61">
                  <c:v>44895</c:v>
                </c:pt>
                <c:pt idx="62">
                  <c:v>44896</c:v>
                </c:pt>
                <c:pt idx="63">
                  <c:v>44897</c:v>
                </c:pt>
                <c:pt idx="64">
                  <c:v>44898</c:v>
                </c:pt>
                <c:pt idx="65">
                  <c:v>44899</c:v>
                </c:pt>
                <c:pt idx="66">
                  <c:v>44900</c:v>
                </c:pt>
                <c:pt idx="67">
                  <c:v>44901</c:v>
                </c:pt>
                <c:pt idx="68">
                  <c:v>44902</c:v>
                </c:pt>
                <c:pt idx="69">
                  <c:v>44903</c:v>
                </c:pt>
                <c:pt idx="70">
                  <c:v>44904</c:v>
                </c:pt>
                <c:pt idx="71">
                  <c:v>44905</c:v>
                </c:pt>
                <c:pt idx="72">
                  <c:v>44906</c:v>
                </c:pt>
                <c:pt idx="73">
                  <c:v>44907</c:v>
                </c:pt>
                <c:pt idx="74">
                  <c:v>44908</c:v>
                </c:pt>
                <c:pt idx="75">
                  <c:v>44909</c:v>
                </c:pt>
                <c:pt idx="76">
                  <c:v>44910</c:v>
                </c:pt>
                <c:pt idx="77">
                  <c:v>44911</c:v>
                </c:pt>
                <c:pt idx="78">
                  <c:v>44912</c:v>
                </c:pt>
                <c:pt idx="79">
                  <c:v>44913</c:v>
                </c:pt>
                <c:pt idx="80">
                  <c:v>44914</c:v>
                </c:pt>
                <c:pt idx="81">
                  <c:v>44915</c:v>
                </c:pt>
                <c:pt idx="82">
                  <c:v>44916</c:v>
                </c:pt>
                <c:pt idx="83">
                  <c:v>44917</c:v>
                </c:pt>
                <c:pt idx="84">
                  <c:v>44918</c:v>
                </c:pt>
                <c:pt idx="85">
                  <c:v>44919</c:v>
                </c:pt>
                <c:pt idx="86">
                  <c:v>44920</c:v>
                </c:pt>
                <c:pt idx="87">
                  <c:v>44921</c:v>
                </c:pt>
                <c:pt idx="88">
                  <c:v>44922</c:v>
                </c:pt>
                <c:pt idx="89">
                  <c:v>44923</c:v>
                </c:pt>
                <c:pt idx="90">
                  <c:v>44924</c:v>
                </c:pt>
                <c:pt idx="91">
                  <c:v>44925</c:v>
                </c:pt>
                <c:pt idx="92">
                  <c:v>44926</c:v>
                </c:pt>
                <c:pt idx="93">
                  <c:v>44927</c:v>
                </c:pt>
                <c:pt idx="94">
                  <c:v>44928</c:v>
                </c:pt>
                <c:pt idx="95">
                  <c:v>44929</c:v>
                </c:pt>
                <c:pt idx="96">
                  <c:v>44930</c:v>
                </c:pt>
                <c:pt idx="97">
                  <c:v>44931</c:v>
                </c:pt>
                <c:pt idx="98">
                  <c:v>44932</c:v>
                </c:pt>
                <c:pt idx="99">
                  <c:v>44933</c:v>
                </c:pt>
                <c:pt idx="100">
                  <c:v>44934</c:v>
                </c:pt>
                <c:pt idx="101">
                  <c:v>44935</c:v>
                </c:pt>
                <c:pt idx="102">
                  <c:v>44936</c:v>
                </c:pt>
                <c:pt idx="103">
                  <c:v>44937</c:v>
                </c:pt>
                <c:pt idx="104">
                  <c:v>44938</c:v>
                </c:pt>
                <c:pt idx="105">
                  <c:v>44939</c:v>
                </c:pt>
                <c:pt idx="106">
                  <c:v>44940</c:v>
                </c:pt>
                <c:pt idx="107">
                  <c:v>44941</c:v>
                </c:pt>
                <c:pt idx="108">
                  <c:v>44942</c:v>
                </c:pt>
                <c:pt idx="109">
                  <c:v>44943</c:v>
                </c:pt>
                <c:pt idx="110">
                  <c:v>44944</c:v>
                </c:pt>
                <c:pt idx="111">
                  <c:v>44945</c:v>
                </c:pt>
                <c:pt idx="112">
                  <c:v>44946</c:v>
                </c:pt>
                <c:pt idx="113">
                  <c:v>44947</c:v>
                </c:pt>
                <c:pt idx="114">
                  <c:v>44948</c:v>
                </c:pt>
                <c:pt idx="115">
                  <c:v>44949</c:v>
                </c:pt>
                <c:pt idx="116">
                  <c:v>44950</c:v>
                </c:pt>
                <c:pt idx="117">
                  <c:v>44951</c:v>
                </c:pt>
                <c:pt idx="118">
                  <c:v>44952</c:v>
                </c:pt>
                <c:pt idx="119">
                  <c:v>44953</c:v>
                </c:pt>
                <c:pt idx="120">
                  <c:v>44954</c:v>
                </c:pt>
                <c:pt idx="121">
                  <c:v>44955</c:v>
                </c:pt>
                <c:pt idx="122">
                  <c:v>44956</c:v>
                </c:pt>
                <c:pt idx="123">
                  <c:v>44957</c:v>
                </c:pt>
                <c:pt idx="124">
                  <c:v>44958</c:v>
                </c:pt>
                <c:pt idx="125">
                  <c:v>44959</c:v>
                </c:pt>
                <c:pt idx="126">
                  <c:v>44960</c:v>
                </c:pt>
                <c:pt idx="127">
                  <c:v>44961</c:v>
                </c:pt>
                <c:pt idx="128">
                  <c:v>44962</c:v>
                </c:pt>
                <c:pt idx="129">
                  <c:v>44963</c:v>
                </c:pt>
                <c:pt idx="130">
                  <c:v>44964</c:v>
                </c:pt>
                <c:pt idx="131">
                  <c:v>44965</c:v>
                </c:pt>
                <c:pt idx="132">
                  <c:v>44966</c:v>
                </c:pt>
                <c:pt idx="133">
                  <c:v>44967</c:v>
                </c:pt>
                <c:pt idx="134">
                  <c:v>44968</c:v>
                </c:pt>
                <c:pt idx="135">
                  <c:v>44969</c:v>
                </c:pt>
                <c:pt idx="136">
                  <c:v>44970</c:v>
                </c:pt>
                <c:pt idx="137">
                  <c:v>44971</c:v>
                </c:pt>
                <c:pt idx="138">
                  <c:v>44972</c:v>
                </c:pt>
                <c:pt idx="139">
                  <c:v>44973</c:v>
                </c:pt>
                <c:pt idx="140">
                  <c:v>44974</c:v>
                </c:pt>
                <c:pt idx="141">
                  <c:v>44975</c:v>
                </c:pt>
                <c:pt idx="142">
                  <c:v>44976</c:v>
                </c:pt>
                <c:pt idx="143">
                  <c:v>44977</c:v>
                </c:pt>
                <c:pt idx="144">
                  <c:v>44978</c:v>
                </c:pt>
                <c:pt idx="145">
                  <c:v>44979</c:v>
                </c:pt>
                <c:pt idx="146">
                  <c:v>44980</c:v>
                </c:pt>
                <c:pt idx="147">
                  <c:v>44981</c:v>
                </c:pt>
                <c:pt idx="148">
                  <c:v>44982</c:v>
                </c:pt>
                <c:pt idx="149">
                  <c:v>44983</c:v>
                </c:pt>
                <c:pt idx="150">
                  <c:v>44984</c:v>
                </c:pt>
                <c:pt idx="151">
                  <c:v>44985</c:v>
                </c:pt>
                <c:pt idx="152">
                  <c:v>44986</c:v>
                </c:pt>
                <c:pt idx="153">
                  <c:v>44987</c:v>
                </c:pt>
                <c:pt idx="154">
                  <c:v>44988</c:v>
                </c:pt>
                <c:pt idx="155">
                  <c:v>44989</c:v>
                </c:pt>
                <c:pt idx="156">
                  <c:v>44990</c:v>
                </c:pt>
                <c:pt idx="157">
                  <c:v>44991</c:v>
                </c:pt>
                <c:pt idx="158">
                  <c:v>44992</c:v>
                </c:pt>
                <c:pt idx="159">
                  <c:v>44993</c:v>
                </c:pt>
                <c:pt idx="160">
                  <c:v>44994</c:v>
                </c:pt>
                <c:pt idx="161">
                  <c:v>44995</c:v>
                </c:pt>
                <c:pt idx="162">
                  <c:v>44996</c:v>
                </c:pt>
                <c:pt idx="163">
                  <c:v>44997</c:v>
                </c:pt>
                <c:pt idx="164">
                  <c:v>44998</c:v>
                </c:pt>
                <c:pt idx="165">
                  <c:v>44999</c:v>
                </c:pt>
                <c:pt idx="166">
                  <c:v>45000</c:v>
                </c:pt>
                <c:pt idx="167">
                  <c:v>45001</c:v>
                </c:pt>
                <c:pt idx="168">
                  <c:v>45002</c:v>
                </c:pt>
                <c:pt idx="169">
                  <c:v>45003</c:v>
                </c:pt>
                <c:pt idx="170">
                  <c:v>45004</c:v>
                </c:pt>
                <c:pt idx="171">
                  <c:v>45005</c:v>
                </c:pt>
                <c:pt idx="172">
                  <c:v>45006</c:v>
                </c:pt>
                <c:pt idx="173">
                  <c:v>45007</c:v>
                </c:pt>
                <c:pt idx="174">
                  <c:v>45008</c:v>
                </c:pt>
                <c:pt idx="175">
                  <c:v>45009</c:v>
                </c:pt>
                <c:pt idx="176">
                  <c:v>45010</c:v>
                </c:pt>
                <c:pt idx="177">
                  <c:v>45011</c:v>
                </c:pt>
                <c:pt idx="178">
                  <c:v>45012</c:v>
                </c:pt>
                <c:pt idx="179">
                  <c:v>45013</c:v>
                </c:pt>
                <c:pt idx="180">
                  <c:v>45014</c:v>
                </c:pt>
                <c:pt idx="181">
                  <c:v>45015</c:v>
                </c:pt>
                <c:pt idx="182">
                  <c:v>45016</c:v>
                </c:pt>
                <c:pt idx="183">
                  <c:v>45017</c:v>
                </c:pt>
                <c:pt idx="184">
                  <c:v>45018</c:v>
                </c:pt>
                <c:pt idx="185">
                  <c:v>45019</c:v>
                </c:pt>
                <c:pt idx="186">
                  <c:v>45020</c:v>
                </c:pt>
                <c:pt idx="187">
                  <c:v>45021</c:v>
                </c:pt>
                <c:pt idx="188">
                  <c:v>45022</c:v>
                </c:pt>
                <c:pt idx="189">
                  <c:v>45023</c:v>
                </c:pt>
                <c:pt idx="190">
                  <c:v>45024</c:v>
                </c:pt>
                <c:pt idx="191">
                  <c:v>45025</c:v>
                </c:pt>
                <c:pt idx="192">
                  <c:v>45026</c:v>
                </c:pt>
                <c:pt idx="193">
                  <c:v>45027</c:v>
                </c:pt>
                <c:pt idx="194">
                  <c:v>45028</c:v>
                </c:pt>
                <c:pt idx="195">
                  <c:v>45029</c:v>
                </c:pt>
                <c:pt idx="196">
                  <c:v>45030</c:v>
                </c:pt>
                <c:pt idx="197">
                  <c:v>45031</c:v>
                </c:pt>
                <c:pt idx="198">
                  <c:v>45032</c:v>
                </c:pt>
                <c:pt idx="199">
                  <c:v>45033</c:v>
                </c:pt>
                <c:pt idx="200">
                  <c:v>45034</c:v>
                </c:pt>
                <c:pt idx="201">
                  <c:v>45035</c:v>
                </c:pt>
                <c:pt idx="202">
                  <c:v>45036</c:v>
                </c:pt>
                <c:pt idx="203">
                  <c:v>45037</c:v>
                </c:pt>
                <c:pt idx="204">
                  <c:v>45038</c:v>
                </c:pt>
                <c:pt idx="205">
                  <c:v>45039</c:v>
                </c:pt>
                <c:pt idx="206">
                  <c:v>45040</c:v>
                </c:pt>
                <c:pt idx="207">
                  <c:v>45041</c:v>
                </c:pt>
                <c:pt idx="208">
                  <c:v>45042</c:v>
                </c:pt>
                <c:pt idx="209">
                  <c:v>45043</c:v>
                </c:pt>
                <c:pt idx="210">
                  <c:v>45044</c:v>
                </c:pt>
                <c:pt idx="211">
                  <c:v>45045</c:v>
                </c:pt>
                <c:pt idx="212">
                  <c:v>45046</c:v>
                </c:pt>
                <c:pt idx="213">
                  <c:v>45047</c:v>
                </c:pt>
                <c:pt idx="214">
                  <c:v>45048</c:v>
                </c:pt>
                <c:pt idx="215">
                  <c:v>45049</c:v>
                </c:pt>
                <c:pt idx="216">
                  <c:v>45050</c:v>
                </c:pt>
                <c:pt idx="217">
                  <c:v>45051</c:v>
                </c:pt>
                <c:pt idx="218">
                  <c:v>45052</c:v>
                </c:pt>
                <c:pt idx="219">
                  <c:v>45053</c:v>
                </c:pt>
                <c:pt idx="220">
                  <c:v>45054</c:v>
                </c:pt>
                <c:pt idx="221">
                  <c:v>45055</c:v>
                </c:pt>
                <c:pt idx="222">
                  <c:v>45056</c:v>
                </c:pt>
                <c:pt idx="223">
                  <c:v>45057</c:v>
                </c:pt>
                <c:pt idx="224">
                  <c:v>45058</c:v>
                </c:pt>
                <c:pt idx="225">
                  <c:v>45059</c:v>
                </c:pt>
                <c:pt idx="226">
                  <c:v>45060</c:v>
                </c:pt>
                <c:pt idx="227">
                  <c:v>45061</c:v>
                </c:pt>
                <c:pt idx="228">
                  <c:v>45062</c:v>
                </c:pt>
                <c:pt idx="229">
                  <c:v>45063</c:v>
                </c:pt>
                <c:pt idx="230">
                  <c:v>45064</c:v>
                </c:pt>
                <c:pt idx="231">
                  <c:v>45065</c:v>
                </c:pt>
                <c:pt idx="232">
                  <c:v>45066</c:v>
                </c:pt>
                <c:pt idx="233">
                  <c:v>45067</c:v>
                </c:pt>
                <c:pt idx="234">
                  <c:v>45068</c:v>
                </c:pt>
                <c:pt idx="235">
                  <c:v>45069</c:v>
                </c:pt>
                <c:pt idx="236">
                  <c:v>45070</c:v>
                </c:pt>
                <c:pt idx="237">
                  <c:v>45071</c:v>
                </c:pt>
                <c:pt idx="238">
                  <c:v>45072</c:v>
                </c:pt>
                <c:pt idx="239">
                  <c:v>45073</c:v>
                </c:pt>
                <c:pt idx="240">
                  <c:v>45074</c:v>
                </c:pt>
                <c:pt idx="241">
                  <c:v>45075</c:v>
                </c:pt>
                <c:pt idx="242">
                  <c:v>45076</c:v>
                </c:pt>
                <c:pt idx="243">
                  <c:v>45077</c:v>
                </c:pt>
                <c:pt idx="244">
                  <c:v>45078</c:v>
                </c:pt>
                <c:pt idx="245">
                  <c:v>45079</c:v>
                </c:pt>
                <c:pt idx="246">
                  <c:v>45080</c:v>
                </c:pt>
                <c:pt idx="247">
                  <c:v>45081</c:v>
                </c:pt>
                <c:pt idx="248">
                  <c:v>45082</c:v>
                </c:pt>
                <c:pt idx="249">
                  <c:v>45083</c:v>
                </c:pt>
                <c:pt idx="250">
                  <c:v>45084</c:v>
                </c:pt>
                <c:pt idx="251">
                  <c:v>45085</c:v>
                </c:pt>
                <c:pt idx="252">
                  <c:v>45086</c:v>
                </c:pt>
                <c:pt idx="253">
                  <c:v>45087</c:v>
                </c:pt>
                <c:pt idx="254">
                  <c:v>45088</c:v>
                </c:pt>
                <c:pt idx="255">
                  <c:v>45089</c:v>
                </c:pt>
                <c:pt idx="256">
                  <c:v>45090</c:v>
                </c:pt>
                <c:pt idx="257">
                  <c:v>45091</c:v>
                </c:pt>
                <c:pt idx="258">
                  <c:v>45092</c:v>
                </c:pt>
                <c:pt idx="259">
                  <c:v>45093</c:v>
                </c:pt>
                <c:pt idx="260">
                  <c:v>45094</c:v>
                </c:pt>
                <c:pt idx="261">
                  <c:v>45095</c:v>
                </c:pt>
                <c:pt idx="262">
                  <c:v>45096</c:v>
                </c:pt>
                <c:pt idx="263">
                  <c:v>45097</c:v>
                </c:pt>
                <c:pt idx="264">
                  <c:v>45098</c:v>
                </c:pt>
                <c:pt idx="265">
                  <c:v>45099</c:v>
                </c:pt>
                <c:pt idx="266">
                  <c:v>45100</c:v>
                </c:pt>
                <c:pt idx="267">
                  <c:v>45101</c:v>
                </c:pt>
                <c:pt idx="268">
                  <c:v>45102</c:v>
                </c:pt>
                <c:pt idx="269">
                  <c:v>45103</c:v>
                </c:pt>
                <c:pt idx="270">
                  <c:v>45104</c:v>
                </c:pt>
                <c:pt idx="271">
                  <c:v>45105</c:v>
                </c:pt>
                <c:pt idx="272">
                  <c:v>45106</c:v>
                </c:pt>
                <c:pt idx="273">
                  <c:v>45107</c:v>
                </c:pt>
                <c:pt idx="274">
                  <c:v>45108</c:v>
                </c:pt>
                <c:pt idx="275">
                  <c:v>45109</c:v>
                </c:pt>
                <c:pt idx="276">
                  <c:v>45110</c:v>
                </c:pt>
                <c:pt idx="277">
                  <c:v>45111</c:v>
                </c:pt>
                <c:pt idx="278">
                  <c:v>45112</c:v>
                </c:pt>
                <c:pt idx="279">
                  <c:v>45113</c:v>
                </c:pt>
                <c:pt idx="280">
                  <c:v>45114</c:v>
                </c:pt>
                <c:pt idx="281">
                  <c:v>45115</c:v>
                </c:pt>
                <c:pt idx="282">
                  <c:v>45116</c:v>
                </c:pt>
                <c:pt idx="283">
                  <c:v>45117</c:v>
                </c:pt>
                <c:pt idx="284">
                  <c:v>45118</c:v>
                </c:pt>
                <c:pt idx="285">
                  <c:v>45119</c:v>
                </c:pt>
                <c:pt idx="286">
                  <c:v>45120</c:v>
                </c:pt>
                <c:pt idx="287">
                  <c:v>45121</c:v>
                </c:pt>
                <c:pt idx="288">
                  <c:v>45122</c:v>
                </c:pt>
                <c:pt idx="289">
                  <c:v>45123</c:v>
                </c:pt>
                <c:pt idx="290">
                  <c:v>45124</c:v>
                </c:pt>
                <c:pt idx="291">
                  <c:v>45125</c:v>
                </c:pt>
                <c:pt idx="292">
                  <c:v>45126</c:v>
                </c:pt>
                <c:pt idx="293">
                  <c:v>45127</c:v>
                </c:pt>
                <c:pt idx="294">
                  <c:v>45128</c:v>
                </c:pt>
                <c:pt idx="295">
                  <c:v>45129</c:v>
                </c:pt>
                <c:pt idx="296">
                  <c:v>45130</c:v>
                </c:pt>
                <c:pt idx="297">
                  <c:v>45131</c:v>
                </c:pt>
                <c:pt idx="298">
                  <c:v>45132</c:v>
                </c:pt>
                <c:pt idx="299">
                  <c:v>45133</c:v>
                </c:pt>
                <c:pt idx="300">
                  <c:v>45134</c:v>
                </c:pt>
                <c:pt idx="301">
                  <c:v>45135</c:v>
                </c:pt>
                <c:pt idx="302">
                  <c:v>45136</c:v>
                </c:pt>
                <c:pt idx="303">
                  <c:v>45137</c:v>
                </c:pt>
                <c:pt idx="304">
                  <c:v>45138</c:v>
                </c:pt>
                <c:pt idx="305">
                  <c:v>45139</c:v>
                </c:pt>
                <c:pt idx="306">
                  <c:v>45140</c:v>
                </c:pt>
                <c:pt idx="307">
                  <c:v>45141</c:v>
                </c:pt>
                <c:pt idx="308">
                  <c:v>45142</c:v>
                </c:pt>
                <c:pt idx="309">
                  <c:v>45143</c:v>
                </c:pt>
                <c:pt idx="310">
                  <c:v>45144</c:v>
                </c:pt>
                <c:pt idx="311">
                  <c:v>45145</c:v>
                </c:pt>
                <c:pt idx="312">
                  <c:v>45146</c:v>
                </c:pt>
                <c:pt idx="313">
                  <c:v>45147</c:v>
                </c:pt>
                <c:pt idx="314">
                  <c:v>45148</c:v>
                </c:pt>
                <c:pt idx="315">
                  <c:v>45149</c:v>
                </c:pt>
                <c:pt idx="316">
                  <c:v>45150</c:v>
                </c:pt>
                <c:pt idx="317">
                  <c:v>45151</c:v>
                </c:pt>
                <c:pt idx="318">
                  <c:v>45152</c:v>
                </c:pt>
                <c:pt idx="319">
                  <c:v>45153</c:v>
                </c:pt>
                <c:pt idx="320">
                  <c:v>45154</c:v>
                </c:pt>
                <c:pt idx="321">
                  <c:v>45155</c:v>
                </c:pt>
                <c:pt idx="322">
                  <c:v>45156</c:v>
                </c:pt>
                <c:pt idx="323">
                  <c:v>45157</c:v>
                </c:pt>
                <c:pt idx="324">
                  <c:v>45158</c:v>
                </c:pt>
                <c:pt idx="325">
                  <c:v>45159</c:v>
                </c:pt>
                <c:pt idx="326">
                  <c:v>45160</c:v>
                </c:pt>
                <c:pt idx="327">
                  <c:v>45161</c:v>
                </c:pt>
                <c:pt idx="328">
                  <c:v>45162</c:v>
                </c:pt>
                <c:pt idx="329">
                  <c:v>45163</c:v>
                </c:pt>
                <c:pt idx="330">
                  <c:v>45164</c:v>
                </c:pt>
                <c:pt idx="331">
                  <c:v>45165</c:v>
                </c:pt>
                <c:pt idx="332">
                  <c:v>45166</c:v>
                </c:pt>
                <c:pt idx="333">
                  <c:v>45167</c:v>
                </c:pt>
                <c:pt idx="334">
                  <c:v>45168</c:v>
                </c:pt>
                <c:pt idx="335">
                  <c:v>45169</c:v>
                </c:pt>
                <c:pt idx="336">
                  <c:v>45170</c:v>
                </c:pt>
                <c:pt idx="337">
                  <c:v>45171</c:v>
                </c:pt>
                <c:pt idx="338">
                  <c:v>45172</c:v>
                </c:pt>
                <c:pt idx="339">
                  <c:v>45173</c:v>
                </c:pt>
                <c:pt idx="340">
                  <c:v>45174</c:v>
                </c:pt>
                <c:pt idx="341">
                  <c:v>45175</c:v>
                </c:pt>
                <c:pt idx="342">
                  <c:v>45176</c:v>
                </c:pt>
                <c:pt idx="343">
                  <c:v>45177</c:v>
                </c:pt>
                <c:pt idx="344">
                  <c:v>45178</c:v>
                </c:pt>
                <c:pt idx="345">
                  <c:v>45179</c:v>
                </c:pt>
                <c:pt idx="346">
                  <c:v>45180</c:v>
                </c:pt>
                <c:pt idx="347">
                  <c:v>45181</c:v>
                </c:pt>
                <c:pt idx="348">
                  <c:v>45182</c:v>
                </c:pt>
                <c:pt idx="349">
                  <c:v>45183</c:v>
                </c:pt>
                <c:pt idx="350">
                  <c:v>45184</c:v>
                </c:pt>
                <c:pt idx="351">
                  <c:v>45185</c:v>
                </c:pt>
                <c:pt idx="352">
                  <c:v>45186</c:v>
                </c:pt>
                <c:pt idx="353">
                  <c:v>45187</c:v>
                </c:pt>
                <c:pt idx="354">
                  <c:v>45188</c:v>
                </c:pt>
                <c:pt idx="355">
                  <c:v>45189</c:v>
                </c:pt>
                <c:pt idx="356">
                  <c:v>45190</c:v>
                </c:pt>
                <c:pt idx="357">
                  <c:v>45191</c:v>
                </c:pt>
                <c:pt idx="358">
                  <c:v>45192</c:v>
                </c:pt>
                <c:pt idx="359">
                  <c:v>45193</c:v>
                </c:pt>
                <c:pt idx="360">
                  <c:v>45194</c:v>
                </c:pt>
                <c:pt idx="361">
                  <c:v>45195</c:v>
                </c:pt>
                <c:pt idx="362">
                  <c:v>45196</c:v>
                </c:pt>
                <c:pt idx="363">
                  <c:v>45197</c:v>
                </c:pt>
                <c:pt idx="364">
                  <c:v>45198</c:v>
                </c:pt>
                <c:pt idx="365">
                  <c:v>45199</c:v>
                </c:pt>
                <c:pt idx="366">
                  <c:v>45200</c:v>
                </c:pt>
                <c:pt idx="367">
                  <c:v>45201</c:v>
                </c:pt>
                <c:pt idx="368">
                  <c:v>45202</c:v>
                </c:pt>
                <c:pt idx="369">
                  <c:v>45203</c:v>
                </c:pt>
                <c:pt idx="370">
                  <c:v>45204</c:v>
                </c:pt>
                <c:pt idx="371">
                  <c:v>45205</c:v>
                </c:pt>
                <c:pt idx="372">
                  <c:v>45206</c:v>
                </c:pt>
                <c:pt idx="373">
                  <c:v>45207</c:v>
                </c:pt>
                <c:pt idx="374">
                  <c:v>45208</c:v>
                </c:pt>
                <c:pt idx="375">
                  <c:v>45209</c:v>
                </c:pt>
                <c:pt idx="376">
                  <c:v>45210</c:v>
                </c:pt>
                <c:pt idx="377">
                  <c:v>45211</c:v>
                </c:pt>
                <c:pt idx="378">
                  <c:v>45212</c:v>
                </c:pt>
                <c:pt idx="379">
                  <c:v>45213</c:v>
                </c:pt>
                <c:pt idx="380">
                  <c:v>45214</c:v>
                </c:pt>
                <c:pt idx="381">
                  <c:v>45215</c:v>
                </c:pt>
                <c:pt idx="382">
                  <c:v>45216</c:v>
                </c:pt>
                <c:pt idx="383">
                  <c:v>45217</c:v>
                </c:pt>
                <c:pt idx="384">
                  <c:v>45218</c:v>
                </c:pt>
                <c:pt idx="385">
                  <c:v>45219</c:v>
                </c:pt>
                <c:pt idx="386">
                  <c:v>45220</c:v>
                </c:pt>
                <c:pt idx="387">
                  <c:v>45221</c:v>
                </c:pt>
                <c:pt idx="388">
                  <c:v>45222</c:v>
                </c:pt>
                <c:pt idx="389">
                  <c:v>45223</c:v>
                </c:pt>
                <c:pt idx="390">
                  <c:v>45224</c:v>
                </c:pt>
                <c:pt idx="391">
                  <c:v>45225</c:v>
                </c:pt>
                <c:pt idx="392">
                  <c:v>45226</c:v>
                </c:pt>
                <c:pt idx="393">
                  <c:v>45227</c:v>
                </c:pt>
                <c:pt idx="394">
                  <c:v>45228</c:v>
                </c:pt>
                <c:pt idx="395">
                  <c:v>45229</c:v>
                </c:pt>
                <c:pt idx="396">
                  <c:v>45230</c:v>
                </c:pt>
                <c:pt idx="397">
                  <c:v>45231</c:v>
                </c:pt>
                <c:pt idx="398">
                  <c:v>45232</c:v>
                </c:pt>
                <c:pt idx="399">
                  <c:v>45233</c:v>
                </c:pt>
                <c:pt idx="400">
                  <c:v>45234</c:v>
                </c:pt>
                <c:pt idx="401">
                  <c:v>45235</c:v>
                </c:pt>
                <c:pt idx="402">
                  <c:v>45236</c:v>
                </c:pt>
                <c:pt idx="403">
                  <c:v>45237</c:v>
                </c:pt>
                <c:pt idx="404">
                  <c:v>45238</c:v>
                </c:pt>
                <c:pt idx="405">
                  <c:v>45239</c:v>
                </c:pt>
                <c:pt idx="406">
                  <c:v>45240</c:v>
                </c:pt>
                <c:pt idx="407">
                  <c:v>45241</c:v>
                </c:pt>
                <c:pt idx="408">
                  <c:v>45242</c:v>
                </c:pt>
                <c:pt idx="409">
                  <c:v>45243</c:v>
                </c:pt>
                <c:pt idx="410">
                  <c:v>45244</c:v>
                </c:pt>
                <c:pt idx="411">
                  <c:v>45245</c:v>
                </c:pt>
                <c:pt idx="412">
                  <c:v>45246</c:v>
                </c:pt>
                <c:pt idx="413">
                  <c:v>45247</c:v>
                </c:pt>
                <c:pt idx="414">
                  <c:v>45248</c:v>
                </c:pt>
                <c:pt idx="415">
                  <c:v>45249</c:v>
                </c:pt>
                <c:pt idx="416">
                  <c:v>45250</c:v>
                </c:pt>
                <c:pt idx="417">
                  <c:v>45251</c:v>
                </c:pt>
                <c:pt idx="418">
                  <c:v>45252</c:v>
                </c:pt>
                <c:pt idx="419">
                  <c:v>45253</c:v>
                </c:pt>
                <c:pt idx="420">
                  <c:v>45254</c:v>
                </c:pt>
                <c:pt idx="421">
                  <c:v>45255</c:v>
                </c:pt>
                <c:pt idx="422">
                  <c:v>45256</c:v>
                </c:pt>
                <c:pt idx="423">
                  <c:v>45257</c:v>
                </c:pt>
                <c:pt idx="424">
                  <c:v>45258</c:v>
                </c:pt>
                <c:pt idx="425">
                  <c:v>45259</c:v>
                </c:pt>
                <c:pt idx="426">
                  <c:v>45260</c:v>
                </c:pt>
                <c:pt idx="427">
                  <c:v>45261</c:v>
                </c:pt>
                <c:pt idx="428">
                  <c:v>45262</c:v>
                </c:pt>
                <c:pt idx="429">
                  <c:v>45263</c:v>
                </c:pt>
                <c:pt idx="430">
                  <c:v>45264</c:v>
                </c:pt>
                <c:pt idx="431">
                  <c:v>45265</c:v>
                </c:pt>
                <c:pt idx="432">
                  <c:v>45266</c:v>
                </c:pt>
                <c:pt idx="433">
                  <c:v>45267</c:v>
                </c:pt>
                <c:pt idx="434">
                  <c:v>45268</c:v>
                </c:pt>
                <c:pt idx="435">
                  <c:v>45269</c:v>
                </c:pt>
                <c:pt idx="436">
                  <c:v>45270</c:v>
                </c:pt>
                <c:pt idx="437">
                  <c:v>45271</c:v>
                </c:pt>
                <c:pt idx="438">
                  <c:v>45272</c:v>
                </c:pt>
                <c:pt idx="439">
                  <c:v>45273</c:v>
                </c:pt>
                <c:pt idx="440">
                  <c:v>45274</c:v>
                </c:pt>
                <c:pt idx="441">
                  <c:v>45275</c:v>
                </c:pt>
                <c:pt idx="442">
                  <c:v>45276</c:v>
                </c:pt>
                <c:pt idx="443">
                  <c:v>45277</c:v>
                </c:pt>
                <c:pt idx="444">
                  <c:v>45278</c:v>
                </c:pt>
                <c:pt idx="445">
                  <c:v>45279</c:v>
                </c:pt>
                <c:pt idx="446">
                  <c:v>45280</c:v>
                </c:pt>
                <c:pt idx="447">
                  <c:v>45281</c:v>
                </c:pt>
                <c:pt idx="448">
                  <c:v>45282</c:v>
                </c:pt>
                <c:pt idx="449">
                  <c:v>45283</c:v>
                </c:pt>
                <c:pt idx="450">
                  <c:v>45284</c:v>
                </c:pt>
                <c:pt idx="451">
                  <c:v>45285</c:v>
                </c:pt>
                <c:pt idx="452">
                  <c:v>45286</c:v>
                </c:pt>
                <c:pt idx="453">
                  <c:v>45287</c:v>
                </c:pt>
                <c:pt idx="454">
                  <c:v>45288</c:v>
                </c:pt>
                <c:pt idx="455">
                  <c:v>45289</c:v>
                </c:pt>
                <c:pt idx="456">
                  <c:v>45290</c:v>
                </c:pt>
                <c:pt idx="457">
                  <c:v>45291</c:v>
                </c:pt>
                <c:pt idx="458">
                  <c:v>45292</c:v>
                </c:pt>
                <c:pt idx="459">
                  <c:v>45293</c:v>
                </c:pt>
                <c:pt idx="460">
                  <c:v>45294</c:v>
                </c:pt>
                <c:pt idx="461">
                  <c:v>45295</c:v>
                </c:pt>
                <c:pt idx="462">
                  <c:v>45296</c:v>
                </c:pt>
                <c:pt idx="463">
                  <c:v>45297</c:v>
                </c:pt>
                <c:pt idx="464">
                  <c:v>45298</c:v>
                </c:pt>
                <c:pt idx="465">
                  <c:v>45299</c:v>
                </c:pt>
                <c:pt idx="466">
                  <c:v>45300</c:v>
                </c:pt>
                <c:pt idx="467">
                  <c:v>45301</c:v>
                </c:pt>
                <c:pt idx="468">
                  <c:v>45302</c:v>
                </c:pt>
                <c:pt idx="469">
                  <c:v>45303</c:v>
                </c:pt>
                <c:pt idx="470">
                  <c:v>45304</c:v>
                </c:pt>
                <c:pt idx="471">
                  <c:v>45305</c:v>
                </c:pt>
                <c:pt idx="472">
                  <c:v>45306</c:v>
                </c:pt>
                <c:pt idx="473">
                  <c:v>45307</c:v>
                </c:pt>
                <c:pt idx="474">
                  <c:v>45308</c:v>
                </c:pt>
                <c:pt idx="475">
                  <c:v>45309</c:v>
                </c:pt>
                <c:pt idx="476">
                  <c:v>45310</c:v>
                </c:pt>
                <c:pt idx="477">
                  <c:v>45311</c:v>
                </c:pt>
                <c:pt idx="478">
                  <c:v>45312</c:v>
                </c:pt>
                <c:pt idx="479">
                  <c:v>45313</c:v>
                </c:pt>
                <c:pt idx="480">
                  <c:v>45314</c:v>
                </c:pt>
                <c:pt idx="481">
                  <c:v>45315</c:v>
                </c:pt>
                <c:pt idx="482">
                  <c:v>45316</c:v>
                </c:pt>
                <c:pt idx="483">
                  <c:v>45317</c:v>
                </c:pt>
                <c:pt idx="484">
                  <c:v>45318</c:v>
                </c:pt>
                <c:pt idx="485">
                  <c:v>45319</c:v>
                </c:pt>
                <c:pt idx="486">
                  <c:v>45320</c:v>
                </c:pt>
                <c:pt idx="487">
                  <c:v>45321</c:v>
                </c:pt>
                <c:pt idx="488">
                  <c:v>45322</c:v>
                </c:pt>
                <c:pt idx="489">
                  <c:v>45323</c:v>
                </c:pt>
                <c:pt idx="490">
                  <c:v>45324</c:v>
                </c:pt>
                <c:pt idx="491">
                  <c:v>45325</c:v>
                </c:pt>
                <c:pt idx="492">
                  <c:v>45326</c:v>
                </c:pt>
                <c:pt idx="493">
                  <c:v>45327</c:v>
                </c:pt>
                <c:pt idx="494">
                  <c:v>45328</c:v>
                </c:pt>
                <c:pt idx="495">
                  <c:v>45329</c:v>
                </c:pt>
                <c:pt idx="496">
                  <c:v>45330</c:v>
                </c:pt>
                <c:pt idx="497">
                  <c:v>45331</c:v>
                </c:pt>
                <c:pt idx="498">
                  <c:v>45332</c:v>
                </c:pt>
                <c:pt idx="499">
                  <c:v>45333</c:v>
                </c:pt>
                <c:pt idx="500">
                  <c:v>45334</c:v>
                </c:pt>
                <c:pt idx="501">
                  <c:v>45335</c:v>
                </c:pt>
                <c:pt idx="502">
                  <c:v>45336</c:v>
                </c:pt>
                <c:pt idx="503">
                  <c:v>45337</c:v>
                </c:pt>
                <c:pt idx="504">
                  <c:v>45338</c:v>
                </c:pt>
                <c:pt idx="505">
                  <c:v>45339</c:v>
                </c:pt>
                <c:pt idx="506">
                  <c:v>45340</c:v>
                </c:pt>
                <c:pt idx="507">
                  <c:v>45341</c:v>
                </c:pt>
                <c:pt idx="508">
                  <c:v>45342</c:v>
                </c:pt>
                <c:pt idx="509">
                  <c:v>45343</c:v>
                </c:pt>
                <c:pt idx="510">
                  <c:v>45344</c:v>
                </c:pt>
                <c:pt idx="511">
                  <c:v>45345</c:v>
                </c:pt>
                <c:pt idx="512">
                  <c:v>45346</c:v>
                </c:pt>
                <c:pt idx="513">
                  <c:v>45347</c:v>
                </c:pt>
                <c:pt idx="514">
                  <c:v>45348</c:v>
                </c:pt>
                <c:pt idx="515">
                  <c:v>45349</c:v>
                </c:pt>
                <c:pt idx="516">
                  <c:v>45350</c:v>
                </c:pt>
                <c:pt idx="517">
                  <c:v>45351</c:v>
                </c:pt>
                <c:pt idx="518">
                  <c:v>45352</c:v>
                </c:pt>
                <c:pt idx="519">
                  <c:v>45353</c:v>
                </c:pt>
                <c:pt idx="520">
                  <c:v>45354</c:v>
                </c:pt>
                <c:pt idx="521">
                  <c:v>45355</c:v>
                </c:pt>
                <c:pt idx="522">
                  <c:v>45356</c:v>
                </c:pt>
                <c:pt idx="523">
                  <c:v>45357</c:v>
                </c:pt>
                <c:pt idx="524">
                  <c:v>45358</c:v>
                </c:pt>
                <c:pt idx="525">
                  <c:v>45359</c:v>
                </c:pt>
                <c:pt idx="526">
                  <c:v>45360</c:v>
                </c:pt>
                <c:pt idx="527">
                  <c:v>45361</c:v>
                </c:pt>
                <c:pt idx="528">
                  <c:v>45362</c:v>
                </c:pt>
                <c:pt idx="529">
                  <c:v>45363</c:v>
                </c:pt>
                <c:pt idx="530">
                  <c:v>45364</c:v>
                </c:pt>
                <c:pt idx="531">
                  <c:v>45365</c:v>
                </c:pt>
                <c:pt idx="532">
                  <c:v>45366</c:v>
                </c:pt>
                <c:pt idx="533">
                  <c:v>45367</c:v>
                </c:pt>
                <c:pt idx="534">
                  <c:v>45368</c:v>
                </c:pt>
                <c:pt idx="535">
                  <c:v>45369</c:v>
                </c:pt>
                <c:pt idx="536">
                  <c:v>45370</c:v>
                </c:pt>
                <c:pt idx="537">
                  <c:v>45371</c:v>
                </c:pt>
                <c:pt idx="538">
                  <c:v>45372</c:v>
                </c:pt>
                <c:pt idx="539">
                  <c:v>45373</c:v>
                </c:pt>
                <c:pt idx="540">
                  <c:v>45374</c:v>
                </c:pt>
                <c:pt idx="541">
                  <c:v>45375</c:v>
                </c:pt>
                <c:pt idx="542">
                  <c:v>45376</c:v>
                </c:pt>
                <c:pt idx="543">
                  <c:v>45377</c:v>
                </c:pt>
                <c:pt idx="544">
                  <c:v>45378</c:v>
                </c:pt>
                <c:pt idx="545">
                  <c:v>45379</c:v>
                </c:pt>
                <c:pt idx="546">
                  <c:v>45380</c:v>
                </c:pt>
                <c:pt idx="547">
                  <c:v>45381</c:v>
                </c:pt>
                <c:pt idx="548">
                  <c:v>45382</c:v>
                </c:pt>
                <c:pt idx="549">
                  <c:v>45383</c:v>
                </c:pt>
                <c:pt idx="550">
                  <c:v>45384</c:v>
                </c:pt>
                <c:pt idx="551">
                  <c:v>45385</c:v>
                </c:pt>
                <c:pt idx="552">
                  <c:v>45386</c:v>
                </c:pt>
                <c:pt idx="553">
                  <c:v>45387</c:v>
                </c:pt>
                <c:pt idx="554">
                  <c:v>45388</c:v>
                </c:pt>
                <c:pt idx="555">
                  <c:v>45389</c:v>
                </c:pt>
                <c:pt idx="556">
                  <c:v>45390</c:v>
                </c:pt>
                <c:pt idx="557">
                  <c:v>45391</c:v>
                </c:pt>
                <c:pt idx="558">
                  <c:v>45392</c:v>
                </c:pt>
                <c:pt idx="559">
                  <c:v>45393</c:v>
                </c:pt>
                <c:pt idx="560">
                  <c:v>45394</c:v>
                </c:pt>
                <c:pt idx="561">
                  <c:v>45395</c:v>
                </c:pt>
                <c:pt idx="562">
                  <c:v>45396</c:v>
                </c:pt>
                <c:pt idx="563">
                  <c:v>45397</c:v>
                </c:pt>
                <c:pt idx="564">
                  <c:v>45398</c:v>
                </c:pt>
                <c:pt idx="565">
                  <c:v>45399</c:v>
                </c:pt>
                <c:pt idx="566">
                  <c:v>45400</c:v>
                </c:pt>
                <c:pt idx="567">
                  <c:v>45401</c:v>
                </c:pt>
                <c:pt idx="568">
                  <c:v>45402</c:v>
                </c:pt>
                <c:pt idx="569">
                  <c:v>45403</c:v>
                </c:pt>
                <c:pt idx="570">
                  <c:v>45404</c:v>
                </c:pt>
                <c:pt idx="571">
                  <c:v>45405</c:v>
                </c:pt>
                <c:pt idx="572">
                  <c:v>45406</c:v>
                </c:pt>
                <c:pt idx="573">
                  <c:v>45407</c:v>
                </c:pt>
                <c:pt idx="574">
                  <c:v>45408</c:v>
                </c:pt>
                <c:pt idx="575">
                  <c:v>45409</c:v>
                </c:pt>
                <c:pt idx="576">
                  <c:v>45410</c:v>
                </c:pt>
                <c:pt idx="577">
                  <c:v>45411</c:v>
                </c:pt>
                <c:pt idx="578">
                  <c:v>45412</c:v>
                </c:pt>
                <c:pt idx="579">
                  <c:v>45413</c:v>
                </c:pt>
                <c:pt idx="580">
                  <c:v>45414</c:v>
                </c:pt>
                <c:pt idx="581">
                  <c:v>45415</c:v>
                </c:pt>
                <c:pt idx="582">
                  <c:v>45416</c:v>
                </c:pt>
                <c:pt idx="583">
                  <c:v>45417</c:v>
                </c:pt>
                <c:pt idx="584">
                  <c:v>45418</c:v>
                </c:pt>
                <c:pt idx="585">
                  <c:v>45419</c:v>
                </c:pt>
                <c:pt idx="586">
                  <c:v>45420</c:v>
                </c:pt>
                <c:pt idx="587">
                  <c:v>45421</c:v>
                </c:pt>
                <c:pt idx="588">
                  <c:v>45422</c:v>
                </c:pt>
                <c:pt idx="589">
                  <c:v>45423</c:v>
                </c:pt>
                <c:pt idx="590">
                  <c:v>45424</c:v>
                </c:pt>
                <c:pt idx="591">
                  <c:v>45425</c:v>
                </c:pt>
                <c:pt idx="592">
                  <c:v>45426</c:v>
                </c:pt>
                <c:pt idx="593">
                  <c:v>45427</c:v>
                </c:pt>
                <c:pt idx="594">
                  <c:v>45428</c:v>
                </c:pt>
                <c:pt idx="595">
                  <c:v>45429</c:v>
                </c:pt>
                <c:pt idx="596">
                  <c:v>45430</c:v>
                </c:pt>
                <c:pt idx="597">
                  <c:v>45431</c:v>
                </c:pt>
                <c:pt idx="598">
                  <c:v>45432</c:v>
                </c:pt>
                <c:pt idx="599">
                  <c:v>45433</c:v>
                </c:pt>
                <c:pt idx="600">
                  <c:v>45434</c:v>
                </c:pt>
                <c:pt idx="601">
                  <c:v>45435</c:v>
                </c:pt>
                <c:pt idx="602">
                  <c:v>45436</c:v>
                </c:pt>
                <c:pt idx="603">
                  <c:v>45437</c:v>
                </c:pt>
                <c:pt idx="604">
                  <c:v>45438</c:v>
                </c:pt>
                <c:pt idx="605">
                  <c:v>45439</c:v>
                </c:pt>
                <c:pt idx="606">
                  <c:v>45440</c:v>
                </c:pt>
                <c:pt idx="607">
                  <c:v>45441</c:v>
                </c:pt>
                <c:pt idx="608">
                  <c:v>45442</c:v>
                </c:pt>
                <c:pt idx="609">
                  <c:v>45443</c:v>
                </c:pt>
                <c:pt idx="610">
                  <c:v>45444</c:v>
                </c:pt>
                <c:pt idx="611">
                  <c:v>45445</c:v>
                </c:pt>
                <c:pt idx="612">
                  <c:v>45446</c:v>
                </c:pt>
                <c:pt idx="613">
                  <c:v>45447</c:v>
                </c:pt>
                <c:pt idx="614">
                  <c:v>45448</c:v>
                </c:pt>
                <c:pt idx="615">
                  <c:v>45449</c:v>
                </c:pt>
                <c:pt idx="616">
                  <c:v>45450</c:v>
                </c:pt>
                <c:pt idx="617">
                  <c:v>45451</c:v>
                </c:pt>
                <c:pt idx="618">
                  <c:v>45452</c:v>
                </c:pt>
                <c:pt idx="619">
                  <c:v>45453</c:v>
                </c:pt>
                <c:pt idx="620">
                  <c:v>45454</c:v>
                </c:pt>
                <c:pt idx="621">
                  <c:v>45455</c:v>
                </c:pt>
                <c:pt idx="622">
                  <c:v>45456</c:v>
                </c:pt>
                <c:pt idx="623">
                  <c:v>45457</c:v>
                </c:pt>
                <c:pt idx="624">
                  <c:v>45458</c:v>
                </c:pt>
                <c:pt idx="625">
                  <c:v>45459</c:v>
                </c:pt>
                <c:pt idx="626">
                  <c:v>45460</c:v>
                </c:pt>
                <c:pt idx="627">
                  <c:v>45461</c:v>
                </c:pt>
                <c:pt idx="628">
                  <c:v>45462</c:v>
                </c:pt>
                <c:pt idx="629">
                  <c:v>45463</c:v>
                </c:pt>
                <c:pt idx="630">
                  <c:v>45464</c:v>
                </c:pt>
                <c:pt idx="631">
                  <c:v>45465</c:v>
                </c:pt>
                <c:pt idx="632">
                  <c:v>45466</c:v>
                </c:pt>
                <c:pt idx="633">
                  <c:v>45467</c:v>
                </c:pt>
                <c:pt idx="634">
                  <c:v>45468</c:v>
                </c:pt>
                <c:pt idx="635">
                  <c:v>45469</c:v>
                </c:pt>
                <c:pt idx="636">
                  <c:v>45470</c:v>
                </c:pt>
                <c:pt idx="637">
                  <c:v>45471</c:v>
                </c:pt>
                <c:pt idx="638">
                  <c:v>45472</c:v>
                </c:pt>
                <c:pt idx="639">
                  <c:v>45473</c:v>
                </c:pt>
                <c:pt idx="640">
                  <c:v>45474</c:v>
                </c:pt>
                <c:pt idx="641">
                  <c:v>45475</c:v>
                </c:pt>
                <c:pt idx="642">
                  <c:v>45476</c:v>
                </c:pt>
                <c:pt idx="643">
                  <c:v>45477</c:v>
                </c:pt>
                <c:pt idx="644">
                  <c:v>45478</c:v>
                </c:pt>
                <c:pt idx="645">
                  <c:v>45479</c:v>
                </c:pt>
                <c:pt idx="646">
                  <c:v>45480</c:v>
                </c:pt>
                <c:pt idx="647">
                  <c:v>45481</c:v>
                </c:pt>
                <c:pt idx="648">
                  <c:v>45482</c:v>
                </c:pt>
                <c:pt idx="649">
                  <c:v>45483</c:v>
                </c:pt>
                <c:pt idx="650">
                  <c:v>45484</c:v>
                </c:pt>
                <c:pt idx="651">
                  <c:v>45485</c:v>
                </c:pt>
                <c:pt idx="652">
                  <c:v>45486</c:v>
                </c:pt>
                <c:pt idx="653">
                  <c:v>45487</c:v>
                </c:pt>
                <c:pt idx="654">
                  <c:v>45488</c:v>
                </c:pt>
                <c:pt idx="655">
                  <c:v>45489</c:v>
                </c:pt>
                <c:pt idx="656">
                  <c:v>45490</c:v>
                </c:pt>
                <c:pt idx="657">
                  <c:v>45491</c:v>
                </c:pt>
                <c:pt idx="658">
                  <c:v>45492</c:v>
                </c:pt>
                <c:pt idx="659">
                  <c:v>45493</c:v>
                </c:pt>
                <c:pt idx="660">
                  <c:v>45494</c:v>
                </c:pt>
                <c:pt idx="661">
                  <c:v>45495</c:v>
                </c:pt>
                <c:pt idx="662">
                  <c:v>45496</c:v>
                </c:pt>
                <c:pt idx="663">
                  <c:v>45497</c:v>
                </c:pt>
                <c:pt idx="664">
                  <c:v>45498</c:v>
                </c:pt>
                <c:pt idx="665">
                  <c:v>45499</c:v>
                </c:pt>
                <c:pt idx="666">
                  <c:v>45500</c:v>
                </c:pt>
                <c:pt idx="667">
                  <c:v>45501</c:v>
                </c:pt>
                <c:pt idx="668">
                  <c:v>45502</c:v>
                </c:pt>
                <c:pt idx="669">
                  <c:v>45503</c:v>
                </c:pt>
                <c:pt idx="670">
                  <c:v>45504</c:v>
                </c:pt>
                <c:pt idx="671">
                  <c:v>45505</c:v>
                </c:pt>
                <c:pt idx="672">
                  <c:v>45506</c:v>
                </c:pt>
                <c:pt idx="673">
                  <c:v>45507</c:v>
                </c:pt>
                <c:pt idx="674">
                  <c:v>45508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45514</c:v>
                </c:pt>
                <c:pt idx="681">
                  <c:v>45515</c:v>
                </c:pt>
                <c:pt idx="682">
                  <c:v>45516</c:v>
                </c:pt>
                <c:pt idx="683">
                  <c:v>45517</c:v>
                </c:pt>
                <c:pt idx="684">
                  <c:v>45518</c:v>
                </c:pt>
                <c:pt idx="685">
                  <c:v>45519</c:v>
                </c:pt>
                <c:pt idx="686">
                  <c:v>45520</c:v>
                </c:pt>
                <c:pt idx="687">
                  <c:v>45521</c:v>
                </c:pt>
                <c:pt idx="688">
                  <c:v>45522</c:v>
                </c:pt>
                <c:pt idx="689">
                  <c:v>45523</c:v>
                </c:pt>
                <c:pt idx="690">
                  <c:v>45524</c:v>
                </c:pt>
                <c:pt idx="691">
                  <c:v>45525</c:v>
                </c:pt>
                <c:pt idx="692">
                  <c:v>45526</c:v>
                </c:pt>
                <c:pt idx="693">
                  <c:v>45527</c:v>
                </c:pt>
                <c:pt idx="694">
                  <c:v>45528</c:v>
                </c:pt>
                <c:pt idx="695">
                  <c:v>45529</c:v>
                </c:pt>
                <c:pt idx="696">
                  <c:v>45530</c:v>
                </c:pt>
                <c:pt idx="697">
                  <c:v>45531</c:v>
                </c:pt>
                <c:pt idx="698">
                  <c:v>45532</c:v>
                </c:pt>
                <c:pt idx="699">
                  <c:v>45533</c:v>
                </c:pt>
                <c:pt idx="700">
                  <c:v>45534</c:v>
                </c:pt>
                <c:pt idx="701">
                  <c:v>45535</c:v>
                </c:pt>
                <c:pt idx="702">
                  <c:v>45536</c:v>
                </c:pt>
                <c:pt idx="703">
                  <c:v>45537</c:v>
                </c:pt>
                <c:pt idx="704">
                  <c:v>45538</c:v>
                </c:pt>
                <c:pt idx="705">
                  <c:v>45539</c:v>
                </c:pt>
                <c:pt idx="706">
                  <c:v>45540</c:v>
                </c:pt>
                <c:pt idx="707">
                  <c:v>45541</c:v>
                </c:pt>
                <c:pt idx="708">
                  <c:v>45542</c:v>
                </c:pt>
                <c:pt idx="709">
                  <c:v>45543</c:v>
                </c:pt>
                <c:pt idx="710">
                  <c:v>45544</c:v>
                </c:pt>
                <c:pt idx="711">
                  <c:v>45545</c:v>
                </c:pt>
                <c:pt idx="712">
                  <c:v>45546</c:v>
                </c:pt>
                <c:pt idx="713">
                  <c:v>45547</c:v>
                </c:pt>
                <c:pt idx="714">
                  <c:v>45548</c:v>
                </c:pt>
                <c:pt idx="715">
                  <c:v>45549</c:v>
                </c:pt>
                <c:pt idx="716">
                  <c:v>45550</c:v>
                </c:pt>
                <c:pt idx="717">
                  <c:v>45551</c:v>
                </c:pt>
                <c:pt idx="718">
                  <c:v>45552</c:v>
                </c:pt>
                <c:pt idx="719">
                  <c:v>45553</c:v>
                </c:pt>
                <c:pt idx="720">
                  <c:v>45554</c:v>
                </c:pt>
                <c:pt idx="721">
                  <c:v>45555</c:v>
                </c:pt>
                <c:pt idx="722">
                  <c:v>45556</c:v>
                </c:pt>
                <c:pt idx="723">
                  <c:v>45557</c:v>
                </c:pt>
                <c:pt idx="724">
                  <c:v>45558</c:v>
                </c:pt>
                <c:pt idx="725">
                  <c:v>45559</c:v>
                </c:pt>
                <c:pt idx="726">
                  <c:v>45560</c:v>
                </c:pt>
                <c:pt idx="727">
                  <c:v>45561</c:v>
                </c:pt>
                <c:pt idx="728">
                  <c:v>45562</c:v>
                </c:pt>
                <c:pt idx="729">
                  <c:v>45563</c:v>
                </c:pt>
                <c:pt idx="730">
                  <c:v>45564</c:v>
                </c:pt>
                <c:pt idx="731">
                  <c:v>45565</c:v>
                </c:pt>
                <c:pt idx="732">
                  <c:v>45566</c:v>
                </c:pt>
                <c:pt idx="733">
                  <c:v>45567</c:v>
                </c:pt>
                <c:pt idx="734">
                  <c:v>45568</c:v>
                </c:pt>
                <c:pt idx="735">
                  <c:v>45569</c:v>
                </c:pt>
                <c:pt idx="736">
                  <c:v>45570</c:v>
                </c:pt>
                <c:pt idx="737">
                  <c:v>45571</c:v>
                </c:pt>
                <c:pt idx="738">
                  <c:v>45572</c:v>
                </c:pt>
                <c:pt idx="739">
                  <c:v>45573</c:v>
                </c:pt>
                <c:pt idx="740">
                  <c:v>45574</c:v>
                </c:pt>
                <c:pt idx="741">
                  <c:v>45575</c:v>
                </c:pt>
                <c:pt idx="742">
                  <c:v>45576</c:v>
                </c:pt>
                <c:pt idx="743">
                  <c:v>45577</c:v>
                </c:pt>
                <c:pt idx="744">
                  <c:v>45578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45584</c:v>
                </c:pt>
                <c:pt idx="751">
                  <c:v>45585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45591</c:v>
                </c:pt>
                <c:pt idx="758">
                  <c:v>45592</c:v>
                </c:pt>
                <c:pt idx="759">
                  <c:v>45593</c:v>
                </c:pt>
                <c:pt idx="760">
                  <c:v>45594</c:v>
                </c:pt>
                <c:pt idx="761">
                  <c:v>45595</c:v>
                </c:pt>
                <c:pt idx="762">
                  <c:v>45596</c:v>
                </c:pt>
                <c:pt idx="763">
                  <c:v>45597</c:v>
                </c:pt>
                <c:pt idx="764">
                  <c:v>45598</c:v>
                </c:pt>
                <c:pt idx="765">
                  <c:v>45599</c:v>
                </c:pt>
                <c:pt idx="766">
                  <c:v>45600</c:v>
                </c:pt>
                <c:pt idx="767">
                  <c:v>45601</c:v>
                </c:pt>
                <c:pt idx="768">
                  <c:v>45602</c:v>
                </c:pt>
                <c:pt idx="769">
                  <c:v>45603</c:v>
                </c:pt>
                <c:pt idx="770">
                  <c:v>45604</c:v>
                </c:pt>
                <c:pt idx="771">
                  <c:v>45605</c:v>
                </c:pt>
                <c:pt idx="772">
                  <c:v>45606</c:v>
                </c:pt>
                <c:pt idx="773">
                  <c:v>45607</c:v>
                </c:pt>
                <c:pt idx="774">
                  <c:v>45608</c:v>
                </c:pt>
                <c:pt idx="775">
                  <c:v>45609</c:v>
                </c:pt>
                <c:pt idx="776">
                  <c:v>45610</c:v>
                </c:pt>
                <c:pt idx="777">
                  <c:v>45611</c:v>
                </c:pt>
                <c:pt idx="778">
                  <c:v>45612</c:v>
                </c:pt>
                <c:pt idx="779">
                  <c:v>45613</c:v>
                </c:pt>
                <c:pt idx="780">
                  <c:v>45614</c:v>
                </c:pt>
                <c:pt idx="781">
                  <c:v>45615</c:v>
                </c:pt>
                <c:pt idx="782">
                  <c:v>45616</c:v>
                </c:pt>
                <c:pt idx="783">
                  <c:v>45617</c:v>
                </c:pt>
                <c:pt idx="784">
                  <c:v>45618</c:v>
                </c:pt>
                <c:pt idx="785">
                  <c:v>45619</c:v>
                </c:pt>
                <c:pt idx="786">
                  <c:v>45620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45624</c:v>
                </c:pt>
                <c:pt idx="791">
                  <c:v>45625</c:v>
                </c:pt>
                <c:pt idx="792">
                  <c:v>45626</c:v>
                </c:pt>
                <c:pt idx="793">
                  <c:v>45627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45633</c:v>
                </c:pt>
                <c:pt idx="800">
                  <c:v>45634</c:v>
                </c:pt>
                <c:pt idx="801">
                  <c:v>45635</c:v>
                </c:pt>
                <c:pt idx="802">
                  <c:v>45636</c:v>
                </c:pt>
                <c:pt idx="803">
                  <c:v>45637</c:v>
                </c:pt>
                <c:pt idx="804">
                  <c:v>45638</c:v>
                </c:pt>
                <c:pt idx="805">
                  <c:v>45639</c:v>
                </c:pt>
                <c:pt idx="806">
                  <c:v>45640</c:v>
                </c:pt>
                <c:pt idx="807">
                  <c:v>45641</c:v>
                </c:pt>
                <c:pt idx="808">
                  <c:v>45642</c:v>
                </c:pt>
                <c:pt idx="809">
                  <c:v>45643</c:v>
                </c:pt>
                <c:pt idx="810">
                  <c:v>45644</c:v>
                </c:pt>
                <c:pt idx="811">
                  <c:v>45645</c:v>
                </c:pt>
                <c:pt idx="812">
                  <c:v>45646</c:v>
                </c:pt>
                <c:pt idx="813">
                  <c:v>45647</c:v>
                </c:pt>
                <c:pt idx="814">
                  <c:v>45648</c:v>
                </c:pt>
                <c:pt idx="815">
                  <c:v>45649</c:v>
                </c:pt>
                <c:pt idx="816">
                  <c:v>45650</c:v>
                </c:pt>
                <c:pt idx="817">
                  <c:v>45651</c:v>
                </c:pt>
                <c:pt idx="818">
                  <c:v>45652</c:v>
                </c:pt>
                <c:pt idx="819">
                  <c:v>45653</c:v>
                </c:pt>
                <c:pt idx="820">
                  <c:v>45654</c:v>
                </c:pt>
                <c:pt idx="821">
                  <c:v>45655</c:v>
                </c:pt>
                <c:pt idx="822">
                  <c:v>45656</c:v>
                </c:pt>
                <c:pt idx="823">
                  <c:v>45657</c:v>
                </c:pt>
                <c:pt idx="824">
                  <c:v>45658</c:v>
                </c:pt>
                <c:pt idx="825">
                  <c:v>45659</c:v>
                </c:pt>
                <c:pt idx="826">
                  <c:v>45660</c:v>
                </c:pt>
                <c:pt idx="827">
                  <c:v>45661</c:v>
                </c:pt>
                <c:pt idx="828">
                  <c:v>45662</c:v>
                </c:pt>
                <c:pt idx="829">
                  <c:v>45663</c:v>
                </c:pt>
                <c:pt idx="830">
                  <c:v>45664</c:v>
                </c:pt>
                <c:pt idx="831">
                  <c:v>45665</c:v>
                </c:pt>
                <c:pt idx="832">
                  <c:v>45666</c:v>
                </c:pt>
                <c:pt idx="833">
                  <c:v>45667</c:v>
                </c:pt>
                <c:pt idx="834">
                  <c:v>45668</c:v>
                </c:pt>
                <c:pt idx="835">
                  <c:v>45669</c:v>
                </c:pt>
                <c:pt idx="836">
                  <c:v>45670</c:v>
                </c:pt>
                <c:pt idx="837">
                  <c:v>45671</c:v>
                </c:pt>
                <c:pt idx="838">
                  <c:v>45672</c:v>
                </c:pt>
                <c:pt idx="839">
                  <c:v>45673</c:v>
                </c:pt>
                <c:pt idx="840">
                  <c:v>45674</c:v>
                </c:pt>
                <c:pt idx="841">
                  <c:v>45675</c:v>
                </c:pt>
                <c:pt idx="842">
                  <c:v>45676</c:v>
                </c:pt>
                <c:pt idx="843">
                  <c:v>45677</c:v>
                </c:pt>
                <c:pt idx="844">
                  <c:v>45678</c:v>
                </c:pt>
                <c:pt idx="845">
                  <c:v>45679</c:v>
                </c:pt>
                <c:pt idx="846">
                  <c:v>45680</c:v>
                </c:pt>
                <c:pt idx="847">
                  <c:v>45681</c:v>
                </c:pt>
                <c:pt idx="848">
                  <c:v>45682</c:v>
                </c:pt>
                <c:pt idx="849">
                  <c:v>45683</c:v>
                </c:pt>
                <c:pt idx="850">
                  <c:v>45684</c:v>
                </c:pt>
                <c:pt idx="851">
                  <c:v>45685</c:v>
                </c:pt>
                <c:pt idx="852">
                  <c:v>45686</c:v>
                </c:pt>
                <c:pt idx="853">
                  <c:v>45687</c:v>
                </c:pt>
                <c:pt idx="854">
                  <c:v>45688</c:v>
                </c:pt>
                <c:pt idx="855">
                  <c:v>45689</c:v>
                </c:pt>
                <c:pt idx="856">
                  <c:v>45690</c:v>
                </c:pt>
                <c:pt idx="857">
                  <c:v>45691</c:v>
                </c:pt>
                <c:pt idx="858">
                  <c:v>45692</c:v>
                </c:pt>
                <c:pt idx="859">
                  <c:v>45693</c:v>
                </c:pt>
                <c:pt idx="860">
                  <c:v>45694</c:v>
                </c:pt>
                <c:pt idx="861">
                  <c:v>45695</c:v>
                </c:pt>
                <c:pt idx="862">
                  <c:v>45696</c:v>
                </c:pt>
                <c:pt idx="863">
                  <c:v>45697</c:v>
                </c:pt>
                <c:pt idx="864">
                  <c:v>45698</c:v>
                </c:pt>
                <c:pt idx="865">
                  <c:v>45699</c:v>
                </c:pt>
                <c:pt idx="866">
                  <c:v>45700</c:v>
                </c:pt>
                <c:pt idx="867">
                  <c:v>45701</c:v>
                </c:pt>
                <c:pt idx="868">
                  <c:v>45702</c:v>
                </c:pt>
                <c:pt idx="869">
                  <c:v>45703</c:v>
                </c:pt>
                <c:pt idx="870">
                  <c:v>45704</c:v>
                </c:pt>
                <c:pt idx="871">
                  <c:v>45705</c:v>
                </c:pt>
                <c:pt idx="872">
                  <c:v>45706</c:v>
                </c:pt>
                <c:pt idx="873">
                  <c:v>45707</c:v>
                </c:pt>
                <c:pt idx="874">
                  <c:v>45708</c:v>
                </c:pt>
                <c:pt idx="875">
                  <c:v>45709</c:v>
                </c:pt>
                <c:pt idx="876">
                  <c:v>45710</c:v>
                </c:pt>
                <c:pt idx="877">
                  <c:v>45711</c:v>
                </c:pt>
                <c:pt idx="878">
                  <c:v>45712</c:v>
                </c:pt>
                <c:pt idx="879">
                  <c:v>45713</c:v>
                </c:pt>
                <c:pt idx="880">
                  <c:v>45714</c:v>
                </c:pt>
                <c:pt idx="881">
                  <c:v>45715</c:v>
                </c:pt>
                <c:pt idx="882">
                  <c:v>45716</c:v>
                </c:pt>
                <c:pt idx="883">
                  <c:v>45717</c:v>
                </c:pt>
                <c:pt idx="884">
                  <c:v>45718</c:v>
                </c:pt>
                <c:pt idx="885">
                  <c:v>45719</c:v>
                </c:pt>
                <c:pt idx="886">
                  <c:v>45720</c:v>
                </c:pt>
                <c:pt idx="887">
                  <c:v>45721</c:v>
                </c:pt>
                <c:pt idx="888">
                  <c:v>45722</c:v>
                </c:pt>
                <c:pt idx="889">
                  <c:v>45723</c:v>
                </c:pt>
                <c:pt idx="890">
                  <c:v>45724</c:v>
                </c:pt>
                <c:pt idx="891">
                  <c:v>45725</c:v>
                </c:pt>
                <c:pt idx="892">
                  <c:v>45726</c:v>
                </c:pt>
                <c:pt idx="893">
                  <c:v>45727</c:v>
                </c:pt>
                <c:pt idx="894">
                  <c:v>45728</c:v>
                </c:pt>
                <c:pt idx="895">
                  <c:v>45729</c:v>
                </c:pt>
                <c:pt idx="896">
                  <c:v>45730</c:v>
                </c:pt>
                <c:pt idx="897">
                  <c:v>45731</c:v>
                </c:pt>
                <c:pt idx="898">
                  <c:v>45732</c:v>
                </c:pt>
                <c:pt idx="899">
                  <c:v>45733</c:v>
                </c:pt>
                <c:pt idx="900">
                  <c:v>45734</c:v>
                </c:pt>
                <c:pt idx="901">
                  <c:v>45735</c:v>
                </c:pt>
                <c:pt idx="902">
                  <c:v>45736</c:v>
                </c:pt>
                <c:pt idx="903">
                  <c:v>45737</c:v>
                </c:pt>
                <c:pt idx="904">
                  <c:v>45738</c:v>
                </c:pt>
                <c:pt idx="905">
                  <c:v>45739</c:v>
                </c:pt>
                <c:pt idx="906">
                  <c:v>45740</c:v>
                </c:pt>
                <c:pt idx="907">
                  <c:v>45741</c:v>
                </c:pt>
                <c:pt idx="908">
                  <c:v>45742</c:v>
                </c:pt>
                <c:pt idx="909">
                  <c:v>45743</c:v>
                </c:pt>
                <c:pt idx="910">
                  <c:v>45744</c:v>
                </c:pt>
                <c:pt idx="911">
                  <c:v>45745</c:v>
                </c:pt>
                <c:pt idx="912">
                  <c:v>45746</c:v>
                </c:pt>
                <c:pt idx="913">
                  <c:v>45747</c:v>
                </c:pt>
                <c:pt idx="914">
                  <c:v>45748</c:v>
                </c:pt>
                <c:pt idx="915">
                  <c:v>45749</c:v>
                </c:pt>
                <c:pt idx="916">
                  <c:v>45750</c:v>
                </c:pt>
                <c:pt idx="917">
                  <c:v>45751</c:v>
                </c:pt>
                <c:pt idx="918">
                  <c:v>45752</c:v>
                </c:pt>
                <c:pt idx="919">
                  <c:v>45753</c:v>
                </c:pt>
                <c:pt idx="920">
                  <c:v>45754</c:v>
                </c:pt>
                <c:pt idx="921">
                  <c:v>45755</c:v>
                </c:pt>
                <c:pt idx="922">
                  <c:v>45756</c:v>
                </c:pt>
                <c:pt idx="923">
                  <c:v>45757</c:v>
                </c:pt>
                <c:pt idx="924">
                  <c:v>45758</c:v>
                </c:pt>
                <c:pt idx="925">
                  <c:v>45759</c:v>
                </c:pt>
                <c:pt idx="926">
                  <c:v>45760</c:v>
                </c:pt>
                <c:pt idx="927">
                  <c:v>45761</c:v>
                </c:pt>
                <c:pt idx="928">
                  <c:v>45762</c:v>
                </c:pt>
                <c:pt idx="929">
                  <c:v>45763</c:v>
                </c:pt>
                <c:pt idx="930">
                  <c:v>45764</c:v>
                </c:pt>
                <c:pt idx="931">
                  <c:v>45765</c:v>
                </c:pt>
                <c:pt idx="932">
                  <c:v>45766</c:v>
                </c:pt>
                <c:pt idx="933">
                  <c:v>45767</c:v>
                </c:pt>
                <c:pt idx="934">
                  <c:v>45768</c:v>
                </c:pt>
                <c:pt idx="935">
                  <c:v>45769</c:v>
                </c:pt>
                <c:pt idx="936">
                  <c:v>45770</c:v>
                </c:pt>
                <c:pt idx="937">
                  <c:v>45771</c:v>
                </c:pt>
                <c:pt idx="938">
                  <c:v>45772</c:v>
                </c:pt>
                <c:pt idx="939">
                  <c:v>45773</c:v>
                </c:pt>
                <c:pt idx="940">
                  <c:v>45774</c:v>
                </c:pt>
                <c:pt idx="941">
                  <c:v>45775</c:v>
                </c:pt>
                <c:pt idx="942">
                  <c:v>45776</c:v>
                </c:pt>
                <c:pt idx="943">
                  <c:v>45777</c:v>
                </c:pt>
                <c:pt idx="944">
                  <c:v>45778</c:v>
                </c:pt>
                <c:pt idx="945">
                  <c:v>45779</c:v>
                </c:pt>
                <c:pt idx="946">
                  <c:v>45780</c:v>
                </c:pt>
                <c:pt idx="947">
                  <c:v>45781</c:v>
                </c:pt>
                <c:pt idx="948">
                  <c:v>45782</c:v>
                </c:pt>
                <c:pt idx="949">
                  <c:v>45783</c:v>
                </c:pt>
                <c:pt idx="950">
                  <c:v>45784</c:v>
                </c:pt>
                <c:pt idx="951">
                  <c:v>45785</c:v>
                </c:pt>
                <c:pt idx="952">
                  <c:v>45786</c:v>
                </c:pt>
                <c:pt idx="953">
                  <c:v>45787</c:v>
                </c:pt>
                <c:pt idx="954">
                  <c:v>45788</c:v>
                </c:pt>
                <c:pt idx="955">
                  <c:v>45789</c:v>
                </c:pt>
                <c:pt idx="956">
                  <c:v>45790</c:v>
                </c:pt>
                <c:pt idx="957">
                  <c:v>45791</c:v>
                </c:pt>
                <c:pt idx="958">
                  <c:v>45792</c:v>
                </c:pt>
                <c:pt idx="959">
                  <c:v>45793</c:v>
                </c:pt>
                <c:pt idx="960">
                  <c:v>45794</c:v>
                </c:pt>
                <c:pt idx="961">
                  <c:v>45795</c:v>
                </c:pt>
                <c:pt idx="962">
                  <c:v>45796</c:v>
                </c:pt>
                <c:pt idx="963">
                  <c:v>45797</c:v>
                </c:pt>
                <c:pt idx="964">
                  <c:v>45798</c:v>
                </c:pt>
                <c:pt idx="965">
                  <c:v>45799</c:v>
                </c:pt>
                <c:pt idx="966">
                  <c:v>45800</c:v>
                </c:pt>
                <c:pt idx="967">
                  <c:v>45801</c:v>
                </c:pt>
                <c:pt idx="968">
                  <c:v>45802</c:v>
                </c:pt>
                <c:pt idx="969">
                  <c:v>45803</c:v>
                </c:pt>
                <c:pt idx="970">
                  <c:v>45804</c:v>
                </c:pt>
                <c:pt idx="971">
                  <c:v>45805</c:v>
                </c:pt>
                <c:pt idx="972">
                  <c:v>45806</c:v>
                </c:pt>
                <c:pt idx="973">
                  <c:v>45807</c:v>
                </c:pt>
                <c:pt idx="974">
                  <c:v>45808</c:v>
                </c:pt>
                <c:pt idx="975">
                  <c:v>45809</c:v>
                </c:pt>
                <c:pt idx="976">
                  <c:v>45810</c:v>
                </c:pt>
                <c:pt idx="977">
                  <c:v>45811</c:v>
                </c:pt>
                <c:pt idx="978">
                  <c:v>45812</c:v>
                </c:pt>
                <c:pt idx="979">
                  <c:v>45813</c:v>
                </c:pt>
                <c:pt idx="980">
                  <c:v>45814</c:v>
                </c:pt>
                <c:pt idx="981">
                  <c:v>45815</c:v>
                </c:pt>
                <c:pt idx="982">
                  <c:v>45816</c:v>
                </c:pt>
                <c:pt idx="983">
                  <c:v>45817</c:v>
                </c:pt>
                <c:pt idx="984">
                  <c:v>45818</c:v>
                </c:pt>
                <c:pt idx="985">
                  <c:v>45819</c:v>
                </c:pt>
                <c:pt idx="986">
                  <c:v>45820</c:v>
                </c:pt>
                <c:pt idx="987">
                  <c:v>45821</c:v>
                </c:pt>
                <c:pt idx="988">
                  <c:v>45822</c:v>
                </c:pt>
                <c:pt idx="989">
                  <c:v>45823</c:v>
                </c:pt>
                <c:pt idx="990">
                  <c:v>45824</c:v>
                </c:pt>
                <c:pt idx="991">
                  <c:v>45825</c:v>
                </c:pt>
                <c:pt idx="992">
                  <c:v>45826</c:v>
                </c:pt>
                <c:pt idx="993">
                  <c:v>45827</c:v>
                </c:pt>
                <c:pt idx="994">
                  <c:v>45828</c:v>
                </c:pt>
                <c:pt idx="995">
                  <c:v>45829</c:v>
                </c:pt>
                <c:pt idx="996">
                  <c:v>45830</c:v>
                </c:pt>
                <c:pt idx="997">
                  <c:v>45831</c:v>
                </c:pt>
                <c:pt idx="998">
                  <c:v>45832</c:v>
                </c:pt>
                <c:pt idx="999">
                  <c:v>45833</c:v>
                </c:pt>
                <c:pt idx="1000">
                  <c:v>45834</c:v>
                </c:pt>
                <c:pt idx="1001">
                  <c:v>45835</c:v>
                </c:pt>
                <c:pt idx="1002">
                  <c:v>45836</c:v>
                </c:pt>
                <c:pt idx="1003">
                  <c:v>45837</c:v>
                </c:pt>
                <c:pt idx="1004">
                  <c:v>45838</c:v>
                </c:pt>
                <c:pt idx="1005">
                  <c:v>45839</c:v>
                </c:pt>
                <c:pt idx="1006">
                  <c:v>45840</c:v>
                </c:pt>
                <c:pt idx="1007">
                  <c:v>45841</c:v>
                </c:pt>
                <c:pt idx="1008">
                  <c:v>45842</c:v>
                </c:pt>
                <c:pt idx="1009">
                  <c:v>45843</c:v>
                </c:pt>
                <c:pt idx="1010">
                  <c:v>45844</c:v>
                </c:pt>
                <c:pt idx="1011">
                  <c:v>45845</c:v>
                </c:pt>
                <c:pt idx="1012">
                  <c:v>45846</c:v>
                </c:pt>
                <c:pt idx="1013">
                  <c:v>45847</c:v>
                </c:pt>
                <c:pt idx="1014">
                  <c:v>45848</c:v>
                </c:pt>
                <c:pt idx="1015">
                  <c:v>45849</c:v>
                </c:pt>
                <c:pt idx="1016">
                  <c:v>45850</c:v>
                </c:pt>
                <c:pt idx="1017">
                  <c:v>45851</c:v>
                </c:pt>
                <c:pt idx="1018">
                  <c:v>45852</c:v>
                </c:pt>
                <c:pt idx="1019">
                  <c:v>45853</c:v>
                </c:pt>
                <c:pt idx="1020">
                  <c:v>45854</c:v>
                </c:pt>
                <c:pt idx="1021">
                  <c:v>45855</c:v>
                </c:pt>
                <c:pt idx="1022">
                  <c:v>45856</c:v>
                </c:pt>
                <c:pt idx="1023">
                  <c:v>45857</c:v>
                </c:pt>
                <c:pt idx="1024">
                  <c:v>45858</c:v>
                </c:pt>
                <c:pt idx="1025">
                  <c:v>45859</c:v>
                </c:pt>
                <c:pt idx="1026">
                  <c:v>45860</c:v>
                </c:pt>
                <c:pt idx="1027">
                  <c:v>45861</c:v>
                </c:pt>
                <c:pt idx="1028">
                  <c:v>45862</c:v>
                </c:pt>
                <c:pt idx="1029">
                  <c:v>45863</c:v>
                </c:pt>
                <c:pt idx="1030">
                  <c:v>45864</c:v>
                </c:pt>
                <c:pt idx="1031">
                  <c:v>45865</c:v>
                </c:pt>
                <c:pt idx="1032">
                  <c:v>45866</c:v>
                </c:pt>
                <c:pt idx="1033">
                  <c:v>45867</c:v>
                </c:pt>
                <c:pt idx="1034">
                  <c:v>45868</c:v>
                </c:pt>
                <c:pt idx="1035">
                  <c:v>45869</c:v>
                </c:pt>
                <c:pt idx="1036">
                  <c:v>45870</c:v>
                </c:pt>
                <c:pt idx="1037">
                  <c:v>45871</c:v>
                </c:pt>
                <c:pt idx="1038">
                  <c:v>45872</c:v>
                </c:pt>
                <c:pt idx="1039">
                  <c:v>45873</c:v>
                </c:pt>
                <c:pt idx="1040">
                  <c:v>45874</c:v>
                </c:pt>
                <c:pt idx="1041">
                  <c:v>45875</c:v>
                </c:pt>
                <c:pt idx="1042">
                  <c:v>45876</c:v>
                </c:pt>
                <c:pt idx="1043">
                  <c:v>45877</c:v>
                </c:pt>
                <c:pt idx="1044">
                  <c:v>45878</c:v>
                </c:pt>
                <c:pt idx="1045">
                  <c:v>45879</c:v>
                </c:pt>
                <c:pt idx="1046">
                  <c:v>45880</c:v>
                </c:pt>
                <c:pt idx="1047">
                  <c:v>45881</c:v>
                </c:pt>
                <c:pt idx="1048">
                  <c:v>45882</c:v>
                </c:pt>
                <c:pt idx="1049">
                  <c:v>45883</c:v>
                </c:pt>
                <c:pt idx="1050">
                  <c:v>45884</c:v>
                </c:pt>
                <c:pt idx="1051">
                  <c:v>45885</c:v>
                </c:pt>
                <c:pt idx="1052">
                  <c:v>45886</c:v>
                </c:pt>
                <c:pt idx="1053">
                  <c:v>45887</c:v>
                </c:pt>
                <c:pt idx="1054">
                  <c:v>45888</c:v>
                </c:pt>
                <c:pt idx="1055">
                  <c:v>45889</c:v>
                </c:pt>
                <c:pt idx="1056">
                  <c:v>45890</c:v>
                </c:pt>
                <c:pt idx="1057">
                  <c:v>45891</c:v>
                </c:pt>
                <c:pt idx="1058">
                  <c:v>45892</c:v>
                </c:pt>
                <c:pt idx="1059">
                  <c:v>45893</c:v>
                </c:pt>
                <c:pt idx="1060">
                  <c:v>45894</c:v>
                </c:pt>
                <c:pt idx="1061">
                  <c:v>45895</c:v>
                </c:pt>
                <c:pt idx="1062">
                  <c:v>45896</c:v>
                </c:pt>
                <c:pt idx="1063">
                  <c:v>45897</c:v>
                </c:pt>
                <c:pt idx="1064">
                  <c:v>45898</c:v>
                </c:pt>
                <c:pt idx="1065">
                  <c:v>45899</c:v>
                </c:pt>
                <c:pt idx="1066">
                  <c:v>45900</c:v>
                </c:pt>
                <c:pt idx="1067">
                  <c:v>45901</c:v>
                </c:pt>
                <c:pt idx="1068">
                  <c:v>45902</c:v>
                </c:pt>
                <c:pt idx="1069">
                  <c:v>45903</c:v>
                </c:pt>
                <c:pt idx="1070">
                  <c:v>45904</c:v>
                </c:pt>
                <c:pt idx="1071">
                  <c:v>45905</c:v>
                </c:pt>
                <c:pt idx="1072">
                  <c:v>45906</c:v>
                </c:pt>
                <c:pt idx="1073">
                  <c:v>45907</c:v>
                </c:pt>
                <c:pt idx="1074">
                  <c:v>45908</c:v>
                </c:pt>
                <c:pt idx="1075">
                  <c:v>45909</c:v>
                </c:pt>
                <c:pt idx="1076">
                  <c:v>45910</c:v>
                </c:pt>
                <c:pt idx="1077">
                  <c:v>45911</c:v>
                </c:pt>
                <c:pt idx="1078">
                  <c:v>45912</c:v>
                </c:pt>
                <c:pt idx="1079">
                  <c:v>45913</c:v>
                </c:pt>
                <c:pt idx="1080">
                  <c:v>45914</c:v>
                </c:pt>
                <c:pt idx="1081">
                  <c:v>45915</c:v>
                </c:pt>
                <c:pt idx="1082">
                  <c:v>45916</c:v>
                </c:pt>
                <c:pt idx="1083">
                  <c:v>45917</c:v>
                </c:pt>
                <c:pt idx="1084">
                  <c:v>45918</c:v>
                </c:pt>
                <c:pt idx="1085">
                  <c:v>45919</c:v>
                </c:pt>
                <c:pt idx="1086">
                  <c:v>45920</c:v>
                </c:pt>
                <c:pt idx="1087">
                  <c:v>45921</c:v>
                </c:pt>
                <c:pt idx="1088">
                  <c:v>45922</c:v>
                </c:pt>
                <c:pt idx="1089">
                  <c:v>45923</c:v>
                </c:pt>
                <c:pt idx="1090">
                  <c:v>45924</c:v>
                </c:pt>
                <c:pt idx="1091">
                  <c:v>45925</c:v>
                </c:pt>
                <c:pt idx="1092">
                  <c:v>45926</c:v>
                </c:pt>
                <c:pt idx="1093">
                  <c:v>45927</c:v>
                </c:pt>
                <c:pt idx="1094">
                  <c:v>45928</c:v>
                </c:pt>
                <c:pt idx="1095">
                  <c:v>45929</c:v>
                </c:pt>
                <c:pt idx="1096">
                  <c:v>45930</c:v>
                </c:pt>
                <c:pt idx="1097">
                  <c:v>45931</c:v>
                </c:pt>
                <c:pt idx="1098">
                  <c:v>45932</c:v>
                </c:pt>
                <c:pt idx="1099">
                  <c:v>45933</c:v>
                </c:pt>
                <c:pt idx="1100">
                  <c:v>45934</c:v>
                </c:pt>
                <c:pt idx="1101">
                  <c:v>45935</c:v>
                </c:pt>
                <c:pt idx="1102">
                  <c:v>45936</c:v>
                </c:pt>
                <c:pt idx="1103">
                  <c:v>45937</c:v>
                </c:pt>
                <c:pt idx="1104">
                  <c:v>45938</c:v>
                </c:pt>
                <c:pt idx="1105">
                  <c:v>45939</c:v>
                </c:pt>
                <c:pt idx="1106">
                  <c:v>45940</c:v>
                </c:pt>
                <c:pt idx="1107">
                  <c:v>45941</c:v>
                </c:pt>
                <c:pt idx="1108">
                  <c:v>45942</c:v>
                </c:pt>
                <c:pt idx="1109">
                  <c:v>45943</c:v>
                </c:pt>
                <c:pt idx="1110">
                  <c:v>45944</c:v>
                </c:pt>
                <c:pt idx="1111">
                  <c:v>45945</c:v>
                </c:pt>
                <c:pt idx="1112">
                  <c:v>45946</c:v>
                </c:pt>
                <c:pt idx="1113">
                  <c:v>45947</c:v>
                </c:pt>
                <c:pt idx="1114">
                  <c:v>45948</c:v>
                </c:pt>
                <c:pt idx="1115">
                  <c:v>45949</c:v>
                </c:pt>
                <c:pt idx="1116">
                  <c:v>45950</c:v>
                </c:pt>
                <c:pt idx="1117">
                  <c:v>45951</c:v>
                </c:pt>
                <c:pt idx="1118">
                  <c:v>45952</c:v>
                </c:pt>
                <c:pt idx="1119">
                  <c:v>45953</c:v>
                </c:pt>
                <c:pt idx="1120">
                  <c:v>45954</c:v>
                </c:pt>
                <c:pt idx="1121">
                  <c:v>45955</c:v>
                </c:pt>
                <c:pt idx="1122">
                  <c:v>45956</c:v>
                </c:pt>
                <c:pt idx="1123">
                  <c:v>45957</c:v>
                </c:pt>
                <c:pt idx="1124">
                  <c:v>45958</c:v>
                </c:pt>
                <c:pt idx="1125">
                  <c:v>45959</c:v>
                </c:pt>
                <c:pt idx="1126">
                  <c:v>45960</c:v>
                </c:pt>
                <c:pt idx="1127">
                  <c:v>45961</c:v>
                </c:pt>
                <c:pt idx="1128">
                  <c:v>45962</c:v>
                </c:pt>
                <c:pt idx="1129">
                  <c:v>45963</c:v>
                </c:pt>
                <c:pt idx="1130">
                  <c:v>45964</c:v>
                </c:pt>
                <c:pt idx="1131">
                  <c:v>45965</c:v>
                </c:pt>
                <c:pt idx="1132">
                  <c:v>45966</c:v>
                </c:pt>
                <c:pt idx="1133">
                  <c:v>45967</c:v>
                </c:pt>
                <c:pt idx="1134">
                  <c:v>45968</c:v>
                </c:pt>
                <c:pt idx="1135">
                  <c:v>45969</c:v>
                </c:pt>
                <c:pt idx="1136">
                  <c:v>45970</c:v>
                </c:pt>
                <c:pt idx="1137">
                  <c:v>45971</c:v>
                </c:pt>
                <c:pt idx="1138">
                  <c:v>45972</c:v>
                </c:pt>
                <c:pt idx="1139">
                  <c:v>45973</c:v>
                </c:pt>
                <c:pt idx="1140">
                  <c:v>45974</c:v>
                </c:pt>
                <c:pt idx="1141">
                  <c:v>45975</c:v>
                </c:pt>
                <c:pt idx="1142">
                  <c:v>45976</c:v>
                </c:pt>
                <c:pt idx="1143">
                  <c:v>45977</c:v>
                </c:pt>
                <c:pt idx="1144">
                  <c:v>45978</c:v>
                </c:pt>
                <c:pt idx="1145">
                  <c:v>45979</c:v>
                </c:pt>
                <c:pt idx="1146">
                  <c:v>45980</c:v>
                </c:pt>
                <c:pt idx="1147">
                  <c:v>45981</c:v>
                </c:pt>
                <c:pt idx="1148">
                  <c:v>45982</c:v>
                </c:pt>
                <c:pt idx="1149">
                  <c:v>45983</c:v>
                </c:pt>
                <c:pt idx="1150">
                  <c:v>45984</c:v>
                </c:pt>
                <c:pt idx="1151">
                  <c:v>45985</c:v>
                </c:pt>
                <c:pt idx="1152">
                  <c:v>45986</c:v>
                </c:pt>
                <c:pt idx="1153">
                  <c:v>45987</c:v>
                </c:pt>
                <c:pt idx="1154">
                  <c:v>45988</c:v>
                </c:pt>
                <c:pt idx="1155">
                  <c:v>45989</c:v>
                </c:pt>
                <c:pt idx="1156">
                  <c:v>45990</c:v>
                </c:pt>
                <c:pt idx="1157">
                  <c:v>45991</c:v>
                </c:pt>
                <c:pt idx="1158">
                  <c:v>45992</c:v>
                </c:pt>
                <c:pt idx="1159">
                  <c:v>45993</c:v>
                </c:pt>
                <c:pt idx="1160">
                  <c:v>45994</c:v>
                </c:pt>
                <c:pt idx="1161">
                  <c:v>45995</c:v>
                </c:pt>
                <c:pt idx="1162">
                  <c:v>45996</c:v>
                </c:pt>
                <c:pt idx="1163">
                  <c:v>45997</c:v>
                </c:pt>
                <c:pt idx="1164">
                  <c:v>45998</c:v>
                </c:pt>
                <c:pt idx="1165">
                  <c:v>45999</c:v>
                </c:pt>
                <c:pt idx="1166">
                  <c:v>46000</c:v>
                </c:pt>
                <c:pt idx="1167">
                  <c:v>46001</c:v>
                </c:pt>
                <c:pt idx="1168">
                  <c:v>46002</c:v>
                </c:pt>
                <c:pt idx="1169">
                  <c:v>46003</c:v>
                </c:pt>
                <c:pt idx="1170">
                  <c:v>46004</c:v>
                </c:pt>
                <c:pt idx="1171">
                  <c:v>46005</c:v>
                </c:pt>
                <c:pt idx="1172">
                  <c:v>46006</c:v>
                </c:pt>
                <c:pt idx="1173">
                  <c:v>46007</c:v>
                </c:pt>
                <c:pt idx="1174">
                  <c:v>46008</c:v>
                </c:pt>
                <c:pt idx="1175">
                  <c:v>46009</c:v>
                </c:pt>
                <c:pt idx="1176">
                  <c:v>46010</c:v>
                </c:pt>
                <c:pt idx="1177">
                  <c:v>46011</c:v>
                </c:pt>
                <c:pt idx="1178">
                  <c:v>46012</c:v>
                </c:pt>
                <c:pt idx="1179">
                  <c:v>46013</c:v>
                </c:pt>
                <c:pt idx="1180">
                  <c:v>46014</c:v>
                </c:pt>
                <c:pt idx="1181">
                  <c:v>46015</c:v>
                </c:pt>
                <c:pt idx="1182">
                  <c:v>46016</c:v>
                </c:pt>
                <c:pt idx="1183">
                  <c:v>46017</c:v>
                </c:pt>
                <c:pt idx="1184">
                  <c:v>46018</c:v>
                </c:pt>
                <c:pt idx="1185">
                  <c:v>46019</c:v>
                </c:pt>
                <c:pt idx="1186">
                  <c:v>46020</c:v>
                </c:pt>
                <c:pt idx="1187">
                  <c:v>46021</c:v>
                </c:pt>
                <c:pt idx="1188">
                  <c:v>46022</c:v>
                </c:pt>
                <c:pt idx="1189">
                  <c:v>46023</c:v>
                </c:pt>
                <c:pt idx="1190">
                  <c:v>46024</c:v>
                </c:pt>
                <c:pt idx="1191">
                  <c:v>46025</c:v>
                </c:pt>
                <c:pt idx="1192">
                  <c:v>46026</c:v>
                </c:pt>
                <c:pt idx="1193">
                  <c:v>46027</c:v>
                </c:pt>
                <c:pt idx="1194">
                  <c:v>46028</c:v>
                </c:pt>
                <c:pt idx="1195">
                  <c:v>46029</c:v>
                </c:pt>
                <c:pt idx="1196">
                  <c:v>46030</c:v>
                </c:pt>
                <c:pt idx="1197">
                  <c:v>46031</c:v>
                </c:pt>
                <c:pt idx="1198">
                  <c:v>46032</c:v>
                </c:pt>
                <c:pt idx="1199">
                  <c:v>46033</c:v>
                </c:pt>
                <c:pt idx="1200">
                  <c:v>46034</c:v>
                </c:pt>
                <c:pt idx="1201">
                  <c:v>46035</c:v>
                </c:pt>
                <c:pt idx="1202">
                  <c:v>46036</c:v>
                </c:pt>
                <c:pt idx="1203">
                  <c:v>46037</c:v>
                </c:pt>
                <c:pt idx="1204">
                  <c:v>46038</c:v>
                </c:pt>
                <c:pt idx="1205">
                  <c:v>46039</c:v>
                </c:pt>
                <c:pt idx="1206">
                  <c:v>46040</c:v>
                </c:pt>
                <c:pt idx="1207">
                  <c:v>46041</c:v>
                </c:pt>
                <c:pt idx="1208">
                  <c:v>46042</c:v>
                </c:pt>
                <c:pt idx="1209">
                  <c:v>46043</c:v>
                </c:pt>
                <c:pt idx="1210">
                  <c:v>46044</c:v>
                </c:pt>
                <c:pt idx="1211">
                  <c:v>46045</c:v>
                </c:pt>
                <c:pt idx="1212">
                  <c:v>46046</c:v>
                </c:pt>
                <c:pt idx="1213">
                  <c:v>46047</c:v>
                </c:pt>
                <c:pt idx="1214">
                  <c:v>46048</c:v>
                </c:pt>
                <c:pt idx="1215">
                  <c:v>46049</c:v>
                </c:pt>
                <c:pt idx="1216">
                  <c:v>46050</c:v>
                </c:pt>
                <c:pt idx="1217">
                  <c:v>46051</c:v>
                </c:pt>
                <c:pt idx="1218">
                  <c:v>46052</c:v>
                </c:pt>
                <c:pt idx="1219">
                  <c:v>46053</c:v>
                </c:pt>
                <c:pt idx="1220">
                  <c:v>46054</c:v>
                </c:pt>
                <c:pt idx="1221">
                  <c:v>46055</c:v>
                </c:pt>
                <c:pt idx="1222">
                  <c:v>46056</c:v>
                </c:pt>
                <c:pt idx="1223">
                  <c:v>46057</c:v>
                </c:pt>
                <c:pt idx="1224">
                  <c:v>46058</c:v>
                </c:pt>
                <c:pt idx="1225">
                  <c:v>46059</c:v>
                </c:pt>
                <c:pt idx="1226">
                  <c:v>46060</c:v>
                </c:pt>
                <c:pt idx="1227">
                  <c:v>46061</c:v>
                </c:pt>
                <c:pt idx="1228">
                  <c:v>46062</c:v>
                </c:pt>
                <c:pt idx="1229">
                  <c:v>46063</c:v>
                </c:pt>
                <c:pt idx="1230">
                  <c:v>46064</c:v>
                </c:pt>
                <c:pt idx="1231">
                  <c:v>46065</c:v>
                </c:pt>
                <c:pt idx="1232">
                  <c:v>46066</c:v>
                </c:pt>
                <c:pt idx="1233">
                  <c:v>46067</c:v>
                </c:pt>
                <c:pt idx="1234">
                  <c:v>46068</c:v>
                </c:pt>
                <c:pt idx="1235">
                  <c:v>46069</c:v>
                </c:pt>
                <c:pt idx="1236">
                  <c:v>46070</c:v>
                </c:pt>
                <c:pt idx="1237">
                  <c:v>46071</c:v>
                </c:pt>
                <c:pt idx="1238">
                  <c:v>46072</c:v>
                </c:pt>
              </c:numCache>
            </c:numRef>
          </c:cat>
          <c:val>
            <c:numRef>
              <c:f>'Circle Assets'!$E$3:$E$1241</c:f>
              <c:numCache>
                <c:formatCode>_(* #,##0.00_);_(* \(#,##0.00\);_(* "-"??_);_(@_)</c:formatCode>
                <c:ptCount val="1239"/>
                <c:pt idx="0">
                  <c:v>47479523938</c:v>
                </c:pt>
                <c:pt idx="1">
                  <c:v>47479523938</c:v>
                </c:pt>
                <c:pt idx="2">
                  <c:v>47479523938</c:v>
                </c:pt>
                <c:pt idx="3">
                  <c:v>47862190597.849998</c:v>
                </c:pt>
                <c:pt idx="4">
                  <c:v>46383853624.184486</c:v>
                </c:pt>
                <c:pt idx="5">
                  <c:v>46476781113.362442</c:v>
                </c:pt>
                <c:pt idx="6">
                  <c:v>46430201209.411987</c:v>
                </c:pt>
                <c:pt idx="7">
                  <c:v>46634896597.322258</c:v>
                </c:pt>
                <c:pt idx="8">
                  <c:v>46634896597.322258</c:v>
                </c:pt>
                <c:pt idx="9">
                  <c:v>46634896597.322258</c:v>
                </c:pt>
                <c:pt idx="10">
                  <c:v>46634896597.322258</c:v>
                </c:pt>
                <c:pt idx="11">
                  <c:v>45849033785.791489</c:v>
                </c:pt>
                <c:pt idx="12">
                  <c:v>44237042049.148659</c:v>
                </c:pt>
                <c:pt idx="13">
                  <c:v>43457753953.009354</c:v>
                </c:pt>
                <c:pt idx="14">
                  <c:v>43355019265.009323</c:v>
                </c:pt>
                <c:pt idx="15">
                  <c:v>43355019265.009323</c:v>
                </c:pt>
                <c:pt idx="16">
                  <c:v>43355019265.009323</c:v>
                </c:pt>
                <c:pt idx="17">
                  <c:v>42953848869.593216</c:v>
                </c:pt>
                <c:pt idx="18">
                  <c:v>41882572407.991379</c:v>
                </c:pt>
                <c:pt idx="19">
                  <c:v>41147503832.754074</c:v>
                </c:pt>
                <c:pt idx="20">
                  <c:v>41115569186.874321</c:v>
                </c:pt>
                <c:pt idx="21">
                  <c:v>41115569186.874321</c:v>
                </c:pt>
                <c:pt idx="22">
                  <c:v>41115569186.874321</c:v>
                </c:pt>
                <c:pt idx="23">
                  <c:v>41115569186.874321</c:v>
                </c:pt>
                <c:pt idx="24">
                  <c:v>40940104275.088013</c:v>
                </c:pt>
                <c:pt idx="25">
                  <c:v>40789399855.05809</c:v>
                </c:pt>
                <c:pt idx="26">
                  <c:v>40852552938.862213</c:v>
                </c:pt>
                <c:pt idx="27">
                  <c:v>40773453701.397552</c:v>
                </c:pt>
                <c:pt idx="28">
                  <c:v>40457847743.913582</c:v>
                </c:pt>
                <c:pt idx="29">
                  <c:v>40457847743.913582</c:v>
                </c:pt>
                <c:pt idx="30">
                  <c:v>40457847743.913582</c:v>
                </c:pt>
                <c:pt idx="31">
                  <c:v>40410980259.227211</c:v>
                </c:pt>
                <c:pt idx="32">
                  <c:v>40005404669.246254</c:v>
                </c:pt>
                <c:pt idx="33">
                  <c:v>39959215849.17189</c:v>
                </c:pt>
                <c:pt idx="34">
                  <c:v>39951529259.697845</c:v>
                </c:pt>
                <c:pt idx="35">
                  <c:v>40135961287.538033</c:v>
                </c:pt>
                <c:pt idx="36">
                  <c:v>40135961287.538033</c:v>
                </c:pt>
                <c:pt idx="37">
                  <c:v>40135961287.538033</c:v>
                </c:pt>
                <c:pt idx="38">
                  <c:v>40375615338.380699</c:v>
                </c:pt>
                <c:pt idx="39">
                  <c:v>39565383646.360802</c:v>
                </c:pt>
                <c:pt idx="40">
                  <c:v>39474326069.280724</c:v>
                </c:pt>
                <c:pt idx="41">
                  <c:v>39671025612.036545</c:v>
                </c:pt>
                <c:pt idx="42">
                  <c:v>39671025612.036545</c:v>
                </c:pt>
                <c:pt idx="43">
                  <c:v>39671025612.036545</c:v>
                </c:pt>
                <c:pt idx="44">
                  <c:v>39671025612.036545</c:v>
                </c:pt>
                <c:pt idx="45">
                  <c:v>39686254695.866066</c:v>
                </c:pt>
                <c:pt idx="46">
                  <c:v>39556742759.708893</c:v>
                </c:pt>
                <c:pt idx="47">
                  <c:v>39276061825.246834</c:v>
                </c:pt>
                <c:pt idx="48">
                  <c:v>39261030223.310707</c:v>
                </c:pt>
                <c:pt idx="49">
                  <c:v>39118301405.026733</c:v>
                </c:pt>
                <c:pt idx="50">
                  <c:v>39118301405.026733</c:v>
                </c:pt>
                <c:pt idx="51">
                  <c:v>39118301405.026733</c:v>
                </c:pt>
                <c:pt idx="52">
                  <c:v>39402403117.820984</c:v>
                </c:pt>
                <c:pt idx="53">
                  <c:v>39326929254.908936</c:v>
                </c:pt>
                <c:pt idx="54">
                  <c:v>38890275221.031258</c:v>
                </c:pt>
                <c:pt idx="55">
                  <c:v>38890275221.031258</c:v>
                </c:pt>
                <c:pt idx="56">
                  <c:v>38756726843.325119</c:v>
                </c:pt>
                <c:pt idx="57">
                  <c:v>38756726843.325119</c:v>
                </c:pt>
                <c:pt idx="58">
                  <c:v>38756726843.325119</c:v>
                </c:pt>
                <c:pt idx="59">
                  <c:v>38749340876.102539</c:v>
                </c:pt>
                <c:pt idx="60">
                  <c:v>38490896650.525391</c:v>
                </c:pt>
                <c:pt idx="61">
                  <c:v>38315228418.340233</c:v>
                </c:pt>
                <c:pt idx="62">
                  <c:v>38606252122.993637</c:v>
                </c:pt>
                <c:pt idx="63">
                  <c:v>38789960836.556099</c:v>
                </c:pt>
                <c:pt idx="64">
                  <c:v>38789960836.556099</c:v>
                </c:pt>
                <c:pt idx="65">
                  <c:v>38789960836.556099</c:v>
                </c:pt>
                <c:pt idx="66">
                  <c:v>38871297869.485878</c:v>
                </c:pt>
                <c:pt idx="67">
                  <c:v>38626615740.174866</c:v>
                </c:pt>
                <c:pt idx="68">
                  <c:v>38758977650.217148</c:v>
                </c:pt>
                <c:pt idx="69">
                  <c:v>38987960077.87059</c:v>
                </c:pt>
                <c:pt idx="70">
                  <c:v>38809309465.121368</c:v>
                </c:pt>
                <c:pt idx="71">
                  <c:v>38809309465.121368</c:v>
                </c:pt>
                <c:pt idx="72">
                  <c:v>38809309465.121368</c:v>
                </c:pt>
                <c:pt idx="73">
                  <c:v>38846305029.51152</c:v>
                </c:pt>
                <c:pt idx="74">
                  <c:v>38386986599.825592</c:v>
                </c:pt>
                <c:pt idx="75">
                  <c:v>38547444307.383133</c:v>
                </c:pt>
                <c:pt idx="76">
                  <c:v>38620780773.269089</c:v>
                </c:pt>
                <c:pt idx="77">
                  <c:v>38811932271.60083</c:v>
                </c:pt>
                <c:pt idx="78">
                  <c:v>38811932271.60083</c:v>
                </c:pt>
                <c:pt idx="79">
                  <c:v>38811932271.60083</c:v>
                </c:pt>
                <c:pt idx="80">
                  <c:v>39004326254.671745</c:v>
                </c:pt>
                <c:pt idx="81">
                  <c:v>38646828635.051682</c:v>
                </c:pt>
                <c:pt idx="82">
                  <c:v>38507017274.311935</c:v>
                </c:pt>
                <c:pt idx="83">
                  <c:v>38543634973.463577</c:v>
                </c:pt>
                <c:pt idx="84">
                  <c:v>38609629221.759613</c:v>
                </c:pt>
                <c:pt idx="85">
                  <c:v>38609629221.759613</c:v>
                </c:pt>
                <c:pt idx="86">
                  <c:v>38609629221.759613</c:v>
                </c:pt>
                <c:pt idx="87">
                  <c:v>38609629221.759613</c:v>
                </c:pt>
                <c:pt idx="88">
                  <c:v>38778660656.554993</c:v>
                </c:pt>
                <c:pt idx="89">
                  <c:v>37603419999.088684</c:v>
                </c:pt>
                <c:pt idx="90">
                  <c:v>37979594946.199356</c:v>
                </c:pt>
                <c:pt idx="91">
                  <c:v>38094661894.17215</c:v>
                </c:pt>
                <c:pt idx="92">
                  <c:v>44693963701</c:v>
                </c:pt>
                <c:pt idx="93">
                  <c:v>44693963701</c:v>
                </c:pt>
                <c:pt idx="94">
                  <c:v>44693963701</c:v>
                </c:pt>
                <c:pt idx="95">
                  <c:v>44745121988.043999</c:v>
                </c:pt>
                <c:pt idx="96">
                  <c:v>43541098912.891693</c:v>
                </c:pt>
                <c:pt idx="97">
                  <c:v>42700806085.240463</c:v>
                </c:pt>
                <c:pt idx="98">
                  <c:v>42748974635.860817</c:v>
                </c:pt>
                <c:pt idx="99">
                  <c:v>42748974635.860817</c:v>
                </c:pt>
                <c:pt idx="100">
                  <c:v>42748974635.860817</c:v>
                </c:pt>
                <c:pt idx="101">
                  <c:v>42716814100.229965</c:v>
                </c:pt>
                <c:pt idx="102">
                  <c:v>42692717818.908539</c:v>
                </c:pt>
                <c:pt idx="103">
                  <c:v>42235231845.810349</c:v>
                </c:pt>
                <c:pt idx="104">
                  <c:v>42860256004.416351</c:v>
                </c:pt>
                <c:pt idx="105">
                  <c:v>42795712370.417511</c:v>
                </c:pt>
                <c:pt idx="106">
                  <c:v>42795712370.417511</c:v>
                </c:pt>
                <c:pt idx="107">
                  <c:v>42795712370.417511</c:v>
                </c:pt>
                <c:pt idx="108">
                  <c:v>42795712370.417511</c:v>
                </c:pt>
                <c:pt idx="109">
                  <c:v>42811816007.10022</c:v>
                </c:pt>
                <c:pt idx="110">
                  <c:v>42272074442.315048</c:v>
                </c:pt>
                <c:pt idx="111">
                  <c:v>42367125348.626991</c:v>
                </c:pt>
                <c:pt idx="112">
                  <c:v>42359180677.041077</c:v>
                </c:pt>
                <c:pt idx="113">
                  <c:v>42359180677.041077</c:v>
                </c:pt>
                <c:pt idx="114">
                  <c:v>42359180677.041077</c:v>
                </c:pt>
                <c:pt idx="115">
                  <c:v>42303581879.115005</c:v>
                </c:pt>
                <c:pt idx="116">
                  <c:v>42137077379.025909</c:v>
                </c:pt>
                <c:pt idx="117">
                  <c:v>42200174655.773956</c:v>
                </c:pt>
                <c:pt idx="118">
                  <c:v>42208077589.686646</c:v>
                </c:pt>
                <c:pt idx="119">
                  <c:v>42208077589.686646</c:v>
                </c:pt>
                <c:pt idx="120">
                  <c:v>42208077589.686646</c:v>
                </c:pt>
                <c:pt idx="121">
                  <c:v>42208077589.686646</c:v>
                </c:pt>
                <c:pt idx="122">
                  <c:v>42318746324.733047</c:v>
                </c:pt>
                <c:pt idx="123">
                  <c:v>42255285710.093582</c:v>
                </c:pt>
                <c:pt idx="124">
                  <c:v>42374036385.237686</c:v>
                </c:pt>
                <c:pt idx="125">
                  <c:v>42556803570.174057</c:v>
                </c:pt>
                <c:pt idx="126">
                  <c:v>42349009200.500427</c:v>
                </c:pt>
                <c:pt idx="127">
                  <c:v>42349009200.500427</c:v>
                </c:pt>
                <c:pt idx="128">
                  <c:v>42349009200.500427</c:v>
                </c:pt>
                <c:pt idx="129">
                  <c:v>42388709913.244797</c:v>
                </c:pt>
                <c:pt idx="130">
                  <c:v>42213808423.249451</c:v>
                </c:pt>
                <c:pt idx="131">
                  <c:v>41921273756.130646</c:v>
                </c:pt>
                <c:pt idx="132">
                  <c:v>41576612573.86821</c:v>
                </c:pt>
                <c:pt idx="133">
                  <c:v>41522383270.122688</c:v>
                </c:pt>
                <c:pt idx="134">
                  <c:v>41522383270.122688</c:v>
                </c:pt>
                <c:pt idx="135">
                  <c:v>41522383270.122688</c:v>
                </c:pt>
                <c:pt idx="136">
                  <c:v>41445048409.459885</c:v>
                </c:pt>
                <c:pt idx="137">
                  <c:v>41576188999.428833</c:v>
                </c:pt>
                <c:pt idx="138">
                  <c:v>41421250249.456696</c:v>
                </c:pt>
                <c:pt idx="139">
                  <c:v>41190004165.123268</c:v>
                </c:pt>
                <c:pt idx="140">
                  <c:v>41167052991.253174</c:v>
                </c:pt>
                <c:pt idx="141">
                  <c:v>41167052991.253174</c:v>
                </c:pt>
                <c:pt idx="142">
                  <c:v>41167052991.253174</c:v>
                </c:pt>
                <c:pt idx="143">
                  <c:v>41167052991.253174</c:v>
                </c:pt>
                <c:pt idx="144">
                  <c:v>41090606456.287544</c:v>
                </c:pt>
                <c:pt idx="145">
                  <c:v>40983848870.208038</c:v>
                </c:pt>
                <c:pt idx="146">
                  <c:v>41067436247.337357</c:v>
                </c:pt>
                <c:pt idx="147">
                  <c:v>41151253489.753784</c:v>
                </c:pt>
                <c:pt idx="148">
                  <c:v>41151253489.753784</c:v>
                </c:pt>
                <c:pt idx="149">
                  <c:v>41151253489.753784</c:v>
                </c:pt>
                <c:pt idx="150">
                  <c:v>41357552487.525879</c:v>
                </c:pt>
                <c:pt idx="151">
                  <c:v>41103707301.295029</c:v>
                </c:pt>
                <c:pt idx="152">
                  <c:v>40783296984.183937</c:v>
                </c:pt>
                <c:pt idx="153">
                  <c:v>40790845698.678734</c:v>
                </c:pt>
                <c:pt idx="154">
                  <c:v>40805946902.025574</c:v>
                </c:pt>
                <c:pt idx="155">
                  <c:v>40805946902.025574</c:v>
                </c:pt>
                <c:pt idx="156">
                  <c:v>40805946902.025574</c:v>
                </c:pt>
                <c:pt idx="157">
                  <c:v>40790838148.077057</c:v>
                </c:pt>
                <c:pt idx="158">
                  <c:v>40096182967.786285</c:v>
                </c:pt>
                <c:pt idx="159">
                  <c:v>39668320680.325882</c:v>
                </c:pt>
                <c:pt idx="160">
                  <c:v>39835529999.959007</c:v>
                </c:pt>
                <c:pt idx="161">
                  <c:v>40361977637.868271</c:v>
                </c:pt>
                <c:pt idx="162">
                  <c:v>40361977637.868271</c:v>
                </c:pt>
                <c:pt idx="163">
                  <c:v>40361977637.868271</c:v>
                </c:pt>
                <c:pt idx="164">
                  <c:v>41225410258.221451</c:v>
                </c:pt>
                <c:pt idx="165">
                  <c:v>41164136315.715012</c:v>
                </c:pt>
                <c:pt idx="166">
                  <c:v>42234285721.590034</c:v>
                </c:pt>
                <c:pt idx="167">
                  <c:v>42194728413.194298</c:v>
                </c:pt>
                <c:pt idx="168">
                  <c:v>44320251375.89537</c:v>
                </c:pt>
                <c:pt idx="169">
                  <c:v>44320251375.89537</c:v>
                </c:pt>
                <c:pt idx="170">
                  <c:v>44320251375.89537</c:v>
                </c:pt>
                <c:pt idx="171">
                  <c:v>42692691428.999664</c:v>
                </c:pt>
                <c:pt idx="172">
                  <c:v>42050606380.519669</c:v>
                </c:pt>
                <c:pt idx="173">
                  <c:v>41783177957.827751</c:v>
                </c:pt>
                <c:pt idx="174">
                  <c:v>42227702987.905548</c:v>
                </c:pt>
                <c:pt idx="175">
                  <c:v>42196063723.922638</c:v>
                </c:pt>
                <c:pt idx="176">
                  <c:v>42196063723.922638</c:v>
                </c:pt>
                <c:pt idx="177">
                  <c:v>42196063723.922638</c:v>
                </c:pt>
                <c:pt idx="178">
                  <c:v>41919497007.632072</c:v>
                </c:pt>
                <c:pt idx="179">
                  <c:v>41825503833.624176</c:v>
                </c:pt>
                <c:pt idx="180">
                  <c:v>41403803458.437744</c:v>
                </c:pt>
                <c:pt idx="181">
                  <c:v>40818311533.822433</c:v>
                </c:pt>
                <c:pt idx="182">
                  <c:v>32571701308</c:v>
                </c:pt>
                <c:pt idx="183">
                  <c:v>32571701308</c:v>
                </c:pt>
                <c:pt idx="184">
                  <c:v>32571701308</c:v>
                </c:pt>
                <c:pt idx="185">
                  <c:v>32521807871.856747</c:v>
                </c:pt>
                <c:pt idx="186">
                  <c:v>32208740815.325325</c:v>
                </c:pt>
                <c:pt idx="187">
                  <c:v>32032818475.035789</c:v>
                </c:pt>
                <c:pt idx="188">
                  <c:v>31941910605.691174</c:v>
                </c:pt>
                <c:pt idx="189">
                  <c:v>31809477070.566891</c:v>
                </c:pt>
                <c:pt idx="190">
                  <c:v>31809477070.566891</c:v>
                </c:pt>
                <c:pt idx="191">
                  <c:v>31809477070.566891</c:v>
                </c:pt>
                <c:pt idx="192">
                  <c:v>30872971584.389011</c:v>
                </c:pt>
                <c:pt idx="193">
                  <c:v>30899783389.604397</c:v>
                </c:pt>
                <c:pt idx="194">
                  <c:v>30772299958.756531</c:v>
                </c:pt>
                <c:pt idx="195">
                  <c:v>30812366659.141163</c:v>
                </c:pt>
                <c:pt idx="196">
                  <c:v>30484664455.586937</c:v>
                </c:pt>
                <c:pt idx="197">
                  <c:v>30484664455.586937</c:v>
                </c:pt>
                <c:pt idx="198">
                  <c:v>30484664455.586937</c:v>
                </c:pt>
                <c:pt idx="199">
                  <c:v>30425211584.892113</c:v>
                </c:pt>
                <c:pt idx="200">
                  <c:v>30049523940.565655</c:v>
                </c:pt>
                <c:pt idx="201">
                  <c:v>30017038493.601192</c:v>
                </c:pt>
                <c:pt idx="202">
                  <c:v>30309042055.00296</c:v>
                </c:pt>
                <c:pt idx="203">
                  <c:v>30368099775.296463</c:v>
                </c:pt>
                <c:pt idx="204">
                  <c:v>30368099775.296463</c:v>
                </c:pt>
                <c:pt idx="205">
                  <c:v>30368099775.296463</c:v>
                </c:pt>
                <c:pt idx="206">
                  <c:v>30802164176.500355</c:v>
                </c:pt>
                <c:pt idx="207">
                  <c:v>30541439447.877228</c:v>
                </c:pt>
                <c:pt idx="208">
                  <c:v>29978733644.951088</c:v>
                </c:pt>
                <c:pt idx="209">
                  <c:v>29803790065.838417</c:v>
                </c:pt>
                <c:pt idx="210">
                  <c:v>30421613034.562538</c:v>
                </c:pt>
                <c:pt idx="211">
                  <c:v>30421613034.562538</c:v>
                </c:pt>
                <c:pt idx="212">
                  <c:v>30421613034.562538</c:v>
                </c:pt>
                <c:pt idx="213">
                  <c:v>30645676831.219818</c:v>
                </c:pt>
                <c:pt idx="214">
                  <c:v>29828203134.506561</c:v>
                </c:pt>
                <c:pt idx="215">
                  <c:v>29422372305.449829</c:v>
                </c:pt>
                <c:pt idx="216">
                  <c:v>29371649893.576931</c:v>
                </c:pt>
                <c:pt idx="217">
                  <c:v>29346339410.052357</c:v>
                </c:pt>
                <c:pt idx="218">
                  <c:v>29346339410.052357</c:v>
                </c:pt>
                <c:pt idx="219">
                  <c:v>29346339410.052357</c:v>
                </c:pt>
                <c:pt idx="220">
                  <c:v>29384267169.61393</c:v>
                </c:pt>
                <c:pt idx="221">
                  <c:v>29384267169.61393</c:v>
                </c:pt>
                <c:pt idx="222">
                  <c:v>29339951743.212856</c:v>
                </c:pt>
                <c:pt idx="223">
                  <c:v>29719133523.826054</c:v>
                </c:pt>
                <c:pt idx="224">
                  <c:v>29648574114.15028</c:v>
                </c:pt>
                <c:pt idx="225">
                  <c:v>29648574114.15028</c:v>
                </c:pt>
                <c:pt idx="226">
                  <c:v>29648574114.15028</c:v>
                </c:pt>
                <c:pt idx="227">
                  <c:v>29898051339.665493</c:v>
                </c:pt>
                <c:pt idx="228">
                  <c:v>29691356259.900169</c:v>
                </c:pt>
                <c:pt idx="229">
                  <c:v>29287680769.118492</c:v>
                </c:pt>
                <c:pt idx="230">
                  <c:v>29243534368.918282</c:v>
                </c:pt>
                <c:pt idx="231">
                  <c:v>29199465224.918427</c:v>
                </c:pt>
                <c:pt idx="232">
                  <c:v>29199465224.918427</c:v>
                </c:pt>
                <c:pt idx="233">
                  <c:v>29199465224.918427</c:v>
                </c:pt>
                <c:pt idx="234">
                  <c:v>29180611500.776485</c:v>
                </c:pt>
                <c:pt idx="235">
                  <c:v>29055014275.117607</c:v>
                </c:pt>
                <c:pt idx="236">
                  <c:v>28586379626.877899</c:v>
                </c:pt>
                <c:pt idx="237">
                  <c:v>28807106546.198799</c:v>
                </c:pt>
                <c:pt idx="238">
                  <c:v>29060752433.015091</c:v>
                </c:pt>
                <c:pt idx="239">
                  <c:v>29060752433.015091</c:v>
                </c:pt>
                <c:pt idx="240">
                  <c:v>29060752433.015091</c:v>
                </c:pt>
                <c:pt idx="241">
                  <c:v>29060752433.015091</c:v>
                </c:pt>
                <c:pt idx="242">
                  <c:v>29048252639.983086</c:v>
                </c:pt>
                <c:pt idx="243">
                  <c:v>28186198163.634171</c:v>
                </c:pt>
                <c:pt idx="244">
                  <c:v>28415385965.683193</c:v>
                </c:pt>
                <c:pt idx="245">
                  <c:v>28378854636.288166</c:v>
                </c:pt>
                <c:pt idx="246">
                  <c:v>28378854636.288166</c:v>
                </c:pt>
                <c:pt idx="247">
                  <c:v>28378854636.288166</c:v>
                </c:pt>
                <c:pt idx="248">
                  <c:v>28840890713.366646</c:v>
                </c:pt>
                <c:pt idx="249">
                  <c:v>29008153852.69112</c:v>
                </c:pt>
                <c:pt idx="250">
                  <c:v>28883418915.272663</c:v>
                </c:pt>
                <c:pt idx="251">
                  <c:v>29193697072.10107</c:v>
                </c:pt>
                <c:pt idx="252">
                  <c:v>29137148878.019096</c:v>
                </c:pt>
                <c:pt idx="253">
                  <c:v>29137148878.019096</c:v>
                </c:pt>
                <c:pt idx="254">
                  <c:v>29137148878.019096</c:v>
                </c:pt>
                <c:pt idx="255">
                  <c:v>29268797786.191444</c:v>
                </c:pt>
                <c:pt idx="256">
                  <c:v>29325514956.880127</c:v>
                </c:pt>
                <c:pt idx="257">
                  <c:v>29180244952.499813</c:v>
                </c:pt>
                <c:pt idx="258">
                  <c:v>29337239193.64669</c:v>
                </c:pt>
                <c:pt idx="259">
                  <c:v>29280368029.791233</c:v>
                </c:pt>
                <c:pt idx="260">
                  <c:v>29280368029.791233</c:v>
                </c:pt>
                <c:pt idx="261">
                  <c:v>29280368029.791233</c:v>
                </c:pt>
                <c:pt idx="262">
                  <c:v>29280368029.791233</c:v>
                </c:pt>
                <c:pt idx="263">
                  <c:v>29267758428.960838</c:v>
                </c:pt>
                <c:pt idx="264">
                  <c:v>28845548011.956493</c:v>
                </c:pt>
                <c:pt idx="265">
                  <c:v>28833155821.135017</c:v>
                </c:pt>
                <c:pt idx="266">
                  <c:v>28833155821.135017</c:v>
                </c:pt>
                <c:pt idx="267">
                  <c:v>28833155821.135017</c:v>
                </c:pt>
                <c:pt idx="268">
                  <c:v>28833155821.135017</c:v>
                </c:pt>
                <c:pt idx="269">
                  <c:v>28709295873.87434</c:v>
                </c:pt>
                <c:pt idx="270">
                  <c:v>28820212456.646278</c:v>
                </c:pt>
                <c:pt idx="271">
                  <c:v>28554052711.204079</c:v>
                </c:pt>
                <c:pt idx="272">
                  <c:v>28560175932.789627</c:v>
                </c:pt>
                <c:pt idx="273">
                  <c:v>27439541303</c:v>
                </c:pt>
                <c:pt idx="274">
                  <c:v>27439541303</c:v>
                </c:pt>
                <c:pt idx="275">
                  <c:v>27439541303</c:v>
                </c:pt>
                <c:pt idx="276">
                  <c:v>27435646601.599998</c:v>
                </c:pt>
                <c:pt idx="277">
                  <c:v>27380017097.43935</c:v>
                </c:pt>
                <c:pt idx="278">
                  <c:v>27373302548.446301</c:v>
                </c:pt>
                <c:pt idx="279">
                  <c:v>27357207774.509964</c:v>
                </c:pt>
                <c:pt idx="280">
                  <c:v>27351858944.638451</c:v>
                </c:pt>
                <c:pt idx="281">
                  <c:v>27351858944.638451</c:v>
                </c:pt>
                <c:pt idx="282">
                  <c:v>27351858944.638451</c:v>
                </c:pt>
                <c:pt idx="283">
                  <c:v>27350523074.378044</c:v>
                </c:pt>
                <c:pt idx="284">
                  <c:v>27302443767.83564</c:v>
                </c:pt>
                <c:pt idx="285">
                  <c:v>27322809224.217663</c:v>
                </c:pt>
                <c:pt idx="286">
                  <c:v>27316982581.975018</c:v>
                </c:pt>
                <c:pt idx="287">
                  <c:v>27324131047.23003</c:v>
                </c:pt>
                <c:pt idx="288">
                  <c:v>27324131047.23003</c:v>
                </c:pt>
                <c:pt idx="289">
                  <c:v>27324131047.23003</c:v>
                </c:pt>
                <c:pt idx="290">
                  <c:v>27307672602.252357</c:v>
                </c:pt>
                <c:pt idx="291">
                  <c:v>27303698131.206558</c:v>
                </c:pt>
                <c:pt idx="292">
                  <c:v>27292296370.017101</c:v>
                </c:pt>
                <c:pt idx="293">
                  <c:v>27293104497.833603</c:v>
                </c:pt>
                <c:pt idx="294">
                  <c:v>27285690117.264969</c:v>
                </c:pt>
                <c:pt idx="295">
                  <c:v>27285690117.264969</c:v>
                </c:pt>
                <c:pt idx="296">
                  <c:v>27285690117.264969</c:v>
                </c:pt>
                <c:pt idx="297">
                  <c:v>27281732517.604267</c:v>
                </c:pt>
                <c:pt idx="298">
                  <c:v>27274628741.539707</c:v>
                </c:pt>
                <c:pt idx="299">
                  <c:v>27269362490.644199</c:v>
                </c:pt>
                <c:pt idx="300">
                  <c:v>27252599017.478077</c:v>
                </c:pt>
                <c:pt idx="301">
                  <c:v>27259682669.449856</c:v>
                </c:pt>
                <c:pt idx="302">
                  <c:v>27259682669.449856</c:v>
                </c:pt>
                <c:pt idx="303">
                  <c:v>27259682669.449856</c:v>
                </c:pt>
                <c:pt idx="304">
                  <c:v>27269697522.288219</c:v>
                </c:pt>
                <c:pt idx="305">
                  <c:v>27280245797.138561</c:v>
                </c:pt>
                <c:pt idx="306">
                  <c:v>27278115807.627277</c:v>
                </c:pt>
                <c:pt idx="307">
                  <c:v>27284718361.823738</c:v>
                </c:pt>
                <c:pt idx="308">
                  <c:v>27286040523.301582</c:v>
                </c:pt>
                <c:pt idx="309">
                  <c:v>27286040523.301582</c:v>
                </c:pt>
                <c:pt idx="310">
                  <c:v>27286040523.301582</c:v>
                </c:pt>
                <c:pt idx="311">
                  <c:v>27276783079.174103</c:v>
                </c:pt>
                <c:pt idx="312">
                  <c:v>27237177749.458721</c:v>
                </c:pt>
                <c:pt idx="313">
                  <c:v>27234557196.809219</c:v>
                </c:pt>
                <c:pt idx="314">
                  <c:v>27243724545.115337</c:v>
                </c:pt>
                <c:pt idx="315">
                  <c:v>27256843675.351982</c:v>
                </c:pt>
                <c:pt idx="316">
                  <c:v>27256843675.351982</c:v>
                </c:pt>
                <c:pt idx="317">
                  <c:v>27256843675.351982</c:v>
                </c:pt>
                <c:pt idx="318">
                  <c:v>27241061361.677299</c:v>
                </c:pt>
                <c:pt idx="319">
                  <c:v>27246306350.588516</c:v>
                </c:pt>
                <c:pt idx="320">
                  <c:v>27225305414.987991</c:v>
                </c:pt>
                <c:pt idx="321">
                  <c:v>27235763880.917053</c:v>
                </c:pt>
                <c:pt idx="322">
                  <c:v>27242313495.205128</c:v>
                </c:pt>
                <c:pt idx="323">
                  <c:v>27242313495.205128</c:v>
                </c:pt>
                <c:pt idx="324">
                  <c:v>27242313495.205128</c:v>
                </c:pt>
                <c:pt idx="325">
                  <c:v>27239690374.682755</c:v>
                </c:pt>
                <c:pt idx="326">
                  <c:v>27246244897.088036</c:v>
                </c:pt>
                <c:pt idx="327">
                  <c:v>27221306577.966537</c:v>
                </c:pt>
                <c:pt idx="328">
                  <c:v>27201711949.988373</c:v>
                </c:pt>
                <c:pt idx="329">
                  <c:v>27184793621.614895</c:v>
                </c:pt>
                <c:pt idx="330">
                  <c:v>27184793621.614895</c:v>
                </c:pt>
                <c:pt idx="331">
                  <c:v>27184793621.614895</c:v>
                </c:pt>
                <c:pt idx="332">
                  <c:v>27166633097.515839</c:v>
                </c:pt>
                <c:pt idx="333">
                  <c:v>27220923984.309963</c:v>
                </c:pt>
                <c:pt idx="334">
                  <c:v>27203943216.82494</c:v>
                </c:pt>
                <c:pt idx="335">
                  <c:v>27222960364.628059</c:v>
                </c:pt>
                <c:pt idx="336">
                  <c:v>27259552166.600258</c:v>
                </c:pt>
                <c:pt idx="337">
                  <c:v>27259552166.600258</c:v>
                </c:pt>
                <c:pt idx="338">
                  <c:v>27259552166.600258</c:v>
                </c:pt>
                <c:pt idx="339">
                  <c:v>27259552166.600258</c:v>
                </c:pt>
                <c:pt idx="340">
                  <c:v>27251656178.474686</c:v>
                </c:pt>
                <c:pt idx="341">
                  <c:v>27195665498.785431</c:v>
                </c:pt>
                <c:pt idx="342">
                  <c:v>27218551299.996593</c:v>
                </c:pt>
                <c:pt idx="343">
                  <c:v>27213840662.103188</c:v>
                </c:pt>
                <c:pt idx="344">
                  <c:v>27213840662.103188</c:v>
                </c:pt>
                <c:pt idx="345">
                  <c:v>27213840662.103188</c:v>
                </c:pt>
                <c:pt idx="346">
                  <c:v>27219058430.3433</c:v>
                </c:pt>
                <c:pt idx="347">
                  <c:v>27226892909.355824</c:v>
                </c:pt>
                <c:pt idx="348">
                  <c:v>27195507986.431637</c:v>
                </c:pt>
                <c:pt idx="349">
                  <c:v>27202007280.887188</c:v>
                </c:pt>
                <c:pt idx="350">
                  <c:v>27209303815.60556</c:v>
                </c:pt>
                <c:pt idx="351">
                  <c:v>27209303815.60556</c:v>
                </c:pt>
                <c:pt idx="352">
                  <c:v>27209303815.60556</c:v>
                </c:pt>
                <c:pt idx="353">
                  <c:v>27210607251.545853</c:v>
                </c:pt>
                <c:pt idx="354">
                  <c:v>27226252393.137226</c:v>
                </c:pt>
                <c:pt idx="355">
                  <c:v>27188842227.019077</c:v>
                </c:pt>
                <c:pt idx="356">
                  <c:v>27184947649.654633</c:v>
                </c:pt>
                <c:pt idx="357">
                  <c:v>27181055993.223213</c:v>
                </c:pt>
                <c:pt idx="358">
                  <c:v>27181055993.223213</c:v>
                </c:pt>
                <c:pt idx="359">
                  <c:v>27181055993.223213</c:v>
                </c:pt>
                <c:pt idx="360">
                  <c:v>27189617346.9282</c:v>
                </c:pt>
                <c:pt idx="361">
                  <c:v>27201303975.868362</c:v>
                </c:pt>
                <c:pt idx="362">
                  <c:v>27176064338.836742</c:v>
                </c:pt>
                <c:pt idx="363">
                  <c:v>27203777015.364769</c:v>
                </c:pt>
                <c:pt idx="364">
                  <c:v>27222005774.827694</c:v>
                </c:pt>
                <c:pt idx="365">
                  <c:v>25025027673</c:v>
                </c:pt>
                <c:pt idx="366">
                  <c:v>25025027673</c:v>
                </c:pt>
                <c:pt idx="367">
                  <c:v>24990907417.006111</c:v>
                </c:pt>
                <c:pt idx="368">
                  <c:v>24923305812.379642</c:v>
                </c:pt>
                <c:pt idx="369">
                  <c:v>24912573078.41251</c:v>
                </c:pt>
                <c:pt idx="370">
                  <c:v>24912573078.41251</c:v>
                </c:pt>
                <c:pt idx="371">
                  <c:v>24890749550.249413</c:v>
                </c:pt>
                <c:pt idx="372">
                  <c:v>24890749550.249413</c:v>
                </c:pt>
                <c:pt idx="373">
                  <c:v>24890749550.249413</c:v>
                </c:pt>
                <c:pt idx="374">
                  <c:v>24890749550.249413</c:v>
                </c:pt>
                <c:pt idx="375">
                  <c:v>24939488092.446198</c:v>
                </c:pt>
                <c:pt idx="376">
                  <c:v>24912757217.439545</c:v>
                </c:pt>
                <c:pt idx="377">
                  <c:v>24903873656.645668</c:v>
                </c:pt>
                <c:pt idx="378">
                  <c:v>24930497688.344917</c:v>
                </c:pt>
                <c:pt idx="379">
                  <c:v>24930497688.344917</c:v>
                </c:pt>
                <c:pt idx="380">
                  <c:v>24930497688.344917</c:v>
                </c:pt>
                <c:pt idx="381">
                  <c:v>24930497688.344917</c:v>
                </c:pt>
                <c:pt idx="382">
                  <c:v>24906019109.866768</c:v>
                </c:pt>
                <c:pt idx="383">
                  <c:v>24926377849.799248</c:v>
                </c:pt>
                <c:pt idx="384">
                  <c:v>24968637628.601654</c:v>
                </c:pt>
                <c:pt idx="385">
                  <c:v>25004393849.866261</c:v>
                </c:pt>
                <c:pt idx="386">
                  <c:v>25004393849.866261</c:v>
                </c:pt>
                <c:pt idx="387">
                  <c:v>25004393849.866261</c:v>
                </c:pt>
                <c:pt idx="388">
                  <c:v>25004393849.866261</c:v>
                </c:pt>
                <c:pt idx="389">
                  <c:v>25058242719.090759</c:v>
                </c:pt>
                <c:pt idx="390">
                  <c:v>24981499105.634312</c:v>
                </c:pt>
                <c:pt idx="391">
                  <c:v>25010206935.604729</c:v>
                </c:pt>
                <c:pt idx="392">
                  <c:v>25014697440.866112</c:v>
                </c:pt>
                <c:pt idx="393">
                  <c:v>25014697440.866112</c:v>
                </c:pt>
                <c:pt idx="394">
                  <c:v>25014697440.866112</c:v>
                </c:pt>
                <c:pt idx="395">
                  <c:v>25007958315.095093</c:v>
                </c:pt>
                <c:pt idx="396">
                  <c:v>24981723164.311916</c:v>
                </c:pt>
                <c:pt idx="397">
                  <c:v>25003027360.537071</c:v>
                </c:pt>
                <c:pt idx="398">
                  <c:v>25067704555.369572</c:v>
                </c:pt>
                <c:pt idx="399">
                  <c:v>25115546643.016624</c:v>
                </c:pt>
                <c:pt idx="400">
                  <c:v>25115546643.016624</c:v>
                </c:pt>
                <c:pt idx="401">
                  <c:v>25115546643.016624</c:v>
                </c:pt>
                <c:pt idx="402">
                  <c:v>25088286434.241394</c:v>
                </c:pt>
                <c:pt idx="403">
                  <c:v>25076962089.179348</c:v>
                </c:pt>
                <c:pt idx="404">
                  <c:v>25061127823.696342</c:v>
                </c:pt>
                <c:pt idx="405">
                  <c:v>25072418220.495209</c:v>
                </c:pt>
                <c:pt idx="406">
                  <c:v>25117636259.674652</c:v>
                </c:pt>
                <c:pt idx="407">
                  <c:v>25117636259.674652</c:v>
                </c:pt>
                <c:pt idx="408">
                  <c:v>25117636259.674652</c:v>
                </c:pt>
                <c:pt idx="409">
                  <c:v>25081280956.174377</c:v>
                </c:pt>
                <c:pt idx="410">
                  <c:v>25142385132.532463</c:v>
                </c:pt>
                <c:pt idx="411">
                  <c:v>25099095652.479813</c:v>
                </c:pt>
                <c:pt idx="412">
                  <c:v>25135376793.551308</c:v>
                </c:pt>
                <c:pt idx="413">
                  <c:v>25155866567.971436</c:v>
                </c:pt>
                <c:pt idx="414">
                  <c:v>25155866567.971436</c:v>
                </c:pt>
                <c:pt idx="415">
                  <c:v>25155866567.971436</c:v>
                </c:pt>
                <c:pt idx="416">
                  <c:v>25140280097.815536</c:v>
                </c:pt>
                <c:pt idx="417">
                  <c:v>25160780036.444389</c:v>
                </c:pt>
                <c:pt idx="418">
                  <c:v>25092293158.141838</c:v>
                </c:pt>
                <c:pt idx="419">
                  <c:v>25092293158.141838</c:v>
                </c:pt>
                <c:pt idx="420">
                  <c:v>25123628108.391808</c:v>
                </c:pt>
                <c:pt idx="421">
                  <c:v>25123628108.391808</c:v>
                </c:pt>
                <c:pt idx="422">
                  <c:v>25123628108.391808</c:v>
                </c:pt>
                <c:pt idx="423">
                  <c:v>25128175517.259064</c:v>
                </c:pt>
                <c:pt idx="424">
                  <c:v>25094052897.97142</c:v>
                </c:pt>
                <c:pt idx="425">
                  <c:v>25135232367.494488</c:v>
                </c:pt>
                <c:pt idx="426">
                  <c:v>25150396152.929451</c:v>
                </c:pt>
                <c:pt idx="427">
                  <c:v>25193690806.651131</c:v>
                </c:pt>
                <c:pt idx="428">
                  <c:v>25193690806.651131</c:v>
                </c:pt>
                <c:pt idx="429">
                  <c:v>25193690806.651131</c:v>
                </c:pt>
                <c:pt idx="430">
                  <c:v>25178419145.229347</c:v>
                </c:pt>
                <c:pt idx="431">
                  <c:v>25214280712.009499</c:v>
                </c:pt>
                <c:pt idx="432">
                  <c:v>25127400942.336769</c:v>
                </c:pt>
                <c:pt idx="433">
                  <c:v>25147872771.863449</c:v>
                </c:pt>
                <c:pt idx="434">
                  <c:v>25172950194.371704</c:v>
                </c:pt>
                <c:pt idx="435">
                  <c:v>25172950194.371704</c:v>
                </c:pt>
                <c:pt idx="436">
                  <c:v>25172950194.371704</c:v>
                </c:pt>
                <c:pt idx="437">
                  <c:v>25156947949.104336</c:v>
                </c:pt>
                <c:pt idx="438">
                  <c:v>25161897896.213554</c:v>
                </c:pt>
                <c:pt idx="439">
                  <c:v>25173313773.684143</c:v>
                </c:pt>
                <c:pt idx="440">
                  <c:v>25180171862.074596</c:v>
                </c:pt>
                <c:pt idx="441">
                  <c:v>25170634997.257969</c:v>
                </c:pt>
                <c:pt idx="442">
                  <c:v>25170634997.257969</c:v>
                </c:pt>
                <c:pt idx="443">
                  <c:v>25170634997.257969</c:v>
                </c:pt>
                <c:pt idx="444">
                  <c:v>25166064084.774773</c:v>
                </c:pt>
                <c:pt idx="445">
                  <c:v>25202998979.145554</c:v>
                </c:pt>
                <c:pt idx="446">
                  <c:v>25168597217.632603</c:v>
                </c:pt>
                <c:pt idx="447">
                  <c:v>25193730571.231274</c:v>
                </c:pt>
                <c:pt idx="448">
                  <c:v>25197926949.688377</c:v>
                </c:pt>
                <c:pt idx="449">
                  <c:v>25197926949.688377</c:v>
                </c:pt>
                <c:pt idx="450">
                  <c:v>25197926949.688377</c:v>
                </c:pt>
                <c:pt idx="451">
                  <c:v>25197926949.688377</c:v>
                </c:pt>
                <c:pt idx="452">
                  <c:v>25199061594.456165</c:v>
                </c:pt>
                <c:pt idx="453">
                  <c:v>25133318346.001366</c:v>
                </c:pt>
                <c:pt idx="454">
                  <c:v>25169361380.252022</c:v>
                </c:pt>
                <c:pt idx="455">
                  <c:v>25261569346.888527</c:v>
                </c:pt>
                <c:pt idx="456">
                  <c:v>25261569346.888527</c:v>
                </c:pt>
                <c:pt idx="457">
                  <c:v>24693288222</c:v>
                </c:pt>
                <c:pt idx="458">
                  <c:v>24693288222</c:v>
                </c:pt>
                <c:pt idx="459">
                  <c:v>24652739039.820446</c:v>
                </c:pt>
                <c:pt idx="460">
                  <c:v>24613653811.037979</c:v>
                </c:pt>
                <c:pt idx="461">
                  <c:v>24616513426.042053</c:v>
                </c:pt>
                <c:pt idx="462">
                  <c:v>24638186106.446373</c:v>
                </c:pt>
                <c:pt idx="463">
                  <c:v>24638186106.446373</c:v>
                </c:pt>
                <c:pt idx="464">
                  <c:v>24638186106.446373</c:v>
                </c:pt>
                <c:pt idx="465">
                  <c:v>24625057987.790268</c:v>
                </c:pt>
                <c:pt idx="466">
                  <c:v>24631608918.999664</c:v>
                </c:pt>
                <c:pt idx="467">
                  <c:v>24631608918.999664</c:v>
                </c:pt>
                <c:pt idx="468">
                  <c:v>24641445142.210571</c:v>
                </c:pt>
                <c:pt idx="469">
                  <c:v>24659505267.711071</c:v>
                </c:pt>
                <c:pt idx="470">
                  <c:v>24659505267.711071</c:v>
                </c:pt>
                <c:pt idx="471">
                  <c:v>24659505267.711071</c:v>
                </c:pt>
                <c:pt idx="472">
                  <c:v>24659505267.711071</c:v>
                </c:pt>
                <c:pt idx="473">
                  <c:v>24662389349.742939</c:v>
                </c:pt>
                <c:pt idx="474">
                  <c:v>24640976168.412613</c:v>
                </c:pt>
                <c:pt idx="475">
                  <c:v>24661086538.266895</c:v>
                </c:pt>
                <c:pt idx="476">
                  <c:v>24679200677.63776</c:v>
                </c:pt>
                <c:pt idx="477">
                  <c:v>24679200677.63776</c:v>
                </c:pt>
                <c:pt idx="478">
                  <c:v>24679200677.63776</c:v>
                </c:pt>
                <c:pt idx="479">
                  <c:v>24667641798.29422</c:v>
                </c:pt>
                <c:pt idx="480">
                  <c:v>24665993419.536407</c:v>
                </c:pt>
                <c:pt idx="481">
                  <c:v>24652809686.231422</c:v>
                </c:pt>
                <c:pt idx="482">
                  <c:v>24672137127.776512</c:v>
                </c:pt>
                <c:pt idx="483">
                  <c:v>24670487523.034527</c:v>
                </c:pt>
                <c:pt idx="484">
                  <c:v>24670487523.034527</c:v>
                </c:pt>
                <c:pt idx="485">
                  <c:v>24670487523.034527</c:v>
                </c:pt>
                <c:pt idx="486">
                  <c:v>24667597734.215195</c:v>
                </c:pt>
                <c:pt idx="487">
                  <c:v>24669246101.959827</c:v>
                </c:pt>
                <c:pt idx="488">
                  <c:v>24655647256.055134</c:v>
                </c:pt>
                <c:pt idx="489">
                  <c:v>24657292738.332027</c:v>
                </c:pt>
                <c:pt idx="490">
                  <c:v>24649063270.094715</c:v>
                </c:pt>
                <c:pt idx="491">
                  <c:v>24649063270.094715</c:v>
                </c:pt>
                <c:pt idx="492">
                  <c:v>24649063270.094715</c:v>
                </c:pt>
                <c:pt idx="493">
                  <c:v>24646184193.395866</c:v>
                </c:pt>
                <c:pt idx="494">
                  <c:v>24642898164.671337</c:v>
                </c:pt>
                <c:pt idx="495">
                  <c:v>24633045007.540848</c:v>
                </c:pt>
                <c:pt idx="496">
                  <c:v>24626486089.277649</c:v>
                </c:pt>
                <c:pt idx="497">
                  <c:v>24631400358.786346</c:v>
                </c:pt>
                <c:pt idx="498">
                  <c:v>24631400358.786346</c:v>
                </c:pt>
                <c:pt idx="499">
                  <c:v>24631400358.786346</c:v>
                </c:pt>
                <c:pt idx="500">
                  <c:v>24616646493.153851</c:v>
                </c:pt>
                <c:pt idx="501">
                  <c:v>24615010863.216648</c:v>
                </c:pt>
                <c:pt idx="502">
                  <c:v>24617054691.45821</c:v>
                </c:pt>
                <c:pt idx="503">
                  <c:v>24636273630.915878</c:v>
                </c:pt>
                <c:pt idx="504">
                  <c:v>24638322774.851887</c:v>
                </c:pt>
                <c:pt idx="505">
                  <c:v>24638322774.851887</c:v>
                </c:pt>
                <c:pt idx="506">
                  <c:v>24638322774.851887</c:v>
                </c:pt>
                <c:pt idx="507">
                  <c:v>24638322774.851887</c:v>
                </c:pt>
                <c:pt idx="508">
                  <c:v>24651450349.721184</c:v>
                </c:pt>
                <c:pt idx="509">
                  <c:v>24607056173.40694</c:v>
                </c:pt>
                <c:pt idx="510">
                  <c:v>24595624261.948837</c:v>
                </c:pt>
                <c:pt idx="511">
                  <c:v>24588694554.465363</c:v>
                </c:pt>
                <c:pt idx="512">
                  <c:v>24588694554.465363</c:v>
                </c:pt>
                <c:pt idx="513">
                  <c:v>24588694554.465363</c:v>
                </c:pt>
                <c:pt idx="514">
                  <c:v>24582179986.632538</c:v>
                </c:pt>
                <c:pt idx="515">
                  <c:v>24622855319.538731</c:v>
                </c:pt>
                <c:pt idx="516">
                  <c:v>24606483498.043991</c:v>
                </c:pt>
                <c:pt idx="517">
                  <c:v>24628938139.550182</c:v>
                </c:pt>
                <c:pt idx="518">
                  <c:v>24640818370.455154</c:v>
                </c:pt>
                <c:pt idx="519">
                  <c:v>24640818370.455154</c:v>
                </c:pt>
                <c:pt idx="520">
                  <c:v>24640818370.455154</c:v>
                </c:pt>
                <c:pt idx="521">
                  <c:v>24634251678.794991</c:v>
                </c:pt>
                <c:pt idx="522">
                  <c:v>24649011959.974121</c:v>
                </c:pt>
                <c:pt idx="523">
                  <c:v>24617781255.038132</c:v>
                </c:pt>
                <c:pt idx="524">
                  <c:v>24622688995.946693</c:v>
                </c:pt>
                <c:pt idx="525">
                  <c:v>24624326136.518105</c:v>
                </c:pt>
                <c:pt idx="526">
                  <c:v>24624326136.518105</c:v>
                </c:pt>
                <c:pt idx="527">
                  <c:v>24624326136.518105</c:v>
                </c:pt>
                <c:pt idx="528">
                  <c:v>24603037988.38287</c:v>
                </c:pt>
                <c:pt idx="529">
                  <c:v>24614463583.11953</c:v>
                </c:pt>
                <c:pt idx="530">
                  <c:v>24601382909.373875</c:v>
                </c:pt>
                <c:pt idx="531">
                  <c:v>24599751095.324104</c:v>
                </c:pt>
                <c:pt idx="532">
                  <c:v>24609539531.901653</c:v>
                </c:pt>
                <c:pt idx="533">
                  <c:v>24609539531.901653</c:v>
                </c:pt>
                <c:pt idx="534">
                  <c:v>24609539531.901653</c:v>
                </c:pt>
                <c:pt idx="535">
                  <c:v>24611173385.107056</c:v>
                </c:pt>
                <c:pt idx="536">
                  <c:v>24627516001.794094</c:v>
                </c:pt>
                <c:pt idx="537">
                  <c:v>24616047570.533962</c:v>
                </c:pt>
                <c:pt idx="538">
                  <c:v>24612776610.103844</c:v>
                </c:pt>
                <c:pt idx="539">
                  <c:v>24642200534.652996</c:v>
                </c:pt>
                <c:pt idx="540">
                  <c:v>24642200534.652996</c:v>
                </c:pt>
                <c:pt idx="541">
                  <c:v>24642200534.652996</c:v>
                </c:pt>
                <c:pt idx="542">
                  <c:v>24617570257.811642</c:v>
                </c:pt>
                <c:pt idx="543">
                  <c:v>24662965755.43338</c:v>
                </c:pt>
                <c:pt idx="544">
                  <c:v>24642789416.615631</c:v>
                </c:pt>
                <c:pt idx="545">
                  <c:v>24648950312.014214</c:v>
                </c:pt>
                <c:pt idx="546">
                  <c:v>24648950312.014214</c:v>
                </c:pt>
                <c:pt idx="547">
                  <c:v>24648950312.014214</c:v>
                </c:pt>
                <c:pt idx="548">
                  <c:v>32425876781</c:v>
                </c:pt>
                <c:pt idx="549">
                  <c:v>32414016211.258335</c:v>
                </c:pt>
                <c:pt idx="550">
                  <c:v>32442975452.94046</c:v>
                </c:pt>
                <c:pt idx="551">
                  <c:v>32441001473.333305</c:v>
                </c:pt>
                <c:pt idx="552">
                  <c:v>32455291964.516167</c:v>
                </c:pt>
                <c:pt idx="553">
                  <c:v>32420951914.203751</c:v>
                </c:pt>
                <c:pt idx="554">
                  <c:v>32420951914.203751</c:v>
                </c:pt>
                <c:pt idx="555">
                  <c:v>32420951914.203751</c:v>
                </c:pt>
                <c:pt idx="556">
                  <c:v>32412835097.908409</c:v>
                </c:pt>
                <c:pt idx="557">
                  <c:v>32449897396.329674</c:v>
                </c:pt>
                <c:pt idx="558">
                  <c:v>32321187874.014206</c:v>
                </c:pt>
                <c:pt idx="559">
                  <c:v>32338156079.372795</c:v>
                </c:pt>
                <c:pt idx="560">
                  <c:v>32372143394.706051</c:v>
                </c:pt>
                <c:pt idx="561">
                  <c:v>32372143394.706051</c:v>
                </c:pt>
                <c:pt idx="562">
                  <c:v>32372143394.706051</c:v>
                </c:pt>
                <c:pt idx="563">
                  <c:v>32377382487.384197</c:v>
                </c:pt>
                <c:pt idx="564">
                  <c:v>32414773444.039936</c:v>
                </c:pt>
                <c:pt idx="565">
                  <c:v>32323527664.135601</c:v>
                </c:pt>
                <c:pt idx="566">
                  <c:v>32323970117.670322</c:v>
                </c:pt>
                <c:pt idx="567">
                  <c:v>32329184890.199295</c:v>
                </c:pt>
                <c:pt idx="568">
                  <c:v>32329184890.199295</c:v>
                </c:pt>
                <c:pt idx="569">
                  <c:v>32329184890.199295</c:v>
                </c:pt>
                <c:pt idx="570">
                  <c:v>32329184890.199295</c:v>
                </c:pt>
                <c:pt idx="571">
                  <c:v>32408425827.824738</c:v>
                </c:pt>
                <c:pt idx="572">
                  <c:v>32271633329.215332</c:v>
                </c:pt>
                <c:pt idx="573">
                  <c:v>32308236721.968231</c:v>
                </c:pt>
                <c:pt idx="574">
                  <c:v>32336042232.879501</c:v>
                </c:pt>
                <c:pt idx="575">
                  <c:v>32336042232.879501</c:v>
                </c:pt>
                <c:pt idx="576">
                  <c:v>32336042232.879501</c:v>
                </c:pt>
                <c:pt idx="577">
                  <c:v>32333210374.443825</c:v>
                </c:pt>
                <c:pt idx="578">
                  <c:v>32340818943.369015</c:v>
                </c:pt>
                <c:pt idx="579">
                  <c:v>32299204669.188072</c:v>
                </c:pt>
                <c:pt idx="580">
                  <c:v>32336341548.172279</c:v>
                </c:pt>
                <c:pt idx="581">
                  <c:v>32353332484.171154</c:v>
                </c:pt>
                <c:pt idx="582">
                  <c:v>32353332484.171154</c:v>
                </c:pt>
                <c:pt idx="583">
                  <c:v>32353332484.171154</c:v>
                </c:pt>
                <c:pt idx="584">
                  <c:v>32344824272.969719</c:v>
                </c:pt>
                <c:pt idx="585">
                  <c:v>32336322442.926682</c:v>
                </c:pt>
                <c:pt idx="586">
                  <c:v>32322163353.475845</c:v>
                </c:pt>
                <c:pt idx="587">
                  <c:v>32336304744.064869</c:v>
                </c:pt>
                <c:pt idx="588">
                  <c:v>32336304744.064869</c:v>
                </c:pt>
                <c:pt idx="589">
                  <c:v>32336304744.064869</c:v>
                </c:pt>
                <c:pt idx="590">
                  <c:v>32336304744.064869</c:v>
                </c:pt>
                <c:pt idx="591">
                  <c:v>32353295624.857582</c:v>
                </c:pt>
                <c:pt idx="592">
                  <c:v>32367475930.785835</c:v>
                </c:pt>
                <c:pt idx="593">
                  <c:v>32330561049.378113</c:v>
                </c:pt>
                <c:pt idx="594">
                  <c:v>32339052182.003456</c:v>
                </c:pt>
                <c:pt idx="595">
                  <c:v>32341884682.328392</c:v>
                </c:pt>
                <c:pt idx="596">
                  <c:v>32341884682.328392</c:v>
                </c:pt>
                <c:pt idx="597">
                  <c:v>32341884682.328392</c:v>
                </c:pt>
                <c:pt idx="598">
                  <c:v>32344717890.778412</c:v>
                </c:pt>
                <c:pt idx="599">
                  <c:v>32361721391.291195</c:v>
                </c:pt>
                <c:pt idx="600">
                  <c:v>32310634374.000534</c:v>
                </c:pt>
                <c:pt idx="601">
                  <c:v>32313459769.87347</c:v>
                </c:pt>
                <c:pt idx="602">
                  <c:v>32327147827.450317</c:v>
                </c:pt>
                <c:pt idx="603">
                  <c:v>32327147827.450317</c:v>
                </c:pt>
                <c:pt idx="604">
                  <c:v>32327147827.450317</c:v>
                </c:pt>
                <c:pt idx="605">
                  <c:v>32327147827.450317</c:v>
                </c:pt>
                <c:pt idx="606">
                  <c:v>32321488557.750954</c:v>
                </c:pt>
                <c:pt idx="607">
                  <c:v>32304076796.315117</c:v>
                </c:pt>
                <c:pt idx="608">
                  <c:v>32309724751.719536</c:v>
                </c:pt>
                <c:pt idx="609">
                  <c:v>32326234660.913628</c:v>
                </c:pt>
                <c:pt idx="610">
                  <c:v>32326234660.913628</c:v>
                </c:pt>
                <c:pt idx="611">
                  <c:v>32326234660.913628</c:v>
                </c:pt>
                <c:pt idx="612">
                  <c:v>32328621872.026653</c:v>
                </c:pt>
                <c:pt idx="613">
                  <c:v>32340828021.50325</c:v>
                </c:pt>
                <c:pt idx="614">
                  <c:v>32326662193.914635</c:v>
                </c:pt>
                <c:pt idx="615">
                  <c:v>32346469562.340416</c:v>
                </c:pt>
                <c:pt idx="616">
                  <c:v>32352138714.146282</c:v>
                </c:pt>
                <c:pt idx="617">
                  <c:v>32352138714.146282</c:v>
                </c:pt>
                <c:pt idx="618">
                  <c:v>32352138714.146282</c:v>
                </c:pt>
                <c:pt idx="619">
                  <c:v>32369597102.242821</c:v>
                </c:pt>
                <c:pt idx="620">
                  <c:v>32420721551.494881</c:v>
                </c:pt>
                <c:pt idx="621">
                  <c:v>32364103426.876152</c:v>
                </c:pt>
                <c:pt idx="622">
                  <c:v>32372619716.330708</c:v>
                </c:pt>
                <c:pt idx="623">
                  <c:v>32383983285.226234</c:v>
                </c:pt>
                <c:pt idx="624">
                  <c:v>32383983285.226234</c:v>
                </c:pt>
                <c:pt idx="625">
                  <c:v>32383983285.226234</c:v>
                </c:pt>
                <c:pt idx="626">
                  <c:v>32374567178.815987</c:v>
                </c:pt>
                <c:pt idx="627">
                  <c:v>32388775180.397324</c:v>
                </c:pt>
                <c:pt idx="628">
                  <c:v>32388775180.397324</c:v>
                </c:pt>
                <c:pt idx="629">
                  <c:v>32414823980.197514</c:v>
                </c:pt>
                <c:pt idx="630">
                  <c:v>32443781960.531181</c:v>
                </c:pt>
                <c:pt idx="631">
                  <c:v>32443781960.531181</c:v>
                </c:pt>
                <c:pt idx="632">
                  <c:v>32443781960.531181</c:v>
                </c:pt>
                <c:pt idx="633">
                  <c:v>32478086154.060978</c:v>
                </c:pt>
                <c:pt idx="634">
                  <c:v>32480068505.843628</c:v>
                </c:pt>
                <c:pt idx="635">
                  <c:v>32402190734.14888</c:v>
                </c:pt>
                <c:pt idx="636">
                  <c:v>32419282435.07822</c:v>
                </c:pt>
                <c:pt idx="637">
                  <c:v>32459665308.19276</c:v>
                </c:pt>
                <c:pt idx="638">
                  <c:v>32459665308.19276</c:v>
                </c:pt>
                <c:pt idx="639">
                  <c:v>32274321543</c:v>
                </c:pt>
                <c:pt idx="640">
                  <c:v>32262959229.166359</c:v>
                </c:pt>
                <c:pt idx="641">
                  <c:v>32241228361.692558</c:v>
                </c:pt>
                <c:pt idx="642">
                  <c:v>32194079516.620842</c:v>
                </c:pt>
                <c:pt idx="643">
                  <c:v>32194079516.620842</c:v>
                </c:pt>
                <c:pt idx="644">
                  <c:v>32215834722.323616</c:v>
                </c:pt>
                <c:pt idx="645">
                  <c:v>32215834722.323616</c:v>
                </c:pt>
                <c:pt idx="646">
                  <c:v>32215834722.323616</c:v>
                </c:pt>
                <c:pt idx="647">
                  <c:v>32229161729.487251</c:v>
                </c:pt>
                <c:pt idx="648">
                  <c:v>32273581056.177322</c:v>
                </c:pt>
                <c:pt idx="649">
                  <c:v>32236060001.969582</c:v>
                </c:pt>
                <c:pt idx="650">
                  <c:v>32310839463.0056</c:v>
                </c:pt>
                <c:pt idx="651">
                  <c:v>32326975802.419159</c:v>
                </c:pt>
                <c:pt idx="652">
                  <c:v>32326975802.419159</c:v>
                </c:pt>
                <c:pt idx="653">
                  <c:v>32326975802.419159</c:v>
                </c:pt>
                <c:pt idx="654">
                  <c:v>32343136346.341835</c:v>
                </c:pt>
                <c:pt idx="655">
                  <c:v>32334569411.614113</c:v>
                </c:pt>
                <c:pt idx="656">
                  <c:v>32315701324.439102</c:v>
                </c:pt>
                <c:pt idx="657">
                  <c:v>32321557301.622231</c:v>
                </c:pt>
                <c:pt idx="658">
                  <c:v>32337709717.813484</c:v>
                </c:pt>
                <c:pt idx="659">
                  <c:v>32337709717.813484</c:v>
                </c:pt>
                <c:pt idx="660">
                  <c:v>32337709717.813484</c:v>
                </c:pt>
                <c:pt idx="661">
                  <c:v>32359753119.925621</c:v>
                </c:pt>
                <c:pt idx="662">
                  <c:v>32421413057.122307</c:v>
                </c:pt>
                <c:pt idx="663">
                  <c:v>32391525690.741131</c:v>
                </c:pt>
                <c:pt idx="664">
                  <c:v>32404598955.712341</c:v>
                </c:pt>
                <c:pt idx="665">
                  <c:v>32442580233.558975</c:v>
                </c:pt>
                <c:pt idx="666">
                  <c:v>32442580233.558975</c:v>
                </c:pt>
                <c:pt idx="667">
                  <c:v>32442580233.558975</c:v>
                </c:pt>
                <c:pt idx="668">
                  <c:v>32465308841.807556</c:v>
                </c:pt>
                <c:pt idx="669">
                  <c:v>32459853064.558456</c:v>
                </c:pt>
                <c:pt idx="670">
                  <c:v>32462933336.22538</c:v>
                </c:pt>
                <c:pt idx="671">
                  <c:v>32546193443.387444</c:v>
                </c:pt>
                <c:pt idx="672">
                  <c:v>32755067823.150818</c:v>
                </c:pt>
                <c:pt idx="673">
                  <c:v>32755067823.150818</c:v>
                </c:pt>
                <c:pt idx="674">
                  <c:v>32755067823.150818</c:v>
                </c:pt>
                <c:pt idx="675">
                  <c:v>32664072742.653893</c:v>
                </c:pt>
                <c:pt idx="676">
                  <c:v>32691372784.241669</c:v>
                </c:pt>
                <c:pt idx="677">
                  <c:v>32638469095.271042</c:v>
                </c:pt>
                <c:pt idx="678">
                  <c:v>32640765718.500809</c:v>
                </c:pt>
                <c:pt idx="679">
                  <c:v>32660168819.386593</c:v>
                </c:pt>
                <c:pt idx="680">
                  <c:v>32660168819.386593</c:v>
                </c:pt>
                <c:pt idx="681">
                  <c:v>32660168819.386593</c:v>
                </c:pt>
                <c:pt idx="682">
                  <c:v>32665722264.04726</c:v>
                </c:pt>
                <c:pt idx="683">
                  <c:v>32754621806.17522</c:v>
                </c:pt>
                <c:pt idx="684">
                  <c:v>32679487287.943947</c:v>
                </c:pt>
                <c:pt idx="685">
                  <c:v>32636816677.205086</c:v>
                </c:pt>
                <c:pt idx="686">
                  <c:v>32665950294.073021</c:v>
                </c:pt>
                <c:pt idx="687">
                  <c:v>32665950294.073021</c:v>
                </c:pt>
                <c:pt idx="688">
                  <c:v>32665950294.073021</c:v>
                </c:pt>
                <c:pt idx="689">
                  <c:v>32710397181.181961</c:v>
                </c:pt>
                <c:pt idx="690">
                  <c:v>32774545151.001938</c:v>
                </c:pt>
                <c:pt idx="691">
                  <c:v>32845146698.675648</c:v>
                </c:pt>
                <c:pt idx="692">
                  <c:v>32799984924.223141</c:v>
                </c:pt>
                <c:pt idx="693">
                  <c:v>32886186694.687561</c:v>
                </c:pt>
                <c:pt idx="694">
                  <c:v>32886186694.687561</c:v>
                </c:pt>
                <c:pt idx="695">
                  <c:v>32886186694.687561</c:v>
                </c:pt>
                <c:pt idx="696">
                  <c:v>32891378355.547028</c:v>
                </c:pt>
                <c:pt idx="697">
                  <c:v>32958932407.137997</c:v>
                </c:pt>
                <c:pt idx="698">
                  <c:v>32953229343.346371</c:v>
                </c:pt>
                <c:pt idx="699">
                  <c:v>32911426809.724743</c:v>
                </c:pt>
                <c:pt idx="700">
                  <c:v>32934616711.105652</c:v>
                </c:pt>
                <c:pt idx="701">
                  <c:v>32934616711.105652</c:v>
                </c:pt>
                <c:pt idx="702">
                  <c:v>32934616711.105652</c:v>
                </c:pt>
                <c:pt idx="703">
                  <c:v>32934616711.105652</c:v>
                </c:pt>
                <c:pt idx="704">
                  <c:v>32933667573.689667</c:v>
                </c:pt>
                <c:pt idx="705">
                  <c:v>33035616525.806858</c:v>
                </c:pt>
                <c:pt idx="706">
                  <c:v>33078677069.936195</c:v>
                </c:pt>
                <c:pt idx="707">
                  <c:v>33105084811.799416</c:v>
                </c:pt>
                <c:pt idx="708">
                  <c:v>33105084811.799416</c:v>
                </c:pt>
                <c:pt idx="709">
                  <c:v>33105084811.799416</c:v>
                </c:pt>
                <c:pt idx="710">
                  <c:v>33191723353.234318</c:v>
                </c:pt>
                <c:pt idx="711">
                  <c:v>33360955334.535297</c:v>
                </c:pt>
                <c:pt idx="712">
                  <c:v>33252213276.138046</c:v>
                </c:pt>
                <c:pt idx="713">
                  <c:v>33354096075.228863</c:v>
                </c:pt>
                <c:pt idx="714">
                  <c:v>33604853348.230961</c:v>
                </c:pt>
                <c:pt idx="715">
                  <c:v>33604853348.230961</c:v>
                </c:pt>
                <c:pt idx="716">
                  <c:v>33604853348.230961</c:v>
                </c:pt>
                <c:pt idx="717">
                  <c:v>33650684968.738335</c:v>
                </c:pt>
                <c:pt idx="718">
                  <c:v>33693032532.493519</c:v>
                </c:pt>
                <c:pt idx="719">
                  <c:v>33989840029.286217</c:v>
                </c:pt>
                <c:pt idx="720">
                  <c:v>34138403225.971939</c:v>
                </c:pt>
                <c:pt idx="721">
                  <c:v>34313774261.881454</c:v>
                </c:pt>
                <c:pt idx="722">
                  <c:v>34313774261.881454</c:v>
                </c:pt>
                <c:pt idx="723">
                  <c:v>34313774261.881454</c:v>
                </c:pt>
                <c:pt idx="724">
                  <c:v>34450689418.851898</c:v>
                </c:pt>
                <c:pt idx="725">
                  <c:v>34466305715.286575</c:v>
                </c:pt>
                <c:pt idx="726">
                  <c:v>34453416414.946899</c:v>
                </c:pt>
                <c:pt idx="727">
                  <c:v>34453891616.34761</c:v>
                </c:pt>
                <c:pt idx="728">
                  <c:v>34479169223.825531</c:v>
                </c:pt>
                <c:pt idx="729">
                  <c:v>34479169223.825531</c:v>
                </c:pt>
                <c:pt idx="730">
                  <c:v>34479169223.825531</c:v>
                </c:pt>
                <c:pt idx="731">
                  <c:v>35533322286</c:v>
                </c:pt>
                <c:pt idx="732">
                  <c:v>35626410308.604004</c:v>
                </c:pt>
                <c:pt idx="733">
                  <c:v>35603960710.245903</c:v>
                </c:pt>
                <c:pt idx="734">
                  <c:v>35618506439.837738</c:v>
                </c:pt>
                <c:pt idx="735">
                  <c:v>35550589973.560928</c:v>
                </c:pt>
                <c:pt idx="736">
                  <c:v>35550589973.560928</c:v>
                </c:pt>
                <c:pt idx="737">
                  <c:v>35550589973.560928</c:v>
                </c:pt>
                <c:pt idx="738">
                  <c:v>35492093548.545578</c:v>
                </c:pt>
                <c:pt idx="739">
                  <c:v>35525509164.727554</c:v>
                </c:pt>
                <c:pt idx="740">
                  <c:v>35477871818.763138</c:v>
                </c:pt>
                <c:pt idx="741">
                  <c:v>35502485863.377548</c:v>
                </c:pt>
                <c:pt idx="742">
                  <c:v>35527171887.191071</c:v>
                </c:pt>
                <c:pt idx="743">
                  <c:v>35527171887.191071</c:v>
                </c:pt>
                <c:pt idx="744">
                  <c:v>35527171887.191071</c:v>
                </c:pt>
                <c:pt idx="745">
                  <c:v>35527171887.191071</c:v>
                </c:pt>
                <c:pt idx="746">
                  <c:v>35536103505.337372</c:v>
                </c:pt>
                <c:pt idx="747">
                  <c:v>35536103505.337372</c:v>
                </c:pt>
                <c:pt idx="748">
                  <c:v>35504506769.01152</c:v>
                </c:pt>
                <c:pt idx="749">
                  <c:v>35521180801.965874</c:v>
                </c:pt>
                <c:pt idx="750">
                  <c:v>35521180801.965874</c:v>
                </c:pt>
                <c:pt idx="751">
                  <c:v>35521180801.965874</c:v>
                </c:pt>
                <c:pt idx="752">
                  <c:v>35530474020.976067</c:v>
                </c:pt>
                <c:pt idx="753">
                  <c:v>35527835289.299973</c:v>
                </c:pt>
                <c:pt idx="754">
                  <c:v>35517778141.743652</c:v>
                </c:pt>
                <c:pt idx="755">
                  <c:v>35555947531.00679</c:v>
                </c:pt>
                <c:pt idx="756">
                  <c:v>35509523006.857887</c:v>
                </c:pt>
                <c:pt idx="757">
                  <c:v>35509523006.857887</c:v>
                </c:pt>
                <c:pt idx="758">
                  <c:v>35509523006.857887</c:v>
                </c:pt>
                <c:pt idx="759">
                  <c:v>35566341628.96682</c:v>
                </c:pt>
                <c:pt idx="760">
                  <c:v>35604738717.580856</c:v>
                </c:pt>
                <c:pt idx="761">
                  <c:v>35637853495.528351</c:v>
                </c:pt>
                <c:pt idx="762">
                  <c:v>35695409386.892647</c:v>
                </c:pt>
                <c:pt idx="763">
                  <c:v>35763657465.733536</c:v>
                </c:pt>
                <c:pt idx="764">
                  <c:v>35763657465.733536</c:v>
                </c:pt>
                <c:pt idx="765">
                  <c:v>35763657465.733536</c:v>
                </c:pt>
                <c:pt idx="766">
                  <c:v>35743384975.088318</c:v>
                </c:pt>
                <c:pt idx="767">
                  <c:v>35726863691.205109</c:v>
                </c:pt>
                <c:pt idx="768">
                  <c:v>35717185339.536613</c:v>
                </c:pt>
                <c:pt idx="769">
                  <c:v>35712441615.218422</c:v>
                </c:pt>
                <c:pt idx="770">
                  <c:v>35744748018.436211</c:v>
                </c:pt>
                <c:pt idx="771">
                  <c:v>35744748018.436211</c:v>
                </c:pt>
                <c:pt idx="772">
                  <c:v>35744748018.436211</c:v>
                </c:pt>
                <c:pt idx="773">
                  <c:v>35744748018.436211</c:v>
                </c:pt>
                <c:pt idx="774">
                  <c:v>35740623910.725708</c:v>
                </c:pt>
                <c:pt idx="775">
                  <c:v>35813386891.91404</c:v>
                </c:pt>
                <c:pt idx="776">
                  <c:v>35753721444.968872</c:v>
                </c:pt>
                <c:pt idx="777">
                  <c:v>35812140203.269882</c:v>
                </c:pt>
                <c:pt idx="778">
                  <c:v>35812140203.269882</c:v>
                </c:pt>
                <c:pt idx="779">
                  <c:v>35812140203.269882</c:v>
                </c:pt>
                <c:pt idx="780">
                  <c:v>35780963730.743744</c:v>
                </c:pt>
                <c:pt idx="781">
                  <c:v>35766469269.058464</c:v>
                </c:pt>
                <c:pt idx="782">
                  <c:v>35738158310.767532</c:v>
                </c:pt>
                <c:pt idx="783">
                  <c:v>35721052825.120613</c:v>
                </c:pt>
                <c:pt idx="784">
                  <c:v>35721052825.120613</c:v>
                </c:pt>
                <c:pt idx="785">
                  <c:v>35721052825.120613</c:v>
                </c:pt>
                <c:pt idx="786">
                  <c:v>35721052825.120613</c:v>
                </c:pt>
                <c:pt idx="787">
                  <c:v>35757427464.565475</c:v>
                </c:pt>
                <c:pt idx="788">
                  <c:v>35829699319.116806</c:v>
                </c:pt>
                <c:pt idx="789">
                  <c:v>35813662711.407471</c:v>
                </c:pt>
                <c:pt idx="790">
                  <c:v>35813662711.407471</c:v>
                </c:pt>
                <c:pt idx="791">
                  <c:v>35829038739.581848</c:v>
                </c:pt>
                <c:pt idx="792">
                  <c:v>35829038739.581848</c:v>
                </c:pt>
                <c:pt idx="793">
                  <c:v>35829038739.581848</c:v>
                </c:pt>
                <c:pt idx="794">
                  <c:v>35877976985.54393</c:v>
                </c:pt>
                <c:pt idx="795">
                  <c:v>35894744892.126129</c:v>
                </c:pt>
                <c:pt idx="796">
                  <c:v>35899980634.952278</c:v>
                </c:pt>
                <c:pt idx="797">
                  <c:v>35925189099.08622</c:v>
                </c:pt>
                <c:pt idx="798">
                  <c:v>36025698257.587288</c:v>
                </c:pt>
                <c:pt idx="799">
                  <c:v>36025698257.587288</c:v>
                </c:pt>
                <c:pt idx="800">
                  <c:v>36025698257.587288</c:v>
                </c:pt>
                <c:pt idx="801">
                  <c:v>36021684419.490952</c:v>
                </c:pt>
                <c:pt idx="802">
                  <c:v>36061560700.640221</c:v>
                </c:pt>
                <c:pt idx="803">
                  <c:v>36097085074.912437</c:v>
                </c:pt>
                <c:pt idx="804">
                  <c:v>36165899534.664558</c:v>
                </c:pt>
                <c:pt idx="805">
                  <c:v>36182327417.712341</c:v>
                </c:pt>
                <c:pt idx="806">
                  <c:v>36182327417.712341</c:v>
                </c:pt>
                <c:pt idx="807">
                  <c:v>36182327417.712341</c:v>
                </c:pt>
                <c:pt idx="808">
                  <c:v>36205248893.375076</c:v>
                </c:pt>
                <c:pt idx="809">
                  <c:v>36172282766.967606</c:v>
                </c:pt>
                <c:pt idx="810">
                  <c:v>36145048984.380455</c:v>
                </c:pt>
                <c:pt idx="811">
                  <c:v>36183600903.944733</c:v>
                </c:pt>
                <c:pt idx="812">
                  <c:v>36200937409.070313</c:v>
                </c:pt>
                <c:pt idx="813">
                  <c:v>36200937409.070313</c:v>
                </c:pt>
                <c:pt idx="814">
                  <c:v>36200937409.070313</c:v>
                </c:pt>
                <c:pt idx="815">
                  <c:v>36208995293.281586</c:v>
                </c:pt>
                <c:pt idx="816">
                  <c:v>36205519675.162254</c:v>
                </c:pt>
                <c:pt idx="817">
                  <c:v>36205519675.162254</c:v>
                </c:pt>
                <c:pt idx="818">
                  <c:v>36173446546.060677</c:v>
                </c:pt>
                <c:pt idx="819">
                  <c:v>36281908069.209137</c:v>
                </c:pt>
                <c:pt idx="820">
                  <c:v>36281908069.209137</c:v>
                </c:pt>
                <c:pt idx="821">
                  <c:v>36281908069.209137</c:v>
                </c:pt>
                <c:pt idx="822">
                  <c:v>36287554902.003708</c:v>
                </c:pt>
                <c:pt idx="823">
                  <c:v>43921522065</c:v>
                </c:pt>
                <c:pt idx="824">
                  <c:v>43921522065</c:v>
                </c:pt>
                <c:pt idx="825">
                  <c:v>43963956437.162498</c:v>
                </c:pt>
                <c:pt idx="826">
                  <c:v>44013896806.061485</c:v>
                </c:pt>
                <c:pt idx="827">
                  <c:v>44013896806.061485</c:v>
                </c:pt>
                <c:pt idx="828">
                  <c:v>44013896806.061485</c:v>
                </c:pt>
                <c:pt idx="829">
                  <c:v>44020044465.731552</c:v>
                </c:pt>
                <c:pt idx="830">
                  <c:v>43975426641.844627</c:v>
                </c:pt>
                <c:pt idx="831">
                  <c:v>43966797293.25856</c:v>
                </c:pt>
                <c:pt idx="832">
                  <c:v>43977305082.367462</c:v>
                </c:pt>
                <c:pt idx="833">
                  <c:v>43921686238.959488</c:v>
                </c:pt>
                <c:pt idx="834">
                  <c:v>43921686238.959488</c:v>
                </c:pt>
                <c:pt idx="835">
                  <c:v>43921686238.959488</c:v>
                </c:pt>
                <c:pt idx="836">
                  <c:v>43925987883.262138</c:v>
                </c:pt>
                <c:pt idx="837">
                  <c:v>43959850001.448303</c:v>
                </c:pt>
                <c:pt idx="838">
                  <c:v>43985772788.592796</c:v>
                </c:pt>
                <c:pt idx="839">
                  <c:v>43996294336.725113</c:v>
                </c:pt>
                <c:pt idx="840">
                  <c:v>44011144409.945686</c:v>
                </c:pt>
                <c:pt idx="841">
                  <c:v>44011144409.945686</c:v>
                </c:pt>
                <c:pt idx="842">
                  <c:v>44011144409.945686</c:v>
                </c:pt>
                <c:pt idx="843">
                  <c:v>44011144409.945686</c:v>
                </c:pt>
                <c:pt idx="844">
                  <c:v>43996279486.651886</c:v>
                </c:pt>
                <c:pt idx="845">
                  <c:v>43928846580.986954</c:v>
                </c:pt>
                <c:pt idx="846">
                  <c:v>43940591683.501297</c:v>
                </c:pt>
                <c:pt idx="847">
                  <c:v>43970795257.909363</c:v>
                </c:pt>
                <c:pt idx="848">
                  <c:v>43970795257.909363</c:v>
                </c:pt>
                <c:pt idx="849">
                  <c:v>43970795257.909363</c:v>
                </c:pt>
                <c:pt idx="850">
                  <c:v>44015278095.030243</c:v>
                </c:pt>
                <c:pt idx="851">
                  <c:v>44044414726.849396</c:v>
                </c:pt>
                <c:pt idx="852">
                  <c:v>44029512887.448227</c:v>
                </c:pt>
                <c:pt idx="853">
                  <c:v>44040070548.893845</c:v>
                </c:pt>
                <c:pt idx="854">
                  <c:v>44046304550.577209</c:v>
                </c:pt>
                <c:pt idx="855">
                  <c:v>44046304550.577209</c:v>
                </c:pt>
                <c:pt idx="856">
                  <c:v>44046304550.577209</c:v>
                </c:pt>
                <c:pt idx="857">
                  <c:v>44022042308.193161</c:v>
                </c:pt>
                <c:pt idx="858">
                  <c:v>43956299789.685135</c:v>
                </c:pt>
                <c:pt idx="859">
                  <c:v>43934081025.437096</c:v>
                </c:pt>
                <c:pt idx="860">
                  <c:v>43921165580.962021</c:v>
                </c:pt>
                <c:pt idx="861">
                  <c:v>43884825110.764496</c:v>
                </c:pt>
                <c:pt idx="862">
                  <c:v>43884825110.764496</c:v>
                </c:pt>
                <c:pt idx="863">
                  <c:v>43884825110.764496</c:v>
                </c:pt>
                <c:pt idx="864">
                  <c:v>43877453985.75383</c:v>
                </c:pt>
                <c:pt idx="865">
                  <c:v>43918582444.437912</c:v>
                </c:pt>
                <c:pt idx="866">
                  <c:v>43886552912.048592</c:v>
                </c:pt>
                <c:pt idx="867">
                  <c:v>43922800707.609337</c:v>
                </c:pt>
                <c:pt idx="868">
                  <c:v>43941274470.798882</c:v>
                </c:pt>
                <c:pt idx="869">
                  <c:v>43941274470.798882</c:v>
                </c:pt>
                <c:pt idx="870">
                  <c:v>43941274470.798882</c:v>
                </c:pt>
                <c:pt idx="871">
                  <c:v>43941274470.798882</c:v>
                </c:pt>
                <c:pt idx="872">
                  <c:v>43935144797.836174</c:v>
                </c:pt>
                <c:pt idx="873">
                  <c:v>43910470690.109848</c:v>
                </c:pt>
                <c:pt idx="874">
                  <c:v>43952297487.041214</c:v>
                </c:pt>
                <c:pt idx="875">
                  <c:v>43988711180.409843</c:v>
                </c:pt>
                <c:pt idx="876">
                  <c:v>43988711180.409843</c:v>
                </c:pt>
                <c:pt idx="877">
                  <c:v>43988711180.409843</c:v>
                </c:pt>
                <c:pt idx="878">
                  <c:v>44025825002.415924</c:v>
                </c:pt>
                <c:pt idx="879">
                  <c:v>44045035864.284744</c:v>
                </c:pt>
                <c:pt idx="880">
                  <c:v>43996606815.019661</c:v>
                </c:pt>
                <c:pt idx="881">
                  <c:v>44005923701.283783</c:v>
                </c:pt>
                <c:pt idx="882">
                  <c:v>44007817115.905716</c:v>
                </c:pt>
                <c:pt idx="883">
                  <c:v>44007817115.905716</c:v>
                </c:pt>
                <c:pt idx="884">
                  <c:v>44007817115.905716</c:v>
                </c:pt>
                <c:pt idx="885">
                  <c:v>44011461961.144989</c:v>
                </c:pt>
                <c:pt idx="886">
                  <c:v>44044914224.225525</c:v>
                </c:pt>
                <c:pt idx="887">
                  <c:v>43973526306.242523</c:v>
                </c:pt>
                <c:pt idx="888">
                  <c:v>43991456678.16835</c:v>
                </c:pt>
                <c:pt idx="889">
                  <c:v>43995776440.449699</c:v>
                </c:pt>
                <c:pt idx="890">
                  <c:v>43995776440.449699</c:v>
                </c:pt>
                <c:pt idx="891">
                  <c:v>43995776440.449699</c:v>
                </c:pt>
                <c:pt idx="892">
                  <c:v>44070646971.783722</c:v>
                </c:pt>
                <c:pt idx="893">
                  <c:v>44052595975.329254</c:v>
                </c:pt>
                <c:pt idx="894">
                  <c:v>43997297821.584946</c:v>
                </c:pt>
                <c:pt idx="895">
                  <c:v>44016470797.299232</c:v>
                </c:pt>
                <c:pt idx="896">
                  <c:v>44031341655.872391</c:v>
                </c:pt>
                <c:pt idx="897">
                  <c:v>44031341655.872391</c:v>
                </c:pt>
                <c:pt idx="898">
                  <c:v>44031341655.872391</c:v>
                </c:pt>
                <c:pt idx="899">
                  <c:v>44041290700.778183</c:v>
                </c:pt>
                <c:pt idx="900">
                  <c:v>44067967857.130592</c:v>
                </c:pt>
                <c:pt idx="901">
                  <c:v>44013221963.191605</c:v>
                </c:pt>
                <c:pt idx="902">
                  <c:v>44039239217.007446</c:v>
                </c:pt>
                <c:pt idx="903">
                  <c:v>44046078083.763962</c:v>
                </c:pt>
                <c:pt idx="904">
                  <c:v>44046078083.763962</c:v>
                </c:pt>
                <c:pt idx="905">
                  <c:v>44046078083.763962</c:v>
                </c:pt>
                <c:pt idx="906">
                  <c:v>44052920690.654312</c:v>
                </c:pt>
                <c:pt idx="907">
                  <c:v>44081521304.601974</c:v>
                </c:pt>
                <c:pt idx="908">
                  <c:v>44020555225.670425</c:v>
                </c:pt>
                <c:pt idx="909">
                  <c:v>44019947683.977524</c:v>
                </c:pt>
                <c:pt idx="910">
                  <c:v>44028601724.151657</c:v>
                </c:pt>
                <c:pt idx="911">
                  <c:v>44028601724.151657</c:v>
                </c:pt>
                <c:pt idx="912">
                  <c:v>44028601724.151657</c:v>
                </c:pt>
                <c:pt idx="913">
                  <c:v>60040707041</c:v>
                </c:pt>
                <c:pt idx="914">
                  <c:v>60042418985.444443</c:v>
                </c:pt>
                <c:pt idx="915">
                  <c:v>60006837174.514915</c:v>
                </c:pt>
                <c:pt idx="916">
                  <c:v>60073394540.97731</c:v>
                </c:pt>
                <c:pt idx="917">
                  <c:v>60331977432.117798</c:v>
                </c:pt>
                <c:pt idx="918">
                  <c:v>60331977432.117798</c:v>
                </c:pt>
                <c:pt idx="919">
                  <c:v>60331977432.117798</c:v>
                </c:pt>
                <c:pt idx="920">
                  <c:v>60214233330.000809</c:v>
                </c:pt>
                <c:pt idx="921">
                  <c:v>60026778165.747635</c:v>
                </c:pt>
                <c:pt idx="922">
                  <c:v>59838707800.614334</c:v>
                </c:pt>
                <c:pt idx="923">
                  <c:v>59923137173.03685</c:v>
                </c:pt>
                <c:pt idx="924">
                  <c:v>59895634474.2976</c:v>
                </c:pt>
                <c:pt idx="925">
                  <c:v>59895634474.2976</c:v>
                </c:pt>
                <c:pt idx="926">
                  <c:v>59895634474.2976</c:v>
                </c:pt>
                <c:pt idx="927">
                  <c:v>59969766416.440308</c:v>
                </c:pt>
                <c:pt idx="928">
                  <c:v>60004375098.171509</c:v>
                </c:pt>
                <c:pt idx="929">
                  <c:v>59959011640.542053</c:v>
                </c:pt>
                <c:pt idx="930">
                  <c:v>59920996961.701035</c:v>
                </c:pt>
                <c:pt idx="931">
                  <c:v>59920996961.701035</c:v>
                </c:pt>
                <c:pt idx="932">
                  <c:v>59920996961.701035</c:v>
                </c:pt>
                <c:pt idx="933">
                  <c:v>59920996961.701035</c:v>
                </c:pt>
                <c:pt idx="934">
                  <c:v>59896261807.590851</c:v>
                </c:pt>
                <c:pt idx="935">
                  <c:v>59965927832.097733</c:v>
                </c:pt>
                <c:pt idx="936">
                  <c:v>59936667333.846985</c:v>
                </c:pt>
                <c:pt idx="937">
                  <c:v>60003866401.54039</c:v>
                </c:pt>
                <c:pt idx="938">
                  <c:v>60031460690.128922</c:v>
                </c:pt>
                <c:pt idx="939">
                  <c:v>60031460690.128922</c:v>
                </c:pt>
                <c:pt idx="940">
                  <c:v>60031460690.128922</c:v>
                </c:pt>
                <c:pt idx="941">
                  <c:v>60066161914.400291</c:v>
                </c:pt>
                <c:pt idx="942">
                  <c:v>60109708466.438187</c:v>
                </c:pt>
                <c:pt idx="943">
                  <c:v>60105428011.182663</c:v>
                </c:pt>
                <c:pt idx="944">
                  <c:v>60051053551.690994</c:v>
                </c:pt>
                <c:pt idx="945">
                  <c:v>59916829987.867256</c:v>
                </c:pt>
                <c:pt idx="946">
                  <c:v>59916829987.867256</c:v>
                </c:pt>
                <c:pt idx="947">
                  <c:v>59916829987.867256</c:v>
                </c:pt>
                <c:pt idx="948">
                  <c:v>59937949070.393143</c:v>
                </c:pt>
                <c:pt idx="949">
                  <c:v>59969746436.968086</c:v>
                </c:pt>
                <c:pt idx="950">
                  <c:v>59897107095.609879</c:v>
                </c:pt>
                <c:pt idx="951">
                  <c:v>59860899000.0672</c:v>
                </c:pt>
                <c:pt idx="952">
                  <c:v>59892595868.226151</c:v>
                </c:pt>
                <c:pt idx="953">
                  <c:v>59892595868.226151</c:v>
                </c:pt>
                <c:pt idx="954">
                  <c:v>59892595868.226151</c:v>
                </c:pt>
                <c:pt idx="955">
                  <c:v>59497342602.173843</c:v>
                </c:pt>
                <c:pt idx="956">
                  <c:v>59538169172.338997</c:v>
                </c:pt>
                <c:pt idx="957">
                  <c:v>59490324176.074722</c:v>
                </c:pt>
                <c:pt idx="958">
                  <c:v>59652649578.968491</c:v>
                </c:pt>
                <c:pt idx="959">
                  <c:v>59769719059.402344</c:v>
                </c:pt>
                <c:pt idx="960">
                  <c:v>59769719059.402344</c:v>
                </c:pt>
                <c:pt idx="961">
                  <c:v>59769719059.402344</c:v>
                </c:pt>
                <c:pt idx="962">
                  <c:v>59758284210.649345</c:v>
                </c:pt>
                <c:pt idx="963">
                  <c:v>59858276221.148941</c:v>
                </c:pt>
                <c:pt idx="964">
                  <c:v>59772793989.444366</c:v>
                </c:pt>
                <c:pt idx="965">
                  <c:v>59766648535.736969</c:v>
                </c:pt>
                <c:pt idx="966">
                  <c:v>59797368122.456848</c:v>
                </c:pt>
                <c:pt idx="967">
                  <c:v>59797368122.456848</c:v>
                </c:pt>
                <c:pt idx="968">
                  <c:v>59797368122.456848</c:v>
                </c:pt>
                <c:pt idx="969">
                  <c:v>59778913330.734879</c:v>
                </c:pt>
                <c:pt idx="970">
                  <c:v>59965188176.239029</c:v>
                </c:pt>
                <c:pt idx="971">
                  <c:v>59820999435.080788</c:v>
                </c:pt>
                <c:pt idx="972">
                  <c:v>59759409399.232193</c:v>
                </c:pt>
                <c:pt idx="973">
                  <c:v>59769984286.659409</c:v>
                </c:pt>
                <c:pt idx="974">
                  <c:v>59769984286.659409</c:v>
                </c:pt>
                <c:pt idx="975">
                  <c:v>59769984286.659409</c:v>
                </c:pt>
                <c:pt idx="976">
                  <c:v>59806864353.933006</c:v>
                </c:pt>
                <c:pt idx="977">
                  <c:v>59834056289.90918</c:v>
                </c:pt>
                <c:pt idx="978">
                  <c:v>59757374335.154236</c:v>
                </c:pt>
                <c:pt idx="979">
                  <c:v>59799512243.713554</c:v>
                </c:pt>
                <c:pt idx="980">
                  <c:v>59774901141.048447</c:v>
                </c:pt>
                <c:pt idx="981">
                  <c:v>59774901141.048447</c:v>
                </c:pt>
                <c:pt idx="982">
                  <c:v>59774901141.048447</c:v>
                </c:pt>
                <c:pt idx="983">
                  <c:v>59719581535.032951</c:v>
                </c:pt>
                <c:pt idx="984">
                  <c:v>59787898515.399948</c:v>
                </c:pt>
                <c:pt idx="985">
                  <c:v>59677204668.343063</c:v>
                </c:pt>
                <c:pt idx="986">
                  <c:v>59597618867.138245</c:v>
                </c:pt>
                <c:pt idx="987">
                  <c:v>59676946014.489151</c:v>
                </c:pt>
                <c:pt idx="988">
                  <c:v>59676946014.489151</c:v>
                </c:pt>
                <c:pt idx="989">
                  <c:v>59676946014.489151</c:v>
                </c:pt>
                <c:pt idx="990">
                  <c:v>59679642809.446739</c:v>
                </c:pt>
                <c:pt idx="991">
                  <c:v>59943807368.134377</c:v>
                </c:pt>
                <c:pt idx="992">
                  <c:v>59853536833.605141</c:v>
                </c:pt>
                <c:pt idx="993">
                  <c:v>59853536833.605141</c:v>
                </c:pt>
                <c:pt idx="994">
                  <c:v>59988334044.529007</c:v>
                </c:pt>
                <c:pt idx="995">
                  <c:v>59988334044.529007</c:v>
                </c:pt>
                <c:pt idx="996">
                  <c:v>59988334044.529007</c:v>
                </c:pt>
                <c:pt idx="997">
                  <c:v>60236333292.518211</c:v>
                </c:pt>
                <c:pt idx="998">
                  <c:v>60197905148.970276</c:v>
                </c:pt>
                <c:pt idx="999">
                  <c:v>60048958221.889587</c:v>
                </c:pt>
                <c:pt idx="1000">
                  <c:v>59921201144.761909</c:v>
                </c:pt>
                <c:pt idx="1001">
                  <c:v>60014840427.837967</c:v>
                </c:pt>
                <c:pt idx="1002">
                  <c:v>60014840427.837967</c:v>
                </c:pt>
                <c:pt idx="1003">
                  <c:v>60014840427.837967</c:v>
                </c:pt>
                <c:pt idx="1004">
                  <c:v>61397784739</c:v>
                </c:pt>
                <c:pt idx="1005">
                  <c:v>61195740383.810829</c:v>
                </c:pt>
                <c:pt idx="1006">
                  <c:v>61158492757.259491</c:v>
                </c:pt>
                <c:pt idx="1007">
                  <c:v>61014872022.903427</c:v>
                </c:pt>
                <c:pt idx="1008">
                  <c:v>61014872022.903427</c:v>
                </c:pt>
                <c:pt idx="1009">
                  <c:v>61014872022.903427</c:v>
                </c:pt>
                <c:pt idx="1010">
                  <c:v>61014872022.903427</c:v>
                </c:pt>
                <c:pt idx="1011">
                  <c:v>61069674227.584763</c:v>
                </c:pt>
                <c:pt idx="1012">
                  <c:v>61042219785.343674</c:v>
                </c:pt>
                <c:pt idx="1013">
                  <c:v>60977034771.732117</c:v>
                </c:pt>
                <c:pt idx="1014">
                  <c:v>61031004810.135391</c:v>
                </c:pt>
                <c:pt idx="1015">
                  <c:v>61110991364.246513</c:v>
                </c:pt>
                <c:pt idx="1016">
                  <c:v>61110991364.246513</c:v>
                </c:pt>
                <c:pt idx="1017">
                  <c:v>61110991364.246513</c:v>
                </c:pt>
                <c:pt idx="1018">
                  <c:v>61149600369.623764</c:v>
                </c:pt>
                <c:pt idx="1019">
                  <c:v>61133200891.486542</c:v>
                </c:pt>
                <c:pt idx="1020">
                  <c:v>61135456892.70179</c:v>
                </c:pt>
                <c:pt idx="1021">
                  <c:v>61115380222.672455</c:v>
                </c:pt>
                <c:pt idx="1022">
                  <c:v>61145137291.662018</c:v>
                </c:pt>
                <c:pt idx="1023">
                  <c:v>61145137291.662018</c:v>
                </c:pt>
                <c:pt idx="1024">
                  <c:v>61145137291.662018</c:v>
                </c:pt>
                <c:pt idx="1025">
                  <c:v>61213580498.728516</c:v>
                </c:pt>
                <c:pt idx="1026">
                  <c:v>61287397385.919037</c:v>
                </c:pt>
                <c:pt idx="1027">
                  <c:v>61065337735.02813</c:v>
                </c:pt>
                <c:pt idx="1028">
                  <c:v>61037139096.518372</c:v>
                </c:pt>
                <c:pt idx="1029">
                  <c:v>61045960000.429977</c:v>
                </c:pt>
                <c:pt idx="1030">
                  <c:v>61045960000.429977</c:v>
                </c:pt>
                <c:pt idx="1031">
                  <c:v>61045960000.429977</c:v>
                </c:pt>
                <c:pt idx="1032">
                  <c:v>61126002704.003738</c:v>
                </c:pt>
                <c:pt idx="1033">
                  <c:v>61112622232.056328</c:v>
                </c:pt>
                <c:pt idx="1034">
                  <c:v>61102256535.44191</c:v>
                </c:pt>
                <c:pt idx="1035">
                  <c:v>61110358896.437271</c:v>
                </c:pt>
                <c:pt idx="1036">
                  <c:v>61522018929.608948</c:v>
                </c:pt>
                <c:pt idx="1037">
                  <c:v>61522018929.608948</c:v>
                </c:pt>
                <c:pt idx="1038">
                  <c:v>61522018929.608948</c:v>
                </c:pt>
                <c:pt idx="1039">
                  <c:v>61719648055.714752</c:v>
                </c:pt>
                <c:pt idx="1040">
                  <c:v>61800952973.913727</c:v>
                </c:pt>
                <c:pt idx="1041">
                  <c:v>61814670169.434433</c:v>
                </c:pt>
                <c:pt idx="1042">
                  <c:v>61793332025.229057</c:v>
                </c:pt>
                <c:pt idx="1043">
                  <c:v>61772761383.612244</c:v>
                </c:pt>
                <c:pt idx="1044">
                  <c:v>61772761383.612244</c:v>
                </c:pt>
                <c:pt idx="1045">
                  <c:v>61772761383.612244</c:v>
                </c:pt>
                <c:pt idx="1046">
                  <c:v>61725551260.599548</c:v>
                </c:pt>
                <c:pt idx="1047">
                  <c:v>61874521575.964767</c:v>
                </c:pt>
                <c:pt idx="1048">
                  <c:v>62021202324.601852</c:v>
                </c:pt>
                <c:pt idx="1049">
                  <c:v>61944402047.380508</c:v>
                </c:pt>
                <c:pt idx="1050">
                  <c:v>61949792381.404938</c:v>
                </c:pt>
                <c:pt idx="1051">
                  <c:v>61949792381.404938</c:v>
                </c:pt>
                <c:pt idx="1052">
                  <c:v>61949792381.404938</c:v>
                </c:pt>
                <c:pt idx="1053">
                  <c:v>61875438403.347763</c:v>
                </c:pt>
                <c:pt idx="1054">
                  <c:v>62041243726.697647</c:v>
                </c:pt>
                <c:pt idx="1055">
                  <c:v>61959726104.574783</c:v>
                </c:pt>
                <c:pt idx="1056">
                  <c:v>61827917164.969406</c:v>
                </c:pt>
                <c:pt idx="1057">
                  <c:v>62126967110.921738</c:v>
                </c:pt>
                <c:pt idx="1058">
                  <c:v>62126967110.921738</c:v>
                </c:pt>
                <c:pt idx="1059">
                  <c:v>62126967110.921738</c:v>
                </c:pt>
                <c:pt idx="1060">
                  <c:v>62084572225.072784</c:v>
                </c:pt>
                <c:pt idx="1061">
                  <c:v>62208561425.681488</c:v>
                </c:pt>
                <c:pt idx="1062">
                  <c:v>62230949140.652786</c:v>
                </c:pt>
                <c:pt idx="1063">
                  <c:v>62225486710.158859</c:v>
                </c:pt>
                <c:pt idx="1064">
                  <c:v>62441393381.718971</c:v>
                </c:pt>
                <c:pt idx="1065">
                  <c:v>62441393381.718971</c:v>
                </c:pt>
                <c:pt idx="1066">
                  <c:v>62441393381.718971</c:v>
                </c:pt>
                <c:pt idx="1067">
                  <c:v>62441393381.718971</c:v>
                </c:pt>
                <c:pt idx="1068">
                  <c:v>62570988518.824051</c:v>
                </c:pt>
                <c:pt idx="1069">
                  <c:v>62606248753.181946</c:v>
                </c:pt>
                <c:pt idx="1070">
                  <c:v>62894240175.202408</c:v>
                </c:pt>
                <c:pt idx="1071">
                  <c:v>63407081233.496277</c:v>
                </c:pt>
                <c:pt idx="1072">
                  <c:v>63407081233.496277</c:v>
                </c:pt>
                <c:pt idx="1073">
                  <c:v>63407081233.496277</c:v>
                </c:pt>
                <c:pt idx="1074">
                  <c:v>63299660515.157806</c:v>
                </c:pt>
                <c:pt idx="1075">
                  <c:v>63292426112.276619</c:v>
                </c:pt>
                <c:pt idx="1076">
                  <c:v>63220852107.140106</c:v>
                </c:pt>
                <c:pt idx="1077">
                  <c:v>63269849779.592819</c:v>
                </c:pt>
                <c:pt idx="1078">
                  <c:v>63269097862.812958</c:v>
                </c:pt>
                <c:pt idx="1079">
                  <c:v>63269097862.812958</c:v>
                </c:pt>
                <c:pt idx="1080">
                  <c:v>63269097862.812958</c:v>
                </c:pt>
                <c:pt idx="1081">
                  <c:v>63508053498.306816</c:v>
                </c:pt>
                <c:pt idx="1082">
                  <c:v>63735731059.3423</c:v>
                </c:pt>
                <c:pt idx="1083">
                  <c:v>63677737152.764572</c:v>
                </c:pt>
                <c:pt idx="1084">
                  <c:v>63666470471.128906</c:v>
                </c:pt>
                <c:pt idx="1085">
                  <c:v>63703076561.730698</c:v>
                </c:pt>
                <c:pt idx="1086">
                  <c:v>63703076561.730698</c:v>
                </c:pt>
                <c:pt idx="1087">
                  <c:v>63703076561.730698</c:v>
                </c:pt>
                <c:pt idx="1088">
                  <c:v>63915657281.377998</c:v>
                </c:pt>
                <c:pt idx="1089">
                  <c:v>63902395213.124023</c:v>
                </c:pt>
                <c:pt idx="1090">
                  <c:v>63798325167.706451</c:v>
                </c:pt>
                <c:pt idx="1091">
                  <c:v>63654836779.710533</c:v>
                </c:pt>
                <c:pt idx="1092">
                  <c:v>63817360942.601471</c:v>
                </c:pt>
                <c:pt idx="1093">
                  <c:v>63817360942.601471</c:v>
                </c:pt>
                <c:pt idx="1094">
                  <c:v>63817360942.601471</c:v>
                </c:pt>
                <c:pt idx="1095">
                  <c:v>63782821673.964905</c:v>
                </c:pt>
                <c:pt idx="1096">
                  <c:v>73814526973</c:v>
                </c:pt>
                <c:pt idx="1097">
                  <c:v>73840912723.750336</c:v>
                </c:pt>
                <c:pt idx="1098">
                  <c:v>73770117392.538483</c:v>
                </c:pt>
                <c:pt idx="1099">
                  <c:v>73729005049.10614</c:v>
                </c:pt>
                <c:pt idx="1100">
                  <c:v>73729005049.10614</c:v>
                </c:pt>
                <c:pt idx="1101">
                  <c:v>73729005049.10614</c:v>
                </c:pt>
                <c:pt idx="1102">
                  <c:v>73781229034.325668</c:v>
                </c:pt>
                <c:pt idx="1103">
                  <c:v>73912691690.063156</c:v>
                </c:pt>
                <c:pt idx="1104">
                  <c:v>73838536428.442276</c:v>
                </c:pt>
                <c:pt idx="1105">
                  <c:v>73733965087.194809</c:v>
                </c:pt>
                <c:pt idx="1106">
                  <c:v>73785822557.040039</c:v>
                </c:pt>
                <c:pt idx="1107">
                  <c:v>73785822557.040039</c:v>
                </c:pt>
                <c:pt idx="1108">
                  <c:v>73785822557.040039</c:v>
                </c:pt>
                <c:pt idx="1109">
                  <c:v>73785822557.040039</c:v>
                </c:pt>
                <c:pt idx="1110">
                  <c:v>73819211105.807632</c:v>
                </c:pt>
                <c:pt idx="1111">
                  <c:v>73709727219.669617</c:v>
                </c:pt>
                <c:pt idx="1112">
                  <c:v>73806052097.715912</c:v>
                </c:pt>
                <c:pt idx="1113">
                  <c:v>73917842249.264923</c:v>
                </c:pt>
                <c:pt idx="1114">
                  <c:v>73917842249.264923</c:v>
                </c:pt>
                <c:pt idx="1115">
                  <c:v>73917842249.264923</c:v>
                </c:pt>
                <c:pt idx="1116">
                  <c:v>74149661705.601379</c:v>
                </c:pt>
                <c:pt idx="1117">
                  <c:v>74163654632.002975</c:v>
                </c:pt>
                <c:pt idx="1118">
                  <c:v>74138330119.276672</c:v>
                </c:pt>
                <c:pt idx="1119">
                  <c:v>74118300262.295486</c:v>
                </c:pt>
                <c:pt idx="1120">
                  <c:v>74289305535.813202</c:v>
                </c:pt>
                <c:pt idx="1121">
                  <c:v>74289305535.813202</c:v>
                </c:pt>
                <c:pt idx="1122">
                  <c:v>74289305535.813202</c:v>
                </c:pt>
                <c:pt idx="1123">
                  <c:v>74474845002.082733</c:v>
                </c:pt>
                <c:pt idx="1124">
                  <c:v>74554315590.659271</c:v>
                </c:pt>
                <c:pt idx="1125">
                  <c:v>74131262246.152313</c:v>
                </c:pt>
                <c:pt idx="1126">
                  <c:v>74356584588.880768</c:v>
                </c:pt>
                <c:pt idx="1127">
                  <c:v>74486155975.690628</c:v>
                </c:pt>
                <c:pt idx="1128">
                  <c:v>74486155975.690628</c:v>
                </c:pt>
                <c:pt idx="1129">
                  <c:v>74486155975.690628</c:v>
                </c:pt>
                <c:pt idx="1130">
                  <c:v>74210569179.843628</c:v>
                </c:pt>
                <c:pt idx="1131">
                  <c:v>74181313323.720413</c:v>
                </c:pt>
                <c:pt idx="1132">
                  <c:v>74141998942.722519</c:v>
                </c:pt>
                <c:pt idx="1133">
                  <c:v>74317247773.567932</c:v>
                </c:pt>
                <c:pt idx="1134">
                  <c:v>74321647451.030182</c:v>
                </c:pt>
                <c:pt idx="1135">
                  <c:v>74321647451.030182</c:v>
                </c:pt>
                <c:pt idx="1136">
                  <c:v>74321647451.030182</c:v>
                </c:pt>
                <c:pt idx="1137">
                  <c:v>74197053391.788391</c:v>
                </c:pt>
                <c:pt idx="1138">
                  <c:v>74379464435.756958</c:v>
                </c:pt>
                <c:pt idx="1139">
                  <c:v>74180931037.51236</c:v>
                </c:pt>
                <c:pt idx="1140">
                  <c:v>74123372756.126556</c:v>
                </c:pt>
                <c:pt idx="1141">
                  <c:v>74162220824.819046</c:v>
                </c:pt>
                <c:pt idx="1142">
                  <c:v>74162220824.819046</c:v>
                </c:pt>
                <c:pt idx="1143">
                  <c:v>74162220824.819046</c:v>
                </c:pt>
                <c:pt idx="1144">
                  <c:v>74239219244.536804</c:v>
                </c:pt>
                <c:pt idx="1145">
                  <c:v>74284937532.903763</c:v>
                </c:pt>
                <c:pt idx="1146">
                  <c:v>74188521459.814545</c:v>
                </c:pt>
                <c:pt idx="1147">
                  <c:v>74238240319.702606</c:v>
                </c:pt>
                <c:pt idx="1148">
                  <c:v>74446322438.352112</c:v>
                </c:pt>
                <c:pt idx="1149">
                  <c:v>74446322438.352112</c:v>
                </c:pt>
                <c:pt idx="1150">
                  <c:v>74446322438.352112</c:v>
                </c:pt>
                <c:pt idx="1151">
                  <c:v>74487565975.456711</c:v>
                </c:pt>
                <c:pt idx="1152">
                  <c:v>74728204177.075089</c:v>
                </c:pt>
                <c:pt idx="1153">
                  <c:v>74344214110.952499</c:v>
                </c:pt>
                <c:pt idx="1154">
                  <c:v>74344214110.952499</c:v>
                </c:pt>
                <c:pt idx="1155">
                  <c:v>74558808875.197479</c:v>
                </c:pt>
                <c:pt idx="1156">
                  <c:v>74558808875.197479</c:v>
                </c:pt>
                <c:pt idx="1157">
                  <c:v>74558808875.197479</c:v>
                </c:pt>
                <c:pt idx="1158">
                  <c:v>74733120736.288528</c:v>
                </c:pt>
                <c:pt idx="1159">
                  <c:v>74859172708.286987</c:v>
                </c:pt>
                <c:pt idx="1160">
                  <c:v>75099603467.419418</c:v>
                </c:pt>
                <c:pt idx="1161">
                  <c:v>75131840741.733032</c:v>
                </c:pt>
                <c:pt idx="1162">
                  <c:v>75159485820.935333</c:v>
                </c:pt>
                <c:pt idx="1163">
                  <c:v>75159485820.935333</c:v>
                </c:pt>
                <c:pt idx="1164">
                  <c:v>75159485820.935333</c:v>
                </c:pt>
                <c:pt idx="1165">
                  <c:v>75162939302.637512</c:v>
                </c:pt>
                <c:pt idx="1166">
                  <c:v>75119100687.624634</c:v>
                </c:pt>
                <c:pt idx="1167">
                  <c:v>75324085901.359848</c:v>
                </c:pt>
                <c:pt idx="1168">
                  <c:v>75485440273.951569</c:v>
                </c:pt>
                <c:pt idx="1169">
                  <c:v>75688728397.602158</c:v>
                </c:pt>
                <c:pt idx="1170">
                  <c:v>75688728397.602158</c:v>
                </c:pt>
                <c:pt idx="1171">
                  <c:v>75688728397.602158</c:v>
                </c:pt>
                <c:pt idx="1172">
                  <c:v>75638218090.187927</c:v>
                </c:pt>
                <c:pt idx="1173">
                  <c:v>75674574611.169678</c:v>
                </c:pt>
                <c:pt idx="1174">
                  <c:v>75633348330.289063</c:v>
                </c:pt>
                <c:pt idx="1175">
                  <c:v>75730888473.510086</c:v>
                </c:pt>
                <c:pt idx="1176">
                  <c:v>75736791152.285599</c:v>
                </c:pt>
                <c:pt idx="1177">
                  <c:v>75736791152.285599</c:v>
                </c:pt>
                <c:pt idx="1178">
                  <c:v>75736791152.285599</c:v>
                </c:pt>
                <c:pt idx="1179">
                  <c:v>75681337869.844498</c:v>
                </c:pt>
                <c:pt idx="1180">
                  <c:v>75830925386.060776</c:v>
                </c:pt>
                <c:pt idx="1181">
                  <c:v>75528613296.233856</c:v>
                </c:pt>
                <c:pt idx="1182">
                  <c:v>75528613296.233856</c:v>
                </c:pt>
                <c:pt idx="1183">
                  <c:v>75593111264.2724</c:v>
                </c:pt>
                <c:pt idx="1184">
                  <c:v>75593111264.2724</c:v>
                </c:pt>
                <c:pt idx="1185">
                  <c:v>75593111264.2724</c:v>
                </c:pt>
                <c:pt idx="1186">
                  <c:v>75615438157.194229</c:v>
                </c:pt>
                <c:pt idx="1187">
                  <c:v>76033773746.647141</c:v>
                </c:pt>
                <c:pt idx="1188">
                  <c:v>75332981976</c:v>
                </c:pt>
                <c:pt idx="1189">
                  <c:v>75332981976</c:v>
                </c:pt>
                <c:pt idx="1190">
                  <c:v>75406024217.848755</c:v>
                </c:pt>
                <c:pt idx="1191">
                  <c:v>75406024217.848755</c:v>
                </c:pt>
                <c:pt idx="1192">
                  <c:v>75406024217.848755</c:v>
                </c:pt>
                <c:pt idx="1193">
                  <c:v>75491932463.762268</c:v>
                </c:pt>
                <c:pt idx="1194">
                  <c:v>75539098590.536713</c:v>
                </c:pt>
                <c:pt idx="1195">
                  <c:v>75510230749.813553</c:v>
                </c:pt>
                <c:pt idx="1196">
                  <c:v>75519197180.031921</c:v>
                </c:pt>
                <c:pt idx="1197">
                  <c:v>75496521644.289398</c:v>
                </c:pt>
                <c:pt idx="1198">
                  <c:v>75496521644.289398</c:v>
                </c:pt>
                <c:pt idx="1199">
                  <c:v>75496521644.289398</c:v>
                </c:pt>
                <c:pt idx="1200">
                  <c:v>75424823489.899536</c:v>
                </c:pt>
                <c:pt idx="1201">
                  <c:v>75337031516.719589</c:v>
                </c:pt>
                <c:pt idx="1202">
                  <c:v>75319772875.015076</c:v>
                </c:pt>
                <c:pt idx="1203">
                  <c:v>75305761205.57486</c:v>
                </c:pt>
                <c:pt idx="1204">
                  <c:v>75355618698.958618</c:v>
                </c:pt>
                <c:pt idx="1205">
                  <c:v>75355618698.958618</c:v>
                </c:pt>
                <c:pt idx="1206">
                  <c:v>75355618698.958618</c:v>
                </c:pt>
                <c:pt idx="1207">
                  <c:v>75355618698.958618</c:v>
                </c:pt>
                <c:pt idx="1208">
                  <c:v>75289733537.226639</c:v>
                </c:pt>
                <c:pt idx="1209">
                  <c:v>75216707470.395523</c:v>
                </c:pt>
                <c:pt idx="1210">
                  <c:v>75226405538.205292</c:v>
                </c:pt>
                <c:pt idx="1211">
                  <c:v>75228699861.421158</c:v>
                </c:pt>
                <c:pt idx="1212">
                  <c:v>75228699861.421158</c:v>
                </c:pt>
                <c:pt idx="1213">
                  <c:v>75228699861.421158</c:v>
                </c:pt>
                <c:pt idx="1214">
                  <c:v>75268064996.468109</c:v>
                </c:pt>
                <c:pt idx="1215">
                  <c:v>75301519605.828766</c:v>
                </c:pt>
                <c:pt idx="1216">
                  <c:v>75222380984.386902</c:v>
                </c:pt>
                <c:pt idx="1217">
                  <c:v>75243199561.430008</c:v>
                </c:pt>
                <c:pt idx="1218">
                  <c:v>75257517522.267929</c:v>
                </c:pt>
                <c:pt idx="1219">
                  <c:v>75257517522.267929</c:v>
                </c:pt>
                <c:pt idx="1220">
                  <c:v>75257517522.267929</c:v>
                </c:pt>
                <c:pt idx="1221">
                  <c:v>75233814457.28833</c:v>
                </c:pt>
                <c:pt idx="1222">
                  <c:v>75211556407.559509</c:v>
                </c:pt>
                <c:pt idx="1223">
                  <c:v>75183865568.817657</c:v>
                </c:pt>
                <c:pt idx="1224">
                  <c:v>75242997987.919632</c:v>
                </c:pt>
                <c:pt idx="1225">
                  <c:v>75211014649.879303</c:v>
                </c:pt>
                <c:pt idx="1226">
                  <c:v>75211014649.879303</c:v>
                </c:pt>
                <c:pt idx="1227">
                  <c:v>75211014649.879303</c:v>
                </c:pt>
                <c:pt idx="1228">
                  <c:v>75190213121.499222</c:v>
                </c:pt>
                <c:pt idx="1229">
                  <c:v>75202176202.244614</c:v>
                </c:pt>
                <c:pt idx="1230">
                  <c:v>75139270186.256729</c:v>
                </c:pt>
                <c:pt idx="1231">
                  <c:v>75165062577.900238</c:v>
                </c:pt>
                <c:pt idx="1232">
                  <c:v>75196870561.53598</c:v>
                </c:pt>
                <c:pt idx="1233">
                  <c:v>75196870561.53598</c:v>
                </c:pt>
                <c:pt idx="1234">
                  <c:v>75196870561.53598</c:v>
                </c:pt>
                <c:pt idx="1235">
                  <c:v>75196870561.53598</c:v>
                </c:pt>
                <c:pt idx="1236">
                  <c:v>75189812279.383606</c:v>
                </c:pt>
                <c:pt idx="1237">
                  <c:v>75135198033.114212</c:v>
                </c:pt>
                <c:pt idx="1238">
                  <c:v>75180530650.469803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A-4C3A-97D3-2D8AF5F33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161279"/>
        <c:axId val="1934176159"/>
      </c:lineChart>
      <c:dateAx>
        <c:axId val="19341612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176159"/>
        <c:crosses val="autoZero"/>
        <c:auto val="1"/>
        <c:lblOffset val="100"/>
        <c:baseTimeUnit val="days"/>
      </c:dateAx>
      <c:valAx>
        <c:axId val="193417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16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Stablecoins</a:t>
            </a:r>
            <a:r>
              <a:rPr lang="en-US" baseline="0"/>
              <a:t> Issuer Reserves MtM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'Combined Total Assets'!$B$2</c:f>
              <c:strCache>
                <c:ptCount val="1"/>
                <c:pt idx="0">
                  <c:v> Tether Total Assets 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'Combined Total Assets'!$A$3:$A$1241</c:f>
              <c:numCache>
                <c:formatCode>m/d/yyyy</c:formatCode>
                <c:ptCount val="1239"/>
                <c:pt idx="0">
                  <c:v>44834</c:v>
                </c:pt>
                <c:pt idx="1">
                  <c:v>44835</c:v>
                </c:pt>
                <c:pt idx="2">
                  <c:v>44836</c:v>
                </c:pt>
                <c:pt idx="3">
                  <c:v>44837</c:v>
                </c:pt>
                <c:pt idx="4">
                  <c:v>44838</c:v>
                </c:pt>
                <c:pt idx="5">
                  <c:v>44839</c:v>
                </c:pt>
                <c:pt idx="6">
                  <c:v>44840</c:v>
                </c:pt>
                <c:pt idx="7">
                  <c:v>44841</c:v>
                </c:pt>
                <c:pt idx="8">
                  <c:v>44842</c:v>
                </c:pt>
                <c:pt idx="9">
                  <c:v>44843</c:v>
                </c:pt>
                <c:pt idx="10">
                  <c:v>44844</c:v>
                </c:pt>
                <c:pt idx="11">
                  <c:v>44845</c:v>
                </c:pt>
                <c:pt idx="12">
                  <c:v>44846</c:v>
                </c:pt>
                <c:pt idx="13">
                  <c:v>44847</c:v>
                </c:pt>
                <c:pt idx="14">
                  <c:v>44848</c:v>
                </c:pt>
                <c:pt idx="15">
                  <c:v>44849</c:v>
                </c:pt>
                <c:pt idx="16">
                  <c:v>44850</c:v>
                </c:pt>
                <c:pt idx="17">
                  <c:v>44851</c:v>
                </c:pt>
                <c:pt idx="18">
                  <c:v>44852</c:v>
                </c:pt>
                <c:pt idx="19">
                  <c:v>44853</c:v>
                </c:pt>
                <c:pt idx="20">
                  <c:v>44854</c:v>
                </c:pt>
                <c:pt idx="21">
                  <c:v>44855</c:v>
                </c:pt>
                <c:pt idx="22">
                  <c:v>44856</c:v>
                </c:pt>
                <c:pt idx="23">
                  <c:v>44857</c:v>
                </c:pt>
                <c:pt idx="24">
                  <c:v>44858</c:v>
                </c:pt>
                <c:pt idx="25">
                  <c:v>44859</c:v>
                </c:pt>
                <c:pt idx="26">
                  <c:v>44860</c:v>
                </c:pt>
                <c:pt idx="27">
                  <c:v>44861</c:v>
                </c:pt>
                <c:pt idx="28">
                  <c:v>44862</c:v>
                </c:pt>
                <c:pt idx="29">
                  <c:v>44863</c:v>
                </c:pt>
                <c:pt idx="30">
                  <c:v>44864</c:v>
                </c:pt>
                <c:pt idx="31">
                  <c:v>44865</c:v>
                </c:pt>
                <c:pt idx="32">
                  <c:v>44866</c:v>
                </c:pt>
                <c:pt idx="33">
                  <c:v>44867</c:v>
                </c:pt>
                <c:pt idx="34">
                  <c:v>44868</c:v>
                </c:pt>
                <c:pt idx="35">
                  <c:v>44869</c:v>
                </c:pt>
                <c:pt idx="36">
                  <c:v>44870</c:v>
                </c:pt>
                <c:pt idx="37">
                  <c:v>44871</c:v>
                </c:pt>
                <c:pt idx="38">
                  <c:v>44872</c:v>
                </c:pt>
                <c:pt idx="39">
                  <c:v>44873</c:v>
                </c:pt>
                <c:pt idx="40">
                  <c:v>44874</c:v>
                </c:pt>
                <c:pt idx="41">
                  <c:v>44875</c:v>
                </c:pt>
                <c:pt idx="42">
                  <c:v>44876</c:v>
                </c:pt>
                <c:pt idx="43">
                  <c:v>44877</c:v>
                </c:pt>
                <c:pt idx="44">
                  <c:v>44878</c:v>
                </c:pt>
                <c:pt idx="45">
                  <c:v>44879</c:v>
                </c:pt>
                <c:pt idx="46">
                  <c:v>44880</c:v>
                </c:pt>
                <c:pt idx="47">
                  <c:v>44881</c:v>
                </c:pt>
                <c:pt idx="48">
                  <c:v>44882</c:v>
                </c:pt>
                <c:pt idx="49">
                  <c:v>44883</c:v>
                </c:pt>
                <c:pt idx="50">
                  <c:v>44884</c:v>
                </c:pt>
                <c:pt idx="51">
                  <c:v>44885</c:v>
                </c:pt>
                <c:pt idx="52">
                  <c:v>44886</c:v>
                </c:pt>
                <c:pt idx="53">
                  <c:v>44887</c:v>
                </c:pt>
                <c:pt idx="54">
                  <c:v>44888</c:v>
                </c:pt>
                <c:pt idx="55">
                  <c:v>44889</c:v>
                </c:pt>
                <c:pt idx="56">
                  <c:v>44890</c:v>
                </c:pt>
                <c:pt idx="57">
                  <c:v>44891</c:v>
                </c:pt>
                <c:pt idx="58">
                  <c:v>44892</c:v>
                </c:pt>
                <c:pt idx="59">
                  <c:v>44893</c:v>
                </c:pt>
                <c:pt idx="60">
                  <c:v>44894</c:v>
                </c:pt>
                <c:pt idx="61">
                  <c:v>44895</c:v>
                </c:pt>
                <c:pt idx="62">
                  <c:v>44896</c:v>
                </c:pt>
                <c:pt idx="63">
                  <c:v>44897</c:v>
                </c:pt>
                <c:pt idx="64">
                  <c:v>44898</c:v>
                </c:pt>
                <c:pt idx="65">
                  <c:v>44899</c:v>
                </c:pt>
                <c:pt idx="66">
                  <c:v>44900</c:v>
                </c:pt>
                <c:pt idx="67">
                  <c:v>44901</c:v>
                </c:pt>
                <c:pt idx="68">
                  <c:v>44902</c:v>
                </c:pt>
                <c:pt idx="69">
                  <c:v>44903</c:v>
                </c:pt>
                <c:pt idx="70">
                  <c:v>44904</c:v>
                </c:pt>
                <c:pt idx="71">
                  <c:v>44905</c:v>
                </c:pt>
                <c:pt idx="72">
                  <c:v>44906</c:v>
                </c:pt>
                <c:pt idx="73">
                  <c:v>44907</c:v>
                </c:pt>
                <c:pt idx="74">
                  <c:v>44908</c:v>
                </c:pt>
                <c:pt idx="75">
                  <c:v>44909</c:v>
                </c:pt>
                <c:pt idx="76">
                  <c:v>44910</c:v>
                </c:pt>
                <c:pt idx="77">
                  <c:v>44911</c:v>
                </c:pt>
                <c:pt idx="78">
                  <c:v>44912</c:v>
                </c:pt>
                <c:pt idx="79">
                  <c:v>44913</c:v>
                </c:pt>
                <c:pt idx="80">
                  <c:v>44914</c:v>
                </c:pt>
                <c:pt idx="81">
                  <c:v>44915</c:v>
                </c:pt>
                <c:pt idx="82">
                  <c:v>44916</c:v>
                </c:pt>
                <c:pt idx="83">
                  <c:v>44917</c:v>
                </c:pt>
                <c:pt idx="84">
                  <c:v>44918</c:v>
                </c:pt>
                <c:pt idx="85">
                  <c:v>44919</c:v>
                </c:pt>
                <c:pt idx="86">
                  <c:v>44920</c:v>
                </c:pt>
                <c:pt idx="87">
                  <c:v>44921</c:v>
                </c:pt>
                <c:pt idx="88">
                  <c:v>44922</c:v>
                </c:pt>
                <c:pt idx="89">
                  <c:v>44923</c:v>
                </c:pt>
                <c:pt idx="90">
                  <c:v>44924</c:v>
                </c:pt>
                <c:pt idx="91">
                  <c:v>44925</c:v>
                </c:pt>
                <c:pt idx="92">
                  <c:v>44926</c:v>
                </c:pt>
                <c:pt idx="93">
                  <c:v>44927</c:v>
                </c:pt>
                <c:pt idx="94">
                  <c:v>44928</c:v>
                </c:pt>
                <c:pt idx="95">
                  <c:v>44929</c:v>
                </c:pt>
                <c:pt idx="96">
                  <c:v>44930</c:v>
                </c:pt>
                <c:pt idx="97">
                  <c:v>44931</c:v>
                </c:pt>
                <c:pt idx="98">
                  <c:v>44932</c:v>
                </c:pt>
                <c:pt idx="99">
                  <c:v>44933</c:v>
                </c:pt>
                <c:pt idx="100">
                  <c:v>44934</c:v>
                </c:pt>
                <c:pt idx="101">
                  <c:v>44935</c:v>
                </c:pt>
                <c:pt idx="102">
                  <c:v>44936</c:v>
                </c:pt>
                <c:pt idx="103">
                  <c:v>44937</c:v>
                </c:pt>
                <c:pt idx="104">
                  <c:v>44938</c:v>
                </c:pt>
                <c:pt idx="105">
                  <c:v>44939</c:v>
                </c:pt>
                <c:pt idx="106">
                  <c:v>44940</c:v>
                </c:pt>
                <c:pt idx="107">
                  <c:v>44941</c:v>
                </c:pt>
                <c:pt idx="108">
                  <c:v>44942</c:v>
                </c:pt>
                <c:pt idx="109">
                  <c:v>44943</c:v>
                </c:pt>
                <c:pt idx="110">
                  <c:v>44944</c:v>
                </c:pt>
                <c:pt idx="111">
                  <c:v>44945</c:v>
                </c:pt>
                <c:pt idx="112">
                  <c:v>44946</c:v>
                </c:pt>
                <c:pt idx="113">
                  <c:v>44947</c:v>
                </c:pt>
                <c:pt idx="114">
                  <c:v>44948</c:v>
                </c:pt>
                <c:pt idx="115">
                  <c:v>44949</c:v>
                </c:pt>
                <c:pt idx="116">
                  <c:v>44950</c:v>
                </c:pt>
                <c:pt idx="117">
                  <c:v>44951</c:v>
                </c:pt>
                <c:pt idx="118">
                  <c:v>44952</c:v>
                </c:pt>
                <c:pt idx="119">
                  <c:v>44953</c:v>
                </c:pt>
                <c:pt idx="120">
                  <c:v>44954</c:v>
                </c:pt>
                <c:pt idx="121">
                  <c:v>44955</c:v>
                </c:pt>
                <c:pt idx="122">
                  <c:v>44956</c:v>
                </c:pt>
                <c:pt idx="123">
                  <c:v>44957</c:v>
                </c:pt>
                <c:pt idx="124">
                  <c:v>44958</c:v>
                </c:pt>
                <c:pt idx="125">
                  <c:v>44959</c:v>
                </c:pt>
                <c:pt idx="126">
                  <c:v>44960</c:v>
                </c:pt>
                <c:pt idx="127">
                  <c:v>44961</c:v>
                </c:pt>
                <c:pt idx="128">
                  <c:v>44962</c:v>
                </c:pt>
                <c:pt idx="129">
                  <c:v>44963</c:v>
                </c:pt>
                <c:pt idx="130">
                  <c:v>44964</c:v>
                </c:pt>
                <c:pt idx="131">
                  <c:v>44965</c:v>
                </c:pt>
                <c:pt idx="132">
                  <c:v>44966</c:v>
                </c:pt>
                <c:pt idx="133">
                  <c:v>44967</c:v>
                </c:pt>
                <c:pt idx="134">
                  <c:v>44968</c:v>
                </c:pt>
                <c:pt idx="135">
                  <c:v>44969</c:v>
                </c:pt>
                <c:pt idx="136">
                  <c:v>44970</c:v>
                </c:pt>
                <c:pt idx="137">
                  <c:v>44971</c:v>
                </c:pt>
                <c:pt idx="138">
                  <c:v>44972</c:v>
                </c:pt>
                <c:pt idx="139">
                  <c:v>44973</c:v>
                </c:pt>
                <c:pt idx="140">
                  <c:v>44974</c:v>
                </c:pt>
                <c:pt idx="141">
                  <c:v>44975</c:v>
                </c:pt>
                <c:pt idx="142">
                  <c:v>44976</c:v>
                </c:pt>
                <c:pt idx="143">
                  <c:v>44977</c:v>
                </c:pt>
                <c:pt idx="144">
                  <c:v>44978</c:v>
                </c:pt>
                <c:pt idx="145">
                  <c:v>44979</c:v>
                </c:pt>
                <c:pt idx="146">
                  <c:v>44980</c:v>
                </c:pt>
                <c:pt idx="147">
                  <c:v>44981</c:v>
                </c:pt>
                <c:pt idx="148">
                  <c:v>44982</c:v>
                </c:pt>
                <c:pt idx="149">
                  <c:v>44983</c:v>
                </c:pt>
                <c:pt idx="150">
                  <c:v>44984</c:v>
                </c:pt>
                <c:pt idx="151">
                  <c:v>44985</c:v>
                </c:pt>
                <c:pt idx="152">
                  <c:v>44986</c:v>
                </c:pt>
                <c:pt idx="153">
                  <c:v>44987</c:v>
                </c:pt>
                <c:pt idx="154">
                  <c:v>44988</c:v>
                </c:pt>
                <c:pt idx="155">
                  <c:v>44989</c:v>
                </c:pt>
                <c:pt idx="156">
                  <c:v>44990</c:v>
                </c:pt>
                <c:pt idx="157">
                  <c:v>44991</c:v>
                </c:pt>
                <c:pt idx="158">
                  <c:v>44992</c:v>
                </c:pt>
                <c:pt idx="159">
                  <c:v>44993</c:v>
                </c:pt>
                <c:pt idx="160">
                  <c:v>44994</c:v>
                </c:pt>
                <c:pt idx="161">
                  <c:v>44995</c:v>
                </c:pt>
                <c:pt idx="162">
                  <c:v>44996</c:v>
                </c:pt>
                <c:pt idx="163">
                  <c:v>44997</c:v>
                </c:pt>
                <c:pt idx="164">
                  <c:v>44998</c:v>
                </c:pt>
                <c:pt idx="165">
                  <c:v>44999</c:v>
                </c:pt>
                <c:pt idx="166">
                  <c:v>45000</c:v>
                </c:pt>
                <c:pt idx="167">
                  <c:v>45001</c:v>
                </c:pt>
                <c:pt idx="168">
                  <c:v>45002</c:v>
                </c:pt>
                <c:pt idx="169">
                  <c:v>45003</c:v>
                </c:pt>
                <c:pt idx="170">
                  <c:v>45004</c:v>
                </c:pt>
                <c:pt idx="171">
                  <c:v>45005</c:v>
                </c:pt>
                <c:pt idx="172">
                  <c:v>45006</c:v>
                </c:pt>
                <c:pt idx="173">
                  <c:v>45007</c:v>
                </c:pt>
                <c:pt idx="174">
                  <c:v>45008</c:v>
                </c:pt>
                <c:pt idx="175">
                  <c:v>45009</c:v>
                </c:pt>
                <c:pt idx="176">
                  <c:v>45010</c:v>
                </c:pt>
                <c:pt idx="177">
                  <c:v>45011</c:v>
                </c:pt>
                <c:pt idx="178">
                  <c:v>45012</c:v>
                </c:pt>
                <c:pt idx="179">
                  <c:v>45013</c:v>
                </c:pt>
                <c:pt idx="180">
                  <c:v>45014</c:v>
                </c:pt>
                <c:pt idx="181">
                  <c:v>45015</c:v>
                </c:pt>
                <c:pt idx="182">
                  <c:v>45016</c:v>
                </c:pt>
                <c:pt idx="183">
                  <c:v>45017</c:v>
                </c:pt>
                <c:pt idx="184">
                  <c:v>45018</c:v>
                </c:pt>
                <c:pt idx="185">
                  <c:v>45019</c:v>
                </c:pt>
                <c:pt idx="186">
                  <c:v>45020</c:v>
                </c:pt>
                <c:pt idx="187">
                  <c:v>45021</c:v>
                </c:pt>
                <c:pt idx="188">
                  <c:v>45022</c:v>
                </c:pt>
                <c:pt idx="189">
                  <c:v>45023</c:v>
                </c:pt>
                <c:pt idx="190">
                  <c:v>45024</c:v>
                </c:pt>
                <c:pt idx="191">
                  <c:v>45025</c:v>
                </c:pt>
                <c:pt idx="192">
                  <c:v>45026</c:v>
                </c:pt>
                <c:pt idx="193">
                  <c:v>45027</c:v>
                </c:pt>
                <c:pt idx="194">
                  <c:v>45028</c:v>
                </c:pt>
                <c:pt idx="195">
                  <c:v>45029</c:v>
                </c:pt>
                <c:pt idx="196">
                  <c:v>45030</c:v>
                </c:pt>
                <c:pt idx="197">
                  <c:v>45031</c:v>
                </c:pt>
                <c:pt idx="198">
                  <c:v>45032</c:v>
                </c:pt>
                <c:pt idx="199">
                  <c:v>45033</c:v>
                </c:pt>
                <c:pt idx="200">
                  <c:v>45034</c:v>
                </c:pt>
                <c:pt idx="201">
                  <c:v>45035</c:v>
                </c:pt>
                <c:pt idx="202">
                  <c:v>45036</c:v>
                </c:pt>
                <c:pt idx="203">
                  <c:v>45037</c:v>
                </c:pt>
                <c:pt idx="204">
                  <c:v>45038</c:v>
                </c:pt>
                <c:pt idx="205">
                  <c:v>45039</c:v>
                </c:pt>
                <c:pt idx="206">
                  <c:v>45040</c:v>
                </c:pt>
                <c:pt idx="207">
                  <c:v>45041</c:v>
                </c:pt>
                <c:pt idx="208">
                  <c:v>45042</c:v>
                </c:pt>
                <c:pt idx="209">
                  <c:v>45043</c:v>
                </c:pt>
                <c:pt idx="210">
                  <c:v>45044</c:v>
                </c:pt>
                <c:pt idx="211">
                  <c:v>45045</c:v>
                </c:pt>
                <c:pt idx="212">
                  <c:v>45046</c:v>
                </c:pt>
                <c:pt idx="213">
                  <c:v>45047</c:v>
                </c:pt>
                <c:pt idx="214">
                  <c:v>45048</c:v>
                </c:pt>
                <c:pt idx="215">
                  <c:v>45049</c:v>
                </c:pt>
                <c:pt idx="216">
                  <c:v>45050</c:v>
                </c:pt>
                <c:pt idx="217">
                  <c:v>45051</c:v>
                </c:pt>
                <c:pt idx="218">
                  <c:v>45052</c:v>
                </c:pt>
                <c:pt idx="219">
                  <c:v>45053</c:v>
                </c:pt>
                <c:pt idx="220">
                  <c:v>45054</c:v>
                </c:pt>
                <c:pt idx="221">
                  <c:v>45055</c:v>
                </c:pt>
                <c:pt idx="222">
                  <c:v>45056</c:v>
                </c:pt>
                <c:pt idx="223">
                  <c:v>45057</c:v>
                </c:pt>
                <c:pt idx="224">
                  <c:v>45058</c:v>
                </c:pt>
                <c:pt idx="225">
                  <c:v>45059</c:v>
                </c:pt>
                <c:pt idx="226">
                  <c:v>45060</c:v>
                </c:pt>
                <c:pt idx="227">
                  <c:v>45061</c:v>
                </c:pt>
                <c:pt idx="228">
                  <c:v>45062</c:v>
                </c:pt>
                <c:pt idx="229">
                  <c:v>45063</c:v>
                </c:pt>
                <c:pt idx="230">
                  <c:v>45064</c:v>
                </c:pt>
                <c:pt idx="231">
                  <c:v>45065</c:v>
                </c:pt>
                <c:pt idx="232">
                  <c:v>45066</c:v>
                </c:pt>
                <c:pt idx="233">
                  <c:v>45067</c:v>
                </c:pt>
                <c:pt idx="234">
                  <c:v>45068</c:v>
                </c:pt>
                <c:pt idx="235">
                  <c:v>45069</c:v>
                </c:pt>
                <c:pt idx="236">
                  <c:v>45070</c:v>
                </c:pt>
                <c:pt idx="237">
                  <c:v>45071</c:v>
                </c:pt>
                <c:pt idx="238">
                  <c:v>45072</c:v>
                </c:pt>
                <c:pt idx="239">
                  <c:v>45073</c:v>
                </c:pt>
                <c:pt idx="240">
                  <c:v>45074</c:v>
                </c:pt>
                <c:pt idx="241">
                  <c:v>45075</c:v>
                </c:pt>
                <c:pt idx="242">
                  <c:v>45076</c:v>
                </c:pt>
                <c:pt idx="243">
                  <c:v>45077</c:v>
                </c:pt>
                <c:pt idx="244">
                  <c:v>45078</c:v>
                </c:pt>
                <c:pt idx="245">
                  <c:v>45079</c:v>
                </c:pt>
                <c:pt idx="246">
                  <c:v>45080</c:v>
                </c:pt>
                <c:pt idx="247">
                  <c:v>45081</c:v>
                </c:pt>
                <c:pt idx="248">
                  <c:v>45082</c:v>
                </c:pt>
                <c:pt idx="249">
                  <c:v>45083</c:v>
                </c:pt>
                <c:pt idx="250">
                  <c:v>45084</c:v>
                </c:pt>
                <c:pt idx="251">
                  <c:v>45085</c:v>
                </c:pt>
                <c:pt idx="252">
                  <c:v>45086</c:v>
                </c:pt>
                <c:pt idx="253">
                  <c:v>45087</c:v>
                </c:pt>
                <c:pt idx="254">
                  <c:v>45088</c:v>
                </c:pt>
                <c:pt idx="255">
                  <c:v>45089</c:v>
                </c:pt>
                <c:pt idx="256">
                  <c:v>45090</c:v>
                </c:pt>
                <c:pt idx="257">
                  <c:v>45091</c:v>
                </c:pt>
                <c:pt idx="258">
                  <c:v>45092</c:v>
                </c:pt>
                <c:pt idx="259">
                  <c:v>45093</c:v>
                </c:pt>
                <c:pt idx="260">
                  <c:v>45094</c:v>
                </c:pt>
                <c:pt idx="261">
                  <c:v>45095</c:v>
                </c:pt>
                <c:pt idx="262">
                  <c:v>45096</c:v>
                </c:pt>
                <c:pt idx="263">
                  <c:v>45097</c:v>
                </c:pt>
                <c:pt idx="264">
                  <c:v>45098</c:v>
                </c:pt>
                <c:pt idx="265">
                  <c:v>45099</c:v>
                </c:pt>
                <c:pt idx="266">
                  <c:v>45100</c:v>
                </c:pt>
                <c:pt idx="267">
                  <c:v>45101</c:v>
                </c:pt>
                <c:pt idx="268">
                  <c:v>45102</c:v>
                </c:pt>
                <c:pt idx="269">
                  <c:v>45103</c:v>
                </c:pt>
                <c:pt idx="270">
                  <c:v>45104</c:v>
                </c:pt>
                <c:pt idx="271">
                  <c:v>45105</c:v>
                </c:pt>
                <c:pt idx="272">
                  <c:v>45106</c:v>
                </c:pt>
                <c:pt idx="273">
                  <c:v>45107</c:v>
                </c:pt>
                <c:pt idx="274">
                  <c:v>45108</c:v>
                </c:pt>
                <c:pt idx="275">
                  <c:v>45109</c:v>
                </c:pt>
                <c:pt idx="276">
                  <c:v>45110</c:v>
                </c:pt>
                <c:pt idx="277">
                  <c:v>45111</c:v>
                </c:pt>
                <c:pt idx="278">
                  <c:v>45112</c:v>
                </c:pt>
                <c:pt idx="279">
                  <c:v>45113</c:v>
                </c:pt>
                <c:pt idx="280">
                  <c:v>45114</c:v>
                </c:pt>
                <c:pt idx="281">
                  <c:v>45115</c:v>
                </c:pt>
                <c:pt idx="282">
                  <c:v>45116</c:v>
                </c:pt>
                <c:pt idx="283">
                  <c:v>45117</c:v>
                </c:pt>
                <c:pt idx="284">
                  <c:v>45118</c:v>
                </c:pt>
                <c:pt idx="285">
                  <c:v>45119</c:v>
                </c:pt>
                <c:pt idx="286">
                  <c:v>45120</c:v>
                </c:pt>
                <c:pt idx="287">
                  <c:v>45121</c:v>
                </c:pt>
                <c:pt idx="288">
                  <c:v>45122</c:v>
                </c:pt>
                <c:pt idx="289">
                  <c:v>45123</c:v>
                </c:pt>
                <c:pt idx="290">
                  <c:v>45124</c:v>
                </c:pt>
                <c:pt idx="291">
                  <c:v>45125</c:v>
                </c:pt>
                <c:pt idx="292">
                  <c:v>45126</c:v>
                </c:pt>
                <c:pt idx="293">
                  <c:v>45127</c:v>
                </c:pt>
                <c:pt idx="294">
                  <c:v>45128</c:v>
                </c:pt>
                <c:pt idx="295">
                  <c:v>45129</c:v>
                </c:pt>
                <c:pt idx="296">
                  <c:v>45130</c:v>
                </c:pt>
                <c:pt idx="297">
                  <c:v>45131</c:v>
                </c:pt>
                <c:pt idx="298">
                  <c:v>45132</c:v>
                </c:pt>
                <c:pt idx="299">
                  <c:v>45133</c:v>
                </c:pt>
                <c:pt idx="300">
                  <c:v>45134</c:v>
                </c:pt>
                <c:pt idx="301">
                  <c:v>45135</c:v>
                </c:pt>
                <c:pt idx="302">
                  <c:v>45136</c:v>
                </c:pt>
                <c:pt idx="303">
                  <c:v>45137</c:v>
                </c:pt>
                <c:pt idx="304">
                  <c:v>45138</c:v>
                </c:pt>
                <c:pt idx="305">
                  <c:v>45139</c:v>
                </c:pt>
                <c:pt idx="306">
                  <c:v>45140</c:v>
                </c:pt>
                <c:pt idx="307">
                  <c:v>45141</c:v>
                </c:pt>
                <c:pt idx="308">
                  <c:v>45142</c:v>
                </c:pt>
                <c:pt idx="309">
                  <c:v>45143</c:v>
                </c:pt>
                <c:pt idx="310">
                  <c:v>45144</c:v>
                </c:pt>
                <c:pt idx="311">
                  <c:v>45145</c:v>
                </c:pt>
                <c:pt idx="312">
                  <c:v>45146</c:v>
                </c:pt>
                <c:pt idx="313">
                  <c:v>45147</c:v>
                </c:pt>
                <c:pt idx="314">
                  <c:v>45148</c:v>
                </c:pt>
                <c:pt idx="315">
                  <c:v>45149</c:v>
                </c:pt>
                <c:pt idx="316">
                  <c:v>45150</c:v>
                </c:pt>
                <c:pt idx="317">
                  <c:v>45151</c:v>
                </c:pt>
                <c:pt idx="318">
                  <c:v>45152</c:v>
                </c:pt>
                <c:pt idx="319">
                  <c:v>45153</c:v>
                </c:pt>
                <c:pt idx="320">
                  <c:v>45154</c:v>
                </c:pt>
                <c:pt idx="321">
                  <c:v>45155</c:v>
                </c:pt>
                <c:pt idx="322">
                  <c:v>45156</c:v>
                </c:pt>
                <c:pt idx="323">
                  <c:v>45157</c:v>
                </c:pt>
                <c:pt idx="324">
                  <c:v>45158</c:v>
                </c:pt>
                <c:pt idx="325">
                  <c:v>45159</c:v>
                </c:pt>
                <c:pt idx="326">
                  <c:v>45160</c:v>
                </c:pt>
                <c:pt idx="327">
                  <c:v>45161</c:v>
                </c:pt>
                <c:pt idx="328">
                  <c:v>45162</c:v>
                </c:pt>
                <c:pt idx="329">
                  <c:v>45163</c:v>
                </c:pt>
                <c:pt idx="330">
                  <c:v>45164</c:v>
                </c:pt>
                <c:pt idx="331">
                  <c:v>45165</c:v>
                </c:pt>
                <c:pt idx="332">
                  <c:v>45166</c:v>
                </c:pt>
                <c:pt idx="333">
                  <c:v>45167</c:v>
                </c:pt>
                <c:pt idx="334">
                  <c:v>45168</c:v>
                </c:pt>
                <c:pt idx="335">
                  <c:v>45169</c:v>
                </c:pt>
                <c:pt idx="336">
                  <c:v>45170</c:v>
                </c:pt>
                <c:pt idx="337">
                  <c:v>45171</c:v>
                </c:pt>
                <c:pt idx="338">
                  <c:v>45172</c:v>
                </c:pt>
                <c:pt idx="339">
                  <c:v>45173</c:v>
                </c:pt>
                <c:pt idx="340">
                  <c:v>45174</c:v>
                </c:pt>
                <c:pt idx="341">
                  <c:v>45175</c:v>
                </c:pt>
                <c:pt idx="342">
                  <c:v>45176</c:v>
                </c:pt>
                <c:pt idx="343">
                  <c:v>45177</c:v>
                </c:pt>
                <c:pt idx="344">
                  <c:v>45178</c:v>
                </c:pt>
                <c:pt idx="345">
                  <c:v>45179</c:v>
                </c:pt>
                <c:pt idx="346">
                  <c:v>45180</c:v>
                </c:pt>
                <c:pt idx="347">
                  <c:v>45181</c:v>
                </c:pt>
                <c:pt idx="348">
                  <c:v>45182</c:v>
                </c:pt>
                <c:pt idx="349">
                  <c:v>45183</c:v>
                </c:pt>
                <c:pt idx="350">
                  <c:v>45184</c:v>
                </c:pt>
                <c:pt idx="351">
                  <c:v>45185</c:v>
                </c:pt>
                <c:pt idx="352">
                  <c:v>45186</c:v>
                </c:pt>
                <c:pt idx="353">
                  <c:v>45187</c:v>
                </c:pt>
                <c:pt idx="354">
                  <c:v>45188</c:v>
                </c:pt>
                <c:pt idx="355">
                  <c:v>45189</c:v>
                </c:pt>
                <c:pt idx="356">
                  <c:v>45190</c:v>
                </c:pt>
                <c:pt idx="357">
                  <c:v>45191</c:v>
                </c:pt>
                <c:pt idx="358">
                  <c:v>45192</c:v>
                </c:pt>
                <c:pt idx="359">
                  <c:v>45193</c:v>
                </c:pt>
                <c:pt idx="360">
                  <c:v>45194</c:v>
                </c:pt>
                <c:pt idx="361">
                  <c:v>45195</c:v>
                </c:pt>
                <c:pt idx="362">
                  <c:v>45196</c:v>
                </c:pt>
                <c:pt idx="363">
                  <c:v>45197</c:v>
                </c:pt>
                <c:pt idx="364">
                  <c:v>45198</c:v>
                </c:pt>
                <c:pt idx="365">
                  <c:v>45199</c:v>
                </c:pt>
                <c:pt idx="366">
                  <c:v>45200</c:v>
                </c:pt>
                <c:pt idx="367">
                  <c:v>45201</c:v>
                </c:pt>
                <c:pt idx="368">
                  <c:v>45202</c:v>
                </c:pt>
                <c:pt idx="369">
                  <c:v>45203</c:v>
                </c:pt>
                <c:pt idx="370">
                  <c:v>45204</c:v>
                </c:pt>
                <c:pt idx="371">
                  <c:v>45205</c:v>
                </c:pt>
                <c:pt idx="372">
                  <c:v>45206</c:v>
                </c:pt>
                <c:pt idx="373">
                  <c:v>45207</c:v>
                </c:pt>
                <c:pt idx="374">
                  <c:v>45208</c:v>
                </c:pt>
                <c:pt idx="375">
                  <c:v>45209</c:v>
                </c:pt>
                <c:pt idx="376">
                  <c:v>45210</c:v>
                </c:pt>
                <c:pt idx="377">
                  <c:v>45211</c:v>
                </c:pt>
                <c:pt idx="378">
                  <c:v>45212</c:v>
                </c:pt>
                <c:pt idx="379">
                  <c:v>45213</c:v>
                </c:pt>
                <c:pt idx="380">
                  <c:v>45214</c:v>
                </c:pt>
                <c:pt idx="381">
                  <c:v>45215</c:v>
                </c:pt>
                <c:pt idx="382">
                  <c:v>45216</c:v>
                </c:pt>
                <c:pt idx="383">
                  <c:v>45217</c:v>
                </c:pt>
                <c:pt idx="384">
                  <c:v>45218</c:v>
                </c:pt>
                <c:pt idx="385">
                  <c:v>45219</c:v>
                </c:pt>
                <c:pt idx="386">
                  <c:v>45220</c:v>
                </c:pt>
                <c:pt idx="387">
                  <c:v>45221</c:v>
                </c:pt>
                <c:pt idx="388">
                  <c:v>45222</c:v>
                </c:pt>
                <c:pt idx="389">
                  <c:v>45223</c:v>
                </c:pt>
                <c:pt idx="390">
                  <c:v>45224</c:v>
                </c:pt>
                <c:pt idx="391">
                  <c:v>45225</c:v>
                </c:pt>
                <c:pt idx="392">
                  <c:v>45226</c:v>
                </c:pt>
                <c:pt idx="393">
                  <c:v>45227</c:v>
                </c:pt>
                <c:pt idx="394">
                  <c:v>45228</c:v>
                </c:pt>
                <c:pt idx="395">
                  <c:v>45229</c:v>
                </c:pt>
                <c:pt idx="396">
                  <c:v>45230</c:v>
                </c:pt>
                <c:pt idx="397">
                  <c:v>45231</c:v>
                </c:pt>
                <c:pt idx="398">
                  <c:v>45232</c:v>
                </c:pt>
                <c:pt idx="399">
                  <c:v>45233</c:v>
                </c:pt>
                <c:pt idx="400">
                  <c:v>45234</c:v>
                </c:pt>
                <c:pt idx="401">
                  <c:v>45235</c:v>
                </c:pt>
                <c:pt idx="402">
                  <c:v>45236</c:v>
                </c:pt>
                <c:pt idx="403">
                  <c:v>45237</c:v>
                </c:pt>
                <c:pt idx="404">
                  <c:v>45238</c:v>
                </c:pt>
                <c:pt idx="405">
                  <c:v>45239</c:v>
                </c:pt>
                <c:pt idx="406">
                  <c:v>45240</c:v>
                </c:pt>
                <c:pt idx="407">
                  <c:v>45241</c:v>
                </c:pt>
                <c:pt idx="408">
                  <c:v>45242</c:v>
                </c:pt>
                <c:pt idx="409">
                  <c:v>45243</c:v>
                </c:pt>
                <c:pt idx="410">
                  <c:v>45244</c:v>
                </c:pt>
                <c:pt idx="411">
                  <c:v>45245</c:v>
                </c:pt>
                <c:pt idx="412">
                  <c:v>45246</c:v>
                </c:pt>
                <c:pt idx="413">
                  <c:v>45247</c:v>
                </c:pt>
                <c:pt idx="414">
                  <c:v>45248</c:v>
                </c:pt>
                <c:pt idx="415">
                  <c:v>45249</c:v>
                </c:pt>
                <c:pt idx="416">
                  <c:v>45250</c:v>
                </c:pt>
                <c:pt idx="417">
                  <c:v>45251</c:v>
                </c:pt>
                <c:pt idx="418">
                  <c:v>45252</c:v>
                </c:pt>
                <c:pt idx="419">
                  <c:v>45253</c:v>
                </c:pt>
                <c:pt idx="420">
                  <c:v>45254</c:v>
                </c:pt>
                <c:pt idx="421">
                  <c:v>45255</c:v>
                </c:pt>
                <c:pt idx="422">
                  <c:v>45256</c:v>
                </c:pt>
                <c:pt idx="423">
                  <c:v>45257</c:v>
                </c:pt>
                <c:pt idx="424">
                  <c:v>45258</c:v>
                </c:pt>
                <c:pt idx="425">
                  <c:v>45259</c:v>
                </c:pt>
                <c:pt idx="426">
                  <c:v>45260</c:v>
                </c:pt>
                <c:pt idx="427">
                  <c:v>45261</c:v>
                </c:pt>
                <c:pt idx="428">
                  <c:v>45262</c:v>
                </c:pt>
                <c:pt idx="429">
                  <c:v>45263</c:v>
                </c:pt>
                <c:pt idx="430">
                  <c:v>45264</c:v>
                </c:pt>
                <c:pt idx="431">
                  <c:v>45265</c:v>
                </c:pt>
                <c:pt idx="432">
                  <c:v>45266</c:v>
                </c:pt>
                <c:pt idx="433">
                  <c:v>45267</c:v>
                </c:pt>
                <c:pt idx="434">
                  <c:v>45268</c:v>
                </c:pt>
                <c:pt idx="435">
                  <c:v>45269</c:v>
                </c:pt>
                <c:pt idx="436">
                  <c:v>45270</c:v>
                </c:pt>
                <c:pt idx="437">
                  <c:v>45271</c:v>
                </c:pt>
                <c:pt idx="438">
                  <c:v>45272</c:v>
                </c:pt>
                <c:pt idx="439">
                  <c:v>45273</c:v>
                </c:pt>
                <c:pt idx="440">
                  <c:v>45274</c:v>
                </c:pt>
                <c:pt idx="441">
                  <c:v>45275</c:v>
                </c:pt>
                <c:pt idx="442">
                  <c:v>45276</c:v>
                </c:pt>
                <c:pt idx="443">
                  <c:v>45277</c:v>
                </c:pt>
                <c:pt idx="444">
                  <c:v>45278</c:v>
                </c:pt>
                <c:pt idx="445">
                  <c:v>45279</c:v>
                </c:pt>
                <c:pt idx="446">
                  <c:v>45280</c:v>
                </c:pt>
                <c:pt idx="447">
                  <c:v>45281</c:v>
                </c:pt>
                <c:pt idx="448">
                  <c:v>45282</c:v>
                </c:pt>
                <c:pt idx="449">
                  <c:v>45283</c:v>
                </c:pt>
                <c:pt idx="450">
                  <c:v>45284</c:v>
                </c:pt>
                <c:pt idx="451">
                  <c:v>45285</c:v>
                </c:pt>
                <c:pt idx="452">
                  <c:v>45286</c:v>
                </c:pt>
                <c:pt idx="453">
                  <c:v>45287</c:v>
                </c:pt>
                <c:pt idx="454">
                  <c:v>45288</c:v>
                </c:pt>
                <c:pt idx="455">
                  <c:v>45289</c:v>
                </c:pt>
                <c:pt idx="456">
                  <c:v>45290</c:v>
                </c:pt>
                <c:pt idx="457">
                  <c:v>45291</c:v>
                </c:pt>
                <c:pt idx="458">
                  <c:v>45292</c:v>
                </c:pt>
                <c:pt idx="459">
                  <c:v>45293</c:v>
                </c:pt>
                <c:pt idx="460">
                  <c:v>45294</c:v>
                </c:pt>
                <c:pt idx="461">
                  <c:v>45295</c:v>
                </c:pt>
                <c:pt idx="462">
                  <c:v>45296</c:v>
                </c:pt>
                <c:pt idx="463">
                  <c:v>45297</c:v>
                </c:pt>
                <c:pt idx="464">
                  <c:v>45298</c:v>
                </c:pt>
                <c:pt idx="465">
                  <c:v>45299</c:v>
                </c:pt>
                <c:pt idx="466">
                  <c:v>45300</c:v>
                </c:pt>
                <c:pt idx="467">
                  <c:v>45301</c:v>
                </c:pt>
                <c:pt idx="468">
                  <c:v>45302</c:v>
                </c:pt>
                <c:pt idx="469">
                  <c:v>45303</c:v>
                </c:pt>
                <c:pt idx="470">
                  <c:v>45304</c:v>
                </c:pt>
                <c:pt idx="471">
                  <c:v>45305</c:v>
                </c:pt>
                <c:pt idx="472">
                  <c:v>45306</c:v>
                </c:pt>
                <c:pt idx="473">
                  <c:v>45307</c:v>
                </c:pt>
                <c:pt idx="474">
                  <c:v>45308</c:v>
                </c:pt>
                <c:pt idx="475">
                  <c:v>45309</c:v>
                </c:pt>
                <c:pt idx="476">
                  <c:v>45310</c:v>
                </c:pt>
                <c:pt idx="477">
                  <c:v>45311</c:v>
                </c:pt>
                <c:pt idx="478">
                  <c:v>45312</c:v>
                </c:pt>
                <c:pt idx="479">
                  <c:v>45313</c:v>
                </c:pt>
                <c:pt idx="480">
                  <c:v>45314</c:v>
                </c:pt>
                <c:pt idx="481">
                  <c:v>45315</c:v>
                </c:pt>
                <c:pt idx="482">
                  <c:v>45316</c:v>
                </c:pt>
                <c:pt idx="483">
                  <c:v>45317</c:v>
                </c:pt>
                <c:pt idx="484">
                  <c:v>45318</c:v>
                </c:pt>
                <c:pt idx="485">
                  <c:v>45319</c:v>
                </c:pt>
                <c:pt idx="486">
                  <c:v>45320</c:v>
                </c:pt>
                <c:pt idx="487">
                  <c:v>45321</c:v>
                </c:pt>
                <c:pt idx="488">
                  <c:v>45322</c:v>
                </c:pt>
                <c:pt idx="489">
                  <c:v>45323</c:v>
                </c:pt>
                <c:pt idx="490">
                  <c:v>45324</c:v>
                </c:pt>
                <c:pt idx="491">
                  <c:v>45325</c:v>
                </c:pt>
                <c:pt idx="492">
                  <c:v>45326</c:v>
                </c:pt>
                <c:pt idx="493">
                  <c:v>45327</c:v>
                </c:pt>
                <c:pt idx="494">
                  <c:v>45328</c:v>
                </c:pt>
                <c:pt idx="495">
                  <c:v>45329</c:v>
                </c:pt>
                <c:pt idx="496">
                  <c:v>45330</c:v>
                </c:pt>
                <c:pt idx="497">
                  <c:v>45331</c:v>
                </c:pt>
                <c:pt idx="498">
                  <c:v>45332</c:v>
                </c:pt>
                <c:pt idx="499">
                  <c:v>45333</c:v>
                </c:pt>
                <c:pt idx="500">
                  <c:v>45334</c:v>
                </c:pt>
                <c:pt idx="501">
                  <c:v>45335</c:v>
                </c:pt>
                <c:pt idx="502">
                  <c:v>45336</c:v>
                </c:pt>
                <c:pt idx="503">
                  <c:v>45337</c:v>
                </c:pt>
                <c:pt idx="504">
                  <c:v>45338</c:v>
                </c:pt>
                <c:pt idx="505">
                  <c:v>45339</c:v>
                </c:pt>
                <c:pt idx="506">
                  <c:v>45340</c:v>
                </c:pt>
                <c:pt idx="507">
                  <c:v>45341</c:v>
                </c:pt>
                <c:pt idx="508">
                  <c:v>45342</c:v>
                </c:pt>
                <c:pt idx="509">
                  <c:v>45343</c:v>
                </c:pt>
                <c:pt idx="510">
                  <c:v>45344</c:v>
                </c:pt>
                <c:pt idx="511">
                  <c:v>45345</c:v>
                </c:pt>
                <c:pt idx="512">
                  <c:v>45346</c:v>
                </c:pt>
                <c:pt idx="513">
                  <c:v>45347</c:v>
                </c:pt>
                <c:pt idx="514">
                  <c:v>45348</c:v>
                </c:pt>
                <c:pt idx="515">
                  <c:v>45349</c:v>
                </c:pt>
                <c:pt idx="516">
                  <c:v>45350</c:v>
                </c:pt>
                <c:pt idx="517">
                  <c:v>45351</c:v>
                </c:pt>
                <c:pt idx="518">
                  <c:v>45352</c:v>
                </c:pt>
                <c:pt idx="519">
                  <c:v>45353</c:v>
                </c:pt>
                <c:pt idx="520">
                  <c:v>45354</c:v>
                </c:pt>
                <c:pt idx="521">
                  <c:v>45355</c:v>
                </c:pt>
                <c:pt idx="522">
                  <c:v>45356</c:v>
                </c:pt>
                <c:pt idx="523">
                  <c:v>45357</c:v>
                </c:pt>
                <c:pt idx="524">
                  <c:v>45358</c:v>
                </c:pt>
                <c:pt idx="525">
                  <c:v>45359</c:v>
                </c:pt>
                <c:pt idx="526">
                  <c:v>45360</c:v>
                </c:pt>
                <c:pt idx="527">
                  <c:v>45361</c:v>
                </c:pt>
                <c:pt idx="528">
                  <c:v>45362</c:v>
                </c:pt>
                <c:pt idx="529">
                  <c:v>45363</c:v>
                </c:pt>
                <c:pt idx="530">
                  <c:v>45364</c:v>
                </c:pt>
                <c:pt idx="531">
                  <c:v>45365</c:v>
                </c:pt>
                <c:pt idx="532">
                  <c:v>45366</c:v>
                </c:pt>
                <c:pt idx="533">
                  <c:v>45367</c:v>
                </c:pt>
                <c:pt idx="534">
                  <c:v>45368</c:v>
                </c:pt>
                <c:pt idx="535">
                  <c:v>45369</c:v>
                </c:pt>
                <c:pt idx="536">
                  <c:v>45370</c:v>
                </c:pt>
                <c:pt idx="537">
                  <c:v>45371</c:v>
                </c:pt>
                <c:pt idx="538">
                  <c:v>45372</c:v>
                </c:pt>
                <c:pt idx="539">
                  <c:v>45373</c:v>
                </c:pt>
                <c:pt idx="540">
                  <c:v>45374</c:v>
                </c:pt>
                <c:pt idx="541">
                  <c:v>45375</c:v>
                </c:pt>
                <c:pt idx="542">
                  <c:v>45376</c:v>
                </c:pt>
                <c:pt idx="543">
                  <c:v>45377</c:v>
                </c:pt>
                <c:pt idx="544">
                  <c:v>45378</c:v>
                </c:pt>
                <c:pt idx="545">
                  <c:v>45379</c:v>
                </c:pt>
                <c:pt idx="546">
                  <c:v>45380</c:v>
                </c:pt>
                <c:pt idx="547">
                  <c:v>45381</c:v>
                </c:pt>
                <c:pt idx="548">
                  <c:v>45382</c:v>
                </c:pt>
                <c:pt idx="549">
                  <c:v>45383</c:v>
                </c:pt>
                <c:pt idx="550">
                  <c:v>45384</c:v>
                </c:pt>
                <c:pt idx="551">
                  <c:v>45385</c:v>
                </c:pt>
                <c:pt idx="552">
                  <c:v>45386</c:v>
                </c:pt>
                <c:pt idx="553">
                  <c:v>45387</c:v>
                </c:pt>
                <c:pt idx="554">
                  <c:v>45388</c:v>
                </c:pt>
                <c:pt idx="555">
                  <c:v>45389</c:v>
                </c:pt>
                <c:pt idx="556">
                  <c:v>45390</c:v>
                </c:pt>
                <c:pt idx="557">
                  <c:v>45391</c:v>
                </c:pt>
                <c:pt idx="558">
                  <c:v>45392</c:v>
                </c:pt>
                <c:pt idx="559">
                  <c:v>45393</c:v>
                </c:pt>
                <c:pt idx="560">
                  <c:v>45394</c:v>
                </c:pt>
                <c:pt idx="561">
                  <c:v>45395</c:v>
                </c:pt>
                <c:pt idx="562">
                  <c:v>45396</c:v>
                </c:pt>
                <c:pt idx="563">
                  <c:v>45397</c:v>
                </c:pt>
                <c:pt idx="564">
                  <c:v>45398</c:v>
                </c:pt>
                <c:pt idx="565">
                  <c:v>45399</c:v>
                </c:pt>
                <c:pt idx="566">
                  <c:v>45400</c:v>
                </c:pt>
                <c:pt idx="567">
                  <c:v>45401</c:v>
                </c:pt>
                <c:pt idx="568">
                  <c:v>45402</c:v>
                </c:pt>
                <c:pt idx="569">
                  <c:v>45403</c:v>
                </c:pt>
                <c:pt idx="570">
                  <c:v>45404</c:v>
                </c:pt>
                <c:pt idx="571">
                  <c:v>45405</c:v>
                </c:pt>
                <c:pt idx="572">
                  <c:v>45406</c:v>
                </c:pt>
                <c:pt idx="573">
                  <c:v>45407</c:v>
                </c:pt>
                <c:pt idx="574">
                  <c:v>45408</c:v>
                </c:pt>
                <c:pt idx="575">
                  <c:v>45409</c:v>
                </c:pt>
                <c:pt idx="576">
                  <c:v>45410</c:v>
                </c:pt>
                <c:pt idx="577">
                  <c:v>45411</c:v>
                </c:pt>
                <c:pt idx="578">
                  <c:v>45412</c:v>
                </c:pt>
                <c:pt idx="579">
                  <c:v>45413</c:v>
                </c:pt>
                <c:pt idx="580">
                  <c:v>45414</c:v>
                </c:pt>
                <c:pt idx="581">
                  <c:v>45415</c:v>
                </c:pt>
                <c:pt idx="582">
                  <c:v>45416</c:v>
                </c:pt>
                <c:pt idx="583">
                  <c:v>45417</c:v>
                </c:pt>
                <c:pt idx="584">
                  <c:v>45418</c:v>
                </c:pt>
                <c:pt idx="585">
                  <c:v>45419</c:v>
                </c:pt>
                <c:pt idx="586">
                  <c:v>45420</c:v>
                </c:pt>
                <c:pt idx="587">
                  <c:v>45421</c:v>
                </c:pt>
                <c:pt idx="588">
                  <c:v>45422</c:v>
                </c:pt>
                <c:pt idx="589">
                  <c:v>45423</c:v>
                </c:pt>
                <c:pt idx="590">
                  <c:v>45424</c:v>
                </c:pt>
                <c:pt idx="591">
                  <c:v>45425</c:v>
                </c:pt>
                <c:pt idx="592">
                  <c:v>45426</c:v>
                </c:pt>
                <c:pt idx="593">
                  <c:v>45427</c:v>
                </c:pt>
                <c:pt idx="594">
                  <c:v>45428</c:v>
                </c:pt>
                <c:pt idx="595">
                  <c:v>45429</c:v>
                </c:pt>
                <c:pt idx="596">
                  <c:v>45430</c:v>
                </c:pt>
                <c:pt idx="597">
                  <c:v>45431</c:v>
                </c:pt>
                <c:pt idx="598">
                  <c:v>45432</c:v>
                </c:pt>
                <c:pt idx="599">
                  <c:v>45433</c:v>
                </c:pt>
                <c:pt idx="600">
                  <c:v>45434</c:v>
                </c:pt>
                <c:pt idx="601">
                  <c:v>45435</c:v>
                </c:pt>
                <c:pt idx="602">
                  <c:v>45436</c:v>
                </c:pt>
                <c:pt idx="603">
                  <c:v>45437</c:v>
                </c:pt>
                <c:pt idx="604">
                  <c:v>45438</c:v>
                </c:pt>
                <c:pt idx="605">
                  <c:v>45439</c:v>
                </c:pt>
                <c:pt idx="606">
                  <c:v>45440</c:v>
                </c:pt>
                <c:pt idx="607">
                  <c:v>45441</c:v>
                </c:pt>
                <c:pt idx="608">
                  <c:v>45442</c:v>
                </c:pt>
                <c:pt idx="609">
                  <c:v>45443</c:v>
                </c:pt>
                <c:pt idx="610">
                  <c:v>45444</c:v>
                </c:pt>
                <c:pt idx="611">
                  <c:v>45445</c:v>
                </c:pt>
                <c:pt idx="612">
                  <c:v>45446</c:v>
                </c:pt>
                <c:pt idx="613">
                  <c:v>45447</c:v>
                </c:pt>
                <c:pt idx="614">
                  <c:v>45448</c:v>
                </c:pt>
                <c:pt idx="615">
                  <c:v>45449</c:v>
                </c:pt>
                <c:pt idx="616">
                  <c:v>45450</c:v>
                </c:pt>
                <c:pt idx="617">
                  <c:v>45451</c:v>
                </c:pt>
                <c:pt idx="618">
                  <c:v>45452</c:v>
                </c:pt>
                <c:pt idx="619">
                  <c:v>45453</c:v>
                </c:pt>
                <c:pt idx="620">
                  <c:v>45454</c:v>
                </c:pt>
                <c:pt idx="621">
                  <c:v>45455</c:v>
                </c:pt>
                <c:pt idx="622">
                  <c:v>45456</c:v>
                </c:pt>
                <c:pt idx="623">
                  <c:v>45457</c:v>
                </c:pt>
                <c:pt idx="624">
                  <c:v>45458</c:v>
                </c:pt>
                <c:pt idx="625">
                  <c:v>45459</c:v>
                </c:pt>
                <c:pt idx="626">
                  <c:v>45460</c:v>
                </c:pt>
                <c:pt idx="627">
                  <c:v>45461</c:v>
                </c:pt>
                <c:pt idx="628">
                  <c:v>45462</c:v>
                </c:pt>
                <c:pt idx="629">
                  <c:v>45463</c:v>
                </c:pt>
                <c:pt idx="630">
                  <c:v>45464</c:v>
                </c:pt>
                <c:pt idx="631">
                  <c:v>45465</c:v>
                </c:pt>
                <c:pt idx="632">
                  <c:v>45466</c:v>
                </c:pt>
                <c:pt idx="633">
                  <c:v>45467</c:v>
                </c:pt>
                <c:pt idx="634">
                  <c:v>45468</c:v>
                </c:pt>
                <c:pt idx="635">
                  <c:v>45469</c:v>
                </c:pt>
                <c:pt idx="636">
                  <c:v>45470</c:v>
                </c:pt>
                <c:pt idx="637">
                  <c:v>45471</c:v>
                </c:pt>
                <c:pt idx="638">
                  <c:v>45472</c:v>
                </c:pt>
                <c:pt idx="639">
                  <c:v>45473</c:v>
                </c:pt>
                <c:pt idx="640">
                  <c:v>45474</c:v>
                </c:pt>
                <c:pt idx="641">
                  <c:v>45475</c:v>
                </c:pt>
                <c:pt idx="642">
                  <c:v>45476</c:v>
                </c:pt>
                <c:pt idx="643">
                  <c:v>45477</c:v>
                </c:pt>
                <c:pt idx="644">
                  <c:v>45478</c:v>
                </c:pt>
                <c:pt idx="645">
                  <c:v>45479</c:v>
                </c:pt>
                <c:pt idx="646">
                  <c:v>45480</c:v>
                </c:pt>
                <c:pt idx="647">
                  <c:v>45481</c:v>
                </c:pt>
                <c:pt idx="648">
                  <c:v>45482</c:v>
                </c:pt>
                <c:pt idx="649">
                  <c:v>45483</c:v>
                </c:pt>
                <c:pt idx="650">
                  <c:v>45484</c:v>
                </c:pt>
                <c:pt idx="651">
                  <c:v>45485</c:v>
                </c:pt>
                <c:pt idx="652">
                  <c:v>45486</c:v>
                </c:pt>
                <c:pt idx="653">
                  <c:v>45487</c:v>
                </c:pt>
                <c:pt idx="654">
                  <c:v>45488</c:v>
                </c:pt>
                <c:pt idx="655">
                  <c:v>45489</c:v>
                </c:pt>
                <c:pt idx="656">
                  <c:v>45490</c:v>
                </c:pt>
                <c:pt idx="657">
                  <c:v>45491</c:v>
                </c:pt>
                <c:pt idx="658">
                  <c:v>45492</c:v>
                </c:pt>
                <c:pt idx="659">
                  <c:v>45493</c:v>
                </c:pt>
                <c:pt idx="660">
                  <c:v>45494</c:v>
                </c:pt>
                <c:pt idx="661">
                  <c:v>45495</c:v>
                </c:pt>
                <c:pt idx="662">
                  <c:v>45496</c:v>
                </c:pt>
                <c:pt idx="663">
                  <c:v>45497</c:v>
                </c:pt>
                <c:pt idx="664">
                  <c:v>45498</c:v>
                </c:pt>
                <c:pt idx="665">
                  <c:v>45499</c:v>
                </c:pt>
                <c:pt idx="666">
                  <c:v>45500</c:v>
                </c:pt>
                <c:pt idx="667">
                  <c:v>45501</c:v>
                </c:pt>
                <c:pt idx="668">
                  <c:v>45502</c:v>
                </c:pt>
                <c:pt idx="669">
                  <c:v>45503</c:v>
                </c:pt>
                <c:pt idx="670">
                  <c:v>45504</c:v>
                </c:pt>
                <c:pt idx="671">
                  <c:v>45505</c:v>
                </c:pt>
                <c:pt idx="672">
                  <c:v>45506</c:v>
                </c:pt>
                <c:pt idx="673">
                  <c:v>45507</c:v>
                </c:pt>
                <c:pt idx="674">
                  <c:v>45508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45514</c:v>
                </c:pt>
                <c:pt idx="681">
                  <c:v>45515</c:v>
                </c:pt>
                <c:pt idx="682">
                  <c:v>45516</c:v>
                </c:pt>
                <c:pt idx="683">
                  <c:v>45517</c:v>
                </c:pt>
                <c:pt idx="684">
                  <c:v>45518</c:v>
                </c:pt>
                <c:pt idx="685">
                  <c:v>45519</c:v>
                </c:pt>
                <c:pt idx="686">
                  <c:v>45520</c:v>
                </c:pt>
                <c:pt idx="687">
                  <c:v>45521</c:v>
                </c:pt>
                <c:pt idx="688">
                  <c:v>45522</c:v>
                </c:pt>
                <c:pt idx="689">
                  <c:v>45523</c:v>
                </c:pt>
                <c:pt idx="690">
                  <c:v>45524</c:v>
                </c:pt>
                <c:pt idx="691">
                  <c:v>45525</c:v>
                </c:pt>
                <c:pt idx="692">
                  <c:v>45526</c:v>
                </c:pt>
                <c:pt idx="693">
                  <c:v>45527</c:v>
                </c:pt>
                <c:pt idx="694">
                  <c:v>45528</c:v>
                </c:pt>
                <c:pt idx="695">
                  <c:v>45529</c:v>
                </c:pt>
                <c:pt idx="696">
                  <c:v>45530</c:v>
                </c:pt>
                <c:pt idx="697">
                  <c:v>45531</c:v>
                </c:pt>
                <c:pt idx="698">
                  <c:v>45532</c:v>
                </c:pt>
                <c:pt idx="699">
                  <c:v>45533</c:v>
                </c:pt>
                <c:pt idx="700">
                  <c:v>45534</c:v>
                </c:pt>
                <c:pt idx="701">
                  <c:v>45535</c:v>
                </c:pt>
                <c:pt idx="702">
                  <c:v>45536</c:v>
                </c:pt>
                <c:pt idx="703">
                  <c:v>45537</c:v>
                </c:pt>
                <c:pt idx="704">
                  <c:v>45538</c:v>
                </c:pt>
                <c:pt idx="705">
                  <c:v>45539</c:v>
                </c:pt>
                <c:pt idx="706">
                  <c:v>45540</c:v>
                </c:pt>
                <c:pt idx="707">
                  <c:v>45541</c:v>
                </c:pt>
                <c:pt idx="708">
                  <c:v>45542</c:v>
                </c:pt>
                <c:pt idx="709">
                  <c:v>45543</c:v>
                </c:pt>
                <c:pt idx="710">
                  <c:v>45544</c:v>
                </c:pt>
                <c:pt idx="711">
                  <c:v>45545</c:v>
                </c:pt>
                <c:pt idx="712">
                  <c:v>45546</c:v>
                </c:pt>
                <c:pt idx="713">
                  <c:v>45547</c:v>
                </c:pt>
                <c:pt idx="714">
                  <c:v>45548</c:v>
                </c:pt>
                <c:pt idx="715">
                  <c:v>45549</c:v>
                </c:pt>
                <c:pt idx="716">
                  <c:v>45550</c:v>
                </c:pt>
                <c:pt idx="717">
                  <c:v>45551</c:v>
                </c:pt>
                <c:pt idx="718">
                  <c:v>45552</c:v>
                </c:pt>
                <c:pt idx="719">
                  <c:v>45553</c:v>
                </c:pt>
                <c:pt idx="720">
                  <c:v>45554</c:v>
                </c:pt>
                <c:pt idx="721">
                  <c:v>45555</c:v>
                </c:pt>
                <c:pt idx="722">
                  <c:v>45556</c:v>
                </c:pt>
                <c:pt idx="723">
                  <c:v>45557</c:v>
                </c:pt>
                <c:pt idx="724">
                  <c:v>45558</c:v>
                </c:pt>
                <c:pt idx="725">
                  <c:v>45559</c:v>
                </c:pt>
                <c:pt idx="726">
                  <c:v>45560</c:v>
                </c:pt>
                <c:pt idx="727">
                  <c:v>45561</c:v>
                </c:pt>
                <c:pt idx="728">
                  <c:v>45562</c:v>
                </c:pt>
                <c:pt idx="729">
                  <c:v>45563</c:v>
                </c:pt>
                <c:pt idx="730">
                  <c:v>45564</c:v>
                </c:pt>
                <c:pt idx="731">
                  <c:v>45565</c:v>
                </c:pt>
                <c:pt idx="732">
                  <c:v>45566</c:v>
                </c:pt>
                <c:pt idx="733">
                  <c:v>45567</c:v>
                </c:pt>
                <c:pt idx="734">
                  <c:v>45568</c:v>
                </c:pt>
                <c:pt idx="735">
                  <c:v>45569</c:v>
                </c:pt>
                <c:pt idx="736">
                  <c:v>45570</c:v>
                </c:pt>
                <c:pt idx="737">
                  <c:v>45571</c:v>
                </c:pt>
                <c:pt idx="738">
                  <c:v>45572</c:v>
                </c:pt>
                <c:pt idx="739">
                  <c:v>45573</c:v>
                </c:pt>
                <c:pt idx="740">
                  <c:v>45574</c:v>
                </c:pt>
                <c:pt idx="741">
                  <c:v>45575</c:v>
                </c:pt>
                <c:pt idx="742">
                  <c:v>45576</c:v>
                </c:pt>
                <c:pt idx="743">
                  <c:v>45577</c:v>
                </c:pt>
                <c:pt idx="744">
                  <c:v>45578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45584</c:v>
                </c:pt>
                <c:pt idx="751">
                  <c:v>45585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45591</c:v>
                </c:pt>
                <c:pt idx="758">
                  <c:v>45592</c:v>
                </c:pt>
                <c:pt idx="759">
                  <c:v>45593</c:v>
                </c:pt>
                <c:pt idx="760">
                  <c:v>45594</c:v>
                </c:pt>
                <c:pt idx="761">
                  <c:v>45595</c:v>
                </c:pt>
                <c:pt idx="762">
                  <c:v>45596</c:v>
                </c:pt>
                <c:pt idx="763">
                  <c:v>45597</c:v>
                </c:pt>
                <c:pt idx="764">
                  <c:v>45598</c:v>
                </c:pt>
                <c:pt idx="765">
                  <c:v>45599</c:v>
                </c:pt>
                <c:pt idx="766">
                  <c:v>45600</c:v>
                </c:pt>
                <c:pt idx="767">
                  <c:v>45601</c:v>
                </c:pt>
                <c:pt idx="768">
                  <c:v>45602</c:v>
                </c:pt>
                <c:pt idx="769">
                  <c:v>45603</c:v>
                </c:pt>
                <c:pt idx="770">
                  <c:v>45604</c:v>
                </c:pt>
                <c:pt idx="771">
                  <c:v>45605</c:v>
                </c:pt>
                <c:pt idx="772">
                  <c:v>45606</c:v>
                </c:pt>
                <c:pt idx="773">
                  <c:v>45607</c:v>
                </c:pt>
                <c:pt idx="774">
                  <c:v>45608</c:v>
                </c:pt>
                <c:pt idx="775">
                  <c:v>45609</c:v>
                </c:pt>
                <c:pt idx="776">
                  <c:v>45610</c:v>
                </c:pt>
                <c:pt idx="777">
                  <c:v>45611</c:v>
                </c:pt>
                <c:pt idx="778">
                  <c:v>45612</c:v>
                </c:pt>
                <c:pt idx="779">
                  <c:v>45613</c:v>
                </c:pt>
                <c:pt idx="780">
                  <c:v>45614</c:v>
                </c:pt>
                <c:pt idx="781">
                  <c:v>45615</c:v>
                </c:pt>
                <c:pt idx="782">
                  <c:v>45616</c:v>
                </c:pt>
                <c:pt idx="783">
                  <c:v>45617</c:v>
                </c:pt>
                <c:pt idx="784">
                  <c:v>45618</c:v>
                </c:pt>
                <c:pt idx="785">
                  <c:v>45619</c:v>
                </c:pt>
                <c:pt idx="786">
                  <c:v>45620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45624</c:v>
                </c:pt>
                <c:pt idx="791">
                  <c:v>45625</c:v>
                </c:pt>
                <c:pt idx="792">
                  <c:v>45626</c:v>
                </c:pt>
                <c:pt idx="793">
                  <c:v>45627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45633</c:v>
                </c:pt>
                <c:pt idx="800">
                  <c:v>45634</c:v>
                </c:pt>
                <c:pt idx="801">
                  <c:v>45635</c:v>
                </c:pt>
                <c:pt idx="802">
                  <c:v>45636</c:v>
                </c:pt>
                <c:pt idx="803">
                  <c:v>45637</c:v>
                </c:pt>
                <c:pt idx="804">
                  <c:v>45638</c:v>
                </c:pt>
                <c:pt idx="805">
                  <c:v>45639</c:v>
                </c:pt>
                <c:pt idx="806">
                  <c:v>45640</c:v>
                </c:pt>
                <c:pt idx="807">
                  <c:v>45641</c:v>
                </c:pt>
                <c:pt idx="808">
                  <c:v>45642</c:v>
                </c:pt>
                <c:pt idx="809">
                  <c:v>45643</c:v>
                </c:pt>
                <c:pt idx="810">
                  <c:v>45644</c:v>
                </c:pt>
                <c:pt idx="811">
                  <c:v>45645</c:v>
                </c:pt>
                <c:pt idx="812">
                  <c:v>45646</c:v>
                </c:pt>
                <c:pt idx="813">
                  <c:v>45647</c:v>
                </c:pt>
                <c:pt idx="814">
                  <c:v>45648</c:v>
                </c:pt>
                <c:pt idx="815">
                  <c:v>45649</c:v>
                </c:pt>
                <c:pt idx="816">
                  <c:v>45650</c:v>
                </c:pt>
                <c:pt idx="817">
                  <c:v>45651</c:v>
                </c:pt>
                <c:pt idx="818">
                  <c:v>45652</c:v>
                </c:pt>
                <c:pt idx="819">
                  <c:v>45653</c:v>
                </c:pt>
                <c:pt idx="820">
                  <c:v>45654</c:v>
                </c:pt>
                <c:pt idx="821">
                  <c:v>45655</c:v>
                </c:pt>
                <c:pt idx="822">
                  <c:v>45656</c:v>
                </c:pt>
                <c:pt idx="823">
                  <c:v>45657</c:v>
                </c:pt>
                <c:pt idx="824">
                  <c:v>45658</c:v>
                </c:pt>
                <c:pt idx="825">
                  <c:v>45659</c:v>
                </c:pt>
                <c:pt idx="826">
                  <c:v>45660</c:v>
                </c:pt>
                <c:pt idx="827">
                  <c:v>45661</c:v>
                </c:pt>
                <c:pt idx="828">
                  <c:v>45662</c:v>
                </c:pt>
                <c:pt idx="829">
                  <c:v>45663</c:v>
                </c:pt>
                <c:pt idx="830">
                  <c:v>45664</c:v>
                </c:pt>
                <c:pt idx="831">
                  <c:v>45665</c:v>
                </c:pt>
                <c:pt idx="832">
                  <c:v>45666</c:v>
                </c:pt>
                <c:pt idx="833">
                  <c:v>45667</c:v>
                </c:pt>
                <c:pt idx="834">
                  <c:v>45668</c:v>
                </c:pt>
                <c:pt idx="835">
                  <c:v>45669</c:v>
                </c:pt>
                <c:pt idx="836">
                  <c:v>45670</c:v>
                </c:pt>
                <c:pt idx="837">
                  <c:v>45671</c:v>
                </c:pt>
                <c:pt idx="838">
                  <c:v>45672</c:v>
                </c:pt>
                <c:pt idx="839">
                  <c:v>45673</c:v>
                </c:pt>
                <c:pt idx="840">
                  <c:v>45674</c:v>
                </c:pt>
                <c:pt idx="841">
                  <c:v>45675</c:v>
                </c:pt>
                <c:pt idx="842">
                  <c:v>45676</c:v>
                </c:pt>
                <c:pt idx="843">
                  <c:v>45677</c:v>
                </c:pt>
                <c:pt idx="844">
                  <c:v>45678</c:v>
                </c:pt>
                <c:pt idx="845">
                  <c:v>45679</c:v>
                </c:pt>
                <c:pt idx="846">
                  <c:v>45680</c:v>
                </c:pt>
                <c:pt idx="847">
                  <c:v>45681</c:v>
                </c:pt>
                <c:pt idx="848">
                  <c:v>45682</c:v>
                </c:pt>
                <c:pt idx="849">
                  <c:v>45683</c:v>
                </c:pt>
                <c:pt idx="850">
                  <c:v>45684</c:v>
                </c:pt>
                <c:pt idx="851">
                  <c:v>45685</c:v>
                </c:pt>
                <c:pt idx="852">
                  <c:v>45686</c:v>
                </c:pt>
                <c:pt idx="853">
                  <c:v>45687</c:v>
                </c:pt>
                <c:pt idx="854">
                  <c:v>45688</c:v>
                </c:pt>
                <c:pt idx="855">
                  <c:v>45689</c:v>
                </c:pt>
                <c:pt idx="856">
                  <c:v>45690</c:v>
                </c:pt>
                <c:pt idx="857">
                  <c:v>45691</c:v>
                </c:pt>
                <c:pt idx="858">
                  <c:v>45692</c:v>
                </c:pt>
                <c:pt idx="859">
                  <c:v>45693</c:v>
                </c:pt>
                <c:pt idx="860">
                  <c:v>45694</c:v>
                </c:pt>
                <c:pt idx="861">
                  <c:v>45695</c:v>
                </c:pt>
                <c:pt idx="862">
                  <c:v>45696</c:v>
                </c:pt>
                <c:pt idx="863">
                  <c:v>45697</c:v>
                </c:pt>
                <c:pt idx="864">
                  <c:v>45698</c:v>
                </c:pt>
                <c:pt idx="865">
                  <c:v>45699</c:v>
                </c:pt>
                <c:pt idx="866">
                  <c:v>45700</c:v>
                </c:pt>
                <c:pt idx="867">
                  <c:v>45701</c:v>
                </c:pt>
                <c:pt idx="868">
                  <c:v>45702</c:v>
                </c:pt>
                <c:pt idx="869">
                  <c:v>45703</c:v>
                </c:pt>
                <c:pt idx="870">
                  <c:v>45704</c:v>
                </c:pt>
                <c:pt idx="871">
                  <c:v>45705</c:v>
                </c:pt>
                <c:pt idx="872">
                  <c:v>45706</c:v>
                </c:pt>
                <c:pt idx="873">
                  <c:v>45707</c:v>
                </c:pt>
                <c:pt idx="874">
                  <c:v>45708</c:v>
                </c:pt>
                <c:pt idx="875">
                  <c:v>45709</c:v>
                </c:pt>
                <c:pt idx="876">
                  <c:v>45710</c:v>
                </c:pt>
                <c:pt idx="877">
                  <c:v>45711</c:v>
                </c:pt>
                <c:pt idx="878">
                  <c:v>45712</c:v>
                </c:pt>
                <c:pt idx="879">
                  <c:v>45713</c:v>
                </c:pt>
                <c:pt idx="880">
                  <c:v>45714</c:v>
                </c:pt>
                <c:pt idx="881">
                  <c:v>45715</c:v>
                </c:pt>
                <c:pt idx="882">
                  <c:v>45716</c:v>
                </c:pt>
                <c:pt idx="883">
                  <c:v>45717</c:v>
                </c:pt>
                <c:pt idx="884">
                  <c:v>45718</c:v>
                </c:pt>
                <c:pt idx="885">
                  <c:v>45719</c:v>
                </c:pt>
                <c:pt idx="886">
                  <c:v>45720</c:v>
                </c:pt>
                <c:pt idx="887">
                  <c:v>45721</c:v>
                </c:pt>
                <c:pt idx="888">
                  <c:v>45722</c:v>
                </c:pt>
                <c:pt idx="889">
                  <c:v>45723</c:v>
                </c:pt>
                <c:pt idx="890">
                  <c:v>45724</c:v>
                </c:pt>
                <c:pt idx="891">
                  <c:v>45725</c:v>
                </c:pt>
                <c:pt idx="892">
                  <c:v>45726</c:v>
                </c:pt>
                <c:pt idx="893">
                  <c:v>45727</c:v>
                </c:pt>
                <c:pt idx="894">
                  <c:v>45728</c:v>
                </c:pt>
                <c:pt idx="895">
                  <c:v>45729</c:v>
                </c:pt>
                <c:pt idx="896">
                  <c:v>45730</c:v>
                </c:pt>
                <c:pt idx="897">
                  <c:v>45731</c:v>
                </c:pt>
                <c:pt idx="898">
                  <c:v>45732</c:v>
                </c:pt>
                <c:pt idx="899">
                  <c:v>45733</c:v>
                </c:pt>
                <c:pt idx="900">
                  <c:v>45734</c:v>
                </c:pt>
                <c:pt idx="901">
                  <c:v>45735</c:v>
                </c:pt>
                <c:pt idx="902">
                  <c:v>45736</c:v>
                </c:pt>
                <c:pt idx="903">
                  <c:v>45737</c:v>
                </c:pt>
                <c:pt idx="904">
                  <c:v>45738</c:v>
                </c:pt>
                <c:pt idx="905">
                  <c:v>45739</c:v>
                </c:pt>
                <c:pt idx="906">
                  <c:v>45740</c:v>
                </c:pt>
                <c:pt idx="907">
                  <c:v>45741</c:v>
                </c:pt>
                <c:pt idx="908">
                  <c:v>45742</c:v>
                </c:pt>
                <c:pt idx="909">
                  <c:v>45743</c:v>
                </c:pt>
                <c:pt idx="910">
                  <c:v>45744</c:v>
                </c:pt>
                <c:pt idx="911">
                  <c:v>45745</c:v>
                </c:pt>
                <c:pt idx="912">
                  <c:v>45746</c:v>
                </c:pt>
                <c:pt idx="913">
                  <c:v>45747</c:v>
                </c:pt>
                <c:pt idx="914">
                  <c:v>45748</c:v>
                </c:pt>
                <c:pt idx="915">
                  <c:v>45749</c:v>
                </c:pt>
                <c:pt idx="916">
                  <c:v>45750</c:v>
                </c:pt>
                <c:pt idx="917">
                  <c:v>45751</c:v>
                </c:pt>
                <c:pt idx="918">
                  <c:v>45752</c:v>
                </c:pt>
                <c:pt idx="919">
                  <c:v>45753</c:v>
                </c:pt>
                <c:pt idx="920">
                  <c:v>45754</c:v>
                </c:pt>
                <c:pt idx="921">
                  <c:v>45755</c:v>
                </c:pt>
                <c:pt idx="922">
                  <c:v>45756</c:v>
                </c:pt>
                <c:pt idx="923">
                  <c:v>45757</c:v>
                </c:pt>
                <c:pt idx="924">
                  <c:v>45758</c:v>
                </c:pt>
                <c:pt idx="925">
                  <c:v>45759</c:v>
                </c:pt>
                <c:pt idx="926">
                  <c:v>45760</c:v>
                </c:pt>
                <c:pt idx="927">
                  <c:v>45761</c:v>
                </c:pt>
                <c:pt idx="928">
                  <c:v>45762</c:v>
                </c:pt>
                <c:pt idx="929">
                  <c:v>45763</c:v>
                </c:pt>
                <c:pt idx="930">
                  <c:v>45764</c:v>
                </c:pt>
                <c:pt idx="931">
                  <c:v>45765</c:v>
                </c:pt>
                <c:pt idx="932">
                  <c:v>45766</c:v>
                </c:pt>
                <c:pt idx="933">
                  <c:v>45767</c:v>
                </c:pt>
                <c:pt idx="934">
                  <c:v>45768</c:v>
                </c:pt>
                <c:pt idx="935">
                  <c:v>45769</c:v>
                </c:pt>
                <c:pt idx="936">
                  <c:v>45770</c:v>
                </c:pt>
                <c:pt idx="937">
                  <c:v>45771</c:v>
                </c:pt>
                <c:pt idx="938">
                  <c:v>45772</c:v>
                </c:pt>
                <c:pt idx="939">
                  <c:v>45773</c:v>
                </c:pt>
                <c:pt idx="940">
                  <c:v>45774</c:v>
                </c:pt>
                <c:pt idx="941">
                  <c:v>45775</c:v>
                </c:pt>
                <c:pt idx="942">
                  <c:v>45776</c:v>
                </c:pt>
                <c:pt idx="943">
                  <c:v>45777</c:v>
                </c:pt>
                <c:pt idx="944">
                  <c:v>45778</c:v>
                </c:pt>
                <c:pt idx="945">
                  <c:v>45779</c:v>
                </c:pt>
                <c:pt idx="946">
                  <c:v>45780</c:v>
                </c:pt>
                <c:pt idx="947">
                  <c:v>45781</c:v>
                </c:pt>
                <c:pt idx="948">
                  <c:v>45782</c:v>
                </c:pt>
                <c:pt idx="949">
                  <c:v>45783</c:v>
                </c:pt>
                <c:pt idx="950">
                  <c:v>45784</c:v>
                </c:pt>
                <c:pt idx="951">
                  <c:v>45785</c:v>
                </c:pt>
                <c:pt idx="952">
                  <c:v>45786</c:v>
                </c:pt>
                <c:pt idx="953">
                  <c:v>45787</c:v>
                </c:pt>
                <c:pt idx="954">
                  <c:v>45788</c:v>
                </c:pt>
                <c:pt idx="955">
                  <c:v>45789</c:v>
                </c:pt>
                <c:pt idx="956">
                  <c:v>45790</c:v>
                </c:pt>
                <c:pt idx="957">
                  <c:v>45791</c:v>
                </c:pt>
                <c:pt idx="958">
                  <c:v>45792</c:v>
                </c:pt>
                <c:pt idx="959">
                  <c:v>45793</c:v>
                </c:pt>
                <c:pt idx="960">
                  <c:v>45794</c:v>
                </c:pt>
                <c:pt idx="961">
                  <c:v>45795</c:v>
                </c:pt>
                <c:pt idx="962">
                  <c:v>45796</c:v>
                </c:pt>
                <c:pt idx="963">
                  <c:v>45797</c:v>
                </c:pt>
                <c:pt idx="964">
                  <c:v>45798</c:v>
                </c:pt>
                <c:pt idx="965">
                  <c:v>45799</c:v>
                </c:pt>
                <c:pt idx="966">
                  <c:v>45800</c:v>
                </c:pt>
                <c:pt idx="967">
                  <c:v>45801</c:v>
                </c:pt>
                <c:pt idx="968">
                  <c:v>45802</c:v>
                </c:pt>
                <c:pt idx="969">
                  <c:v>45803</c:v>
                </c:pt>
                <c:pt idx="970">
                  <c:v>45804</c:v>
                </c:pt>
                <c:pt idx="971">
                  <c:v>45805</c:v>
                </c:pt>
                <c:pt idx="972">
                  <c:v>45806</c:v>
                </c:pt>
                <c:pt idx="973">
                  <c:v>45807</c:v>
                </c:pt>
                <c:pt idx="974">
                  <c:v>45808</c:v>
                </c:pt>
                <c:pt idx="975">
                  <c:v>45809</c:v>
                </c:pt>
                <c:pt idx="976">
                  <c:v>45810</c:v>
                </c:pt>
                <c:pt idx="977">
                  <c:v>45811</c:v>
                </c:pt>
                <c:pt idx="978">
                  <c:v>45812</c:v>
                </c:pt>
                <c:pt idx="979">
                  <c:v>45813</c:v>
                </c:pt>
                <c:pt idx="980">
                  <c:v>45814</c:v>
                </c:pt>
                <c:pt idx="981">
                  <c:v>45815</c:v>
                </c:pt>
                <c:pt idx="982">
                  <c:v>45816</c:v>
                </c:pt>
                <c:pt idx="983">
                  <c:v>45817</c:v>
                </c:pt>
                <c:pt idx="984">
                  <c:v>45818</c:v>
                </c:pt>
                <c:pt idx="985">
                  <c:v>45819</c:v>
                </c:pt>
                <c:pt idx="986">
                  <c:v>45820</c:v>
                </c:pt>
                <c:pt idx="987">
                  <c:v>45821</c:v>
                </c:pt>
                <c:pt idx="988">
                  <c:v>45822</c:v>
                </c:pt>
                <c:pt idx="989">
                  <c:v>45823</c:v>
                </c:pt>
                <c:pt idx="990">
                  <c:v>45824</c:v>
                </c:pt>
                <c:pt idx="991">
                  <c:v>45825</c:v>
                </c:pt>
                <c:pt idx="992">
                  <c:v>45826</c:v>
                </c:pt>
                <c:pt idx="993">
                  <c:v>45827</c:v>
                </c:pt>
                <c:pt idx="994">
                  <c:v>45828</c:v>
                </c:pt>
                <c:pt idx="995">
                  <c:v>45829</c:v>
                </c:pt>
                <c:pt idx="996">
                  <c:v>45830</c:v>
                </c:pt>
                <c:pt idx="997">
                  <c:v>45831</c:v>
                </c:pt>
                <c:pt idx="998">
                  <c:v>45832</c:v>
                </c:pt>
                <c:pt idx="999">
                  <c:v>45833</c:v>
                </c:pt>
                <c:pt idx="1000">
                  <c:v>45834</c:v>
                </c:pt>
                <c:pt idx="1001">
                  <c:v>45835</c:v>
                </c:pt>
                <c:pt idx="1002">
                  <c:v>45836</c:v>
                </c:pt>
                <c:pt idx="1003">
                  <c:v>45837</c:v>
                </c:pt>
                <c:pt idx="1004">
                  <c:v>45838</c:v>
                </c:pt>
                <c:pt idx="1005">
                  <c:v>45839</c:v>
                </c:pt>
                <c:pt idx="1006">
                  <c:v>45840</c:v>
                </c:pt>
                <c:pt idx="1007">
                  <c:v>45841</c:v>
                </c:pt>
                <c:pt idx="1008">
                  <c:v>45842</c:v>
                </c:pt>
                <c:pt idx="1009">
                  <c:v>45843</c:v>
                </c:pt>
                <c:pt idx="1010">
                  <c:v>45844</c:v>
                </c:pt>
                <c:pt idx="1011">
                  <c:v>45845</c:v>
                </c:pt>
                <c:pt idx="1012">
                  <c:v>45846</c:v>
                </c:pt>
                <c:pt idx="1013">
                  <c:v>45847</c:v>
                </c:pt>
                <c:pt idx="1014">
                  <c:v>45848</c:v>
                </c:pt>
                <c:pt idx="1015">
                  <c:v>45849</c:v>
                </c:pt>
                <c:pt idx="1016">
                  <c:v>45850</c:v>
                </c:pt>
                <c:pt idx="1017">
                  <c:v>45851</c:v>
                </c:pt>
                <c:pt idx="1018">
                  <c:v>45852</c:v>
                </c:pt>
                <c:pt idx="1019">
                  <c:v>45853</c:v>
                </c:pt>
                <c:pt idx="1020">
                  <c:v>45854</c:v>
                </c:pt>
                <c:pt idx="1021">
                  <c:v>45855</c:v>
                </c:pt>
                <c:pt idx="1022">
                  <c:v>45856</c:v>
                </c:pt>
                <c:pt idx="1023">
                  <c:v>45857</c:v>
                </c:pt>
                <c:pt idx="1024">
                  <c:v>45858</c:v>
                </c:pt>
                <c:pt idx="1025">
                  <c:v>45859</c:v>
                </c:pt>
                <c:pt idx="1026">
                  <c:v>45860</c:v>
                </c:pt>
                <c:pt idx="1027">
                  <c:v>45861</c:v>
                </c:pt>
                <c:pt idx="1028">
                  <c:v>45862</c:v>
                </c:pt>
                <c:pt idx="1029">
                  <c:v>45863</c:v>
                </c:pt>
                <c:pt idx="1030">
                  <c:v>45864</c:v>
                </c:pt>
                <c:pt idx="1031">
                  <c:v>45865</c:v>
                </c:pt>
                <c:pt idx="1032">
                  <c:v>45866</c:v>
                </c:pt>
                <c:pt idx="1033">
                  <c:v>45867</c:v>
                </c:pt>
                <c:pt idx="1034">
                  <c:v>45868</c:v>
                </c:pt>
                <c:pt idx="1035">
                  <c:v>45869</c:v>
                </c:pt>
                <c:pt idx="1036">
                  <c:v>45870</c:v>
                </c:pt>
                <c:pt idx="1037">
                  <c:v>45871</c:v>
                </c:pt>
                <c:pt idx="1038">
                  <c:v>45872</c:v>
                </c:pt>
                <c:pt idx="1039">
                  <c:v>45873</c:v>
                </c:pt>
                <c:pt idx="1040">
                  <c:v>45874</c:v>
                </c:pt>
                <c:pt idx="1041">
                  <c:v>45875</c:v>
                </c:pt>
                <c:pt idx="1042">
                  <c:v>45876</c:v>
                </c:pt>
                <c:pt idx="1043">
                  <c:v>45877</c:v>
                </c:pt>
                <c:pt idx="1044">
                  <c:v>45878</c:v>
                </c:pt>
                <c:pt idx="1045">
                  <c:v>45879</c:v>
                </c:pt>
                <c:pt idx="1046">
                  <c:v>45880</c:v>
                </c:pt>
                <c:pt idx="1047">
                  <c:v>45881</c:v>
                </c:pt>
                <c:pt idx="1048">
                  <c:v>45882</c:v>
                </c:pt>
                <c:pt idx="1049">
                  <c:v>45883</c:v>
                </c:pt>
                <c:pt idx="1050">
                  <c:v>45884</c:v>
                </c:pt>
                <c:pt idx="1051">
                  <c:v>45885</c:v>
                </c:pt>
                <c:pt idx="1052">
                  <c:v>45886</c:v>
                </c:pt>
                <c:pt idx="1053">
                  <c:v>45887</c:v>
                </c:pt>
                <c:pt idx="1054">
                  <c:v>45888</c:v>
                </c:pt>
                <c:pt idx="1055">
                  <c:v>45889</c:v>
                </c:pt>
                <c:pt idx="1056">
                  <c:v>45890</c:v>
                </c:pt>
                <c:pt idx="1057">
                  <c:v>45891</c:v>
                </c:pt>
                <c:pt idx="1058">
                  <c:v>45892</c:v>
                </c:pt>
                <c:pt idx="1059">
                  <c:v>45893</c:v>
                </c:pt>
                <c:pt idx="1060">
                  <c:v>45894</c:v>
                </c:pt>
                <c:pt idx="1061">
                  <c:v>45895</c:v>
                </c:pt>
                <c:pt idx="1062">
                  <c:v>45896</c:v>
                </c:pt>
                <c:pt idx="1063">
                  <c:v>45897</c:v>
                </c:pt>
                <c:pt idx="1064">
                  <c:v>45898</c:v>
                </c:pt>
                <c:pt idx="1065">
                  <c:v>45899</c:v>
                </c:pt>
                <c:pt idx="1066">
                  <c:v>45900</c:v>
                </c:pt>
                <c:pt idx="1067">
                  <c:v>45901</c:v>
                </c:pt>
                <c:pt idx="1068">
                  <c:v>45902</c:v>
                </c:pt>
                <c:pt idx="1069">
                  <c:v>45903</c:v>
                </c:pt>
                <c:pt idx="1070">
                  <c:v>45904</c:v>
                </c:pt>
                <c:pt idx="1071">
                  <c:v>45905</c:v>
                </c:pt>
                <c:pt idx="1072">
                  <c:v>45906</c:v>
                </c:pt>
                <c:pt idx="1073">
                  <c:v>45907</c:v>
                </c:pt>
                <c:pt idx="1074">
                  <c:v>45908</c:v>
                </c:pt>
                <c:pt idx="1075">
                  <c:v>45909</c:v>
                </c:pt>
                <c:pt idx="1076">
                  <c:v>45910</c:v>
                </c:pt>
                <c:pt idx="1077">
                  <c:v>45911</c:v>
                </c:pt>
                <c:pt idx="1078">
                  <c:v>45912</c:v>
                </c:pt>
                <c:pt idx="1079">
                  <c:v>45913</c:v>
                </c:pt>
                <c:pt idx="1080">
                  <c:v>45914</c:v>
                </c:pt>
                <c:pt idx="1081">
                  <c:v>45915</c:v>
                </c:pt>
                <c:pt idx="1082">
                  <c:v>45916</c:v>
                </c:pt>
                <c:pt idx="1083">
                  <c:v>45917</c:v>
                </c:pt>
                <c:pt idx="1084">
                  <c:v>45918</c:v>
                </c:pt>
                <c:pt idx="1085">
                  <c:v>45919</c:v>
                </c:pt>
                <c:pt idx="1086">
                  <c:v>45920</c:v>
                </c:pt>
                <c:pt idx="1087">
                  <c:v>45921</c:v>
                </c:pt>
                <c:pt idx="1088">
                  <c:v>45922</c:v>
                </c:pt>
                <c:pt idx="1089">
                  <c:v>45923</c:v>
                </c:pt>
                <c:pt idx="1090">
                  <c:v>45924</c:v>
                </c:pt>
                <c:pt idx="1091">
                  <c:v>45925</c:v>
                </c:pt>
                <c:pt idx="1092">
                  <c:v>45926</c:v>
                </c:pt>
                <c:pt idx="1093">
                  <c:v>45927</c:v>
                </c:pt>
                <c:pt idx="1094">
                  <c:v>45928</c:v>
                </c:pt>
                <c:pt idx="1095">
                  <c:v>45929</c:v>
                </c:pt>
                <c:pt idx="1096">
                  <c:v>45930</c:v>
                </c:pt>
                <c:pt idx="1097">
                  <c:v>45931</c:v>
                </c:pt>
                <c:pt idx="1098">
                  <c:v>45932</c:v>
                </c:pt>
                <c:pt idx="1099">
                  <c:v>45933</c:v>
                </c:pt>
                <c:pt idx="1100">
                  <c:v>45934</c:v>
                </c:pt>
                <c:pt idx="1101">
                  <c:v>45935</c:v>
                </c:pt>
                <c:pt idx="1102">
                  <c:v>45936</c:v>
                </c:pt>
                <c:pt idx="1103">
                  <c:v>45937</c:v>
                </c:pt>
                <c:pt idx="1104">
                  <c:v>45938</c:v>
                </c:pt>
                <c:pt idx="1105">
                  <c:v>45939</c:v>
                </c:pt>
                <c:pt idx="1106">
                  <c:v>45940</c:v>
                </c:pt>
                <c:pt idx="1107">
                  <c:v>45941</c:v>
                </c:pt>
                <c:pt idx="1108">
                  <c:v>45942</c:v>
                </c:pt>
                <c:pt idx="1109">
                  <c:v>45943</c:v>
                </c:pt>
                <c:pt idx="1110">
                  <c:v>45944</c:v>
                </c:pt>
                <c:pt idx="1111">
                  <c:v>45945</c:v>
                </c:pt>
                <c:pt idx="1112">
                  <c:v>45946</c:v>
                </c:pt>
                <c:pt idx="1113">
                  <c:v>45947</c:v>
                </c:pt>
                <c:pt idx="1114">
                  <c:v>45948</c:v>
                </c:pt>
                <c:pt idx="1115">
                  <c:v>45949</c:v>
                </c:pt>
                <c:pt idx="1116">
                  <c:v>45950</c:v>
                </c:pt>
                <c:pt idx="1117">
                  <c:v>45951</c:v>
                </c:pt>
                <c:pt idx="1118">
                  <c:v>45952</c:v>
                </c:pt>
                <c:pt idx="1119">
                  <c:v>45953</c:v>
                </c:pt>
                <c:pt idx="1120">
                  <c:v>45954</c:v>
                </c:pt>
                <c:pt idx="1121">
                  <c:v>45955</c:v>
                </c:pt>
                <c:pt idx="1122">
                  <c:v>45956</c:v>
                </c:pt>
                <c:pt idx="1123">
                  <c:v>45957</c:v>
                </c:pt>
                <c:pt idx="1124">
                  <c:v>45958</c:v>
                </c:pt>
                <c:pt idx="1125">
                  <c:v>45959</c:v>
                </c:pt>
                <c:pt idx="1126">
                  <c:v>45960</c:v>
                </c:pt>
                <c:pt idx="1127">
                  <c:v>45961</c:v>
                </c:pt>
                <c:pt idx="1128">
                  <c:v>45962</c:v>
                </c:pt>
                <c:pt idx="1129">
                  <c:v>45963</c:v>
                </c:pt>
                <c:pt idx="1130">
                  <c:v>45964</c:v>
                </c:pt>
                <c:pt idx="1131">
                  <c:v>45965</c:v>
                </c:pt>
                <c:pt idx="1132">
                  <c:v>45966</c:v>
                </c:pt>
                <c:pt idx="1133">
                  <c:v>45967</c:v>
                </c:pt>
                <c:pt idx="1134">
                  <c:v>45968</c:v>
                </c:pt>
                <c:pt idx="1135">
                  <c:v>45969</c:v>
                </c:pt>
                <c:pt idx="1136">
                  <c:v>45970</c:v>
                </c:pt>
                <c:pt idx="1137">
                  <c:v>45971</c:v>
                </c:pt>
                <c:pt idx="1138">
                  <c:v>45972</c:v>
                </c:pt>
                <c:pt idx="1139">
                  <c:v>45973</c:v>
                </c:pt>
                <c:pt idx="1140">
                  <c:v>45974</c:v>
                </c:pt>
                <c:pt idx="1141">
                  <c:v>45975</c:v>
                </c:pt>
                <c:pt idx="1142">
                  <c:v>45976</c:v>
                </c:pt>
                <c:pt idx="1143">
                  <c:v>45977</c:v>
                </c:pt>
                <c:pt idx="1144">
                  <c:v>45978</c:v>
                </c:pt>
                <c:pt idx="1145">
                  <c:v>45979</c:v>
                </c:pt>
                <c:pt idx="1146">
                  <c:v>45980</c:v>
                </c:pt>
                <c:pt idx="1147">
                  <c:v>45981</c:v>
                </c:pt>
                <c:pt idx="1148">
                  <c:v>45982</c:v>
                </c:pt>
                <c:pt idx="1149">
                  <c:v>45983</c:v>
                </c:pt>
                <c:pt idx="1150">
                  <c:v>45984</c:v>
                </c:pt>
                <c:pt idx="1151">
                  <c:v>45985</c:v>
                </c:pt>
                <c:pt idx="1152">
                  <c:v>45986</c:v>
                </c:pt>
                <c:pt idx="1153">
                  <c:v>45987</c:v>
                </c:pt>
                <c:pt idx="1154">
                  <c:v>45988</c:v>
                </c:pt>
                <c:pt idx="1155">
                  <c:v>45989</c:v>
                </c:pt>
                <c:pt idx="1156">
                  <c:v>45990</c:v>
                </c:pt>
                <c:pt idx="1157">
                  <c:v>45991</c:v>
                </c:pt>
                <c:pt idx="1158">
                  <c:v>45992</c:v>
                </c:pt>
                <c:pt idx="1159">
                  <c:v>45993</c:v>
                </c:pt>
                <c:pt idx="1160">
                  <c:v>45994</c:v>
                </c:pt>
                <c:pt idx="1161">
                  <c:v>45995</c:v>
                </c:pt>
                <c:pt idx="1162">
                  <c:v>45996</c:v>
                </c:pt>
                <c:pt idx="1163">
                  <c:v>45997</c:v>
                </c:pt>
                <c:pt idx="1164">
                  <c:v>45998</c:v>
                </c:pt>
                <c:pt idx="1165">
                  <c:v>45999</c:v>
                </c:pt>
                <c:pt idx="1166">
                  <c:v>46000</c:v>
                </c:pt>
                <c:pt idx="1167">
                  <c:v>46001</c:v>
                </c:pt>
                <c:pt idx="1168">
                  <c:v>46002</c:v>
                </c:pt>
                <c:pt idx="1169">
                  <c:v>46003</c:v>
                </c:pt>
                <c:pt idx="1170">
                  <c:v>46004</c:v>
                </c:pt>
                <c:pt idx="1171">
                  <c:v>46005</c:v>
                </c:pt>
                <c:pt idx="1172">
                  <c:v>46006</c:v>
                </c:pt>
                <c:pt idx="1173">
                  <c:v>46007</c:v>
                </c:pt>
                <c:pt idx="1174">
                  <c:v>46008</c:v>
                </c:pt>
                <c:pt idx="1175">
                  <c:v>46009</c:v>
                </c:pt>
                <c:pt idx="1176">
                  <c:v>46010</c:v>
                </c:pt>
                <c:pt idx="1177">
                  <c:v>46011</c:v>
                </c:pt>
                <c:pt idx="1178">
                  <c:v>46012</c:v>
                </c:pt>
                <c:pt idx="1179">
                  <c:v>46013</c:v>
                </c:pt>
                <c:pt idx="1180">
                  <c:v>46014</c:v>
                </c:pt>
                <c:pt idx="1181">
                  <c:v>46015</c:v>
                </c:pt>
                <c:pt idx="1182">
                  <c:v>46016</c:v>
                </c:pt>
                <c:pt idx="1183">
                  <c:v>46017</c:v>
                </c:pt>
                <c:pt idx="1184">
                  <c:v>46018</c:v>
                </c:pt>
                <c:pt idx="1185">
                  <c:v>46019</c:v>
                </c:pt>
                <c:pt idx="1186">
                  <c:v>46020</c:v>
                </c:pt>
                <c:pt idx="1187">
                  <c:v>46021</c:v>
                </c:pt>
                <c:pt idx="1188">
                  <c:v>46022</c:v>
                </c:pt>
                <c:pt idx="1189">
                  <c:v>46023</c:v>
                </c:pt>
                <c:pt idx="1190">
                  <c:v>46024</c:v>
                </c:pt>
                <c:pt idx="1191">
                  <c:v>46025</c:v>
                </c:pt>
                <c:pt idx="1192">
                  <c:v>46026</c:v>
                </c:pt>
                <c:pt idx="1193">
                  <c:v>46027</c:v>
                </c:pt>
                <c:pt idx="1194">
                  <c:v>46028</c:v>
                </c:pt>
                <c:pt idx="1195">
                  <c:v>46029</c:v>
                </c:pt>
                <c:pt idx="1196">
                  <c:v>46030</c:v>
                </c:pt>
                <c:pt idx="1197">
                  <c:v>46031</c:v>
                </c:pt>
                <c:pt idx="1198">
                  <c:v>46032</c:v>
                </c:pt>
                <c:pt idx="1199">
                  <c:v>46033</c:v>
                </c:pt>
                <c:pt idx="1200">
                  <c:v>46034</c:v>
                </c:pt>
                <c:pt idx="1201">
                  <c:v>46035</c:v>
                </c:pt>
                <c:pt idx="1202">
                  <c:v>46036</c:v>
                </c:pt>
                <c:pt idx="1203">
                  <c:v>46037</c:v>
                </c:pt>
                <c:pt idx="1204">
                  <c:v>46038</c:v>
                </c:pt>
                <c:pt idx="1205">
                  <c:v>46039</c:v>
                </c:pt>
                <c:pt idx="1206">
                  <c:v>46040</c:v>
                </c:pt>
                <c:pt idx="1207">
                  <c:v>46041</c:v>
                </c:pt>
                <c:pt idx="1208">
                  <c:v>46042</c:v>
                </c:pt>
                <c:pt idx="1209">
                  <c:v>46043</c:v>
                </c:pt>
                <c:pt idx="1210">
                  <c:v>46044</c:v>
                </c:pt>
                <c:pt idx="1211">
                  <c:v>46045</c:v>
                </c:pt>
                <c:pt idx="1212">
                  <c:v>46046</c:v>
                </c:pt>
                <c:pt idx="1213">
                  <c:v>46047</c:v>
                </c:pt>
                <c:pt idx="1214">
                  <c:v>46048</c:v>
                </c:pt>
                <c:pt idx="1215">
                  <c:v>46049</c:v>
                </c:pt>
                <c:pt idx="1216">
                  <c:v>46050</c:v>
                </c:pt>
                <c:pt idx="1217">
                  <c:v>46051</c:v>
                </c:pt>
                <c:pt idx="1218">
                  <c:v>46052</c:v>
                </c:pt>
                <c:pt idx="1219">
                  <c:v>46053</c:v>
                </c:pt>
                <c:pt idx="1220">
                  <c:v>46054</c:v>
                </c:pt>
                <c:pt idx="1221">
                  <c:v>46055</c:v>
                </c:pt>
                <c:pt idx="1222">
                  <c:v>46056</c:v>
                </c:pt>
                <c:pt idx="1223">
                  <c:v>46057</c:v>
                </c:pt>
                <c:pt idx="1224">
                  <c:v>46058</c:v>
                </c:pt>
                <c:pt idx="1225">
                  <c:v>46059</c:v>
                </c:pt>
                <c:pt idx="1226">
                  <c:v>46060</c:v>
                </c:pt>
                <c:pt idx="1227">
                  <c:v>46061</c:v>
                </c:pt>
                <c:pt idx="1228">
                  <c:v>46062</c:v>
                </c:pt>
                <c:pt idx="1229">
                  <c:v>46063</c:v>
                </c:pt>
                <c:pt idx="1230">
                  <c:v>46064</c:v>
                </c:pt>
                <c:pt idx="1231">
                  <c:v>46065</c:v>
                </c:pt>
                <c:pt idx="1232">
                  <c:v>46066</c:v>
                </c:pt>
                <c:pt idx="1233">
                  <c:v>46067</c:v>
                </c:pt>
                <c:pt idx="1234">
                  <c:v>46068</c:v>
                </c:pt>
                <c:pt idx="1235">
                  <c:v>46069</c:v>
                </c:pt>
                <c:pt idx="1236">
                  <c:v>46070</c:v>
                </c:pt>
                <c:pt idx="1237">
                  <c:v>46071</c:v>
                </c:pt>
                <c:pt idx="1238">
                  <c:v>46072</c:v>
                </c:pt>
              </c:numCache>
            </c:numRef>
          </c:cat>
          <c:val>
            <c:numRef>
              <c:f>'Combined Total Assets'!$B$3:$B$1241</c:f>
              <c:numCache>
                <c:formatCode>_("$"* #,##0.00_);_("$"* \(#,##0.00\);_("$"* "-"??_);_(@_)</c:formatCode>
                <c:ptCount val="1239"/>
                <c:pt idx="0">
                  <c:v>68070817655.407547</c:v>
                </c:pt>
                <c:pt idx="1">
                  <c:v>68056797275.163498</c:v>
                </c:pt>
                <c:pt idx="2">
                  <c:v>68055327094.936073</c:v>
                </c:pt>
                <c:pt idx="3">
                  <c:v>68360278574.575134</c:v>
                </c:pt>
                <c:pt idx="4">
                  <c:v>67699718987.724541</c:v>
                </c:pt>
                <c:pt idx="5">
                  <c:v>67697961266.19809</c:v>
                </c:pt>
                <c:pt idx="6">
                  <c:v>67664361806.94606</c:v>
                </c:pt>
                <c:pt idx="7">
                  <c:v>67689546985.154297</c:v>
                </c:pt>
                <c:pt idx="8">
                  <c:v>67681807396.988029</c:v>
                </c:pt>
                <c:pt idx="9">
                  <c:v>67684175297.885292</c:v>
                </c:pt>
                <c:pt idx="10">
                  <c:v>67616412989.903023</c:v>
                </c:pt>
                <c:pt idx="11">
                  <c:v>67171356721.972336</c:v>
                </c:pt>
                <c:pt idx="12">
                  <c:v>66329591239.961617</c:v>
                </c:pt>
                <c:pt idx="13">
                  <c:v>65897963339.939735</c:v>
                </c:pt>
                <c:pt idx="14">
                  <c:v>65778726674.553062</c:v>
                </c:pt>
                <c:pt idx="15">
                  <c:v>65772240154.821777</c:v>
                </c:pt>
                <c:pt idx="16">
                  <c:v>65791373639.75058</c:v>
                </c:pt>
                <c:pt idx="17">
                  <c:v>65594935764.218178</c:v>
                </c:pt>
                <c:pt idx="18">
                  <c:v>64990080013.990524</c:v>
                </c:pt>
                <c:pt idx="19">
                  <c:v>64508351357.219986</c:v>
                </c:pt>
                <c:pt idx="20">
                  <c:v>64466102855.011528</c:v>
                </c:pt>
                <c:pt idx="21">
                  <c:v>64537393147.427475</c:v>
                </c:pt>
                <c:pt idx="22">
                  <c:v>64540470117.549469</c:v>
                </c:pt>
                <c:pt idx="23">
                  <c:v>64563071699.087769</c:v>
                </c:pt>
                <c:pt idx="24">
                  <c:v>64440251198.195061</c:v>
                </c:pt>
                <c:pt idx="25">
                  <c:v>64422951064.115883</c:v>
                </c:pt>
                <c:pt idx="26">
                  <c:v>64522100838.33905</c:v>
                </c:pt>
                <c:pt idx="27">
                  <c:v>64447587975.914635</c:v>
                </c:pt>
                <c:pt idx="28">
                  <c:v>64243346759.89595</c:v>
                </c:pt>
                <c:pt idx="29">
                  <c:v>64261928114.086685</c:v>
                </c:pt>
                <c:pt idx="30">
                  <c:v>64247733719.147583</c:v>
                </c:pt>
                <c:pt idx="31">
                  <c:v>64176301258.755615</c:v>
                </c:pt>
                <c:pt idx="32">
                  <c:v>63965931302.883095</c:v>
                </c:pt>
                <c:pt idx="33">
                  <c:v>63886877858.630142</c:v>
                </c:pt>
                <c:pt idx="34">
                  <c:v>63836468112.633987</c:v>
                </c:pt>
                <c:pt idx="35">
                  <c:v>64115051351.34597</c:v>
                </c:pt>
                <c:pt idx="36">
                  <c:v>64132977304.3955</c:v>
                </c:pt>
                <c:pt idx="37">
                  <c:v>64114521988.885765</c:v>
                </c:pt>
                <c:pt idx="38">
                  <c:v>64205213841.43512</c:v>
                </c:pt>
                <c:pt idx="39">
                  <c:v>63643454472.314857</c:v>
                </c:pt>
                <c:pt idx="40">
                  <c:v>63338992453.88723</c:v>
                </c:pt>
                <c:pt idx="41">
                  <c:v>63728555694.957832</c:v>
                </c:pt>
                <c:pt idx="42">
                  <c:v>63672007844.825058</c:v>
                </c:pt>
                <c:pt idx="43">
                  <c:v>63674943326.36322</c:v>
                </c:pt>
                <c:pt idx="44">
                  <c:v>63640168034.545746</c:v>
                </c:pt>
                <c:pt idx="45">
                  <c:v>63646096041.613449</c:v>
                </c:pt>
                <c:pt idx="46">
                  <c:v>63630245801.921959</c:v>
                </c:pt>
                <c:pt idx="47">
                  <c:v>63420044666.414497</c:v>
                </c:pt>
                <c:pt idx="48">
                  <c:v>63393572582.843452</c:v>
                </c:pt>
                <c:pt idx="49">
                  <c:v>63284706177.02211</c:v>
                </c:pt>
                <c:pt idx="50">
                  <c:v>63286595130.931572</c:v>
                </c:pt>
                <c:pt idx="51">
                  <c:v>63253478670.786636</c:v>
                </c:pt>
                <c:pt idx="52">
                  <c:v>63345959118.913322</c:v>
                </c:pt>
                <c:pt idx="53">
                  <c:v>63342956769.124908</c:v>
                </c:pt>
                <c:pt idx="54">
                  <c:v>63128870082.86483</c:v>
                </c:pt>
                <c:pt idx="55">
                  <c:v>63144856842.937408</c:v>
                </c:pt>
                <c:pt idx="56">
                  <c:v>63061731032.850731</c:v>
                </c:pt>
                <c:pt idx="57">
                  <c:v>63062734463.382057</c:v>
                </c:pt>
                <c:pt idx="58">
                  <c:v>63067816668.261147</c:v>
                </c:pt>
                <c:pt idx="59">
                  <c:v>63005365467.887497</c:v>
                </c:pt>
                <c:pt idx="60">
                  <c:v>62882692457.004547</c:v>
                </c:pt>
                <c:pt idx="61">
                  <c:v>62872644403.606895</c:v>
                </c:pt>
                <c:pt idx="62">
                  <c:v>63094476087.988464</c:v>
                </c:pt>
                <c:pt idx="63">
                  <c:v>63202295509.024399</c:v>
                </c:pt>
                <c:pt idx="64">
                  <c:v>63197075068.172592</c:v>
                </c:pt>
                <c:pt idx="65">
                  <c:v>63210427036.83094</c:v>
                </c:pt>
                <c:pt idx="66">
                  <c:v>63188301964.306557</c:v>
                </c:pt>
                <c:pt idx="67">
                  <c:v>63046910291.434402</c:v>
                </c:pt>
                <c:pt idx="68">
                  <c:v>63142660017.661682</c:v>
                </c:pt>
                <c:pt idx="69">
                  <c:v>63307069629.673531</c:v>
                </c:pt>
                <c:pt idx="70">
                  <c:v>63207413311.364906</c:v>
                </c:pt>
                <c:pt idx="71">
                  <c:v>63208719234.730637</c:v>
                </c:pt>
                <c:pt idx="72">
                  <c:v>63207582447.14328</c:v>
                </c:pt>
                <c:pt idx="73">
                  <c:v>63204807319.522636</c:v>
                </c:pt>
                <c:pt idx="74">
                  <c:v>63035373663.301414</c:v>
                </c:pt>
                <c:pt idx="75">
                  <c:v>63133836983.783615</c:v>
                </c:pt>
                <c:pt idx="76">
                  <c:v>63056538913.093475</c:v>
                </c:pt>
                <c:pt idx="77">
                  <c:v>63156771255.452484</c:v>
                </c:pt>
                <c:pt idx="78">
                  <c:v>63147058145.487564</c:v>
                </c:pt>
                <c:pt idx="79">
                  <c:v>63149867588.344727</c:v>
                </c:pt>
                <c:pt idx="80">
                  <c:v>63239131575.871292</c:v>
                </c:pt>
                <c:pt idx="81">
                  <c:v>63104960389.348648</c:v>
                </c:pt>
                <c:pt idx="82">
                  <c:v>63012151947.163193</c:v>
                </c:pt>
                <c:pt idx="83">
                  <c:v>62993786994.063858</c:v>
                </c:pt>
                <c:pt idx="84">
                  <c:v>63042778628.30574</c:v>
                </c:pt>
                <c:pt idx="85">
                  <c:v>63044282147.797173</c:v>
                </c:pt>
                <c:pt idx="86">
                  <c:v>63044317113.366737</c:v>
                </c:pt>
                <c:pt idx="87">
                  <c:v>63044541543.534203</c:v>
                </c:pt>
                <c:pt idx="88">
                  <c:v>63158951747.540443</c:v>
                </c:pt>
                <c:pt idx="89">
                  <c:v>62426155932.650818</c:v>
                </c:pt>
                <c:pt idx="90">
                  <c:v>62681434771.997574</c:v>
                </c:pt>
                <c:pt idx="91">
                  <c:v>62761995798.198929</c:v>
                </c:pt>
                <c:pt idx="92">
                  <c:v>67035860606.061714</c:v>
                </c:pt>
                <c:pt idx="93">
                  <c:v>67041979836.787727</c:v>
                </c:pt>
                <c:pt idx="94">
                  <c:v>67056355618.650146</c:v>
                </c:pt>
                <c:pt idx="95">
                  <c:v>67117596586.589615</c:v>
                </c:pt>
                <c:pt idx="96">
                  <c:v>66235291294.877205</c:v>
                </c:pt>
                <c:pt idx="97">
                  <c:v>65538973250.602287</c:v>
                </c:pt>
                <c:pt idx="98">
                  <c:v>65648023901.361855</c:v>
                </c:pt>
                <c:pt idx="99">
                  <c:v>65649060089.805717</c:v>
                </c:pt>
                <c:pt idx="100">
                  <c:v>65650815503.53054</c:v>
                </c:pt>
                <c:pt idx="101">
                  <c:v>65665575482.977028</c:v>
                </c:pt>
                <c:pt idx="102">
                  <c:v>65681508686.110603</c:v>
                </c:pt>
                <c:pt idx="103">
                  <c:v>65331724942.10672</c:v>
                </c:pt>
                <c:pt idx="104">
                  <c:v>65983066389.388184</c:v>
                </c:pt>
                <c:pt idx="105">
                  <c:v>66071688870.604492</c:v>
                </c:pt>
                <c:pt idx="106">
                  <c:v>66177357797.833412</c:v>
                </c:pt>
                <c:pt idx="107">
                  <c:v>66177607878.861023</c:v>
                </c:pt>
                <c:pt idx="108">
                  <c:v>66192049620.301399</c:v>
                </c:pt>
                <c:pt idx="109">
                  <c:v>66205264883.679726</c:v>
                </c:pt>
                <c:pt idx="110">
                  <c:v>65728158728.052032</c:v>
                </c:pt>
                <c:pt idx="111">
                  <c:v>65863276635.898972</c:v>
                </c:pt>
                <c:pt idx="112">
                  <c:v>65981767836.417145</c:v>
                </c:pt>
                <c:pt idx="113">
                  <c:v>66067629958.536713</c:v>
                </c:pt>
                <c:pt idx="114">
                  <c:v>66008288057.019661</c:v>
                </c:pt>
                <c:pt idx="115">
                  <c:v>66008321525.74073</c:v>
                </c:pt>
                <c:pt idx="116">
                  <c:v>65880302191.439377</c:v>
                </c:pt>
                <c:pt idx="117">
                  <c:v>66012545281.608154</c:v>
                </c:pt>
                <c:pt idx="118">
                  <c:v>65935367325.014572</c:v>
                </c:pt>
                <c:pt idx="119">
                  <c:v>65933078906.899345</c:v>
                </c:pt>
                <c:pt idx="120">
                  <c:v>65924939641.826271</c:v>
                </c:pt>
                <c:pt idx="121">
                  <c:v>66001430510.554565</c:v>
                </c:pt>
                <c:pt idx="122">
                  <c:v>65975752263.024033</c:v>
                </c:pt>
                <c:pt idx="123">
                  <c:v>65956564190.900307</c:v>
                </c:pt>
                <c:pt idx="124">
                  <c:v>66165204740.379211</c:v>
                </c:pt>
                <c:pt idx="125">
                  <c:v>66209458516.661751</c:v>
                </c:pt>
                <c:pt idx="126">
                  <c:v>65941388178.803329</c:v>
                </c:pt>
                <c:pt idx="127">
                  <c:v>65944648925.225365</c:v>
                </c:pt>
                <c:pt idx="128">
                  <c:v>65894823673.045868</c:v>
                </c:pt>
                <c:pt idx="129">
                  <c:v>65924538376.725929</c:v>
                </c:pt>
                <c:pt idx="130">
                  <c:v>65819918315.03595</c:v>
                </c:pt>
                <c:pt idx="131">
                  <c:v>65569491207.163483</c:v>
                </c:pt>
                <c:pt idx="132">
                  <c:v>65161006405.486069</c:v>
                </c:pt>
                <c:pt idx="133">
                  <c:v>65087298960.271378</c:v>
                </c:pt>
                <c:pt idx="134">
                  <c:v>65115137437.453552</c:v>
                </c:pt>
                <c:pt idx="135">
                  <c:v>65106738398.28978</c:v>
                </c:pt>
                <c:pt idx="136">
                  <c:v>65014540778.175209</c:v>
                </c:pt>
                <c:pt idx="137">
                  <c:v>65173906530.858734</c:v>
                </c:pt>
                <c:pt idx="138">
                  <c:v>65204821774.421906</c:v>
                </c:pt>
                <c:pt idx="139">
                  <c:v>65053653082.845299</c:v>
                </c:pt>
                <c:pt idx="140">
                  <c:v>65043171127.399017</c:v>
                </c:pt>
                <c:pt idx="141">
                  <c:v>65056159831.933868</c:v>
                </c:pt>
                <c:pt idx="142">
                  <c:v>65048927837.56562</c:v>
                </c:pt>
                <c:pt idx="143">
                  <c:v>65068739905.30938</c:v>
                </c:pt>
                <c:pt idx="144">
                  <c:v>64933298481.335884</c:v>
                </c:pt>
                <c:pt idx="145">
                  <c:v>64790238122.469864</c:v>
                </c:pt>
                <c:pt idx="146">
                  <c:v>64860443775.003014</c:v>
                </c:pt>
                <c:pt idx="147">
                  <c:v>64823047504.845665</c:v>
                </c:pt>
                <c:pt idx="148">
                  <c:v>64807414532.701027</c:v>
                </c:pt>
                <c:pt idx="149">
                  <c:v>64867543510.940636</c:v>
                </c:pt>
                <c:pt idx="150">
                  <c:v>65026485885.394043</c:v>
                </c:pt>
                <c:pt idx="151">
                  <c:v>64817770805.369484</c:v>
                </c:pt>
                <c:pt idx="152">
                  <c:v>64617110644.136108</c:v>
                </c:pt>
                <c:pt idx="153">
                  <c:v>64608239375.523201</c:v>
                </c:pt>
                <c:pt idx="154">
                  <c:v>64543178140.733421</c:v>
                </c:pt>
                <c:pt idx="155">
                  <c:v>64540673453.232071</c:v>
                </c:pt>
                <c:pt idx="156">
                  <c:v>64566762332.527275</c:v>
                </c:pt>
                <c:pt idx="157">
                  <c:v>64526384515.966026</c:v>
                </c:pt>
                <c:pt idx="158">
                  <c:v>63868914935.354599</c:v>
                </c:pt>
                <c:pt idx="159">
                  <c:v>63508034208.601074</c:v>
                </c:pt>
                <c:pt idx="160">
                  <c:v>63501279858.1381</c:v>
                </c:pt>
                <c:pt idx="161">
                  <c:v>63994563975.811012</c:v>
                </c:pt>
                <c:pt idx="162">
                  <c:v>64033527181.496658</c:v>
                </c:pt>
                <c:pt idx="163">
                  <c:v>64129239394.323929</c:v>
                </c:pt>
                <c:pt idx="164">
                  <c:v>65189694522.399727</c:v>
                </c:pt>
                <c:pt idx="165">
                  <c:v>65178247417.01326</c:v>
                </c:pt>
                <c:pt idx="166">
                  <c:v>66041439514.923813</c:v>
                </c:pt>
                <c:pt idx="167">
                  <c:v>66043040929.881897</c:v>
                </c:pt>
                <c:pt idx="168">
                  <c:v>68047623666.073227</c:v>
                </c:pt>
                <c:pt idx="169">
                  <c:v>68104417261.305046</c:v>
                </c:pt>
                <c:pt idx="170">
                  <c:v>68159235410.279999</c:v>
                </c:pt>
                <c:pt idx="171">
                  <c:v>66892182608.923531</c:v>
                </c:pt>
                <c:pt idx="172">
                  <c:v>66319550095.993599</c:v>
                </c:pt>
                <c:pt idx="173">
                  <c:v>66092371547.900787</c:v>
                </c:pt>
                <c:pt idx="174">
                  <c:v>66573038593.67289</c:v>
                </c:pt>
                <c:pt idx="175">
                  <c:v>66458648560.75161</c:v>
                </c:pt>
                <c:pt idx="176">
                  <c:v>66435983271.338287</c:v>
                </c:pt>
                <c:pt idx="177">
                  <c:v>66476884120.334763</c:v>
                </c:pt>
                <c:pt idx="178">
                  <c:v>66135744066.200691</c:v>
                </c:pt>
                <c:pt idx="179">
                  <c:v>66106847992.716209</c:v>
                </c:pt>
                <c:pt idx="180">
                  <c:v>65860393070.993195</c:v>
                </c:pt>
                <c:pt idx="181">
                  <c:v>65401380954.183281</c:v>
                </c:pt>
                <c:pt idx="182">
                  <c:v>81832320405.258423</c:v>
                </c:pt>
                <c:pt idx="183">
                  <c:v>81835935532.908478</c:v>
                </c:pt>
                <c:pt idx="184">
                  <c:v>81815510352.078552</c:v>
                </c:pt>
                <c:pt idx="185">
                  <c:v>81726131783.479645</c:v>
                </c:pt>
                <c:pt idx="186">
                  <c:v>81244193427.55809</c:v>
                </c:pt>
                <c:pt idx="187">
                  <c:v>80917393748.604446</c:v>
                </c:pt>
                <c:pt idx="188">
                  <c:v>80721387690.574554</c:v>
                </c:pt>
                <c:pt idx="189">
                  <c:v>80456132432.422226</c:v>
                </c:pt>
                <c:pt idx="190">
                  <c:v>80458353146.150299</c:v>
                </c:pt>
                <c:pt idx="191">
                  <c:v>80469125666.881149</c:v>
                </c:pt>
                <c:pt idx="192">
                  <c:v>78738921575.922913</c:v>
                </c:pt>
                <c:pt idx="193">
                  <c:v>78862848088.7715</c:v>
                </c:pt>
                <c:pt idx="194">
                  <c:v>78632698300.872528</c:v>
                </c:pt>
                <c:pt idx="195">
                  <c:v>78769305417.186829</c:v>
                </c:pt>
                <c:pt idx="196">
                  <c:v>78100175415.673447</c:v>
                </c:pt>
                <c:pt idx="197">
                  <c:v>78091828467.664139</c:v>
                </c:pt>
                <c:pt idx="198">
                  <c:v>78094403988.7211</c:v>
                </c:pt>
                <c:pt idx="199">
                  <c:v>77907588009.402084</c:v>
                </c:pt>
                <c:pt idx="200">
                  <c:v>77275272877.319077</c:v>
                </c:pt>
                <c:pt idx="201">
                  <c:v>77131059981.175308</c:v>
                </c:pt>
                <c:pt idx="202">
                  <c:v>77637393839.244324</c:v>
                </c:pt>
                <c:pt idx="203">
                  <c:v>77659435975.035477</c:v>
                </c:pt>
                <c:pt idx="204">
                  <c:v>77679166852.833435</c:v>
                </c:pt>
                <c:pt idx="205">
                  <c:v>77671908614.217209</c:v>
                </c:pt>
                <c:pt idx="206">
                  <c:v>78489816067.317184</c:v>
                </c:pt>
                <c:pt idx="207">
                  <c:v>78051241518.032532</c:v>
                </c:pt>
                <c:pt idx="208">
                  <c:v>77014221659.754974</c:v>
                </c:pt>
                <c:pt idx="209">
                  <c:v>76745504971.719803</c:v>
                </c:pt>
                <c:pt idx="210">
                  <c:v>77881679793.505325</c:v>
                </c:pt>
                <c:pt idx="211">
                  <c:v>77875729906.914337</c:v>
                </c:pt>
                <c:pt idx="212">
                  <c:v>77881321290.266769</c:v>
                </c:pt>
                <c:pt idx="213">
                  <c:v>78184651520.844696</c:v>
                </c:pt>
                <c:pt idx="214">
                  <c:v>76778898219.005356</c:v>
                </c:pt>
                <c:pt idx="215">
                  <c:v>76067814895.590668</c:v>
                </c:pt>
                <c:pt idx="216">
                  <c:v>75993189044.169601</c:v>
                </c:pt>
                <c:pt idx="217">
                  <c:v>75921662493.918365</c:v>
                </c:pt>
                <c:pt idx="218">
                  <c:v>75886117874.591721</c:v>
                </c:pt>
                <c:pt idx="219">
                  <c:v>75891475887.647476</c:v>
                </c:pt>
                <c:pt idx="220">
                  <c:v>75884408630.647842</c:v>
                </c:pt>
                <c:pt idx="221">
                  <c:v>75908801262.132797</c:v>
                </c:pt>
                <c:pt idx="222">
                  <c:v>75833759199.964432</c:v>
                </c:pt>
                <c:pt idx="223">
                  <c:v>76473941457.706558</c:v>
                </c:pt>
                <c:pt idx="224">
                  <c:v>76303542691.635223</c:v>
                </c:pt>
                <c:pt idx="225">
                  <c:v>76328424611.547104</c:v>
                </c:pt>
                <c:pt idx="226">
                  <c:v>76330203400.075378</c:v>
                </c:pt>
                <c:pt idx="227">
                  <c:v>76819829699.832596</c:v>
                </c:pt>
                <c:pt idx="228">
                  <c:v>76358720141.427689</c:v>
                </c:pt>
                <c:pt idx="229">
                  <c:v>75610759576.592911</c:v>
                </c:pt>
                <c:pt idx="230">
                  <c:v>75446740851.498459</c:v>
                </c:pt>
                <c:pt idx="231">
                  <c:v>75395713634.458679</c:v>
                </c:pt>
                <c:pt idx="232">
                  <c:v>75405465556.131897</c:v>
                </c:pt>
                <c:pt idx="233">
                  <c:v>75396322403.580994</c:v>
                </c:pt>
                <c:pt idx="234">
                  <c:v>75351924018.446503</c:v>
                </c:pt>
                <c:pt idx="235">
                  <c:v>75140209282.704422</c:v>
                </c:pt>
                <c:pt idx="236">
                  <c:v>74185327006.119476</c:v>
                </c:pt>
                <c:pt idx="237">
                  <c:v>74561712934.9814</c:v>
                </c:pt>
                <c:pt idx="238">
                  <c:v>75050909059.101196</c:v>
                </c:pt>
                <c:pt idx="239">
                  <c:v>75050990897.101151</c:v>
                </c:pt>
                <c:pt idx="240">
                  <c:v>75093399348.682922</c:v>
                </c:pt>
                <c:pt idx="241">
                  <c:v>75094584208.229858</c:v>
                </c:pt>
                <c:pt idx="242">
                  <c:v>75104298015.500015</c:v>
                </c:pt>
                <c:pt idx="243">
                  <c:v>73469602451.103653</c:v>
                </c:pt>
                <c:pt idx="244">
                  <c:v>73913885800.032867</c:v>
                </c:pt>
                <c:pt idx="245">
                  <c:v>73814909846.840256</c:v>
                </c:pt>
                <c:pt idx="246">
                  <c:v>73808977911.810547</c:v>
                </c:pt>
                <c:pt idx="247">
                  <c:v>73818401425.50972</c:v>
                </c:pt>
                <c:pt idx="248">
                  <c:v>74615090102.960739</c:v>
                </c:pt>
                <c:pt idx="249">
                  <c:v>75002935582.228363</c:v>
                </c:pt>
                <c:pt idx="250">
                  <c:v>74694106689.084991</c:v>
                </c:pt>
                <c:pt idx="251">
                  <c:v>75332082292.358078</c:v>
                </c:pt>
                <c:pt idx="252">
                  <c:v>75207970003.152054</c:v>
                </c:pt>
                <c:pt idx="253">
                  <c:v>75172247452.173874</c:v>
                </c:pt>
                <c:pt idx="254">
                  <c:v>75191678961.288086</c:v>
                </c:pt>
                <c:pt idx="255">
                  <c:v>75419002022.226959</c:v>
                </c:pt>
                <c:pt idx="256">
                  <c:v>75496023499.336716</c:v>
                </c:pt>
                <c:pt idx="257">
                  <c:v>75185185117.568008</c:v>
                </c:pt>
                <c:pt idx="258">
                  <c:v>75539233632.423325</c:v>
                </c:pt>
                <c:pt idx="259">
                  <c:v>75483380220.145721</c:v>
                </c:pt>
                <c:pt idx="260">
                  <c:v>75490769399.561905</c:v>
                </c:pt>
                <c:pt idx="261">
                  <c:v>75487461032.414932</c:v>
                </c:pt>
                <c:pt idx="262">
                  <c:v>75487555138.866623</c:v>
                </c:pt>
                <c:pt idx="263">
                  <c:v>75485307005.773972</c:v>
                </c:pt>
                <c:pt idx="264">
                  <c:v>74786218857.192169</c:v>
                </c:pt>
                <c:pt idx="265">
                  <c:v>74735900193.205078</c:v>
                </c:pt>
                <c:pt idx="266">
                  <c:v>74790356663.142487</c:v>
                </c:pt>
                <c:pt idx="267">
                  <c:v>74768952066.248474</c:v>
                </c:pt>
                <c:pt idx="268">
                  <c:v>74761561302.871002</c:v>
                </c:pt>
                <c:pt idx="269">
                  <c:v>74523701250.805313</c:v>
                </c:pt>
                <c:pt idx="270">
                  <c:v>74736938867.778976</c:v>
                </c:pt>
                <c:pt idx="271">
                  <c:v>74201971326.721756</c:v>
                </c:pt>
                <c:pt idx="272">
                  <c:v>74224045331.786316</c:v>
                </c:pt>
                <c:pt idx="273">
                  <c:v>86483856150.600708</c:v>
                </c:pt>
                <c:pt idx="274">
                  <c:v>86499468507.363571</c:v>
                </c:pt>
                <c:pt idx="275">
                  <c:v>86499425977.416962</c:v>
                </c:pt>
                <c:pt idx="276">
                  <c:v>86491707164.500168</c:v>
                </c:pt>
                <c:pt idx="277">
                  <c:v>85901928448.610626</c:v>
                </c:pt>
                <c:pt idx="278">
                  <c:v>85787959185.5616</c:v>
                </c:pt>
                <c:pt idx="279">
                  <c:v>85597569834.979721</c:v>
                </c:pt>
                <c:pt idx="280">
                  <c:v>85561749381.387878</c:v>
                </c:pt>
                <c:pt idx="281">
                  <c:v>85553303707.26387</c:v>
                </c:pt>
                <c:pt idx="282">
                  <c:v>85556239820.123138</c:v>
                </c:pt>
                <c:pt idx="283">
                  <c:v>85590988553.578018</c:v>
                </c:pt>
                <c:pt idx="284">
                  <c:v>85091855114.105972</c:v>
                </c:pt>
                <c:pt idx="285">
                  <c:v>85330324724.546967</c:v>
                </c:pt>
                <c:pt idx="286">
                  <c:v>85370466254.107864</c:v>
                </c:pt>
                <c:pt idx="287">
                  <c:v>85324736556.070572</c:v>
                </c:pt>
                <c:pt idx="288">
                  <c:v>85333115728.823532</c:v>
                </c:pt>
                <c:pt idx="289">
                  <c:v>85331031761.43988</c:v>
                </c:pt>
                <c:pt idx="290">
                  <c:v>85139648019.583267</c:v>
                </c:pt>
                <c:pt idx="291">
                  <c:v>85126412738.971771</c:v>
                </c:pt>
                <c:pt idx="292">
                  <c:v>85016539709.673126</c:v>
                </c:pt>
                <c:pt idx="293">
                  <c:v>84994622636.04863</c:v>
                </c:pt>
                <c:pt idx="294">
                  <c:v>84910488233.321472</c:v>
                </c:pt>
                <c:pt idx="295">
                  <c:v>84906597903.114746</c:v>
                </c:pt>
                <c:pt idx="296">
                  <c:v>84930687638.143631</c:v>
                </c:pt>
                <c:pt idx="297">
                  <c:v>84794939884.714691</c:v>
                </c:pt>
                <c:pt idx="298">
                  <c:v>84748265187.515182</c:v>
                </c:pt>
                <c:pt idx="299">
                  <c:v>84734909338.61879</c:v>
                </c:pt>
                <c:pt idx="300">
                  <c:v>84592729394.428345</c:v>
                </c:pt>
                <c:pt idx="301">
                  <c:v>84704354277.826157</c:v>
                </c:pt>
                <c:pt idx="302">
                  <c:v>84705441497.915741</c:v>
                </c:pt>
                <c:pt idx="303">
                  <c:v>84698844716.561417</c:v>
                </c:pt>
                <c:pt idx="304">
                  <c:v>84810781890.951218</c:v>
                </c:pt>
                <c:pt idx="305">
                  <c:v>84882738235.770386</c:v>
                </c:pt>
                <c:pt idx="306">
                  <c:v>84833115641.913071</c:v>
                </c:pt>
                <c:pt idx="307">
                  <c:v>84911961722.671875</c:v>
                </c:pt>
                <c:pt idx="308">
                  <c:v>84921053768.955658</c:v>
                </c:pt>
                <c:pt idx="309">
                  <c:v>84928407583.359558</c:v>
                </c:pt>
                <c:pt idx="310">
                  <c:v>84933268369.620636</c:v>
                </c:pt>
                <c:pt idx="311">
                  <c:v>84830040538.612808</c:v>
                </c:pt>
                <c:pt idx="312">
                  <c:v>84469705254.220673</c:v>
                </c:pt>
                <c:pt idx="313">
                  <c:v>84381691979.7827</c:v>
                </c:pt>
                <c:pt idx="314">
                  <c:v>84467429063.004608</c:v>
                </c:pt>
                <c:pt idx="315">
                  <c:v>84600644825.364304</c:v>
                </c:pt>
                <c:pt idx="316">
                  <c:v>84602458920.904938</c:v>
                </c:pt>
                <c:pt idx="317">
                  <c:v>84601957840.806763</c:v>
                </c:pt>
                <c:pt idx="318">
                  <c:v>84420858651.747787</c:v>
                </c:pt>
                <c:pt idx="319">
                  <c:v>84450972149.373474</c:v>
                </c:pt>
                <c:pt idx="320">
                  <c:v>84199264909.147324</c:v>
                </c:pt>
                <c:pt idx="321">
                  <c:v>84203403869.804001</c:v>
                </c:pt>
                <c:pt idx="322">
                  <c:v>84151538888.37027</c:v>
                </c:pt>
                <c:pt idx="323">
                  <c:v>84150617921.708328</c:v>
                </c:pt>
                <c:pt idx="324">
                  <c:v>84164009441.986633</c:v>
                </c:pt>
                <c:pt idx="325">
                  <c:v>84132424369.461227</c:v>
                </c:pt>
                <c:pt idx="326">
                  <c:v>84181170735.5905</c:v>
                </c:pt>
                <c:pt idx="327">
                  <c:v>84016858981.917984</c:v>
                </c:pt>
                <c:pt idx="328">
                  <c:v>83768706593.376038</c:v>
                </c:pt>
                <c:pt idx="329">
                  <c:v>83586066247.470108</c:v>
                </c:pt>
                <c:pt idx="330">
                  <c:v>83584162452.405716</c:v>
                </c:pt>
                <c:pt idx="331">
                  <c:v>83588770378.802429</c:v>
                </c:pt>
                <c:pt idx="332">
                  <c:v>83402265041.203873</c:v>
                </c:pt>
                <c:pt idx="333">
                  <c:v>84120012058.131378</c:v>
                </c:pt>
                <c:pt idx="334">
                  <c:v>83929956522.640961</c:v>
                </c:pt>
                <c:pt idx="335">
                  <c:v>84032123757.996597</c:v>
                </c:pt>
                <c:pt idx="336">
                  <c:v>84390571232.161926</c:v>
                </c:pt>
                <c:pt idx="337">
                  <c:v>84397535317.600571</c:v>
                </c:pt>
                <c:pt idx="338">
                  <c:v>84412710775.82103</c:v>
                </c:pt>
                <c:pt idx="339">
                  <c:v>84400367734.985809</c:v>
                </c:pt>
                <c:pt idx="340">
                  <c:v>84277469741.11824</c:v>
                </c:pt>
                <c:pt idx="341">
                  <c:v>83673020828.399246</c:v>
                </c:pt>
                <c:pt idx="342">
                  <c:v>83945581106.33696</c:v>
                </c:pt>
                <c:pt idx="343">
                  <c:v>83884460368.693466</c:v>
                </c:pt>
                <c:pt idx="344">
                  <c:v>83881524255.834198</c:v>
                </c:pt>
                <c:pt idx="345">
                  <c:v>83877980351.374359</c:v>
                </c:pt>
                <c:pt idx="346">
                  <c:v>83880598135.309601</c:v>
                </c:pt>
                <c:pt idx="347">
                  <c:v>84019965509.335587</c:v>
                </c:pt>
                <c:pt idx="348">
                  <c:v>83700664784.931229</c:v>
                </c:pt>
                <c:pt idx="349">
                  <c:v>83798370480.644104</c:v>
                </c:pt>
                <c:pt idx="350">
                  <c:v>83888009353.191254</c:v>
                </c:pt>
                <c:pt idx="351">
                  <c:v>83897445588.435287</c:v>
                </c:pt>
                <c:pt idx="352">
                  <c:v>83890217044.055939</c:v>
                </c:pt>
                <c:pt idx="353">
                  <c:v>83945764009.784515</c:v>
                </c:pt>
                <c:pt idx="354">
                  <c:v>84133041194.405472</c:v>
                </c:pt>
                <c:pt idx="355">
                  <c:v>83731110516.303909</c:v>
                </c:pt>
                <c:pt idx="356">
                  <c:v>83637536446.355988</c:v>
                </c:pt>
                <c:pt idx="357">
                  <c:v>83602900108.831055</c:v>
                </c:pt>
                <c:pt idx="358">
                  <c:v>83607428388.236862</c:v>
                </c:pt>
                <c:pt idx="359">
                  <c:v>83600408627.23175</c:v>
                </c:pt>
                <c:pt idx="360">
                  <c:v>83661872804.127838</c:v>
                </c:pt>
                <c:pt idx="361">
                  <c:v>83742866186.590668</c:v>
                </c:pt>
                <c:pt idx="362">
                  <c:v>83446808861.634064</c:v>
                </c:pt>
                <c:pt idx="363">
                  <c:v>83778552306.030045</c:v>
                </c:pt>
                <c:pt idx="364">
                  <c:v>83922417634.437302</c:v>
                </c:pt>
                <c:pt idx="365">
                  <c:v>86330580364.707245</c:v>
                </c:pt>
                <c:pt idx="366">
                  <c:v>86333083710.97879</c:v>
                </c:pt>
                <c:pt idx="367">
                  <c:v>86126107281.862366</c:v>
                </c:pt>
                <c:pt idx="368">
                  <c:v>85661887243.970596</c:v>
                </c:pt>
                <c:pt idx="369">
                  <c:v>85611819332.41507</c:v>
                </c:pt>
                <c:pt idx="370">
                  <c:v>85605116139.359238</c:v>
                </c:pt>
                <c:pt idx="371">
                  <c:v>85514399727.244705</c:v>
                </c:pt>
                <c:pt idx="372">
                  <c:v>85510966906.022995</c:v>
                </c:pt>
                <c:pt idx="373">
                  <c:v>85510133051.17952</c:v>
                </c:pt>
                <c:pt idx="374">
                  <c:v>85537915552.426056</c:v>
                </c:pt>
                <c:pt idx="375">
                  <c:v>85838578298.851974</c:v>
                </c:pt>
                <c:pt idx="376">
                  <c:v>85655927767.389282</c:v>
                </c:pt>
                <c:pt idx="377">
                  <c:v>85586887954.447342</c:v>
                </c:pt>
                <c:pt idx="378">
                  <c:v>85877322245.231384</c:v>
                </c:pt>
                <c:pt idx="379">
                  <c:v>85869812206.416763</c:v>
                </c:pt>
                <c:pt idx="380">
                  <c:v>85890954346.529312</c:v>
                </c:pt>
                <c:pt idx="381">
                  <c:v>85939506467.033615</c:v>
                </c:pt>
                <c:pt idx="382">
                  <c:v>85787048158.369247</c:v>
                </c:pt>
                <c:pt idx="383">
                  <c:v>85939654697.020798</c:v>
                </c:pt>
                <c:pt idx="384">
                  <c:v>86284061925.410172</c:v>
                </c:pt>
                <c:pt idx="385">
                  <c:v>86579862210.861282</c:v>
                </c:pt>
                <c:pt idx="386">
                  <c:v>86605224107.856232</c:v>
                </c:pt>
                <c:pt idx="387">
                  <c:v>86595289119.379272</c:v>
                </c:pt>
                <c:pt idx="388">
                  <c:v>86683947098.337769</c:v>
                </c:pt>
                <c:pt idx="389">
                  <c:v>87142878345.823639</c:v>
                </c:pt>
                <c:pt idx="390">
                  <c:v>86732120281.996429</c:v>
                </c:pt>
                <c:pt idx="391">
                  <c:v>86897366491.149307</c:v>
                </c:pt>
                <c:pt idx="392">
                  <c:v>86942957070.571625</c:v>
                </c:pt>
                <c:pt idx="393">
                  <c:v>86960708557.335602</c:v>
                </c:pt>
                <c:pt idx="394">
                  <c:v>86987757169.256104</c:v>
                </c:pt>
                <c:pt idx="395">
                  <c:v>86916801958.45697</c:v>
                </c:pt>
                <c:pt idx="396">
                  <c:v>86747754033.726166</c:v>
                </c:pt>
                <c:pt idx="397">
                  <c:v>86930501645.013397</c:v>
                </c:pt>
                <c:pt idx="398">
                  <c:v>87312127170.846329</c:v>
                </c:pt>
                <c:pt idx="399">
                  <c:v>87619329790.102875</c:v>
                </c:pt>
                <c:pt idx="400">
                  <c:v>87628812216.335724</c:v>
                </c:pt>
                <c:pt idx="401">
                  <c:v>87622956821.106506</c:v>
                </c:pt>
                <c:pt idx="402">
                  <c:v>87441903346.314087</c:v>
                </c:pt>
                <c:pt idx="403">
                  <c:v>87384741007.584229</c:v>
                </c:pt>
                <c:pt idx="404">
                  <c:v>87254182171.013397</c:v>
                </c:pt>
                <c:pt idx="405">
                  <c:v>87390265128.163666</c:v>
                </c:pt>
                <c:pt idx="406">
                  <c:v>87687781450.660324</c:v>
                </c:pt>
                <c:pt idx="407">
                  <c:v>87669678366.9823</c:v>
                </c:pt>
                <c:pt idx="408">
                  <c:v>87681236521.61824</c:v>
                </c:pt>
                <c:pt idx="409">
                  <c:v>87423423010.961304</c:v>
                </c:pt>
                <c:pt idx="410">
                  <c:v>87797451587.056274</c:v>
                </c:pt>
                <c:pt idx="411">
                  <c:v>87638055502.934296</c:v>
                </c:pt>
                <c:pt idx="412">
                  <c:v>87807211224.362061</c:v>
                </c:pt>
                <c:pt idx="413">
                  <c:v>87962549311.182693</c:v>
                </c:pt>
                <c:pt idx="414">
                  <c:v>87971338046.206726</c:v>
                </c:pt>
                <c:pt idx="415">
                  <c:v>87997553397.197449</c:v>
                </c:pt>
                <c:pt idx="416">
                  <c:v>87915732430.464813</c:v>
                </c:pt>
                <c:pt idx="417">
                  <c:v>88046586605.232101</c:v>
                </c:pt>
                <c:pt idx="418">
                  <c:v>87645172339.037354</c:v>
                </c:pt>
                <c:pt idx="419">
                  <c:v>87626676135.96257</c:v>
                </c:pt>
                <c:pt idx="420">
                  <c:v>87873251711.029144</c:v>
                </c:pt>
                <c:pt idx="421">
                  <c:v>87870604637.640717</c:v>
                </c:pt>
                <c:pt idx="422">
                  <c:v>87859532304.416412</c:v>
                </c:pt>
                <c:pt idx="423">
                  <c:v>87876775894.427032</c:v>
                </c:pt>
                <c:pt idx="424">
                  <c:v>87773452903.317841</c:v>
                </c:pt>
                <c:pt idx="425">
                  <c:v>88035819235.371078</c:v>
                </c:pt>
                <c:pt idx="426">
                  <c:v>88120942533.973953</c:v>
                </c:pt>
                <c:pt idx="427">
                  <c:v>88540677370.997864</c:v>
                </c:pt>
                <c:pt idx="428">
                  <c:v>88587298409.105484</c:v>
                </c:pt>
                <c:pt idx="429">
                  <c:v>88595973112.697937</c:v>
                </c:pt>
                <c:pt idx="430">
                  <c:v>88551616241.516296</c:v>
                </c:pt>
                <c:pt idx="431">
                  <c:v>88866922951.12944</c:v>
                </c:pt>
                <c:pt idx="432">
                  <c:v>88319250775.646698</c:v>
                </c:pt>
                <c:pt idx="433">
                  <c:v>88432701886.636215</c:v>
                </c:pt>
                <c:pt idx="434">
                  <c:v>88609719028.447296</c:v>
                </c:pt>
                <c:pt idx="435">
                  <c:v>88575940186.408371</c:v>
                </c:pt>
                <c:pt idx="436">
                  <c:v>88565085225.60054</c:v>
                </c:pt>
                <c:pt idx="437">
                  <c:v>88265256343.272385</c:v>
                </c:pt>
                <c:pt idx="438">
                  <c:v>88285182382.193985</c:v>
                </c:pt>
                <c:pt idx="439">
                  <c:v>88584946939.623444</c:v>
                </c:pt>
                <c:pt idx="440">
                  <c:v>88643192095.780243</c:v>
                </c:pt>
                <c:pt idx="441">
                  <c:v>88506171123.742569</c:v>
                </c:pt>
                <c:pt idx="442">
                  <c:v>88507929702.226578</c:v>
                </c:pt>
                <c:pt idx="443">
                  <c:v>88484846652.122223</c:v>
                </c:pt>
                <c:pt idx="444">
                  <c:v>88509308562.321167</c:v>
                </c:pt>
                <c:pt idx="445">
                  <c:v>88760457357.477066</c:v>
                </c:pt>
                <c:pt idx="446">
                  <c:v>88593691260.886215</c:v>
                </c:pt>
                <c:pt idx="447">
                  <c:v>88817504165.844604</c:v>
                </c:pt>
                <c:pt idx="448">
                  <c:v>88847250004.921646</c:v>
                </c:pt>
                <c:pt idx="449">
                  <c:v>88850613932.153442</c:v>
                </c:pt>
                <c:pt idx="450">
                  <c:v>88834304467.868057</c:v>
                </c:pt>
                <c:pt idx="451">
                  <c:v>88834422062.781891</c:v>
                </c:pt>
                <c:pt idx="452">
                  <c:v>88803812350.787689</c:v>
                </c:pt>
                <c:pt idx="453">
                  <c:v>88483423187.818085</c:v>
                </c:pt>
                <c:pt idx="454">
                  <c:v>88637932799.093811</c:v>
                </c:pt>
                <c:pt idx="455">
                  <c:v>89179845603.782394</c:v>
                </c:pt>
                <c:pt idx="456">
                  <c:v>89201695689.032715</c:v>
                </c:pt>
                <c:pt idx="457">
                  <c:v>96914457282.08046</c:v>
                </c:pt>
                <c:pt idx="458">
                  <c:v>96986003732.2202</c:v>
                </c:pt>
                <c:pt idx="459">
                  <c:v>96722539018.479599</c:v>
                </c:pt>
                <c:pt idx="460">
                  <c:v>96204458569.230957</c:v>
                </c:pt>
                <c:pt idx="461">
                  <c:v>96309054124.562408</c:v>
                </c:pt>
                <c:pt idx="462">
                  <c:v>96467403239.123535</c:v>
                </c:pt>
                <c:pt idx="463">
                  <c:v>96464270009.040207</c:v>
                </c:pt>
                <c:pt idx="464">
                  <c:v>96485792049.632904</c:v>
                </c:pt>
                <c:pt idx="465">
                  <c:v>96524603100.496063</c:v>
                </c:pt>
                <c:pt idx="466">
                  <c:v>96480021044.262314</c:v>
                </c:pt>
                <c:pt idx="467">
                  <c:v>96502461477.956589</c:v>
                </c:pt>
                <c:pt idx="468">
                  <c:v>96620492381.827179</c:v>
                </c:pt>
                <c:pt idx="469">
                  <c:v>96644929516.970459</c:v>
                </c:pt>
                <c:pt idx="470">
                  <c:v>96615296324.605118</c:v>
                </c:pt>
                <c:pt idx="471">
                  <c:v>96586788208.947922</c:v>
                </c:pt>
                <c:pt idx="472">
                  <c:v>96610485756.464691</c:v>
                </c:pt>
                <c:pt idx="473">
                  <c:v>96636927797.84552</c:v>
                </c:pt>
                <c:pt idx="474">
                  <c:v>96347706260.747543</c:v>
                </c:pt>
                <c:pt idx="475">
                  <c:v>96449449658.781479</c:v>
                </c:pt>
                <c:pt idx="476">
                  <c:v>96650434494.365982</c:v>
                </c:pt>
                <c:pt idx="477">
                  <c:v>96656868885.959534</c:v>
                </c:pt>
                <c:pt idx="478">
                  <c:v>96660574870.757492</c:v>
                </c:pt>
                <c:pt idx="479">
                  <c:v>96420542819.335098</c:v>
                </c:pt>
                <c:pt idx="480">
                  <c:v>96380240258.97197</c:v>
                </c:pt>
                <c:pt idx="481">
                  <c:v>96275606944.717087</c:v>
                </c:pt>
                <c:pt idx="482">
                  <c:v>96475568941.512268</c:v>
                </c:pt>
                <c:pt idx="483">
                  <c:v>96588920261.429214</c:v>
                </c:pt>
                <c:pt idx="484">
                  <c:v>96598927825.13327</c:v>
                </c:pt>
                <c:pt idx="485">
                  <c:v>96587479116.065842</c:v>
                </c:pt>
                <c:pt idx="486">
                  <c:v>96664750541.429703</c:v>
                </c:pt>
                <c:pt idx="487">
                  <c:v>96708365484.103836</c:v>
                </c:pt>
                <c:pt idx="488">
                  <c:v>96530713893.357712</c:v>
                </c:pt>
                <c:pt idx="489">
                  <c:v>96623510283.603333</c:v>
                </c:pt>
                <c:pt idx="490">
                  <c:v>96502957334.615524</c:v>
                </c:pt>
                <c:pt idx="491">
                  <c:v>96506119298.212952</c:v>
                </c:pt>
                <c:pt idx="492">
                  <c:v>96488941764.954056</c:v>
                </c:pt>
                <c:pt idx="493">
                  <c:v>96398544787.258789</c:v>
                </c:pt>
                <c:pt idx="494">
                  <c:v>96443747853.012939</c:v>
                </c:pt>
                <c:pt idx="495">
                  <c:v>96422253897.630188</c:v>
                </c:pt>
                <c:pt idx="496">
                  <c:v>96436449005.314194</c:v>
                </c:pt>
                <c:pt idx="497">
                  <c:v>96600432269.54718</c:v>
                </c:pt>
                <c:pt idx="498">
                  <c:v>96626452062.882248</c:v>
                </c:pt>
                <c:pt idx="499">
                  <c:v>96637859906.507385</c:v>
                </c:pt>
                <c:pt idx="500">
                  <c:v>96610181674.426559</c:v>
                </c:pt>
                <c:pt idx="501">
                  <c:v>96520393539.538727</c:v>
                </c:pt>
                <c:pt idx="502">
                  <c:v>96676237672.208694</c:v>
                </c:pt>
                <c:pt idx="503">
                  <c:v>96843926773.185638</c:v>
                </c:pt>
                <c:pt idx="504">
                  <c:v>96915079682.177963</c:v>
                </c:pt>
                <c:pt idx="505">
                  <c:v>96901790751.162262</c:v>
                </c:pt>
                <c:pt idx="506">
                  <c:v>96905890704.364838</c:v>
                </c:pt>
                <c:pt idx="507">
                  <c:v>96914233321.308136</c:v>
                </c:pt>
                <c:pt idx="508">
                  <c:v>97050395158.391159</c:v>
                </c:pt>
                <c:pt idx="509">
                  <c:v>96618643770.758377</c:v>
                </c:pt>
                <c:pt idx="510">
                  <c:v>96529879711.988098</c:v>
                </c:pt>
                <c:pt idx="511">
                  <c:v>96446757885.048157</c:v>
                </c:pt>
                <c:pt idx="512">
                  <c:v>96483780698.720657</c:v>
                </c:pt>
                <c:pt idx="513">
                  <c:v>96497062605.988449</c:v>
                </c:pt>
                <c:pt idx="514">
                  <c:v>96613501463.109024</c:v>
                </c:pt>
                <c:pt idx="515">
                  <c:v>97102023080.816986</c:v>
                </c:pt>
                <c:pt idx="516">
                  <c:v>97210066584.735641</c:v>
                </c:pt>
                <c:pt idx="517">
                  <c:v>97484866799.527237</c:v>
                </c:pt>
                <c:pt idx="518">
                  <c:v>97731297155.33522</c:v>
                </c:pt>
                <c:pt idx="519">
                  <c:v>97691837739.666</c:v>
                </c:pt>
                <c:pt idx="520">
                  <c:v>97748267807.292511</c:v>
                </c:pt>
                <c:pt idx="521">
                  <c:v>98038630214.91095</c:v>
                </c:pt>
                <c:pt idx="522">
                  <c:v>97927817345.110306</c:v>
                </c:pt>
                <c:pt idx="523">
                  <c:v>97888183019.730728</c:v>
                </c:pt>
                <c:pt idx="524">
                  <c:v>98008200596.982544</c:v>
                </c:pt>
                <c:pt idx="525">
                  <c:v>98124227083.737854</c:v>
                </c:pt>
                <c:pt idx="526">
                  <c:v>98132735396.527786</c:v>
                </c:pt>
                <c:pt idx="527">
                  <c:v>98190094514.443924</c:v>
                </c:pt>
                <c:pt idx="528">
                  <c:v>98179084792.752167</c:v>
                </c:pt>
                <c:pt idx="529">
                  <c:v>98166435777.972733</c:v>
                </c:pt>
                <c:pt idx="530">
                  <c:v>98209558407.740585</c:v>
                </c:pt>
                <c:pt idx="531">
                  <c:v>98013578767.412079</c:v>
                </c:pt>
                <c:pt idx="532">
                  <c:v>97908457738.332031</c:v>
                </c:pt>
                <c:pt idx="533">
                  <c:v>97859764009.749634</c:v>
                </c:pt>
                <c:pt idx="534">
                  <c:v>97934769336.465973</c:v>
                </c:pt>
                <c:pt idx="535">
                  <c:v>97896869959.418884</c:v>
                </c:pt>
                <c:pt idx="536">
                  <c:v>97805450275.904968</c:v>
                </c:pt>
                <c:pt idx="537">
                  <c:v>97973211979.617844</c:v>
                </c:pt>
                <c:pt idx="538">
                  <c:v>97834104140.727936</c:v>
                </c:pt>
                <c:pt idx="539">
                  <c:v>97944428123.182129</c:v>
                </c:pt>
                <c:pt idx="540">
                  <c:v>98040386566.911713</c:v>
                </c:pt>
                <c:pt idx="541">
                  <c:v>98113264336.538666</c:v>
                </c:pt>
                <c:pt idx="542">
                  <c:v>98214728378.257751</c:v>
                </c:pt>
                <c:pt idx="543">
                  <c:v>98555028451.302704</c:v>
                </c:pt>
                <c:pt idx="544">
                  <c:v>98348164068.601547</c:v>
                </c:pt>
                <c:pt idx="545">
                  <c:v>98581642048.269135</c:v>
                </c:pt>
                <c:pt idx="546">
                  <c:v>98514039751.833206</c:v>
                </c:pt>
                <c:pt idx="547">
                  <c:v>98526999205.220413</c:v>
                </c:pt>
                <c:pt idx="548">
                  <c:v>110253218218.88171</c:v>
                </c:pt>
                <c:pt idx="549">
                  <c:v>110129567009.15161</c:v>
                </c:pt>
                <c:pt idx="550">
                  <c:v>110057957368.07118</c:v>
                </c:pt>
                <c:pt idx="551">
                  <c:v>110074617052.3242</c:v>
                </c:pt>
                <c:pt idx="552">
                  <c:v>110322521310.46748</c:v>
                </c:pt>
                <c:pt idx="553">
                  <c:v>110139084534.44147</c:v>
                </c:pt>
                <c:pt idx="554">
                  <c:v>110195494827.46693</c:v>
                </c:pt>
                <c:pt idx="555">
                  <c:v>110264001760.00533</c:v>
                </c:pt>
                <c:pt idx="556">
                  <c:v>110402444385.89413</c:v>
                </c:pt>
                <c:pt idx="557">
                  <c:v>110471943596.09154</c:v>
                </c:pt>
                <c:pt idx="558">
                  <c:v>109648620088.27904</c:v>
                </c:pt>
                <c:pt idx="559">
                  <c:v>109870377944.13715</c:v>
                </c:pt>
                <c:pt idx="560">
                  <c:v>109791994335.12126</c:v>
                </c:pt>
                <c:pt idx="561">
                  <c:v>109403118232.4015</c:v>
                </c:pt>
                <c:pt idx="562">
                  <c:v>109546052691.55124</c:v>
                </c:pt>
                <c:pt idx="563">
                  <c:v>109592621986.42398</c:v>
                </c:pt>
                <c:pt idx="564">
                  <c:v>109820400638.0453</c:v>
                </c:pt>
                <c:pt idx="565">
                  <c:v>109029724393.99857</c:v>
                </c:pt>
                <c:pt idx="566">
                  <c:v>109260527322.58342</c:v>
                </c:pt>
                <c:pt idx="567">
                  <c:v>109358542949.11772</c:v>
                </c:pt>
                <c:pt idx="568">
                  <c:v>109410184063.0815</c:v>
                </c:pt>
                <c:pt idx="569">
                  <c:v>109402681780.45578</c:v>
                </c:pt>
                <c:pt idx="570">
                  <c:v>109439328459.38324</c:v>
                </c:pt>
                <c:pt idx="571">
                  <c:v>109932264960.70575</c:v>
                </c:pt>
                <c:pt idx="572">
                  <c:v>108860714962.14989</c:v>
                </c:pt>
                <c:pt idx="573">
                  <c:v>109177938739.90866</c:v>
                </c:pt>
                <c:pt idx="574">
                  <c:v>109304290419.53435</c:v>
                </c:pt>
                <c:pt idx="575">
                  <c:v>109251136943.05252</c:v>
                </c:pt>
                <c:pt idx="576">
                  <c:v>109283476031.15672</c:v>
                </c:pt>
                <c:pt idx="577">
                  <c:v>109208467017.46107</c:v>
                </c:pt>
                <c:pt idx="578">
                  <c:v>108946393787.64</c:v>
                </c:pt>
                <c:pt idx="579">
                  <c:v>108533351787.64763</c:v>
                </c:pt>
                <c:pt idx="580">
                  <c:v>108857475024.63344</c:v>
                </c:pt>
                <c:pt idx="581">
                  <c:v>109283752368.88132</c:v>
                </c:pt>
                <c:pt idx="582">
                  <c:v>109355438502.94623</c:v>
                </c:pt>
                <c:pt idx="583">
                  <c:v>109345325190.86107</c:v>
                </c:pt>
                <c:pt idx="584">
                  <c:v>109294005568.36374</c:v>
                </c:pt>
                <c:pt idx="585">
                  <c:v>109197559488.65186</c:v>
                </c:pt>
                <c:pt idx="586">
                  <c:v>108990706771.75046</c:v>
                </c:pt>
                <c:pt idx="587">
                  <c:v>109224625095.44292</c:v>
                </c:pt>
                <c:pt idx="588">
                  <c:v>109085512368.64079</c:v>
                </c:pt>
                <c:pt idx="589">
                  <c:v>109122870058.82288</c:v>
                </c:pt>
                <c:pt idx="590">
                  <c:v>109143644509.37616</c:v>
                </c:pt>
                <c:pt idx="591">
                  <c:v>109350575966.9996</c:v>
                </c:pt>
                <c:pt idx="592">
                  <c:v>109364426349.83762</c:v>
                </c:pt>
                <c:pt idx="593">
                  <c:v>109505717410.666</c:v>
                </c:pt>
                <c:pt idx="594">
                  <c:v>109492066103.31584</c:v>
                </c:pt>
                <c:pt idx="595">
                  <c:v>109696604290.04164</c:v>
                </c:pt>
                <c:pt idx="596">
                  <c:v>109701469169.17299</c:v>
                </c:pt>
                <c:pt idx="597">
                  <c:v>109638567095.83208</c:v>
                </c:pt>
                <c:pt idx="598">
                  <c:v>109925692255.05174</c:v>
                </c:pt>
                <c:pt idx="599">
                  <c:v>110043235979.64325</c:v>
                </c:pt>
                <c:pt idx="600">
                  <c:v>109618448800.47371</c:v>
                </c:pt>
                <c:pt idx="601">
                  <c:v>109427500377.55354</c:v>
                </c:pt>
                <c:pt idx="602">
                  <c:v>109607077147.53535</c:v>
                </c:pt>
                <c:pt idx="603">
                  <c:v>109625721329.60904</c:v>
                </c:pt>
                <c:pt idx="604">
                  <c:v>109594562291.1826</c:v>
                </c:pt>
                <c:pt idx="605">
                  <c:v>109691009917.72664</c:v>
                </c:pt>
                <c:pt idx="606">
                  <c:v>109568472283.2153</c:v>
                </c:pt>
                <c:pt idx="607">
                  <c:v>109356455253.16982</c:v>
                </c:pt>
                <c:pt idx="608">
                  <c:v>109482729347.0681</c:v>
                </c:pt>
                <c:pt idx="609">
                  <c:v>109504578693.834</c:v>
                </c:pt>
                <c:pt idx="610">
                  <c:v>109513059076.38422</c:v>
                </c:pt>
                <c:pt idx="611">
                  <c:v>109516979765.06458</c:v>
                </c:pt>
                <c:pt idx="612">
                  <c:v>109673513243.31055</c:v>
                </c:pt>
                <c:pt idx="613">
                  <c:v>109811666551.35928</c:v>
                </c:pt>
                <c:pt idx="614">
                  <c:v>109827401336.00612</c:v>
                </c:pt>
                <c:pt idx="615">
                  <c:v>109951391060.40433</c:v>
                </c:pt>
                <c:pt idx="616">
                  <c:v>109740832704.85593</c:v>
                </c:pt>
                <c:pt idx="617">
                  <c:v>109748436715.90215</c:v>
                </c:pt>
                <c:pt idx="618">
                  <c:v>109771903578.65126</c:v>
                </c:pt>
                <c:pt idx="619">
                  <c:v>109903494153.02826</c:v>
                </c:pt>
                <c:pt idx="620">
                  <c:v>110069390343.05222</c:v>
                </c:pt>
                <c:pt idx="621">
                  <c:v>109776286391.89072</c:v>
                </c:pt>
                <c:pt idx="622">
                  <c:v>109695731343.60193</c:v>
                </c:pt>
                <c:pt idx="623">
                  <c:v>109745238305.0773</c:v>
                </c:pt>
                <c:pt idx="624">
                  <c:v>109766029333.59541</c:v>
                </c:pt>
                <c:pt idx="625">
                  <c:v>109800284683.72424</c:v>
                </c:pt>
                <c:pt idx="626">
                  <c:v>109710835825.08737</c:v>
                </c:pt>
                <c:pt idx="627">
                  <c:v>109708850524.97182</c:v>
                </c:pt>
                <c:pt idx="628">
                  <c:v>109703730679.33545</c:v>
                </c:pt>
                <c:pt idx="629">
                  <c:v>109937235264.28093</c:v>
                </c:pt>
                <c:pt idx="630">
                  <c:v>109994423583.27505</c:v>
                </c:pt>
                <c:pt idx="631">
                  <c:v>110001518198.67493</c:v>
                </c:pt>
                <c:pt idx="632">
                  <c:v>109959529981.50058</c:v>
                </c:pt>
                <c:pt idx="633">
                  <c:v>109885095448.22379</c:v>
                </c:pt>
                <c:pt idx="634">
                  <c:v>110062607113.8054</c:v>
                </c:pt>
                <c:pt idx="635">
                  <c:v>109450499138.39345</c:v>
                </c:pt>
                <c:pt idx="636">
                  <c:v>109647126482.36099</c:v>
                </c:pt>
                <c:pt idx="637">
                  <c:v>109808723655.65959</c:v>
                </c:pt>
                <c:pt idx="638">
                  <c:v>109871383841.42288</c:v>
                </c:pt>
                <c:pt idx="639">
                  <c:v>118367082935.50487</c:v>
                </c:pt>
                <c:pt idx="640">
                  <c:v>118412090293.67244</c:v>
                </c:pt>
                <c:pt idx="641">
                  <c:v>118133083646.89664</c:v>
                </c:pt>
                <c:pt idx="642">
                  <c:v>117639676455.12383</c:v>
                </c:pt>
                <c:pt idx="643">
                  <c:v>117549023312.61748</c:v>
                </c:pt>
                <c:pt idx="644">
                  <c:v>117625679492.52791</c:v>
                </c:pt>
                <c:pt idx="645">
                  <c:v>117748899891.25179</c:v>
                </c:pt>
                <c:pt idx="646">
                  <c:v>117694246374.91121</c:v>
                </c:pt>
                <c:pt idx="647">
                  <c:v>117664381084.47562</c:v>
                </c:pt>
                <c:pt idx="648">
                  <c:v>118137994136.58008</c:v>
                </c:pt>
                <c:pt idx="649">
                  <c:v>117829867675.0799</c:v>
                </c:pt>
                <c:pt idx="650">
                  <c:v>118487337037.71872</c:v>
                </c:pt>
                <c:pt idx="651">
                  <c:v>118610551613.13539</c:v>
                </c:pt>
                <c:pt idx="652">
                  <c:v>118689591950.60034</c:v>
                </c:pt>
                <c:pt idx="653">
                  <c:v>118803183612.79401</c:v>
                </c:pt>
                <c:pt idx="654">
                  <c:v>119220760473.73117</c:v>
                </c:pt>
                <c:pt idx="655">
                  <c:v>119307194763.45969</c:v>
                </c:pt>
                <c:pt idx="656">
                  <c:v>119134027476.52237</c:v>
                </c:pt>
                <c:pt idx="657">
                  <c:v>119097491610.38368</c:v>
                </c:pt>
                <c:pt idx="658">
                  <c:v>119383287171.89035</c:v>
                </c:pt>
                <c:pt idx="659">
                  <c:v>119413175589.93185</c:v>
                </c:pt>
                <c:pt idx="660">
                  <c:v>119440263099.09225</c:v>
                </c:pt>
                <c:pt idx="661">
                  <c:v>119626357154.22375</c:v>
                </c:pt>
                <c:pt idx="662">
                  <c:v>119944599040.0106</c:v>
                </c:pt>
                <c:pt idx="663">
                  <c:v>119717990787.99506</c:v>
                </c:pt>
                <c:pt idx="664">
                  <c:v>119711724911.04539</c:v>
                </c:pt>
                <c:pt idx="665">
                  <c:v>120205062047.25945</c:v>
                </c:pt>
                <c:pt idx="666">
                  <c:v>120230636447.7211</c:v>
                </c:pt>
                <c:pt idx="667">
                  <c:v>120247181929.64267</c:v>
                </c:pt>
                <c:pt idx="668">
                  <c:v>120359203272.57335</c:v>
                </c:pt>
                <c:pt idx="669">
                  <c:v>120275269742.40326</c:v>
                </c:pt>
                <c:pt idx="670">
                  <c:v>120258744369.05966</c:v>
                </c:pt>
                <c:pt idx="671">
                  <c:v>120899700864.26585</c:v>
                </c:pt>
                <c:pt idx="672">
                  <c:v>122345896167.75395</c:v>
                </c:pt>
                <c:pt idx="673">
                  <c:v>122181268735.66528</c:v>
                </c:pt>
                <c:pt idx="674">
                  <c:v>122088482318.07948</c:v>
                </c:pt>
                <c:pt idx="675">
                  <c:v>121001549169.40639</c:v>
                </c:pt>
                <c:pt idx="676">
                  <c:v>121347608401.86087</c:v>
                </c:pt>
                <c:pt idx="677">
                  <c:v>120824863398.90916</c:v>
                </c:pt>
                <c:pt idx="678">
                  <c:v>121242679962.77229</c:v>
                </c:pt>
                <c:pt idx="679">
                  <c:v>121484451997.11584</c:v>
                </c:pt>
                <c:pt idx="680">
                  <c:v>121501942418.43396</c:v>
                </c:pt>
                <c:pt idx="681">
                  <c:v>121314298101.28383</c:v>
                </c:pt>
                <c:pt idx="682">
                  <c:v>121449162314.93541</c:v>
                </c:pt>
                <c:pt idx="683">
                  <c:v>122248870391.23639</c:v>
                </c:pt>
                <c:pt idx="684">
                  <c:v>121544057843.47171</c:v>
                </c:pt>
                <c:pt idx="685">
                  <c:v>121039103322.51674</c:v>
                </c:pt>
                <c:pt idx="686">
                  <c:v>121531642147.72433</c:v>
                </c:pt>
                <c:pt idx="687">
                  <c:v>121539564115.72731</c:v>
                </c:pt>
                <c:pt idx="688">
                  <c:v>121571262537.3019</c:v>
                </c:pt>
                <c:pt idx="689">
                  <c:v>121844619291.09209</c:v>
                </c:pt>
                <c:pt idx="690">
                  <c:v>122370471305.30347</c:v>
                </c:pt>
                <c:pt idx="691">
                  <c:v>123055147562.14183</c:v>
                </c:pt>
                <c:pt idx="692">
                  <c:v>122623925422.24135</c:v>
                </c:pt>
                <c:pt idx="693">
                  <c:v>123561859801.97322</c:v>
                </c:pt>
                <c:pt idx="694">
                  <c:v>123598218116.07425</c:v>
                </c:pt>
                <c:pt idx="695">
                  <c:v>123603911865.73947</c:v>
                </c:pt>
                <c:pt idx="696">
                  <c:v>123595355842.95766</c:v>
                </c:pt>
                <c:pt idx="697">
                  <c:v>124002474876.62044</c:v>
                </c:pt>
                <c:pt idx="698">
                  <c:v>123737647640.85519</c:v>
                </c:pt>
                <c:pt idx="699">
                  <c:v>123466109920.283</c:v>
                </c:pt>
                <c:pt idx="700">
                  <c:v>123572796364.16081</c:v>
                </c:pt>
                <c:pt idx="701">
                  <c:v>123565959494.02943</c:v>
                </c:pt>
                <c:pt idx="702">
                  <c:v>123525741547.08229</c:v>
                </c:pt>
                <c:pt idx="703">
                  <c:v>123563279898.28233</c:v>
                </c:pt>
                <c:pt idx="704">
                  <c:v>123498310938.91371</c:v>
                </c:pt>
                <c:pt idx="705">
                  <c:v>124289498625.69705</c:v>
                </c:pt>
                <c:pt idx="706">
                  <c:v>124517124732.72618</c:v>
                </c:pt>
                <c:pt idx="707">
                  <c:v>124458437364.89278</c:v>
                </c:pt>
                <c:pt idx="708">
                  <c:v>124557604760.79584</c:v>
                </c:pt>
                <c:pt idx="709">
                  <c:v>124573100561.23466</c:v>
                </c:pt>
                <c:pt idx="710">
                  <c:v>125440173131.38541</c:v>
                </c:pt>
                <c:pt idx="711">
                  <c:v>126779100605.06631</c:v>
                </c:pt>
                <c:pt idx="712">
                  <c:v>125934115475.31775</c:v>
                </c:pt>
                <c:pt idx="713">
                  <c:v>126837491314.43683</c:v>
                </c:pt>
                <c:pt idx="714">
                  <c:v>128904911629.34328</c:v>
                </c:pt>
                <c:pt idx="715">
                  <c:v>128916397088.89825</c:v>
                </c:pt>
                <c:pt idx="716">
                  <c:v>128899671510.8716</c:v>
                </c:pt>
                <c:pt idx="717">
                  <c:v>129138148536.69687</c:v>
                </c:pt>
                <c:pt idx="718">
                  <c:v>129626945562.71887</c:v>
                </c:pt>
                <c:pt idx="719">
                  <c:v>131849579895.74364</c:v>
                </c:pt>
                <c:pt idx="720">
                  <c:v>133105207451.79626</c:v>
                </c:pt>
                <c:pt idx="721">
                  <c:v>134493095245.92317</c:v>
                </c:pt>
                <c:pt idx="722">
                  <c:v>134518421731.66277</c:v>
                </c:pt>
                <c:pt idx="723">
                  <c:v>134522265540.16492</c:v>
                </c:pt>
                <c:pt idx="724">
                  <c:v>135583523623.01125</c:v>
                </c:pt>
                <c:pt idx="725">
                  <c:v>135831240829.17929</c:v>
                </c:pt>
                <c:pt idx="726">
                  <c:v>135676486764.30598</c:v>
                </c:pt>
                <c:pt idx="727">
                  <c:v>135788831646.96648</c:v>
                </c:pt>
                <c:pt idx="728">
                  <c:v>136060367961.46623</c:v>
                </c:pt>
                <c:pt idx="729">
                  <c:v>136048580332.29561</c:v>
                </c:pt>
                <c:pt idx="730">
                  <c:v>136061912718.85291</c:v>
                </c:pt>
                <c:pt idx="731">
                  <c:v>125495517374.35345</c:v>
                </c:pt>
                <c:pt idx="732">
                  <c:v>126349184121.29283</c:v>
                </c:pt>
                <c:pt idx="733">
                  <c:v>126042900948.23767</c:v>
                </c:pt>
                <c:pt idx="734">
                  <c:v>126140145966.86488</c:v>
                </c:pt>
                <c:pt idx="735">
                  <c:v>125528381940.94341</c:v>
                </c:pt>
                <c:pt idx="736">
                  <c:v>125475998400.37222</c:v>
                </c:pt>
                <c:pt idx="737">
                  <c:v>125543580002.27776</c:v>
                </c:pt>
                <c:pt idx="738">
                  <c:v>124915735127.69455</c:v>
                </c:pt>
                <c:pt idx="739">
                  <c:v>125169262402.31442</c:v>
                </c:pt>
                <c:pt idx="740">
                  <c:v>124493942741.86079</c:v>
                </c:pt>
                <c:pt idx="741">
                  <c:v>124740331665.41225</c:v>
                </c:pt>
                <c:pt idx="742">
                  <c:v>125294885901.69456</c:v>
                </c:pt>
                <c:pt idx="743">
                  <c:v>125297245221.94037</c:v>
                </c:pt>
                <c:pt idx="744">
                  <c:v>125275339185.89243</c:v>
                </c:pt>
                <c:pt idx="745">
                  <c:v>125498561391.75566</c:v>
                </c:pt>
                <c:pt idx="746">
                  <c:v>125691739092.86636</c:v>
                </c:pt>
                <c:pt idx="747">
                  <c:v>125805239738.74771</c:v>
                </c:pt>
                <c:pt idx="748">
                  <c:v>125455610212.52896</c:v>
                </c:pt>
                <c:pt idx="749">
                  <c:v>125786094630.67482</c:v>
                </c:pt>
                <c:pt idx="750">
                  <c:v>125771913088.98647</c:v>
                </c:pt>
                <c:pt idx="751">
                  <c:v>125811623666.32094</c:v>
                </c:pt>
                <c:pt idx="752">
                  <c:v>125814383371.93736</c:v>
                </c:pt>
                <c:pt idx="753">
                  <c:v>125828077775.98984</c:v>
                </c:pt>
                <c:pt idx="754">
                  <c:v>125592890741.88484</c:v>
                </c:pt>
                <c:pt idx="755">
                  <c:v>126153751210.94467</c:v>
                </c:pt>
                <c:pt idx="756">
                  <c:v>125586756973.88145</c:v>
                </c:pt>
                <c:pt idx="757">
                  <c:v>125617560005.82283</c:v>
                </c:pt>
                <c:pt idx="758">
                  <c:v>125656126715.97968</c:v>
                </c:pt>
                <c:pt idx="759">
                  <c:v>126388543780.42525</c:v>
                </c:pt>
                <c:pt idx="760">
                  <c:v>127058471571.61656</c:v>
                </c:pt>
                <c:pt idx="761">
                  <c:v>127468835561.56902</c:v>
                </c:pt>
                <c:pt idx="762">
                  <c:v>127830546444.86662</c:v>
                </c:pt>
                <c:pt idx="763">
                  <c:v>128455402029.18834</c:v>
                </c:pt>
                <c:pt idx="764">
                  <c:v>128479472973.27403</c:v>
                </c:pt>
                <c:pt idx="765">
                  <c:v>128449276537.56322</c:v>
                </c:pt>
                <c:pt idx="766">
                  <c:v>128071388141.70673</c:v>
                </c:pt>
                <c:pt idx="767">
                  <c:v>128071777484.17667</c:v>
                </c:pt>
                <c:pt idx="768">
                  <c:v>128313962539.13148</c:v>
                </c:pt>
                <c:pt idx="769">
                  <c:v>128362593071.20296</c:v>
                </c:pt>
                <c:pt idx="770">
                  <c:v>128573797896.17519</c:v>
                </c:pt>
                <c:pt idx="771">
                  <c:v>128569229209.28589</c:v>
                </c:pt>
                <c:pt idx="772">
                  <c:v>128829847063.07631</c:v>
                </c:pt>
                <c:pt idx="773">
                  <c:v>129314990300.18398</c:v>
                </c:pt>
                <c:pt idx="774">
                  <c:v>129253196489.59018</c:v>
                </c:pt>
                <c:pt idx="775">
                  <c:v>129986922208.90742</c:v>
                </c:pt>
                <c:pt idx="776">
                  <c:v>129319627237.24791</c:v>
                </c:pt>
                <c:pt idx="777">
                  <c:v>130188549314.33957</c:v>
                </c:pt>
                <c:pt idx="778">
                  <c:v>130136373749.61887</c:v>
                </c:pt>
                <c:pt idx="779">
                  <c:v>129993228342.24219</c:v>
                </c:pt>
                <c:pt idx="780">
                  <c:v>129913159788.83571</c:v>
                </c:pt>
                <c:pt idx="781">
                  <c:v>129869868326.18217</c:v>
                </c:pt>
                <c:pt idx="782">
                  <c:v>129765852550.21048</c:v>
                </c:pt>
                <c:pt idx="783">
                  <c:v>129897432586.33733</c:v>
                </c:pt>
                <c:pt idx="784">
                  <c:v>130084584099.34163</c:v>
                </c:pt>
                <c:pt idx="785">
                  <c:v>129983406862.22708</c:v>
                </c:pt>
                <c:pt idx="786">
                  <c:v>129905284049.55223</c:v>
                </c:pt>
                <c:pt idx="787">
                  <c:v>129871727313.43098</c:v>
                </c:pt>
                <c:pt idx="788">
                  <c:v>130493169623.28151</c:v>
                </c:pt>
                <c:pt idx="789">
                  <c:v>130689658229.07172</c:v>
                </c:pt>
                <c:pt idx="790">
                  <c:v>130597714844.43246</c:v>
                </c:pt>
                <c:pt idx="791">
                  <c:v>130971409035.80348</c:v>
                </c:pt>
                <c:pt idx="792">
                  <c:v>130924750859.40594</c:v>
                </c:pt>
                <c:pt idx="793">
                  <c:v>130998821157.13925</c:v>
                </c:pt>
                <c:pt idx="794">
                  <c:v>131353888841.1286</c:v>
                </c:pt>
                <c:pt idx="795">
                  <c:v>131586495274.54021</c:v>
                </c:pt>
                <c:pt idx="796">
                  <c:v>131772745127.25304</c:v>
                </c:pt>
                <c:pt idx="797">
                  <c:v>132095547553.08223</c:v>
                </c:pt>
                <c:pt idx="798">
                  <c:v>133278742964.58165</c:v>
                </c:pt>
                <c:pt idx="799">
                  <c:v>133234150983.04648</c:v>
                </c:pt>
                <c:pt idx="800">
                  <c:v>133243010302.15541</c:v>
                </c:pt>
                <c:pt idx="801">
                  <c:v>133043054181.44771</c:v>
                </c:pt>
                <c:pt idx="802">
                  <c:v>133531386983.60266</c:v>
                </c:pt>
                <c:pt idx="803">
                  <c:v>134291153498.1275</c:v>
                </c:pt>
                <c:pt idx="804">
                  <c:v>134819534942.06378</c:v>
                </c:pt>
                <c:pt idx="805">
                  <c:v>135038992433.22385</c:v>
                </c:pt>
                <c:pt idx="806">
                  <c:v>135018940848.50934</c:v>
                </c:pt>
                <c:pt idx="807">
                  <c:v>135151630948.18538</c:v>
                </c:pt>
                <c:pt idx="808">
                  <c:v>135673050281.48233</c:v>
                </c:pt>
                <c:pt idx="809">
                  <c:v>135322992475.90852</c:v>
                </c:pt>
                <c:pt idx="810">
                  <c:v>134478583210.06682</c:v>
                </c:pt>
                <c:pt idx="811">
                  <c:v>134475973258.17094</c:v>
                </c:pt>
                <c:pt idx="812">
                  <c:v>134658876458.6241</c:v>
                </c:pt>
                <c:pt idx="813">
                  <c:v>134682031856.84628</c:v>
                </c:pt>
                <c:pt idx="814">
                  <c:v>134549964177.6503</c:v>
                </c:pt>
                <c:pt idx="815">
                  <c:v>134526988540.17126</c:v>
                </c:pt>
                <c:pt idx="816">
                  <c:v>134887981238.72118</c:v>
                </c:pt>
                <c:pt idx="817">
                  <c:v>134895900145.2888</c:v>
                </c:pt>
                <c:pt idx="818">
                  <c:v>134462208860.99117</c:v>
                </c:pt>
                <c:pt idx="819">
                  <c:v>135438334007.1566</c:v>
                </c:pt>
                <c:pt idx="820">
                  <c:v>135482936538.19144</c:v>
                </c:pt>
                <c:pt idx="821">
                  <c:v>135348275189.14999</c:v>
                </c:pt>
                <c:pt idx="822">
                  <c:v>135238936109.38673</c:v>
                </c:pt>
                <c:pt idx="823">
                  <c:v>143696550588.48749</c:v>
                </c:pt>
                <c:pt idx="824">
                  <c:v>143785126616.72498</c:v>
                </c:pt>
                <c:pt idx="825">
                  <c:v>144299662384.46182</c:v>
                </c:pt>
                <c:pt idx="826">
                  <c:v>144649655381.30612</c:v>
                </c:pt>
                <c:pt idx="827">
                  <c:v>144659027092.28986</c:v>
                </c:pt>
                <c:pt idx="828">
                  <c:v>144669675279.05682</c:v>
                </c:pt>
                <c:pt idx="829">
                  <c:v>144959999157.88467</c:v>
                </c:pt>
                <c:pt idx="830">
                  <c:v>144267343604.09641</c:v>
                </c:pt>
                <c:pt idx="831">
                  <c:v>144073320327.07712</c:v>
                </c:pt>
                <c:pt idx="832">
                  <c:v>143958078516.04541</c:v>
                </c:pt>
                <c:pt idx="833">
                  <c:v>143857454867.81549</c:v>
                </c:pt>
                <c:pt idx="834">
                  <c:v>143881481760.41345</c:v>
                </c:pt>
                <c:pt idx="835">
                  <c:v>143831866721.37234</c:v>
                </c:pt>
                <c:pt idx="836">
                  <c:v>143778088298.20547</c:v>
                </c:pt>
                <c:pt idx="837">
                  <c:v>144205922732.13904</c:v>
                </c:pt>
                <c:pt idx="838">
                  <c:v>144687127623.39603</c:v>
                </c:pt>
                <c:pt idx="839">
                  <c:v>144839741678.72742</c:v>
                </c:pt>
                <c:pt idx="840">
                  <c:v>145290355234.35364</c:v>
                </c:pt>
                <c:pt idx="841">
                  <c:v>145220283079.47861</c:v>
                </c:pt>
                <c:pt idx="842">
                  <c:v>145199586415.03964</c:v>
                </c:pt>
                <c:pt idx="843">
                  <c:v>145120712333.38766</c:v>
                </c:pt>
                <c:pt idx="844">
                  <c:v>145460045869.46481</c:v>
                </c:pt>
                <c:pt idx="845">
                  <c:v>144823244854.21429</c:v>
                </c:pt>
                <c:pt idx="846">
                  <c:v>144830174386.51663</c:v>
                </c:pt>
                <c:pt idx="847">
                  <c:v>145218833906.38745</c:v>
                </c:pt>
                <c:pt idx="848">
                  <c:v>145215810233.43622</c:v>
                </c:pt>
                <c:pt idx="849">
                  <c:v>145173160530.75589</c:v>
                </c:pt>
                <c:pt idx="850">
                  <c:v>145132900805.56082</c:v>
                </c:pt>
                <c:pt idx="851">
                  <c:v>145285033675.05029</c:v>
                </c:pt>
                <c:pt idx="852">
                  <c:v>145467155918.38467</c:v>
                </c:pt>
                <c:pt idx="853">
                  <c:v>145718679246.22461</c:v>
                </c:pt>
                <c:pt idx="854">
                  <c:v>145516785554.30383</c:v>
                </c:pt>
                <c:pt idx="855">
                  <c:v>145439803343.51535</c:v>
                </c:pt>
                <c:pt idx="856">
                  <c:v>145088517878.02148</c:v>
                </c:pt>
                <c:pt idx="857">
                  <c:v>145369342863.49905</c:v>
                </c:pt>
                <c:pt idx="858">
                  <c:v>144548363726.05173</c:v>
                </c:pt>
                <c:pt idx="859">
                  <c:v>144490279099.50513</c:v>
                </c:pt>
                <c:pt idx="860">
                  <c:v>144387430768.10519</c:v>
                </c:pt>
                <c:pt idx="861">
                  <c:v>144088184653.0415</c:v>
                </c:pt>
                <c:pt idx="862">
                  <c:v>144133098341.31387</c:v>
                </c:pt>
                <c:pt idx="863">
                  <c:v>144021578414.69614</c:v>
                </c:pt>
                <c:pt idx="864">
                  <c:v>144244175497.79416</c:v>
                </c:pt>
                <c:pt idx="865">
                  <c:v>144396081116.84418</c:v>
                </c:pt>
                <c:pt idx="866">
                  <c:v>144301551814.72495</c:v>
                </c:pt>
                <c:pt idx="867">
                  <c:v>144483969343.75836</c:v>
                </c:pt>
                <c:pt idx="868">
                  <c:v>144595452703.89651</c:v>
                </c:pt>
                <c:pt idx="869">
                  <c:v>144611039277.28964</c:v>
                </c:pt>
                <c:pt idx="870">
                  <c:v>144569088956.026</c:v>
                </c:pt>
                <c:pt idx="871">
                  <c:v>144532978383.55792</c:v>
                </c:pt>
                <c:pt idx="872">
                  <c:v>144468018869.69446</c:v>
                </c:pt>
                <c:pt idx="873">
                  <c:v>144403015414.60999</c:v>
                </c:pt>
                <c:pt idx="874">
                  <c:v>144829010631.31607</c:v>
                </c:pt>
                <c:pt idx="875">
                  <c:v>144831224892.97968</c:v>
                </c:pt>
                <c:pt idx="876">
                  <c:v>144944030508.78857</c:v>
                </c:pt>
                <c:pt idx="877">
                  <c:v>144868402668.95911</c:v>
                </c:pt>
                <c:pt idx="878">
                  <c:v>144988596597.92911</c:v>
                </c:pt>
                <c:pt idx="879">
                  <c:v>144594675332.25858</c:v>
                </c:pt>
                <c:pt idx="880">
                  <c:v>143937845612.15146</c:v>
                </c:pt>
                <c:pt idx="881">
                  <c:v>143908508476.71082</c:v>
                </c:pt>
                <c:pt idx="882">
                  <c:v>143886818584.4747</c:v>
                </c:pt>
                <c:pt idx="883">
                  <c:v>144040572772.83542</c:v>
                </c:pt>
                <c:pt idx="884">
                  <c:v>144731574176.26767</c:v>
                </c:pt>
                <c:pt idx="885">
                  <c:v>144061386983.16418</c:v>
                </c:pt>
                <c:pt idx="886">
                  <c:v>144516515459.69641</c:v>
                </c:pt>
                <c:pt idx="887">
                  <c:v>144318096917.44614</c:v>
                </c:pt>
                <c:pt idx="888">
                  <c:v>144371264304.4324</c:v>
                </c:pt>
                <c:pt idx="889">
                  <c:v>144092339987.24982</c:v>
                </c:pt>
                <c:pt idx="890">
                  <c:v>144086348759.37723</c:v>
                </c:pt>
                <c:pt idx="891">
                  <c:v>143824262483.52686</c:v>
                </c:pt>
                <c:pt idx="892">
                  <c:v>143937189901.19727</c:v>
                </c:pt>
                <c:pt idx="893">
                  <c:v>144167590410.66003</c:v>
                </c:pt>
                <c:pt idx="894">
                  <c:v>143881231762.37308</c:v>
                </c:pt>
                <c:pt idx="895">
                  <c:v>143870670480.34445</c:v>
                </c:pt>
                <c:pt idx="896">
                  <c:v>144277750965.98163</c:v>
                </c:pt>
                <c:pt idx="897">
                  <c:v>144297934192.32663</c:v>
                </c:pt>
                <c:pt idx="898">
                  <c:v>144199327275.65045</c:v>
                </c:pt>
                <c:pt idx="899">
                  <c:v>144363114050.80481</c:v>
                </c:pt>
                <c:pt idx="900">
                  <c:v>144430698728.38367</c:v>
                </c:pt>
                <c:pt idx="901">
                  <c:v>144382585166.25043</c:v>
                </c:pt>
                <c:pt idx="902">
                  <c:v>144472595245.56097</c:v>
                </c:pt>
                <c:pt idx="903">
                  <c:v>144451093162.8602</c:v>
                </c:pt>
                <c:pt idx="904">
                  <c:v>144431157023.36298</c:v>
                </c:pt>
                <c:pt idx="905">
                  <c:v>144529675156.29047</c:v>
                </c:pt>
                <c:pt idx="906">
                  <c:v>144784249869.85904</c:v>
                </c:pt>
                <c:pt idx="907">
                  <c:v>144988515555.24631</c:v>
                </c:pt>
                <c:pt idx="908">
                  <c:v>144552155739.37927</c:v>
                </c:pt>
                <c:pt idx="909">
                  <c:v>144632838195.31442</c:v>
                </c:pt>
                <c:pt idx="910">
                  <c:v>144444695404.60507</c:v>
                </c:pt>
                <c:pt idx="911">
                  <c:v>144338001628.55383</c:v>
                </c:pt>
                <c:pt idx="912">
                  <c:v>144341856183.37973</c:v>
                </c:pt>
                <c:pt idx="913">
                  <c:v>149248323983.8157</c:v>
                </c:pt>
                <c:pt idx="914">
                  <c:v>149493484280.23431</c:v>
                </c:pt>
                <c:pt idx="915">
                  <c:v>149430307458.95425</c:v>
                </c:pt>
                <c:pt idx="916">
                  <c:v>149351060675.95941</c:v>
                </c:pt>
                <c:pt idx="917">
                  <c:v>150382800269.50519</c:v>
                </c:pt>
                <c:pt idx="918">
                  <c:v>150282264330.69641</c:v>
                </c:pt>
                <c:pt idx="919">
                  <c:v>149889755779.15121</c:v>
                </c:pt>
                <c:pt idx="920">
                  <c:v>149328506407.02231</c:v>
                </c:pt>
                <c:pt idx="921">
                  <c:v>148431397140.67297</c:v>
                </c:pt>
                <c:pt idx="922">
                  <c:v>148455439325.55792</c:v>
                </c:pt>
                <c:pt idx="923">
                  <c:v>148668768920.87082</c:v>
                </c:pt>
                <c:pt idx="924">
                  <c:v>149037209160.41</c:v>
                </c:pt>
                <c:pt idx="925">
                  <c:v>149193013183.46106</c:v>
                </c:pt>
                <c:pt idx="926">
                  <c:v>149005575119.0647</c:v>
                </c:pt>
                <c:pt idx="927">
                  <c:v>149368720086.72635</c:v>
                </c:pt>
                <c:pt idx="928">
                  <c:v>149470697266.40836</c:v>
                </c:pt>
                <c:pt idx="929">
                  <c:v>149550407180.05121</c:v>
                </c:pt>
                <c:pt idx="930">
                  <c:v>149442657633.05688</c:v>
                </c:pt>
                <c:pt idx="931">
                  <c:v>149383622554.75659</c:v>
                </c:pt>
                <c:pt idx="932">
                  <c:v>149446946225.16077</c:v>
                </c:pt>
                <c:pt idx="933">
                  <c:v>149440007025.58029</c:v>
                </c:pt>
                <c:pt idx="934">
                  <c:v>149754872323.28232</c:v>
                </c:pt>
                <c:pt idx="935">
                  <c:v>150288351533.19458</c:v>
                </c:pt>
                <c:pt idx="936">
                  <c:v>150198952583.66705</c:v>
                </c:pt>
                <c:pt idx="937">
                  <c:v>150577924857.98578</c:v>
                </c:pt>
                <c:pt idx="938">
                  <c:v>150776028945.5</c:v>
                </c:pt>
                <c:pt idx="939">
                  <c:v>150700247142.01718</c:v>
                </c:pt>
                <c:pt idx="940">
                  <c:v>150714336774.48984</c:v>
                </c:pt>
                <c:pt idx="941">
                  <c:v>150931337808.42429</c:v>
                </c:pt>
                <c:pt idx="942">
                  <c:v>151084250827.71945</c:v>
                </c:pt>
                <c:pt idx="943">
                  <c:v>150996929662.17856</c:v>
                </c:pt>
                <c:pt idx="944">
                  <c:v>150845375725.2619</c:v>
                </c:pt>
                <c:pt idx="945">
                  <c:v>150360159251.87985</c:v>
                </c:pt>
                <c:pt idx="946">
                  <c:v>150294981731.22726</c:v>
                </c:pt>
                <c:pt idx="947">
                  <c:v>150236811041.87338</c:v>
                </c:pt>
                <c:pt idx="948">
                  <c:v>150358186082.17099</c:v>
                </c:pt>
                <c:pt idx="949">
                  <c:v>150730657140.3544</c:v>
                </c:pt>
                <c:pt idx="950">
                  <c:v>150491048576.66678</c:v>
                </c:pt>
                <c:pt idx="951">
                  <c:v>150756049199.46286</c:v>
                </c:pt>
                <c:pt idx="952">
                  <c:v>150970968741.01233</c:v>
                </c:pt>
                <c:pt idx="953">
                  <c:v>150970894624.06085</c:v>
                </c:pt>
                <c:pt idx="954">
                  <c:v>151072990724.69788</c:v>
                </c:pt>
                <c:pt idx="955">
                  <c:v>149167390576.68558</c:v>
                </c:pt>
                <c:pt idx="956">
                  <c:v>149533180803.84805</c:v>
                </c:pt>
                <c:pt idx="957">
                  <c:v>149089744348.47531</c:v>
                </c:pt>
                <c:pt idx="958">
                  <c:v>149863752134.61676</c:v>
                </c:pt>
                <c:pt idx="959">
                  <c:v>150270214381.07864</c:v>
                </c:pt>
                <c:pt idx="960">
                  <c:v>150241836853.28815</c:v>
                </c:pt>
                <c:pt idx="961">
                  <c:v>150306772567.3866</c:v>
                </c:pt>
                <c:pt idx="962">
                  <c:v>150442181262.2467</c:v>
                </c:pt>
                <c:pt idx="963">
                  <c:v>151096413710.26935</c:v>
                </c:pt>
                <c:pt idx="964">
                  <c:v>150929250805.31158</c:v>
                </c:pt>
                <c:pt idx="965">
                  <c:v>151120973596.84985</c:v>
                </c:pt>
                <c:pt idx="966">
                  <c:v>151114390402.71701</c:v>
                </c:pt>
                <c:pt idx="967">
                  <c:v>151173202203.70102</c:v>
                </c:pt>
                <c:pt idx="968">
                  <c:v>151062230598.12659</c:v>
                </c:pt>
                <c:pt idx="969">
                  <c:v>151137971253.7973</c:v>
                </c:pt>
                <c:pt idx="970">
                  <c:v>151797787437.62552</c:v>
                </c:pt>
                <c:pt idx="971">
                  <c:v>150989450856.45035</c:v>
                </c:pt>
                <c:pt idx="972">
                  <c:v>150705087003.30496</c:v>
                </c:pt>
                <c:pt idx="973">
                  <c:v>150547533523.60913</c:v>
                </c:pt>
                <c:pt idx="974">
                  <c:v>150569453612.0036</c:v>
                </c:pt>
                <c:pt idx="975">
                  <c:v>150585203464.189</c:v>
                </c:pt>
                <c:pt idx="976">
                  <c:v>150923593719.52716</c:v>
                </c:pt>
                <c:pt idx="977">
                  <c:v>151045492018.64972</c:v>
                </c:pt>
                <c:pt idx="978">
                  <c:v>150669178182.19958</c:v>
                </c:pt>
                <c:pt idx="979">
                  <c:v>150412450177.27173</c:v>
                </c:pt>
                <c:pt idx="980">
                  <c:v>150600237478.5097</c:v>
                </c:pt>
                <c:pt idx="981">
                  <c:v>150725014292.75555</c:v>
                </c:pt>
                <c:pt idx="982">
                  <c:v>150751445324.10834</c:v>
                </c:pt>
                <c:pt idx="983">
                  <c:v>150797061173.71561</c:v>
                </c:pt>
                <c:pt idx="984">
                  <c:v>151171773888.50958</c:v>
                </c:pt>
                <c:pt idx="985">
                  <c:v>150705397101.19046</c:v>
                </c:pt>
                <c:pt idx="986">
                  <c:v>150187559596.37766</c:v>
                </c:pt>
                <c:pt idx="987">
                  <c:v>150553850232.68839</c:v>
                </c:pt>
                <c:pt idx="988">
                  <c:v>150504265992.16122</c:v>
                </c:pt>
                <c:pt idx="989">
                  <c:v>150487043065.56555</c:v>
                </c:pt>
                <c:pt idx="990">
                  <c:v>150783307843.15445</c:v>
                </c:pt>
                <c:pt idx="991">
                  <c:v>151419977804.50729</c:v>
                </c:pt>
                <c:pt idx="992">
                  <c:v>151053929908.56192</c:v>
                </c:pt>
                <c:pt idx="993">
                  <c:v>151007226814.88086</c:v>
                </c:pt>
                <c:pt idx="994">
                  <c:v>151487587728.89355</c:v>
                </c:pt>
                <c:pt idx="995">
                  <c:v>151403566899.79401</c:v>
                </c:pt>
                <c:pt idx="996">
                  <c:v>151102124920.04657</c:v>
                </c:pt>
                <c:pt idx="997">
                  <c:v>152481362074.60312</c:v>
                </c:pt>
                <c:pt idx="998">
                  <c:v>152459537058.67035</c:v>
                </c:pt>
                <c:pt idx="999">
                  <c:v>152061913942.14218</c:v>
                </c:pt>
                <c:pt idx="1000">
                  <c:v>151556789339.91843</c:v>
                </c:pt>
                <c:pt idx="1001">
                  <c:v>151753080252.70575</c:v>
                </c:pt>
                <c:pt idx="1002">
                  <c:v>151758018294.5968</c:v>
                </c:pt>
                <c:pt idx="1003">
                  <c:v>151775454307.42792</c:v>
                </c:pt>
                <c:pt idx="1004">
                  <c:v>162605455601.53836</c:v>
                </c:pt>
                <c:pt idx="1005">
                  <c:v>161767485199.7384</c:v>
                </c:pt>
                <c:pt idx="1006">
                  <c:v>161939912235.23267</c:v>
                </c:pt>
                <c:pt idx="1007">
                  <c:v>161349255897.478</c:v>
                </c:pt>
                <c:pt idx="1008">
                  <c:v>161191594885.93158</c:v>
                </c:pt>
                <c:pt idx="1009">
                  <c:v>161224530227.24734</c:v>
                </c:pt>
                <c:pt idx="1010">
                  <c:v>161272101647.94461</c:v>
                </c:pt>
                <c:pt idx="1011">
                  <c:v>161395096361.55133</c:v>
                </c:pt>
                <c:pt idx="1012">
                  <c:v>161259071048.1828</c:v>
                </c:pt>
                <c:pt idx="1013">
                  <c:v>161205873897.68866</c:v>
                </c:pt>
                <c:pt idx="1014">
                  <c:v>161680777144.79776</c:v>
                </c:pt>
                <c:pt idx="1015">
                  <c:v>162421968967.4278</c:v>
                </c:pt>
                <c:pt idx="1016">
                  <c:v>162367395872.80573</c:v>
                </c:pt>
                <c:pt idx="1017">
                  <c:v>162538774538.37326</c:v>
                </c:pt>
                <c:pt idx="1018">
                  <c:v>162749914607.39343</c:v>
                </c:pt>
                <c:pt idx="1019">
                  <c:v>162328175725.62204</c:v>
                </c:pt>
                <c:pt idx="1020">
                  <c:v>162683395907.24814</c:v>
                </c:pt>
                <c:pt idx="1021">
                  <c:v>162542939297.70889</c:v>
                </c:pt>
                <c:pt idx="1022">
                  <c:v>162512433281.33585</c:v>
                </c:pt>
                <c:pt idx="1023">
                  <c:v>162537258836.00458</c:v>
                </c:pt>
                <c:pt idx="1024">
                  <c:v>162566572621.84201</c:v>
                </c:pt>
                <c:pt idx="1025">
                  <c:v>162863609100.03098</c:v>
                </c:pt>
                <c:pt idx="1026">
                  <c:v>163474476258.96497</c:v>
                </c:pt>
                <c:pt idx="1027">
                  <c:v>162339596304.53238</c:v>
                </c:pt>
                <c:pt idx="1028">
                  <c:v>162254179751.86328</c:v>
                </c:pt>
                <c:pt idx="1029">
                  <c:v>162078632233.57993</c:v>
                </c:pt>
                <c:pt idx="1030">
                  <c:v>162153610920.10416</c:v>
                </c:pt>
                <c:pt idx="1031">
                  <c:v>162219956151.38458</c:v>
                </c:pt>
                <c:pt idx="1032">
                  <c:v>162410789516.70453</c:v>
                </c:pt>
                <c:pt idx="1033">
                  <c:v>162345555018.43896</c:v>
                </c:pt>
                <c:pt idx="1034">
                  <c:v>162135278310.6174</c:v>
                </c:pt>
                <c:pt idx="1035">
                  <c:v>162165602886.28079</c:v>
                </c:pt>
                <c:pt idx="1036">
                  <c:v>163742581464.97409</c:v>
                </c:pt>
                <c:pt idx="1037">
                  <c:v>163647189693.67429</c:v>
                </c:pt>
                <c:pt idx="1038">
                  <c:v>163786498028.53342</c:v>
                </c:pt>
                <c:pt idx="1039">
                  <c:v>164643811113.52008</c:v>
                </c:pt>
                <c:pt idx="1040">
                  <c:v>164888057515.97217</c:v>
                </c:pt>
                <c:pt idx="1041">
                  <c:v>165032516694.1601</c:v>
                </c:pt>
                <c:pt idx="1042">
                  <c:v>165204927971.39807</c:v>
                </c:pt>
                <c:pt idx="1043">
                  <c:v>165100027398.6011</c:v>
                </c:pt>
                <c:pt idx="1044">
                  <c:v>165090319964.83615</c:v>
                </c:pt>
                <c:pt idx="1045">
                  <c:v>165220511970.3877</c:v>
                </c:pt>
                <c:pt idx="1046">
                  <c:v>164927590206.50076</c:v>
                </c:pt>
                <c:pt idx="1047">
                  <c:v>165639050568.05234</c:v>
                </c:pt>
                <c:pt idx="1048">
                  <c:v>166467430733.41675</c:v>
                </c:pt>
                <c:pt idx="1049">
                  <c:v>165708600380.58865</c:v>
                </c:pt>
                <c:pt idx="1050">
                  <c:v>165681924292.04019</c:v>
                </c:pt>
                <c:pt idx="1051">
                  <c:v>165712120571.85623</c:v>
                </c:pt>
                <c:pt idx="1052">
                  <c:v>165708716309.7066</c:v>
                </c:pt>
                <c:pt idx="1053">
                  <c:v>165299508693.48865</c:v>
                </c:pt>
                <c:pt idx="1054">
                  <c:v>165652541871.41528</c:v>
                </c:pt>
                <c:pt idx="1055">
                  <c:v>165490522275.20398</c:v>
                </c:pt>
                <c:pt idx="1056">
                  <c:v>164790091414.62006</c:v>
                </c:pt>
                <c:pt idx="1057">
                  <c:v>166430530495.47003</c:v>
                </c:pt>
                <c:pt idx="1058">
                  <c:v>166284411138.68713</c:v>
                </c:pt>
                <c:pt idx="1059">
                  <c:v>166075110208.28305</c:v>
                </c:pt>
                <c:pt idx="1060">
                  <c:v>165639457073.45953</c:v>
                </c:pt>
                <c:pt idx="1061">
                  <c:v>166345231881.86786</c:v>
                </c:pt>
                <c:pt idx="1062">
                  <c:v>166530696757.05151</c:v>
                </c:pt>
                <c:pt idx="1063">
                  <c:v>166526721298.06262</c:v>
                </c:pt>
                <c:pt idx="1064">
                  <c:v>167108291966.98407</c:v>
                </c:pt>
                <c:pt idx="1065">
                  <c:v>167180082019.60437</c:v>
                </c:pt>
                <c:pt idx="1066">
                  <c:v>167218745246.36636</c:v>
                </c:pt>
                <c:pt idx="1067">
                  <c:v>167271887469.98984</c:v>
                </c:pt>
                <c:pt idx="1068">
                  <c:v>168157425194.99811</c:v>
                </c:pt>
                <c:pt idx="1069">
                  <c:v>168439892468.56708</c:v>
                </c:pt>
                <c:pt idx="1070">
                  <c:v>169388131257.35968</c:v>
                </c:pt>
                <c:pt idx="1071">
                  <c:v>171611767851.55139</c:v>
                </c:pt>
                <c:pt idx="1072">
                  <c:v>171490907803.55313</c:v>
                </c:pt>
                <c:pt idx="1073">
                  <c:v>171586108922.85187</c:v>
                </c:pt>
                <c:pt idx="1074">
                  <c:v>171372141563.62576</c:v>
                </c:pt>
                <c:pt idx="1075">
                  <c:v>171283064396.8183</c:v>
                </c:pt>
                <c:pt idx="1076">
                  <c:v>171213948842.89343</c:v>
                </c:pt>
                <c:pt idx="1077">
                  <c:v>171470156051.6994</c:v>
                </c:pt>
                <c:pt idx="1078">
                  <c:v>171651325409.42523</c:v>
                </c:pt>
                <c:pt idx="1079">
                  <c:v>171627257467.51175</c:v>
                </c:pt>
                <c:pt idx="1080">
                  <c:v>171618049558.64035</c:v>
                </c:pt>
                <c:pt idx="1081">
                  <c:v>172627277058.92459</c:v>
                </c:pt>
                <c:pt idx="1082">
                  <c:v>173643544070.59583</c:v>
                </c:pt>
                <c:pt idx="1083">
                  <c:v>173234395829.75891</c:v>
                </c:pt>
                <c:pt idx="1084">
                  <c:v>173267116306.96393</c:v>
                </c:pt>
                <c:pt idx="1085">
                  <c:v>173332658432.2186</c:v>
                </c:pt>
                <c:pt idx="1086">
                  <c:v>173367991493.0235</c:v>
                </c:pt>
                <c:pt idx="1087">
                  <c:v>173333998824.01636</c:v>
                </c:pt>
                <c:pt idx="1088">
                  <c:v>174116086413.2569</c:v>
                </c:pt>
                <c:pt idx="1089">
                  <c:v>174037379059.84406</c:v>
                </c:pt>
                <c:pt idx="1090">
                  <c:v>173689181091.06323</c:v>
                </c:pt>
                <c:pt idx="1091">
                  <c:v>172811506833.35992</c:v>
                </c:pt>
                <c:pt idx="1092">
                  <c:v>173478334993.83365</c:v>
                </c:pt>
                <c:pt idx="1093">
                  <c:v>173485027794.86594</c:v>
                </c:pt>
                <c:pt idx="1094">
                  <c:v>173602099779.08798</c:v>
                </c:pt>
                <c:pt idx="1095">
                  <c:v>173952973977.19952</c:v>
                </c:pt>
                <c:pt idx="1096">
                  <c:v>171367224538.06491</c:v>
                </c:pt>
                <c:pt idx="1097">
                  <c:v>181674074611.2168</c:v>
                </c:pt>
                <c:pt idx="1098">
                  <c:v>181563939107.95618</c:v>
                </c:pt>
                <c:pt idx="1099">
                  <c:v>181598280260.87137</c:v>
                </c:pt>
                <c:pt idx="1100">
                  <c:v>181546384253.34937</c:v>
                </c:pt>
                <c:pt idx="1101">
                  <c:v>181617205770.45197</c:v>
                </c:pt>
                <c:pt idx="1102">
                  <c:v>182334958996.27649</c:v>
                </c:pt>
                <c:pt idx="1103">
                  <c:v>182810320602.68973</c:v>
                </c:pt>
                <c:pt idx="1104">
                  <c:v>182690991968.52087</c:v>
                </c:pt>
                <c:pt idx="1105">
                  <c:v>181800430031.26614</c:v>
                </c:pt>
                <c:pt idx="1106">
                  <c:v>181632592800.93024</c:v>
                </c:pt>
                <c:pt idx="1107">
                  <c:v>181291898231.10281</c:v>
                </c:pt>
                <c:pt idx="1108">
                  <c:v>181691551016.76251</c:v>
                </c:pt>
                <c:pt idx="1109">
                  <c:v>182069772311.33929</c:v>
                </c:pt>
                <c:pt idx="1110">
                  <c:v>182142206416.6098</c:v>
                </c:pt>
                <c:pt idx="1111">
                  <c:v>181690509426.18994</c:v>
                </c:pt>
                <c:pt idx="1112">
                  <c:v>182307611490.94833</c:v>
                </c:pt>
                <c:pt idx="1113">
                  <c:v>182512053340.47971</c:v>
                </c:pt>
                <c:pt idx="1114">
                  <c:v>182514030413.46631</c:v>
                </c:pt>
                <c:pt idx="1115">
                  <c:v>182672558859.66812</c:v>
                </c:pt>
                <c:pt idx="1116">
                  <c:v>184411432483.63022</c:v>
                </c:pt>
                <c:pt idx="1117">
                  <c:v>183720621545.8129</c:v>
                </c:pt>
                <c:pt idx="1118">
                  <c:v>183211944150.87253</c:v>
                </c:pt>
                <c:pt idx="1119">
                  <c:v>183384512619.73346</c:v>
                </c:pt>
                <c:pt idx="1120">
                  <c:v>184339491736.0899</c:v>
                </c:pt>
                <c:pt idx="1121">
                  <c:v>184386354409.32721</c:v>
                </c:pt>
                <c:pt idx="1122">
                  <c:v>184548198122.02185</c:v>
                </c:pt>
                <c:pt idx="1123">
                  <c:v>185195174097.14383</c:v>
                </c:pt>
                <c:pt idx="1124">
                  <c:v>185387519661.50143</c:v>
                </c:pt>
                <c:pt idx="1125">
                  <c:v>182983451160.11984</c:v>
                </c:pt>
                <c:pt idx="1126">
                  <c:v>183995268386.81161</c:v>
                </c:pt>
                <c:pt idx="1127">
                  <c:v>184822191732.92776</c:v>
                </c:pt>
                <c:pt idx="1128">
                  <c:v>184904166877.06708</c:v>
                </c:pt>
                <c:pt idx="1129">
                  <c:v>184870884709.54132</c:v>
                </c:pt>
                <c:pt idx="1130">
                  <c:v>183117314513.07281</c:v>
                </c:pt>
                <c:pt idx="1131">
                  <c:v>182109294361.76663</c:v>
                </c:pt>
                <c:pt idx="1132">
                  <c:v>182324399153.95474</c:v>
                </c:pt>
                <c:pt idx="1133">
                  <c:v>183009853315.85962</c:v>
                </c:pt>
                <c:pt idx="1134">
                  <c:v>183373281640.52295</c:v>
                </c:pt>
                <c:pt idx="1135">
                  <c:v>183236578698.73233</c:v>
                </c:pt>
                <c:pt idx="1136">
                  <c:v>183431498238.14758</c:v>
                </c:pt>
                <c:pt idx="1137">
                  <c:v>183276591950.13931</c:v>
                </c:pt>
                <c:pt idx="1138">
                  <c:v>183997795123.25916</c:v>
                </c:pt>
                <c:pt idx="1139">
                  <c:v>183146355608.87442</c:v>
                </c:pt>
                <c:pt idx="1140">
                  <c:v>182507925208.16714</c:v>
                </c:pt>
                <c:pt idx="1141">
                  <c:v>182045504149.38849</c:v>
                </c:pt>
                <c:pt idx="1142">
                  <c:v>182065899081.77399</c:v>
                </c:pt>
                <c:pt idx="1143">
                  <c:v>181912059492.94788</c:v>
                </c:pt>
                <c:pt idx="1144">
                  <c:v>182063419753.03491</c:v>
                </c:pt>
                <c:pt idx="1145">
                  <c:v>182389888745.12485</c:v>
                </c:pt>
                <c:pt idx="1146">
                  <c:v>181759796766.65497</c:v>
                </c:pt>
                <c:pt idx="1147">
                  <c:v>181722728189.15988</c:v>
                </c:pt>
                <c:pt idx="1148">
                  <c:v>182588106824.952</c:v>
                </c:pt>
                <c:pt idx="1149">
                  <c:v>182522038053.17313</c:v>
                </c:pt>
                <c:pt idx="1150">
                  <c:v>182833535830.74667</c:v>
                </c:pt>
                <c:pt idx="1151">
                  <c:v>183403175581.5498</c:v>
                </c:pt>
                <c:pt idx="1152">
                  <c:v>184511477805.83575</c:v>
                </c:pt>
                <c:pt idx="1153">
                  <c:v>182952625186.17093</c:v>
                </c:pt>
                <c:pt idx="1154">
                  <c:v>183042868654.68207</c:v>
                </c:pt>
                <c:pt idx="1155">
                  <c:v>184422461914.60205</c:v>
                </c:pt>
                <c:pt idx="1156">
                  <c:v>184432901550.65189</c:v>
                </c:pt>
                <c:pt idx="1157">
                  <c:v>184445068751.35074</c:v>
                </c:pt>
                <c:pt idx="1158">
                  <c:v>184924963138.18488</c:v>
                </c:pt>
                <c:pt idx="1159">
                  <c:v>185879326305.9136</c:v>
                </c:pt>
                <c:pt idx="1160">
                  <c:v>187274151854.20154</c:v>
                </c:pt>
                <c:pt idx="1161">
                  <c:v>187324230014.85132</c:v>
                </c:pt>
                <c:pt idx="1162">
                  <c:v>187182114632.33591</c:v>
                </c:pt>
                <c:pt idx="1163">
                  <c:v>187203103549.96805</c:v>
                </c:pt>
                <c:pt idx="1164">
                  <c:v>187271077736.62967</c:v>
                </c:pt>
                <c:pt idx="1165">
                  <c:v>187370214655.4025</c:v>
                </c:pt>
                <c:pt idx="1166">
                  <c:v>187308504944.74142</c:v>
                </c:pt>
                <c:pt idx="1167">
                  <c:v>188402881506.00214</c:v>
                </c:pt>
                <c:pt idx="1168">
                  <c:v>189335959659.67892</c:v>
                </c:pt>
                <c:pt idx="1169">
                  <c:v>190239664447.90567</c:v>
                </c:pt>
                <c:pt idx="1170">
                  <c:v>190238105236.63324</c:v>
                </c:pt>
                <c:pt idx="1171">
                  <c:v>190089811812.37744</c:v>
                </c:pt>
                <c:pt idx="1172">
                  <c:v>189694107377.02417</c:v>
                </c:pt>
                <c:pt idx="1173">
                  <c:v>189978878071.36826</c:v>
                </c:pt>
                <c:pt idx="1174">
                  <c:v>189731081030.34665</c:v>
                </c:pt>
                <c:pt idx="1175">
                  <c:v>190174678379.47165</c:v>
                </c:pt>
                <c:pt idx="1176">
                  <c:v>190423484831.02515</c:v>
                </c:pt>
                <c:pt idx="1177">
                  <c:v>190457061401.12225</c:v>
                </c:pt>
                <c:pt idx="1178">
                  <c:v>190454121692.1618</c:v>
                </c:pt>
                <c:pt idx="1179">
                  <c:v>190532767521.01282</c:v>
                </c:pt>
                <c:pt idx="1180">
                  <c:v>191383175584.94067</c:v>
                </c:pt>
                <c:pt idx="1181">
                  <c:v>189801951598.34641</c:v>
                </c:pt>
                <c:pt idx="1182">
                  <c:v>189820372047.79724</c:v>
                </c:pt>
                <c:pt idx="1183">
                  <c:v>190349936782.17947</c:v>
                </c:pt>
                <c:pt idx="1184">
                  <c:v>190367778786.69534</c:v>
                </c:pt>
                <c:pt idx="1185">
                  <c:v>190360630243.32016</c:v>
                </c:pt>
                <c:pt idx="1186">
                  <c:v>189793470844.31387</c:v>
                </c:pt>
                <c:pt idx="1187">
                  <c:v>192040647039.88196</c:v>
                </c:pt>
                <c:pt idx="1188">
                  <c:v>192877781084.19324</c:v>
                </c:pt>
                <c:pt idx="1189">
                  <c:v>192938108656.79633</c:v>
                </c:pt>
                <c:pt idx="1190">
                  <c:v>193626665141.12091</c:v>
                </c:pt>
                <c:pt idx="1191">
                  <c:v>193673251647.0434</c:v>
                </c:pt>
                <c:pt idx="1192">
                  <c:v>193743122749.22824</c:v>
                </c:pt>
                <c:pt idx="1193">
                  <c:v>195142143271.01791</c:v>
                </c:pt>
                <c:pt idx="1194">
                  <c:v>195583878208.30591</c:v>
                </c:pt>
                <c:pt idx="1195">
                  <c:v>194966874141.70203</c:v>
                </c:pt>
                <c:pt idx="1196">
                  <c:v>195131064197.88068</c:v>
                </c:pt>
                <c:pt idx="1197">
                  <c:v>194996473265.62549</c:v>
                </c:pt>
                <c:pt idx="1198">
                  <c:v>194993969555.93979</c:v>
                </c:pt>
                <c:pt idx="1199">
                  <c:v>195016278830.79559</c:v>
                </c:pt>
                <c:pt idx="1200">
                  <c:v>194797802274.29147</c:v>
                </c:pt>
                <c:pt idx="1201">
                  <c:v>194337900825.81387</c:v>
                </c:pt>
                <c:pt idx="1202">
                  <c:v>194684188634.86179</c:v>
                </c:pt>
                <c:pt idx="1203">
                  <c:v>194361157500.81287</c:v>
                </c:pt>
                <c:pt idx="1204">
                  <c:v>194666687381.7103</c:v>
                </c:pt>
                <c:pt idx="1205">
                  <c:v>194646344139.35449</c:v>
                </c:pt>
                <c:pt idx="1206">
                  <c:v>194658081661.17331</c:v>
                </c:pt>
                <c:pt idx="1207">
                  <c:v>194725308005.72311</c:v>
                </c:pt>
                <c:pt idx="1208">
                  <c:v>194206334556.64987</c:v>
                </c:pt>
                <c:pt idx="1209">
                  <c:v>193949942622.06287</c:v>
                </c:pt>
                <c:pt idx="1210">
                  <c:v>194368293432.09698</c:v>
                </c:pt>
                <c:pt idx="1211">
                  <c:v>194609738857.8342</c:v>
                </c:pt>
                <c:pt idx="1212">
                  <c:v>194610836334.88046</c:v>
                </c:pt>
                <c:pt idx="1213">
                  <c:v>194345117039.20746</c:v>
                </c:pt>
                <c:pt idx="1214">
                  <c:v>194905149880.93524</c:v>
                </c:pt>
                <c:pt idx="1215">
                  <c:v>195967013179.78308</c:v>
                </c:pt>
                <c:pt idx="1216">
                  <c:v>196291596662.78122</c:v>
                </c:pt>
                <c:pt idx="1217">
                  <c:v>195836860927.2226</c:v>
                </c:pt>
                <c:pt idx="1218">
                  <c:v>194027357857.30957</c:v>
                </c:pt>
                <c:pt idx="1219">
                  <c:v>193453604360.00812</c:v>
                </c:pt>
                <c:pt idx="1220">
                  <c:v>193283918634.2305</c:v>
                </c:pt>
                <c:pt idx="1221">
                  <c:v>192354744010.57822</c:v>
                </c:pt>
                <c:pt idx="1222">
                  <c:v>193099021178.79178</c:v>
                </c:pt>
                <c:pt idx="1223">
                  <c:v>192560512725.45602</c:v>
                </c:pt>
                <c:pt idx="1224">
                  <c:v>191383268329.36353</c:v>
                </c:pt>
                <c:pt idx="1225">
                  <c:v>192582476591.90634</c:v>
                </c:pt>
                <c:pt idx="1226">
                  <c:v>192499955167.09912</c:v>
                </c:pt>
                <c:pt idx="1227">
                  <c:v>192616413737.06186</c:v>
                </c:pt>
                <c:pt idx="1228">
                  <c:v>192779810045.46091</c:v>
                </c:pt>
                <c:pt idx="1229">
                  <c:v>192605477267.26987</c:v>
                </c:pt>
                <c:pt idx="1230">
                  <c:v>192255496485.24216</c:v>
                </c:pt>
                <c:pt idx="1231">
                  <c:v>191593974166.36938</c:v>
                </c:pt>
                <c:pt idx="1232">
                  <c:v>192641878172.93771</c:v>
                </c:pt>
                <c:pt idx="1233">
                  <c:v>192740477011.26633</c:v>
                </c:pt>
                <c:pt idx="1234">
                  <c:v>192637654665.74225</c:v>
                </c:pt>
                <c:pt idx="1235">
                  <c:v>192436421111.21747</c:v>
                </c:pt>
                <c:pt idx="1236">
                  <c:v>191863456129.03577</c:v>
                </c:pt>
                <c:pt idx="1237">
                  <c:v>191707717220.66705</c:v>
                </c:pt>
                <c:pt idx="1238">
                  <c:v>192132295247.04489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C-4631-824A-ACD46405AAE1}"/>
            </c:ext>
          </c:extLst>
        </c:ser>
        <c:ser>
          <c:idx val="1"/>
          <c:order val="1"/>
          <c:tx>
            <c:strRef>
              <c:f>'Combined Total Assets'!$D$2</c:f>
              <c:strCache>
                <c:ptCount val="1"/>
                <c:pt idx="0">
                  <c:v>Circle Total Assets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'Combined Total Assets'!$A$3:$A$1241</c:f>
              <c:numCache>
                <c:formatCode>m/d/yyyy</c:formatCode>
                <c:ptCount val="1239"/>
                <c:pt idx="0">
                  <c:v>44834</c:v>
                </c:pt>
                <c:pt idx="1">
                  <c:v>44835</c:v>
                </c:pt>
                <c:pt idx="2">
                  <c:v>44836</c:v>
                </c:pt>
                <c:pt idx="3">
                  <c:v>44837</c:v>
                </c:pt>
                <c:pt idx="4">
                  <c:v>44838</c:v>
                </c:pt>
                <c:pt idx="5">
                  <c:v>44839</c:v>
                </c:pt>
                <c:pt idx="6">
                  <c:v>44840</c:v>
                </c:pt>
                <c:pt idx="7">
                  <c:v>44841</c:v>
                </c:pt>
                <c:pt idx="8">
                  <c:v>44842</c:v>
                </c:pt>
                <c:pt idx="9">
                  <c:v>44843</c:v>
                </c:pt>
                <c:pt idx="10">
                  <c:v>44844</c:v>
                </c:pt>
                <c:pt idx="11">
                  <c:v>44845</c:v>
                </c:pt>
                <c:pt idx="12">
                  <c:v>44846</c:v>
                </c:pt>
                <c:pt idx="13">
                  <c:v>44847</c:v>
                </c:pt>
                <c:pt idx="14">
                  <c:v>44848</c:v>
                </c:pt>
                <c:pt idx="15">
                  <c:v>44849</c:v>
                </c:pt>
                <c:pt idx="16">
                  <c:v>44850</c:v>
                </c:pt>
                <c:pt idx="17">
                  <c:v>44851</c:v>
                </c:pt>
                <c:pt idx="18">
                  <c:v>44852</c:v>
                </c:pt>
                <c:pt idx="19">
                  <c:v>44853</c:v>
                </c:pt>
                <c:pt idx="20">
                  <c:v>44854</c:v>
                </c:pt>
                <c:pt idx="21">
                  <c:v>44855</c:v>
                </c:pt>
                <c:pt idx="22">
                  <c:v>44856</c:v>
                </c:pt>
                <c:pt idx="23">
                  <c:v>44857</c:v>
                </c:pt>
                <c:pt idx="24">
                  <c:v>44858</c:v>
                </c:pt>
                <c:pt idx="25">
                  <c:v>44859</c:v>
                </c:pt>
                <c:pt idx="26">
                  <c:v>44860</c:v>
                </c:pt>
                <c:pt idx="27">
                  <c:v>44861</c:v>
                </c:pt>
                <c:pt idx="28">
                  <c:v>44862</c:v>
                </c:pt>
                <c:pt idx="29">
                  <c:v>44863</c:v>
                </c:pt>
                <c:pt idx="30">
                  <c:v>44864</c:v>
                </c:pt>
                <c:pt idx="31">
                  <c:v>44865</c:v>
                </c:pt>
                <c:pt idx="32">
                  <c:v>44866</c:v>
                </c:pt>
                <c:pt idx="33">
                  <c:v>44867</c:v>
                </c:pt>
                <c:pt idx="34">
                  <c:v>44868</c:v>
                </c:pt>
                <c:pt idx="35">
                  <c:v>44869</c:v>
                </c:pt>
                <c:pt idx="36">
                  <c:v>44870</c:v>
                </c:pt>
                <c:pt idx="37">
                  <c:v>44871</c:v>
                </c:pt>
                <c:pt idx="38">
                  <c:v>44872</c:v>
                </c:pt>
                <c:pt idx="39">
                  <c:v>44873</c:v>
                </c:pt>
                <c:pt idx="40">
                  <c:v>44874</c:v>
                </c:pt>
                <c:pt idx="41">
                  <c:v>44875</c:v>
                </c:pt>
                <c:pt idx="42">
                  <c:v>44876</c:v>
                </c:pt>
                <c:pt idx="43">
                  <c:v>44877</c:v>
                </c:pt>
                <c:pt idx="44">
                  <c:v>44878</c:v>
                </c:pt>
                <c:pt idx="45">
                  <c:v>44879</c:v>
                </c:pt>
                <c:pt idx="46">
                  <c:v>44880</c:v>
                </c:pt>
                <c:pt idx="47">
                  <c:v>44881</c:v>
                </c:pt>
                <c:pt idx="48">
                  <c:v>44882</c:v>
                </c:pt>
                <c:pt idx="49">
                  <c:v>44883</c:v>
                </c:pt>
                <c:pt idx="50">
                  <c:v>44884</c:v>
                </c:pt>
                <c:pt idx="51">
                  <c:v>44885</c:v>
                </c:pt>
                <c:pt idx="52">
                  <c:v>44886</c:v>
                </c:pt>
                <c:pt idx="53">
                  <c:v>44887</c:v>
                </c:pt>
                <c:pt idx="54">
                  <c:v>44888</c:v>
                </c:pt>
                <c:pt idx="55">
                  <c:v>44889</c:v>
                </c:pt>
                <c:pt idx="56">
                  <c:v>44890</c:v>
                </c:pt>
                <c:pt idx="57">
                  <c:v>44891</c:v>
                </c:pt>
                <c:pt idx="58">
                  <c:v>44892</c:v>
                </c:pt>
                <c:pt idx="59">
                  <c:v>44893</c:v>
                </c:pt>
                <c:pt idx="60">
                  <c:v>44894</c:v>
                </c:pt>
                <c:pt idx="61">
                  <c:v>44895</c:v>
                </c:pt>
                <c:pt idx="62">
                  <c:v>44896</c:v>
                </c:pt>
                <c:pt idx="63">
                  <c:v>44897</c:v>
                </c:pt>
                <c:pt idx="64">
                  <c:v>44898</c:v>
                </c:pt>
                <c:pt idx="65">
                  <c:v>44899</c:v>
                </c:pt>
                <c:pt idx="66">
                  <c:v>44900</c:v>
                </c:pt>
                <c:pt idx="67">
                  <c:v>44901</c:v>
                </c:pt>
                <c:pt idx="68">
                  <c:v>44902</c:v>
                </c:pt>
                <c:pt idx="69">
                  <c:v>44903</c:v>
                </c:pt>
                <c:pt idx="70">
                  <c:v>44904</c:v>
                </c:pt>
                <c:pt idx="71">
                  <c:v>44905</c:v>
                </c:pt>
                <c:pt idx="72">
                  <c:v>44906</c:v>
                </c:pt>
                <c:pt idx="73">
                  <c:v>44907</c:v>
                </c:pt>
                <c:pt idx="74">
                  <c:v>44908</c:v>
                </c:pt>
                <c:pt idx="75">
                  <c:v>44909</c:v>
                </c:pt>
                <c:pt idx="76">
                  <c:v>44910</c:v>
                </c:pt>
                <c:pt idx="77">
                  <c:v>44911</c:v>
                </c:pt>
                <c:pt idx="78">
                  <c:v>44912</c:v>
                </c:pt>
                <c:pt idx="79">
                  <c:v>44913</c:v>
                </c:pt>
                <c:pt idx="80">
                  <c:v>44914</c:v>
                </c:pt>
                <c:pt idx="81">
                  <c:v>44915</c:v>
                </c:pt>
                <c:pt idx="82">
                  <c:v>44916</c:v>
                </c:pt>
                <c:pt idx="83">
                  <c:v>44917</c:v>
                </c:pt>
                <c:pt idx="84">
                  <c:v>44918</c:v>
                </c:pt>
                <c:pt idx="85">
                  <c:v>44919</c:v>
                </c:pt>
                <c:pt idx="86">
                  <c:v>44920</c:v>
                </c:pt>
                <c:pt idx="87">
                  <c:v>44921</c:v>
                </c:pt>
                <c:pt idx="88">
                  <c:v>44922</c:v>
                </c:pt>
                <c:pt idx="89">
                  <c:v>44923</c:v>
                </c:pt>
                <c:pt idx="90">
                  <c:v>44924</c:v>
                </c:pt>
                <c:pt idx="91">
                  <c:v>44925</c:v>
                </c:pt>
                <c:pt idx="92">
                  <c:v>44926</c:v>
                </c:pt>
                <c:pt idx="93">
                  <c:v>44927</c:v>
                </c:pt>
                <c:pt idx="94">
                  <c:v>44928</c:v>
                </c:pt>
                <c:pt idx="95">
                  <c:v>44929</c:v>
                </c:pt>
                <c:pt idx="96">
                  <c:v>44930</c:v>
                </c:pt>
                <c:pt idx="97">
                  <c:v>44931</c:v>
                </c:pt>
                <c:pt idx="98">
                  <c:v>44932</c:v>
                </c:pt>
                <c:pt idx="99">
                  <c:v>44933</c:v>
                </c:pt>
                <c:pt idx="100">
                  <c:v>44934</c:v>
                </c:pt>
                <c:pt idx="101">
                  <c:v>44935</c:v>
                </c:pt>
                <c:pt idx="102">
                  <c:v>44936</c:v>
                </c:pt>
                <c:pt idx="103">
                  <c:v>44937</c:v>
                </c:pt>
                <c:pt idx="104">
                  <c:v>44938</c:v>
                </c:pt>
                <c:pt idx="105">
                  <c:v>44939</c:v>
                </c:pt>
                <c:pt idx="106">
                  <c:v>44940</c:v>
                </c:pt>
                <c:pt idx="107">
                  <c:v>44941</c:v>
                </c:pt>
                <c:pt idx="108">
                  <c:v>44942</c:v>
                </c:pt>
                <c:pt idx="109">
                  <c:v>44943</c:v>
                </c:pt>
                <c:pt idx="110">
                  <c:v>44944</c:v>
                </c:pt>
                <c:pt idx="111">
                  <c:v>44945</c:v>
                </c:pt>
                <c:pt idx="112">
                  <c:v>44946</c:v>
                </c:pt>
                <c:pt idx="113">
                  <c:v>44947</c:v>
                </c:pt>
                <c:pt idx="114">
                  <c:v>44948</c:v>
                </c:pt>
                <c:pt idx="115">
                  <c:v>44949</c:v>
                </c:pt>
                <c:pt idx="116">
                  <c:v>44950</c:v>
                </c:pt>
                <c:pt idx="117">
                  <c:v>44951</c:v>
                </c:pt>
                <c:pt idx="118">
                  <c:v>44952</c:v>
                </c:pt>
                <c:pt idx="119">
                  <c:v>44953</c:v>
                </c:pt>
                <c:pt idx="120">
                  <c:v>44954</c:v>
                </c:pt>
                <c:pt idx="121">
                  <c:v>44955</c:v>
                </c:pt>
                <c:pt idx="122">
                  <c:v>44956</c:v>
                </c:pt>
                <c:pt idx="123">
                  <c:v>44957</c:v>
                </c:pt>
                <c:pt idx="124">
                  <c:v>44958</c:v>
                </c:pt>
                <c:pt idx="125">
                  <c:v>44959</c:v>
                </c:pt>
                <c:pt idx="126">
                  <c:v>44960</c:v>
                </c:pt>
                <c:pt idx="127">
                  <c:v>44961</c:v>
                </c:pt>
                <c:pt idx="128">
                  <c:v>44962</c:v>
                </c:pt>
                <c:pt idx="129">
                  <c:v>44963</c:v>
                </c:pt>
                <c:pt idx="130">
                  <c:v>44964</c:v>
                </c:pt>
                <c:pt idx="131">
                  <c:v>44965</c:v>
                </c:pt>
                <c:pt idx="132">
                  <c:v>44966</c:v>
                </c:pt>
                <c:pt idx="133">
                  <c:v>44967</c:v>
                </c:pt>
                <c:pt idx="134">
                  <c:v>44968</c:v>
                </c:pt>
                <c:pt idx="135">
                  <c:v>44969</c:v>
                </c:pt>
                <c:pt idx="136">
                  <c:v>44970</c:v>
                </c:pt>
                <c:pt idx="137">
                  <c:v>44971</c:v>
                </c:pt>
                <c:pt idx="138">
                  <c:v>44972</c:v>
                </c:pt>
                <c:pt idx="139">
                  <c:v>44973</c:v>
                </c:pt>
                <c:pt idx="140">
                  <c:v>44974</c:v>
                </c:pt>
                <c:pt idx="141">
                  <c:v>44975</c:v>
                </c:pt>
                <c:pt idx="142">
                  <c:v>44976</c:v>
                </c:pt>
                <c:pt idx="143">
                  <c:v>44977</c:v>
                </c:pt>
                <c:pt idx="144">
                  <c:v>44978</c:v>
                </c:pt>
                <c:pt idx="145">
                  <c:v>44979</c:v>
                </c:pt>
                <c:pt idx="146">
                  <c:v>44980</c:v>
                </c:pt>
                <c:pt idx="147">
                  <c:v>44981</c:v>
                </c:pt>
                <c:pt idx="148">
                  <c:v>44982</c:v>
                </c:pt>
                <c:pt idx="149">
                  <c:v>44983</c:v>
                </c:pt>
                <c:pt idx="150">
                  <c:v>44984</c:v>
                </c:pt>
                <c:pt idx="151">
                  <c:v>44985</c:v>
                </c:pt>
                <c:pt idx="152">
                  <c:v>44986</c:v>
                </c:pt>
                <c:pt idx="153">
                  <c:v>44987</c:v>
                </c:pt>
                <c:pt idx="154">
                  <c:v>44988</c:v>
                </c:pt>
                <c:pt idx="155">
                  <c:v>44989</c:v>
                </c:pt>
                <c:pt idx="156">
                  <c:v>44990</c:v>
                </c:pt>
                <c:pt idx="157">
                  <c:v>44991</c:v>
                </c:pt>
                <c:pt idx="158">
                  <c:v>44992</c:v>
                </c:pt>
                <c:pt idx="159">
                  <c:v>44993</c:v>
                </c:pt>
                <c:pt idx="160">
                  <c:v>44994</c:v>
                </c:pt>
                <c:pt idx="161">
                  <c:v>44995</c:v>
                </c:pt>
                <c:pt idx="162">
                  <c:v>44996</c:v>
                </c:pt>
                <c:pt idx="163">
                  <c:v>44997</c:v>
                </c:pt>
                <c:pt idx="164">
                  <c:v>44998</c:v>
                </c:pt>
                <c:pt idx="165">
                  <c:v>44999</c:v>
                </c:pt>
                <c:pt idx="166">
                  <c:v>45000</c:v>
                </c:pt>
                <c:pt idx="167">
                  <c:v>45001</c:v>
                </c:pt>
                <c:pt idx="168">
                  <c:v>45002</c:v>
                </c:pt>
                <c:pt idx="169">
                  <c:v>45003</c:v>
                </c:pt>
                <c:pt idx="170">
                  <c:v>45004</c:v>
                </c:pt>
                <c:pt idx="171">
                  <c:v>45005</c:v>
                </c:pt>
                <c:pt idx="172">
                  <c:v>45006</c:v>
                </c:pt>
                <c:pt idx="173">
                  <c:v>45007</c:v>
                </c:pt>
                <c:pt idx="174">
                  <c:v>45008</c:v>
                </c:pt>
                <c:pt idx="175">
                  <c:v>45009</c:v>
                </c:pt>
                <c:pt idx="176">
                  <c:v>45010</c:v>
                </c:pt>
                <c:pt idx="177">
                  <c:v>45011</c:v>
                </c:pt>
                <c:pt idx="178">
                  <c:v>45012</c:v>
                </c:pt>
                <c:pt idx="179">
                  <c:v>45013</c:v>
                </c:pt>
                <c:pt idx="180">
                  <c:v>45014</c:v>
                </c:pt>
                <c:pt idx="181">
                  <c:v>45015</c:v>
                </c:pt>
                <c:pt idx="182">
                  <c:v>45016</c:v>
                </c:pt>
                <c:pt idx="183">
                  <c:v>45017</c:v>
                </c:pt>
                <c:pt idx="184">
                  <c:v>45018</c:v>
                </c:pt>
                <c:pt idx="185">
                  <c:v>45019</c:v>
                </c:pt>
                <c:pt idx="186">
                  <c:v>45020</c:v>
                </c:pt>
                <c:pt idx="187">
                  <c:v>45021</c:v>
                </c:pt>
                <c:pt idx="188">
                  <c:v>45022</c:v>
                </c:pt>
                <c:pt idx="189">
                  <c:v>45023</c:v>
                </c:pt>
                <c:pt idx="190">
                  <c:v>45024</c:v>
                </c:pt>
                <c:pt idx="191">
                  <c:v>45025</c:v>
                </c:pt>
                <c:pt idx="192">
                  <c:v>45026</c:v>
                </c:pt>
                <c:pt idx="193">
                  <c:v>45027</c:v>
                </c:pt>
                <c:pt idx="194">
                  <c:v>45028</c:v>
                </c:pt>
                <c:pt idx="195">
                  <c:v>45029</c:v>
                </c:pt>
                <c:pt idx="196">
                  <c:v>45030</c:v>
                </c:pt>
                <c:pt idx="197">
                  <c:v>45031</c:v>
                </c:pt>
                <c:pt idx="198">
                  <c:v>45032</c:v>
                </c:pt>
                <c:pt idx="199">
                  <c:v>45033</c:v>
                </c:pt>
                <c:pt idx="200">
                  <c:v>45034</c:v>
                </c:pt>
                <c:pt idx="201">
                  <c:v>45035</c:v>
                </c:pt>
                <c:pt idx="202">
                  <c:v>45036</c:v>
                </c:pt>
                <c:pt idx="203">
                  <c:v>45037</c:v>
                </c:pt>
                <c:pt idx="204">
                  <c:v>45038</c:v>
                </c:pt>
                <c:pt idx="205">
                  <c:v>45039</c:v>
                </c:pt>
                <c:pt idx="206">
                  <c:v>45040</c:v>
                </c:pt>
                <c:pt idx="207">
                  <c:v>45041</c:v>
                </c:pt>
                <c:pt idx="208">
                  <c:v>45042</c:v>
                </c:pt>
                <c:pt idx="209">
                  <c:v>45043</c:v>
                </c:pt>
                <c:pt idx="210">
                  <c:v>45044</c:v>
                </c:pt>
                <c:pt idx="211">
                  <c:v>45045</c:v>
                </c:pt>
                <c:pt idx="212">
                  <c:v>45046</c:v>
                </c:pt>
                <c:pt idx="213">
                  <c:v>45047</c:v>
                </c:pt>
                <c:pt idx="214">
                  <c:v>45048</c:v>
                </c:pt>
                <c:pt idx="215">
                  <c:v>45049</c:v>
                </c:pt>
                <c:pt idx="216">
                  <c:v>45050</c:v>
                </c:pt>
                <c:pt idx="217">
                  <c:v>45051</c:v>
                </c:pt>
                <c:pt idx="218">
                  <c:v>45052</c:v>
                </c:pt>
                <c:pt idx="219">
                  <c:v>45053</c:v>
                </c:pt>
                <c:pt idx="220">
                  <c:v>45054</c:v>
                </c:pt>
                <c:pt idx="221">
                  <c:v>45055</c:v>
                </c:pt>
                <c:pt idx="222">
                  <c:v>45056</c:v>
                </c:pt>
                <c:pt idx="223">
                  <c:v>45057</c:v>
                </c:pt>
                <c:pt idx="224">
                  <c:v>45058</c:v>
                </c:pt>
                <c:pt idx="225">
                  <c:v>45059</c:v>
                </c:pt>
                <c:pt idx="226">
                  <c:v>45060</c:v>
                </c:pt>
                <c:pt idx="227">
                  <c:v>45061</c:v>
                </c:pt>
                <c:pt idx="228">
                  <c:v>45062</c:v>
                </c:pt>
                <c:pt idx="229">
                  <c:v>45063</c:v>
                </c:pt>
                <c:pt idx="230">
                  <c:v>45064</c:v>
                </c:pt>
                <c:pt idx="231">
                  <c:v>45065</c:v>
                </c:pt>
                <c:pt idx="232">
                  <c:v>45066</c:v>
                </c:pt>
                <c:pt idx="233">
                  <c:v>45067</c:v>
                </c:pt>
                <c:pt idx="234">
                  <c:v>45068</c:v>
                </c:pt>
                <c:pt idx="235">
                  <c:v>45069</c:v>
                </c:pt>
                <c:pt idx="236">
                  <c:v>45070</c:v>
                </c:pt>
                <c:pt idx="237">
                  <c:v>45071</c:v>
                </c:pt>
                <c:pt idx="238">
                  <c:v>45072</c:v>
                </c:pt>
                <c:pt idx="239">
                  <c:v>45073</c:v>
                </c:pt>
                <c:pt idx="240">
                  <c:v>45074</c:v>
                </c:pt>
                <c:pt idx="241">
                  <c:v>45075</c:v>
                </c:pt>
                <c:pt idx="242">
                  <c:v>45076</c:v>
                </c:pt>
                <c:pt idx="243">
                  <c:v>45077</c:v>
                </c:pt>
                <c:pt idx="244">
                  <c:v>45078</c:v>
                </c:pt>
                <c:pt idx="245">
                  <c:v>45079</c:v>
                </c:pt>
                <c:pt idx="246">
                  <c:v>45080</c:v>
                </c:pt>
                <c:pt idx="247">
                  <c:v>45081</c:v>
                </c:pt>
                <c:pt idx="248">
                  <c:v>45082</c:v>
                </c:pt>
                <c:pt idx="249">
                  <c:v>45083</c:v>
                </c:pt>
                <c:pt idx="250">
                  <c:v>45084</c:v>
                </c:pt>
                <c:pt idx="251">
                  <c:v>45085</c:v>
                </c:pt>
                <c:pt idx="252">
                  <c:v>45086</c:v>
                </c:pt>
                <c:pt idx="253">
                  <c:v>45087</c:v>
                </c:pt>
                <c:pt idx="254">
                  <c:v>45088</c:v>
                </c:pt>
                <c:pt idx="255">
                  <c:v>45089</c:v>
                </c:pt>
                <c:pt idx="256">
                  <c:v>45090</c:v>
                </c:pt>
                <c:pt idx="257">
                  <c:v>45091</c:v>
                </c:pt>
                <c:pt idx="258">
                  <c:v>45092</c:v>
                </c:pt>
                <c:pt idx="259">
                  <c:v>45093</c:v>
                </c:pt>
                <c:pt idx="260">
                  <c:v>45094</c:v>
                </c:pt>
                <c:pt idx="261">
                  <c:v>45095</c:v>
                </c:pt>
                <c:pt idx="262">
                  <c:v>45096</c:v>
                </c:pt>
                <c:pt idx="263">
                  <c:v>45097</c:v>
                </c:pt>
                <c:pt idx="264">
                  <c:v>45098</c:v>
                </c:pt>
                <c:pt idx="265">
                  <c:v>45099</c:v>
                </c:pt>
                <c:pt idx="266">
                  <c:v>45100</c:v>
                </c:pt>
                <c:pt idx="267">
                  <c:v>45101</c:v>
                </c:pt>
                <c:pt idx="268">
                  <c:v>45102</c:v>
                </c:pt>
                <c:pt idx="269">
                  <c:v>45103</c:v>
                </c:pt>
                <c:pt idx="270">
                  <c:v>45104</c:v>
                </c:pt>
                <c:pt idx="271">
                  <c:v>45105</c:v>
                </c:pt>
                <c:pt idx="272">
                  <c:v>45106</c:v>
                </c:pt>
                <c:pt idx="273">
                  <c:v>45107</c:v>
                </c:pt>
                <c:pt idx="274">
                  <c:v>45108</c:v>
                </c:pt>
                <c:pt idx="275">
                  <c:v>45109</c:v>
                </c:pt>
                <c:pt idx="276">
                  <c:v>45110</c:v>
                </c:pt>
                <c:pt idx="277">
                  <c:v>45111</c:v>
                </c:pt>
                <c:pt idx="278">
                  <c:v>45112</c:v>
                </c:pt>
                <c:pt idx="279">
                  <c:v>45113</c:v>
                </c:pt>
                <c:pt idx="280">
                  <c:v>45114</c:v>
                </c:pt>
                <c:pt idx="281">
                  <c:v>45115</c:v>
                </c:pt>
                <c:pt idx="282">
                  <c:v>45116</c:v>
                </c:pt>
                <c:pt idx="283">
                  <c:v>45117</c:v>
                </c:pt>
                <c:pt idx="284">
                  <c:v>45118</c:v>
                </c:pt>
                <c:pt idx="285">
                  <c:v>45119</c:v>
                </c:pt>
                <c:pt idx="286">
                  <c:v>45120</c:v>
                </c:pt>
                <c:pt idx="287">
                  <c:v>45121</c:v>
                </c:pt>
                <c:pt idx="288">
                  <c:v>45122</c:v>
                </c:pt>
                <c:pt idx="289">
                  <c:v>45123</c:v>
                </c:pt>
                <c:pt idx="290">
                  <c:v>45124</c:v>
                </c:pt>
                <c:pt idx="291">
                  <c:v>45125</c:v>
                </c:pt>
                <c:pt idx="292">
                  <c:v>45126</c:v>
                </c:pt>
                <c:pt idx="293">
                  <c:v>45127</c:v>
                </c:pt>
                <c:pt idx="294">
                  <c:v>45128</c:v>
                </c:pt>
                <c:pt idx="295">
                  <c:v>45129</c:v>
                </c:pt>
                <c:pt idx="296">
                  <c:v>45130</c:v>
                </c:pt>
                <c:pt idx="297">
                  <c:v>45131</c:v>
                </c:pt>
                <c:pt idx="298">
                  <c:v>45132</c:v>
                </c:pt>
                <c:pt idx="299">
                  <c:v>45133</c:v>
                </c:pt>
                <c:pt idx="300">
                  <c:v>45134</c:v>
                </c:pt>
                <c:pt idx="301">
                  <c:v>45135</c:v>
                </c:pt>
                <c:pt idx="302">
                  <c:v>45136</c:v>
                </c:pt>
                <c:pt idx="303">
                  <c:v>45137</c:v>
                </c:pt>
                <c:pt idx="304">
                  <c:v>45138</c:v>
                </c:pt>
                <c:pt idx="305">
                  <c:v>45139</c:v>
                </c:pt>
                <c:pt idx="306">
                  <c:v>45140</c:v>
                </c:pt>
                <c:pt idx="307">
                  <c:v>45141</c:v>
                </c:pt>
                <c:pt idx="308">
                  <c:v>45142</c:v>
                </c:pt>
                <c:pt idx="309">
                  <c:v>45143</c:v>
                </c:pt>
                <c:pt idx="310">
                  <c:v>45144</c:v>
                </c:pt>
                <c:pt idx="311">
                  <c:v>45145</c:v>
                </c:pt>
                <c:pt idx="312">
                  <c:v>45146</c:v>
                </c:pt>
                <c:pt idx="313">
                  <c:v>45147</c:v>
                </c:pt>
                <c:pt idx="314">
                  <c:v>45148</c:v>
                </c:pt>
                <c:pt idx="315">
                  <c:v>45149</c:v>
                </c:pt>
                <c:pt idx="316">
                  <c:v>45150</c:v>
                </c:pt>
                <c:pt idx="317">
                  <c:v>45151</c:v>
                </c:pt>
                <c:pt idx="318">
                  <c:v>45152</c:v>
                </c:pt>
                <c:pt idx="319">
                  <c:v>45153</c:v>
                </c:pt>
                <c:pt idx="320">
                  <c:v>45154</c:v>
                </c:pt>
                <c:pt idx="321">
                  <c:v>45155</c:v>
                </c:pt>
                <c:pt idx="322">
                  <c:v>45156</c:v>
                </c:pt>
                <c:pt idx="323">
                  <c:v>45157</c:v>
                </c:pt>
                <c:pt idx="324">
                  <c:v>45158</c:v>
                </c:pt>
                <c:pt idx="325">
                  <c:v>45159</c:v>
                </c:pt>
                <c:pt idx="326">
                  <c:v>45160</c:v>
                </c:pt>
                <c:pt idx="327">
                  <c:v>45161</c:v>
                </c:pt>
                <c:pt idx="328">
                  <c:v>45162</c:v>
                </c:pt>
                <c:pt idx="329">
                  <c:v>45163</c:v>
                </c:pt>
                <c:pt idx="330">
                  <c:v>45164</c:v>
                </c:pt>
                <c:pt idx="331">
                  <c:v>45165</c:v>
                </c:pt>
                <c:pt idx="332">
                  <c:v>45166</c:v>
                </c:pt>
                <c:pt idx="333">
                  <c:v>45167</c:v>
                </c:pt>
                <c:pt idx="334">
                  <c:v>45168</c:v>
                </c:pt>
                <c:pt idx="335">
                  <c:v>45169</c:v>
                </c:pt>
                <c:pt idx="336">
                  <c:v>45170</c:v>
                </c:pt>
                <c:pt idx="337">
                  <c:v>45171</c:v>
                </c:pt>
                <c:pt idx="338">
                  <c:v>45172</c:v>
                </c:pt>
                <c:pt idx="339">
                  <c:v>45173</c:v>
                </c:pt>
                <c:pt idx="340">
                  <c:v>45174</c:v>
                </c:pt>
                <c:pt idx="341">
                  <c:v>45175</c:v>
                </c:pt>
                <c:pt idx="342">
                  <c:v>45176</c:v>
                </c:pt>
                <c:pt idx="343">
                  <c:v>45177</c:v>
                </c:pt>
                <c:pt idx="344">
                  <c:v>45178</c:v>
                </c:pt>
                <c:pt idx="345">
                  <c:v>45179</c:v>
                </c:pt>
                <c:pt idx="346">
                  <c:v>45180</c:v>
                </c:pt>
                <c:pt idx="347">
                  <c:v>45181</c:v>
                </c:pt>
                <c:pt idx="348">
                  <c:v>45182</c:v>
                </c:pt>
                <c:pt idx="349">
                  <c:v>45183</c:v>
                </c:pt>
                <c:pt idx="350">
                  <c:v>45184</c:v>
                </c:pt>
                <c:pt idx="351">
                  <c:v>45185</c:v>
                </c:pt>
                <c:pt idx="352">
                  <c:v>45186</c:v>
                </c:pt>
                <c:pt idx="353">
                  <c:v>45187</c:v>
                </c:pt>
                <c:pt idx="354">
                  <c:v>45188</c:v>
                </c:pt>
                <c:pt idx="355">
                  <c:v>45189</c:v>
                </c:pt>
                <c:pt idx="356">
                  <c:v>45190</c:v>
                </c:pt>
                <c:pt idx="357">
                  <c:v>45191</c:v>
                </c:pt>
                <c:pt idx="358">
                  <c:v>45192</c:v>
                </c:pt>
                <c:pt idx="359">
                  <c:v>45193</c:v>
                </c:pt>
                <c:pt idx="360">
                  <c:v>45194</c:v>
                </c:pt>
                <c:pt idx="361">
                  <c:v>45195</c:v>
                </c:pt>
                <c:pt idx="362">
                  <c:v>45196</c:v>
                </c:pt>
                <c:pt idx="363">
                  <c:v>45197</c:v>
                </c:pt>
                <c:pt idx="364">
                  <c:v>45198</c:v>
                </c:pt>
                <c:pt idx="365">
                  <c:v>45199</c:v>
                </c:pt>
                <c:pt idx="366">
                  <c:v>45200</c:v>
                </c:pt>
                <c:pt idx="367">
                  <c:v>45201</c:v>
                </c:pt>
                <c:pt idx="368">
                  <c:v>45202</c:v>
                </c:pt>
                <c:pt idx="369">
                  <c:v>45203</c:v>
                </c:pt>
                <c:pt idx="370">
                  <c:v>45204</c:v>
                </c:pt>
                <c:pt idx="371">
                  <c:v>45205</c:v>
                </c:pt>
                <c:pt idx="372">
                  <c:v>45206</c:v>
                </c:pt>
                <c:pt idx="373">
                  <c:v>45207</c:v>
                </c:pt>
                <c:pt idx="374">
                  <c:v>45208</c:v>
                </c:pt>
                <c:pt idx="375">
                  <c:v>45209</c:v>
                </c:pt>
                <c:pt idx="376">
                  <c:v>45210</c:v>
                </c:pt>
                <c:pt idx="377">
                  <c:v>45211</c:v>
                </c:pt>
                <c:pt idx="378">
                  <c:v>45212</c:v>
                </c:pt>
                <c:pt idx="379">
                  <c:v>45213</c:v>
                </c:pt>
                <c:pt idx="380">
                  <c:v>45214</c:v>
                </c:pt>
                <c:pt idx="381">
                  <c:v>45215</c:v>
                </c:pt>
                <c:pt idx="382">
                  <c:v>45216</c:v>
                </c:pt>
                <c:pt idx="383">
                  <c:v>45217</c:v>
                </c:pt>
                <c:pt idx="384">
                  <c:v>45218</c:v>
                </c:pt>
                <c:pt idx="385">
                  <c:v>45219</c:v>
                </c:pt>
                <c:pt idx="386">
                  <c:v>45220</c:v>
                </c:pt>
                <c:pt idx="387">
                  <c:v>45221</c:v>
                </c:pt>
                <c:pt idx="388">
                  <c:v>45222</c:v>
                </c:pt>
                <c:pt idx="389">
                  <c:v>45223</c:v>
                </c:pt>
                <c:pt idx="390">
                  <c:v>45224</c:v>
                </c:pt>
                <c:pt idx="391">
                  <c:v>45225</c:v>
                </c:pt>
                <c:pt idx="392">
                  <c:v>45226</c:v>
                </c:pt>
                <c:pt idx="393">
                  <c:v>45227</c:v>
                </c:pt>
                <c:pt idx="394">
                  <c:v>45228</c:v>
                </c:pt>
                <c:pt idx="395">
                  <c:v>45229</c:v>
                </c:pt>
                <c:pt idx="396">
                  <c:v>45230</c:v>
                </c:pt>
                <c:pt idx="397">
                  <c:v>45231</c:v>
                </c:pt>
                <c:pt idx="398">
                  <c:v>45232</c:v>
                </c:pt>
                <c:pt idx="399">
                  <c:v>45233</c:v>
                </c:pt>
                <c:pt idx="400">
                  <c:v>45234</c:v>
                </c:pt>
                <c:pt idx="401">
                  <c:v>45235</c:v>
                </c:pt>
                <c:pt idx="402">
                  <c:v>45236</c:v>
                </c:pt>
                <c:pt idx="403">
                  <c:v>45237</c:v>
                </c:pt>
                <c:pt idx="404">
                  <c:v>45238</c:v>
                </c:pt>
                <c:pt idx="405">
                  <c:v>45239</c:v>
                </c:pt>
                <c:pt idx="406">
                  <c:v>45240</c:v>
                </c:pt>
                <c:pt idx="407">
                  <c:v>45241</c:v>
                </c:pt>
                <c:pt idx="408">
                  <c:v>45242</c:v>
                </c:pt>
                <c:pt idx="409">
                  <c:v>45243</c:v>
                </c:pt>
                <c:pt idx="410">
                  <c:v>45244</c:v>
                </c:pt>
                <c:pt idx="411">
                  <c:v>45245</c:v>
                </c:pt>
                <c:pt idx="412">
                  <c:v>45246</c:v>
                </c:pt>
                <c:pt idx="413">
                  <c:v>45247</c:v>
                </c:pt>
                <c:pt idx="414">
                  <c:v>45248</c:v>
                </c:pt>
                <c:pt idx="415">
                  <c:v>45249</c:v>
                </c:pt>
                <c:pt idx="416">
                  <c:v>45250</c:v>
                </c:pt>
                <c:pt idx="417">
                  <c:v>45251</c:v>
                </c:pt>
                <c:pt idx="418">
                  <c:v>45252</c:v>
                </c:pt>
                <c:pt idx="419">
                  <c:v>45253</c:v>
                </c:pt>
                <c:pt idx="420">
                  <c:v>45254</c:v>
                </c:pt>
                <c:pt idx="421">
                  <c:v>45255</c:v>
                </c:pt>
                <c:pt idx="422">
                  <c:v>45256</c:v>
                </c:pt>
                <c:pt idx="423">
                  <c:v>45257</c:v>
                </c:pt>
                <c:pt idx="424">
                  <c:v>45258</c:v>
                </c:pt>
                <c:pt idx="425">
                  <c:v>45259</c:v>
                </c:pt>
                <c:pt idx="426">
                  <c:v>45260</c:v>
                </c:pt>
                <c:pt idx="427">
                  <c:v>45261</c:v>
                </c:pt>
                <c:pt idx="428">
                  <c:v>45262</c:v>
                </c:pt>
                <c:pt idx="429">
                  <c:v>45263</c:v>
                </c:pt>
                <c:pt idx="430">
                  <c:v>45264</c:v>
                </c:pt>
                <c:pt idx="431">
                  <c:v>45265</c:v>
                </c:pt>
                <c:pt idx="432">
                  <c:v>45266</c:v>
                </c:pt>
                <c:pt idx="433">
                  <c:v>45267</c:v>
                </c:pt>
                <c:pt idx="434">
                  <c:v>45268</c:v>
                </c:pt>
                <c:pt idx="435">
                  <c:v>45269</c:v>
                </c:pt>
                <c:pt idx="436">
                  <c:v>45270</c:v>
                </c:pt>
                <c:pt idx="437">
                  <c:v>45271</c:v>
                </c:pt>
                <c:pt idx="438">
                  <c:v>45272</c:v>
                </c:pt>
                <c:pt idx="439">
                  <c:v>45273</c:v>
                </c:pt>
                <c:pt idx="440">
                  <c:v>45274</c:v>
                </c:pt>
                <c:pt idx="441">
                  <c:v>45275</c:v>
                </c:pt>
                <c:pt idx="442">
                  <c:v>45276</c:v>
                </c:pt>
                <c:pt idx="443">
                  <c:v>45277</c:v>
                </c:pt>
                <c:pt idx="444">
                  <c:v>45278</c:v>
                </c:pt>
                <c:pt idx="445">
                  <c:v>45279</c:v>
                </c:pt>
                <c:pt idx="446">
                  <c:v>45280</c:v>
                </c:pt>
                <c:pt idx="447">
                  <c:v>45281</c:v>
                </c:pt>
                <c:pt idx="448">
                  <c:v>45282</c:v>
                </c:pt>
                <c:pt idx="449">
                  <c:v>45283</c:v>
                </c:pt>
                <c:pt idx="450">
                  <c:v>45284</c:v>
                </c:pt>
                <c:pt idx="451">
                  <c:v>45285</c:v>
                </c:pt>
                <c:pt idx="452">
                  <c:v>45286</c:v>
                </c:pt>
                <c:pt idx="453">
                  <c:v>45287</c:v>
                </c:pt>
                <c:pt idx="454">
                  <c:v>45288</c:v>
                </c:pt>
                <c:pt idx="455">
                  <c:v>45289</c:v>
                </c:pt>
                <c:pt idx="456">
                  <c:v>45290</c:v>
                </c:pt>
                <c:pt idx="457">
                  <c:v>45291</c:v>
                </c:pt>
                <c:pt idx="458">
                  <c:v>45292</c:v>
                </c:pt>
                <c:pt idx="459">
                  <c:v>45293</c:v>
                </c:pt>
                <c:pt idx="460">
                  <c:v>45294</c:v>
                </c:pt>
                <c:pt idx="461">
                  <c:v>45295</c:v>
                </c:pt>
                <c:pt idx="462">
                  <c:v>45296</c:v>
                </c:pt>
                <c:pt idx="463">
                  <c:v>45297</c:v>
                </c:pt>
                <c:pt idx="464">
                  <c:v>45298</c:v>
                </c:pt>
                <c:pt idx="465">
                  <c:v>45299</c:v>
                </c:pt>
                <c:pt idx="466">
                  <c:v>45300</c:v>
                </c:pt>
                <c:pt idx="467">
                  <c:v>45301</c:v>
                </c:pt>
                <c:pt idx="468">
                  <c:v>45302</c:v>
                </c:pt>
                <c:pt idx="469">
                  <c:v>45303</c:v>
                </c:pt>
                <c:pt idx="470">
                  <c:v>45304</c:v>
                </c:pt>
                <c:pt idx="471">
                  <c:v>45305</c:v>
                </c:pt>
                <c:pt idx="472">
                  <c:v>45306</c:v>
                </c:pt>
                <c:pt idx="473">
                  <c:v>45307</c:v>
                </c:pt>
                <c:pt idx="474">
                  <c:v>45308</c:v>
                </c:pt>
                <c:pt idx="475">
                  <c:v>45309</c:v>
                </c:pt>
                <c:pt idx="476">
                  <c:v>45310</c:v>
                </c:pt>
                <c:pt idx="477">
                  <c:v>45311</c:v>
                </c:pt>
                <c:pt idx="478">
                  <c:v>45312</c:v>
                </c:pt>
                <c:pt idx="479">
                  <c:v>45313</c:v>
                </c:pt>
                <c:pt idx="480">
                  <c:v>45314</c:v>
                </c:pt>
                <c:pt idx="481">
                  <c:v>45315</c:v>
                </c:pt>
                <c:pt idx="482">
                  <c:v>45316</c:v>
                </c:pt>
                <c:pt idx="483">
                  <c:v>45317</c:v>
                </c:pt>
                <c:pt idx="484">
                  <c:v>45318</c:v>
                </c:pt>
                <c:pt idx="485">
                  <c:v>45319</c:v>
                </c:pt>
                <c:pt idx="486">
                  <c:v>45320</c:v>
                </c:pt>
                <c:pt idx="487">
                  <c:v>45321</c:v>
                </c:pt>
                <c:pt idx="488">
                  <c:v>45322</c:v>
                </c:pt>
                <c:pt idx="489">
                  <c:v>45323</c:v>
                </c:pt>
                <c:pt idx="490">
                  <c:v>45324</c:v>
                </c:pt>
                <c:pt idx="491">
                  <c:v>45325</c:v>
                </c:pt>
                <c:pt idx="492">
                  <c:v>45326</c:v>
                </c:pt>
                <c:pt idx="493">
                  <c:v>45327</c:v>
                </c:pt>
                <c:pt idx="494">
                  <c:v>45328</c:v>
                </c:pt>
                <c:pt idx="495">
                  <c:v>45329</c:v>
                </c:pt>
                <c:pt idx="496">
                  <c:v>45330</c:v>
                </c:pt>
                <c:pt idx="497">
                  <c:v>45331</c:v>
                </c:pt>
                <c:pt idx="498">
                  <c:v>45332</c:v>
                </c:pt>
                <c:pt idx="499">
                  <c:v>45333</c:v>
                </c:pt>
                <c:pt idx="500">
                  <c:v>45334</c:v>
                </c:pt>
                <c:pt idx="501">
                  <c:v>45335</c:v>
                </c:pt>
                <c:pt idx="502">
                  <c:v>45336</c:v>
                </c:pt>
                <c:pt idx="503">
                  <c:v>45337</c:v>
                </c:pt>
                <c:pt idx="504">
                  <c:v>45338</c:v>
                </c:pt>
                <c:pt idx="505">
                  <c:v>45339</c:v>
                </c:pt>
                <c:pt idx="506">
                  <c:v>45340</c:v>
                </c:pt>
                <c:pt idx="507">
                  <c:v>45341</c:v>
                </c:pt>
                <c:pt idx="508">
                  <c:v>45342</c:v>
                </c:pt>
                <c:pt idx="509">
                  <c:v>45343</c:v>
                </c:pt>
                <c:pt idx="510">
                  <c:v>45344</c:v>
                </c:pt>
                <c:pt idx="511">
                  <c:v>45345</c:v>
                </c:pt>
                <c:pt idx="512">
                  <c:v>45346</c:v>
                </c:pt>
                <c:pt idx="513">
                  <c:v>45347</c:v>
                </c:pt>
                <c:pt idx="514">
                  <c:v>45348</c:v>
                </c:pt>
                <c:pt idx="515">
                  <c:v>45349</c:v>
                </c:pt>
                <c:pt idx="516">
                  <c:v>45350</c:v>
                </c:pt>
                <c:pt idx="517">
                  <c:v>45351</c:v>
                </c:pt>
                <c:pt idx="518">
                  <c:v>45352</c:v>
                </c:pt>
                <c:pt idx="519">
                  <c:v>45353</c:v>
                </c:pt>
                <c:pt idx="520">
                  <c:v>45354</c:v>
                </c:pt>
                <c:pt idx="521">
                  <c:v>45355</c:v>
                </c:pt>
                <c:pt idx="522">
                  <c:v>45356</c:v>
                </c:pt>
                <c:pt idx="523">
                  <c:v>45357</c:v>
                </c:pt>
                <c:pt idx="524">
                  <c:v>45358</c:v>
                </c:pt>
                <c:pt idx="525">
                  <c:v>45359</c:v>
                </c:pt>
                <c:pt idx="526">
                  <c:v>45360</c:v>
                </c:pt>
                <c:pt idx="527">
                  <c:v>45361</c:v>
                </c:pt>
                <c:pt idx="528">
                  <c:v>45362</c:v>
                </c:pt>
                <c:pt idx="529">
                  <c:v>45363</c:v>
                </c:pt>
                <c:pt idx="530">
                  <c:v>45364</c:v>
                </c:pt>
                <c:pt idx="531">
                  <c:v>45365</c:v>
                </c:pt>
                <c:pt idx="532">
                  <c:v>45366</c:v>
                </c:pt>
                <c:pt idx="533">
                  <c:v>45367</c:v>
                </c:pt>
                <c:pt idx="534">
                  <c:v>45368</c:v>
                </c:pt>
                <c:pt idx="535">
                  <c:v>45369</c:v>
                </c:pt>
                <c:pt idx="536">
                  <c:v>45370</c:v>
                </c:pt>
                <c:pt idx="537">
                  <c:v>45371</c:v>
                </c:pt>
                <c:pt idx="538">
                  <c:v>45372</c:v>
                </c:pt>
                <c:pt idx="539">
                  <c:v>45373</c:v>
                </c:pt>
                <c:pt idx="540">
                  <c:v>45374</c:v>
                </c:pt>
                <c:pt idx="541">
                  <c:v>45375</c:v>
                </c:pt>
                <c:pt idx="542">
                  <c:v>45376</c:v>
                </c:pt>
                <c:pt idx="543">
                  <c:v>45377</c:v>
                </c:pt>
                <c:pt idx="544">
                  <c:v>45378</c:v>
                </c:pt>
                <c:pt idx="545">
                  <c:v>45379</c:v>
                </c:pt>
                <c:pt idx="546">
                  <c:v>45380</c:v>
                </c:pt>
                <c:pt idx="547">
                  <c:v>45381</c:v>
                </c:pt>
                <c:pt idx="548">
                  <c:v>45382</c:v>
                </c:pt>
                <c:pt idx="549">
                  <c:v>45383</c:v>
                </c:pt>
                <c:pt idx="550">
                  <c:v>45384</c:v>
                </c:pt>
                <c:pt idx="551">
                  <c:v>45385</c:v>
                </c:pt>
                <c:pt idx="552">
                  <c:v>45386</c:v>
                </c:pt>
                <c:pt idx="553">
                  <c:v>45387</c:v>
                </c:pt>
                <c:pt idx="554">
                  <c:v>45388</c:v>
                </c:pt>
                <c:pt idx="555">
                  <c:v>45389</c:v>
                </c:pt>
                <c:pt idx="556">
                  <c:v>45390</c:v>
                </c:pt>
                <c:pt idx="557">
                  <c:v>45391</c:v>
                </c:pt>
                <c:pt idx="558">
                  <c:v>45392</c:v>
                </c:pt>
                <c:pt idx="559">
                  <c:v>45393</c:v>
                </c:pt>
                <c:pt idx="560">
                  <c:v>45394</c:v>
                </c:pt>
                <c:pt idx="561">
                  <c:v>45395</c:v>
                </c:pt>
                <c:pt idx="562">
                  <c:v>45396</c:v>
                </c:pt>
                <c:pt idx="563">
                  <c:v>45397</c:v>
                </c:pt>
                <c:pt idx="564">
                  <c:v>45398</c:v>
                </c:pt>
                <c:pt idx="565">
                  <c:v>45399</c:v>
                </c:pt>
                <c:pt idx="566">
                  <c:v>45400</c:v>
                </c:pt>
                <c:pt idx="567">
                  <c:v>45401</c:v>
                </c:pt>
                <c:pt idx="568">
                  <c:v>45402</c:v>
                </c:pt>
                <c:pt idx="569">
                  <c:v>45403</c:v>
                </c:pt>
                <c:pt idx="570">
                  <c:v>45404</c:v>
                </c:pt>
                <c:pt idx="571">
                  <c:v>45405</c:v>
                </c:pt>
                <c:pt idx="572">
                  <c:v>45406</c:v>
                </c:pt>
                <c:pt idx="573">
                  <c:v>45407</c:v>
                </c:pt>
                <c:pt idx="574">
                  <c:v>45408</c:v>
                </c:pt>
                <c:pt idx="575">
                  <c:v>45409</c:v>
                </c:pt>
                <c:pt idx="576">
                  <c:v>45410</c:v>
                </c:pt>
                <c:pt idx="577">
                  <c:v>45411</c:v>
                </c:pt>
                <c:pt idx="578">
                  <c:v>45412</c:v>
                </c:pt>
                <c:pt idx="579">
                  <c:v>45413</c:v>
                </c:pt>
                <c:pt idx="580">
                  <c:v>45414</c:v>
                </c:pt>
                <c:pt idx="581">
                  <c:v>45415</c:v>
                </c:pt>
                <c:pt idx="582">
                  <c:v>45416</c:v>
                </c:pt>
                <c:pt idx="583">
                  <c:v>45417</c:v>
                </c:pt>
                <c:pt idx="584">
                  <c:v>45418</c:v>
                </c:pt>
                <c:pt idx="585">
                  <c:v>45419</c:v>
                </c:pt>
                <c:pt idx="586">
                  <c:v>45420</c:v>
                </c:pt>
                <c:pt idx="587">
                  <c:v>45421</c:v>
                </c:pt>
                <c:pt idx="588">
                  <c:v>45422</c:v>
                </c:pt>
                <c:pt idx="589">
                  <c:v>45423</c:v>
                </c:pt>
                <c:pt idx="590">
                  <c:v>45424</c:v>
                </c:pt>
                <c:pt idx="591">
                  <c:v>45425</c:v>
                </c:pt>
                <c:pt idx="592">
                  <c:v>45426</c:v>
                </c:pt>
                <c:pt idx="593">
                  <c:v>45427</c:v>
                </c:pt>
                <c:pt idx="594">
                  <c:v>45428</c:v>
                </c:pt>
                <c:pt idx="595">
                  <c:v>45429</c:v>
                </c:pt>
                <c:pt idx="596">
                  <c:v>45430</c:v>
                </c:pt>
                <c:pt idx="597">
                  <c:v>45431</c:v>
                </c:pt>
                <c:pt idx="598">
                  <c:v>45432</c:v>
                </c:pt>
                <c:pt idx="599">
                  <c:v>45433</c:v>
                </c:pt>
                <c:pt idx="600">
                  <c:v>45434</c:v>
                </c:pt>
                <c:pt idx="601">
                  <c:v>45435</c:v>
                </c:pt>
                <c:pt idx="602">
                  <c:v>45436</c:v>
                </c:pt>
                <c:pt idx="603">
                  <c:v>45437</c:v>
                </c:pt>
                <c:pt idx="604">
                  <c:v>45438</c:v>
                </c:pt>
                <c:pt idx="605">
                  <c:v>45439</c:v>
                </c:pt>
                <c:pt idx="606">
                  <c:v>45440</c:v>
                </c:pt>
                <c:pt idx="607">
                  <c:v>45441</c:v>
                </c:pt>
                <c:pt idx="608">
                  <c:v>45442</c:v>
                </c:pt>
                <c:pt idx="609">
                  <c:v>45443</c:v>
                </c:pt>
                <c:pt idx="610">
                  <c:v>45444</c:v>
                </c:pt>
                <c:pt idx="611">
                  <c:v>45445</c:v>
                </c:pt>
                <c:pt idx="612">
                  <c:v>45446</c:v>
                </c:pt>
                <c:pt idx="613">
                  <c:v>45447</c:v>
                </c:pt>
                <c:pt idx="614">
                  <c:v>45448</c:v>
                </c:pt>
                <c:pt idx="615">
                  <c:v>45449</c:v>
                </c:pt>
                <c:pt idx="616">
                  <c:v>45450</c:v>
                </c:pt>
                <c:pt idx="617">
                  <c:v>45451</c:v>
                </c:pt>
                <c:pt idx="618">
                  <c:v>45452</c:v>
                </c:pt>
                <c:pt idx="619">
                  <c:v>45453</c:v>
                </c:pt>
                <c:pt idx="620">
                  <c:v>45454</c:v>
                </c:pt>
                <c:pt idx="621">
                  <c:v>45455</c:v>
                </c:pt>
                <c:pt idx="622">
                  <c:v>45456</c:v>
                </c:pt>
                <c:pt idx="623">
                  <c:v>45457</c:v>
                </c:pt>
                <c:pt idx="624">
                  <c:v>45458</c:v>
                </c:pt>
                <c:pt idx="625">
                  <c:v>45459</c:v>
                </c:pt>
                <c:pt idx="626">
                  <c:v>45460</c:v>
                </c:pt>
                <c:pt idx="627">
                  <c:v>45461</c:v>
                </c:pt>
                <c:pt idx="628">
                  <c:v>45462</c:v>
                </c:pt>
                <c:pt idx="629">
                  <c:v>45463</c:v>
                </c:pt>
                <c:pt idx="630">
                  <c:v>45464</c:v>
                </c:pt>
                <c:pt idx="631">
                  <c:v>45465</c:v>
                </c:pt>
                <c:pt idx="632">
                  <c:v>45466</c:v>
                </c:pt>
                <c:pt idx="633">
                  <c:v>45467</c:v>
                </c:pt>
                <c:pt idx="634">
                  <c:v>45468</c:v>
                </c:pt>
                <c:pt idx="635">
                  <c:v>45469</c:v>
                </c:pt>
                <c:pt idx="636">
                  <c:v>45470</c:v>
                </c:pt>
                <c:pt idx="637">
                  <c:v>45471</c:v>
                </c:pt>
                <c:pt idx="638">
                  <c:v>45472</c:v>
                </c:pt>
                <c:pt idx="639">
                  <c:v>45473</c:v>
                </c:pt>
                <c:pt idx="640">
                  <c:v>45474</c:v>
                </c:pt>
                <c:pt idx="641">
                  <c:v>45475</c:v>
                </c:pt>
                <c:pt idx="642">
                  <c:v>45476</c:v>
                </c:pt>
                <c:pt idx="643">
                  <c:v>45477</c:v>
                </c:pt>
                <c:pt idx="644">
                  <c:v>45478</c:v>
                </c:pt>
                <c:pt idx="645">
                  <c:v>45479</c:v>
                </c:pt>
                <c:pt idx="646">
                  <c:v>45480</c:v>
                </c:pt>
                <c:pt idx="647">
                  <c:v>45481</c:v>
                </c:pt>
                <c:pt idx="648">
                  <c:v>45482</c:v>
                </c:pt>
                <c:pt idx="649">
                  <c:v>45483</c:v>
                </c:pt>
                <c:pt idx="650">
                  <c:v>45484</c:v>
                </c:pt>
                <c:pt idx="651">
                  <c:v>45485</c:v>
                </c:pt>
                <c:pt idx="652">
                  <c:v>45486</c:v>
                </c:pt>
                <c:pt idx="653">
                  <c:v>45487</c:v>
                </c:pt>
                <c:pt idx="654">
                  <c:v>45488</c:v>
                </c:pt>
                <c:pt idx="655">
                  <c:v>45489</c:v>
                </c:pt>
                <c:pt idx="656">
                  <c:v>45490</c:v>
                </c:pt>
                <c:pt idx="657">
                  <c:v>45491</c:v>
                </c:pt>
                <c:pt idx="658">
                  <c:v>45492</c:v>
                </c:pt>
                <c:pt idx="659">
                  <c:v>45493</c:v>
                </c:pt>
                <c:pt idx="660">
                  <c:v>45494</c:v>
                </c:pt>
                <c:pt idx="661">
                  <c:v>45495</c:v>
                </c:pt>
                <c:pt idx="662">
                  <c:v>45496</c:v>
                </c:pt>
                <c:pt idx="663">
                  <c:v>45497</c:v>
                </c:pt>
                <c:pt idx="664">
                  <c:v>45498</c:v>
                </c:pt>
                <c:pt idx="665">
                  <c:v>45499</c:v>
                </c:pt>
                <c:pt idx="666">
                  <c:v>45500</c:v>
                </c:pt>
                <c:pt idx="667">
                  <c:v>45501</c:v>
                </c:pt>
                <c:pt idx="668">
                  <c:v>45502</c:v>
                </c:pt>
                <c:pt idx="669">
                  <c:v>45503</c:v>
                </c:pt>
                <c:pt idx="670">
                  <c:v>45504</c:v>
                </c:pt>
                <c:pt idx="671">
                  <c:v>45505</c:v>
                </c:pt>
                <c:pt idx="672">
                  <c:v>45506</c:v>
                </c:pt>
                <c:pt idx="673">
                  <c:v>45507</c:v>
                </c:pt>
                <c:pt idx="674">
                  <c:v>45508</c:v>
                </c:pt>
                <c:pt idx="675">
                  <c:v>45509</c:v>
                </c:pt>
                <c:pt idx="676">
                  <c:v>45510</c:v>
                </c:pt>
                <c:pt idx="677">
                  <c:v>45511</c:v>
                </c:pt>
                <c:pt idx="678">
                  <c:v>45512</c:v>
                </c:pt>
                <c:pt idx="679">
                  <c:v>45513</c:v>
                </c:pt>
                <c:pt idx="680">
                  <c:v>45514</c:v>
                </c:pt>
                <c:pt idx="681">
                  <c:v>45515</c:v>
                </c:pt>
                <c:pt idx="682">
                  <c:v>45516</c:v>
                </c:pt>
                <c:pt idx="683">
                  <c:v>45517</c:v>
                </c:pt>
                <c:pt idx="684">
                  <c:v>45518</c:v>
                </c:pt>
                <c:pt idx="685">
                  <c:v>45519</c:v>
                </c:pt>
                <c:pt idx="686">
                  <c:v>45520</c:v>
                </c:pt>
                <c:pt idx="687">
                  <c:v>45521</c:v>
                </c:pt>
                <c:pt idx="688">
                  <c:v>45522</c:v>
                </c:pt>
                <c:pt idx="689">
                  <c:v>45523</c:v>
                </c:pt>
                <c:pt idx="690">
                  <c:v>45524</c:v>
                </c:pt>
                <c:pt idx="691">
                  <c:v>45525</c:v>
                </c:pt>
                <c:pt idx="692">
                  <c:v>45526</c:v>
                </c:pt>
                <c:pt idx="693">
                  <c:v>45527</c:v>
                </c:pt>
                <c:pt idx="694">
                  <c:v>45528</c:v>
                </c:pt>
                <c:pt idx="695">
                  <c:v>45529</c:v>
                </c:pt>
                <c:pt idx="696">
                  <c:v>45530</c:v>
                </c:pt>
                <c:pt idx="697">
                  <c:v>45531</c:v>
                </c:pt>
                <c:pt idx="698">
                  <c:v>45532</c:v>
                </c:pt>
                <c:pt idx="699">
                  <c:v>45533</c:v>
                </c:pt>
                <c:pt idx="700">
                  <c:v>45534</c:v>
                </c:pt>
                <c:pt idx="701">
                  <c:v>45535</c:v>
                </c:pt>
                <c:pt idx="702">
                  <c:v>45536</c:v>
                </c:pt>
                <c:pt idx="703">
                  <c:v>45537</c:v>
                </c:pt>
                <c:pt idx="704">
                  <c:v>45538</c:v>
                </c:pt>
                <c:pt idx="705">
                  <c:v>45539</c:v>
                </c:pt>
                <c:pt idx="706">
                  <c:v>45540</c:v>
                </c:pt>
                <c:pt idx="707">
                  <c:v>45541</c:v>
                </c:pt>
                <c:pt idx="708">
                  <c:v>45542</c:v>
                </c:pt>
                <c:pt idx="709">
                  <c:v>45543</c:v>
                </c:pt>
                <c:pt idx="710">
                  <c:v>45544</c:v>
                </c:pt>
                <c:pt idx="711">
                  <c:v>45545</c:v>
                </c:pt>
                <c:pt idx="712">
                  <c:v>45546</c:v>
                </c:pt>
                <c:pt idx="713">
                  <c:v>45547</c:v>
                </c:pt>
                <c:pt idx="714">
                  <c:v>45548</c:v>
                </c:pt>
                <c:pt idx="715">
                  <c:v>45549</c:v>
                </c:pt>
                <c:pt idx="716">
                  <c:v>45550</c:v>
                </c:pt>
                <c:pt idx="717">
                  <c:v>45551</c:v>
                </c:pt>
                <c:pt idx="718">
                  <c:v>45552</c:v>
                </c:pt>
                <c:pt idx="719">
                  <c:v>45553</c:v>
                </c:pt>
                <c:pt idx="720">
                  <c:v>45554</c:v>
                </c:pt>
                <c:pt idx="721">
                  <c:v>45555</c:v>
                </c:pt>
                <c:pt idx="722">
                  <c:v>45556</c:v>
                </c:pt>
                <c:pt idx="723">
                  <c:v>45557</c:v>
                </c:pt>
                <c:pt idx="724">
                  <c:v>45558</c:v>
                </c:pt>
                <c:pt idx="725">
                  <c:v>45559</c:v>
                </c:pt>
                <c:pt idx="726">
                  <c:v>45560</c:v>
                </c:pt>
                <c:pt idx="727">
                  <c:v>45561</c:v>
                </c:pt>
                <c:pt idx="728">
                  <c:v>45562</c:v>
                </c:pt>
                <c:pt idx="729">
                  <c:v>45563</c:v>
                </c:pt>
                <c:pt idx="730">
                  <c:v>45564</c:v>
                </c:pt>
                <c:pt idx="731">
                  <c:v>45565</c:v>
                </c:pt>
                <c:pt idx="732">
                  <c:v>45566</c:v>
                </c:pt>
                <c:pt idx="733">
                  <c:v>45567</c:v>
                </c:pt>
                <c:pt idx="734">
                  <c:v>45568</c:v>
                </c:pt>
                <c:pt idx="735">
                  <c:v>45569</c:v>
                </c:pt>
                <c:pt idx="736">
                  <c:v>45570</c:v>
                </c:pt>
                <c:pt idx="737">
                  <c:v>45571</c:v>
                </c:pt>
                <c:pt idx="738">
                  <c:v>45572</c:v>
                </c:pt>
                <c:pt idx="739">
                  <c:v>45573</c:v>
                </c:pt>
                <c:pt idx="740">
                  <c:v>45574</c:v>
                </c:pt>
                <c:pt idx="741">
                  <c:v>45575</c:v>
                </c:pt>
                <c:pt idx="742">
                  <c:v>45576</c:v>
                </c:pt>
                <c:pt idx="743">
                  <c:v>45577</c:v>
                </c:pt>
                <c:pt idx="744">
                  <c:v>45578</c:v>
                </c:pt>
                <c:pt idx="745">
                  <c:v>45579</c:v>
                </c:pt>
                <c:pt idx="746">
                  <c:v>45580</c:v>
                </c:pt>
                <c:pt idx="747">
                  <c:v>45581</c:v>
                </c:pt>
                <c:pt idx="748">
                  <c:v>45582</c:v>
                </c:pt>
                <c:pt idx="749">
                  <c:v>45583</c:v>
                </c:pt>
                <c:pt idx="750">
                  <c:v>45584</c:v>
                </c:pt>
                <c:pt idx="751">
                  <c:v>45585</c:v>
                </c:pt>
                <c:pt idx="752">
                  <c:v>45586</c:v>
                </c:pt>
                <c:pt idx="753">
                  <c:v>45587</c:v>
                </c:pt>
                <c:pt idx="754">
                  <c:v>45588</c:v>
                </c:pt>
                <c:pt idx="755">
                  <c:v>45589</c:v>
                </c:pt>
                <c:pt idx="756">
                  <c:v>45590</c:v>
                </c:pt>
                <c:pt idx="757">
                  <c:v>45591</c:v>
                </c:pt>
                <c:pt idx="758">
                  <c:v>45592</c:v>
                </c:pt>
                <c:pt idx="759">
                  <c:v>45593</c:v>
                </c:pt>
                <c:pt idx="760">
                  <c:v>45594</c:v>
                </c:pt>
                <c:pt idx="761">
                  <c:v>45595</c:v>
                </c:pt>
                <c:pt idx="762">
                  <c:v>45596</c:v>
                </c:pt>
                <c:pt idx="763">
                  <c:v>45597</c:v>
                </c:pt>
                <c:pt idx="764">
                  <c:v>45598</c:v>
                </c:pt>
                <c:pt idx="765">
                  <c:v>45599</c:v>
                </c:pt>
                <c:pt idx="766">
                  <c:v>45600</c:v>
                </c:pt>
                <c:pt idx="767">
                  <c:v>45601</c:v>
                </c:pt>
                <c:pt idx="768">
                  <c:v>45602</c:v>
                </c:pt>
                <c:pt idx="769">
                  <c:v>45603</c:v>
                </c:pt>
                <c:pt idx="770">
                  <c:v>45604</c:v>
                </c:pt>
                <c:pt idx="771">
                  <c:v>45605</c:v>
                </c:pt>
                <c:pt idx="772">
                  <c:v>45606</c:v>
                </c:pt>
                <c:pt idx="773">
                  <c:v>45607</c:v>
                </c:pt>
                <c:pt idx="774">
                  <c:v>45608</c:v>
                </c:pt>
                <c:pt idx="775">
                  <c:v>45609</c:v>
                </c:pt>
                <c:pt idx="776">
                  <c:v>45610</c:v>
                </c:pt>
                <c:pt idx="777">
                  <c:v>45611</c:v>
                </c:pt>
                <c:pt idx="778">
                  <c:v>45612</c:v>
                </c:pt>
                <c:pt idx="779">
                  <c:v>45613</c:v>
                </c:pt>
                <c:pt idx="780">
                  <c:v>45614</c:v>
                </c:pt>
                <c:pt idx="781">
                  <c:v>45615</c:v>
                </c:pt>
                <c:pt idx="782">
                  <c:v>45616</c:v>
                </c:pt>
                <c:pt idx="783">
                  <c:v>45617</c:v>
                </c:pt>
                <c:pt idx="784">
                  <c:v>45618</c:v>
                </c:pt>
                <c:pt idx="785">
                  <c:v>45619</c:v>
                </c:pt>
                <c:pt idx="786">
                  <c:v>45620</c:v>
                </c:pt>
                <c:pt idx="787">
                  <c:v>45621</c:v>
                </c:pt>
                <c:pt idx="788">
                  <c:v>45622</c:v>
                </c:pt>
                <c:pt idx="789">
                  <c:v>45623</c:v>
                </c:pt>
                <c:pt idx="790">
                  <c:v>45624</c:v>
                </c:pt>
                <c:pt idx="791">
                  <c:v>45625</c:v>
                </c:pt>
                <c:pt idx="792">
                  <c:v>45626</c:v>
                </c:pt>
                <c:pt idx="793">
                  <c:v>45627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45633</c:v>
                </c:pt>
                <c:pt idx="800">
                  <c:v>45634</c:v>
                </c:pt>
                <c:pt idx="801">
                  <c:v>45635</c:v>
                </c:pt>
                <c:pt idx="802">
                  <c:v>45636</c:v>
                </c:pt>
                <c:pt idx="803">
                  <c:v>45637</c:v>
                </c:pt>
                <c:pt idx="804">
                  <c:v>45638</c:v>
                </c:pt>
                <c:pt idx="805">
                  <c:v>45639</c:v>
                </c:pt>
                <c:pt idx="806">
                  <c:v>45640</c:v>
                </c:pt>
                <c:pt idx="807">
                  <c:v>45641</c:v>
                </c:pt>
                <c:pt idx="808">
                  <c:v>45642</c:v>
                </c:pt>
                <c:pt idx="809">
                  <c:v>45643</c:v>
                </c:pt>
                <c:pt idx="810">
                  <c:v>45644</c:v>
                </c:pt>
                <c:pt idx="811">
                  <c:v>45645</c:v>
                </c:pt>
                <c:pt idx="812">
                  <c:v>45646</c:v>
                </c:pt>
                <c:pt idx="813">
                  <c:v>45647</c:v>
                </c:pt>
                <c:pt idx="814">
                  <c:v>45648</c:v>
                </c:pt>
                <c:pt idx="815">
                  <c:v>45649</c:v>
                </c:pt>
                <c:pt idx="816">
                  <c:v>45650</c:v>
                </c:pt>
                <c:pt idx="817">
                  <c:v>45651</c:v>
                </c:pt>
                <c:pt idx="818">
                  <c:v>45652</c:v>
                </c:pt>
                <c:pt idx="819">
                  <c:v>45653</c:v>
                </c:pt>
                <c:pt idx="820">
                  <c:v>45654</c:v>
                </c:pt>
                <c:pt idx="821">
                  <c:v>45655</c:v>
                </c:pt>
                <c:pt idx="822">
                  <c:v>45656</c:v>
                </c:pt>
                <c:pt idx="823">
                  <c:v>45657</c:v>
                </c:pt>
                <c:pt idx="824">
                  <c:v>45658</c:v>
                </c:pt>
                <c:pt idx="825">
                  <c:v>45659</c:v>
                </c:pt>
                <c:pt idx="826">
                  <c:v>45660</c:v>
                </c:pt>
                <c:pt idx="827">
                  <c:v>45661</c:v>
                </c:pt>
                <c:pt idx="828">
                  <c:v>45662</c:v>
                </c:pt>
                <c:pt idx="829">
                  <c:v>45663</c:v>
                </c:pt>
                <c:pt idx="830">
                  <c:v>45664</c:v>
                </c:pt>
                <c:pt idx="831">
                  <c:v>45665</c:v>
                </c:pt>
                <c:pt idx="832">
                  <c:v>45666</c:v>
                </c:pt>
                <c:pt idx="833">
                  <c:v>45667</c:v>
                </c:pt>
                <c:pt idx="834">
                  <c:v>45668</c:v>
                </c:pt>
                <c:pt idx="835">
                  <c:v>45669</c:v>
                </c:pt>
                <c:pt idx="836">
                  <c:v>45670</c:v>
                </c:pt>
                <c:pt idx="837">
                  <c:v>45671</c:v>
                </c:pt>
                <c:pt idx="838">
                  <c:v>45672</c:v>
                </c:pt>
                <c:pt idx="839">
                  <c:v>45673</c:v>
                </c:pt>
                <c:pt idx="840">
                  <c:v>45674</c:v>
                </c:pt>
                <c:pt idx="841">
                  <c:v>45675</c:v>
                </c:pt>
                <c:pt idx="842">
                  <c:v>45676</c:v>
                </c:pt>
                <c:pt idx="843">
                  <c:v>45677</c:v>
                </c:pt>
                <c:pt idx="844">
                  <c:v>45678</c:v>
                </c:pt>
                <c:pt idx="845">
                  <c:v>45679</c:v>
                </c:pt>
                <c:pt idx="846">
                  <c:v>45680</c:v>
                </c:pt>
                <c:pt idx="847">
                  <c:v>45681</c:v>
                </c:pt>
                <c:pt idx="848">
                  <c:v>45682</c:v>
                </c:pt>
                <c:pt idx="849">
                  <c:v>45683</c:v>
                </c:pt>
                <c:pt idx="850">
                  <c:v>45684</c:v>
                </c:pt>
                <c:pt idx="851">
                  <c:v>45685</c:v>
                </c:pt>
                <c:pt idx="852">
                  <c:v>45686</c:v>
                </c:pt>
                <c:pt idx="853">
                  <c:v>45687</c:v>
                </c:pt>
                <c:pt idx="854">
                  <c:v>45688</c:v>
                </c:pt>
                <c:pt idx="855">
                  <c:v>45689</c:v>
                </c:pt>
                <c:pt idx="856">
                  <c:v>45690</c:v>
                </c:pt>
                <c:pt idx="857">
                  <c:v>45691</c:v>
                </c:pt>
                <c:pt idx="858">
                  <c:v>45692</c:v>
                </c:pt>
                <c:pt idx="859">
                  <c:v>45693</c:v>
                </c:pt>
                <c:pt idx="860">
                  <c:v>45694</c:v>
                </c:pt>
                <c:pt idx="861">
                  <c:v>45695</c:v>
                </c:pt>
                <c:pt idx="862">
                  <c:v>45696</c:v>
                </c:pt>
                <c:pt idx="863">
                  <c:v>45697</c:v>
                </c:pt>
                <c:pt idx="864">
                  <c:v>45698</c:v>
                </c:pt>
                <c:pt idx="865">
                  <c:v>45699</c:v>
                </c:pt>
                <c:pt idx="866">
                  <c:v>45700</c:v>
                </c:pt>
                <c:pt idx="867">
                  <c:v>45701</c:v>
                </c:pt>
                <c:pt idx="868">
                  <c:v>45702</c:v>
                </c:pt>
                <c:pt idx="869">
                  <c:v>45703</c:v>
                </c:pt>
                <c:pt idx="870">
                  <c:v>45704</c:v>
                </c:pt>
                <c:pt idx="871">
                  <c:v>45705</c:v>
                </c:pt>
                <c:pt idx="872">
                  <c:v>45706</c:v>
                </c:pt>
                <c:pt idx="873">
                  <c:v>45707</c:v>
                </c:pt>
                <c:pt idx="874">
                  <c:v>45708</c:v>
                </c:pt>
                <c:pt idx="875">
                  <c:v>45709</c:v>
                </c:pt>
                <c:pt idx="876">
                  <c:v>45710</c:v>
                </c:pt>
                <c:pt idx="877">
                  <c:v>45711</c:v>
                </c:pt>
                <c:pt idx="878">
                  <c:v>45712</c:v>
                </c:pt>
                <c:pt idx="879">
                  <c:v>45713</c:v>
                </c:pt>
                <c:pt idx="880">
                  <c:v>45714</c:v>
                </c:pt>
                <c:pt idx="881">
                  <c:v>45715</c:v>
                </c:pt>
                <c:pt idx="882">
                  <c:v>45716</c:v>
                </c:pt>
                <c:pt idx="883">
                  <c:v>45717</c:v>
                </c:pt>
                <c:pt idx="884">
                  <c:v>45718</c:v>
                </c:pt>
                <c:pt idx="885">
                  <c:v>45719</c:v>
                </c:pt>
                <c:pt idx="886">
                  <c:v>45720</c:v>
                </c:pt>
                <c:pt idx="887">
                  <c:v>45721</c:v>
                </c:pt>
                <c:pt idx="888">
                  <c:v>45722</c:v>
                </c:pt>
                <c:pt idx="889">
                  <c:v>45723</c:v>
                </c:pt>
                <c:pt idx="890">
                  <c:v>45724</c:v>
                </c:pt>
                <c:pt idx="891">
                  <c:v>45725</c:v>
                </c:pt>
                <c:pt idx="892">
                  <c:v>45726</c:v>
                </c:pt>
                <c:pt idx="893">
                  <c:v>45727</c:v>
                </c:pt>
                <c:pt idx="894">
                  <c:v>45728</c:v>
                </c:pt>
                <c:pt idx="895">
                  <c:v>45729</c:v>
                </c:pt>
                <c:pt idx="896">
                  <c:v>45730</c:v>
                </c:pt>
                <c:pt idx="897">
                  <c:v>45731</c:v>
                </c:pt>
                <c:pt idx="898">
                  <c:v>45732</c:v>
                </c:pt>
                <c:pt idx="899">
                  <c:v>45733</c:v>
                </c:pt>
                <c:pt idx="900">
                  <c:v>45734</c:v>
                </c:pt>
                <c:pt idx="901">
                  <c:v>45735</c:v>
                </c:pt>
                <c:pt idx="902">
                  <c:v>45736</c:v>
                </c:pt>
                <c:pt idx="903">
                  <c:v>45737</c:v>
                </c:pt>
                <c:pt idx="904">
                  <c:v>45738</c:v>
                </c:pt>
                <c:pt idx="905">
                  <c:v>45739</c:v>
                </c:pt>
                <c:pt idx="906">
                  <c:v>45740</c:v>
                </c:pt>
                <c:pt idx="907">
                  <c:v>45741</c:v>
                </c:pt>
                <c:pt idx="908">
                  <c:v>45742</c:v>
                </c:pt>
                <c:pt idx="909">
                  <c:v>45743</c:v>
                </c:pt>
                <c:pt idx="910">
                  <c:v>45744</c:v>
                </c:pt>
                <c:pt idx="911">
                  <c:v>45745</c:v>
                </c:pt>
                <c:pt idx="912">
                  <c:v>45746</c:v>
                </c:pt>
                <c:pt idx="913">
                  <c:v>45747</c:v>
                </c:pt>
                <c:pt idx="914">
                  <c:v>45748</c:v>
                </c:pt>
                <c:pt idx="915">
                  <c:v>45749</c:v>
                </c:pt>
                <c:pt idx="916">
                  <c:v>45750</c:v>
                </c:pt>
                <c:pt idx="917">
                  <c:v>45751</c:v>
                </c:pt>
                <c:pt idx="918">
                  <c:v>45752</c:v>
                </c:pt>
                <c:pt idx="919">
                  <c:v>45753</c:v>
                </c:pt>
                <c:pt idx="920">
                  <c:v>45754</c:v>
                </c:pt>
                <c:pt idx="921">
                  <c:v>45755</c:v>
                </c:pt>
                <c:pt idx="922">
                  <c:v>45756</c:v>
                </c:pt>
                <c:pt idx="923">
                  <c:v>45757</c:v>
                </c:pt>
                <c:pt idx="924">
                  <c:v>45758</c:v>
                </c:pt>
                <c:pt idx="925">
                  <c:v>45759</c:v>
                </c:pt>
                <c:pt idx="926">
                  <c:v>45760</c:v>
                </c:pt>
                <c:pt idx="927">
                  <c:v>45761</c:v>
                </c:pt>
                <c:pt idx="928">
                  <c:v>45762</c:v>
                </c:pt>
                <c:pt idx="929">
                  <c:v>45763</c:v>
                </c:pt>
                <c:pt idx="930">
                  <c:v>45764</c:v>
                </c:pt>
                <c:pt idx="931">
                  <c:v>45765</c:v>
                </c:pt>
                <c:pt idx="932">
                  <c:v>45766</c:v>
                </c:pt>
                <c:pt idx="933">
                  <c:v>45767</c:v>
                </c:pt>
                <c:pt idx="934">
                  <c:v>45768</c:v>
                </c:pt>
                <c:pt idx="935">
                  <c:v>45769</c:v>
                </c:pt>
                <c:pt idx="936">
                  <c:v>45770</c:v>
                </c:pt>
                <c:pt idx="937">
                  <c:v>45771</c:v>
                </c:pt>
                <c:pt idx="938">
                  <c:v>45772</c:v>
                </c:pt>
                <c:pt idx="939">
                  <c:v>45773</c:v>
                </c:pt>
                <c:pt idx="940">
                  <c:v>45774</c:v>
                </c:pt>
                <c:pt idx="941">
                  <c:v>45775</c:v>
                </c:pt>
                <c:pt idx="942">
                  <c:v>45776</c:v>
                </c:pt>
                <c:pt idx="943">
                  <c:v>45777</c:v>
                </c:pt>
                <c:pt idx="944">
                  <c:v>45778</c:v>
                </c:pt>
                <c:pt idx="945">
                  <c:v>45779</c:v>
                </c:pt>
                <c:pt idx="946">
                  <c:v>45780</c:v>
                </c:pt>
                <c:pt idx="947">
                  <c:v>45781</c:v>
                </c:pt>
                <c:pt idx="948">
                  <c:v>45782</c:v>
                </c:pt>
                <c:pt idx="949">
                  <c:v>45783</c:v>
                </c:pt>
                <c:pt idx="950">
                  <c:v>45784</c:v>
                </c:pt>
                <c:pt idx="951">
                  <c:v>45785</c:v>
                </c:pt>
                <c:pt idx="952">
                  <c:v>45786</c:v>
                </c:pt>
                <c:pt idx="953">
                  <c:v>45787</c:v>
                </c:pt>
                <c:pt idx="954">
                  <c:v>45788</c:v>
                </c:pt>
                <c:pt idx="955">
                  <c:v>45789</c:v>
                </c:pt>
                <c:pt idx="956">
                  <c:v>45790</c:v>
                </c:pt>
                <c:pt idx="957">
                  <c:v>45791</c:v>
                </c:pt>
                <c:pt idx="958">
                  <c:v>45792</c:v>
                </c:pt>
                <c:pt idx="959">
                  <c:v>45793</c:v>
                </c:pt>
                <c:pt idx="960">
                  <c:v>45794</c:v>
                </c:pt>
                <c:pt idx="961">
                  <c:v>45795</c:v>
                </c:pt>
                <c:pt idx="962">
                  <c:v>45796</c:v>
                </c:pt>
                <c:pt idx="963">
                  <c:v>45797</c:v>
                </c:pt>
                <c:pt idx="964">
                  <c:v>45798</c:v>
                </c:pt>
                <c:pt idx="965">
                  <c:v>45799</c:v>
                </c:pt>
                <c:pt idx="966">
                  <c:v>45800</c:v>
                </c:pt>
                <c:pt idx="967">
                  <c:v>45801</c:v>
                </c:pt>
                <c:pt idx="968">
                  <c:v>45802</c:v>
                </c:pt>
                <c:pt idx="969">
                  <c:v>45803</c:v>
                </c:pt>
                <c:pt idx="970">
                  <c:v>45804</c:v>
                </c:pt>
                <c:pt idx="971">
                  <c:v>45805</c:v>
                </c:pt>
                <c:pt idx="972">
                  <c:v>45806</c:v>
                </c:pt>
                <c:pt idx="973">
                  <c:v>45807</c:v>
                </c:pt>
                <c:pt idx="974">
                  <c:v>45808</c:v>
                </c:pt>
                <c:pt idx="975">
                  <c:v>45809</c:v>
                </c:pt>
                <c:pt idx="976">
                  <c:v>45810</c:v>
                </c:pt>
                <c:pt idx="977">
                  <c:v>45811</c:v>
                </c:pt>
                <c:pt idx="978">
                  <c:v>45812</c:v>
                </c:pt>
                <c:pt idx="979">
                  <c:v>45813</c:v>
                </c:pt>
                <c:pt idx="980">
                  <c:v>45814</c:v>
                </c:pt>
                <c:pt idx="981">
                  <c:v>45815</c:v>
                </c:pt>
                <c:pt idx="982">
                  <c:v>45816</c:v>
                </c:pt>
                <c:pt idx="983">
                  <c:v>45817</c:v>
                </c:pt>
                <c:pt idx="984">
                  <c:v>45818</c:v>
                </c:pt>
                <c:pt idx="985">
                  <c:v>45819</c:v>
                </c:pt>
                <c:pt idx="986">
                  <c:v>45820</c:v>
                </c:pt>
                <c:pt idx="987">
                  <c:v>45821</c:v>
                </c:pt>
                <c:pt idx="988">
                  <c:v>45822</c:v>
                </c:pt>
                <c:pt idx="989">
                  <c:v>45823</c:v>
                </c:pt>
                <c:pt idx="990">
                  <c:v>45824</c:v>
                </c:pt>
                <c:pt idx="991">
                  <c:v>45825</c:v>
                </c:pt>
                <c:pt idx="992">
                  <c:v>45826</c:v>
                </c:pt>
                <c:pt idx="993">
                  <c:v>45827</c:v>
                </c:pt>
                <c:pt idx="994">
                  <c:v>45828</c:v>
                </c:pt>
                <c:pt idx="995">
                  <c:v>45829</c:v>
                </c:pt>
                <c:pt idx="996">
                  <c:v>45830</c:v>
                </c:pt>
                <c:pt idx="997">
                  <c:v>45831</c:v>
                </c:pt>
                <c:pt idx="998">
                  <c:v>45832</c:v>
                </c:pt>
                <c:pt idx="999">
                  <c:v>45833</c:v>
                </c:pt>
                <c:pt idx="1000">
                  <c:v>45834</c:v>
                </c:pt>
                <c:pt idx="1001">
                  <c:v>45835</c:v>
                </c:pt>
                <c:pt idx="1002">
                  <c:v>45836</c:v>
                </c:pt>
                <c:pt idx="1003">
                  <c:v>45837</c:v>
                </c:pt>
                <c:pt idx="1004">
                  <c:v>45838</c:v>
                </c:pt>
                <c:pt idx="1005">
                  <c:v>45839</c:v>
                </c:pt>
                <c:pt idx="1006">
                  <c:v>45840</c:v>
                </c:pt>
                <c:pt idx="1007">
                  <c:v>45841</c:v>
                </c:pt>
                <c:pt idx="1008">
                  <c:v>45842</c:v>
                </c:pt>
                <c:pt idx="1009">
                  <c:v>45843</c:v>
                </c:pt>
                <c:pt idx="1010">
                  <c:v>45844</c:v>
                </c:pt>
                <c:pt idx="1011">
                  <c:v>45845</c:v>
                </c:pt>
                <c:pt idx="1012">
                  <c:v>45846</c:v>
                </c:pt>
                <c:pt idx="1013">
                  <c:v>45847</c:v>
                </c:pt>
                <c:pt idx="1014">
                  <c:v>45848</c:v>
                </c:pt>
                <c:pt idx="1015">
                  <c:v>45849</c:v>
                </c:pt>
                <c:pt idx="1016">
                  <c:v>45850</c:v>
                </c:pt>
                <c:pt idx="1017">
                  <c:v>45851</c:v>
                </c:pt>
                <c:pt idx="1018">
                  <c:v>45852</c:v>
                </c:pt>
                <c:pt idx="1019">
                  <c:v>45853</c:v>
                </c:pt>
                <c:pt idx="1020">
                  <c:v>45854</c:v>
                </c:pt>
                <c:pt idx="1021">
                  <c:v>45855</c:v>
                </c:pt>
                <c:pt idx="1022">
                  <c:v>45856</c:v>
                </c:pt>
                <c:pt idx="1023">
                  <c:v>45857</c:v>
                </c:pt>
                <c:pt idx="1024">
                  <c:v>45858</c:v>
                </c:pt>
                <c:pt idx="1025">
                  <c:v>45859</c:v>
                </c:pt>
                <c:pt idx="1026">
                  <c:v>45860</c:v>
                </c:pt>
                <c:pt idx="1027">
                  <c:v>45861</c:v>
                </c:pt>
                <c:pt idx="1028">
                  <c:v>45862</c:v>
                </c:pt>
                <c:pt idx="1029">
                  <c:v>45863</c:v>
                </c:pt>
                <c:pt idx="1030">
                  <c:v>45864</c:v>
                </c:pt>
                <c:pt idx="1031">
                  <c:v>45865</c:v>
                </c:pt>
                <c:pt idx="1032">
                  <c:v>45866</c:v>
                </c:pt>
                <c:pt idx="1033">
                  <c:v>45867</c:v>
                </c:pt>
                <c:pt idx="1034">
                  <c:v>45868</c:v>
                </c:pt>
                <c:pt idx="1035">
                  <c:v>45869</c:v>
                </c:pt>
                <c:pt idx="1036">
                  <c:v>45870</c:v>
                </c:pt>
                <c:pt idx="1037">
                  <c:v>45871</c:v>
                </c:pt>
                <c:pt idx="1038">
                  <c:v>45872</c:v>
                </c:pt>
                <c:pt idx="1039">
                  <c:v>45873</c:v>
                </c:pt>
                <c:pt idx="1040">
                  <c:v>45874</c:v>
                </c:pt>
                <c:pt idx="1041">
                  <c:v>45875</c:v>
                </c:pt>
                <c:pt idx="1042">
                  <c:v>45876</c:v>
                </c:pt>
                <c:pt idx="1043">
                  <c:v>45877</c:v>
                </c:pt>
                <c:pt idx="1044">
                  <c:v>45878</c:v>
                </c:pt>
                <c:pt idx="1045">
                  <c:v>45879</c:v>
                </c:pt>
                <c:pt idx="1046">
                  <c:v>45880</c:v>
                </c:pt>
                <c:pt idx="1047">
                  <c:v>45881</c:v>
                </c:pt>
                <c:pt idx="1048">
                  <c:v>45882</c:v>
                </c:pt>
                <c:pt idx="1049">
                  <c:v>45883</c:v>
                </c:pt>
                <c:pt idx="1050">
                  <c:v>45884</c:v>
                </c:pt>
                <c:pt idx="1051">
                  <c:v>45885</c:v>
                </c:pt>
                <c:pt idx="1052">
                  <c:v>45886</c:v>
                </c:pt>
                <c:pt idx="1053">
                  <c:v>45887</c:v>
                </c:pt>
                <c:pt idx="1054">
                  <c:v>45888</c:v>
                </c:pt>
                <c:pt idx="1055">
                  <c:v>45889</c:v>
                </c:pt>
                <c:pt idx="1056">
                  <c:v>45890</c:v>
                </c:pt>
                <c:pt idx="1057">
                  <c:v>45891</c:v>
                </c:pt>
                <c:pt idx="1058">
                  <c:v>45892</c:v>
                </c:pt>
                <c:pt idx="1059">
                  <c:v>45893</c:v>
                </c:pt>
                <c:pt idx="1060">
                  <c:v>45894</c:v>
                </c:pt>
                <c:pt idx="1061">
                  <c:v>45895</c:v>
                </c:pt>
                <c:pt idx="1062">
                  <c:v>45896</c:v>
                </c:pt>
                <c:pt idx="1063">
                  <c:v>45897</c:v>
                </c:pt>
                <c:pt idx="1064">
                  <c:v>45898</c:v>
                </c:pt>
                <c:pt idx="1065">
                  <c:v>45899</c:v>
                </c:pt>
                <c:pt idx="1066">
                  <c:v>45900</c:v>
                </c:pt>
                <c:pt idx="1067">
                  <c:v>45901</c:v>
                </c:pt>
                <c:pt idx="1068">
                  <c:v>45902</c:v>
                </c:pt>
                <c:pt idx="1069">
                  <c:v>45903</c:v>
                </c:pt>
                <c:pt idx="1070">
                  <c:v>45904</c:v>
                </c:pt>
                <c:pt idx="1071">
                  <c:v>45905</c:v>
                </c:pt>
                <c:pt idx="1072">
                  <c:v>45906</c:v>
                </c:pt>
                <c:pt idx="1073">
                  <c:v>45907</c:v>
                </c:pt>
                <c:pt idx="1074">
                  <c:v>45908</c:v>
                </c:pt>
                <c:pt idx="1075">
                  <c:v>45909</c:v>
                </c:pt>
                <c:pt idx="1076">
                  <c:v>45910</c:v>
                </c:pt>
                <c:pt idx="1077">
                  <c:v>45911</c:v>
                </c:pt>
                <c:pt idx="1078">
                  <c:v>45912</c:v>
                </c:pt>
                <c:pt idx="1079">
                  <c:v>45913</c:v>
                </c:pt>
                <c:pt idx="1080">
                  <c:v>45914</c:v>
                </c:pt>
                <c:pt idx="1081">
                  <c:v>45915</c:v>
                </c:pt>
                <c:pt idx="1082">
                  <c:v>45916</c:v>
                </c:pt>
                <c:pt idx="1083">
                  <c:v>45917</c:v>
                </c:pt>
                <c:pt idx="1084">
                  <c:v>45918</c:v>
                </c:pt>
                <c:pt idx="1085">
                  <c:v>45919</c:v>
                </c:pt>
                <c:pt idx="1086">
                  <c:v>45920</c:v>
                </c:pt>
                <c:pt idx="1087">
                  <c:v>45921</c:v>
                </c:pt>
                <c:pt idx="1088">
                  <c:v>45922</c:v>
                </c:pt>
                <c:pt idx="1089">
                  <c:v>45923</c:v>
                </c:pt>
                <c:pt idx="1090">
                  <c:v>45924</c:v>
                </c:pt>
                <c:pt idx="1091">
                  <c:v>45925</c:v>
                </c:pt>
                <c:pt idx="1092">
                  <c:v>45926</c:v>
                </c:pt>
                <c:pt idx="1093">
                  <c:v>45927</c:v>
                </c:pt>
                <c:pt idx="1094">
                  <c:v>45928</c:v>
                </c:pt>
                <c:pt idx="1095">
                  <c:v>45929</c:v>
                </c:pt>
                <c:pt idx="1096">
                  <c:v>45930</c:v>
                </c:pt>
                <c:pt idx="1097">
                  <c:v>45931</c:v>
                </c:pt>
                <c:pt idx="1098">
                  <c:v>45932</c:v>
                </c:pt>
                <c:pt idx="1099">
                  <c:v>45933</c:v>
                </c:pt>
                <c:pt idx="1100">
                  <c:v>45934</c:v>
                </c:pt>
                <c:pt idx="1101">
                  <c:v>45935</c:v>
                </c:pt>
                <c:pt idx="1102">
                  <c:v>45936</c:v>
                </c:pt>
                <c:pt idx="1103">
                  <c:v>45937</c:v>
                </c:pt>
                <c:pt idx="1104">
                  <c:v>45938</c:v>
                </c:pt>
                <c:pt idx="1105">
                  <c:v>45939</c:v>
                </c:pt>
                <c:pt idx="1106">
                  <c:v>45940</c:v>
                </c:pt>
                <c:pt idx="1107">
                  <c:v>45941</c:v>
                </c:pt>
                <c:pt idx="1108">
                  <c:v>45942</c:v>
                </c:pt>
                <c:pt idx="1109">
                  <c:v>45943</c:v>
                </c:pt>
                <c:pt idx="1110">
                  <c:v>45944</c:v>
                </c:pt>
                <c:pt idx="1111">
                  <c:v>45945</c:v>
                </c:pt>
                <c:pt idx="1112">
                  <c:v>45946</c:v>
                </c:pt>
                <c:pt idx="1113">
                  <c:v>45947</c:v>
                </c:pt>
                <c:pt idx="1114">
                  <c:v>45948</c:v>
                </c:pt>
                <c:pt idx="1115">
                  <c:v>45949</c:v>
                </c:pt>
                <c:pt idx="1116">
                  <c:v>45950</c:v>
                </c:pt>
                <c:pt idx="1117">
                  <c:v>45951</c:v>
                </c:pt>
                <c:pt idx="1118">
                  <c:v>45952</c:v>
                </c:pt>
                <c:pt idx="1119">
                  <c:v>45953</c:v>
                </c:pt>
                <c:pt idx="1120">
                  <c:v>45954</c:v>
                </c:pt>
                <c:pt idx="1121">
                  <c:v>45955</c:v>
                </c:pt>
                <c:pt idx="1122">
                  <c:v>45956</c:v>
                </c:pt>
                <c:pt idx="1123">
                  <c:v>45957</c:v>
                </c:pt>
                <c:pt idx="1124">
                  <c:v>45958</c:v>
                </c:pt>
                <c:pt idx="1125">
                  <c:v>45959</c:v>
                </c:pt>
                <c:pt idx="1126">
                  <c:v>45960</c:v>
                </c:pt>
                <c:pt idx="1127">
                  <c:v>45961</c:v>
                </c:pt>
                <c:pt idx="1128">
                  <c:v>45962</c:v>
                </c:pt>
                <c:pt idx="1129">
                  <c:v>45963</c:v>
                </c:pt>
                <c:pt idx="1130">
                  <c:v>45964</c:v>
                </c:pt>
                <c:pt idx="1131">
                  <c:v>45965</c:v>
                </c:pt>
                <c:pt idx="1132">
                  <c:v>45966</c:v>
                </c:pt>
                <c:pt idx="1133">
                  <c:v>45967</c:v>
                </c:pt>
                <c:pt idx="1134">
                  <c:v>45968</c:v>
                </c:pt>
                <c:pt idx="1135">
                  <c:v>45969</c:v>
                </c:pt>
                <c:pt idx="1136">
                  <c:v>45970</c:v>
                </c:pt>
                <c:pt idx="1137">
                  <c:v>45971</c:v>
                </c:pt>
                <c:pt idx="1138">
                  <c:v>45972</c:v>
                </c:pt>
                <c:pt idx="1139">
                  <c:v>45973</c:v>
                </c:pt>
                <c:pt idx="1140">
                  <c:v>45974</c:v>
                </c:pt>
                <c:pt idx="1141">
                  <c:v>45975</c:v>
                </c:pt>
                <c:pt idx="1142">
                  <c:v>45976</c:v>
                </c:pt>
                <c:pt idx="1143">
                  <c:v>45977</c:v>
                </c:pt>
                <c:pt idx="1144">
                  <c:v>45978</c:v>
                </c:pt>
                <c:pt idx="1145">
                  <c:v>45979</c:v>
                </c:pt>
                <c:pt idx="1146">
                  <c:v>45980</c:v>
                </c:pt>
                <c:pt idx="1147">
                  <c:v>45981</c:v>
                </c:pt>
                <c:pt idx="1148">
                  <c:v>45982</c:v>
                </c:pt>
                <c:pt idx="1149">
                  <c:v>45983</c:v>
                </c:pt>
                <c:pt idx="1150">
                  <c:v>45984</c:v>
                </c:pt>
                <c:pt idx="1151">
                  <c:v>45985</c:v>
                </c:pt>
                <c:pt idx="1152">
                  <c:v>45986</c:v>
                </c:pt>
                <c:pt idx="1153">
                  <c:v>45987</c:v>
                </c:pt>
                <c:pt idx="1154">
                  <c:v>45988</c:v>
                </c:pt>
                <c:pt idx="1155">
                  <c:v>45989</c:v>
                </c:pt>
                <c:pt idx="1156">
                  <c:v>45990</c:v>
                </c:pt>
                <c:pt idx="1157">
                  <c:v>45991</c:v>
                </c:pt>
                <c:pt idx="1158">
                  <c:v>45992</c:v>
                </c:pt>
                <c:pt idx="1159">
                  <c:v>45993</c:v>
                </c:pt>
                <c:pt idx="1160">
                  <c:v>45994</c:v>
                </c:pt>
                <c:pt idx="1161">
                  <c:v>45995</c:v>
                </c:pt>
                <c:pt idx="1162">
                  <c:v>45996</c:v>
                </c:pt>
                <c:pt idx="1163">
                  <c:v>45997</c:v>
                </c:pt>
                <c:pt idx="1164">
                  <c:v>45998</c:v>
                </c:pt>
                <c:pt idx="1165">
                  <c:v>45999</c:v>
                </c:pt>
                <c:pt idx="1166">
                  <c:v>46000</c:v>
                </c:pt>
                <c:pt idx="1167">
                  <c:v>46001</c:v>
                </c:pt>
                <c:pt idx="1168">
                  <c:v>46002</c:v>
                </c:pt>
                <c:pt idx="1169">
                  <c:v>46003</c:v>
                </c:pt>
                <c:pt idx="1170">
                  <c:v>46004</c:v>
                </c:pt>
                <c:pt idx="1171">
                  <c:v>46005</c:v>
                </c:pt>
                <c:pt idx="1172">
                  <c:v>46006</c:v>
                </c:pt>
                <c:pt idx="1173">
                  <c:v>46007</c:v>
                </c:pt>
                <c:pt idx="1174">
                  <c:v>46008</c:v>
                </c:pt>
                <c:pt idx="1175">
                  <c:v>46009</c:v>
                </c:pt>
                <c:pt idx="1176">
                  <c:v>46010</c:v>
                </c:pt>
                <c:pt idx="1177">
                  <c:v>46011</c:v>
                </c:pt>
                <c:pt idx="1178">
                  <c:v>46012</c:v>
                </c:pt>
                <c:pt idx="1179">
                  <c:v>46013</c:v>
                </c:pt>
                <c:pt idx="1180">
                  <c:v>46014</c:v>
                </c:pt>
                <c:pt idx="1181">
                  <c:v>46015</c:v>
                </c:pt>
                <c:pt idx="1182">
                  <c:v>46016</c:v>
                </c:pt>
                <c:pt idx="1183">
                  <c:v>46017</c:v>
                </c:pt>
                <c:pt idx="1184">
                  <c:v>46018</c:v>
                </c:pt>
                <c:pt idx="1185">
                  <c:v>46019</c:v>
                </c:pt>
                <c:pt idx="1186">
                  <c:v>46020</c:v>
                </c:pt>
                <c:pt idx="1187">
                  <c:v>46021</c:v>
                </c:pt>
                <c:pt idx="1188">
                  <c:v>46022</c:v>
                </c:pt>
                <c:pt idx="1189">
                  <c:v>46023</c:v>
                </c:pt>
                <c:pt idx="1190">
                  <c:v>46024</c:v>
                </c:pt>
                <c:pt idx="1191">
                  <c:v>46025</c:v>
                </c:pt>
                <c:pt idx="1192">
                  <c:v>46026</c:v>
                </c:pt>
                <c:pt idx="1193">
                  <c:v>46027</c:v>
                </c:pt>
                <c:pt idx="1194">
                  <c:v>46028</c:v>
                </c:pt>
                <c:pt idx="1195">
                  <c:v>46029</c:v>
                </c:pt>
                <c:pt idx="1196">
                  <c:v>46030</c:v>
                </c:pt>
                <c:pt idx="1197">
                  <c:v>46031</c:v>
                </c:pt>
                <c:pt idx="1198">
                  <c:v>46032</c:v>
                </c:pt>
                <c:pt idx="1199">
                  <c:v>46033</c:v>
                </c:pt>
                <c:pt idx="1200">
                  <c:v>46034</c:v>
                </c:pt>
                <c:pt idx="1201">
                  <c:v>46035</c:v>
                </c:pt>
                <c:pt idx="1202">
                  <c:v>46036</c:v>
                </c:pt>
                <c:pt idx="1203">
                  <c:v>46037</c:v>
                </c:pt>
                <c:pt idx="1204">
                  <c:v>46038</c:v>
                </c:pt>
                <c:pt idx="1205">
                  <c:v>46039</c:v>
                </c:pt>
                <c:pt idx="1206">
                  <c:v>46040</c:v>
                </c:pt>
                <c:pt idx="1207">
                  <c:v>46041</c:v>
                </c:pt>
                <c:pt idx="1208">
                  <c:v>46042</c:v>
                </c:pt>
                <c:pt idx="1209">
                  <c:v>46043</c:v>
                </c:pt>
                <c:pt idx="1210">
                  <c:v>46044</c:v>
                </c:pt>
                <c:pt idx="1211">
                  <c:v>46045</c:v>
                </c:pt>
                <c:pt idx="1212">
                  <c:v>46046</c:v>
                </c:pt>
                <c:pt idx="1213">
                  <c:v>46047</c:v>
                </c:pt>
                <c:pt idx="1214">
                  <c:v>46048</c:v>
                </c:pt>
                <c:pt idx="1215">
                  <c:v>46049</c:v>
                </c:pt>
                <c:pt idx="1216">
                  <c:v>46050</c:v>
                </c:pt>
                <c:pt idx="1217">
                  <c:v>46051</c:v>
                </c:pt>
                <c:pt idx="1218">
                  <c:v>46052</c:v>
                </c:pt>
                <c:pt idx="1219">
                  <c:v>46053</c:v>
                </c:pt>
                <c:pt idx="1220">
                  <c:v>46054</c:v>
                </c:pt>
                <c:pt idx="1221">
                  <c:v>46055</c:v>
                </c:pt>
                <c:pt idx="1222">
                  <c:v>46056</c:v>
                </c:pt>
                <c:pt idx="1223">
                  <c:v>46057</c:v>
                </c:pt>
                <c:pt idx="1224">
                  <c:v>46058</c:v>
                </c:pt>
                <c:pt idx="1225">
                  <c:v>46059</c:v>
                </c:pt>
                <c:pt idx="1226">
                  <c:v>46060</c:v>
                </c:pt>
                <c:pt idx="1227">
                  <c:v>46061</c:v>
                </c:pt>
                <c:pt idx="1228">
                  <c:v>46062</c:v>
                </c:pt>
                <c:pt idx="1229">
                  <c:v>46063</c:v>
                </c:pt>
                <c:pt idx="1230">
                  <c:v>46064</c:v>
                </c:pt>
                <c:pt idx="1231">
                  <c:v>46065</c:v>
                </c:pt>
                <c:pt idx="1232">
                  <c:v>46066</c:v>
                </c:pt>
                <c:pt idx="1233">
                  <c:v>46067</c:v>
                </c:pt>
                <c:pt idx="1234">
                  <c:v>46068</c:v>
                </c:pt>
                <c:pt idx="1235">
                  <c:v>46069</c:v>
                </c:pt>
                <c:pt idx="1236">
                  <c:v>46070</c:v>
                </c:pt>
                <c:pt idx="1237">
                  <c:v>46071</c:v>
                </c:pt>
                <c:pt idx="1238">
                  <c:v>46072</c:v>
                </c:pt>
              </c:numCache>
            </c:numRef>
          </c:cat>
          <c:val>
            <c:numRef>
              <c:f>'Combined Total Assets'!$D$3:$D$1241</c:f>
              <c:numCache>
                <c:formatCode>_("$"* #,##0.00_);_("$"* \(#,##0.00\);_("$"* "-"??_);_(@_)</c:formatCode>
                <c:ptCount val="1239"/>
                <c:pt idx="0">
                  <c:v>47479523938</c:v>
                </c:pt>
                <c:pt idx="1">
                  <c:v>47479523938</c:v>
                </c:pt>
                <c:pt idx="2">
                  <c:v>47479523938</c:v>
                </c:pt>
                <c:pt idx="3">
                  <c:v>47862190597.849998</c:v>
                </c:pt>
                <c:pt idx="4">
                  <c:v>46383853624.184486</c:v>
                </c:pt>
                <c:pt idx="5">
                  <c:v>46476781113.362442</c:v>
                </c:pt>
                <c:pt idx="6">
                  <c:v>46430201209.411987</c:v>
                </c:pt>
                <c:pt idx="7">
                  <c:v>46634896597.322258</c:v>
                </c:pt>
                <c:pt idx="8">
                  <c:v>46634896597.322258</c:v>
                </c:pt>
                <c:pt idx="9">
                  <c:v>46634896597.322258</c:v>
                </c:pt>
                <c:pt idx="10">
                  <c:v>46634896597.322258</c:v>
                </c:pt>
                <c:pt idx="11">
                  <c:v>45849033785.791489</c:v>
                </c:pt>
                <c:pt idx="12">
                  <c:v>44237042049.148659</c:v>
                </c:pt>
                <c:pt idx="13">
                  <c:v>43457753953.009354</c:v>
                </c:pt>
                <c:pt idx="14">
                  <c:v>43355019265.009323</c:v>
                </c:pt>
                <c:pt idx="15">
                  <c:v>43355019265.009323</c:v>
                </c:pt>
                <c:pt idx="16">
                  <c:v>43355019265.009323</c:v>
                </c:pt>
                <c:pt idx="17">
                  <c:v>42953848869.593216</c:v>
                </c:pt>
                <c:pt idx="18">
                  <c:v>41882572407.991379</c:v>
                </c:pt>
                <c:pt idx="19">
                  <c:v>41147503832.754074</c:v>
                </c:pt>
                <c:pt idx="20">
                  <c:v>41115569186.874321</c:v>
                </c:pt>
                <c:pt idx="21">
                  <c:v>41115569186.874321</c:v>
                </c:pt>
                <c:pt idx="22">
                  <c:v>41115569186.874321</c:v>
                </c:pt>
                <c:pt idx="23">
                  <c:v>41115569186.874321</c:v>
                </c:pt>
                <c:pt idx="24">
                  <c:v>40940104275.088013</c:v>
                </c:pt>
                <c:pt idx="25">
                  <c:v>40789399855.05809</c:v>
                </c:pt>
                <c:pt idx="26">
                  <c:v>40852552938.862213</c:v>
                </c:pt>
                <c:pt idx="27">
                  <c:v>40773453701.397552</c:v>
                </c:pt>
                <c:pt idx="28">
                  <c:v>40457847743.913582</c:v>
                </c:pt>
                <c:pt idx="29">
                  <c:v>40457847743.913582</c:v>
                </c:pt>
                <c:pt idx="30">
                  <c:v>40457847743.913582</c:v>
                </c:pt>
                <c:pt idx="31">
                  <c:v>40410980259.227211</c:v>
                </c:pt>
                <c:pt idx="32">
                  <c:v>40005404669.246254</c:v>
                </c:pt>
                <c:pt idx="33">
                  <c:v>39959215849.17189</c:v>
                </c:pt>
                <c:pt idx="34">
                  <c:v>39951529259.697845</c:v>
                </c:pt>
                <c:pt idx="35">
                  <c:v>40135961287.538033</c:v>
                </c:pt>
                <c:pt idx="36">
                  <c:v>40135961287.538033</c:v>
                </c:pt>
                <c:pt idx="37">
                  <c:v>40135961287.538033</c:v>
                </c:pt>
                <c:pt idx="38">
                  <c:v>40375615338.380699</c:v>
                </c:pt>
                <c:pt idx="39">
                  <c:v>39565383646.360802</c:v>
                </c:pt>
                <c:pt idx="40">
                  <c:v>39474326069.280724</c:v>
                </c:pt>
                <c:pt idx="41">
                  <c:v>39671025612.036545</c:v>
                </c:pt>
                <c:pt idx="42">
                  <c:v>39671025612.036545</c:v>
                </c:pt>
                <c:pt idx="43">
                  <c:v>39671025612.036545</c:v>
                </c:pt>
                <c:pt idx="44">
                  <c:v>39671025612.036545</c:v>
                </c:pt>
                <c:pt idx="45">
                  <c:v>39686254695.866066</c:v>
                </c:pt>
                <c:pt idx="46">
                  <c:v>39556742759.708893</c:v>
                </c:pt>
                <c:pt idx="47">
                  <c:v>39276061825.246834</c:v>
                </c:pt>
                <c:pt idx="48">
                  <c:v>39261030223.310707</c:v>
                </c:pt>
                <c:pt idx="49">
                  <c:v>39118301405.026733</c:v>
                </c:pt>
                <c:pt idx="50">
                  <c:v>39118301405.026733</c:v>
                </c:pt>
                <c:pt idx="51">
                  <c:v>39118301405.026733</c:v>
                </c:pt>
                <c:pt idx="52">
                  <c:v>39402403117.820984</c:v>
                </c:pt>
                <c:pt idx="53">
                  <c:v>39326929254.908936</c:v>
                </c:pt>
                <c:pt idx="54">
                  <c:v>38890275221.031258</c:v>
                </c:pt>
                <c:pt idx="55">
                  <c:v>38890275221.031258</c:v>
                </c:pt>
                <c:pt idx="56">
                  <c:v>38756726843.325119</c:v>
                </c:pt>
                <c:pt idx="57">
                  <c:v>38756726843.325119</c:v>
                </c:pt>
                <c:pt idx="58">
                  <c:v>38756726843.325119</c:v>
                </c:pt>
                <c:pt idx="59">
                  <c:v>38749340876.102539</c:v>
                </c:pt>
                <c:pt idx="60">
                  <c:v>38490896650.525391</c:v>
                </c:pt>
                <c:pt idx="61">
                  <c:v>38315228418.340233</c:v>
                </c:pt>
                <c:pt idx="62">
                  <c:v>38606252122.993637</c:v>
                </c:pt>
                <c:pt idx="63">
                  <c:v>38789960836.556099</c:v>
                </c:pt>
                <c:pt idx="64">
                  <c:v>38789960836.556099</c:v>
                </c:pt>
                <c:pt idx="65">
                  <c:v>38789960836.556099</c:v>
                </c:pt>
                <c:pt idx="66">
                  <c:v>38871297869.485878</c:v>
                </c:pt>
                <c:pt idx="67">
                  <c:v>38626615740.174866</c:v>
                </c:pt>
                <c:pt idx="68">
                  <c:v>38758977650.217148</c:v>
                </c:pt>
                <c:pt idx="69">
                  <c:v>38987960077.87059</c:v>
                </c:pt>
                <c:pt idx="70">
                  <c:v>38809309465.121368</c:v>
                </c:pt>
                <c:pt idx="71">
                  <c:v>38809309465.121368</c:v>
                </c:pt>
                <c:pt idx="72">
                  <c:v>38809309465.121368</c:v>
                </c:pt>
                <c:pt idx="73">
                  <c:v>38846305029.51152</c:v>
                </c:pt>
                <c:pt idx="74">
                  <c:v>38386986599.825592</c:v>
                </c:pt>
                <c:pt idx="75">
                  <c:v>38547444307.383133</c:v>
                </c:pt>
                <c:pt idx="76">
                  <c:v>38620780773.269089</c:v>
                </c:pt>
                <c:pt idx="77">
                  <c:v>38811932271.60083</c:v>
                </c:pt>
                <c:pt idx="78">
                  <c:v>38811932271.60083</c:v>
                </c:pt>
                <c:pt idx="79">
                  <c:v>38811932271.60083</c:v>
                </c:pt>
                <c:pt idx="80">
                  <c:v>39004326254.671745</c:v>
                </c:pt>
                <c:pt idx="81">
                  <c:v>38646828635.051682</c:v>
                </c:pt>
                <c:pt idx="82">
                  <c:v>38507017274.311935</c:v>
                </c:pt>
                <c:pt idx="83">
                  <c:v>38543634973.463577</c:v>
                </c:pt>
                <c:pt idx="84">
                  <c:v>38609629221.759613</c:v>
                </c:pt>
                <c:pt idx="85">
                  <c:v>38609629221.759613</c:v>
                </c:pt>
                <c:pt idx="86">
                  <c:v>38609629221.759613</c:v>
                </c:pt>
                <c:pt idx="87">
                  <c:v>38609629221.759613</c:v>
                </c:pt>
                <c:pt idx="88">
                  <c:v>38778660656.554993</c:v>
                </c:pt>
                <c:pt idx="89">
                  <c:v>37603419999.088684</c:v>
                </c:pt>
                <c:pt idx="90">
                  <c:v>37979594946.199356</c:v>
                </c:pt>
                <c:pt idx="91">
                  <c:v>38094661894.17215</c:v>
                </c:pt>
                <c:pt idx="92">
                  <c:v>44693963701</c:v>
                </c:pt>
                <c:pt idx="93">
                  <c:v>44693963701</c:v>
                </c:pt>
                <c:pt idx="94">
                  <c:v>44693963701</c:v>
                </c:pt>
                <c:pt idx="95">
                  <c:v>44745121988.043999</c:v>
                </c:pt>
                <c:pt idx="96">
                  <c:v>43541098912.891693</c:v>
                </c:pt>
                <c:pt idx="97">
                  <c:v>42700806085.240463</c:v>
                </c:pt>
                <c:pt idx="98">
                  <c:v>42748974635.860817</c:v>
                </c:pt>
                <c:pt idx="99">
                  <c:v>42748974635.860817</c:v>
                </c:pt>
                <c:pt idx="100">
                  <c:v>42748974635.860817</c:v>
                </c:pt>
                <c:pt idx="101">
                  <c:v>42716814100.229965</c:v>
                </c:pt>
                <c:pt idx="102">
                  <c:v>42692717818.908539</c:v>
                </c:pt>
                <c:pt idx="103">
                  <c:v>42235231845.810349</c:v>
                </c:pt>
                <c:pt idx="104">
                  <c:v>42860256004.416351</c:v>
                </c:pt>
                <c:pt idx="105">
                  <c:v>42795712370.417511</c:v>
                </c:pt>
                <c:pt idx="106">
                  <c:v>42795712370.417511</c:v>
                </c:pt>
                <c:pt idx="107">
                  <c:v>42795712370.417511</c:v>
                </c:pt>
                <c:pt idx="108">
                  <c:v>42795712370.417511</c:v>
                </c:pt>
                <c:pt idx="109">
                  <c:v>42811816007.10022</c:v>
                </c:pt>
                <c:pt idx="110">
                  <c:v>42272074442.315048</c:v>
                </c:pt>
                <c:pt idx="111">
                  <c:v>42367125348.626991</c:v>
                </c:pt>
                <c:pt idx="112">
                  <c:v>42359180677.041077</c:v>
                </c:pt>
                <c:pt idx="113">
                  <c:v>42359180677.041077</c:v>
                </c:pt>
                <c:pt idx="114">
                  <c:v>42359180677.041077</c:v>
                </c:pt>
                <c:pt idx="115">
                  <c:v>42303581879.115005</c:v>
                </c:pt>
                <c:pt idx="116">
                  <c:v>42137077379.025909</c:v>
                </c:pt>
                <c:pt idx="117">
                  <c:v>42200174655.773956</c:v>
                </c:pt>
                <c:pt idx="118">
                  <c:v>42208077589.686646</c:v>
                </c:pt>
                <c:pt idx="119">
                  <c:v>42208077589.686646</c:v>
                </c:pt>
                <c:pt idx="120">
                  <c:v>42208077589.686646</c:v>
                </c:pt>
                <c:pt idx="121">
                  <c:v>42208077589.686646</c:v>
                </c:pt>
                <c:pt idx="122">
                  <c:v>42318746324.733047</c:v>
                </c:pt>
                <c:pt idx="123">
                  <c:v>42255285710.093582</c:v>
                </c:pt>
                <c:pt idx="124">
                  <c:v>42374036385.237686</c:v>
                </c:pt>
                <c:pt idx="125">
                  <c:v>42556803570.174057</c:v>
                </c:pt>
                <c:pt idx="126">
                  <c:v>42349009200.500427</c:v>
                </c:pt>
                <c:pt idx="127">
                  <c:v>42349009200.500427</c:v>
                </c:pt>
                <c:pt idx="128">
                  <c:v>42349009200.500427</c:v>
                </c:pt>
                <c:pt idx="129">
                  <c:v>42388709913.244797</c:v>
                </c:pt>
                <c:pt idx="130">
                  <c:v>42213808423.249451</c:v>
                </c:pt>
                <c:pt idx="131">
                  <c:v>41921273756.130646</c:v>
                </c:pt>
                <c:pt idx="132">
                  <c:v>41576612573.86821</c:v>
                </c:pt>
                <c:pt idx="133">
                  <c:v>41522383270.122688</c:v>
                </c:pt>
                <c:pt idx="134">
                  <c:v>41522383270.122688</c:v>
                </c:pt>
                <c:pt idx="135">
                  <c:v>41522383270.122688</c:v>
                </c:pt>
                <c:pt idx="136">
                  <c:v>41445048409.459885</c:v>
                </c:pt>
                <c:pt idx="137">
                  <c:v>41576188999.428833</c:v>
                </c:pt>
                <c:pt idx="138">
                  <c:v>41421250249.456696</c:v>
                </c:pt>
                <c:pt idx="139">
                  <c:v>41190004165.123268</c:v>
                </c:pt>
                <c:pt idx="140">
                  <c:v>41167052991.253174</c:v>
                </c:pt>
                <c:pt idx="141">
                  <c:v>41167052991.253174</c:v>
                </c:pt>
                <c:pt idx="142">
                  <c:v>41167052991.253174</c:v>
                </c:pt>
                <c:pt idx="143">
                  <c:v>41167052991.253174</c:v>
                </c:pt>
                <c:pt idx="144">
                  <c:v>41090606456.287544</c:v>
                </c:pt>
                <c:pt idx="145">
                  <c:v>40983848870.208038</c:v>
                </c:pt>
                <c:pt idx="146">
                  <c:v>41067436247.337357</c:v>
                </c:pt>
                <c:pt idx="147">
                  <c:v>41151253489.753784</c:v>
                </c:pt>
                <c:pt idx="148">
                  <c:v>41151253489.753784</c:v>
                </c:pt>
                <c:pt idx="149">
                  <c:v>41151253489.753784</c:v>
                </c:pt>
                <c:pt idx="150">
                  <c:v>41357552487.525879</c:v>
                </c:pt>
                <c:pt idx="151">
                  <c:v>41103707301.295029</c:v>
                </c:pt>
                <c:pt idx="152">
                  <c:v>40783296984.183937</c:v>
                </c:pt>
                <c:pt idx="153">
                  <c:v>40790845698.678734</c:v>
                </c:pt>
                <c:pt idx="154">
                  <c:v>40805946902.025574</c:v>
                </c:pt>
                <c:pt idx="155">
                  <c:v>40805946902.025574</c:v>
                </c:pt>
                <c:pt idx="156">
                  <c:v>40805946902.025574</c:v>
                </c:pt>
                <c:pt idx="157">
                  <c:v>40790838148.077057</c:v>
                </c:pt>
                <c:pt idx="158">
                  <c:v>40096182967.786285</c:v>
                </c:pt>
                <c:pt idx="159">
                  <c:v>39668320680.325882</c:v>
                </c:pt>
                <c:pt idx="160">
                  <c:v>39835529999.959007</c:v>
                </c:pt>
                <c:pt idx="161">
                  <c:v>40361977637.868271</c:v>
                </c:pt>
                <c:pt idx="162">
                  <c:v>40361977637.868271</c:v>
                </c:pt>
                <c:pt idx="163">
                  <c:v>40361977637.868271</c:v>
                </c:pt>
                <c:pt idx="164">
                  <c:v>41225410258.221451</c:v>
                </c:pt>
                <c:pt idx="165">
                  <c:v>41164136315.715012</c:v>
                </c:pt>
                <c:pt idx="166">
                  <c:v>42234285721.590034</c:v>
                </c:pt>
                <c:pt idx="167">
                  <c:v>42194728413.194298</c:v>
                </c:pt>
                <c:pt idx="168">
                  <c:v>44320251375.89537</c:v>
                </c:pt>
                <c:pt idx="169">
                  <c:v>44320251375.89537</c:v>
                </c:pt>
                <c:pt idx="170">
                  <c:v>44320251375.89537</c:v>
                </c:pt>
                <c:pt idx="171">
                  <c:v>42692691428.999664</c:v>
                </c:pt>
                <c:pt idx="172">
                  <c:v>42050606380.519669</c:v>
                </c:pt>
                <c:pt idx="173">
                  <c:v>41783177957.827751</c:v>
                </c:pt>
                <c:pt idx="174">
                  <c:v>42227702987.905548</c:v>
                </c:pt>
                <c:pt idx="175">
                  <c:v>42196063723.922638</c:v>
                </c:pt>
                <c:pt idx="176">
                  <c:v>42196063723.922638</c:v>
                </c:pt>
                <c:pt idx="177">
                  <c:v>42196063723.922638</c:v>
                </c:pt>
                <c:pt idx="178">
                  <c:v>41919497007.632072</c:v>
                </c:pt>
                <c:pt idx="179">
                  <c:v>41825503833.624176</c:v>
                </c:pt>
                <c:pt idx="180">
                  <c:v>41403803458.437744</c:v>
                </c:pt>
                <c:pt idx="181">
                  <c:v>40818311533.822433</c:v>
                </c:pt>
                <c:pt idx="182">
                  <c:v>32571701308</c:v>
                </c:pt>
                <c:pt idx="183">
                  <c:v>32571701308</c:v>
                </c:pt>
                <c:pt idx="184">
                  <c:v>32571701308</c:v>
                </c:pt>
                <c:pt idx="185">
                  <c:v>32521807871.856747</c:v>
                </c:pt>
                <c:pt idx="186">
                  <c:v>32208740815.325325</c:v>
                </c:pt>
                <c:pt idx="187">
                  <c:v>32032818475.035789</c:v>
                </c:pt>
                <c:pt idx="188">
                  <c:v>31941910605.691174</c:v>
                </c:pt>
                <c:pt idx="189">
                  <c:v>31809477070.566891</c:v>
                </c:pt>
                <c:pt idx="190">
                  <c:v>31809477070.566891</c:v>
                </c:pt>
                <c:pt idx="191">
                  <c:v>31809477070.566891</c:v>
                </c:pt>
                <c:pt idx="192">
                  <c:v>30872971584.389011</c:v>
                </c:pt>
                <c:pt idx="193">
                  <c:v>30899783389.604397</c:v>
                </c:pt>
                <c:pt idx="194">
                  <c:v>30772299958.756531</c:v>
                </c:pt>
                <c:pt idx="195">
                  <c:v>30812366659.141163</c:v>
                </c:pt>
                <c:pt idx="196">
                  <c:v>30484664455.586937</c:v>
                </c:pt>
                <c:pt idx="197">
                  <c:v>30484664455.586937</c:v>
                </c:pt>
                <c:pt idx="198">
                  <c:v>30484664455.586937</c:v>
                </c:pt>
                <c:pt idx="199">
                  <c:v>30425211584.892113</c:v>
                </c:pt>
                <c:pt idx="200">
                  <c:v>30049523940.565655</c:v>
                </c:pt>
                <c:pt idx="201">
                  <c:v>30017038493.601192</c:v>
                </c:pt>
                <c:pt idx="202">
                  <c:v>30309042055.00296</c:v>
                </c:pt>
                <c:pt idx="203">
                  <c:v>30368099775.296463</c:v>
                </c:pt>
                <c:pt idx="204">
                  <c:v>30368099775.296463</c:v>
                </c:pt>
                <c:pt idx="205">
                  <c:v>30368099775.296463</c:v>
                </c:pt>
                <c:pt idx="206">
                  <c:v>30802164176.500355</c:v>
                </c:pt>
                <c:pt idx="207">
                  <c:v>30541439447.877228</c:v>
                </c:pt>
                <c:pt idx="208">
                  <c:v>29978733644.951088</c:v>
                </c:pt>
                <c:pt idx="209">
                  <c:v>29803790065.838417</c:v>
                </c:pt>
                <c:pt idx="210">
                  <c:v>30421613034.562538</c:v>
                </c:pt>
                <c:pt idx="211">
                  <c:v>30421613034.562538</c:v>
                </c:pt>
                <c:pt idx="212">
                  <c:v>30421613034.562538</c:v>
                </c:pt>
                <c:pt idx="213">
                  <c:v>30645676831.219818</c:v>
                </c:pt>
                <c:pt idx="214">
                  <c:v>29828203134.506561</c:v>
                </c:pt>
                <c:pt idx="215">
                  <c:v>29422372305.449829</c:v>
                </c:pt>
                <c:pt idx="216">
                  <c:v>29371649893.576931</c:v>
                </c:pt>
                <c:pt idx="217">
                  <c:v>29346339410.052357</c:v>
                </c:pt>
                <c:pt idx="218">
                  <c:v>29346339410.052357</c:v>
                </c:pt>
                <c:pt idx="219">
                  <c:v>29346339410.052357</c:v>
                </c:pt>
                <c:pt idx="220">
                  <c:v>29384267169.61393</c:v>
                </c:pt>
                <c:pt idx="221">
                  <c:v>29384267169.61393</c:v>
                </c:pt>
                <c:pt idx="222">
                  <c:v>29339951743.212856</c:v>
                </c:pt>
                <c:pt idx="223">
                  <c:v>29719133523.826054</c:v>
                </c:pt>
                <c:pt idx="224">
                  <c:v>29648574114.15028</c:v>
                </c:pt>
                <c:pt idx="225">
                  <c:v>29648574114.15028</c:v>
                </c:pt>
                <c:pt idx="226">
                  <c:v>29648574114.15028</c:v>
                </c:pt>
                <c:pt idx="227">
                  <c:v>29898051339.665493</c:v>
                </c:pt>
                <c:pt idx="228">
                  <c:v>29691356259.900169</c:v>
                </c:pt>
                <c:pt idx="229">
                  <c:v>29287680769.118492</c:v>
                </c:pt>
                <c:pt idx="230">
                  <c:v>29243534368.918282</c:v>
                </c:pt>
                <c:pt idx="231">
                  <c:v>29199465224.918427</c:v>
                </c:pt>
                <c:pt idx="232">
                  <c:v>29199465224.918427</c:v>
                </c:pt>
                <c:pt idx="233">
                  <c:v>29199465224.918427</c:v>
                </c:pt>
                <c:pt idx="234">
                  <c:v>29180611500.776485</c:v>
                </c:pt>
                <c:pt idx="235">
                  <c:v>29055014275.117607</c:v>
                </c:pt>
                <c:pt idx="236">
                  <c:v>28586379626.877899</c:v>
                </c:pt>
                <c:pt idx="237">
                  <c:v>28807106546.198799</c:v>
                </c:pt>
                <c:pt idx="238">
                  <c:v>29060752433.015091</c:v>
                </c:pt>
                <c:pt idx="239">
                  <c:v>29060752433.015091</c:v>
                </c:pt>
                <c:pt idx="240">
                  <c:v>29060752433.015091</c:v>
                </c:pt>
                <c:pt idx="241">
                  <c:v>29060752433.015091</c:v>
                </c:pt>
                <c:pt idx="242">
                  <c:v>29048252639.983086</c:v>
                </c:pt>
                <c:pt idx="243">
                  <c:v>28186198163.634171</c:v>
                </c:pt>
                <c:pt idx="244">
                  <c:v>28415385965.683193</c:v>
                </c:pt>
                <c:pt idx="245">
                  <c:v>28378854636.288166</c:v>
                </c:pt>
                <c:pt idx="246">
                  <c:v>28378854636.288166</c:v>
                </c:pt>
                <c:pt idx="247">
                  <c:v>28378854636.288166</c:v>
                </c:pt>
                <c:pt idx="248">
                  <c:v>28840890713.366646</c:v>
                </c:pt>
                <c:pt idx="249">
                  <c:v>29008153852.69112</c:v>
                </c:pt>
                <c:pt idx="250">
                  <c:v>28883418915.272663</c:v>
                </c:pt>
                <c:pt idx="251">
                  <c:v>29193697072.10107</c:v>
                </c:pt>
                <c:pt idx="252">
                  <c:v>29137148878.019096</c:v>
                </c:pt>
                <c:pt idx="253">
                  <c:v>29137148878.019096</c:v>
                </c:pt>
                <c:pt idx="254">
                  <c:v>29137148878.019096</c:v>
                </c:pt>
                <c:pt idx="255">
                  <c:v>29268797786.191444</c:v>
                </c:pt>
                <c:pt idx="256">
                  <c:v>29325514956.880127</c:v>
                </c:pt>
                <c:pt idx="257">
                  <c:v>29180244952.499813</c:v>
                </c:pt>
                <c:pt idx="258">
                  <c:v>29337239193.64669</c:v>
                </c:pt>
                <c:pt idx="259">
                  <c:v>29280368029.791233</c:v>
                </c:pt>
                <c:pt idx="260">
                  <c:v>29280368029.791233</c:v>
                </c:pt>
                <c:pt idx="261">
                  <c:v>29280368029.791233</c:v>
                </c:pt>
                <c:pt idx="262">
                  <c:v>29280368029.791233</c:v>
                </c:pt>
                <c:pt idx="263">
                  <c:v>29267758428.960838</c:v>
                </c:pt>
                <c:pt idx="264">
                  <c:v>28845548011.956493</c:v>
                </c:pt>
                <c:pt idx="265">
                  <c:v>28833155821.135017</c:v>
                </c:pt>
                <c:pt idx="266">
                  <c:v>28833155821.135017</c:v>
                </c:pt>
                <c:pt idx="267">
                  <c:v>28833155821.135017</c:v>
                </c:pt>
                <c:pt idx="268">
                  <c:v>28833155821.135017</c:v>
                </c:pt>
                <c:pt idx="269">
                  <c:v>28709295873.87434</c:v>
                </c:pt>
                <c:pt idx="270">
                  <c:v>28820212456.646278</c:v>
                </c:pt>
                <c:pt idx="271">
                  <c:v>28554052711.204079</c:v>
                </c:pt>
                <c:pt idx="272">
                  <c:v>28560175932.789627</c:v>
                </c:pt>
                <c:pt idx="273">
                  <c:v>27439541303</c:v>
                </c:pt>
                <c:pt idx="274">
                  <c:v>27439541303</c:v>
                </c:pt>
                <c:pt idx="275">
                  <c:v>27439541303</c:v>
                </c:pt>
                <c:pt idx="276">
                  <c:v>27435646601.599998</c:v>
                </c:pt>
                <c:pt idx="277">
                  <c:v>27380017097.43935</c:v>
                </c:pt>
                <c:pt idx="278">
                  <c:v>27373302548.446301</c:v>
                </c:pt>
                <c:pt idx="279">
                  <c:v>27357207774.509964</c:v>
                </c:pt>
                <c:pt idx="280">
                  <c:v>27351858944.638451</c:v>
                </c:pt>
                <c:pt idx="281">
                  <c:v>27351858944.638451</c:v>
                </c:pt>
                <c:pt idx="282">
                  <c:v>27351858944.638451</c:v>
                </c:pt>
                <c:pt idx="283">
                  <c:v>27350523074.378044</c:v>
                </c:pt>
                <c:pt idx="284">
                  <c:v>27302443767.83564</c:v>
                </c:pt>
                <c:pt idx="285">
                  <c:v>27322809224.217663</c:v>
                </c:pt>
                <c:pt idx="286">
                  <c:v>27316982581.975018</c:v>
                </c:pt>
                <c:pt idx="287">
                  <c:v>27324131047.23003</c:v>
                </c:pt>
                <c:pt idx="288">
                  <c:v>27324131047.23003</c:v>
                </c:pt>
                <c:pt idx="289">
                  <c:v>27324131047.23003</c:v>
                </c:pt>
                <c:pt idx="290">
                  <c:v>27307672602.252357</c:v>
                </c:pt>
                <c:pt idx="291">
                  <c:v>27303698131.206558</c:v>
                </c:pt>
                <c:pt idx="292">
                  <c:v>27292296370.017101</c:v>
                </c:pt>
                <c:pt idx="293">
                  <c:v>27293104497.833603</c:v>
                </c:pt>
                <c:pt idx="294">
                  <c:v>27285690117.264969</c:v>
                </c:pt>
                <c:pt idx="295">
                  <c:v>27285690117.264969</c:v>
                </c:pt>
                <c:pt idx="296">
                  <c:v>27285690117.264969</c:v>
                </c:pt>
                <c:pt idx="297">
                  <c:v>27281732517.604267</c:v>
                </c:pt>
                <c:pt idx="298">
                  <c:v>27274628741.539707</c:v>
                </c:pt>
                <c:pt idx="299">
                  <c:v>27269362490.644199</c:v>
                </c:pt>
                <c:pt idx="300">
                  <c:v>27252599017.478077</c:v>
                </c:pt>
                <c:pt idx="301">
                  <c:v>27259682669.449856</c:v>
                </c:pt>
                <c:pt idx="302">
                  <c:v>27259682669.449856</c:v>
                </c:pt>
                <c:pt idx="303">
                  <c:v>27259682669.449856</c:v>
                </c:pt>
                <c:pt idx="304">
                  <c:v>27269697522.288219</c:v>
                </c:pt>
                <c:pt idx="305">
                  <c:v>27280245797.138561</c:v>
                </c:pt>
                <c:pt idx="306">
                  <c:v>27278115807.627277</c:v>
                </c:pt>
                <c:pt idx="307">
                  <c:v>27284718361.823738</c:v>
                </c:pt>
                <c:pt idx="308">
                  <c:v>27286040523.301582</c:v>
                </c:pt>
                <c:pt idx="309">
                  <c:v>27286040523.301582</c:v>
                </c:pt>
                <c:pt idx="310">
                  <c:v>27286040523.301582</c:v>
                </c:pt>
                <c:pt idx="311">
                  <c:v>27276783079.174103</c:v>
                </c:pt>
                <c:pt idx="312">
                  <c:v>27237177749.458721</c:v>
                </c:pt>
                <c:pt idx="313">
                  <c:v>27234557196.809219</c:v>
                </c:pt>
                <c:pt idx="314">
                  <c:v>27243724545.115337</c:v>
                </c:pt>
                <c:pt idx="315">
                  <c:v>27256843675.351982</c:v>
                </c:pt>
                <c:pt idx="316">
                  <c:v>27256843675.351982</c:v>
                </c:pt>
                <c:pt idx="317">
                  <c:v>27256843675.351982</c:v>
                </c:pt>
                <c:pt idx="318">
                  <c:v>27241061361.677299</c:v>
                </c:pt>
                <c:pt idx="319">
                  <c:v>27246306350.588516</c:v>
                </c:pt>
                <c:pt idx="320">
                  <c:v>27225305414.987991</c:v>
                </c:pt>
                <c:pt idx="321">
                  <c:v>27235763880.917053</c:v>
                </c:pt>
                <c:pt idx="322">
                  <c:v>27242313495.205128</c:v>
                </c:pt>
                <c:pt idx="323">
                  <c:v>27242313495.205128</c:v>
                </c:pt>
                <c:pt idx="324">
                  <c:v>27242313495.205128</c:v>
                </c:pt>
                <c:pt idx="325">
                  <c:v>27239690374.682755</c:v>
                </c:pt>
                <c:pt idx="326">
                  <c:v>27246244897.088036</c:v>
                </c:pt>
                <c:pt idx="327">
                  <c:v>27221306577.966537</c:v>
                </c:pt>
                <c:pt idx="328">
                  <c:v>27201711949.988373</c:v>
                </c:pt>
                <c:pt idx="329">
                  <c:v>27184793621.614895</c:v>
                </c:pt>
                <c:pt idx="330">
                  <c:v>27184793621.614895</c:v>
                </c:pt>
                <c:pt idx="331">
                  <c:v>27184793621.614895</c:v>
                </c:pt>
                <c:pt idx="332">
                  <c:v>27166633097.515839</c:v>
                </c:pt>
                <c:pt idx="333">
                  <c:v>27220923984.309963</c:v>
                </c:pt>
                <c:pt idx="334">
                  <c:v>27203943216.82494</c:v>
                </c:pt>
                <c:pt idx="335">
                  <c:v>27222960364.628059</c:v>
                </c:pt>
                <c:pt idx="336">
                  <c:v>27259552166.600258</c:v>
                </c:pt>
                <c:pt idx="337">
                  <c:v>27259552166.600258</c:v>
                </c:pt>
                <c:pt idx="338">
                  <c:v>27259552166.600258</c:v>
                </c:pt>
                <c:pt idx="339">
                  <c:v>27259552166.600258</c:v>
                </c:pt>
                <c:pt idx="340">
                  <c:v>27251656178.474686</c:v>
                </c:pt>
                <c:pt idx="341">
                  <c:v>27195665498.785431</c:v>
                </c:pt>
                <c:pt idx="342">
                  <c:v>27218551299.996593</c:v>
                </c:pt>
                <c:pt idx="343">
                  <c:v>27213840662.103188</c:v>
                </c:pt>
                <c:pt idx="344">
                  <c:v>27213840662.103188</c:v>
                </c:pt>
                <c:pt idx="345">
                  <c:v>27213840662.103188</c:v>
                </c:pt>
                <c:pt idx="346">
                  <c:v>27219058430.3433</c:v>
                </c:pt>
                <c:pt idx="347">
                  <c:v>27226892909.355824</c:v>
                </c:pt>
                <c:pt idx="348">
                  <c:v>27195507986.431637</c:v>
                </c:pt>
                <c:pt idx="349">
                  <c:v>27202007280.887188</c:v>
                </c:pt>
                <c:pt idx="350">
                  <c:v>27209303815.60556</c:v>
                </c:pt>
                <c:pt idx="351">
                  <c:v>27209303815.60556</c:v>
                </c:pt>
                <c:pt idx="352">
                  <c:v>27209303815.60556</c:v>
                </c:pt>
                <c:pt idx="353">
                  <c:v>27210607251.545853</c:v>
                </c:pt>
                <c:pt idx="354">
                  <c:v>27226252393.137226</c:v>
                </c:pt>
                <c:pt idx="355">
                  <c:v>27188842227.019077</c:v>
                </c:pt>
                <c:pt idx="356">
                  <c:v>27184947649.654633</c:v>
                </c:pt>
                <c:pt idx="357">
                  <c:v>27181055993.223213</c:v>
                </c:pt>
                <c:pt idx="358">
                  <c:v>27181055993.223213</c:v>
                </c:pt>
                <c:pt idx="359">
                  <c:v>27181055993.223213</c:v>
                </c:pt>
                <c:pt idx="360">
                  <c:v>27189617346.9282</c:v>
                </c:pt>
                <c:pt idx="361">
                  <c:v>27201303975.868362</c:v>
                </c:pt>
                <c:pt idx="362">
                  <c:v>27176064338.836742</c:v>
                </c:pt>
                <c:pt idx="363">
                  <c:v>27203777015.364769</c:v>
                </c:pt>
                <c:pt idx="364">
                  <c:v>27222005774.827694</c:v>
                </c:pt>
                <c:pt idx="365">
                  <c:v>25025027673</c:v>
                </c:pt>
                <c:pt idx="366">
                  <c:v>25025027673</c:v>
                </c:pt>
                <c:pt idx="367">
                  <c:v>24990907417.006111</c:v>
                </c:pt>
                <c:pt idx="368">
                  <c:v>24923305812.379642</c:v>
                </c:pt>
                <c:pt idx="369">
                  <c:v>24912573078.41251</c:v>
                </c:pt>
                <c:pt idx="370">
                  <c:v>24912573078.41251</c:v>
                </c:pt>
                <c:pt idx="371">
                  <c:v>24890749550.249413</c:v>
                </c:pt>
                <c:pt idx="372">
                  <c:v>24890749550.249413</c:v>
                </c:pt>
                <c:pt idx="373">
                  <c:v>24890749550.249413</c:v>
                </c:pt>
                <c:pt idx="374">
                  <c:v>24890749550.249413</c:v>
                </c:pt>
                <c:pt idx="375">
                  <c:v>24939488092.446198</c:v>
                </c:pt>
                <c:pt idx="376">
                  <c:v>24912757217.439545</c:v>
                </c:pt>
                <c:pt idx="377">
                  <c:v>24903873656.645668</c:v>
                </c:pt>
                <c:pt idx="378">
                  <c:v>24930497688.344917</c:v>
                </c:pt>
                <c:pt idx="379">
                  <c:v>24930497688.344917</c:v>
                </c:pt>
                <c:pt idx="380">
                  <c:v>24930497688.344917</c:v>
                </c:pt>
                <c:pt idx="381">
                  <c:v>24930497688.344917</c:v>
                </c:pt>
                <c:pt idx="382">
                  <c:v>24906019109.866768</c:v>
                </c:pt>
                <c:pt idx="383">
                  <c:v>24926377849.799248</c:v>
                </c:pt>
                <c:pt idx="384">
                  <c:v>24968637628.601654</c:v>
                </c:pt>
                <c:pt idx="385">
                  <c:v>25004393849.866261</c:v>
                </c:pt>
                <c:pt idx="386">
                  <c:v>25004393849.866261</c:v>
                </c:pt>
                <c:pt idx="387">
                  <c:v>25004393849.866261</c:v>
                </c:pt>
                <c:pt idx="388">
                  <c:v>25004393849.866261</c:v>
                </c:pt>
                <c:pt idx="389">
                  <c:v>25058242719.090759</c:v>
                </c:pt>
                <c:pt idx="390">
                  <c:v>24981499105.634312</c:v>
                </c:pt>
                <c:pt idx="391">
                  <c:v>25010206935.604729</c:v>
                </c:pt>
                <c:pt idx="392">
                  <c:v>25014697440.866112</c:v>
                </c:pt>
                <c:pt idx="393">
                  <c:v>25014697440.866112</c:v>
                </c:pt>
                <c:pt idx="394">
                  <c:v>25014697440.866112</c:v>
                </c:pt>
                <c:pt idx="395">
                  <c:v>25007958315.095093</c:v>
                </c:pt>
                <c:pt idx="396">
                  <c:v>24981723164.311916</c:v>
                </c:pt>
                <c:pt idx="397">
                  <c:v>25003027360.537071</c:v>
                </c:pt>
                <c:pt idx="398">
                  <c:v>25067704555.369572</c:v>
                </c:pt>
                <c:pt idx="399">
                  <c:v>25115546643.016624</c:v>
                </c:pt>
                <c:pt idx="400">
                  <c:v>25115546643.016624</c:v>
                </c:pt>
                <c:pt idx="401">
                  <c:v>25115546643.016624</c:v>
                </c:pt>
                <c:pt idx="402">
                  <c:v>25088286434.241394</c:v>
                </c:pt>
                <c:pt idx="403">
                  <c:v>25076962089.179348</c:v>
                </c:pt>
                <c:pt idx="404">
                  <c:v>25061127823.696342</c:v>
                </c:pt>
                <c:pt idx="405">
                  <c:v>25072418220.495209</c:v>
                </c:pt>
                <c:pt idx="406">
                  <c:v>25117636259.674652</c:v>
                </c:pt>
                <c:pt idx="407">
                  <c:v>25117636259.674652</c:v>
                </c:pt>
                <c:pt idx="408">
                  <c:v>25117636259.674652</c:v>
                </c:pt>
                <c:pt idx="409">
                  <c:v>25081280956.174377</c:v>
                </c:pt>
                <c:pt idx="410">
                  <c:v>25142385132.532463</c:v>
                </c:pt>
                <c:pt idx="411">
                  <c:v>25099095652.479813</c:v>
                </c:pt>
                <c:pt idx="412">
                  <c:v>25135376793.551308</c:v>
                </c:pt>
                <c:pt idx="413">
                  <c:v>25155866567.971436</c:v>
                </c:pt>
                <c:pt idx="414">
                  <c:v>25155866567.971436</c:v>
                </c:pt>
                <c:pt idx="415">
                  <c:v>25155866567.971436</c:v>
                </c:pt>
                <c:pt idx="416">
                  <c:v>25140280097.815536</c:v>
                </c:pt>
                <c:pt idx="417">
                  <c:v>25160780036.444389</c:v>
                </c:pt>
                <c:pt idx="418">
                  <c:v>25092293158.141838</c:v>
                </c:pt>
                <c:pt idx="419">
                  <c:v>25092293158.141838</c:v>
                </c:pt>
                <c:pt idx="420">
                  <c:v>25123628108.391808</c:v>
                </c:pt>
                <c:pt idx="421">
                  <c:v>25123628108.391808</c:v>
                </c:pt>
                <c:pt idx="422">
                  <c:v>25123628108.391808</c:v>
                </c:pt>
                <c:pt idx="423">
                  <c:v>25128175517.259064</c:v>
                </c:pt>
                <c:pt idx="424">
                  <c:v>25094052897.97142</c:v>
                </c:pt>
                <c:pt idx="425">
                  <c:v>25135232367.494488</c:v>
                </c:pt>
                <c:pt idx="426">
                  <c:v>25150396152.929451</c:v>
                </c:pt>
                <c:pt idx="427">
                  <c:v>25193690806.651131</c:v>
                </c:pt>
                <c:pt idx="428">
                  <c:v>25193690806.651131</c:v>
                </c:pt>
                <c:pt idx="429">
                  <c:v>25193690806.651131</c:v>
                </c:pt>
                <c:pt idx="430">
                  <c:v>25178419145.229347</c:v>
                </c:pt>
                <c:pt idx="431">
                  <c:v>25214280712.009499</c:v>
                </c:pt>
                <c:pt idx="432">
                  <c:v>25127400942.336769</c:v>
                </c:pt>
                <c:pt idx="433">
                  <c:v>25147872771.863449</c:v>
                </c:pt>
                <c:pt idx="434">
                  <c:v>25172950194.371704</c:v>
                </c:pt>
                <c:pt idx="435">
                  <c:v>25172950194.371704</c:v>
                </c:pt>
                <c:pt idx="436">
                  <c:v>25172950194.371704</c:v>
                </c:pt>
                <c:pt idx="437">
                  <c:v>25156947949.104336</c:v>
                </c:pt>
                <c:pt idx="438">
                  <c:v>25161897896.213554</c:v>
                </c:pt>
                <c:pt idx="439">
                  <c:v>25173313773.684143</c:v>
                </c:pt>
                <c:pt idx="440">
                  <c:v>25180171862.074596</c:v>
                </c:pt>
                <c:pt idx="441">
                  <c:v>25170634997.257969</c:v>
                </c:pt>
                <c:pt idx="442">
                  <c:v>25170634997.257969</c:v>
                </c:pt>
                <c:pt idx="443">
                  <c:v>25170634997.257969</c:v>
                </c:pt>
                <c:pt idx="444">
                  <c:v>25166064084.774773</c:v>
                </c:pt>
                <c:pt idx="445">
                  <c:v>25202998979.145554</c:v>
                </c:pt>
                <c:pt idx="446">
                  <c:v>25168597217.632603</c:v>
                </c:pt>
                <c:pt idx="447">
                  <c:v>25193730571.231274</c:v>
                </c:pt>
                <c:pt idx="448">
                  <c:v>25197926949.688377</c:v>
                </c:pt>
                <c:pt idx="449">
                  <c:v>25197926949.688377</c:v>
                </c:pt>
                <c:pt idx="450">
                  <c:v>25197926949.688377</c:v>
                </c:pt>
                <c:pt idx="451">
                  <c:v>25197926949.688377</c:v>
                </c:pt>
                <c:pt idx="452">
                  <c:v>25199061594.456165</c:v>
                </c:pt>
                <c:pt idx="453">
                  <c:v>25133318346.001366</c:v>
                </c:pt>
                <c:pt idx="454">
                  <c:v>25169361380.252022</c:v>
                </c:pt>
                <c:pt idx="455">
                  <c:v>25261569346.888527</c:v>
                </c:pt>
                <c:pt idx="456">
                  <c:v>25261569346.888527</c:v>
                </c:pt>
                <c:pt idx="457">
                  <c:v>24693288222</c:v>
                </c:pt>
                <c:pt idx="458">
                  <c:v>24693288222</c:v>
                </c:pt>
                <c:pt idx="459">
                  <c:v>24652739039.820446</c:v>
                </c:pt>
                <c:pt idx="460">
                  <c:v>24613653811.037979</c:v>
                </c:pt>
                <c:pt idx="461">
                  <c:v>24616513426.042053</c:v>
                </c:pt>
                <c:pt idx="462">
                  <c:v>24638186106.446373</c:v>
                </c:pt>
                <c:pt idx="463">
                  <c:v>24638186106.446373</c:v>
                </c:pt>
                <c:pt idx="464">
                  <c:v>24638186106.446373</c:v>
                </c:pt>
                <c:pt idx="465">
                  <c:v>24625057987.790268</c:v>
                </c:pt>
                <c:pt idx="466">
                  <c:v>24631608918.999664</c:v>
                </c:pt>
                <c:pt idx="467">
                  <c:v>24631608918.999664</c:v>
                </c:pt>
                <c:pt idx="468">
                  <c:v>24641445142.210571</c:v>
                </c:pt>
                <c:pt idx="469">
                  <c:v>24659505267.711071</c:v>
                </c:pt>
                <c:pt idx="470">
                  <c:v>24659505267.711071</c:v>
                </c:pt>
                <c:pt idx="471">
                  <c:v>24659505267.711071</c:v>
                </c:pt>
                <c:pt idx="472">
                  <c:v>24659505267.711071</c:v>
                </c:pt>
                <c:pt idx="473">
                  <c:v>24662389349.742939</c:v>
                </c:pt>
                <c:pt idx="474">
                  <c:v>24640976168.412613</c:v>
                </c:pt>
                <c:pt idx="475">
                  <c:v>24661086538.266895</c:v>
                </c:pt>
                <c:pt idx="476">
                  <c:v>24679200677.63776</c:v>
                </c:pt>
                <c:pt idx="477">
                  <c:v>24679200677.63776</c:v>
                </c:pt>
                <c:pt idx="478">
                  <c:v>24679200677.63776</c:v>
                </c:pt>
                <c:pt idx="479">
                  <c:v>24667641798.29422</c:v>
                </c:pt>
                <c:pt idx="480">
                  <c:v>24665993419.536407</c:v>
                </c:pt>
                <c:pt idx="481">
                  <c:v>24652809686.231422</c:v>
                </c:pt>
                <c:pt idx="482">
                  <c:v>24672137127.776512</c:v>
                </c:pt>
                <c:pt idx="483">
                  <c:v>24670487523.034527</c:v>
                </c:pt>
                <c:pt idx="484">
                  <c:v>24670487523.034527</c:v>
                </c:pt>
                <c:pt idx="485">
                  <c:v>24670487523.034527</c:v>
                </c:pt>
                <c:pt idx="486">
                  <c:v>24667597734.215195</c:v>
                </c:pt>
                <c:pt idx="487">
                  <c:v>24669246101.959827</c:v>
                </c:pt>
                <c:pt idx="488">
                  <c:v>24655647256.055134</c:v>
                </c:pt>
                <c:pt idx="489">
                  <c:v>24657292738.332027</c:v>
                </c:pt>
                <c:pt idx="490">
                  <c:v>24649063270.094715</c:v>
                </c:pt>
                <c:pt idx="491">
                  <c:v>24649063270.094715</c:v>
                </c:pt>
                <c:pt idx="492">
                  <c:v>24649063270.094715</c:v>
                </c:pt>
                <c:pt idx="493">
                  <c:v>24646184193.395866</c:v>
                </c:pt>
                <c:pt idx="494">
                  <c:v>24642898164.671337</c:v>
                </c:pt>
                <c:pt idx="495">
                  <c:v>24633045007.540848</c:v>
                </c:pt>
                <c:pt idx="496">
                  <c:v>24626486089.277649</c:v>
                </c:pt>
                <c:pt idx="497">
                  <c:v>24631400358.786346</c:v>
                </c:pt>
                <c:pt idx="498">
                  <c:v>24631400358.786346</c:v>
                </c:pt>
                <c:pt idx="499">
                  <c:v>24631400358.786346</c:v>
                </c:pt>
                <c:pt idx="500">
                  <c:v>24616646493.153851</c:v>
                </c:pt>
                <c:pt idx="501">
                  <c:v>24615010863.216648</c:v>
                </c:pt>
                <c:pt idx="502">
                  <c:v>24617054691.45821</c:v>
                </c:pt>
                <c:pt idx="503">
                  <c:v>24636273630.915878</c:v>
                </c:pt>
                <c:pt idx="504">
                  <c:v>24638322774.851887</c:v>
                </c:pt>
                <c:pt idx="505">
                  <c:v>24638322774.851887</c:v>
                </c:pt>
                <c:pt idx="506">
                  <c:v>24638322774.851887</c:v>
                </c:pt>
                <c:pt idx="507">
                  <c:v>24638322774.851887</c:v>
                </c:pt>
                <c:pt idx="508">
                  <c:v>24651450349.721184</c:v>
                </c:pt>
                <c:pt idx="509">
                  <c:v>24607056173.40694</c:v>
                </c:pt>
                <c:pt idx="510">
                  <c:v>24595624261.948837</c:v>
                </c:pt>
                <c:pt idx="511">
                  <c:v>24588694554.465363</c:v>
                </c:pt>
                <c:pt idx="512">
                  <c:v>24588694554.465363</c:v>
                </c:pt>
                <c:pt idx="513">
                  <c:v>24588694554.465363</c:v>
                </c:pt>
                <c:pt idx="514">
                  <c:v>24582179986.632538</c:v>
                </c:pt>
                <c:pt idx="515">
                  <c:v>24622855319.538731</c:v>
                </c:pt>
                <c:pt idx="516">
                  <c:v>24606483498.043991</c:v>
                </c:pt>
                <c:pt idx="517">
                  <c:v>24628938139.550182</c:v>
                </c:pt>
                <c:pt idx="518">
                  <c:v>24640818370.455154</c:v>
                </c:pt>
                <c:pt idx="519">
                  <c:v>24640818370.455154</c:v>
                </c:pt>
                <c:pt idx="520">
                  <c:v>24640818370.455154</c:v>
                </c:pt>
                <c:pt idx="521">
                  <c:v>24634251678.794991</c:v>
                </c:pt>
                <c:pt idx="522">
                  <c:v>24649011959.974121</c:v>
                </c:pt>
                <c:pt idx="523">
                  <c:v>24617781255.038132</c:v>
                </c:pt>
                <c:pt idx="524">
                  <c:v>24622688995.946693</c:v>
                </c:pt>
                <c:pt idx="525">
                  <c:v>24624326136.518105</c:v>
                </c:pt>
                <c:pt idx="526">
                  <c:v>24624326136.518105</c:v>
                </c:pt>
                <c:pt idx="527">
                  <c:v>24624326136.518105</c:v>
                </c:pt>
                <c:pt idx="528">
                  <c:v>24603037988.38287</c:v>
                </c:pt>
                <c:pt idx="529">
                  <c:v>24614463583.11953</c:v>
                </c:pt>
                <c:pt idx="530">
                  <c:v>24601382909.373875</c:v>
                </c:pt>
                <c:pt idx="531">
                  <c:v>24599751095.324104</c:v>
                </c:pt>
                <c:pt idx="532">
                  <c:v>24609539531.901653</c:v>
                </c:pt>
                <c:pt idx="533">
                  <c:v>24609539531.901653</c:v>
                </c:pt>
                <c:pt idx="534">
                  <c:v>24609539531.901653</c:v>
                </c:pt>
                <c:pt idx="535">
                  <c:v>24611173385.107056</c:v>
                </c:pt>
                <c:pt idx="536">
                  <c:v>24627516001.794094</c:v>
                </c:pt>
                <c:pt idx="537">
                  <c:v>24616047570.533962</c:v>
                </c:pt>
                <c:pt idx="538">
                  <c:v>24612776610.103844</c:v>
                </c:pt>
                <c:pt idx="539">
                  <c:v>24642200534.652996</c:v>
                </c:pt>
                <c:pt idx="540">
                  <c:v>24642200534.652996</c:v>
                </c:pt>
                <c:pt idx="541">
                  <c:v>24642200534.652996</c:v>
                </c:pt>
                <c:pt idx="542">
                  <c:v>24617570257.811642</c:v>
                </c:pt>
                <c:pt idx="543">
                  <c:v>24662965755.43338</c:v>
                </c:pt>
                <c:pt idx="544">
                  <c:v>24642789416.615631</c:v>
                </c:pt>
                <c:pt idx="545">
                  <c:v>24648950312.014214</c:v>
                </c:pt>
                <c:pt idx="546">
                  <c:v>24648950312.014214</c:v>
                </c:pt>
                <c:pt idx="547">
                  <c:v>24648950312.014214</c:v>
                </c:pt>
                <c:pt idx="548">
                  <c:v>32425876781</c:v>
                </c:pt>
                <c:pt idx="549">
                  <c:v>32414016211.258335</c:v>
                </c:pt>
                <c:pt idx="550">
                  <c:v>32442975452.94046</c:v>
                </c:pt>
                <c:pt idx="551">
                  <c:v>32441001473.333305</c:v>
                </c:pt>
                <c:pt idx="552">
                  <c:v>32455291964.516167</c:v>
                </c:pt>
                <c:pt idx="553">
                  <c:v>32420951914.203751</c:v>
                </c:pt>
                <c:pt idx="554">
                  <c:v>32420951914.203751</c:v>
                </c:pt>
                <c:pt idx="555">
                  <c:v>32420951914.203751</c:v>
                </c:pt>
                <c:pt idx="556">
                  <c:v>32412835097.908409</c:v>
                </c:pt>
                <c:pt idx="557">
                  <c:v>32449897396.329674</c:v>
                </c:pt>
                <c:pt idx="558">
                  <c:v>32321187874.014206</c:v>
                </c:pt>
                <c:pt idx="559">
                  <c:v>32338156079.372795</c:v>
                </c:pt>
                <c:pt idx="560">
                  <c:v>32372143394.706051</c:v>
                </c:pt>
                <c:pt idx="561">
                  <c:v>32372143394.706051</c:v>
                </c:pt>
                <c:pt idx="562">
                  <c:v>32372143394.706051</c:v>
                </c:pt>
                <c:pt idx="563">
                  <c:v>32377382487.384197</c:v>
                </c:pt>
                <c:pt idx="564">
                  <c:v>32414773444.039936</c:v>
                </c:pt>
                <c:pt idx="565">
                  <c:v>32323527664.135601</c:v>
                </c:pt>
                <c:pt idx="566">
                  <c:v>32323970117.670322</c:v>
                </c:pt>
                <c:pt idx="567">
                  <c:v>32329184890.199295</c:v>
                </c:pt>
                <c:pt idx="568">
                  <c:v>32329184890.199295</c:v>
                </c:pt>
                <c:pt idx="569">
                  <c:v>32329184890.199295</c:v>
                </c:pt>
                <c:pt idx="570">
                  <c:v>32329184890.199295</c:v>
                </c:pt>
                <c:pt idx="571">
                  <c:v>32408425827.824738</c:v>
                </c:pt>
                <c:pt idx="572">
                  <c:v>32271633329.215332</c:v>
                </c:pt>
                <c:pt idx="573">
                  <c:v>32308236721.968231</c:v>
                </c:pt>
                <c:pt idx="574">
                  <c:v>32336042232.879501</c:v>
                </c:pt>
                <c:pt idx="575">
                  <c:v>32336042232.879501</c:v>
                </c:pt>
                <c:pt idx="576">
                  <c:v>32336042232.879501</c:v>
                </c:pt>
                <c:pt idx="577">
                  <c:v>32333210374.443825</c:v>
                </c:pt>
                <c:pt idx="578">
                  <c:v>32340818943.369015</c:v>
                </c:pt>
                <c:pt idx="579">
                  <c:v>32299204669.188072</c:v>
                </c:pt>
                <c:pt idx="580">
                  <c:v>32336341548.172279</c:v>
                </c:pt>
                <c:pt idx="581">
                  <c:v>32353332484.171154</c:v>
                </c:pt>
                <c:pt idx="582">
                  <c:v>32353332484.171154</c:v>
                </c:pt>
                <c:pt idx="583">
                  <c:v>32353332484.171154</c:v>
                </c:pt>
                <c:pt idx="584">
                  <c:v>32344824272.969719</c:v>
                </c:pt>
                <c:pt idx="585">
                  <c:v>32336322442.926682</c:v>
                </c:pt>
                <c:pt idx="586">
                  <c:v>32322163353.475845</c:v>
                </c:pt>
                <c:pt idx="587">
                  <c:v>32336304744.064869</c:v>
                </c:pt>
                <c:pt idx="588">
                  <c:v>32336304744.064869</c:v>
                </c:pt>
                <c:pt idx="589">
                  <c:v>32336304744.064869</c:v>
                </c:pt>
                <c:pt idx="590">
                  <c:v>32336304744.064869</c:v>
                </c:pt>
                <c:pt idx="591">
                  <c:v>32353295624.857582</c:v>
                </c:pt>
                <c:pt idx="592">
                  <c:v>32367475930.785835</c:v>
                </c:pt>
                <c:pt idx="593">
                  <c:v>32330561049.378113</c:v>
                </c:pt>
                <c:pt idx="594">
                  <c:v>32339052182.003456</c:v>
                </c:pt>
                <c:pt idx="595">
                  <c:v>32341884682.328392</c:v>
                </c:pt>
                <c:pt idx="596">
                  <c:v>32341884682.328392</c:v>
                </c:pt>
                <c:pt idx="597">
                  <c:v>32341884682.328392</c:v>
                </c:pt>
                <c:pt idx="598">
                  <c:v>32344717890.778412</c:v>
                </c:pt>
                <c:pt idx="599">
                  <c:v>32361721391.291195</c:v>
                </c:pt>
                <c:pt idx="600">
                  <c:v>32310634374.000534</c:v>
                </c:pt>
                <c:pt idx="601">
                  <c:v>32313459769.87347</c:v>
                </c:pt>
                <c:pt idx="602">
                  <c:v>32327147827.450317</c:v>
                </c:pt>
                <c:pt idx="603">
                  <c:v>32327147827.450317</c:v>
                </c:pt>
                <c:pt idx="604">
                  <c:v>32327147827.450317</c:v>
                </c:pt>
                <c:pt idx="605">
                  <c:v>32327147827.450317</c:v>
                </c:pt>
                <c:pt idx="606">
                  <c:v>32321488557.750954</c:v>
                </c:pt>
                <c:pt idx="607">
                  <c:v>32304076796.315117</c:v>
                </c:pt>
                <c:pt idx="608">
                  <c:v>32309724751.719536</c:v>
                </c:pt>
                <c:pt idx="609">
                  <c:v>32326234660.913628</c:v>
                </c:pt>
                <c:pt idx="610">
                  <c:v>32326234660.913628</c:v>
                </c:pt>
                <c:pt idx="611">
                  <c:v>32326234660.913628</c:v>
                </c:pt>
                <c:pt idx="612">
                  <c:v>32328621872.026653</c:v>
                </c:pt>
                <c:pt idx="613">
                  <c:v>32340828021.50325</c:v>
                </c:pt>
                <c:pt idx="614">
                  <c:v>32326662193.914635</c:v>
                </c:pt>
                <c:pt idx="615">
                  <c:v>32346469562.340416</c:v>
                </c:pt>
                <c:pt idx="616">
                  <c:v>32352138714.146282</c:v>
                </c:pt>
                <c:pt idx="617">
                  <c:v>32352138714.146282</c:v>
                </c:pt>
                <c:pt idx="618">
                  <c:v>32352138714.146282</c:v>
                </c:pt>
                <c:pt idx="619">
                  <c:v>32369597102.242821</c:v>
                </c:pt>
                <c:pt idx="620">
                  <c:v>32420721551.494881</c:v>
                </c:pt>
                <c:pt idx="621">
                  <c:v>32364103426.876152</c:v>
                </c:pt>
                <c:pt idx="622">
                  <c:v>32372619716.330708</c:v>
                </c:pt>
                <c:pt idx="623">
                  <c:v>32383983285.226234</c:v>
                </c:pt>
                <c:pt idx="624">
                  <c:v>32383983285.226234</c:v>
                </c:pt>
                <c:pt idx="625">
                  <c:v>32383983285.226234</c:v>
                </c:pt>
                <c:pt idx="626">
                  <c:v>32374567178.815987</c:v>
                </c:pt>
                <c:pt idx="627">
                  <c:v>32388775180.397324</c:v>
                </c:pt>
                <c:pt idx="628">
                  <c:v>32388775180.397324</c:v>
                </c:pt>
                <c:pt idx="629">
                  <c:v>32414823980.197514</c:v>
                </c:pt>
                <c:pt idx="630">
                  <c:v>32443781960.531181</c:v>
                </c:pt>
                <c:pt idx="631">
                  <c:v>32443781960.531181</c:v>
                </c:pt>
                <c:pt idx="632">
                  <c:v>32443781960.531181</c:v>
                </c:pt>
                <c:pt idx="633">
                  <c:v>32478086154.060978</c:v>
                </c:pt>
                <c:pt idx="634">
                  <c:v>32480068505.843628</c:v>
                </c:pt>
                <c:pt idx="635">
                  <c:v>32402190734.14888</c:v>
                </c:pt>
                <c:pt idx="636">
                  <c:v>32419282435.07822</c:v>
                </c:pt>
                <c:pt idx="637">
                  <c:v>32459665308.19276</c:v>
                </c:pt>
                <c:pt idx="638">
                  <c:v>32459665308.19276</c:v>
                </c:pt>
                <c:pt idx="639">
                  <c:v>32274321543</c:v>
                </c:pt>
                <c:pt idx="640">
                  <c:v>32262959229.166359</c:v>
                </c:pt>
                <c:pt idx="641">
                  <c:v>32241228361.692558</c:v>
                </c:pt>
                <c:pt idx="642">
                  <c:v>32194079516.620842</c:v>
                </c:pt>
                <c:pt idx="643">
                  <c:v>32194079516.620842</c:v>
                </c:pt>
                <c:pt idx="644">
                  <c:v>32215834722.323616</c:v>
                </c:pt>
                <c:pt idx="645">
                  <c:v>32215834722.323616</c:v>
                </c:pt>
                <c:pt idx="646">
                  <c:v>32215834722.323616</c:v>
                </c:pt>
                <c:pt idx="647">
                  <c:v>32229161729.487251</c:v>
                </c:pt>
                <c:pt idx="648">
                  <c:v>32273581056.177322</c:v>
                </c:pt>
                <c:pt idx="649">
                  <c:v>32236060001.969582</c:v>
                </c:pt>
                <c:pt idx="650">
                  <c:v>32310839463.0056</c:v>
                </c:pt>
                <c:pt idx="651">
                  <c:v>32326975802.419159</c:v>
                </c:pt>
                <c:pt idx="652">
                  <c:v>32326975802.419159</c:v>
                </c:pt>
                <c:pt idx="653">
                  <c:v>32326975802.419159</c:v>
                </c:pt>
                <c:pt idx="654">
                  <c:v>32343136346.341835</c:v>
                </c:pt>
                <c:pt idx="655">
                  <c:v>32334569411.614113</c:v>
                </c:pt>
                <c:pt idx="656">
                  <c:v>32315701324.439102</c:v>
                </c:pt>
                <c:pt idx="657">
                  <c:v>32321557301.622231</c:v>
                </c:pt>
                <c:pt idx="658">
                  <c:v>32337709717.813484</c:v>
                </c:pt>
                <c:pt idx="659">
                  <c:v>32337709717.813484</c:v>
                </c:pt>
                <c:pt idx="660">
                  <c:v>32337709717.813484</c:v>
                </c:pt>
                <c:pt idx="661">
                  <c:v>32359753119.925621</c:v>
                </c:pt>
                <c:pt idx="662">
                  <c:v>32421413057.122307</c:v>
                </c:pt>
                <c:pt idx="663">
                  <c:v>32391525690.741131</c:v>
                </c:pt>
                <c:pt idx="664">
                  <c:v>32404598955.712341</c:v>
                </c:pt>
                <c:pt idx="665">
                  <c:v>32442580233.558975</c:v>
                </c:pt>
                <c:pt idx="666">
                  <c:v>32442580233.558975</c:v>
                </c:pt>
                <c:pt idx="667">
                  <c:v>32442580233.558975</c:v>
                </c:pt>
                <c:pt idx="668">
                  <c:v>32465308841.807556</c:v>
                </c:pt>
                <c:pt idx="669">
                  <c:v>32459853064.558456</c:v>
                </c:pt>
                <c:pt idx="670">
                  <c:v>32462933336.22538</c:v>
                </c:pt>
                <c:pt idx="671">
                  <c:v>32546193443.387444</c:v>
                </c:pt>
                <c:pt idx="672">
                  <c:v>32755067823.150818</c:v>
                </c:pt>
                <c:pt idx="673">
                  <c:v>32755067823.150818</c:v>
                </c:pt>
                <c:pt idx="674">
                  <c:v>32755067823.150818</c:v>
                </c:pt>
                <c:pt idx="675">
                  <c:v>32664072742.653893</c:v>
                </c:pt>
                <c:pt idx="676">
                  <c:v>32691372784.241669</c:v>
                </c:pt>
                <c:pt idx="677">
                  <c:v>32638469095.271042</c:v>
                </c:pt>
                <c:pt idx="678">
                  <c:v>32640765718.500809</c:v>
                </c:pt>
                <c:pt idx="679">
                  <c:v>32660168819.386593</c:v>
                </c:pt>
                <c:pt idx="680">
                  <c:v>32660168819.386593</c:v>
                </c:pt>
                <c:pt idx="681">
                  <c:v>32660168819.386593</c:v>
                </c:pt>
                <c:pt idx="682">
                  <c:v>32665722264.04726</c:v>
                </c:pt>
                <c:pt idx="683">
                  <c:v>32754621806.17522</c:v>
                </c:pt>
                <c:pt idx="684">
                  <c:v>32679487287.943947</c:v>
                </c:pt>
                <c:pt idx="685">
                  <c:v>32636816677.205086</c:v>
                </c:pt>
                <c:pt idx="686">
                  <c:v>32665950294.073021</c:v>
                </c:pt>
                <c:pt idx="687">
                  <c:v>32665950294.073021</c:v>
                </c:pt>
                <c:pt idx="688">
                  <c:v>32665950294.073021</c:v>
                </c:pt>
                <c:pt idx="689">
                  <c:v>32710397181.181961</c:v>
                </c:pt>
                <c:pt idx="690">
                  <c:v>32774545151.001938</c:v>
                </c:pt>
                <c:pt idx="691">
                  <c:v>32845146698.675648</c:v>
                </c:pt>
                <c:pt idx="692">
                  <c:v>32799984924.223141</c:v>
                </c:pt>
                <c:pt idx="693">
                  <c:v>32886186694.687561</c:v>
                </c:pt>
                <c:pt idx="694">
                  <c:v>32886186694.687561</c:v>
                </c:pt>
                <c:pt idx="695">
                  <c:v>32886186694.687561</c:v>
                </c:pt>
                <c:pt idx="696">
                  <c:v>32891378355.547028</c:v>
                </c:pt>
                <c:pt idx="697">
                  <c:v>32958932407.137997</c:v>
                </c:pt>
                <c:pt idx="698">
                  <c:v>32953229343.346371</c:v>
                </c:pt>
                <c:pt idx="699">
                  <c:v>32911426809.724743</c:v>
                </c:pt>
                <c:pt idx="700">
                  <c:v>32934616711.105652</c:v>
                </c:pt>
                <c:pt idx="701">
                  <c:v>32934616711.105652</c:v>
                </c:pt>
                <c:pt idx="702">
                  <c:v>32934616711.105652</c:v>
                </c:pt>
                <c:pt idx="703">
                  <c:v>32934616711.105652</c:v>
                </c:pt>
                <c:pt idx="704">
                  <c:v>32933667573.689667</c:v>
                </c:pt>
                <c:pt idx="705">
                  <c:v>33035616525.806858</c:v>
                </c:pt>
                <c:pt idx="706">
                  <c:v>33078677069.936195</c:v>
                </c:pt>
                <c:pt idx="707">
                  <c:v>33105084811.799416</c:v>
                </c:pt>
                <c:pt idx="708">
                  <c:v>33105084811.799416</c:v>
                </c:pt>
                <c:pt idx="709">
                  <c:v>33105084811.799416</c:v>
                </c:pt>
                <c:pt idx="710">
                  <c:v>33191723353.234318</c:v>
                </c:pt>
                <c:pt idx="711">
                  <c:v>33360955334.535297</c:v>
                </c:pt>
                <c:pt idx="712">
                  <c:v>33252213276.138046</c:v>
                </c:pt>
                <c:pt idx="713">
                  <c:v>33354096075.228863</c:v>
                </c:pt>
                <c:pt idx="714">
                  <c:v>33604853348.230961</c:v>
                </c:pt>
                <c:pt idx="715">
                  <c:v>33604853348.230961</c:v>
                </c:pt>
                <c:pt idx="716">
                  <c:v>33604853348.230961</c:v>
                </c:pt>
                <c:pt idx="717">
                  <c:v>33650684968.738335</c:v>
                </c:pt>
                <c:pt idx="718">
                  <c:v>33693032532.493519</c:v>
                </c:pt>
                <c:pt idx="719">
                  <c:v>33989840029.286217</c:v>
                </c:pt>
                <c:pt idx="720">
                  <c:v>34138403225.971939</c:v>
                </c:pt>
                <c:pt idx="721">
                  <c:v>34313774261.881454</c:v>
                </c:pt>
                <c:pt idx="722">
                  <c:v>34313774261.881454</c:v>
                </c:pt>
                <c:pt idx="723">
                  <c:v>34313774261.881454</c:v>
                </c:pt>
                <c:pt idx="724">
                  <c:v>34450689418.851898</c:v>
                </c:pt>
                <c:pt idx="725">
                  <c:v>34466305715.286575</c:v>
                </c:pt>
                <c:pt idx="726">
                  <c:v>34453416414.946899</c:v>
                </c:pt>
                <c:pt idx="727">
                  <c:v>34453891616.34761</c:v>
                </c:pt>
                <c:pt idx="728">
                  <c:v>34479169223.825531</c:v>
                </c:pt>
                <c:pt idx="729">
                  <c:v>34479169223.825531</c:v>
                </c:pt>
                <c:pt idx="730">
                  <c:v>34479169223.825531</c:v>
                </c:pt>
                <c:pt idx="731">
                  <c:v>35533322286</c:v>
                </c:pt>
                <c:pt idx="732">
                  <c:v>35626410308.604004</c:v>
                </c:pt>
                <c:pt idx="733">
                  <c:v>35603960710.245903</c:v>
                </c:pt>
                <c:pt idx="734">
                  <c:v>35618506439.837738</c:v>
                </c:pt>
                <c:pt idx="735">
                  <c:v>35550589973.560928</c:v>
                </c:pt>
                <c:pt idx="736">
                  <c:v>35550589973.560928</c:v>
                </c:pt>
                <c:pt idx="737">
                  <c:v>35550589973.560928</c:v>
                </c:pt>
                <c:pt idx="738">
                  <c:v>35492093548.545578</c:v>
                </c:pt>
                <c:pt idx="739">
                  <c:v>35525509164.727554</c:v>
                </c:pt>
                <c:pt idx="740">
                  <c:v>35477871818.763138</c:v>
                </c:pt>
                <c:pt idx="741">
                  <c:v>35502485863.377548</c:v>
                </c:pt>
                <c:pt idx="742">
                  <c:v>35527171887.191071</c:v>
                </c:pt>
                <c:pt idx="743">
                  <c:v>35527171887.191071</c:v>
                </c:pt>
                <c:pt idx="744">
                  <c:v>35527171887.191071</c:v>
                </c:pt>
                <c:pt idx="745">
                  <c:v>35527171887.191071</c:v>
                </c:pt>
                <c:pt idx="746">
                  <c:v>35536103505.337372</c:v>
                </c:pt>
                <c:pt idx="747">
                  <c:v>35536103505.337372</c:v>
                </c:pt>
                <c:pt idx="748">
                  <c:v>35504506769.01152</c:v>
                </c:pt>
                <c:pt idx="749">
                  <c:v>35521180801.965874</c:v>
                </c:pt>
                <c:pt idx="750">
                  <c:v>35521180801.965874</c:v>
                </c:pt>
                <c:pt idx="751">
                  <c:v>35521180801.965874</c:v>
                </c:pt>
                <c:pt idx="752">
                  <c:v>35530474020.976067</c:v>
                </c:pt>
                <c:pt idx="753">
                  <c:v>35527835289.299973</c:v>
                </c:pt>
                <c:pt idx="754">
                  <c:v>35517778141.743652</c:v>
                </c:pt>
                <c:pt idx="755">
                  <c:v>35555947531.00679</c:v>
                </c:pt>
                <c:pt idx="756">
                  <c:v>35509523006.857887</c:v>
                </c:pt>
                <c:pt idx="757">
                  <c:v>35509523006.857887</c:v>
                </c:pt>
                <c:pt idx="758">
                  <c:v>35509523006.857887</c:v>
                </c:pt>
                <c:pt idx="759">
                  <c:v>35566341628.96682</c:v>
                </c:pt>
                <c:pt idx="760">
                  <c:v>35604738717.580856</c:v>
                </c:pt>
                <c:pt idx="761">
                  <c:v>35637853495.528351</c:v>
                </c:pt>
                <c:pt idx="762">
                  <c:v>35695409386.892647</c:v>
                </c:pt>
                <c:pt idx="763">
                  <c:v>35763657465.733536</c:v>
                </c:pt>
                <c:pt idx="764">
                  <c:v>35763657465.733536</c:v>
                </c:pt>
                <c:pt idx="765">
                  <c:v>35763657465.733536</c:v>
                </c:pt>
                <c:pt idx="766">
                  <c:v>35743384975.088318</c:v>
                </c:pt>
                <c:pt idx="767">
                  <c:v>35726863691.205109</c:v>
                </c:pt>
                <c:pt idx="768">
                  <c:v>35717185339.536613</c:v>
                </c:pt>
                <c:pt idx="769">
                  <c:v>35712441615.218422</c:v>
                </c:pt>
                <c:pt idx="770">
                  <c:v>35744748018.436211</c:v>
                </c:pt>
                <c:pt idx="771">
                  <c:v>35744748018.436211</c:v>
                </c:pt>
                <c:pt idx="772">
                  <c:v>35744748018.436211</c:v>
                </c:pt>
                <c:pt idx="773">
                  <c:v>35744748018.436211</c:v>
                </c:pt>
                <c:pt idx="774">
                  <c:v>35740623910.725708</c:v>
                </c:pt>
                <c:pt idx="775">
                  <c:v>35813386891.91404</c:v>
                </c:pt>
                <c:pt idx="776">
                  <c:v>35753721444.968872</c:v>
                </c:pt>
                <c:pt idx="777">
                  <c:v>35812140203.269882</c:v>
                </c:pt>
                <c:pt idx="778">
                  <c:v>35812140203.269882</c:v>
                </c:pt>
                <c:pt idx="779">
                  <c:v>35812140203.269882</c:v>
                </c:pt>
                <c:pt idx="780">
                  <c:v>35780963730.743744</c:v>
                </c:pt>
                <c:pt idx="781">
                  <c:v>35766469269.058464</c:v>
                </c:pt>
                <c:pt idx="782">
                  <c:v>35738158310.767532</c:v>
                </c:pt>
                <c:pt idx="783">
                  <c:v>35721052825.120613</c:v>
                </c:pt>
                <c:pt idx="784">
                  <c:v>35721052825.120613</c:v>
                </c:pt>
                <c:pt idx="785">
                  <c:v>35721052825.120613</c:v>
                </c:pt>
                <c:pt idx="786">
                  <c:v>35721052825.120613</c:v>
                </c:pt>
                <c:pt idx="787">
                  <c:v>35757427464.565475</c:v>
                </c:pt>
                <c:pt idx="788">
                  <c:v>35829699319.116806</c:v>
                </c:pt>
                <c:pt idx="789">
                  <c:v>35813662711.407471</c:v>
                </c:pt>
                <c:pt idx="790">
                  <c:v>35813662711.407471</c:v>
                </c:pt>
                <c:pt idx="791">
                  <c:v>35829038739.581848</c:v>
                </c:pt>
                <c:pt idx="792">
                  <c:v>35829038739.581848</c:v>
                </c:pt>
                <c:pt idx="793">
                  <c:v>35829038739.581848</c:v>
                </c:pt>
                <c:pt idx="794">
                  <c:v>35877976985.54393</c:v>
                </c:pt>
                <c:pt idx="795">
                  <c:v>35894744892.126129</c:v>
                </c:pt>
                <c:pt idx="796">
                  <c:v>35899980634.952278</c:v>
                </c:pt>
                <c:pt idx="797">
                  <c:v>35925189099.08622</c:v>
                </c:pt>
                <c:pt idx="798">
                  <c:v>36025698257.587288</c:v>
                </c:pt>
                <c:pt idx="799">
                  <c:v>36025698257.587288</c:v>
                </c:pt>
                <c:pt idx="800">
                  <c:v>36025698257.587288</c:v>
                </c:pt>
                <c:pt idx="801">
                  <c:v>36021684419.490952</c:v>
                </c:pt>
                <c:pt idx="802">
                  <c:v>36061560700.640221</c:v>
                </c:pt>
                <c:pt idx="803">
                  <c:v>36097085074.912437</c:v>
                </c:pt>
                <c:pt idx="804">
                  <c:v>36165899534.664558</c:v>
                </c:pt>
                <c:pt idx="805">
                  <c:v>36182327417.712341</c:v>
                </c:pt>
                <c:pt idx="806">
                  <c:v>36182327417.712341</c:v>
                </c:pt>
                <c:pt idx="807">
                  <c:v>36182327417.712341</c:v>
                </c:pt>
                <c:pt idx="808">
                  <c:v>36205248893.375076</c:v>
                </c:pt>
                <c:pt idx="809">
                  <c:v>36172282766.967606</c:v>
                </c:pt>
                <c:pt idx="810">
                  <c:v>36145048984.380455</c:v>
                </c:pt>
                <c:pt idx="811">
                  <c:v>36183600903.944733</c:v>
                </c:pt>
                <c:pt idx="812">
                  <c:v>36200937409.070313</c:v>
                </c:pt>
                <c:pt idx="813">
                  <c:v>36200937409.070313</c:v>
                </c:pt>
                <c:pt idx="814">
                  <c:v>36200937409.070313</c:v>
                </c:pt>
                <c:pt idx="815">
                  <c:v>36208995293.281586</c:v>
                </c:pt>
                <c:pt idx="816">
                  <c:v>36205519675.162254</c:v>
                </c:pt>
                <c:pt idx="817">
                  <c:v>36205519675.162254</c:v>
                </c:pt>
                <c:pt idx="818">
                  <c:v>36173446546.060677</c:v>
                </c:pt>
                <c:pt idx="819">
                  <c:v>36281908069.209137</c:v>
                </c:pt>
                <c:pt idx="820">
                  <c:v>36281908069.209137</c:v>
                </c:pt>
                <c:pt idx="821">
                  <c:v>36281908069.209137</c:v>
                </c:pt>
                <c:pt idx="822">
                  <c:v>36287554902.003708</c:v>
                </c:pt>
                <c:pt idx="823">
                  <c:v>43921522065</c:v>
                </c:pt>
                <c:pt idx="824">
                  <c:v>43921522065</c:v>
                </c:pt>
                <c:pt idx="825">
                  <c:v>43963956437.162498</c:v>
                </c:pt>
                <c:pt idx="826">
                  <c:v>44013896806.061485</c:v>
                </c:pt>
                <c:pt idx="827">
                  <c:v>44013896806.061485</c:v>
                </c:pt>
                <c:pt idx="828">
                  <c:v>44013896806.061485</c:v>
                </c:pt>
                <c:pt idx="829">
                  <c:v>44020044465.731552</c:v>
                </c:pt>
                <c:pt idx="830">
                  <c:v>43975426641.844627</c:v>
                </c:pt>
                <c:pt idx="831">
                  <c:v>43966797293.25856</c:v>
                </c:pt>
                <c:pt idx="832">
                  <c:v>43977305082.367462</c:v>
                </c:pt>
                <c:pt idx="833">
                  <c:v>43921686238.959488</c:v>
                </c:pt>
                <c:pt idx="834">
                  <c:v>43921686238.959488</c:v>
                </c:pt>
                <c:pt idx="835">
                  <c:v>43921686238.959488</c:v>
                </c:pt>
                <c:pt idx="836">
                  <c:v>43925987883.262138</c:v>
                </c:pt>
                <c:pt idx="837">
                  <c:v>43959850001.448303</c:v>
                </c:pt>
                <c:pt idx="838">
                  <c:v>43985772788.592796</c:v>
                </c:pt>
                <c:pt idx="839">
                  <c:v>43996294336.725113</c:v>
                </c:pt>
                <c:pt idx="840">
                  <c:v>44011144409.945686</c:v>
                </c:pt>
                <c:pt idx="841">
                  <c:v>44011144409.945686</c:v>
                </c:pt>
                <c:pt idx="842">
                  <c:v>44011144409.945686</c:v>
                </c:pt>
                <c:pt idx="843">
                  <c:v>44011144409.945686</c:v>
                </c:pt>
                <c:pt idx="844">
                  <c:v>43996279486.651886</c:v>
                </c:pt>
                <c:pt idx="845">
                  <c:v>43928846580.986954</c:v>
                </c:pt>
                <c:pt idx="846">
                  <c:v>43940591683.501297</c:v>
                </c:pt>
                <c:pt idx="847">
                  <c:v>43970795257.909363</c:v>
                </c:pt>
                <c:pt idx="848">
                  <c:v>43970795257.909363</c:v>
                </c:pt>
                <c:pt idx="849">
                  <c:v>43970795257.909363</c:v>
                </c:pt>
                <c:pt idx="850">
                  <c:v>44015278095.030243</c:v>
                </c:pt>
                <c:pt idx="851">
                  <c:v>44044414726.849396</c:v>
                </c:pt>
                <c:pt idx="852">
                  <c:v>44029512887.448227</c:v>
                </c:pt>
                <c:pt idx="853">
                  <c:v>44040070548.893845</c:v>
                </c:pt>
                <c:pt idx="854">
                  <c:v>44046304550.577209</c:v>
                </c:pt>
                <c:pt idx="855">
                  <c:v>44046304550.577209</c:v>
                </c:pt>
                <c:pt idx="856">
                  <c:v>44046304550.577209</c:v>
                </c:pt>
                <c:pt idx="857">
                  <c:v>44022042308.193161</c:v>
                </c:pt>
                <c:pt idx="858">
                  <c:v>43956299789.685135</c:v>
                </c:pt>
                <c:pt idx="859">
                  <c:v>43934081025.437096</c:v>
                </c:pt>
                <c:pt idx="860">
                  <c:v>43921165580.962021</c:v>
                </c:pt>
                <c:pt idx="861">
                  <c:v>43884825110.764496</c:v>
                </c:pt>
                <c:pt idx="862">
                  <c:v>43884825110.764496</c:v>
                </c:pt>
                <c:pt idx="863">
                  <c:v>43884825110.764496</c:v>
                </c:pt>
                <c:pt idx="864">
                  <c:v>43877453985.75383</c:v>
                </c:pt>
                <c:pt idx="865">
                  <c:v>43918582444.437912</c:v>
                </c:pt>
                <c:pt idx="866">
                  <c:v>43886552912.048592</c:v>
                </c:pt>
                <c:pt idx="867">
                  <c:v>43922800707.609337</c:v>
                </c:pt>
                <c:pt idx="868">
                  <c:v>43941274470.798882</c:v>
                </c:pt>
                <c:pt idx="869">
                  <c:v>43941274470.798882</c:v>
                </c:pt>
                <c:pt idx="870">
                  <c:v>43941274470.798882</c:v>
                </c:pt>
                <c:pt idx="871">
                  <c:v>43941274470.798882</c:v>
                </c:pt>
                <c:pt idx="872">
                  <c:v>43935144797.836174</c:v>
                </c:pt>
                <c:pt idx="873">
                  <c:v>43910470690.109848</c:v>
                </c:pt>
                <c:pt idx="874">
                  <c:v>43952297487.041214</c:v>
                </c:pt>
                <c:pt idx="875">
                  <c:v>43988711180.409843</c:v>
                </c:pt>
                <c:pt idx="876">
                  <c:v>43988711180.409843</c:v>
                </c:pt>
                <c:pt idx="877">
                  <c:v>43988711180.409843</c:v>
                </c:pt>
                <c:pt idx="878">
                  <c:v>44025825002.415924</c:v>
                </c:pt>
                <c:pt idx="879">
                  <c:v>44045035864.284744</c:v>
                </c:pt>
                <c:pt idx="880">
                  <c:v>43996606815.019661</c:v>
                </c:pt>
                <c:pt idx="881">
                  <c:v>44005923701.283783</c:v>
                </c:pt>
                <c:pt idx="882">
                  <c:v>44007817115.905716</c:v>
                </c:pt>
                <c:pt idx="883">
                  <c:v>44007817115.905716</c:v>
                </c:pt>
                <c:pt idx="884">
                  <c:v>44007817115.905716</c:v>
                </c:pt>
                <c:pt idx="885">
                  <c:v>44011461961.144989</c:v>
                </c:pt>
                <c:pt idx="886">
                  <c:v>44044914224.225525</c:v>
                </c:pt>
                <c:pt idx="887">
                  <c:v>43973526306.242523</c:v>
                </c:pt>
                <c:pt idx="888">
                  <c:v>43991456678.16835</c:v>
                </c:pt>
                <c:pt idx="889">
                  <c:v>43995776440.449699</c:v>
                </c:pt>
                <c:pt idx="890">
                  <c:v>43995776440.449699</c:v>
                </c:pt>
                <c:pt idx="891">
                  <c:v>43995776440.449699</c:v>
                </c:pt>
                <c:pt idx="892">
                  <c:v>44070646971.783722</c:v>
                </c:pt>
                <c:pt idx="893">
                  <c:v>44052595975.329254</c:v>
                </c:pt>
                <c:pt idx="894">
                  <c:v>43997297821.584946</c:v>
                </c:pt>
                <c:pt idx="895">
                  <c:v>44016470797.299232</c:v>
                </c:pt>
                <c:pt idx="896">
                  <c:v>44031341655.872391</c:v>
                </c:pt>
                <c:pt idx="897">
                  <c:v>44031341655.872391</c:v>
                </c:pt>
                <c:pt idx="898">
                  <c:v>44031341655.872391</c:v>
                </c:pt>
                <c:pt idx="899">
                  <c:v>44041290700.778183</c:v>
                </c:pt>
                <c:pt idx="900">
                  <c:v>44067967857.130592</c:v>
                </c:pt>
                <c:pt idx="901">
                  <c:v>44013221963.191605</c:v>
                </c:pt>
                <c:pt idx="902">
                  <c:v>44039239217.007446</c:v>
                </c:pt>
                <c:pt idx="903">
                  <c:v>44046078083.763962</c:v>
                </c:pt>
                <c:pt idx="904">
                  <c:v>44046078083.763962</c:v>
                </c:pt>
                <c:pt idx="905">
                  <c:v>44046078083.763962</c:v>
                </c:pt>
                <c:pt idx="906">
                  <c:v>44052920690.654312</c:v>
                </c:pt>
                <c:pt idx="907">
                  <c:v>44081521304.601974</c:v>
                </c:pt>
                <c:pt idx="908">
                  <c:v>44020555225.670425</c:v>
                </c:pt>
                <c:pt idx="909">
                  <c:v>44019947683.977524</c:v>
                </c:pt>
                <c:pt idx="910">
                  <c:v>44028601724.151657</c:v>
                </c:pt>
                <c:pt idx="911">
                  <c:v>44028601724.151657</c:v>
                </c:pt>
                <c:pt idx="912">
                  <c:v>44028601724.151657</c:v>
                </c:pt>
                <c:pt idx="913">
                  <c:v>60040707041</c:v>
                </c:pt>
                <c:pt idx="914">
                  <c:v>60042418985.444443</c:v>
                </c:pt>
                <c:pt idx="915">
                  <c:v>60006837174.514915</c:v>
                </c:pt>
                <c:pt idx="916">
                  <c:v>60073394540.97731</c:v>
                </c:pt>
                <c:pt idx="917">
                  <c:v>60331977432.117798</c:v>
                </c:pt>
                <c:pt idx="918">
                  <c:v>60331977432.117798</c:v>
                </c:pt>
                <c:pt idx="919">
                  <c:v>60331977432.117798</c:v>
                </c:pt>
                <c:pt idx="920">
                  <c:v>60214233330.000809</c:v>
                </c:pt>
                <c:pt idx="921">
                  <c:v>60026778165.747635</c:v>
                </c:pt>
                <c:pt idx="922">
                  <c:v>59838707800.614334</c:v>
                </c:pt>
                <c:pt idx="923">
                  <c:v>59923137173.03685</c:v>
                </c:pt>
                <c:pt idx="924">
                  <c:v>59895634474.2976</c:v>
                </c:pt>
                <c:pt idx="925">
                  <c:v>59895634474.2976</c:v>
                </c:pt>
                <c:pt idx="926">
                  <c:v>59895634474.2976</c:v>
                </c:pt>
                <c:pt idx="927">
                  <c:v>59969766416.440308</c:v>
                </c:pt>
                <c:pt idx="928">
                  <c:v>60004375098.171509</c:v>
                </c:pt>
                <c:pt idx="929">
                  <c:v>59959011640.542053</c:v>
                </c:pt>
                <c:pt idx="930">
                  <c:v>59920996961.701035</c:v>
                </c:pt>
                <c:pt idx="931">
                  <c:v>59920996961.701035</c:v>
                </c:pt>
                <c:pt idx="932">
                  <c:v>59920996961.701035</c:v>
                </c:pt>
                <c:pt idx="933">
                  <c:v>59920996961.701035</c:v>
                </c:pt>
                <c:pt idx="934">
                  <c:v>59896261807.590851</c:v>
                </c:pt>
                <c:pt idx="935">
                  <c:v>59965927832.097733</c:v>
                </c:pt>
                <c:pt idx="936">
                  <c:v>59936667333.846985</c:v>
                </c:pt>
                <c:pt idx="937">
                  <c:v>60003866401.54039</c:v>
                </c:pt>
                <c:pt idx="938">
                  <c:v>60031460690.128922</c:v>
                </c:pt>
                <c:pt idx="939">
                  <c:v>60031460690.128922</c:v>
                </c:pt>
                <c:pt idx="940">
                  <c:v>60031460690.128922</c:v>
                </c:pt>
                <c:pt idx="941">
                  <c:v>60066161914.400291</c:v>
                </c:pt>
                <c:pt idx="942">
                  <c:v>60109708466.438187</c:v>
                </c:pt>
                <c:pt idx="943">
                  <c:v>60105428011.182663</c:v>
                </c:pt>
                <c:pt idx="944">
                  <c:v>60051053551.690994</c:v>
                </c:pt>
                <c:pt idx="945">
                  <c:v>59916829987.867256</c:v>
                </c:pt>
                <c:pt idx="946">
                  <c:v>59916829987.867256</c:v>
                </c:pt>
                <c:pt idx="947">
                  <c:v>59916829987.867256</c:v>
                </c:pt>
                <c:pt idx="948">
                  <c:v>59937949070.393143</c:v>
                </c:pt>
                <c:pt idx="949">
                  <c:v>59969746436.968086</c:v>
                </c:pt>
                <c:pt idx="950">
                  <c:v>59897107095.609879</c:v>
                </c:pt>
                <c:pt idx="951">
                  <c:v>59860899000.0672</c:v>
                </c:pt>
                <c:pt idx="952">
                  <c:v>59892595868.226151</c:v>
                </c:pt>
                <c:pt idx="953">
                  <c:v>59892595868.226151</c:v>
                </c:pt>
                <c:pt idx="954">
                  <c:v>59892595868.226151</c:v>
                </c:pt>
                <c:pt idx="955">
                  <c:v>59497342602.173843</c:v>
                </c:pt>
                <c:pt idx="956">
                  <c:v>59538169172.338997</c:v>
                </c:pt>
                <c:pt idx="957">
                  <c:v>59490324176.074722</c:v>
                </c:pt>
                <c:pt idx="958">
                  <c:v>59652649578.968491</c:v>
                </c:pt>
                <c:pt idx="959">
                  <c:v>59769719059.402344</c:v>
                </c:pt>
                <c:pt idx="960">
                  <c:v>59769719059.402344</c:v>
                </c:pt>
                <c:pt idx="961">
                  <c:v>59769719059.402344</c:v>
                </c:pt>
                <c:pt idx="962">
                  <c:v>59758284210.649345</c:v>
                </c:pt>
                <c:pt idx="963">
                  <c:v>59858276221.148941</c:v>
                </c:pt>
                <c:pt idx="964">
                  <c:v>59772793989.444366</c:v>
                </c:pt>
                <c:pt idx="965">
                  <c:v>59766648535.736969</c:v>
                </c:pt>
                <c:pt idx="966">
                  <c:v>59797368122.456848</c:v>
                </c:pt>
                <c:pt idx="967">
                  <c:v>59797368122.456848</c:v>
                </c:pt>
                <c:pt idx="968">
                  <c:v>59797368122.456848</c:v>
                </c:pt>
                <c:pt idx="969">
                  <c:v>59778913330.734879</c:v>
                </c:pt>
                <c:pt idx="970">
                  <c:v>59965188176.239029</c:v>
                </c:pt>
                <c:pt idx="971">
                  <c:v>59820999435.080788</c:v>
                </c:pt>
                <c:pt idx="972">
                  <c:v>59759409399.232193</c:v>
                </c:pt>
                <c:pt idx="973">
                  <c:v>59769984286.659409</c:v>
                </c:pt>
                <c:pt idx="974">
                  <c:v>59769984286.659409</c:v>
                </c:pt>
                <c:pt idx="975">
                  <c:v>59769984286.659409</c:v>
                </c:pt>
                <c:pt idx="976">
                  <c:v>59806864353.933006</c:v>
                </c:pt>
                <c:pt idx="977">
                  <c:v>59834056289.90918</c:v>
                </c:pt>
                <c:pt idx="978">
                  <c:v>59757374335.154236</c:v>
                </c:pt>
                <c:pt idx="979">
                  <c:v>59799512243.713554</c:v>
                </c:pt>
                <c:pt idx="980">
                  <c:v>59774901141.048447</c:v>
                </c:pt>
                <c:pt idx="981">
                  <c:v>59774901141.048447</c:v>
                </c:pt>
                <c:pt idx="982">
                  <c:v>59774901141.048447</c:v>
                </c:pt>
                <c:pt idx="983">
                  <c:v>59719581535.032951</c:v>
                </c:pt>
                <c:pt idx="984">
                  <c:v>59787898515.399948</c:v>
                </c:pt>
                <c:pt idx="985">
                  <c:v>59677204668.343063</c:v>
                </c:pt>
                <c:pt idx="986">
                  <c:v>59597618867.138245</c:v>
                </c:pt>
                <c:pt idx="987">
                  <c:v>59676946014.489151</c:v>
                </c:pt>
                <c:pt idx="988">
                  <c:v>59676946014.489151</c:v>
                </c:pt>
                <c:pt idx="989">
                  <c:v>59676946014.489151</c:v>
                </c:pt>
                <c:pt idx="990">
                  <c:v>59679642809.446739</c:v>
                </c:pt>
                <c:pt idx="991">
                  <c:v>59943807368.134377</c:v>
                </c:pt>
                <c:pt idx="992">
                  <c:v>59853536833.605141</c:v>
                </c:pt>
                <c:pt idx="993">
                  <c:v>59853536833.605141</c:v>
                </c:pt>
                <c:pt idx="994">
                  <c:v>59988334044.529007</c:v>
                </c:pt>
                <c:pt idx="995">
                  <c:v>59988334044.529007</c:v>
                </c:pt>
                <c:pt idx="996">
                  <c:v>59988334044.529007</c:v>
                </c:pt>
                <c:pt idx="997">
                  <c:v>60236333292.518211</c:v>
                </c:pt>
                <c:pt idx="998">
                  <c:v>60197905148.970276</c:v>
                </c:pt>
                <c:pt idx="999">
                  <c:v>60048958221.889587</c:v>
                </c:pt>
                <c:pt idx="1000">
                  <c:v>59921201144.761909</c:v>
                </c:pt>
                <c:pt idx="1001">
                  <c:v>60014840427.837967</c:v>
                </c:pt>
                <c:pt idx="1002">
                  <c:v>60014840427.837967</c:v>
                </c:pt>
                <c:pt idx="1003">
                  <c:v>60014840427.837967</c:v>
                </c:pt>
                <c:pt idx="1004">
                  <c:v>61397784739</c:v>
                </c:pt>
                <c:pt idx="1005">
                  <c:v>61195740383.810829</c:v>
                </c:pt>
                <c:pt idx="1006">
                  <c:v>61158492757.259491</c:v>
                </c:pt>
                <c:pt idx="1007">
                  <c:v>61014872022.903427</c:v>
                </c:pt>
                <c:pt idx="1008">
                  <c:v>61014872022.903427</c:v>
                </c:pt>
                <c:pt idx="1009">
                  <c:v>61014872022.903427</c:v>
                </c:pt>
                <c:pt idx="1010">
                  <c:v>61014872022.903427</c:v>
                </c:pt>
                <c:pt idx="1011">
                  <c:v>61069674227.584763</c:v>
                </c:pt>
                <c:pt idx="1012">
                  <c:v>61042219785.343674</c:v>
                </c:pt>
                <c:pt idx="1013">
                  <c:v>60977034771.732117</c:v>
                </c:pt>
                <c:pt idx="1014">
                  <c:v>61031004810.135391</c:v>
                </c:pt>
                <c:pt idx="1015">
                  <c:v>61110991364.246513</c:v>
                </c:pt>
                <c:pt idx="1016">
                  <c:v>61110991364.246513</c:v>
                </c:pt>
                <c:pt idx="1017">
                  <c:v>61110991364.246513</c:v>
                </c:pt>
                <c:pt idx="1018">
                  <c:v>61149600369.623764</c:v>
                </c:pt>
                <c:pt idx="1019">
                  <c:v>61133200891.486542</c:v>
                </c:pt>
                <c:pt idx="1020">
                  <c:v>61135456892.70179</c:v>
                </c:pt>
                <c:pt idx="1021">
                  <c:v>61115380222.672455</c:v>
                </c:pt>
                <c:pt idx="1022">
                  <c:v>61145137291.662018</c:v>
                </c:pt>
                <c:pt idx="1023">
                  <c:v>61145137291.662018</c:v>
                </c:pt>
                <c:pt idx="1024">
                  <c:v>61145137291.662018</c:v>
                </c:pt>
                <c:pt idx="1025">
                  <c:v>61213580498.728516</c:v>
                </c:pt>
                <c:pt idx="1026">
                  <c:v>61287397385.919037</c:v>
                </c:pt>
                <c:pt idx="1027">
                  <c:v>61065337735.02813</c:v>
                </c:pt>
                <c:pt idx="1028">
                  <c:v>61037139096.518372</c:v>
                </c:pt>
                <c:pt idx="1029">
                  <c:v>61045960000.429977</c:v>
                </c:pt>
                <c:pt idx="1030">
                  <c:v>61045960000.429977</c:v>
                </c:pt>
                <c:pt idx="1031">
                  <c:v>61045960000.429977</c:v>
                </c:pt>
                <c:pt idx="1032">
                  <c:v>61126002704.003738</c:v>
                </c:pt>
                <c:pt idx="1033">
                  <c:v>61112622232.056328</c:v>
                </c:pt>
                <c:pt idx="1034">
                  <c:v>61102256535.44191</c:v>
                </c:pt>
                <c:pt idx="1035">
                  <c:v>61110358896.437271</c:v>
                </c:pt>
                <c:pt idx="1036">
                  <c:v>61522018929.608948</c:v>
                </c:pt>
                <c:pt idx="1037">
                  <c:v>61522018929.608948</c:v>
                </c:pt>
                <c:pt idx="1038">
                  <c:v>61522018929.608948</c:v>
                </c:pt>
                <c:pt idx="1039">
                  <c:v>61719648055.714752</c:v>
                </c:pt>
                <c:pt idx="1040">
                  <c:v>61800952973.913727</c:v>
                </c:pt>
                <c:pt idx="1041">
                  <c:v>61814670169.434433</c:v>
                </c:pt>
                <c:pt idx="1042">
                  <c:v>61793332025.229057</c:v>
                </c:pt>
                <c:pt idx="1043">
                  <c:v>61772761383.612244</c:v>
                </c:pt>
                <c:pt idx="1044">
                  <c:v>61772761383.612244</c:v>
                </c:pt>
                <c:pt idx="1045">
                  <c:v>61772761383.612244</c:v>
                </c:pt>
                <c:pt idx="1046">
                  <c:v>61725551260.599548</c:v>
                </c:pt>
                <c:pt idx="1047">
                  <c:v>61874521575.964767</c:v>
                </c:pt>
                <c:pt idx="1048">
                  <c:v>62021202324.601852</c:v>
                </c:pt>
                <c:pt idx="1049">
                  <c:v>61944402047.380508</c:v>
                </c:pt>
                <c:pt idx="1050">
                  <c:v>61949792381.404938</c:v>
                </c:pt>
                <c:pt idx="1051">
                  <c:v>61949792381.404938</c:v>
                </c:pt>
                <c:pt idx="1052">
                  <c:v>61949792381.404938</c:v>
                </c:pt>
                <c:pt idx="1053">
                  <c:v>61875438403.347763</c:v>
                </c:pt>
                <c:pt idx="1054">
                  <c:v>62041243726.697647</c:v>
                </c:pt>
                <c:pt idx="1055">
                  <c:v>61959726104.574783</c:v>
                </c:pt>
                <c:pt idx="1056">
                  <c:v>61827917164.969406</c:v>
                </c:pt>
                <c:pt idx="1057">
                  <c:v>62126967110.921738</c:v>
                </c:pt>
                <c:pt idx="1058">
                  <c:v>62126967110.921738</c:v>
                </c:pt>
                <c:pt idx="1059">
                  <c:v>62126967110.921738</c:v>
                </c:pt>
                <c:pt idx="1060">
                  <c:v>62084572225.072784</c:v>
                </c:pt>
                <c:pt idx="1061">
                  <c:v>62208561425.681488</c:v>
                </c:pt>
                <c:pt idx="1062">
                  <c:v>62230949140.652786</c:v>
                </c:pt>
                <c:pt idx="1063">
                  <c:v>62225486710.158859</c:v>
                </c:pt>
                <c:pt idx="1064">
                  <c:v>62441393381.718971</c:v>
                </c:pt>
                <c:pt idx="1065">
                  <c:v>62441393381.718971</c:v>
                </c:pt>
                <c:pt idx="1066">
                  <c:v>62441393381.718971</c:v>
                </c:pt>
                <c:pt idx="1067">
                  <c:v>62441393381.718971</c:v>
                </c:pt>
                <c:pt idx="1068">
                  <c:v>62570988518.824051</c:v>
                </c:pt>
                <c:pt idx="1069">
                  <c:v>62606248753.181946</c:v>
                </c:pt>
                <c:pt idx="1070">
                  <c:v>62894240175.202408</c:v>
                </c:pt>
                <c:pt idx="1071">
                  <c:v>63407081233.496277</c:v>
                </c:pt>
                <c:pt idx="1072">
                  <c:v>63407081233.496277</c:v>
                </c:pt>
                <c:pt idx="1073">
                  <c:v>63407081233.496277</c:v>
                </c:pt>
                <c:pt idx="1074">
                  <c:v>63299660515.157806</c:v>
                </c:pt>
                <c:pt idx="1075">
                  <c:v>63292426112.276619</c:v>
                </c:pt>
                <c:pt idx="1076">
                  <c:v>63220852107.140106</c:v>
                </c:pt>
                <c:pt idx="1077">
                  <c:v>63269849779.592819</c:v>
                </c:pt>
                <c:pt idx="1078">
                  <c:v>63269097862.812958</c:v>
                </c:pt>
                <c:pt idx="1079">
                  <c:v>63269097862.812958</c:v>
                </c:pt>
                <c:pt idx="1080">
                  <c:v>63269097862.812958</c:v>
                </c:pt>
                <c:pt idx="1081">
                  <c:v>63508053498.306816</c:v>
                </c:pt>
                <c:pt idx="1082">
                  <c:v>63735731059.3423</c:v>
                </c:pt>
                <c:pt idx="1083">
                  <c:v>63677737152.764572</c:v>
                </c:pt>
                <c:pt idx="1084">
                  <c:v>63666470471.128906</c:v>
                </c:pt>
                <c:pt idx="1085">
                  <c:v>63703076561.730698</c:v>
                </c:pt>
                <c:pt idx="1086">
                  <c:v>63703076561.730698</c:v>
                </c:pt>
                <c:pt idx="1087">
                  <c:v>63703076561.730698</c:v>
                </c:pt>
                <c:pt idx="1088">
                  <c:v>63915657281.377998</c:v>
                </c:pt>
                <c:pt idx="1089">
                  <c:v>63902395213.124023</c:v>
                </c:pt>
                <c:pt idx="1090">
                  <c:v>63798325167.706451</c:v>
                </c:pt>
                <c:pt idx="1091">
                  <c:v>63654836779.710533</c:v>
                </c:pt>
                <c:pt idx="1092">
                  <c:v>63817360942.601471</c:v>
                </c:pt>
                <c:pt idx="1093">
                  <c:v>63817360942.601471</c:v>
                </c:pt>
                <c:pt idx="1094">
                  <c:v>63817360942.601471</c:v>
                </c:pt>
                <c:pt idx="1095">
                  <c:v>63782821673.964905</c:v>
                </c:pt>
                <c:pt idx="1096">
                  <c:v>73814526973</c:v>
                </c:pt>
                <c:pt idx="1097">
                  <c:v>73840912723.750336</c:v>
                </c:pt>
                <c:pt idx="1098">
                  <c:v>73770117392.538483</c:v>
                </c:pt>
                <c:pt idx="1099">
                  <c:v>73729005049.10614</c:v>
                </c:pt>
                <c:pt idx="1100">
                  <c:v>73729005049.10614</c:v>
                </c:pt>
                <c:pt idx="1101">
                  <c:v>73729005049.10614</c:v>
                </c:pt>
                <c:pt idx="1102">
                  <c:v>73781229034.325668</c:v>
                </c:pt>
                <c:pt idx="1103">
                  <c:v>73912691690.063156</c:v>
                </c:pt>
                <c:pt idx="1104">
                  <c:v>73838536428.442276</c:v>
                </c:pt>
                <c:pt idx="1105">
                  <c:v>73733965087.194809</c:v>
                </c:pt>
                <c:pt idx="1106">
                  <c:v>73785822557.040039</c:v>
                </c:pt>
                <c:pt idx="1107">
                  <c:v>73785822557.040039</c:v>
                </c:pt>
                <c:pt idx="1108">
                  <c:v>73785822557.040039</c:v>
                </c:pt>
                <c:pt idx="1109">
                  <c:v>73785822557.040039</c:v>
                </c:pt>
                <c:pt idx="1110">
                  <c:v>73819211105.807632</c:v>
                </c:pt>
                <c:pt idx="1111">
                  <c:v>73709727219.669617</c:v>
                </c:pt>
                <c:pt idx="1112">
                  <c:v>73806052097.715912</c:v>
                </c:pt>
                <c:pt idx="1113">
                  <c:v>73917842249.264923</c:v>
                </c:pt>
                <c:pt idx="1114">
                  <c:v>73917842249.264923</c:v>
                </c:pt>
                <c:pt idx="1115">
                  <c:v>73917842249.264923</c:v>
                </c:pt>
                <c:pt idx="1116">
                  <c:v>74149661705.601379</c:v>
                </c:pt>
                <c:pt idx="1117">
                  <c:v>74163654632.002975</c:v>
                </c:pt>
                <c:pt idx="1118">
                  <c:v>74138330119.276672</c:v>
                </c:pt>
                <c:pt idx="1119">
                  <c:v>74118300262.295486</c:v>
                </c:pt>
                <c:pt idx="1120">
                  <c:v>74289305535.813202</c:v>
                </c:pt>
                <c:pt idx="1121">
                  <c:v>74289305535.813202</c:v>
                </c:pt>
                <c:pt idx="1122">
                  <c:v>74289305535.813202</c:v>
                </c:pt>
                <c:pt idx="1123">
                  <c:v>74474845002.082733</c:v>
                </c:pt>
                <c:pt idx="1124">
                  <c:v>74554315590.659271</c:v>
                </c:pt>
                <c:pt idx="1125">
                  <c:v>74131262246.152313</c:v>
                </c:pt>
                <c:pt idx="1126">
                  <c:v>74356584588.880768</c:v>
                </c:pt>
                <c:pt idx="1127">
                  <c:v>74486155975.690628</c:v>
                </c:pt>
                <c:pt idx="1128">
                  <c:v>74486155975.690628</c:v>
                </c:pt>
                <c:pt idx="1129">
                  <c:v>74486155975.690628</c:v>
                </c:pt>
                <c:pt idx="1130">
                  <c:v>74210569179.843628</c:v>
                </c:pt>
                <c:pt idx="1131">
                  <c:v>74181313323.720413</c:v>
                </c:pt>
                <c:pt idx="1132">
                  <c:v>74141998942.722519</c:v>
                </c:pt>
                <c:pt idx="1133">
                  <c:v>74317247773.567932</c:v>
                </c:pt>
                <c:pt idx="1134">
                  <c:v>74321647451.030182</c:v>
                </c:pt>
                <c:pt idx="1135">
                  <c:v>74321647451.030182</c:v>
                </c:pt>
                <c:pt idx="1136">
                  <c:v>74321647451.030182</c:v>
                </c:pt>
                <c:pt idx="1137">
                  <c:v>74197053391.788391</c:v>
                </c:pt>
                <c:pt idx="1138">
                  <c:v>74379464435.756958</c:v>
                </c:pt>
                <c:pt idx="1139">
                  <c:v>74180931037.51236</c:v>
                </c:pt>
                <c:pt idx="1140">
                  <c:v>74123372756.126556</c:v>
                </c:pt>
                <c:pt idx="1141">
                  <c:v>74162220824.819046</c:v>
                </c:pt>
                <c:pt idx="1142">
                  <c:v>74162220824.819046</c:v>
                </c:pt>
                <c:pt idx="1143">
                  <c:v>74162220824.819046</c:v>
                </c:pt>
                <c:pt idx="1144">
                  <c:v>74239219244.536804</c:v>
                </c:pt>
                <c:pt idx="1145">
                  <c:v>74284937532.903763</c:v>
                </c:pt>
                <c:pt idx="1146">
                  <c:v>74188521459.814545</c:v>
                </c:pt>
                <c:pt idx="1147">
                  <c:v>74238240319.702606</c:v>
                </c:pt>
                <c:pt idx="1148">
                  <c:v>74446322438.352112</c:v>
                </c:pt>
                <c:pt idx="1149">
                  <c:v>74446322438.352112</c:v>
                </c:pt>
                <c:pt idx="1150">
                  <c:v>74446322438.352112</c:v>
                </c:pt>
                <c:pt idx="1151">
                  <c:v>74487565975.456711</c:v>
                </c:pt>
                <c:pt idx="1152">
                  <c:v>74728204177.075089</c:v>
                </c:pt>
                <c:pt idx="1153">
                  <c:v>74344214110.952499</c:v>
                </c:pt>
                <c:pt idx="1154">
                  <c:v>74344214110.952499</c:v>
                </c:pt>
                <c:pt idx="1155">
                  <c:v>74558808875.197479</c:v>
                </c:pt>
                <c:pt idx="1156">
                  <c:v>74558808875.197479</c:v>
                </c:pt>
                <c:pt idx="1157">
                  <c:v>74558808875.197479</c:v>
                </c:pt>
                <c:pt idx="1158">
                  <c:v>74733120736.288528</c:v>
                </c:pt>
                <c:pt idx="1159">
                  <c:v>74859172708.286987</c:v>
                </c:pt>
                <c:pt idx="1160">
                  <c:v>75099603467.419418</c:v>
                </c:pt>
                <c:pt idx="1161">
                  <c:v>75131840741.733032</c:v>
                </c:pt>
                <c:pt idx="1162">
                  <c:v>75159485820.935333</c:v>
                </c:pt>
                <c:pt idx="1163">
                  <c:v>75159485820.935333</c:v>
                </c:pt>
                <c:pt idx="1164">
                  <c:v>75159485820.935333</c:v>
                </c:pt>
                <c:pt idx="1165">
                  <c:v>75162939302.637512</c:v>
                </c:pt>
                <c:pt idx="1166">
                  <c:v>75119100687.624634</c:v>
                </c:pt>
                <c:pt idx="1167">
                  <c:v>75324085901.359848</c:v>
                </c:pt>
                <c:pt idx="1168">
                  <c:v>75485440273.951569</c:v>
                </c:pt>
                <c:pt idx="1169">
                  <c:v>75688728397.602158</c:v>
                </c:pt>
                <c:pt idx="1170">
                  <c:v>75688728397.602158</c:v>
                </c:pt>
                <c:pt idx="1171">
                  <c:v>75688728397.602158</c:v>
                </c:pt>
                <c:pt idx="1172">
                  <c:v>75638218090.187927</c:v>
                </c:pt>
                <c:pt idx="1173">
                  <c:v>75674574611.169678</c:v>
                </c:pt>
                <c:pt idx="1174">
                  <c:v>75633348330.289063</c:v>
                </c:pt>
                <c:pt idx="1175">
                  <c:v>75730888473.510086</c:v>
                </c:pt>
                <c:pt idx="1176">
                  <c:v>75736791152.285599</c:v>
                </c:pt>
                <c:pt idx="1177">
                  <c:v>75736791152.285599</c:v>
                </c:pt>
                <c:pt idx="1178">
                  <c:v>75736791152.285599</c:v>
                </c:pt>
                <c:pt idx="1179">
                  <c:v>75681337869.844498</c:v>
                </c:pt>
                <c:pt idx="1180">
                  <c:v>75830925386.060776</c:v>
                </c:pt>
                <c:pt idx="1181">
                  <c:v>75528613296.233856</c:v>
                </c:pt>
                <c:pt idx="1182">
                  <c:v>75528613296.233856</c:v>
                </c:pt>
                <c:pt idx="1183">
                  <c:v>75593111264.2724</c:v>
                </c:pt>
                <c:pt idx="1184">
                  <c:v>75593111264.2724</c:v>
                </c:pt>
                <c:pt idx="1185">
                  <c:v>75593111264.2724</c:v>
                </c:pt>
                <c:pt idx="1186">
                  <c:v>75615438157.194229</c:v>
                </c:pt>
                <c:pt idx="1187">
                  <c:v>76033773746.647141</c:v>
                </c:pt>
                <c:pt idx="1188">
                  <c:v>75332981976</c:v>
                </c:pt>
                <c:pt idx="1189">
                  <c:v>75332981976</c:v>
                </c:pt>
                <c:pt idx="1190">
                  <c:v>75406024217.848755</c:v>
                </c:pt>
                <c:pt idx="1191">
                  <c:v>75406024217.848755</c:v>
                </c:pt>
                <c:pt idx="1192">
                  <c:v>75406024217.848755</c:v>
                </c:pt>
                <c:pt idx="1193">
                  <c:v>75491932463.762268</c:v>
                </c:pt>
                <c:pt idx="1194">
                  <c:v>75539098590.536713</c:v>
                </c:pt>
                <c:pt idx="1195">
                  <c:v>75510230749.813553</c:v>
                </c:pt>
                <c:pt idx="1196">
                  <c:v>75519197180.031921</c:v>
                </c:pt>
                <c:pt idx="1197">
                  <c:v>75496521644.289398</c:v>
                </c:pt>
                <c:pt idx="1198">
                  <c:v>75496521644.289398</c:v>
                </c:pt>
                <c:pt idx="1199">
                  <c:v>75496521644.289398</c:v>
                </c:pt>
                <c:pt idx="1200">
                  <c:v>75424823489.899536</c:v>
                </c:pt>
                <c:pt idx="1201">
                  <c:v>75337031516.719589</c:v>
                </c:pt>
                <c:pt idx="1202">
                  <c:v>75319772875.015076</c:v>
                </c:pt>
                <c:pt idx="1203">
                  <c:v>75305761205.57486</c:v>
                </c:pt>
                <c:pt idx="1204">
                  <c:v>75355618698.958618</c:v>
                </c:pt>
                <c:pt idx="1205">
                  <c:v>75355618698.958618</c:v>
                </c:pt>
                <c:pt idx="1206">
                  <c:v>75355618698.958618</c:v>
                </c:pt>
                <c:pt idx="1207">
                  <c:v>75355618698.958618</c:v>
                </c:pt>
                <c:pt idx="1208">
                  <c:v>75289733537.226639</c:v>
                </c:pt>
                <c:pt idx="1209">
                  <c:v>75216707470.395523</c:v>
                </c:pt>
                <c:pt idx="1210">
                  <c:v>75226405538.205292</c:v>
                </c:pt>
                <c:pt idx="1211">
                  <c:v>75228699861.421158</c:v>
                </c:pt>
                <c:pt idx="1212">
                  <c:v>75228699861.421158</c:v>
                </c:pt>
                <c:pt idx="1213">
                  <c:v>75228699861.421158</c:v>
                </c:pt>
                <c:pt idx="1214">
                  <c:v>75268064996.468109</c:v>
                </c:pt>
                <c:pt idx="1215">
                  <c:v>75301519605.828766</c:v>
                </c:pt>
                <c:pt idx="1216">
                  <c:v>75222380984.386902</c:v>
                </c:pt>
                <c:pt idx="1217">
                  <c:v>75243199561.430008</c:v>
                </c:pt>
                <c:pt idx="1218">
                  <c:v>75257517522.267929</c:v>
                </c:pt>
                <c:pt idx="1219">
                  <c:v>75257517522.267929</c:v>
                </c:pt>
                <c:pt idx="1220">
                  <c:v>75257517522.267929</c:v>
                </c:pt>
                <c:pt idx="1221">
                  <c:v>75233814457.28833</c:v>
                </c:pt>
                <c:pt idx="1222">
                  <c:v>75211556407.559509</c:v>
                </c:pt>
                <c:pt idx="1223">
                  <c:v>75183865568.817657</c:v>
                </c:pt>
                <c:pt idx="1224">
                  <c:v>75242997987.919632</c:v>
                </c:pt>
                <c:pt idx="1225">
                  <c:v>75211014649.879303</c:v>
                </c:pt>
                <c:pt idx="1226">
                  <c:v>75211014649.879303</c:v>
                </c:pt>
                <c:pt idx="1227">
                  <c:v>75211014649.879303</c:v>
                </c:pt>
                <c:pt idx="1228">
                  <c:v>75190213121.499222</c:v>
                </c:pt>
                <c:pt idx="1229">
                  <c:v>75202176202.244614</c:v>
                </c:pt>
                <c:pt idx="1230">
                  <c:v>75139270186.256729</c:v>
                </c:pt>
                <c:pt idx="1231">
                  <c:v>75165062577.900238</c:v>
                </c:pt>
                <c:pt idx="1232">
                  <c:v>75196870561.53598</c:v>
                </c:pt>
                <c:pt idx="1233">
                  <c:v>75196870561.53598</c:v>
                </c:pt>
                <c:pt idx="1234">
                  <c:v>75196870561.53598</c:v>
                </c:pt>
                <c:pt idx="1235">
                  <c:v>75196870561.53598</c:v>
                </c:pt>
                <c:pt idx="1236">
                  <c:v>75189812279.383606</c:v>
                </c:pt>
                <c:pt idx="1237">
                  <c:v>75135198033.114212</c:v>
                </c:pt>
                <c:pt idx="1238">
                  <c:v>75180530650.469803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8C-4631-824A-ACD46405A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560319"/>
        <c:axId val="429555999"/>
      </c:lineChart>
      <c:dateAx>
        <c:axId val="429560319"/>
        <c:scaling>
          <c:orientation val="minMax"/>
        </c:scaling>
        <c:delete val="0"/>
        <c:axPos val="b"/>
        <c:numFmt formatCode="[$-409]mm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55999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429555999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6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Circle Reserves Composition</a:t>
            </a:r>
            <a:r>
              <a:rPr lang="en-US" baseline="0"/>
              <a:t> ($Bn)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[1]Sheet8!$B$1</c:f>
              <c:strCache>
                <c:ptCount val="1"/>
                <c:pt idx="0">
                  <c:v>Cash 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[1]Sheet8!$A$2:$A$15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[1]Sheet8!$B$2:$B$15</c:f>
              <c:numCache>
                <c:formatCode>General</c:formatCode>
                <c:ptCount val="14"/>
                <c:pt idx="0">
                  <c:v>9.2128579530000003</c:v>
                </c:pt>
                <c:pt idx="1">
                  <c:v>10.588439005</c:v>
                </c:pt>
                <c:pt idx="2">
                  <c:v>4.0611663690000004</c:v>
                </c:pt>
                <c:pt idx="3">
                  <c:v>3.550839903</c:v>
                </c:pt>
                <c:pt idx="4">
                  <c:v>2.1371964449999998</c:v>
                </c:pt>
                <c:pt idx="5">
                  <c:v>3.3642671179999999</c:v>
                </c:pt>
                <c:pt idx="6">
                  <c:v>5.0807237059999997</c:v>
                </c:pt>
                <c:pt idx="7">
                  <c:v>4.4697549499999996</c:v>
                </c:pt>
                <c:pt idx="8">
                  <c:v>4.9179735019999997</c:v>
                </c:pt>
                <c:pt idx="9">
                  <c:v>7.2710732</c:v>
                </c:pt>
                <c:pt idx="10">
                  <c:v>4.3631400530000004</c:v>
                </c:pt>
                <c:pt idx="11">
                  <c:v>7.2922929359999999</c:v>
                </c:pt>
                <c:pt idx="12">
                  <c:v>10.434109555999999</c:v>
                </c:pt>
                <c:pt idx="13">
                  <c:v>9.5797174829999996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5-4666-837A-83055B5407BE}"/>
            </c:ext>
          </c:extLst>
        </c:ser>
        <c:ser>
          <c:idx val="1"/>
          <c:order val="1"/>
          <c:tx>
            <c:strRef>
              <c:f>[1]Sheet8!$C$1</c:f>
              <c:strCache>
                <c:ptCount val="1"/>
                <c:pt idx="0">
                  <c:v>US Treasuries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[1]Sheet8!$A$2:$A$15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[1]Sheet8!$C$2:$C$15</c:f>
              <c:numCache>
                <c:formatCode>General</c:formatCode>
                <c:ptCount val="14"/>
                <c:pt idx="0">
                  <c:v>38.266665985000003</c:v>
                </c:pt>
                <c:pt idx="1">
                  <c:v>34.105524696000003</c:v>
                </c:pt>
                <c:pt idx="2">
                  <c:v>28.510534938999999</c:v>
                </c:pt>
                <c:pt idx="3">
                  <c:v>5.4327014</c:v>
                </c:pt>
                <c:pt idx="4">
                  <c:v>8.9958312280000001</c:v>
                </c:pt>
                <c:pt idx="5">
                  <c:v>6.6220211039999999</c:v>
                </c:pt>
                <c:pt idx="6">
                  <c:v>11.418153074999999</c:v>
                </c:pt>
                <c:pt idx="7">
                  <c:v>10.720566592999999</c:v>
                </c:pt>
                <c:pt idx="8">
                  <c:v>8.0593487840000009</c:v>
                </c:pt>
                <c:pt idx="9">
                  <c:v>14.787448865</c:v>
                </c:pt>
                <c:pt idx="10">
                  <c:v>24.862566988000001</c:v>
                </c:pt>
                <c:pt idx="11">
                  <c:v>27.039491803000001</c:v>
                </c:pt>
                <c:pt idx="12">
                  <c:v>21.761417417000001</c:v>
                </c:pt>
                <c:pt idx="13">
                  <c:v>14.963264493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5-4666-837A-83055B5407BE}"/>
            </c:ext>
          </c:extLst>
        </c:ser>
        <c:ser>
          <c:idx val="2"/>
          <c:order val="2"/>
          <c:tx>
            <c:strRef>
              <c:f>[1]Sheet8!$D$1</c:f>
              <c:strCache>
                <c:ptCount val="1"/>
                <c:pt idx="0">
                  <c:v>Repo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[1]Sheet8!$A$2:$A$15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[1]Sheet8!$D$2:$D$15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18.456</c:v>
                </c:pt>
                <c:pt idx="4">
                  <c:v>13.891999999999999</c:v>
                </c:pt>
                <c:pt idx="5">
                  <c:v>14.707000000000001</c:v>
                </c:pt>
                <c:pt idx="6">
                  <c:v>15.927</c:v>
                </c:pt>
                <c:pt idx="7">
                  <c:v>17.084</c:v>
                </c:pt>
                <c:pt idx="8">
                  <c:v>22.556000000000001</c:v>
                </c:pt>
                <c:pt idx="9">
                  <c:v>21.863</c:v>
                </c:pt>
                <c:pt idx="10">
                  <c:v>30.815000000000001</c:v>
                </c:pt>
                <c:pt idx="11">
                  <c:v>27.065999999999999</c:v>
                </c:pt>
                <c:pt idx="12">
                  <c:v>41.619</c:v>
                </c:pt>
                <c:pt idx="13">
                  <c:v>50.79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55-4666-837A-83055B540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9562719"/>
        <c:axId val="429555519"/>
      </c:barChart>
      <c:catAx>
        <c:axId val="42956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55519"/>
        <c:crosses val="autoZero"/>
        <c:auto val="1"/>
        <c:lblAlgn val="ctr"/>
        <c:lblOffset val="100"/>
        <c:noMultiLvlLbl val="0"/>
      </c:catAx>
      <c:valAx>
        <c:axId val="429555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6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Tether Reserves Composition ($Bn)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[1]Sheet8!$G$1</c:f>
              <c:strCache>
                <c:ptCount val="1"/>
                <c:pt idx="0">
                  <c:v>Cash Deposits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[1]Sheet8!$A$2:$A$15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[1]Sheet8!$G$2:$G$15</c:f>
              <c:numCache>
                <c:formatCode>General</c:formatCode>
                <c:ptCount val="14"/>
                <c:pt idx="0">
                  <c:v>6.0777222230000003</c:v>
                </c:pt>
                <c:pt idx="1">
                  <c:v>5.3183117940000004</c:v>
                </c:pt>
                <c:pt idx="2">
                  <c:v>0.48135055500000001</c:v>
                </c:pt>
                <c:pt idx="3">
                  <c:v>9.0811797E-2</c:v>
                </c:pt>
                <c:pt idx="4">
                  <c:v>0.29264197800000002</c:v>
                </c:pt>
                <c:pt idx="5">
                  <c:v>0.39474653999999998</c:v>
                </c:pt>
                <c:pt idx="6">
                  <c:v>0.10026402399999999</c:v>
                </c:pt>
                <c:pt idx="7">
                  <c:v>0.109867228</c:v>
                </c:pt>
                <c:pt idx="8">
                  <c:v>7.8413265999999995E-2</c:v>
                </c:pt>
                <c:pt idx="9">
                  <c:v>0.108844601</c:v>
                </c:pt>
                <c:pt idx="10">
                  <c:v>6.4302554999999997E-2</c:v>
                </c:pt>
                <c:pt idx="11">
                  <c:v>3.2430726E-2</c:v>
                </c:pt>
                <c:pt idx="12">
                  <c:v>3.0100333999999999E-2</c:v>
                </c:pt>
                <c:pt idx="13">
                  <c:v>3.3952734999999998E-2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7-4DB6-A599-BF7BB1F62862}"/>
            </c:ext>
          </c:extLst>
        </c:ser>
        <c:ser>
          <c:idx val="1"/>
          <c:order val="1"/>
          <c:tx>
            <c:strRef>
              <c:f>[1]Sheet8!$H$1</c:f>
              <c:strCache>
                <c:ptCount val="1"/>
                <c:pt idx="0">
                  <c:v>US Treasuries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[1]Sheet8!$A$2:$A$15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[1]Sheet8!$H$2:$H$15</c:f>
              <c:numCache>
                <c:formatCode>General</c:formatCode>
                <c:ptCount val="14"/>
                <c:pt idx="0">
                  <c:v>39.678465979999999</c:v>
                </c:pt>
                <c:pt idx="1">
                  <c:v>39.230259046</c:v>
                </c:pt>
                <c:pt idx="2">
                  <c:v>53.044762609000003</c:v>
                </c:pt>
                <c:pt idx="3">
                  <c:v>55.809730657999999</c:v>
                </c:pt>
                <c:pt idx="4">
                  <c:v>56.611569049000003</c:v>
                </c:pt>
                <c:pt idx="5">
                  <c:v>63.086013399999999</c:v>
                </c:pt>
                <c:pt idx="6">
                  <c:v>74.045290303000002</c:v>
                </c:pt>
                <c:pt idx="7">
                  <c:v>80.948647984000004</c:v>
                </c:pt>
                <c:pt idx="8">
                  <c:v>84.548020412</c:v>
                </c:pt>
                <c:pt idx="9">
                  <c:v>94.471651606999998</c:v>
                </c:pt>
                <c:pt idx="10">
                  <c:v>98.523657338000007</c:v>
                </c:pt>
                <c:pt idx="11">
                  <c:v>105.51899361</c:v>
                </c:pt>
                <c:pt idx="12">
                  <c:v>112.417034272</c:v>
                </c:pt>
                <c:pt idx="13">
                  <c:v>122.32571494600001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7-4DB6-A599-BF7BB1F62862}"/>
            </c:ext>
          </c:extLst>
        </c:ser>
        <c:ser>
          <c:idx val="2"/>
          <c:order val="2"/>
          <c:tx>
            <c:strRef>
              <c:f>[1]Sheet8!$I$1</c:f>
              <c:strCache>
                <c:ptCount val="1"/>
                <c:pt idx="0">
                  <c:v>Repo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[1]Sheet8!$A$2:$A$15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[1]Sheet8!$I$2:$I$15</c:f>
              <c:numCache>
                <c:formatCode>General</c:formatCode>
                <c:ptCount val="14"/>
                <c:pt idx="0">
                  <c:v>3.0238143929999999</c:v>
                </c:pt>
                <c:pt idx="1">
                  <c:v>3.0460939539999998</c:v>
                </c:pt>
                <c:pt idx="2">
                  <c:v>8.2868508070000004</c:v>
                </c:pt>
                <c:pt idx="3">
                  <c:v>9.4702322809999995</c:v>
                </c:pt>
                <c:pt idx="4">
                  <c:v>8.8550020479999993</c:v>
                </c:pt>
                <c:pt idx="5">
                  <c:v>10.174425226</c:v>
                </c:pt>
                <c:pt idx="6">
                  <c:v>12.150460897</c:v>
                </c:pt>
                <c:pt idx="7">
                  <c:v>12.284345406</c:v>
                </c:pt>
                <c:pt idx="8">
                  <c:v>14.109169349</c:v>
                </c:pt>
                <c:pt idx="9">
                  <c:v>17.179075787999999</c:v>
                </c:pt>
                <c:pt idx="10">
                  <c:v>16.707592413</c:v>
                </c:pt>
                <c:pt idx="11">
                  <c:v>18.008835683000001</c:v>
                </c:pt>
                <c:pt idx="12">
                  <c:v>21.047660467</c:v>
                </c:pt>
                <c:pt idx="13">
                  <c:v>24.827847891000001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E7-4DB6-A599-BF7BB1F62862}"/>
            </c:ext>
          </c:extLst>
        </c:ser>
        <c:ser>
          <c:idx val="3"/>
          <c:order val="3"/>
          <c:tx>
            <c:strRef>
              <c:f>[1]Sheet8!$J$1</c:f>
              <c:strCache>
                <c:ptCount val="1"/>
                <c:pt idx="0">
                  <c:v>Other Cash Equivalents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[1]Sheet8!$A$2:$A$15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[1]Sheet8!$J$2:$J$15</c:f>
              <c:numCache>
                <c:formatCode>General</c:formatCode>
                <c:ptCount val="14"/>
                <c:pt idx="0">
                  <c:v>7.3340318030000002</c:v>
                </c:pt>
                <c:pt idx="1">
                  <c:v>0</c:v>
                </c:pt>
                <c:pt idx="2">
                  <c:v>0</c:v>
                </c:pt>
                <c:pt idx="3">
                  <c:v>8.1968025979999997</c:v>
                </c:pt>
                <c:pt idx="4">
                  <c:v>8.2989359070000006</c:v>
                </c:pt>
                <c:pt idx="5">
                  <c:v>8.4085987410000005</c:v>
                </c:pt>
                <c:pt idx="6">
                  <c:v>6.4020385690000001</c:v>
                </c:pt>
                <c:pt idx="7">
                  <c:v>6.4278148540000002</c:v>
                </c:pt>
                <c:pt idx="8">
                  <c:v>6.5282716069999998</c:v>
                </c:pt>
                <c:pt idx="9">
                  <c:v>6.5757074210000006</c:v>
                </c:pt>
                <c:pt idx="10">
                  <c:v>6.3515241920000003</c:v>
                </c:pt>
                <c:pt idx="11">
                  <c:v>6.3941693609999994</c:v>
                </c:pt>
                <c:pt idx="12">
                  <c:v>6.4576759689999994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E7-4DB6-A599-BF7BB1F62862}"/>
            </c:ext>
          </c:extLst>
        </c:ser>
        <c:ser>
          <c:idx val="4"/>
          <c:order val="4"/>
          <c:tx>
            <c:strRef>
              <c:f>[1]Sheet8!$K$1</c:f>
              <c:strCache>
                <c:ptCount val="1"/>
                <c:pt idx="0">
                  <c:v>Corporate Bonds &amp; Other Longer Term Assets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[1]Sheet8!$A$2:$A$15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[1]Sheet8!$K$2:$K$15</c:f>
              <c:numCache>
                <c:formatCode>General</c:formatCode>
                <c:ptCount val="14"/>
                <c:pt idx="0">
                  <c:v>11.947584059</c:v>
                </c:pt>
                <c:pt idx="1">
                  <c:v>11.982707157</c:v>
                </c:pt>
                <c:pt idx="2">
                  <c:v>12.519299537999999</c:v>
                </c:pt>
                <c:pt idx="3">
                  <c:v>12.931673884</c:v>
                </c:pt>
                <c:pt idx="4">
                  <c:v>12.326504849999999</c:v>
                </c:pt>
                <c:pt idx="5">
                  <c:v>14.956610649</c:v>
                </c:pt>
                <c:pt idx="6">
                  <c:v>17.591352616000002</c:v>
                </c:pt>
                <c:pt idx="7">
                  <c:v>18.665660821000003</c:v>
                </c:pt>
                <c:pt idx="8">
                  <c:v>20.208125645000003</c:v>
                </c:pt>
                <c:pt idx="9">
                  <c:v>25.369476130000002</c:v>
                </c:pt>
                <c:pt idx="10">
                  <c:v>27.62743949</c:v>
                </c:pt>
                <c:pt idx="11">
                  <c:v>32.620504418000003</c:v>
                </c:pt>
                <c:pt idx="12">
                  <c:v>41.270678172000004</c:v>
                </c:pt>
                <c:pt idx="13">
                  <c:v>45.690213571999998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E7-4DB6-A599-BF7BB1F6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915135"/>
        <c:axId val="613925695"/>
      </c:barChart>
      <c:catAx>
        <c:axId val="6139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25695"/>
        <c:crosses val="autoZero"/>
        <c:auto val="1"/>
        <c:lblAlgn val="ctr"/>
        <c:lblOffset val="100"/>
        <c:noMultiLvlLbl val="0"/>
      </c:catAx>
      <c:valAx>
        <c:axId val="61392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1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Circle Reserves Composition (%)</a:t>
            </a:r>
            <a:r>
              <a:rPr lang="en-US" sz="1400" b="0" i="0" u="none" strike="noStrike" baseline="0">
                <a:effectLst/>
              </a:rPr>
              <a:t>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Sheet2!$B$18</c:f>
              <c:strCache>
                <c:ptCount val="1"/>
                <c:pt idx="0">
                  <c:v>Cash 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Sheet2!$B$19:$B$32</c:f>
              <c:numCache>
                <c:formatCode>0.00%</c:formatCode>
                <c:ptCount val="14"/>
                <c:pt idx="0">
                  <c:v>0.19403854943934126</c:v>
                </c:pt>
                <c:pt idx="1">
                  <c:v>0.23690982245020908</c:v>
                </c:pt>
                <c:pt idx="2">
                  <c:v>0.12468388834213363</c:v>
                </c:pt>
                <c:pt idx="3">
                  <c:v>0.12940594974930511</c:v>
                </c:pt>
                <c:pt idx="4">
                  <c:v>8.5402360905513147E-2</c:v>
                </c:pt>
                <c:pt idx="5">
                  <c:v>0.1362421678212411</c:v>
                </c:pt>
                <c:pt idx="6">
                  <c:v>0.1566873192146668</c:v>
                </c:pt>
                <c:pt idx="7">
                  <c:v>0.13849260763064586</c:v>
                </c:pt>
                <c:pt idx="8">
                  <c:v>0.13840455059102827</c:v>
                </c:pt>
                <c:pt idx="9">
                  <c:v>0.16554693139366733</c:v>
                </c:pt>
                <c:pt idx="10">
                  <c:v>7.2669698077015357E-2</c:v>
                </c:pt>
                <c:pt idx="11">
                  <c:v>0.11877127109714627</c:v>
                </c:pt>
                <c:pt idx="12">
                  <c:v>0.14135577350264136</c:v>
                </c:pt>
                <c:pt idx="13">
                  <c:v>0.12716498446924562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9-488B-94C3-305A43D3843F}"/>
            </c:ext>
          </c:extLst>
        </c:ser>
        <c:ser>
          <c:idx val="1"/>
          <c:order val="1"/>
          <c:tx>
            <c:strRef>
              <c:f>Sheet2!$C$18</c:f>
              <c:strCache>
                <c:ptCount val="1"/>
                <c:pt idx="0">
                  <c:v>US Treasuries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Sheet2!$C$19:$C$32</c:f>
              <c:numCache>
                <c:formatCode>0.00%</c:formatCode>
                <c:ptCount val="14"/>
                <c:pt idx="0">
                  <c:v>0.80596145056065882</c:v>
                </c:pt>
                <c:pt idx="1">
                  <c:v>0.76309017754979092</c:v>
                </c:pt>
                <c:pt idx="2">
                  <c:v>0.87531611165786627</c:v>
                </c:pt>
                <c:pt idx="3">
                  <c:v>0.19798805453814333</c:v>
                </c:pt>
                <c:pt idx="4">
                  <c:v>0.35947337783389471</c:v>
                </c:pt>
                <c:pt idx="5">
                  <c:v>0.26817089099135205</c:v>
                </c:pt>
                <c:pt idx="6">
                  <c:v>0.35213089694125055</c:v>
                </c:pt>
                <c:pt idx="7">
                  <c:v>0.33217016130661903</c:v>
                </c:pt>
                <c:pt idx="8">
                  <c:v>0.22681101190403902</c:v>
                </c:pt>
                <c:pt idx="9">
                  <c:v>0.3366788801880744</c:v>
                </c:pt>
                <c:pt idx="10">
                  <c:v>0.41409517331336715</c:v>
                </c:pt>
                <c:pt idx="11">
                  <c:v>0.44039849186650637</c:v>
                </c:pt>
                <c:pt idx="12">
                  <c:v>0.29481212316052541</c:v>
                </c:pt>
                <c:pt idx="13">
                  <c:v>0.19862833118390402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9-488B-94C3-305A43D3843F}"/>
            </c:ext>
          </c:extLst>
        </c:ser>
        <c:ser>
          <c:idx val="2"/>
          <c:order val="2"/>
          <c:tx>
            <c:strRef>
              <c:f>Sheet2!$D$18</c:f>
              <c:strCache>
                <c:ptCount val="1"/>
                <c:pt idx="0">
                  <c:v>Repo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B9-488B-94C3-305A43D3843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B9-488B-94C3-305A43D384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B9-488B-94C3-305A43D384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Sheet2!$D$19:$D$32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0.67260599571255164</c:v>
                </c:pt>
                <c:pt idx="4">
                  <c:v>0.55512426126059211</c:v>
                </c:pt>
                <c:pt idx="5">
                  <c:v>0.59558694118740685</c:v>
                </c:pt>
                <c:pt idx="6">
                  <c:v>0.49118178384408262</c:v>
                </c:pt>
                <c:pt idx="7">
                  <c:v>0.52933723106273511</c:v>
                </c:pt>
                <c:pt idx="8">
                  <c:v>0.63478443750493274</c:v>
                </c:pt>
                <c:pt idx="9">
                  <c:v>0.49777418841825832</c:v>
                </c:pt>
                <c:pt idx="10">
                  <c:v>0.5132351286096174</c:v>
                </c:pt>
                <c:pt idx="11">
                  <c:v>0.44083023703634733</c:v>
                </c:pt>
                <c:pt idx="12">
                  <c:v>0.5638321033368332</c:v>
                </c:pt>
                <c:pt idx="13">
                  <c:v>0.67420668434685038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B9-488B-94C3-305A43D384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678965695"/>
        <c:axId val="678966175"/>
      </c:barChart>
      <c:catAx>
        <c:axId val="67896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66175"/>
        <c:crosses val="autoZero"/>
        <c:auto val="1"/>
        <c:lblAlgn val="ctr"/>
        <c:lblOffset val="100"/>
        <c:noMultiLvlLbl val="0"/>
      </c:catAx>
      <c:valAx>
        <c:axId val="678966175"/>
        <c:scaling>
          <c:orientation val="minMax"/>
          <c:max val="1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Tether Reserves Composition (%)</a:t>
            </a:r>
            <a:r>
              <a:rPr lang="en-US" sz="1400" b="0" i="0" u="none" strike="noStrike" baseline="0">
                <a:effectLst/>
              </a:rPr>
              <a:t>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Sheet2!$H$18</c:f>
              <c:strCache>
                <c:ptCount val="1"/>
                <c:pt idx="0">
                  <c:v>Cash Deposits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5551161788774971E-17"/>
                  <c:y val="-2.51426897134723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3-4D9F-B79E-2E7C588F074C}"/>
                </c:ext>
              </c:extLst>
            </c:dLbl>
            <c:dLbl>
              <c:idx val="3"/>
              <c:layout>
                <c:manualLayout>
                  <c:x val="0"/>
                  <c:y val="-1.466656899952552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93-4D9F-B79E-2E7C588F074C}"/>
                </c:ext>
              </c:extLst>
            </c:dLbl>
            <c:dLbl>
              <c:idx val="4"/>
              <c:layout>
                <c:manualLayout>
                  <c:x val="0"/>
                  <c:y val="-2.51426897134723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93-4D9F-B79E-2E7C588F074C}"/>
                </c:ext>
              </c:extLst>
            </c:dLbl>
            <c:dLbl>
              <c:idx val="5"/>
              <c:layout>
                <c:manualLayout>
                  <c:x val="-5.1102323577549942E-17"/>
                  <c:y val="-2.51426897134724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93-4D9F-B79E-2E7C588F074C}"/>
                </c:ext>
              </c:extLst>
            </c:dLbl>
            <c:dLbl>
              <c:idx val="6"/>
              <c:layout>
                <c:manualLayout>
                  <c:x val="1.3937158340713335E-3"/>
                  <c:y val="-2.095224142789360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93-4D9F-B79E-2E7C588F074C}"/>
                </c:ext>
              </c:extLst>
            </c:dLbl>
            <c:dLbl>
              <c:idx val="7"/>
              <c:layout>
                <c:manualLayout>
                  <c:x val="-1.0220464715509988E-16"/>
                  <c:y val="-1.88570172851043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93-4D9F-B79E-2E7C588F074C}"/>
                </c:ext>
              </c:extLst>
            </c:dLbl>
            <c:dLbl>
              <c:idx val="8"/>
              <c:layout>
                <c:manualLayout>
                  <c:x val="0"/>
                  <c:y val="-1.047612071394680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93-4D9F-B79E-2E7C588F074C}"/>
                </c:ext>
              </c:extLst>
            </c:dLbl>
            <c:dLbl>
              <c:idx val="9"/>
              <c:layout>
                <c:manualLayout>
                  <c:x val="0"/>
                  <c:y val="-1.466656899952552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B93-4D9F-B79E-2E7C588F074C}"/>
                </c:ext>
              </c:extLst>
            </c:dLbl>
            <c:dLbl>
              <c:idx val="10"/>
              <c:layout>
                <c:manualLayout>
                  <c:x val="0"/>
                  <c:y val="-2.095224142789360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93-4D9F-B79E-2E7C588F074C}"/>
                </c:ext>
              </c:extLst>
            </c:dLbl>
            <c:dLbl>
              <c:idx val="11"/>
              <c:layout>
                <c:manualLayout>
                  <c:x val="0"/>
                  <c:y val="-1.885701728510424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93-4D9F-B79E-2E7C588F074C}"/>
                </c:ext>
              </c:extLst>
            </c:dLbl>
            <c:dLbl>
              <c:idx val="12"/>
              <c:layout>
                <c:manualLayout>
                  <c:x val="1.0220464715509988E-16"/>
                  <c:y val="-1.466656899952567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B93-4D9F-B79E-2E7C588F074C}"/>
                </c:ext>
              </c:extLst>
            </c:dLbl>
            <c:dLbl>
              <c:idx val="13"/>
              <c:layout>
                <c:manualLayout>
                  <c:x val="-2.0440929431019977E-16"/>
                  <c:y val="-2.095224142789360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B93-4D9F-B79E-2E7C588F07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Sheet2!$H$19:$H$32</c:f>
              <c:numCache>
                <c:formatCode>0.00%</c:formatCode>
                <c:ptCount val="14"/>
                <c:pt idx="0">
                  <c:v>8.9297350852014915E-2</c:v>
                </c:pt>
                <c:pt idx="1">
                  <c:v>8.9267311058535748E-2</c:v>
                </c:pt>
                <c:pt idx="2">
                  <c:v>6.475661203855565E-3</c:v>
                </c:pt>
                <c:pt idx="3">
                  <c:v>1.0498564521805082E-3</c:v>
                </c:pt>
                <c:pt idx="4">
                  <c:v>3.3876616391740966E-3</c:v>
                </c:pt>
                <c:pt idx="5">
                  <c:v>4.0686965024879689E-3</c:v>
                </c:pt>
                <c:pt idx="6">
                  <c:v>9.0909931664858508E-4</c:v>
                </c:pt>
                <c:pt idx="7">
                  <c:v>9.2764797898002463E-4</c:v>
                </c:pt>
                <c:pt idx="8">
                  <c:v>6.2494632926581213E-4</c:v>
                </c:pt>
                <c:pt idx="9">
                  <c:v>7.5741822590137827E-4</c:v>
                </c:pt>
                <c:pt idx="10">
                  <c:v>4.3076713111010317E-4</c:v>
                </c:pt>
                <c:pt idx="11">
                  <c:v>1.9948171124765953E-4</c:v>
                </c:pt>
                <c:pt idx="12">
                  <c:v>1.6609541402713173E-4</c:v>
                </c:pt>
                <c:pt idx="13">
                  <c:v>1.7603242816412117E-4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3-4D9F-B79E-2E7C588F074C}"/>
            </c:ext>
          </c:extLst>
        </c:ser>
        <c:ser>
          <c:idx val="1"/>
          <c:order val="1"/>
          <c:tx>
            <c:strRef>
              <c:f>Sheet2!$I$18</c:f>
              <c:strCache>
                <c:ptCount val="1"/>
                <c:pt idx="0">
                  <c:v>US Treasuries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Sheet2!$I$19:$I$32</c:f>
              <c:numCache>
                <c:formatCode>0.00%</c:formatCode>
                <c:ptCount val="14"/>
                <c:pt idx="0">
                  <c:v>0.58297858439092365</c:v>
                </c:pt>
                <c:pt idx="1">
                  <c:v>0.65847582330864329</c:v>
                </c:pt>
                <c:pt idx="2">
                  <c:v>0.71361694242739493</c:v>
                </c:pt>
                <c:pt idx="3">
                  <c:v>0.64520478353443023</c:v>
                </c:pt>
                <c:pt idx="4">
                  <c:v>0.6553428941105397</c:v>
                </c:pt>
                <c:pt idx="5">
                  <c:v>0.65023455829781096</c:v>
                </c:pt>
                <c:pt idx="6">
                  <c:v>0.67137264324742651</c:v>
                </c:pt>
                <c:pt idx="7">
                  <c:v>0.6834781496764718</c:v>
                </c:pt>
                <c:pt idx="8">
                  <c:v>0.67383974292271365</c:v>
                </c:pt>
                <c:pt idx="9">
                  <c:v>0.65740101117323246</c:v>
                </c:pt>
                <c:pt idx="10">
                  <c:v>0.66001659215508823</c:v>
                </c:pt>
                <c:pt idx="11">
                  <c:v>0.64904835662493809</c:v>
                </c:pt>
                <c:pt idx="12">
                  <c:v>0.62032380940058995</c:v>
                </c:pt>
                <c:pt idx="13">
                  <c:v>0.63421378657290817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93-4D9F-B79E-2E7C588F074C}"/>
            </c:ext>
          </c:extLst>
        </c:ser>
        <c:ser>
          <c:idx val="2"/>
          <c:order val="2"/>
          <c:tx>
            <c:strRef>
              <c:f>Sheet2!$J$18</c:f>
              <c:strCache>
                <c:ptCount val="1"/>
                <c:pt idx="0">
                  <c:v>Repo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Sheet2!$J$19:$J$32</c:f>
              <c:numCache>
                <c:formatCode>0.00%</c:formatCode>
                <c:ptCount val="14"/>
                <c:pt idx="0">
                  <c:v>4.4427600481848066E-2</c:v>
                </c:pt>
                <c:pt idx="1">
                  <c:v>5.112837062543292E-2</c:v>
                </c:pt>
                <c:pt idx="2">
                  <c:v>0.11148390235683654</c:v>
                </c:pt>
                <c:pt idx="3">
                  <c:v>0.10948340185203011</c:v>
                </c:pt>
                <c:pt idx="4">
                  <c:v>0.10250665662469538</c:v>
                </c:pt>
                <c:pt idx="5">
                  <c:v>0.10486893268741904</c:v>
                </c:pt>
                <c:pt idx="6">
                  <c:v>0.11016888468817146</c:v>
                </c:pt>
                <c:pt idx="7">
                  <c:v>0.10372108586346103</c:v>
                </c:pt>
                <c:pt idx="8">
                  <c:v>0.11244874806830847</c:v>
                </c:pt>
                <c:pt idx="9">
                  <c:v>0.1195442400121645</c:v>
                </c:pt>
                <c:pt idx="10">
                  <c:v>0.11192528277461038</c:v>
                </c:pt>
                <c:pt idx="11">
                  <c:v>0.11077252355136157</c:v>
                </c:pt>
                <c:pt idx="12">
                  <c:v>0.11614222883934969</c:v>
                </c:pt>
                <c:pt idx="13">
                  <c:v>0.12872324866736612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93-4D9F-B79E-2E7C588F074C}"/>
            </c:ext>
          </c:extLst>
        </c:ser>
        <c:ser>
          <c:idx val="3"/>
          <c:order val="3"/>
          <c:tx>
            <c:strRef>
              <c:f>Sheet2!$K$18</c:f>
              <c:strCache>
                <c:ptCount val="1"/>
                <c:pt idx="0">
                  <c:v>Other Cash Equivalents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B93-4D9F-B79E-2E7C588F074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93-4D9F-B79E-2E7C588F074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B93-4D9F-B79E-2E7C588F07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Sheet2!$K$19:$K$32</c:f>
              <c:numCache>
                <c:formatCode>0.00%</c:formatCode>
                <c:ptCount val="14"/>
                <c:pt idx="0">
                  <c:v>0.1077557655718361</c:v>
                </c:pt>
                <c:pt idx="1">
                  <c:v>0</c:v>
                </c:pt>
                <c:pt idx="2">
                  <c:v>0</c:v>
                </c:pt>
                <c:pt idx="3">
                  <c:v>9.4761543973854542E-2</c:v>
                </c:pt>
                <c:pt idx="4">
                  <c:v>9.606956257693279E-2</c:v>
                </c:pt>
                <c:pt idx="5">
                  <c:v>8.6668362662105772E-2</c:v>
                </c:pt>
                <c:pt idx="6">
                  <c:v>5.8047629209812948E-2</c:v>
                </c:pt>
                <c:pt idx="7">
                  <c:v>5.4272320937876782E-2</c:v>
                </c:pt>
                <c:pt idx="8">
                  <c:v>5.2029708560345826E-2</c:v>
                </c:pt>
                <c:pt idx="9">
                  <c:v>4.5758453824093194E-2</c:v>
                </c:pt>
                <c:pt idx="10">
                  <c:v>4.2549286795279855E-2</c:v>
                </c:pt>
                <c:pt idx="11">
                  <c:v>3.9330597968717497E-2</c:v>
                </c:pt>
                <c:pt idx="12">
                  <c:v>3.56338359476049E-2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93-4D9F-B79E-2E7C588F074C}"/>
            </c:ext>
          </c:extLst>
        </c:ser>
        <c:ser>
          <c:idx val="4"/>
          <c:order val="4"/>
          <c:tx>
            <c:strRef>
              <c:f>Sheet2!$L$18</c:f>
              <c:strCache>
                <c:ptCount val="1"/>
                <c:pt idx="0">
                  <c:v>Corporate Bonds &amp; Other Longer Term Assets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Sheet2!$L$19:$L$32</c:f>
              <c:numCache>
                <c:formatCode>0.00%</c:formatCode>
                <c:ptCount val="14"/>
                <c:pt idx="0">
                  <c:v>0.1755406987033773</c:v>
                </c:pt>
                <c:pt idx="1">
                  <c:v>0.20112849500738797</c:v>
                </c:pt>
                <c:pt idx="2">
                  <c:v>0.16842349401191298</c:v>
                </c:pt>
                <c:pt idx="3">
                  <c:v>0.14950041418750445</c:v>
                </c:pt>
                <c:pt idx="4">
                  <c:v>0.14269322504865808</c:v>
                </c:pt>
                <c:pt idx="5">
                  <c:v>0.15415944985017629</c:v>
                </c:pt>
                <c:pt idx="6">
                  <c:v>0.15950174353794042</c:v>
                </c:pt>
                <c:pt idx="7">
                  <c:v>0.15760079554321038</c:v>
                </c:pt>
                <c:pt idx="8">
                  <c:v>0.1610568541193664</c:v>
                </c:pt>
                <c:pt idx="9">
                  <c:v>0.17653887676460833</c:v>
                </c:pt>
                <c:pt idx="10">
                  <c:v>0.18507807114391137</c:v>
                </c:pt>
                <c:pt idx="11">
                  <c:v>0.20064904014373527</c:v>
                </c:pt>
                <c:pt idx="12">
                  <c:v>0.22773403039842843</c:v>
                </c:pt>
                <c:pt idx="13">
                  <c:v>0.23688693233156161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93-4D9F-B79E-2E7C588F07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678965695"/>
        <c:axId val="678966175"/>
      </c:barChart>
      <c:catAx>
        <c:axId val="67896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66175"/>
        <c:crosses val="autoZero"/>
        <c:auto val="1"/>
        <c:lblAlgn val="ctr"/>
        <c:lblOffset val="100"/>
        <c:noMultiLvlLbl val="0"/>
      </c:catAx>
      <c:valAx>
        <c:axId val="678966175"/>
        <c:scaling>
          <c:orientation val="minMax"/>
          <c:max val="1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Circle Reserves Composition (%)</a:t>
            </a:r>
            <a:r>
              <a:rPr lang="en-US" sz="1400" b="0" i="0" u="none" strike="noStrike" baseline="0">
                <a:effectLst/>
              </a:rPr>
              <a:t>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Sheet2!$B$18</c:f>
              <c:strCache>
                <c:ptCount val="1"/>
                <c:pt idx="0">
                  <c:v>Cash 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Sheet2!$B$19:$B$32</c:f>
              <c:numCache>
                <c:formatCode>0.00%</c:formatCode>
                <c:ptCount val="14"/>
                <c:pt idx="0">
                  <c:v>0.19403854943934126</c:v>
                </c:pt>
                <c:pt idx="1">
                  <c:v>0.23690982245020908</c:v>
                </c:pt>
                <c:pt idx="2">
                  <c:v>0.12468388834213363</c:v>
                </c:pt>
                <c:pt idx="3">
                  <c:v>0.12940594974930511</c:v>
                </c:pt>
                <c:pt idx="4">
                  <c:v>8.5402360905513147E-2</c:v>
                </c:pt>
                <c:pt idx="5">
                  <c:v>0.1362421678212411</c:v>
                </c:pt>
                <c:pt idx="6">
                  <c:v>0.1566873192146668</c:v>
                </c:pt>
                <c:pt idx="7">
                  <c:v>0.13849260763064586</c:v>
                </c:pt>
                <c:pt idx="8">
                  <c:v>0.13840455059102827</c:v>
                </c:pt>
                <c:pt idx="9">
                  <c:v>0.16554693139366733</c:v>
                </c:pt>
                <c:pt idx="10">
                  <c:v>7.2669698077015357E-2</c:v>
                </c:pt>
                <c:pt idx="11">
                  <c:v>0.11877127109714627</c:v>
                </c:pt>
                <c:pt idx="12">
                  <c:v>0.14135577350264136</c:v>
                </c:pt>
                <c:pt idx="13">
                  <c:v>0.12716498446924562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C-4FAA-970D-B2A48999A128}"/>
            </c:ext>
          </c:extLst>
        </c:ser>
        <c:ser>
          <c:idx val="1"/>
          <c:order val="1"/>
          <c:tx>
            <c:strRef>
              <c:f>Sheet2!$C$18</c:f>
              <c:strCache>
                <c:ptCount val="1"/>
                <c:pt idx="0">
                  <c:v>US Treasuries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Sheet2!$C$19:$C$32</c:f>
              <c:numCache>
                <c:formatCode>0.00%</c:formatCode>
                <c:ptCount val="14"/>
                <c:pt idx="0">
                  <c:v>0.80596145056065882</c:v>
                </c:pt>
                <c:pt idx="1">
                  <c:v>0.76309017754979092</c:v>
                </c:pt>
                <c:pt idx="2">
                  <c:v>0.87531611165786627</c:v>
                </c:pt>
                <c:pt idx="3">
                  <c:v>0.19798805453814333</c:v>
                </c:pt>
                <c:pt idx="4">
                  <c:v>0.35947337783389471</c:v>
                </c:pt>
                <c:pt idx="5">
                  <c:v>0.26817089099135205</c:v>
                </c:pt>
                <c:pt idx="6">
                  <c:v>0.35213089694125055</c:v>
                </c:pt>
                <c:pt idx="7">
                  <c:v>0.33217016130661903</c:v>
                </c:pt>
                <c:pt idx="8">
                  <c:v>0.22681101190403902</c:v>
                </c:pt>
                <c:pt idx="9">
                  <c:v>0.3366788801880744</c:v>
                </c:pt>
                <c:pt idx="10">
                  <c:v>0.41409517331336715</c:v>
                </c:pt>
                <c:pt idx="11">
                  <c:v>0.44039849186650637</c:v>
                </c:pt>
                <c:pt idx="12">
                  <c:v>0.29481212316052541</c:v>
                </c:pt>
                <c:pt idx="13">
                  <c:v>0.19862833118390402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C-4FAA-970D-B2A48999A128}"/>
            </c:ext>
          </c:extLst>
        </c:ser>
        <c:ser>
          <c:idx val="2"/>
          <c:order val="2"/>
          <c:tx>
            <c:strRef>
              <c:f>Sheet2!$D$18</c:f>
              <c:strCache>
                <c:ptCount val="1"/>
                <c:pt idx="0">
                  <c:v>Repo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Sheet2!$D$19:$D$32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0.67260599571255164</c:v>
                </c:pt>
                <c:pt idx="4">
                  <c:v>0.55512426126059211</c:v>
                </c:pt>
                <c:pt idx="5">
                  <c:v>0.59558694118740685</c:v>
                </c:pt>
                <c:pt idx="6">
                  <c:v>0.49118178384408262</c:v>
                </c:pt>
                <c:pt idx="7">
                  <c:v>0.52933723106273511</c:v>
                </c:pt>
                <c:pt idx="8">
                  <c:v>0.63478443750493274</c:v>
                </c:pt>
                <c:pt idx="9">
                  <c:v>0.49777418841825832</c:v>
                </c:pt>
                <c:pt idx="10">
                  <c:v>0.5132351286096174</c:v>
                </c:pt>
                <c:pt idx="11">
                  <c:v>0.44083023703634733</c:v>
                </c:pt>
                <c:pt idx="12">
                  <c:v>0.5638321033368332</c:v>
                </c:pt>
                <c:pt idx="13">
                  <c:v>0.67420668434685038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2C-4FAA-970D-B2A48999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8965695"/>
        <c:axId val="678966175"/>
      </c:barChart>
      <c:catAx>
        <c:axId val="67896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66175"/>
        <c:crosses val="autoZero"/>
        <c:auto val="1"/>
        <c:lblAlgn val="ctr"/>
        <c:lblOffset val="100"/>
        <c:noMultiLvlLbl val="0"/>
      </c:catAx>
      <c:valAx>
        <c:axId val="6789661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Tether Reserves Composition (%)</a:t>
            </a:r>
            <a:r>
              <a:rPr lang="en-US" sz="1400" b="0" i="0" u="none" strike="noStrike" baseline="0">
                <a:effectLst/>
              </a:rPr>
              <a:t>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Sheet2!$H$18</c:f>
              <c:strCache>
                <c:ptCount val="1"/>
                <c:pt idx="0">
                  <c:v>Cash 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Sheet2!$H$19:$H$32</c:f>
              <c:numCache>
                <c:formatCode>0.00%</c:formatCode>
                <c:ptCount val="14"/>
                <c:pt idx="0">
                  <c:v>8.9297350852014915E-2</c:v>
                </c:pt>
                <c:pt idx="1">
                  <c:v>8.9267311058535748E-2</c:v>
                </c:pt>
                <c:pt idx="2">
                  <c:v>6.475661203855565E-3</c:v>
                </c:pt>
                <c:pt idx="3">
                  <c:v>1.0498564521805082E-3</c:v>
                </c:pt>
                <c:pt idx="4">
                  <c:v>3.3876616391740966E-3</c:v>
                </c:pt>
                <c:pt idx="5">
                  <c:v>4.0686965024879689E-3</c:v>
                </c:pt>
                <c:pt idx="6">
                  <c:v>9.0909931664858508E-4</c:v>
                </c:pt>
                <c:pt idx="7">
                  <c:v>9.2764797898002463E-4</c:v>
                </c:pt>
                <c:pt idx="8">
                  <c:v>6.2494632926581213E-4</c:v>
                </c:pt>
                <c:pt idx="9">
                  <c:v>7.5741822590137827E-4</c:v>
                </c:pt>
                <c:pt idx="10">
                  <c:v>4.3076713111010317E-4</c:v>
                </c:pt>
                <c:pt idx="11">
                  <c:v>1.9948171124765953E-4</c:v>
                </c:pt>
                <c:pt idx="12">
                  <c:v>1.6609541402713173E-4</c:v>
                </c:pt>
                <c:pt idx="13">
                  <c:v>1.7603242816412117E-4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C-4E28-BEAF-37DF61A5DCD8}"/>
            </c:ext>
          </c:extLst>
        </c:ser>
        <c:ser>
          <c:idx val="1"/>
          <c:order val="1"/>
          <c:tx>
            <c:strRef>
              <c:f>Sheet2!$I$18</c:f>
              <c:strCache>
                <c:ptCount val="1"/>
                <c:pt idx="0">
                  <c:v>US Treasuries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Sheet2!$I$19:$I$32</c:f>
              <c:numCache>
                <c:formatCode>0.00%</c:formatCode>
                <c:ptCount val="14"/>
                <c:pt idx="0">
                  <c:v>0.58297858439092365</c:v>
                </c:pt>
                <c:pt idx="1">
                  <c:v>0.65847582330864329</c:v>
                </c:pt>
                <c:pt idx="2">
                  <c:v>0.71361694242739493</c:v>
                </c:pt>
                <c:pt idx="3">
                  <c:v>0.64520478353443023</c:v>
                </c:pt>
                <c:pt idx="4">
                  <c:v>0.6553428941105397</c:v>
                </c:pt>
                <c:pt idx="5">
                  <c:v>0.65023455829781096</c:v>
                </c:pt>
                <c:pt idx="6">
                  <c:v>0.67137264324742651</c:v>
                </c:pt>
                <c:pt idx="7">
                  <c:v>0.6834781496764718</c:v>
                </c:pt>
                <c:pt idx="8">
                  <c:v>0.67383974292271365</c:v>
                </c:pt>
                <c:pt idx="9">
                  <c:v>0.65740101117323246</c:v>
                </c:pt>
                <c:pt idx="10">
                  <c:v>0.66001659215508823</c:v>
                </c:pt>
                <c:pt idx="11">
                  <c:v>0.64904835662493809</c:v>
                </c:pt>
                <c:pt idx="12">
                  <c:v>0.62032380940058995</c:v>
                </c:pt>
                <c:pt idx="13">
                  <c:v>0.63421378657290817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C-4E28-BEAF-37DF61A5DCD8}"/>
            </c:ext>
          </c:extLst>
        </c:ser>
        <c:ser>
          <c:idx val="2"/>
          <c:order val="2"/>
          <c:tx>
            <c:strRef>
              <c:f>Sheet2!$J$18</c:f>
              <c:strCache>
                <c:ptCount val="1"/>
                <c:pt idx="0">
                  <c:v>Repo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Sheet2!$J$19:$J$32</c:f>
              <c:numCache>
                <c:formatCode>0.00%</c:formatCode>
                <c:ptCount val="14"/>
                <c:pt idx="0">
                  <c:v>4.4427600481848066E-2</c:v>
                </c:pt>
                <c:pt idx="1">
                  <c:v>5.112837062543292E-2</c:v>
                </c:pt>
                <c:pt idx="2">
                  <c:v>0.11148390235683654</c:v>
                </c:pt>
                <c:pt idx="3">
                  <c:v>0.10948340185203011</c:v>
                </c:pt>
                <c:pt idx="4">
                  <c:v>0.10250665662469538</c:v>
                </c:pt>
                <c:pt idx="5">
                  <c:v>0.10486893268741904</c:v>
                </c:pt>
                <c:pt idx="6">
                  <c:v>0.11016888468817146</c:v>
                </c:pt>
                <c:pt idx="7">
                  <c:v>0.10372108586346103</c:v>
                </c:pt>
                <c:pt idx="8">
                  <c:v>0.11244874806830847</c:v>
                </c:pt>
                <c:pt idx="9">
                  <c:v>0.1195442400121645</c:v>
                </c:pt>
                <c:pt idx="10">
                  <c:v>0.11192528277461038</c:v>
                </c:pt>
                <c:pt idx="11">
                  <c:v>0.11077252355136157</c:v>
                </c:pt>
                <c:pt idx="12">
                  <c:v>0.11614222883934969</c:v>
                </c:pt>
                <c:pt idx="13">
                  <c:v>0.12872324866736612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CC-4E28-BEAF-37DF61A5DCD8}"/>
            </c:ext>
          </c:extLst>
        </c:ser>
        <c:ser>
          <c:idx val="3"/>
          <c:order val="3"/>
          <c:tx>
            <c:strRef>
              <c:f>Sheet2!$K$18</c:f>
              <c:strCache>
                <c:ptCount val="1"/>
                <c:pt idx="0">
                  <c:v>Other Cash Equivalents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Sheet2!$K$19:$K$32</c:f>
              <c:numCache>
                <c:formatCode>0.00%</c:formatCode>
                <c:ptCount val="14"/>
                <c:pt idx="0">
                  <c:v>0.1077557655718361</c:v>
                </c:pt>
                <c:pt idx="1">
                  <c:v>0</c:v>
                </c:pt>
                <c:pt idx="2">
                  <c:v>0</c:v>
                </c:pt>
                <c:pt idx="3">
                  <c:v>9.4761543973854542E-2</c:v>
                </c:pt>
                <c:pt idx="4">
                  <c:v>9.606956257693279E-2</c:v>
                </c:pt>
                <c:pt idx="5">
                  <c:v>8.6668362662105772E-2</c:v>
                </c:pt>
                <c:pt idx="6">
                  <c:v>5.8047629209812948E-2</c:v>
                </c:pt>
                <c:pt idx="7">
                  <c:v>5.4272320937876782E-2</c:v>
                </c:pt>
                <c:pt idx="8">
                  <c:v>5.2029708560345826E-2</c:v>
                </c:pt>
                <c:pt idx="9">
                  <c:v>4.5758453824093194E-2</c:v>
                </c:pt>
                <c:pt idx="10">
                  <c:v>4.2549286795279855E-2</c:v>
                </c:pt>
                <c:pt idx="11">
                  <c:v>3.9330597968717497E-2</c:v>
                </c:pt>
                <c:pt idx="12">
                  <c:v>3.56338359476049E-2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CC-4E28-BEAF-37DF61A5DCD8}"/>
            </c:ext>
          </c:extLst>
        </c:ser>
        <c:ser>
          <c:idx val="4"/>
          <c:order val="4"/>
          <c:tx>
            <c:strRef>
              <c:f>Sheet2!$L$18</c:f>
              <c:strCache>
                <c:ptCount val="1"/>
                <c:pt idx="0">
                  <c:v>Corporate Bonds &amp; Other Longer Term Assets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Sheet2!$A$19:$A$32</c:f>
              <c:strCache>
                <c:ptCount val="14"/>
                <c:pt idx="0">
                  <c:v>2022 Q3</c:v>
                </c:pt>
                <c:pt idx="1">
                  <c:v>2022 Q4</c:v>
                </c:pt>
                <c:pt idx="2">
                  <c:v>2023 Q1</c:v>
                </c:pt>
                <c:pt idx="3">
                  <c:v>2023 Q2</c:v>
                </c:pt>
                <c:pt idx="4">
                  <c:v>2023 Q3</c:v>
                </c:pt>
                <c:pt idx="5">
                  <c:v>2023 Q4</c:v>
                </c:pt>
                <c:pt idx="6">
                  <c:v>2024 Q1</c:v>
                </c:pt>
                <c:pt idx="7">
                  <c:v>2024 Q2</c:v>
                </c:pt>
                <c:pt idx="8">
                  <c:v>2024 Q3</c:v>
                </c:pt>
                <c:pt idx="9">
                  <c:v>2024 Q4</c:v>
                </c:pt>
                <c:pt idx="10">
                  <c:v>2025 Q1</c:v>
                </c:pt>
                <c:pt idx="11">
                  <c:v>2025 Q2</c:v>
                </c:pt>
                <c:pt idx="12">
                  <c:v>2025 Q3</c:v>
                </c:pt>
                <c:pt idx="13">
                  <c:v>2025 Q4</c:v>
                </c:pt>
              </c:strCache>
            </c:strRef>
          </c:cat>
          <c:val>
            <c:numRef>
              <c:f>Sheet2!$L$19:$L$32</c:f>
              <c:numCache>
                <c:formatCode>0.00%</c:formatCode>
                <c:ptCount val="14"/>
                <c:pt idx="0">
                  <c:v>0.1755406987033773</c:v>
                </c:pt>
                <c:pt idx="1">
                  <c:v>0.20112849500738797</c:v>
                </c:pt>
                <c:pt idx="2">
                  <c:v>0.16842349401191298</c:v>
                </c:pt>
                <c:pt idx="3">
                  <c:v>0.14950041418750445</c:v>
                </c:pt>
                <c:pt idx="4">
                  <c:v>0.14269322504865808</c:v>
                </c:pt>
                <c:pt idx="5">
                  <c:v>0.15415944985017629</c:v>
                </c:pt>
                <c:pt idx="6">
                  <c:v>0.15950174353794042</c:v>
                </c:pt>
                <c:pt idx="7">
                  <c:v>0.15760079554321038</c:v>
                </c:pt>
                <c:pt idx="8">
                  <c:v>0.1610568541193664</c:v>
                </c:pt>
                <c:pt idx="9">
                  <c:v>0.17653887676460833</c:v>
                </c:pt>
                <c:pt idx="10">
                  <c:v>0.18507807114391137</c:v>
                </c:pt>
                <c:pt idx="11">
                  <c:v>0.20064904014373527</c:v>
                </c:pt>
                <c:pt idx="12">
                  <c:v>0.22773403039842843</c:v>
                </c:pt>
                <c:pt idx="13">
                  <c:v>0.23688693233156161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CC-4E28-BEAF-37DF61A5D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8965695"/>
        <c:axId val="678966175"/>
      </c:barChart>
      <c:catAx>
        <c:axId val="67896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66175"/>
        <c:crosses val="autoZero"/>
        <c:auto val="1"/>
        <c:lblAlgn val="ctr"/>
        <c:lblOffset val="100"/>
        <c:noMultiLvlLbl val="0"/>
      </c:catAx>
      <c:valAx>
        <c:axId val="6789661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531813</xdr:colOff>
      <xdr:row>25</xdr:row>
      <xdr:rowOff>78686</xdr:rowOff>
    </xdr:from>
    <xdr:to>
      <xdr:col>19</xdr:col>
      <xdr:colOff>530166</xdr:colOff>
      <xdr:row>66</xdr:row>
      <xdr:rowOff>113179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528F70-BC88-1394-D6F9-A83CC26B9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554182</xdr:colOff>
      <xdr:row>79</xdr:row>
      <xdr:rowOff>92364</xdr:rowOff>
    </xdr:from>
    <xdr:to>
      <xdr:col>30</xdr:col>
      <xdr:colOff>369455</xdr:colOff>
      <xdr:row>96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4882D9-6831-F6B3-BE1C-98CC8CB8C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849923</xdr:colOff>
      <xdr:row>986</xdr:row>
      <xdr:rowOff>52754</xdr:rowOff>
    </xdr:from>
    <xdr:to>
      <xdr:col>10</xdr:col>
      <xdr:colOff>310661</xdr:colOff>
      <xdr:row>1077</xdr:row>
      <xdr:rowOff>169985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AD851-9E46-3A4C-5FE9-8E68E6928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385287</xdr:colOff>
      <xdr:row>1179</xdr:row>
      <xdr:rowOff>96432</xdr:rowOff>
    </xdr:from>
    <xdr:to>
      <xdr:col>33</xdr:col>
      <xdr:colOff>301223</xdr:colOff>
      <xdr:row>1222</xdr:row>
      <xdr:rowOff>151399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B344DC-F81C-392C-274C-BCCF8518B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623302</xdr:colOff>
      <xdr:row>1249</xdr:row>
      <xdr:rowOff>50130</xdr:rowOff>
    </xdr:from>
    <xdr:to>
      <xdr:col>20</xdr:col>
      <xdr:colOff>123658</xdr:colOff>
      <xdr:row>1281</xdr:row>
      <xdr:rowOff>20051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580B73-BF57-5BA5-CEF1-2D4DC106E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603250</xdr:colOff>
      <xdr:row>1204</xdr:row>
      <xdr:rowOff>117929</xdr:rowOff>
    </xdr:from>
    <xdr:to>
      <xdr:col>17</xdr:col>
      <xdr:colOff>435428</xdr:colOff>
      <xdr:row>1229</xdr:row>
      <xdr:rowOff>24493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23B4F-FCC4-144B-C200-E5EEF013D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98810</xdr:colOff>
      <xdr:row>1212</xdr:row>
      <xdr:rowOff>47593</xdr:rowOff>
    </xdr:from>
    <xdr:to>
      <xdr:col>28</xdr:col>
      <xdr:colOff>296805</xdr:colOff>
      <xdr:row>1243</xdr:row>
      <xdr:rowOff>1874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0CFD2-8D8A-0F52-3067-B6B2C1BAB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96946</xdr:colOff>
      <xdr:row>29</xdr:row>
      <xdr:rowOff>92365</xdr:rowOff>
    </xdr:from>
    <xdr:to>
      <xdr:col>34</xdr:col>
      <xdr:colOff>0</xdr:colOff>
      <xdr:row>61</xdr:row>
      <xdr:rowOff>13500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C6D93-9107-43C4-B638-06346829B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184727</xdr:colOff>
      <xdr:row>29</xdr:row>
      <xdr:rowOff>92364</xdr:rowOff>
    </xdr:from>
    <xdr:to>
      <xdr:col>12</xdr:col>
      <xdr:colOff>457200</xdr:colOff>
      <xdr:row>61</xdr:row>
      <xdr:rowOff>128953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9CC3A8-415B-4605-A2B5-EBB3FB30B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103679</xdr:colOff>
      <xdr:row>61</xdr:row>
      <xdr:rowOff>171938</xdr:rowOff>
    </xdr:from>
    <xdr:to>
      <xdr:col>33</xdr:col>
      <xdr:colOff>468923</xdr:colOff>
      <xdr:row>107</xdr:row>
      <xdr:rowOff>117231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9155A5-6024-4BC4-B059-E89CD20F3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61</xdr:row>
      <xdr:rowOff>130098</xdr:rowOff>
    </xdr:from>
    <xdr:to>
      <xdr:col>12</xdr:col>
      <xdr:colOff>801077</xdr:colOff>
      <xdr:row>107</xdr:row>
      <xdr:rowOff>78154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2DDA69-D6E6-4522-8B8E-92FA514B5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289035</xdr:colOff>
      <xdr:row>11</xdr:row>
      <xdr:rowOff>118241</xdr:rowOff>
    </xdr:from>
    <xdr:to>
      <xdr:col>27</xdr:col>
      <xdr:colOff>532087</xdr:colOff>
      <xdr:row>35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CC7E3-815B-DB55-ECC9-C9DFAAA7C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23</xdr:col>
      <xdr:colOff>229914</xdr:colOff>
      <xdr:row>67</xdr:row>
      <xdr:rowOff>103791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5F77F9-26D9-4ACC-8BDF-2B327B605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rto\Downloads\Reserves%20information%20USDC_values%20(1).xlsx" TargetMode="External"/><Relationship Id="rId1" Type="http://schemas.openxmlformats.org/officeDocument/2006/relationships/externalLinkPath" Target="Reserves%20information%20USDC_value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8 (2)"/>
      <sheetName val="Outs token and reserves"/>
      <sheetName val="Reserves by asset"/>
      <sheetName val="Reserves by category"/>
      <sheetName val="Sheet7"/>
      <sheetName val="Sheet8"/>
      <sheetName val="Sheet2"/>
      <sheetName val="Detail notes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Cash Deposits</v>
          </cell>
          <cell r="C1" t="str">
            <v>US Treasuries</v>
          </cell>
          <cell r="D1" t="str">
            <v>Repo</v>
          </cell>
          <cell r="G1" t="str">
            <v>Cash Deposits</v>
          </cell>
          <cell r="H1" t="str">
            <v>US Treasuries</v>
          </cell>
          <cell r="I1" t="str">
            <v>Repo</v>
          </cell>
          <cell r="J1" t="str">
            <v>Other Cash Equivalents</v>
          </cell>
          <cell r="K1" t="str">
            <v>Corporate Bonds &amp; Other Longer Term Assets</v>
          </cell>
        </row>
        <row r="2">
          <cell r="A2" t="str">
            <v>2022 Q3</v>
          </cell>
          <cell r="B2">
            <v>9.2128579530000003</v>
          </cell>
          <cell r="C2">
            <v>38.266665985000003</v>
          </cell>
          <cell r="D2">
            <v>0</v>
          </cell>
          <cell r="G2">
            <v>6.0777222230000003</v>
          </cell>
          <cell r="H2">
            <v>39.678465979999999</v>
          </cell>
          <cell r="I2">
            <v>3.0238143929999999</v>
          </cell>
          <cell r="J2">
            <v>7.3340318030000002</v>
          </cell>
          <cell r="K2">
            <v>11.947584059</v>
          </cell>
        </row>
        <row r="3">
          <cell r="A3" t="str">
            <v>2022 Q4</v>
          </cell>
          <cell r="B3">
            <v>10.588439005</v>
          </cell>
          <cell r="C3">
            <v>34.105524696000003</v>
          </cell>
          <cell r="D3">
            <v>0</v>
          </cell>
          <cell r="G3">
            <v>5.3183117940000004</v>
          </cell>
          <cell r="H3">
            <v>39.230259046</v>
          </cell>
          <cell r="I3">
            <v>3.0460939539999998</v>
          </cell>
          <cell r="J3">
            <v>0</v>
          </cell>
          <cell r="K3">
            <v>11.982707157</v>
          </cell>
        </row>
        <row r="4">
          <cell r="A4" t="str">
            <v>2023 Q1</v>
          </cell>
          <cell r="B4">
            <v>4.0611663690000004</v>
          </cell>
          <cell r="C4">
            <v>28.510534938999999</v>
          </cell>
          <cell r="D4">
            <v>0</v>
          </cell>
          <cell r="G4">
            <v>0.48135055500000001</v>
          </cell>
          <cell r="H4">
            <v>53.044762609000003</v>
          </cell>
          <cell r="I4">
            <v>8.2868508070000004</v>
          </cell>
          <cell r="J4">
            <v>0</v>
          </cell>
          <cell r="K4">
            <v>12.519299537999999</v>
          </cell>
        </row>
        <row r="5">
          <cell r="A5" t="str">
            <v>2023 Q2</v>
          </cell>
          <cell r="B5">
            <v>3.550839903</v>
          </cell>
          <cell r="C5">
            <v>5.4327014</v>
          </cell>
          <cell r="D5">
            <v>18.456</v>
          </cell>
          <cell r="G5">
            <v>9.0811797E-2</v>
          </cell>
          <cell r="H5">
            <v>55.809730657999999</v>
          </cell>
          <cell r="I5">
            <v>9.4702322809999995</v>
          </cell>
          <cell r="J5">
            <v>8.1968025979999997</v>
          </cell>
          <cell r="K5">
            <v>12.931673884</v>
          </cell>
        </row>
        <row r="6">
          <cell r="A6" t="str">
            <v>2023 Q3</v>
          </cell>
          <cell r="B6">
            <v>2.1371964449999998</v>
          </cell>
          <cell r="C6">
            <v>8.9958312280000001</v>
          </cell>
          <cell r="D6">
            <v>13.891999999999999</v>
          </cell>
          <cell r="G6">
            <v>0.29264197800000002</v>
          </cell>
          <cell r="H6">
            <v>56.611569049000003</v>
          </cell>
          <cell r="I6">
            <v>8.8550020479999993</v>
          </cell>
          <cell r="J6">
            <v>8.2989359070000006</v>
          </cell>
          <cell r="K6">
            <v>12.326504849999999</v>
          </cell>
        </row>
        <row r="7">
          <cell r="A7" t="str">
            <v>2023 Q4</v>
          </cell>
          <cell r="B7">
            <v>3.3642671179999999</v>
          </cell>
          <cell r="C7">
            <v>6.6220211039999999</v>
          </cell>
          <cell r="D7">
            <v>14.707000000000001</v>
          </cell>
          <cell r="G7">
            <v>0.39474653999999998</v>
          </cell>
          <cell r="H7">
            <v>63.086013399999999</v>
          </cell>
          <cell r="I7">
            <v>10.174425226</v>
          </cell>
          <cell r="J7">
            <v>8.4085987410000005</v>
          </cell>
          <cell r="K7">
            <v>14.956610649</v>
          </cell>
        </row>
        <row r="8">
          <cell r="A8" t="str">
            <v>2024 Q1</v>
          </cell>
          <cell r="B8">
            <v>5.0807237059999997</v>
          </cell>
          <cell r="C8">
            <v>11.418153074999999</v>
          </cell>
          <cell r="D8">
            <v>15.927</v>
          </cell>
          <cell r="G8">
            <v>0.10026402399999999</v>
          </cell>
          <cell r="H8">
            <v>74.045290303000002</v>
          </cell>
          <cell r="I8">
            <v>12.150460897</v>
          </cell>
          <cell r="J8">
            <v>6.4020385690000001</v>
          </cell>
          <cell r="K8">
            <v>17.591352616000002</v>
          </cell>
        </row>
        <row r="9">
          <cell r="A9" t="str">
            <v>2024 Q2</v>
          </cell>
          <cell r="B9">
            <v>4.4697549499999996</v>
          </cell>
          <cell r="C9">
            <v>10.720566592999999</v>
          </cell>
          <cell r="D9">
            <v>17.084</v>
          </cell>
          <cell r="G9">
            <v>0.109867228</v>
          </cell>
          <cell r="H9">
            <v>80.948647984000004</v>
          </cell>
          <cell r="I9">
            <v>12.284345406</v>
          </cell>
          <cell r="J9">
            <v>6.4278148540000002</v>
          </cell>
          <cell r="K9">
            <v>18.665660821000003</v>
          </cell>
        </row>
        <row r="10">
          <cell r="A10" t="str">
            <v>2024 Q3</v>
          </cell>
          <cell r="B10">
            <v>4.9179735019999997</v>
          </cell>
          <cell r="C10">
            <v>8.0593487840000009</v>
          </cell>
          <cell r="D10">
            <v>22.556000000000001</v>
          </cell>
          <cell r="G10">
            <v>7.8413265999999995E-2</v>
          </cell>
          <cell r="H10">
            <v>84.548020412</v>
          </cell>
          <cell r="I10">
            <v>14.109169349</v>
          </cell>
          <cell r="J10">
            <v>6.5282716069999998</v>
          </cell>
          <cell r="K10">
            <v>20.208125645000003</v>
          </cell>
        </row>
        <row r="11">
          <cell r="A11" t="str">
            <v>2024 Q4</v>
          </cell>
          <cell r="B11">
            <v>7.2710732</v>
          </cell>
          <cell r="C11">
            <v>14.787448865</v>
          </cell>
          <cell r="D11">
            <v>21.863</v>
          </cell>
          <cell r="G11">
            <v>0.108844601</v>
          </cell>
          <cell r="H11">
            <v>94.471651606999998</v>
          </cell>
          <cell r="I11">
            <v>17.179075787999999</v>
          </cell>
          <cell r="J11">
            <v>6.5757074210000006</v>
          </cell>
          <cell r="K11">
            <v>25.369476130000002</v>
          </cell>
        </row>
        <row r="12">
          <cell r="A12" t="str">
            <v>2025 Q1</v>
          </cell>
          <cell r="B12">
            <v>4.3631400530000004</v>
          </cell>
          <cell r="C12">
            <v>24.862566988000001</v>
          </cell>
          <cell r="D12">
            <v>30.815000000000001</v>
          </cell>
          <cell r="G12">
            <v>6.4302554999999997E-2</v>
          </cell>
          <cell r="H12">
            <v>98.523657338000007</v>
          </cell>
          <cell r="I12">
            <v>16.707592413</v>
          </cell>
          <cell r="J12">
            <v>6.3515241920000003</v>
          </cell>
          <cell r="K12">
            <v>27.62743949</v>
          </cell>
        </row>
        <row r="13">
          <cell r="A13" t="str">
            <v>2025 Q2</v>
          </cell>
          <cell r="B13">
            <v>7.2922929359999999</v>
          </cell>
          <cell r="C13">
            <v>27.039491803000001</v>
          </cell>
          <cell r="D13">
            <v>27.065999999999999</v>
          </cell>
          <cell r="G13">
            <v>3.2430726E-2</v>
          </cell>
          <cell r="H13">
            <v>105.51899361</v>
          </cell>
          <cell r="I13">
            <v>18.008835683000001</v>
          </cell>
          <cell r="J13">
            <v>6.3941693609999994</v>
          </cell>
          <cell r="K13">
            <v>32.620504418000003</v>
          </cell>
        </row>
        <row r="14">
          <cell r="A14" t="str">
            <v>2025 Q3</v>
          </cell>
          <cell r="B14">
            <v>10.434109555999999</v>
          </cell>
          <cell r="C14">
            <v>21.761417417000001</v>
          </cell>
          <cell r="D14">
            <v>41.619</v>
          </cell>
          <cell r="G14">
            <v>3.0100333999999999E-2</v>
          </cell>
          <cell r="H14">
            <v>112.417034272</v>
          </cell>
          <cell r="I14">
            <v>21.047660467</v>
          </cell>
          <cell r="J14">
            <v>6.4576759689999994</v>
          </cell>
          <cell r="K14">
            <v>41.270678172000004</v>
          </cell>
        </row>
        <row r="15">
          <cell r="A15" t="str">
            <v>2025 Q4</v>
          </cell>
          <cell r="B15">
            <v>9.5797174829999996</v>
          </cell>
          <cell r="C15">
            <v>14.963264493</v>
          </cell>
          <cell r="D15">
            <v>50.79</v>
          </cell>
          <cell r="G15">
            <v>3.3952734999999998E-2</v>
          </cell>
          <cell r="H15">
            <v>122.32571494600001</v>
          </cell>
          <cell r="I15">
            <v>24.827847891000001</v>
          </cell>
          <cell r="J15">
            <v>0</v>
          </cell>
          <cell r="K15">
            <v>45.690213571999998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939E-6FC4-4EE9-B8FA-3A30108D4EA9}">
  <dimension ref="A1:H20"/>
  <sheetViews>
    <sheetView zoomScale="98" zoomScaleNormal="85" workbookViewId="0">
      <selection activeCell="E21" sqref="E21"/>
    </sheetView>
  </sheetViews>
  <sheetFormatPr defaultRowHeight="14.4" x14ac:dyDescent="0.3"/>
  <cols>
    <col min="1" max="1" width="11.109375" style="1" bestFit="1" customWidth="1"/>
    <col min="2" max="2" width="22.77734375" bestFit="1" customWidth="1"/>
    <col min="3" max="3" width="22.33203125" bestFit="1" customWidth="1"/>
    <col min="4" max="4" width="20.6640625" bestFit="1" customWidth="1"/>
    <col min="5" max="5" width="16" bestFit="1" customWidth="1"/>
    <col min="6" max="6" width="20.33203125" bestFit="1" customWidth="1"/>
    <col min="7" max="7" width="18.5546875" bestFit="1" customWidth="1"/>
  </cols>
  <sheetData>
    <row r="1" spans="1:8" x14ac:dyDescent="0.3">
      <c r="A1" s="3" t="s">
        <v>0</v>
      </c>
      <c r="B1" s="2" t="s">
        <v>25</v>
      </c>
      <c r="C1" s="2" t="s">
        <v>26</v>
      </c>
      <c r="D1" t="s">
        <v>22</v>
      </c>
      <c r="E1" t="s">
        <v>27</v>
      </c>
      <c r="F1" t="s">
        <v>28</v>
      </c>
      <c r="G1" t="s">
        <v>29</v>
      </c>
      <c r="H1" t="s">
        <v>30</v>
      </c>
    </row>
    <row r="2" spans="1:8" hidden="1" x14ac:dyDescent="0.3">
      <c r="A2" s="3">
        <v>44377</v>
      </c>
      <c r="B2" s="2">
        <v>62773190075</v>
      </c>
      <c r="C2" s="2">
        <v>62610829196</v>
      </c>
      <c r="D2" s="4">
        <f>B2-C2</f>
        <v>162360879</v>
      </c>
      <c r="E2" s="5">
        <f>D2/C2</f>
        <v>2.5931756708050865E-3</v>
      </c>
      <c r="F2" s="2">
        <v>25158531650</v>
      </c>
      <c r="G2" s="7">
        <v>25158531650</v>
      </c>
      <c r="H2" s="6">
        <f>(F2-G2)/G2</f>
        <v>0</v>
      </c>
    </row>
    <row r="3" spans="1:8" hidden="1" x14ac:dyDescent="0.3">
      <c r="A3" s="3">
        <v>44469</v>
      </c>
      <c r="B3" s="2">
        <v>69156771674</v>
      </c>
      <c r="C3" s="2">
        <v>68994393701</v>
      </c>
      <c r="D3" s="4">
        <f t="shared" ref="D3:D20" si="0">B3-C3</f>
        <v>162377973</v>
      </c>
      <c r="E3" s="5">
        <f t="shared" ref="E3:E20" si="1">D3/C3</f>
        <v>2.3534951796764106E-3</v>
      </c>
      <c r="F3" s="2">
        <v>31652676021</v>
      </c>
      <c r="G3" s="7">
        <v>31652676021</v>
      </c>
      <c r="H3" s="6">
        <f t="shared" ref="H3:H20" si="2">(F3-G3)/G3</f>
        <v>0</v>
      </c>
    </row>
    <row r="4" spans="1:8" hidden="1" x14ac:dyDescent="0.3">
      <c r="A4" s="3">
        <v>44561</v>
      </c>
      <c r="B4" s="2">
        <v>78675642677</v>
      </c>
      <c r="C4" s="2">
        <v>78480852949</v>
      </c>
      <c r="D4" s="4">
        <f t="shared" si="0"/>
        <v>194789728</v>
      </c>
      <c r="E4" s="5">
        <f t="shared" si="1"/>
        <v>2.4820031979848915E-3</v>
      </c>
      <c r="F4" s="2">
        <v>42416160651</v>
      </c>
      <c r="G4" s="7">
        <v>42416160651</v>
      </c>
      <c r="H4" s="6">
        <f t="shared" si="2"/>
        <v>0</v>
      </c>
    </row>
    <row r="5" spans="1:8" hidden="1" x14ac:dyDescent="0.3">
      <c r="A5" s="3">
        <v>44651</v>
      </c>
      <c r="B5" s="2">
        <v>82424821101</v>
      </c>
      <c r="C5" s="2">
        <v>82188190813</v>
      </c>
      <c r="D5" s="4">
        <f>B5-C5</f>
        <v>236630288</v>
      </c>
      <c r="E5" s="5">
        <f>D5/C5</f>
        <v>2.8791275931404413E-3</v>
      </c>
      <c r="F5" s="2">
        <v>51388555903</v>
      </c>
      <c r="G5" s="7">
        <v>51388555903</v>
      </c>
      <c r="H5" s="6">
        <f t="shared" si="2"/>
        <v>0</v>
      </c>
    </row>
    <row r="6" spans="1:8" hidden="1" x14ac:dyDescent="0.3">
      <c r="A6" s="1">
        <v>44742</v>
      </c>
      <c r="B6" s="2">
        <v>66409619424</v>
      </c>
      <c r="C6" s="2">
        <v>66204234509</v>
      </c>
      <c r="D6" s="4">
        <f t="shared" si="0"/>
        <v>205384915</v>
      </c>
      <c r="E6" s="5">
        <f t="shared" si="1"/>
        <v>3.1022927237694948E-3</v>
      </c>
      <c r="F6" s="2">
        <v>55569660586</v>
      </c>
      <c r="G6" s="7">
        <v>55569660586</v>
      </c>
      <c r="H6" s="6">
        <f t="shared" si="2"/>
        <v>0</v>
      </c>
    </row>
    <row r="7" spans="1:8" x14ac:dyDescent="0.3">
      <c r="A7" s="3">
        <v>44834</v>
      </c>
      <c r="B7" s="2">
        <v>68061618458</v>
      </c>
      <c r="C7" s="2">
        <v>67805112981</v>
      </c>
      <c r="D7" s="4">
        <f t="shared" si="0"/>
        <v>256505477</v>
      </c>
      <c r="E7" s="5">
        <f t="shared" si="1"/>
        <v>3.7829813375855098E-3</v>
      </c>
      <c r="F7" s="2">
        <v>47479523936</v>
      </c>
      <c r="G7" s="7">
        <v>47261819834</v>
      </c>
      <c r="H7" s="6">
        <f t="shared" si="2"/>
        <v>4.6063419217595254E-3</v>
      </c>
    </row>
    <row r="8" spans="1:8" x14ac:dyDescent="0.3">
      <c r="A8" s="3">
        <v>44926</v>
      </c>
      <c r="B8" s="2">
        <v>67044148175</v>
      </c>
      <c r="C8" s="2">
        <v>66057260169</v>
      </c>
      <c r="D8" s="4">
        <f t="shared" si="0"/>
        <v>986888006</v>
      </c>
      <c r="E8" s="5">
        <f t="shared" si="1"/>
        <v>1.4939887053673722E-2</v>
      </c>
      <c r="F8" s="2">
        <v>44693963701</v>
      </c>
      <c r="G8" s="7">
        <v>44553543212</v>
      </c>
      <c r="H8" s="6">
        <f t="shared" si="2"/>
        <v>3.1517243944400655E-3</v>
      </c>
    </row>
    <row r="9" spans="1:8" x14ac:dyDescent="0.3">
      <c r="A9" s="3">
        <v>45016</v>
      </c>
      <c r="B9" s="2">
        <v>81833149345</v>
      </c>
      <c r="C9" s="2">
        <v>79372401626</v>
      </c>
      <c r="D9" s="4">
        <f t="shared" si="0"/>
        <v>2460747719</v>
      </c>
      <c r="E9" s="5">
        <f t="shared" si="1"/>
        <v>3.1002560948010089E-2</v>
      </c>
      <c r="F9" s="2">
        <v>32518607650</v>
      </c>
      <c r="G9" s="7">
        <v>32518607650</v>
      </c>
      <c r="H9" s="6">
        <f t="shared" si="2"/>
        <v>0</v>
      </c>
    </row>
    <row r="10" spans="1:8" x14ac:dyDescent="0.3">
      <c r="A10" s="3">
        <v>45107</v>
      </c>
      <c r="B10" s="2">
        <v>86499251218</v>
      </c>
      <c r="C10" s="2">
        <v>83178020411</v>
      </c>
      <c r="D10" s="4">
        <f t="shared" si="0"/>
        <v>3321230807</v>
      </c>
      <c r="E10" s="5">
        <f t="shared" si="1"/>
        <v>3.9929187910328998E-2</v>
      </c>
      <c r="F10" s="2">
        <v>27439541303</v>
      </c>
      <c r="G10" s="7">
        <v>27384351887</v>
      </c>
      <c r="H10" s="6">
        <f t="shared" si="2"/>
        <v>2.0153632347311356E-3</v>
      </c>
    </row>
    <row r="11" spans="1:8" x14ac:dyDescent="0.3">
      <c r="A11" s="3">
        <v>45199</v>
      </c>
      <c r="B11" s="2">
        <v>86384653832</v>
      </c>
      <c r="C11" s="2">
        <v>83153363663</v>
      </c>
      <c r="D11" s="4">
        <f t="shared" si="0"/>
        <v>3231290169</v>
      </c>
      <c r="E11" s="5">
        <f t="shared" si="1"/>
        <v>3.8859404197954264E-2</v>
      </c>
      <c r="F11" s="2">
        <v>25025027673</v>
      </c>
      <c r="G11" s="7">
        <v>24973159027</v>
      </c>
      <c r="H11" s="6">
        <f t="shared" si="2"/>
        <v>2.0769757620139949E-3</v>
      </c>
    </row>
    <row r="12" spans="1:8" x14ac:dyDescent="0.3">
      <c r="A12" s="1">
        <v>45291</v>
      </c>
      <c r="B12" s="2">
        <v>97020394556</v>
      </c>
      <c r="C12" s="2">
        <v>91572956801</v>
      </c>
      <c r="D12" s="4">
        <f t="shared" si="0"/>
        <v>5447437755</v>
      </c>
      <c r="E12" s="5">
        <f t="shared" si="1"/>
        <v>5.9487407039154519E-2</v>
      </c>
      <c r="F12" s="2">
        <v>24693288222</v>
      </c>
      <c r="G12" s="7">
        <v>24641390742</v>
      </c>
      <c r="H12" s="6">
        <f t="shared" si="2"/>
        <v>2.1061100220915443E-3</v>
      </c>
    </row>
    <row r="13" spans="1:8" x14ac:dyDescent="0.3">
      <c r="A13" s="3">
        <v>45382</v>
      </c>
      <c r="B13" s="2">
        <v>110289406409</v>
      </c>
      <c r="C13" s="2">
        <v>104019279735</v>
      </c>
      <c r="D13" s="4">
        <f t="shared" si="0"/>
        <v>6270126674</v>
      </c>
      <c r="E13" s="5">
        <f t="shared" si="1"/>
        <v>6.0278505003820482E-2</v>
      </c>
      <c r="F13" s="2">
        <v>32425876781</v>
      </c>
      <c r="G13" s="7">
        <v>32374547608</v>
      </c>
      <c r="H13" s="6">
        <f t="shared" si="2"/>
        <v>1.5854792357721213E-3</v>
      </c>
    </row>
    <row r="14" spans="1:8" x14ac:dyDescent="0.3">
      <c r="A14" s="3">
        <v>45473</v>
      </c>
      <c r="B14" s="2">
        <v>118436336293</v>
      </c>
      <c r="C14" s="2">
        <v>112395445973</v>
      </c>
      <c r="D14" s="4">
        <f t="shared" si="0"/>
        <v>6040890320</v>
      </c>
      <c r="E14" s="5">
        <f t="shared" si="1"/>
        <v>5.3746753417849E-2</v>
      </c>
      <c r="F14" s="2">
        <v>32274321543</v>
      </c>
      <c r="G14" s="7">
        <v>32222674248</v>
      </c>
      <c r="H14" s="6">
        <f t="shared" si="2"/>
        <v>1.6028246011643695E-3</v>
      </c>
    </row>
    <row r="15" spans="1:8" x14ac:dyDescent="0.3">
      <c r="A15" s="3">
        <v>45565</v>
      </c>
      <c r="B15" s="2">
        <v>125472000279</v>
      </c>
      <c r="C15" s="2">
        <v>119376234010</v>
      </c>
      <c r="D15" s="4">
        <f t="shared" si="0"/>
        <v>6095766269</v>
      </c>
      <c r="E15" s="5">
        <f t="shared" si="1"/>
        <v>5.1063482774045002E-2</v>
      </c>
      <c r="F15" s="2">
        <v>35533322286</v>
      </c>
      <c r="G15" s="7">
        <v>35468964901</v>
      </c>
      <c r="H15" s="6">
        <f t="shared" si="2"/>
        <v>1.8144703455438456E-3</v>
      </c>
    </row>
    <row r="16" spans="1:8" x14ac:dyDescent="0.3">
      <c r="A16" s="3">
        <v>45657</v>
      </c>
      <c r="B16" s="2">
        <v>143704755547</v>
      </c>
      <c r="C16" s="2">
        <v>136613782874</v>
      </c>
      <c r="D16" s="4">
        <f t="shared" si="0"/>
        <v>7090972673</v>
      </c>
      <c r="E16" s="5">
        <f t="shared" si="1"/>
        <v>5.1905250874577286E-2</v>
      </c>
      <c r="F16" s="2">
        <v>43921522065</v>
      </c>
      <c r="G16" s="7">
        <v>43856799846</v>
      </c>
      <c r="H16" s="6">
        <f t="shared" si="2"/>
        <v>1.4757624639113529E-3</v>
      </c>
    </row>
    <row r="17" spans="1:8" x14ac:dyDescent="0.3">
      <c r="A17" s="3">
        <v>45747</v>
      </c>
      <c r="B17" s="2">
        <v>149274515988</v>
      </c>
      <c r="C17" s="2">
        <v>143678070759</v>
      </c>
      <c r="D17" s="4">
        <f t="shared" si="0"/>
        <v>5596445229</v>
      </c>
      <c r="E17" s="5">
        <f t="shared" si="1"/>
        <v>3.8951283236446428E-2</v>
      </c>
      <c r="F17" s="2">
        <v>60040707041</v>
      </c>
      <c r="G17" s="7">
        <v>59975771715</v>
      </c>
      <c r="H17" s="6">
        <f t="shared" si="2"/>
        <v>1.0826926297600205E-3</v>
      </c>
    </row>
    <row r="18" spans="1:8" x14ac:dyDescent="0.3">
      <c r="A18" s="1">
        <v>45838</v>
      </c>
      <c r="B18" s="2">
        <v>162574933798</v>
      </c>
      <c r="C18" s="2">
        <v>157100255857</v>
      </c>
      <c r="D18" s="4">
        <f t="shared" si="0"/>
        <v>5474677941</v>
      </c>
      <c r="E18" s="5">
        <f t="shared" si="1"/>
        <v>3.484830696891613E-2</v>
      </c>
      <c r="F18" s="2">
        <v>61397784739</v>
      </c>
      <c r="G18" s="7">
        <v>61332530506</v>
      </c>
      <c r="H18" s="6">
        <f t="shared" si="2"/>
        <v>1.063941638501551E-3</v>
      </c>
    </row>
    <row r="19" spans="1:8" x14ac:dyDescent="0.3">
      <c r="A19" s="3">
        <v>45930</v>
      </c>
      <c r="B19" s="2">
        <v>181223149214</v>
      </c>
      <c r="C19" s="2">
        <v>174356634812</v>
      </c>
      <c r="D19" s="4">
        <f t="shared" si="0"/>
        <v>6866514402</v>
      </c>
      <c r="E19" s="5">
        <f t="shared" si="1"/>
        <v>3.9382008085920087E-2</v>
      </c>
      <c r="F19" s="2">
        <v>73814526973</v>
      </c>
      <c r="G19" s="7">
        <v>73748934193</v>
      </c>
      <c r="H19" s="6">
        <f t="shared" si="2"/>
        <v>8.8940648048342705E-4</v>
      </c>
    </row>
    <row r="20" spans="1:8" x14ac:dyDescent="0.3">
      <c r="A20" s="3">
        <v>46022</v>
      </c>
      <c r="B20" s="2">
        <v>192877729144</v>
      </c>
      <c r="C20" s="2">
        <v>186450610920</v>
      </c>
      <c r="D20" s="4">
        <f t="shared" si="0"/>
        <v>6427118224</v>
      </c>
      <c r="E20" s="5">
        <f t="shared" si="1"/>
        <v>3.4470888522632255E-2</v>
      </c>
      <c r="F20" s="2">
        <v>75332981976</v>
      </c>
      <c r="G20" s="7">
        <v>75266033823</v>
      </c>
      <c r="H20" s="6">
        <f t="shared" si="2"/>
        <v>8.8948692523694271E-4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1168-F503-48A5-B8C6-3B1E07AF8653}">
  <dimension ref="A1:H1242"/>
  <sheetViews>
    <sheetView topLeftCell="A1176" zoomScale="52" workbookViewId="0">
      <selection activeCell="C1" sqref="C1:C1240"/>
    </sheetView>
  </sheetViews>
  <sheetFormatPr defaultRowHeight="14.4" x14ac:dyDescent="0.3"/>
  <cols>
    <col min="1" max="1" width="11" bestFit="1" customWidth="1"/>
    <col min="2" max="2" width="19.88671875" bestFit="1" customWidth="1"/>
    <col min="3" max="3" width="18.77734375" bestFit="1" customWidth="1"/>
    <col min="4" max="4" width="26.88671875" customWidth="1"/>
    <col min="5" max="5" width="23.21875" bestFit="1" customWidth="1"/>
    <col min="6" max="6" width="18.77734375" bestFit="1" customWidth="1"/>
    <col min="7" max="7" width="38.88671875" customWidth="1"/>
    <col min="8" max="8" width="17.109375" bestFit="1" customWidth="1"/>
  </cols>
  <sheetData>
    <row r="1" spans="1:8" x14ac:dyDescent="0.3">
      <c r="A1" t="s">
        <v>0</v>
      </c>
      <c r="B1" s="26" t="s">
        <v>153</v>
      </c>
      <c r="C1" t="s">
        <v>155</v>
      </c>
      <c r="D1" t="s">
        <v>1135</v>
      </c>
      <c r="F1" t="s">
        <v>1136</v>
      </c>
    </row>
    <row r="2" spans="1:8" x14ac:dyDescent="0.3">
      <c r="A2" s="18">
        <v>44834</v>
      </c>
      <c r="B2" s="26">
        <v>68070817655.407547</v>
      </c>
      <c r="C2" s="2">
        <v>68018936942.065804</v>
      </c>
      <c r="D2">
        <f>0</f>
        <v>0</v>
      </c>
      <c r="E2" s="4">
        <f>C2*(1+ReservesUSDT!$E$7)</f>
        <v>68276251311.120049</v>
      </c>
      <c r="F2" s="4">
        <f t="shared" ref="F2:F65" si="0">E2*(D2+1)</f>
        <v>68276251311.120049</v>
      </c>
      <c r="G2" s="4">
        <f t="shared" ref="G2:G65" si="1">F2-C2</f>
        <v>257314369.054245</v>
      </c>
      <c r="H2" s="4">
        <f>IF(G2&gt;0,1,0)</f>
        <v>1</v>
      </c>
    </row>
    <row r="3" spans="1:8" x14ac:dyDescent="0.3">
      <c r="A3" s="1">
        <v>44835</v>
      </c>
      <c r="B3" s="26">
        <v>68056797275.163498</v>
      </c>
      <c r="C3" s="2">
        <v>68032463504.973801</v>
      </c>
      <c r="D3" s="5">
        <f>(B3-B2)/B2</f>
        <v>-2.0596756035786052E-4</v>
      </c>
      <c r="E3" s="4">
        <f>C3*(1+ReservesUSDT!$E$7)</f>
        <v>68289829044.763092</v>
      </c>
      <c r="F3" s="4">
        <f t="shared" si="0"/>
        <v>68275763555.277489</v>
      </c>
      <c r="G3" s="4">
        <f t="shared" si="1"/>
        <v>243300050.30368805</v>
      </c>
      <c r="H3" s="4">
        <f t="shared" ref="H3:H66" si="2">IF(G3&gt;0,1,0)</f>
        <v>1</v>
      </c>
    </row>
    <row r="4" spans="1:8" x14ac:dyDescent="0.3">
      <c r="A4" s="1">
        <v>44836</v>
      </c>
      <c r="B4" s="26">
        <v>68055327094.936073</v>
      </c>
      <c r="C4" s="2">
        <v>67985211418.084602</v>
      </c>
      <c r="D4" s="5">
        <f>(B4-B3)/B3</f>
        <v>-2.1602254091982461E-5</v>
      </c>
      <c r="E4" s="4">
        <f>C4*(1+ReservesUSDT!$E$7)</f>
        <v>68242398204.111031</v>
      </c>
      <c r="F4" s="4">
        <f t="shared" si="0"/>
        <v>68240924014.485176</v>
      </c>
      <c r="G4" s="4">
        <f t="shared" si="1"/>
        <v>255712596.40057373</v>
      </c>
      <c r="H4" s="4">
        <f t="shared" si="2"/>
        <v>1</v>
      </c>
    </row>
    <row r="5" spans="1:8" x14ac:dyDescent="0.3">
      <c r="A5" s="1">
        <v>44837</v>
      </c>
      <c r="B5" s="26">
        <v>68360278574.575134</v>
      </c>
      <c r="C5" s="2">
        <v>67852870798.587502</v>
      </c>
      <c r="D5" s="5">
        <f>(B5-B4)/B4</f>
        <v>4.4809347431929705E-3</v>
      </c>
      <c r="E5" s="4">
        <f>C5*(1+ReservesUSDT!$E$7)</f>
        <v>68109556942.520164</v>
      </c>
      <c r="F5" s="4">
        <f t="shared" si="0"/>
        <v>68414751422.567375</v>
      </c>
      <c r="G5" s="4">
        <f t="shared" si="1"/>
        <v>561880623.97987366</v>
      </c>
      <c r="H5" s="4">
        <f t="shared" si="2"/>
        <v>1</v>
      </c>
    </row>
    <row r="6" spans="1:8" x14ac:dyDescent="0.3">
      <c r="A6" s="1">
        <v>44838</v>
      </c>
      <c r="B6" s="26">
        <v>67699718987.724541</v>
      </c>
      <c r="C6" s="2">
        <v>67955487841.613297</v>
      </c>
      <c r="D6" s="5">
        <f t="shared" ref="D6:D67" si="3">(B6-B5)/B5</f>
        <v>-9.6629153746057416E-3</v>
      </c>
      <c r="E6" s="4">
        <f>C6*(1+ReservesUSDT!$E$7)</f>
        <v>68212562183.904648</v>
      </c>
      <c r="F6" s="4">
        <f t="shared" si="0"/>
        <v>67553429968.036545</v>
      </c>
      <c r="G6" s="4">
        <f t="shared" si="1"/>
        <v>-402057873.57675171</v>
      </c>
      <c r="H6" s="4">
        <f t="shared" si="2"/>
        <v>0</v>
      </c>
    </row>
    <row r="7" spans="1:8" x14ac:dyDescent="0.3">
      <c r="A7" s="1">
        <v>44839</v>
      </c>
      <c r="B7" s="26">
        <v>67697961266.19809</v>
      </c>
      <c r="C7" s="2">
        <v>68146472900.634697</v>
      </c>
      <c r="D7" s="5">
        <f t="shared" si="3"/>
        <v>-2.5963498116880288E-5</v>
      </c>
      <c r="E7" s="4">
        <f>C7*(1+ReservesUSDT!$E$7)</f>
        <v>68404269735.84008</v>
      </c>
      <c r="F7" s="4">
        <f t="shared" si="0"/>
        <v>68402493721.711609</v>
      </c>
      <c r="G7" s="4">
        <f t="shared" si="1"/>
        <v>256020821.07691193</v>
      </c>
      <c r="H7" s="4">
        <f t="shared" si="2"/>
        <v>1</v>
      </c>
    </row>
    <row r="8" spans="1:8" x14ac:dyDescent="0.3">
      <c r="A8" s="1">
        <v>44840</v>
      </c>
      <c r="B8" s="26">
        <v>67664361806.94606</v>
      </c>
      <c r="C8" s="2">
        <v>68249512085.343498</v>
      </c>
      <c r="D8" s="5">
        <f t="shared" si="3"/>
        <v>-4.9631419652227825E-4</v>
      </c>
      <c r="E8" s="4">
        <f>C8*(1+ReservesUSDT!$E$7)</f>
        <v>68507698715.861671</v>
      </c>
      <c r="F8" s="4">
        <f t="shared" si="0"/>
        <v>68473697372.417915</v>
      </c>
      <c r="G8" s="4">
        <f t="shared" si="1"/>
        <v>224185287.07441711</v>
      </c>
      <c r="H8" s="4">
        <f t="shared" si="2"/>
        <v>1</v>
      </c>
    </row>
    <row r="9" spans="1:8" x14ac:dyDescent="0.3">
      <c r="A9" s="1">
        <v>44841</v>
      </c>
      <c r="B9" s="26">
        <v>67689546985.154297</v>
      </c>
      <c r="C9" s="2">
        <v>68240186691.134903</v>
      </c>
      <c r="D9" s="5">
        <f t="shared" si="3"/>
        <v>3.7220742996280385E-4</v>
      </c>
      <c r="E9" s="4">
        <f>C9*(1+ReservesUSDT!$E$7)</f>
        <v>68498338043.860825</v>
      </c>
      <c r="F9" s="4">
        <f t="shared" si="0"/>
        <v>68523833634.220856</v>
      </c>
      <c r="G9" s="4">
        <f t="shared" si="1"/>
        <v>283646943.08595276</v>
      </c>
      <c r="H9" s="4">
        <f t="shared" si="2"/>
        <v>1</v>
      </c>
    </row>
    <row r="10" spans="1:8" x14ac:dyDescent="0.3">
      <c r="A10" s="1">
        <v>44842</v>
      </c>
      <c r="B10" s="26">
        <v>67681807396.988029</v>
      </c>
      <c r="C10" s="2">
        <v>68360023403.836998</v>
      </c>
      <c r="D10" s="5">
        <f t="shared" si="3"/>
        <v>-1.143394883107261E-4</v>
      </c>
      <c r="E10" s="4">
        <f>C10*(1+ReservesUSDT!$E$7)</f>
        <v>68618628096.610626</v>
      </c>
      <c r="F10" s="4">
        <f t="shared" si="0"/>
        <v>68610782277.785477</v>
      </c>
      <c r="G10" s="4">
        <f t="shared" si="1"/>
        <v>250758873.9484787</v>
      </c>
      <c r="H10" s="4">
        <f t="shared" si="2"/>
        <v>1</v>
      </c>
    </row>
    <row r="11" spans="1:8" x14ac:dyDescent="0.3">
      <c r="A11" s="1">
        <v>44843</v>
      </c>
      <c r="B11" s="26">
        <v>67684175297.885292</v>
      </c>
      <c r="C11" s="2">
        <v>68384660011.302597</v>
      </c>
      <c r="D11" s="5">
        <f t="shared" si="3"/>
        <v>3.4985781088463505E-5</v>
      </c>
      <c r="E11" s="4">
        <f>C11*(1+ReservesUSDT!$E$7)</f>
        <v>68643357903.902489</v>
      </c>
      <c r="F11" s="4">
        <f t="shared" si="0"/>
        <v>68645759445.395287</v>
      </c>
      <c r="G11" s="4">
        <f t="shared" si="1"/>
        <v>261099434.09268951</v>
      </c>
      <c r="H11" s="4">
        <f t="shared" si="2"/>
        <v>1</v>
      </c>
    </row>
    <row r="12" spans="1:8" x14ac:dyDescent="0.3">
      <c r="A12" s="1">
        <v>44844</v>
      </c>
      <c r="B12" s="26">
        <v>67616412989.903023</v>
      </c>
      <c r="C12" s="2">
        <v>68308301853.702698</v>
      </c>
      <c r="D12" s="5">
        <f t="shared" si="3"/>
        <v>-1.0011543715209667E-3</v>
      </c>
      <c r="E12" s="4">
        <f>C12*(1+ReservesUSDT!$E$7)</f>
        <v>68566710884.817421</v>
      </c>
      <c r="F12" s="4">
        <f t="shared" si="0"/>
        <v>68498065022.474274</v>
      </c>
      <c r="G12" s="4">
        <f t="shared" si="1"/>
        <v>189763168.77157593</v>
      </c>
      <c r="H12" s="4">
        <f t="shared" si="2"/>
        <v>1</v>
      </c>
    </row>
    <row r="13" spans="1:8" x14ac:dyDescent="0.3">
      <c r="A13" s="1">
        <v>44845</v>
      </c>
      <c r="B13" s="26">
        <v>67171356721.972336</v>
      </c>
      <c r="C13" s="2">
        <v>68465529813.5933</v>
      </c>
      <c r="D13" s="5">
        <f t="shared" si="3"/>
        <v>-6.5820745030817597E-3</v>
      </c>
      <c r="E13" s="4">
        <f>C13*(1+ReservesUSDT!$E$7)</f>
        <v>68724533635.146027</v>
      </c>
      <c r="F13" s="4">
        <f t="shared" si="0"/>
        <v>68272183634.569946</v>
      </c>
      <c r="G13" s="4">
        <f t="shared" si="1"/>
        <v>-193346179.02335358</v>
      </c>
      <c r="H13" s="4">
        <f t="shared" si="2"/>
        <v>0</v>
      </c>
    </row>
    <row r="14" spans="1:8" x14ac:dyDescent="0.3">
      <c r="A14" s="1">
        <v>44846</v>
      </c>
      <c r="B14" s="26">
        <v>66329591239.961617</v>
      </c>
      <c r="C14" s="2">
        <v>68428561681.4552</v>
      </c>
      <c r="D14" s="5">
        <f t="shared" si="3"/>
        <v>-1.2531613519358475E-2</v>
      </c>
      <c r="E14" s="4">
        <f>C14*(1+ReservesUSDT!$E$7)</f>
        <v>68687425653.253967</v>
      </c>
      <c r="F14" s="4">
        <f t="shared" si="0"/>
        <v>67826661381.327721</v>
      </c>
      <c r="G14" s="4">
        <f t="shared" si="1"/>
        <v>-601900300.12747955</v>
      </c>
      <c r="H14" s="4">
        <f t="shared" si="2"/>
        <v>0</v>
      </c>
    </row>
    <row r="15" spans="1:8" x14ac:dyDescent="0.3">
      <c r="A15" s="1">
        <v>44847</v>
      </c>
      <c r="B15" s="26">
        <v>65897963339.939735</v>
      </c>
      <c r="C15" s="2">
        <v>68433385613.540703</v>
      </c>
      <c r="D15" s="5">
        <f t="shared" si="3"/>
        <v>-6.5073203671702721E-3</v>
      </c>
      <c r="E15" s="4">
        <f>C15*(1+ReservesUSDT!$E$7)</f>
        <v>68692267834.184525</v>
      </c>
      <c r="F15" s="4">
        <f t="shared" si="0"/>
        <v>68245265240.640022</v>
      </c>
      <c r="G15" s="4">
        <f t="shared" si="1"/>
        <v>-188120372.90068054</v>
      </c>
      <c r="H15" s="4">
        <f t="shared" si="2"/>
        <v>0</v>
      </c>
    </row>
    <row r="16" spans="1:8" x14ac:dyDescent="0.3">
      <c r="A16" s="1">
        <v>44848</v>
      </c>
      <c r="B16" s="26">
        <v>65778726674.553062</v>
      </c>
      <c r="C16" s="2">
        <v>68454082242.046204</v>
      </c>
      <c r="D16" s="5">
        <f t="shared" si="3"/>
        <v>-1.8094135136101463E-3</v>
      </c>
      <c r="E16" s="4">
        <f>C16*(1+ReservesUSDT!$E$7)</f>
        <v>68713042757.649414</v>
      </c>
      <c r="F16" s="4">
        <f t="shared" si="0"/>
        <v>68588712449.522446</v>
      </c>
      <c r="G16" s="4">
        <f t="shared" si="1"/>
        <v>134630207.47624207</v>
      </c>
      <c r="H16" s="4">
        <f t="shared" si="2"/>
        <v>1</v>
      </c>
    </row>
    <row r="17" spans="1:8" x14ac:dyDescent="0.3">
      <c r="A17" s="1">
        <v>44849</v>
      </c>
      <c r="B17" s="26">
        <v>65772240154.821777</v>
      </c>
      <c r="C17" s="2">
        <v>68389617989.819504</v>
      </c>
      <c r="D17" s="5">
        <f t="shared" si="3"/>
        <v>-9.8611208504807504E-5</v>
      </c>
      <c r="E17" s="4">
        <f>C17*(1+ReservesUSDT!$E$7)</f>
        <v>68648334638.359596</v>
      </c>
      <c r="F17" s="4">
        <f t="shared" si="0"/>
        <v>68641565143.119064</v>
      </c>
      <c r="G17" s="4">
        <f t="shared" si="1"/>
        <v>251947153.29956055</v>
      </c>
      <c r="H17" s="4">
        <f t="shared" si="2"/>
        <v>1</v>
      </c>
    </row>
    <row r="18" spans="1:8" x14ac:dyDescent="0.3">
      <c r="A18" s="1">
        <v>44850</v>
      </c>
      <c r="B18" s="26">
        <v>65791373639.75058</v>
      </c>
      <c r="C18" s="2">
        <v>68388940699.011597</v>
      </c>
      <c r="D18" s="5">
        <f t="shared" si="3"/>
        <v>2.9090517342520242E-4</v>
      </c>
      <c r="E18" s="4">
        <f>C18*(1+ReservesUSDT!$E$7)</f>
        <v>68647654785.373207</v>
      </c>
      <c r="F18" s="4">
        <f t="shared" si="0"/>
        <v>68667624743.293777</v>
      </c>
      <c r="G18" s="4">
        <f t="shared" si="1"/>
        <v>278684044.28218079</v>
      </c>
      <c r="H18" s="4">
        <f t="shared" si="2"/>
        <v>1</v>
      </c>
    </row>
    <row r="19" spans="1:8" x14ac:dyDescent="0.3">
      <c r="A19" s="1">
        <v>44851</v>
      </c>
      <c r="B19" s="26">
        <v>65594935764.218178</v>
      </c>
      <c r="C19" s="2">
        <v>68445138503.118698</v>
      </c>
      <c r="D19" s="5">
        <f t="shared" si="3"/>
        <v>-2.9857694810876538E-3</v>
      </c>
      <c r="E19" s="4">
        <f>C19*(1+ReservesUSDT!$E$7)</f>
        <v>68704065184.724457</v>
      </c>
      <c r="F19" s="4">
        <f t="shared" si="0"/>
        <v>68498930683.66925</v>
      </c>
      <c r="G19" s="4">
        <f t="shared" si="1"/>
        <v>53792180.550552368</v>
      </c>
      <c r="H19" s="4">
        <f t="shared" si="2"/>
        <v>1</v>
      </c>
    </row>
    <row r="20" spans="1:8" x14ac:dyDescent="0.3">
      <c r="A20" s="1">
        <v>44852</v>
      </c>
      <c r="B20" s="26">
        <v>64990080013.990524</v>
      </c>
      <c r="C20" s="2">
        <v>68416637689.737503</v>
      </c>
      <c r="D20" s="5">
        <f t="shared" si="3"/>
        <v>-9.2210739012202874E-3</v>
      </c>
      <c r="E20" s="4">
        <f>C20*(1+ReservesUSDT!$E$7)</f>
        <v>68675456553.298134</v>
      </c>
      <c r="F20" s="4">
        <f t="shared" si="0"/>
        <v>68042195093.220131</v>
      </c>
      <c r="G20" s="4">
        <f t="shared" si="1"/>
        <v>-374442596.51737213</v>
      </c>
      <c r="H20" s="4">
        <f t="shared" si="2"/>
        <v>0</v>
      </c>
    </row>
    <row r="21" spans="1:8" x14ac:dyDescent="0.3">
      <c r="A21" s="1">
        <v>44853</v>
      </c>
      <c r="B21" s="26">
        <v>64508351357.219986</v>
      </c>
      <c r="C21" s="2">
        <v>68473113039.735001</v>
      </c>
      <c r="D21" s="5">
        <f t="shared" si="3"/>
        <v>-7.4123413398911927E-3</v>
      </c>
      <c r="E21" s="4">
        <f>C21*(1+ReservesUSDT!$E$7)</f>
        <v>68732145548.490707</v>
      </c>
      <c r="F21" s="4">
        <f t="shared" si="0"/>
        <v>68222679424.662209</v>
      </c>
      <c r="G21" s="4">
        <f t="shared" si="1"/>
        <v>-250433615.07279205</v>
      </c>
      <c r="H21" s="4">
        <f t="shared" si="2"/>
        <v>0</v>
      </c>
    </row>
    <row r="22" spans="1:8" x14ac:dyDescent="0.3">
      <c r="A22" s="1">
        <v>44854</v>
      </c>
      <c r="B22" s="26">
        <v>64466102855.011528</v>
      </c>
      <c r="C22" s="2">
        <v>68452826677.492996</v>
      </c>
      <c r="D22" s="5">
        <f t="shared" si="3"/>
        <v>-6.5493073872720134E-4</v>
      </c>
      <c r="E22" s="4">
        <f>C22*(1+ReservesUSDT!$E$7)</f>
        <v>68711782443.318932</v>
      </c>
      <c r="F22" s="4">
        <f t="shared" si="0"/>
        <v>68666780984.884064</v>
      </c>
      <c r="G22" s="4">
        <f t="shared" si="1"/>
        <v>213954307.3910675</v>
      </c>
      <c r="H22" s="4">
        <f t="shared" si="2"/>
        <v>1</v>
      </c>
    </row>
    <row r="23" spans="1:8" x14ac:dyDescent="0.3">
      <c r="A23" s="1">
        <v>44855</v>
      </c>
      <c r="B23" s="26">
        <v>64537393147.427475</v>
      </c>
      <c r="C23" s="2">
        <v>68446610236.900299</v>
      </c>
      <c r="D23" s="5">
        <f t="shared" si="3"/>
        <v>1.1058570203364624E-3</v>
      </c>
      <c r="E23" s="4">
        <f>C23*(1+ReservesUSDT!$E$7)</f>
        <v>68705542486.047485</v>
      </c>
      <c r="F23" s="4">
        <f t="shared" si="0"/>
        <v>68781520992.541702</v>
      </c>
      <c r="G23" s="4">
        <f t="shared" si="1"/>
        <v>334910755.6414032</v>
      </c>
      <c r="H23" s="4">
        <f t="shared" si="2"/>
        <v>1</v>
      </c>
    </row>
    <row r="24" spans="1:8" x14ac:dyDescent="0.3">
      <c r="A24" s="1">
        <v>44856</v>
      </c>
      <c r="B24" s="26">
        <v>64540470117.549469</v>
      </c>
      <c r="C24" s="2">
        <v>68465349602.002899</v>
      </c>
      <c r="D24" s="5">
        <f t="shared" si="3"/>
        <v>4.76773227416402E-5</v>
      </c>
      <c r="E24" s="4">
        <f>C24*(1+ReservesUSDT!$E$7)</f>
        <v>68724352741.818542</v>
      </c>
      <c r="F24" s="4">
        <f t="shared" si="0"/>
        <v>68727629334.964417</v>
      </c>
      <c r="G24" s="4">
        <f t="shared" si="1"/>
        <v>262279732.96151733</v>
      </c>
      <c r="H24" s="4">
        <f t="shared" si="2"/>
        <v>1</v>
      </c>
    </row>
    <row r="25" spans="1:8" x14ac:dyDescent="0.3">
      <c r="A25" s="1">
        <v>44857</v>
      </c>
      <c r="B25" s="26">
        <v>64563071699.087769</v>
      </c>
      <c r="C25" s="2">
        <v>68458383191.545097</v>
      </c>
      <c r="D25" s="5">
        <f t="shared" si="3"/>
        <v>3.501923908693976E-4</v>
      </c>
      <c r="E25" s="4">
        <f>C25*(1+ReservesUSDT!$E$7)</f>
        <v>68717359977.559998</v>
      </c>
      <c r="F25" s="4">
        <f t="shared" si="0"/>
        <v>68741424274.14476</v>
      </c>
      <c r="G25" s="4">
        <f t="shared" si="1"/>
        <v>283041082.59966278</v>
      </c>
      <c r="H25" s="4">
        <f t="shared" si="2"/>
        <v>1</v>
      </c>
    </row>
    <row r="26" spans="1:8" x14ac:dyDescent="0.3">
      <c r="A26" s="1">
        <v>44858</v>
      </c>
      <c r="B26" s="26">
        <v>64440251198.195061</v>
      </c>
      <c r="C26" s="2">
        <v>68424379026.9589</v>
      </c>
      <c r="D26" s="5">
        <f t="shared" si="3"/>
        <v>-1.9023336043418639E-3</v>
      </c>
      <c r="E26" s="4">
        <f>C26*(1+ReservesUSDT!$E$7)</f>
        <v>68683227175.853767</v>
      </c>
      <c r="F26" s="4">
        <f t="shared" si="0"/>
        <v>68552568764.742493</v>
      </c>
      <c r="G26" s="4">
        <f t="shared" si="1"/>
        <v>128189737.78359222</v>
      </c>
      <c r="H26" s="4">
        <f t="shared" si="2"/>
        <v>1</v>
      </c>
    </row>
    <row r="27" spans="1:8" x14ac:dyDescent="0.3">
      <c r="A27" s="1">
        <v>44859</v>
      </c>
      <c r="B27" s="26">
        <v>64422951064.115883</v>
      </c>
      <c r="C27" s="2">
        <v>68401790564.435402</v>
      </c>
      <c r="D27" s="5">
        <f t="shared" si="3"/>
        <v>-2.6846782496189935E-4</v>
      </c>
      <c r="E27" s="4">
        <f>C27*(1+ReservesUSDT!$E$7)</f>
        <v>68660553261.598099</v>
      </c>
      <c r="F27" s="4">
        <f t="shared" si="0"/>
        <v>68642120112.203278</v>
      </c>
      <c r="G27" s="4">
        <f t="shared" si="1"/>
        <v>240329547.76787567</v>
      </c>
      <c r="H27" s="4">
        <f t="shared" si="2"/>
        <v>1</v>
      </c>
    </row>
    <row r="28" spans="1:8" x14ac:dyDescent="0.3">
      <c r="A28" s="1">
        <v>44860</v>
      </c>
      <c r="B28" s="26">
        <v>64522100838.33905</v>
      </c>
      <c r="C28" s="2">
        <v>68515959469.884903</v>
      </c>
      <c r="D28" s="5">
        <f t="shared" si="3"/>
        <v>1.539044278249381E-3</v>
      </c>
      <c r="E28" s="4">
        <f>C28*(1+ReservesUSDT!$E$7)</f>
        <v>68775154065.886246</v>
      </c>
      <c r="F28" s="4">
        <f t="shared" si="0"/>
        <v>68881002073.237076</v>
      </c>
      <c r="G28" s="4">
        <f t="shared" si="1"/>
        <v>365042603.35217285</v>
      </c>
      <c r="H28" s="4">
        <f t="shared" si="2"/>
        <v>1</v>
      </c>
    </row>
    <row r="29" spans="1:8" x14ac:dyDescent="0.3">
      <c r="A29" s="1">
        <v>44861</v>
      </c>
      <c r="B29" s="26">
        <v>64447587975.914635</v>
      </c>
      <c r="C29" s="2">
        <v>68539062510.872398</v>
      </c>
      <c r="D29" s="5">
        <f t="shared" si="3"/>
        <v>-1.1548424719013493E-3</v>
      </c>
      <c r="E29" s="4">
        <f>C29*(1+ReservesUSDT!$E$7)</f>
        <v>68798344505.246643</v>
      </c>
      <c r="F29" s="4">
        <f t="shared" si="0"/>
        <v>68718893255.015488</v>
      </c>
      <c r="G29" s="4">
        <f t="shared" si="1"/>
        <v>179830744.14308929</v>
      </c>
      <c r="H29" s="4">
        <f t="shared" si="2"/>
        <v>1</v>
      </c>
    </row>
    <row r="30" spans="1:8" x14ac:dyDescent="0.3">
      <c r="A30" s="1">
        <v>44862</v>
      </c>
      <c r="B30" s="26">
        <v>64243346759.89595</v>
      </c>
      <c r="C30" s="2">
        <v>68889141732.724197</v>
      </c>
      <c r="D30" s="5">
        <f t="shared" si="3"/>
        <v>-3.1691056629615595E-3</v>
      </c>
      <c r="E30" s="4">
        <f>C30*(1+ReservesUSDT!$E$7)</f>
        <v>69149748070.261383</v>
      </c>
      <c r="F30" s="4">
        <f t="shared" si="0"/>
        <v>68930605212.059555</v>
      </c>
      <c r="G30" s="4">
        <f t="shared" si="1"/>
        <v>41463479.335357666</v>
      </c>
      <c r="H30" s="4">
        <f t="shared" si="2"/>
        <v>1</v>
      </c>
    </row>
    <row r="31" spans="1:8" x14ac:dyDescent="0.3">
      <c r="A31" s="1">
        <v>44863</v>
      </c>
      <c r="B31" s="26">
        <v>64261928114.086685</v>
      </c>
      <c r="C31" s="2">
        <v>68964914947.1259</v>
      </c>
      <c r="D31" s="5">
        <f t="shared" si="3"/>
        <v>2.8923390713408965E-4</v>
      </c>
      <c r="E31" s="4">
        <f>C31*(1+ReservesUSDT!$E$7)</f>
        <v>69225807933.319061</v>
      </c>
      <c r="F31" s="4">
        <f t="shared" si="0"/>
        <v>69245830384.222122</v>
      </c>
      <c r="G31" s="4">
        <f t="shared" si="1"/>
        <v>280915437.09622192</v>
      </c>
      <c r="H31" s="4">
        <f t="shared" si="2"/>
        <v>1</v>
      </c>
    </row>
    <row r="32" spans="1:8" x14ac:dyDescent="0.3">
      <c r="A32" s="1">
        <v>44864</v>
      </c>
      <c r="B32" s="26">
        <v>64247733719.147583</v>
      </c>
      <c r="C32" s="2">
        <v>69095205493.0672</v>
      </c>
      <c r="D32" s="5">
        <f t="shared" si="3"/>
        <v>-2.2088342749228306E-4</v>
      </c>
      <c r="E32" s="4">
        <f>C32*(1+ReservesUSDT!$E$7)</f>
        <v>69356591365.964111</v>
      </c>
      <c r="F32" s="4">
        <f t="shared" si="0"/>
        <v>69341271644.344009</v>
      </c>
      <c r="G32" s="4">
        <f t="shared" si="1"/>
        <v>246066151.27680969</v>
      </c>
      <c r="H32" s="4">
        <f t="shared" si="2"/>
        <v>1</v>
      </c>
    </row>
    <row r="33" spans="1:8" x14ac:dyDescent="0.3">
      <c r="A33" s="1">
        <v>44865</v>
      </c>
      <c r="B33" s="26">
        <v>64176301258.755615</v>
      </c>
      <c r="C33" s="2">
        <v>69094359478.103195</v>
      </c>
      <c r="D33" s="5">
        <f t="shared" si="3"/>
        <v>-1.1118284841645542E-3</v>
      </c>
      <c r="E33" s="4">
        <f>C33*(1+ReservesUSDT!$E$7)</f>
        <v>69355742150.54129</v>
      </c>
      <c r="F33" s="4">
        <f t="shared" si="0"/>
        <v>69278630460.877945</v>
      </c>
      <c r="G33" s="4">
        <f t="shared" si="1"/>
        <v>184270982.77474976</v>
      </c>
      <c r="H33" s="4">
        <f t="shared" si="2"/>
        <v>1</v>
      </c>
    </row>
    <row r="34" spans="1:8" x14ac:dyDescent="0.3">
      <c r="A34" s="1">
        <v>44866</v>
      </c>
      <c r="B34" s="26">
        <v>63965931302.883095</v>
      </c>
      <c r="C34" s="2">
        <v>69380585989.309692</v>
      </c>
      <c r="D34" s="5">
        <f t="shared" si="3"/>
        <v>-3.278000628679415E-3</v>
      </c>
      <c r="E34" s="4">
        <f>C34*(1+ReservesUSDT!$E$7)</f>
        <v>69643051451.298004</v>
      </c>
      <c r="F34" s="4">
        <f t="shared" si="0"/>
        <v>69414761484.857498</v>
      </c>
      <c r="G34" s="4">
        <f t="shared" si="1"/>
        <v>34175495.547805786</v>
      </c>
      <c r="H34" s="4">
        <f t="shared" si="2"/>
        <v>1</v>
      </c>
    </row>
    <row r="35" spans="1:8" x14ac:dyDescent="0.3">
      <c r="A35" s="1">
        <v>44867</v>
      </c>
      <c r="B35" s="26">
        <v>63886877858.630142</v>
      </c>
      <c r="C35" s="2">
        <v>69425689152.106293</v>
      </c>
      <c r="D35" s="5">
        <f t="shared" si="3"/>
        <v>-1.235867947871017E-3</v>
      </c>
      <c r="E35" s="4">
        <f>C35*(1+ReservesUSDT!$E$7)</f>
        <v>69688325238.517731</v>
      </c>
      <c r="F35" s="4">
        <f t="shared" si="0"/>
        <v>69602199671.014633</v>
      </c>
      <c r="G35" s="4">
        <f t="shared" si="1"/>
        <v>176510518.90834045</v>
      </c>
      <c r="H35" s="4">
        <f t="shared" si="2"/>
        <v>1</v>
      </c>
    </row>
    <row r="36" spans="1:8" x14ac:dyDescent="0.3">
      <c r="A36" s="1">
        <v>44868</v>
      </c>
      <c r="B36" s="26">
        <v>63836468112.633987</v>
      </c>
      <c r="C36" s="2">
        <v>69431437615.845993</v>
      </c>
      <c r="D36" s="5">
        <f t="shared" si="3"/>
        <v>-7.8904694807128061E-4</v>
      </c>
      <c r="E36" s="4">
        <f>C36*(1+ReservesUSDT!$E$7)</f>
        <v>69694095448.58847</v>
      </c>
      <c r="F36" s="4">
        <f t="shared" si="0"/>
        <v>69639103535.276169</v>
      </c>
      <c r="G36" s="4">
        <f t="shared" si="1"/>
        <v>207665919.43017578</v>
      </c>
      <c r="H36" s="4">
        <f t="shared" si="2"/>
        <v>1</v>
      </c>
    </row>
    <row r="37" spans="1:8" x14ac:dyDescent="0.3">
      <c r="A37" s="1">
        <v>44869</v>
      </c>
      <c r="B37" s="26">
        <v>64115051351.34597</v>
      </c>
      <c r="C37" s="2">
        <v>69350142130.994995</v>
      </c>
      <c r="D37" s="5">
        <f t="shared" si="3"/>
        <v>4.3640139711433662E-3</v>
      </c>
      <c r="E37" s="4">
        <f>C37*(1+ReservesUSDT!$E$7)</f>
        <v>69612492424.435455</v>
      </c>
      <c r="F37" s="4">
        <f t="shared" si="0"/>
        <v>69916282313.941803</v>
      </c>
      <c r="G37" s="4">
        <f t="shared" si="1"/>
        <v>566140182.94680786</v>
      </c>
      <c r="H37" s="4">
        <f t="shared" si="2"/>
        <v>1</v>
      </c>
    </row>
    <row r="38" spans="1:8" x14ac:dyDescent="0.3">
      <c r="A38" s="1">
        <v>44870</v>
      </c>
      <c r="B38" s="26">
        <v>64132977304.3955</v>
      </c>
      <c r="C38" s="2">
        <v>69355263616.8797</v>
      </c>
      <c r="D38" s="5">
        <f t="shared" si="3"/>
        <v>2.7959040305991598E-4</v>
      </c>
      <c r="E38" s="4">
        <f>C38*(1+ReservesUSDT!$E$7)</f>
        <v>69617633284.805679</v>
      </c>
      <c r="F38" s="4">
        <f t="shared" si="0"/>
        <v>69637097706.955856</v>
      </c>
      <c r="G38" s="4">
        <f t="shared" si="1"/>
        <v>281834090.07615662</v>
      </c>
      <c r="H38" s="4">
        <f t="shared" si="2"/>
        <v>1</v>
      </c>
    </row>
    <row r="39" spans="1:8" x14ac:dyDescent="0.3">
      <c r="A39" s="1">
        <v>44871</v>
      </c>
      <c r="B39" s="26">
        <v>64114521988.885765</v>
      </c>
      <c r="C39" s="2">
        <v>69350525154.057404</v>
      </c>
      <c r="D39" s="5">
        <f t="shared" si="3"/>
        <v>-2.8776639235288131E-4</v>
      </c>
      <c r="E39" s="4">
        <f>C39*(1+ReservesUSDT!$E$7)</f>
        <v>69612876896.466965</v>
      </c>
      <c r="F39" s="4">
        <f t="shared" si="0"/>
        <v>69592844650.021164</v>
      </c>
      <c r="G39" s="4">
        <f t="shared" si="1"/>
        <v>242319495.96376038</v>
      </c>
      <c r="H39" s="4">
        <f t="shared" si="2"/>
        <v>1</v>
      </c>
    </row>
    <row r="40" spans="1:8" x14ac:dyDescent="0.3">
      <c r="A40" s="1">
        <v>44872</v>
      </c>
      <c r="B40" s="26">
        <v>64205213841.43512</v>
      </c>
      <c r="C40" s="2">
        <v>69346001162.831696</v>
      </c>
      <c r="D40" s="5">
        <f t="shared" si="3"/>
        <v>1.4145290292435771E-3</v>
      </c>
      <c r="E40" s="4">
        <f>C40*(1+ReservesUSDT!$E$7)</f>
        <v>69608335791.066879</v>
      </c>
      <c r="F40" s="4">
        <f t="shared" si="0"/>
        <v>69706798802.720673</v>
      </c>
      <c r="G40" s="4">
        <f t="shared" si="1"/>
        <v>360797639.88897705</v>
      </c>
      <c r="H40" s="4">
        <f t="shared" si="2"/>
        <v>1</v>
      </c>
    </row>
    <row r="41" spans="1:8" x14ac:dyDescent="0.3">
      <c r="A41" s="1">
        <v>44873</v>
      </c>
      <c r="B41" s="26">
        <v>63643454472.314857</v>
      </c>
      <c r="C41" s="2">
        <v>69511154153.318405</v>
      </c>
      <c r="D41" s="5">
        <f t="shared" si="3"/>
        <v>-8.7494353730775722E-3</v>
      </c>
      <c r="E41" s="4">
        <f>C41*(1+ReservesUSDT!$E$7)</f>
        <v>69774113552.234451</v>
      </c>
      <c r="F41" s="4">
        <f t="shared" si="0"/>
        <v>69163629454.995392</v>
      </c>
      <c r="G41" s="4">
        <f t="shared" si="1"/>
        <v>-347524698.32301331</v>
      </c>
      <c r="H41" s="4">
        <f t="shared" si="2"/>
        <v>0</v>
      </c>
    </row>
    <row r="42" spans="1:8" x14ac:dyDescent="0.3">
      <c r="A42" s="1">
        <v>44874</v>
      </c>
      <c r="B42" s="26">
        <v>63338992453.88723</v>
      </c>
      <c r="C42" s="2">
        <v>69513632100.619095</v>
      </c>
      <c r="D42" s="5">
        <f t="shared" si="3"/>
        <v>-4.7838700924078487E-3</v>
      </c>
      <c r="E42" s="4">
        <f>C42*(1+ReservesUSDT!$E$7)</f>
        <v>69776600873.563522</v>
      </c>
      <c r="F42" s="4">
        <f t="shared" si="0"/>
        <v>69442798679.494598</v>
      </c>
      <c r="G42" s="4">
        <f t="shared" si="1"/>
        <v>-70833421.12449646</v>
      </c>
      <c r="H42" s="4">
        <f t="shared" si="2"/>
        <v>0</v>
      </c>
    </row>
    <row r="43" spans="1:8" x14ac:dyDescent="0.3">
      <c r="A43" s="1">
        <v>44875</v>
      </c>
      <c r="B43" s="26">
        <v>63728555694.957832</v>
      </c>
      <c r="C43" s="2">
        <v>69466521505.5625</v>
      </c>
      <c r="D43" s="5">
        <f t="shared" si="3"/>
        <v>6.1504489727116623E-3</v>
      </c>
      <c r="E43" s="4">
        <f>C43*(1+ReservesUSDT!$E$7)</f>
        <v>69729312060.005035</v>
      </c>
      <c r="F43" s="4">
        <f t="shared" si="0"/>
        <v>70158178635.732376</v>
      </c>
      <c r="G43" s="4">
        <f t="shared" si="1"/>
        <v>691657130.1698761</v>
      </c>
      <c r="H43" s="4">
        <f t="shared" si="2"/>
        <v>1</v>
      </c>
    </row>
    <row r="44" spans="1:8" x14ac:dyDescent="0.3">
      <c r="A44" s="1">
        <v>44876</v>
      </c>
      <c r="B44" s="26">
        <v>63672007844.825058</v>
      </c>
      <c r="C44" s="2">
        <v>68441044955.6614</v>
      </c>
      <c r="D44" s="5">
        <f t="shared" si="3"/>
        <v>-8.8732357914159327E-4</v>
      </c>
      <c r="E44" s="4">
        <f>C44*(1+ReservesUSDT!$E$7)</f>
        <v>68699956151.453522</v>
      </c>
      <c r="F44" s="4">
        <f t="shared" si="0"/>
        <v>68638997060.474342</v>
      </c>
      <c r="G44" s="4">
        <f t="shared" si="1"/>
        <v>197952104.8129425</v>
      </c>
      <c r="H44" s="4">
        <f t="shared" si="2"/>
        <v>1</v>
      </c>
    </row>
    <row r="45" spans="1:8" x14ac:dyDescent="0.3">
      <c r="A45" s="1">
        <v>44877</v>
      </c>
      <c r="B45" s="26">
        <v>63674943326.36322</v>
      </c>
      <c r="C45" s="2">
        <v>68399398020.521103</v>
      </c>
      <c r="D45" s="5">
        <f t="shared" si="3"/>
        <v>4.6103172139887416E-5</v>
      </c>
      <c r="E45" s="4">
        <f>C45*(1+ReservesUSDT!$E$7)</f>
        <v>68658151666.734825</v>
      </c>
      <c r="F45" s="4">
        <f t="shared" si="0"/>
        <v>68661317025.319923</v>
      </c>
      <c r="G45" s="4">
        <f t="shared" si="1"/>
        <v>261919004.7988205</v>
      </c>
      <c r="H45" s="4">
        <f t="shared" si="2"/>
        <v>1</v>
      </c>
    </row>
    <row r="46" spans="1:8" x14ac:dyDescent="0.3">
      <c r="A46" s="1">
        <v>44878</v>
      </c>
      <c r="B46" s="26">
        <v>63640168034.545746</v>
      </c>
      <c r="C46" s="2">
        <v>67396572037.204002</v>
      </c>
      <c r="D46" s="5">
        <f t="shared" si="3"/>
        <v>-5.4613777415136566E-4</v>
      </c>
      <c r="E46" s="4">
        <f>C46*(1+ReservesUSDT!$E$7)</f>
        <v>67651532011.437988</v>
      </c>
      <c r="F46" s="4">
        <f t="shared" si="0"/>
        <v>67614584954.327332</v>
      </c>
      <c r="G46" s="4">
        <f t="shared" si="1"/>
        <v>218012917.12332916</v>
      </c>
      <c r="H46" s="4">
        <f t="shared" si="2"/>
        <v>1</v>
      </c>
    </row>
    <row r="47" spans="1:8" x14ac:dyDescent="0.3">
      <c r="A47" s="1">
        <v>44879</v>
      </c>
      <c r="B47" s="26">
        <v>63646096041.613449</v>
      </c>
      <c r="C47" s="2">
        <v>66441439081.887901</v>
      </c>
      <c r="D47" s="5">
        <f t="shared" si="3"/>
        <v>9.3148828024548134E-5</v>
      </c>
      <c r="E47" s="4">
        <f>C47*(1+ReservesUSDT!$E$7)</f>
        <v>66692785805.977013</v>
      </c>
      <c r="F47" s="4">
        <f t="shared" si="0"/>
        <v>66698998160.812523</v>
      </c>
      <c r="G47" s="4">
        <f t="shared" si="1"/>
        <v>257559078.92462158</v>
      </c>
      <c r="H47" s="4">
        <f t="shared" si="2"/>
        <v>1</v>
      </c>
    </row>
    <row r="48" spans="1:8" x14ac:dyDescent="0.3">
      <c r="A48" s="1">
        <v>44880</v>
      </c>
      <c r="B48" s="26">
        <v>63630245801.921959</v>
      </c>
      <c r="C48" s="2">
        <v>66459223430.902</v>
      </c>
      <c r="D48" s="5">
        <f t="shared" si="3"/>
        <v>-2.4903710796537906E-4</v>
      </c>
      <c r="E48" s="4">
        <f>C48*(1+ReservesUSDT!$E$7)</f>
        <v>66710637432.851532</v>
      </c>
      <c r="F48" s="4">
        <f t="shared" si="0"/>
        <v>66694024008.634727</v>
      </c>
      <c r="G48" s="4">
        <f t="shared" si="1"/>
        <v>234800577.73272705</v>
      </c>
      <c r="H48" s="4">
        <f t="shared" si="2"/>
        <v>1</v>
      </c>
    </row>
    <row r="49" spans="1:8" x14ac:dyDescent="0.3">
      <c r="A49" s="1">
        <v>44881</v>
      </c>
      <c r="B49" s="26">
        <v>63420044666.414497</v>
      </c>
      <c r="C49" s="2">
        <v>66125312403.212502</v>
      </c>
      <c r="D49" s="5">
        <f t="shared" si="3"/>
        <v>-3.3034782886397778E-3</v>
      </c>
      <c r="E49" s="4">
        <f>C49*(1+ReservesUSDT!$E$7)</f>
        <v>66375463225.975868</v>
      </c>
      <c r="F49" s="4">
        <f t="shared" si="0"/>
        <v>66156193324.310448</v>
      </c>
      <c r="G49" s="4">
        <f t="shared" si="1"/>
        <v>30880921.097946167</v>
      </c>
      <c r="H49" s="4">
        <f t="shared" si="2"/>
        <v>1</v>
      </c>
    </row>
    <row r="50" spans="1:8" x14ac:dyDescent="0.3">
      <c r="A50" s="1">
        <v>44882</v>
      </c>
      <c r="B50" s="26">
        <v>63393572582.843452</v>
      </c>
      <c r="C50" s="2">
        <v>66019772913.775299</v>
      </c>
      <c r="D50" s="5">
        <f t="shared" si="3"/>
        <v>-4.1740878156561445E-4</v>
      </c>
      <c r="E50" s="4">
        <f>C50*(1+ReservesUSDT!$E$7)</f>
        <v>66269524482.619751</v>
      </c>
      <c r="F50" s="4">
        <f t="shared" si="0"/>
        <v>66241863001.150528</v>
      </c>
      <c r="G50" s="4">
        <f t="shared" si="1"/>
        <v>222090087.37522888</v>
      </c>
      <c r="H50" s="4">
        <f t="shared" si="2"/>
        <v>1</v>
      </c>
    </row>
    <row r="51" spans="1:8" x14ac:dyDescent="0.3">
      <c r="A51" s="1">
        <v>44883</v>
      </c>
      <c r="B51" s="26">
        <v>63284706177.02211</v>
      </c>
      <c r="C51" s="2">
        <v>65972069594.073799</v>
      </c>
      <c r="D51" s="5">
        <f t="shared" si="3"/>
        <v>-1.7173098373510121E-3</v>
      </c>
      <c r="E51" s="4">
        <f>C51*(1+ReservesUSDT!$E$7)</f>
        <v>66221640702.150078</v>
      </c>
      <c r="F51" s="4">
        <f t="shared" si="0"/>
        <v>66107917627.126755</v>
      </c>
      <c r="G51" s="4">
        <f t="shared" si="1"/>
        <v>135848033.05295563</v>
      </c>
      <c r="H51" s="4">
        <f t="shared" si="2"/>
        <v>1</v>
      </c>
    </row>
    <row r="52" spans="1:8" x14ac:dyDescent="0.3">
      <c r="A52" s="1">
        <v>44884</v>
      </c>
      <c r="B52" s="26">
        <v>63286595130.931572</v>
      </c>
      <c r="C52" s="2">
        <v>65986696851.801003</v>
      </c>
      <c r="D52" s="5">
        <f t="shared" si="3"/>
        <v>2.9848505643340268E-5</v>
      </c>
      <c r="E52" s="4">
        <f>C52*(1+ReservesUSDT!$E$7)</f>
        <v>66236323294.520287</v>
      </c>
      <c r="F52" s="4">
        <f t="shared" si="0"/>
        <v>66238300349.78994</v>
      </c>
      <c r="G52" s="4">
        <f t="shared" si="1"/>
        <v>251603497.98893738</v>
      </c>
      <c r="H52" s="4">
        <f t="shared" si="2"/>
        <v>1</v>
      </c>
    </row>
    <row r="53" spans="1:8" x14ac:dyDescent="0.3">
      <c r="A53" s="1">
        <v>44885</v>
      </c>
      <c r="B53" s="26">
        <v>63253478670.786636</v>
      </c>
      <c r="C53" s="2">
        <v>65965182392.949997</v>
      </c>
      <c r="D53" s="5">
        <f t="shared" si="3"/>
        <v>-5.23277640018744E-4</v>
      </c>
      <c r="E53" s="4">
        <f>C53*(1+ReservesUSDT!$E$7)</f>
        <v>66214727446.872955</v>
      </c>
      <c r="F53" s="4">
        <f t="shared" si="0"/>
        <v>66180078760.560074</v>
      </c>
      <c r="G53" s="4">
        <f t="shared" si="1"/>
        <v>214896367.6100769</v>
      </c>
      <c r="H53" s="4">
        <f t="shared" si="2"/>
        <v>1</v>
      </c>
    </row>
    <row r="54" spans="1:8" x14ac:dyDescent="0.3">
      <c r="A54" s="1">
        <v>44886</v>
      </c>
      <c r="B54" s="26">
        <v>63345959118.913322</v>
      </c>
      <c r="C54" s="2">
        <v>65964018960.946297</v>
      </c>
      <c r="D54" s="5">
        <f t="shared" si="3"/>
        <v>1.4620610608313913E-3</v>
      </c>
      <c r="E54" s="4">
        <f>C54*(1+ReservesUSDT!$E$7)</f>
        <v>66213559613.627701</v>
      </c>
      <c r="F54" s="4">
        <f t="shared" si="0"/>
        <v>66310367880.837822</v>
      </c>
      <c r="G54" s="4">
        <f t="shared" si="1"/>
        <v>346348919.89152527</v>
      </c>
      <c r="H54" s="4">
        <f t="shared" si="2"/>
        <v>1</v>
      </c>
    </row>
    <row r="55" spans="1:8" x14ac:dyDescent="0.3">
      <c r="A55" s="1">
        <v>44887</v>
      </c>
      <c r="B55" s="26">
        <v>63342956769.124908</v>
      </c>
      <c r="C55" s="2">
        <v>65939717655.378899</v>
      </c>
      <c r="D55" s="5">
        <f t="shared" si="3"/>
        <v>-4.7396074353819107E-5</v>
      </c>
      <c r="E55" s="4">
        <f>C55*(1+ReservesUSDT!$E$7)</f>
        <v>66189166376.674858</v>
      </c>
      <c r="F55" s="4">
        <f t="shared" si="0"/>
        <v>66186029270.023857</v>
      </c>
      <c r="G55" s="4">
        <f t="shared" si="1"/>
        <v>246311614.6449585</v>
      </c>
      <c r="H55" s="4">
        <f t="shared" si="2"/>
        <v>1</v>
      </c>
    </row>
    <row r="56" spans="1:8" x14ac:dyDescent="0.3">
      <c r="A56" s="1">
        <v>44888</v>
      </c>
      <c r="B56" s="26">
        <v>63128870082.86483</v>
      </c>
      <c r="C56" s="2">
        <v>65597886005.575996</v>
      </c>
      <c r="D56" s="5">
        <f t="shared" si="3"/>
        <v>-3.3798025412736994E-3</v>
      </c>
      <c r="E56" s="4">
        <f>C56*(1+ReservesUSDT!$E$7)</f>
        <v>65846041584.120155</v>
      </c>
      <c r="F56" s="4">
        <f t="shared" si="0"/>
        <v>65623494965.44133</v>
      </c>
      <c r="G56" s="4">
        <f t="shared" si="1"/>
        <v>25608959.865333557</v>
      </c>
      <c r="H56" s="4">
        <f t="shared" si="2"/>
        <v>1</v>
      </c>
    </row>
    <row r="57" spans="1:8" x14ac:dyDescent="0.3">
      <c r="A57" s="1">
        <v>44889</v>
      </c>
      <c r="B57" s="26">
        <v>63144856842.937408</v>
      </c>
      <c r="C57" s="2">
        <v>65543712562.187401</v>
      </c>
      <c r="D57" s="5">
        <f t="shared" si="3"/>
        <v>2.5324007940572571E-4</v>
      </c>
      <c r="E57" s="4">
        <f>C57*(1+ReservesUSDT!$E$7)</f>
        <v>65791663203.606232</v>
      </c>
      <c r="F57" s="4">
        <f t="shared" si="0"/>
        <v>65808324289.620148</v>
      </c>
      <c r="G57" s="4">
        <f t="shared" si="1"/>
        <v>264611727.43274689</v>
      </c>
      <c r="H57" s="4">
        <f t="shared" si="2"/>
        <v>1</v>
      </c>
    </row>
    <row r="58" spans="1:8" x14ac:dyDescent="0.3">
      <c r="A58" s="1">
        <v>44890</v>
      </c>
      <c r="B58" s="26">
        <v>63061731032.850731</v>
      </c>
      <c r="C58" s="2">
        <v>65367598699.392197</v>
      </c>
      <c r="D58" s="5">
        <f t="shared" si="3"/>
        <v>-1.3164304148070131E-3</v>
      </c>
      <c r="E58" s="4">
        <f>C58*(1+ReservesUSDT!$E$7)</f>
        <v>65614883105.354782</v>
      </c>
      <c r="F58" s="4">
        <f t="shared" si="0"/>
        <v>65528505677.570885</v>
      </c>
      <c r="G58" s="4">
        <f t="shared" si="1"/>
        <v>160906978.17868805</v>
      </c>
      <c r="H58" s="4">
        <f t="shared" si="2"/>
        <v>1</v>
      </c>
    </row>
    <row r="59" spans="1:8" x14ac:dyDescent="0.3">
      <c r="A59" s="1">
        <v>44891</v>
      </c>
      <c r="B59" s="26">
        <v>63062734463.382057</v>
      </c>
      <c r="C59" s="2">
        <v>65345701967.116699</v>
      </c>
      <c r="D59" s="5">
        <f t="shared" si="3"/>
        <v>1.5911877376210578E-5</v>
      </c>
      <c r="E59" s="4">
        <f>C59*(1+ReservesUSDT!$E$7)</f>
        <v>65592903538.149734</v>
      </c>
      <c r="F59" s="4">
        <f t="shared" si="0"/>
        <v>65593947244.387581</v>
      </c>
      <c r="G59" s="4">
        <f t="shared" si="1"/>
        <v>248245277.27088165</v>
      </c>
      <c r="H59" s="4">
        <f t="shared" si="2"/>
        <v>1</v>
      </c>
    </row>
    <row r="60" spans="1:8" x14ac:dyDescent="0.3">
      <c r="A60" s="1">
        <v>44892</v>
      </c>
      <c r="B60" s="26">
        <v>63067816668.261147</v>
      </c>
      <c r="C60" s="2">
        <v>65338517247.261398</v>
      </c>
      <c r="D60" s="5">
        <f t="shared" si="3"/>
        <v>8.0589668721713661E-5</v>
      </c>
      <c r="E60" s="4">
        <f>C60*(1+ReservesUSDT!$E$7)</f>
        <v>65585691638.633301</v>
      </c>
      <c r="F60" s="4">
        <f t="shared" si="0"/>
        <v>65590977167.795341</v>
      </c>
      <c r="G60" s="4">
        <f t="shared" si="1"/>
        <v>252459920.53394318</v>
      </c>
      <c r="H60" s="4">
        <f t="shared" si="2"/>
        <v>1</v>
      </c>
    </row>
    <row r="61" spans="1:8" x14ac:dyDescent="0.3">
      <c r="A61" s="1">
        <v>44893</v>
      </c>
      <c r="B61" s="26">
        <v>63005365467.887497</v>
      </c>
      <c r="C61" s="2">
        <v>65432655693.522797</v>
      </c>
      <c r="D61" s="5">
        <f t="shared" si="3"/>
        <v>-9.9022296430753315E-4</v>
      </c>
      <c r="E61" s="4">
        <f>C61*(1+ReservesUSDT!$E$7)</f>
        <v>65680186208.880058</v>
      </c>
      <c r="F61" s="4">
        <f t="shared" si="0"/>
        <v>65615148180.19603</v>
      </c>
      <c r="G61" s="4">
        <f t="shared" si="1"/>
        <v>182492486.67323303</v>
      </c>
      <c r="H61" s="4">
        <f t="shared" si="2"/>
        <v>1</v>
      </c>
    </row>
    <row r="62" spans="1:8" x14ac:dyDescent="0.3">
      <c r="A62" s="1">
        <v>44894</v>
      </c>
      <c r="B62" s="26">
        <v>62882692457.004547</v>
      </c>
      <c r="C62" s="2">
        <v>65361591999.465698</v>
      </c>
      <c r="D62" s="5">
        <f t="shared" si="3"/>
        <v>-1.9470248283136088E-3</v>
      </c>
      <c r="E62" s="4">
        <f>C62*(1+ReservesUSDT!$E$7)</f>
        <v>65608853682.194557</v>
      </c>
      <c r="F62" s="4">
        <f t="shared" si="0"/>
        <v>65481111615.118126</v>
      </c>
      <c r="G62" s="4">
        <f t="shared" si="1"/>
        <v>119519615.65242767</v>
      </c>
      <c r="H62" s="4">
        <f t="shared" si="2"/>
        <v>1</v>
      </c>
    </row>
    <row r="63" spans="1:8" x14ac:dyDescent="0.3">
      <c r="A63" s="1">
        <v>44895</v>
      </c>
      <c r="B63" s="26">
        <v>62872644403.606895</v>
      </c>
      <c r="C63" s="2">
        <v>65366405161.820702</v>
      </c>
      <c r="D63" s="5">
        <f t="shared" si="3"/>
        <v>-1.5979044479563171E-4</v>
      </c>
      <c r="E63" s="4">
        <f>C63*(1+ReservesUSDT!$E$7)</f>
        <v>65613685052.652931</v>
      </c>
      <c r="F63" s="4">
        <f t="shared" si="0"/>
        <v>65603200612.733688</v>
      </c>
      <c r="G63" s="4">
        <f t="shared" si="1"/>
        <v>236795450.91298676</v>
      </c>
      <c r="H63" s="4">
        <f t="shared" si="2"/>
        <v>1</v>
      </c>
    </row>
    <row r="64" spans="1:8" x14ac:dyDescent="0.3">
      <c r="A64" s="1">
        <v>44896</v>
      </c>
      <c r="B64" s="26">
        <v>63094476087.988464</v>
      </c>
      <c r="C64" s="2">
        <v>65511131600.925797</v>
      </c>
      <c r="D64" s="5">
        <f t="shared" si="3"/>
        <v>3.5282703071551225E-3</v>
      </c>
      <c r="E64" s="4">
        <f>C64*(1+ReservesUSDT!$E$7)</f>
        <v>65758958989.176216</v>
      </c>
      <c r="F64" s="4">
        <f t="shared" si="0"/>
        <v>65990974371.607155</v>
      </c>
      <c r="G64" s="4">
        <f t="shared" si="1"/>
        <v>479842770.68135834</v>
      </c>
      <c r="H64" s="4">
        <f t="shared" si="2"/>
        <v>1</v>
      </c>
    </row>
    <row r="65" spans="1:8" x14ac:dyDescent="0.3">
      <c r="A65" s="1">
        <v>44897</v>
      </c>
      <c r="B65" s="26">
        <v>63202295509.024399</v>
      </c>
      <c r="C65" s="2">
        <v>65641200262.319199</v>
      </c>
      <c r="D65" s="5">
        <f t="shared" si="3"/>
        <v>1.7088567450116356E-3</v>
      </c>
      <c r="E65" s="4">
        <f>C65*(1+ReservesUSDT!$E$7)</f>
        <v>65889519697.888268</v>
      </c>
      <c r="F65" s="4">
        <f t="shared" si="0"/>
        <v>66002115448.049583</v>
      </c>
      <c r="G65" s="4">
        <f t="shared" si="1"/>
        <v>360915185.73038483</v>
      </c>
      <c r="H65" s="4">
        <f t="shared" si="2"/>
        <v>1</v>
      </c>
    </row>
    <row r="66" spans="1:8" x14ac:dyDescent="0.3">
      <c r="A66" s="1">
        <v>44898</v>
      </c>
      <c r="B66" s="26">
        <v>63197075068.172592</v>
      </c>
      <c r="C66" s="2">
        <v>65388426943.757103</v>
      </c>
      <c r="D66" s="5">
        <f t="shared" si="3"/>
        <v>-8.259891210852041E-5</v>
      </c>
      <c r="E66" s="4">
        <f>C66*(1+ReservesUSDT!$E$7)</f>
        <v>65635790142.579414</v>
      </c>
      <c r="F66" s="4">
        <f t="shared" ref="F66:F129" si="4">E66*(D66+1)</f>
        <v>65630368697.718254</v>
      </c>
      <c r="G66" s="4">
        <f t="shared" ref="G66:G129" si="5">F66-C66</f>
        <v>241941753.96115112</v>
      </c>
      <c r="H66" s="4">
        <f t="shared" si="2"/>
        <v>1</v>
      </c>
    </row>
    <row r="67" spans="1:8" x14ac:dyDescent="0.3">
      <c r="A67" s="1">
        <v>44899</v>
      </c>
      <c r="B67" s="26">
        <v>63210427036.83094</v>
      </c>
      <c r="C67" s="2">
        <v>65769558099.306099</v>
      </c>
      <c r="D67" s="5">
        <f t="shared" si="3"/>
        <v>2.1127510480421619E-4</v>
      </c>
      <c r="E67" s="4">
        <f>C67*(1+ReservesUSDT!$E$7)</f>
        <v>66018363110.177025</v>
      </c>
      <c r="F67" s="4">
        <f t="shared" si="4"/>
        <v>66032311146.762131</v>
      </c>
      <c r="G67" s="4">
        <f t="shared" si="5"/>
        <v>262753047.4560318</v>
      </c>
      <c r="H67" s="4">
        <f t="shared" ref="H67:H130" si="6">IF(G67&gt;0,1,0)</f>
        <v>1</v>
      </c>
    </row>
    <row r="68" spans="1:8" x14ac:dyDescent="0.3">
      <c r="A68" s="1">
        <v>44900</v>
      </c>
      <c r="B68" s="26">
        <v>63188301964.306557</v>
      </c>
      <c r="C68" s="2">
        <v>65557951753.473099</v>
      </c>
      <c r="D68" s="5">
        <f t="shared" ref="D68:D131" si="7">(B68-B67)/B67</f>
        <v>-3.5002251308145549E-4</v>
      </c>
      <c r="E68" s="4">
        <f>C68*(1+ReservesUSDT!$E$7)</f>
        <v>65805956261.486824</v>
      </c>
      <c r="F68" s="4">
        <f t="shared" si="4"/>
        <v>65782922695.300446</v>
      </c>
      <c r="G68" s="4">
        <f t="shared" si="5"/>
        <v>224970941.8273468</v>
      </c>
      <c r="H68" s="4">
        <f t="shared" si="6"/>
        <v>1</v>
      </c>
    </row>
    <row r="69" spans="1:8" x14ac:dyDescent="0.3">
      <c r="A69" s="1">
        <v>44901</v>
      </c>
      <c r="B69" s="26">
        <v>63046910291.434402</v>
      </c>
      <c r="C69" s="2">
        <v>65546686928.497803</v>
      </c>
      <c r="D69" s="5">
        <f t="shared" si="7"/>
        <v>-2.2376241879711019E-3</v>
      </c>
      <c r="E69" s="4">
        <f>C69*(1+ReservesUSDT!$E$7)</f>
        <v>65794648821.888878</v>
      </c>
      <c r="F69" s="4">
        <f t="shared" si="4"/>
        <v>65647425124.245956</v>
      </c>
      <c r="G69" s="4">
        <f t="shared" si="5"/>
        <v>100738195.74815369</v>
      </c>
      <c r="H69" s="4">
        <f t="shared" si="6"/>
        <v>1</v>
      </c>
    </row>
    <row r="70" spans="1:8" x14ac:dyDescent="0.3">
      <c r="A70" s="1">
        <v>44902</v>
      </c>
      <c r="B70" s="26">
        <v>63142660017.661682</v>
      </c>
      <c r="C70" s="2">
        <v>65558601840.217598</v>
      </c>
      <c r="D70" s="5">
        <f t="shared" si="7"/>
        <v>1.5187060838457659E-3</v>
      </c>
      <c r="E70" s="4">
        <f>C70*(1+ReservesUSDT!$E$7)</f>
        <v>65806608807.497345</v>
      </c>
      <c r="F70" s="4">
        <f t="shared" si="4"/>
        <v>65906549704.650551</v>
      </c>
      <c r="G70" s="4">
        <f t="shared" si="5"/>
        <v>347947864.43295288</v>
      </c>
      <c r="H70" s="4">
        <f t="shared" si="6"/>
        <v>1</v>
      </c>
    </row>
    <row r="71" spans="1:8" x14ac:dyDescent="0.3">
      <c r="A71" s="1">
        <v>44903</v>
      </c>
      <c r="B71" s="26">
        <v>63307069629.673531</v>
      </c>
      <c r="C71" s="2">
        <v>65717867682.572098</v>
      </c>
      <c r="D71" s="5">
        <f t="shared" si="7"/>
        <v>2.6037802646556433E-3</v>
      </c>
      <c r="E71" s="4">
        <f>C71*(1+ReservesUSDT!$E$7)</f>
        <v>65966477149.561188</v>
      </c>
      <c r="F71" s="4">
        <f t="shared" si="4"/>
        <v>66138239360.892075</v>
      </c>
      <c r="G71" s="4">
        <f t="shared" si="5"/>
        <v>420371678.31997681</v>
      </c>
      <c r="H71" s="4">
        <f t="shared" si="6"/>
        <v>1</v>
      </c>
    </row>
    <row r="72" spans="1:8" x14ac:dyDescent="0.3">
      <c r="A72" s="1">
        <v>44904</v>
      </c>
      <c r="B72" s="26">
        <v>63207413311.364906</v>
      </c>
      <c r="C72" s="2">
        <v>65681144306.217598</v>
      </c>
      <c r="D72" s="5">
        <f t="shared" si="7"/>
        <v>-1.5741736095444383E-3</v>
      </c>
      <c r="E72" s="4">
        <f>C72*(1+ReservesUSDT!$E$7)</f>
        <v>65929614849.359283</v>
      </c>
      <c r="F72" s="4">
        <f t="shared" si="4"/>
        <v>65825830189.575989</v>
      </c>
      <c r="G72" s="4">
        <f t="shared" si="5"/>
        <v>144685883.35839081</v>
      </c>
      <c r="H72" s="4">
        <f t="shared" si="6"/>
        <v>1</v>
      </c>
    </row>
    <row r="73" spans="1:8" x14ac:dyDescent="0.3">
      <c r="A73" s="1">
        <v>44905</v>
      </c>
      <c r="B73" s="26">
        <v>63208719234.730637</v>
      </c>
      <c r="C73" s="2">
        <v>65770950095.5728</v>
      </c>
      <c r="D73" s="5">
        <f t="shared" si="7"/>
        <v>2.0660920884346272E-5</v>
      </c>
      <c r="E73" s="4">
        <f>C73*(1+ReservesUSDT!$E$7)</f>
        <v>66019760372.339622</v>
      </c>
      <c r="F73" s="4">
        <f t="shared" si="4"/>
        <v>66021124401.385483</v>
      </c>
      <c r="G73" s="4">
        <f t="shared" si="5"/>
        <v>250174305.81268311</v>
      </c>
      <c r="H73" s="4">
        <f t="shared" si="6"/>
        <v>1</v>
      </c>
    </row>
    <row r="74" spans="1:8" x14ac:dyDescent="0.3">
      <c r="A74" s="1">
        <v>44906</v>
      </c>
      <c r="B74" s="26">
        <v>63207582447.14328</v>
      </c>
      <c r="C74" s="2">
        <v>65729244224.591698</v>
      </c>
      <c r="D74" s="5">
        <f t="shared" si="7"/>
        <v>-1.7984664158990719E-5</v>
      </c>
      <c r="E74" s="4">
        <f>C74*(1+ReservesUSDT!$E$7)</f>
        <v>65977896728.826935</v>
      </c>
      <c r="F74" s="4">
        <f t="shared" si="4"/>
        <v>65976710138.512344</v>
      </c>
      <c r="G74" s="4">
        <f t="shared" si="5"/>
        <v>247465913.92064667</v>
      </c>
      <c r="H74" s="4">
        <f t="shared" si="6"/>
        <v>1</v>
      </c>
    </row>
    <row r="75" spans="1:8" x14ac:dyDescent="0.3">
      <c r="A75" s="1">
        <v>44907</v>
      </c>
      <c r="B75" s="26">
        <v>63204807319.522636</v>
      </c>
      <c r="C75" s="2">
        <v>65766093056.0625</v>
      </c>
      <c r="D75" s="5">
        <f t="shared" si="7"/>
        <v>-4.3904979643293412E-5</v>
      </c>
      <c r="E75" s="4">
        <f>C75*(1+ReservesUSDT!$E$7)</f>
        <v>66014884958.739502</v>
      </c>
      <c r="F75" s="4">
        <f t="shared" si="4"/>
        <v>66011986576.559235</v>
      </c>
      <c r="G75" s="4">
        <f t="shared" si="5"/>
        <v>245893520.49673462</v>
      </c>
      <c r="H75" s="4">
        <f t="shared" si="6"/>
        <v>1</v>
      </c>
    </row>
    <row r="76" spans="1:8" x14ac:dyDescent="0.3">
      <c r="A76" s="1">
        <v>44908</v>
      </c>
      <c r="B76" s="26">
        <v>63035373663.301414</v>
      </c>
      <c r="C76" s="2">
        <v>65688467049.993698</v>
      </c>
      <c r="D76" s="5">
        <f t="shared" si="7"/>
        <v>-2.680708373410189E-3</v>
      </c>
      <c r="E76" s="4">
        <f>C76*(1+ReservesUSDT!$E$7)</f>
        <v>65936965294.938431</v>
      </c>
      <c r="F76" s="4">
        <f t="shared" si="4"/>
        <v>65760207519.955032</v>
      </c>
      <c r="G76" s="4">
        <f t="shared" si="5"/>
        <v>71740469.961334229</v>
      </c>
      <c r="H76" s="4">
        <f t="shared" si="6"/>
        <v>1</v>
      </c>
    </row>
    <row r="77" spans="1:8" x14ac:dyDescent="0.3">
      <c r="A77" s="1">
        <v>44909</v>
      </c>
      <c r="B77" s="26">
        <v>63133836983.783615</v>
      </c>
      <c r="C77" s="2">
        <v>65815203375.0755</v>
      </c>
      <c r="D77" s="5">
        <f t="shared" si="7"/>
        <v>1.5620327882584603E-3</v>
      </c>
      <c r="E77" s="4">
        <f>C77*(1+ReservesUSDT!$E$7)</f>
        <v>66064181061.172813</v>
      </c>
      <c r="F77" s="4">
        <f t="shared" si="4"/>
        <v>66167375478.119804</v>
      </c>
      <c r="G77" s="4">
        <f t="shared" si="5"/>
        <v>352172103.04430389</v>
      </c>
      <c r="H77" s="4">
        <f t="shared" si="6"/>
        <v>1</v>
      </c>
    </row>
    <row r="78" spans="1:8" x14ac:dyDescent="0.3">
      <c r="A78" s="1">
        <v>44910</v>
      </c>
      <c r="B78" s="26">
        <v>63056538913.093475</v>
      </c>
      <c r="C78" s="2">
        <v>65978794246.083397</v>
      </c>
      <c r="D78" s="5">
        <f t="shared" si="7"/>
        <v>-1.2243524927844057E-3</v>
      </c>
      <c r="E78" s="4">
        <f>C78*(1+ReservesUSDT!$E$7)</f>
        <v>66228390793.392731</v>
      </c>
      <c r="F78" s="4">
        <f t="shared" si="4"/>
        <v>66147303898.031738</v>
      </c>
      <c r="G78" s="4">
        <f t="shared" si="5"/>
        <v>168509651.94834137</v>
      </c>
      <c r="H78" s="4">
        <f t="shared" si="6"/>
        <v>1</v>
      </c>
    </row>
    <row r="79" spans="1:8" x14ac:dyDescent="0.3">
      <c r="A79" s="1">
        <v>44911</v>
      </c>
      <c r="B79" s="26">
        <v>63156771255.452484</v>
      </c>
      <c r="C79" s="2">
        <v>65997016215.352997</v>
      </c>
      <c r="D79" s="5">
        <f t="shared" si="7"/>
        <v>1.5895630189464124E-3</v>
      </c>
      <c r="E79" s="4">
        <f>C79*(1+ReservesUSDT!$E$7)</f>
        <v>66246681696.032013</v>
      </c>
      <c r="F79" s="4">
        <f t="shared" si="4"/>
        <v>66351984971.383942</v>
      </c>
      <c r="G79" s="4">
        <f t="shared" si="5"/>
        <v>354968756.03094482</v>
      </c>
      <c r="H79" s="4">
        <f t="shared" si="6"/>
        <v>1</v>
      </c>
    </row>
    <row r="80" spans="1:8" x14ac:dyDescent="0.3">
      <c r="A80" s="1">
        <v>44912</v>
      </c>
      <c r="B80" s="26">
        <v>63147058145.487564</v>
      </c>
      <c r="C80" s="2">
        <v>65770714186.313599</v>
      </c>
      <c r="D80" s="5">
        <f t="shared" si="7"/>
        <v>-1.5379364352925953E-4</v>
      </c>
      <c r="E80" s="4">
        <f>C80*(1+ReservesUSDT!$E$7)</f>
        <v>66019523570.640099</v>
      </c>
      <c r="F80" s="4">
        <f t="shared" si="4"/>
        <v>66009370187.566101</v>
      </c>
      <c r="G80" s="4">
        <f t="shared" si="5"/>
        <v>238656001.25250244</v>
      </c>
      <c r="H80" s="4">
        <f t="shared" si="6"/>
        <v>1</v>
      </c>
    </row>
    <row r="81" spans="1:8" x14ac:dyDescent="0.3">
      <c r="A81" s="1">
        <v>44913</v>
      </c>
      <c r="B81" s="26">
        <v>63149867588.344727</v>
      </c>
      <c r="C81" s="2">
        <v>66069871457.421898</v>
      </c>
      <c r="D81" s="5">
        <f t="shared" si="7"/>
        <v>4.4490478886437818E-5</v>
      </c>
      <c r="E81" s="4">
        <f>C81*(1+ReservesUSDT!$E$7)</f>
        <v>66319812548.122002</v>
      </c>
      <c r="F81" s="4">
        <f t="shared" si="4"/>
        <v>66322763148.341919</v>
      </c>
      <c r="G81" s="4">
        <f t="shared" si="5"/>
        <v>252891690.92002106</v>
      </c>
      <c r="H81" s="4">
        <f t="shared" si="6"/>
        <v>1</v>
      </c>
    </row>
    <row r="82" spans="1:8" x14ac:dyDescent="0.3">
      <c r="A82" s="1">
        <v>44914</v>
      </c>
      <c r="B82" s="26">
        <v>63239131575.871292</v>
      </c>
      <c r="C82" s="2">
        <v>66163136479.420502</v>
      </c>
      <c r="D82" s="5">
        <f t="shared" si="7"/>
        <v>1.4135261234188333E-3</v>
      </c>
      <c r="E82" s="4">
        <f>C82*(1+ReservesUSDT!$E$7)</f>
        <v>66413430389.958275</v>
      </c>
      <c r="F82" s="4">
        <f t="shared" si="4"/>
        <v>66507307508.760345</v>
      </c>
      <c r="G82" s="4">
        <f t="shared" si="5"/>
        <v>344171029.33984375</v>
      </c>
      <c r="H82" s="4">
        <f t="shared" si="6"/>
        <v>1</v>
      </c>
    </row>
    <row r="83" spans="1:8" x14ac:dyDescent="0.3">
      <c r="A83" s="1">
        <v>44915</v>
      </c>
      <c r="B83" s="26">
        <v>63104960389.348648</v>
      </c>
      <c r="C83" s="2">
        <v>66174433958.5</v>
      </c>
      <c r="D83" s="5">
        <f t="shared" si="7"/>
        <v>-2.1216481501121162E-3</v>
      </c>
      <c r="E83" s="4">
        <f>C83*(1+ReservesUSDT!$E$7)</f>
        <v>66424770607.190292</v>
      </c>
      <c r="F83" s="4">
        <f t="shared" si="4"/>
        <v>66283840615.509926</v>
      </c>
      <c r="G83" s="4">
        <f t="shared" si="5"/>
        <v>109406657.00992584</v>
      </c>
      <c r="H83" s="4">
        <f t="shared" si="6"/>
        <v>1</v>
      </c>
    </row>
    <row r="84" spans="1:8" x14ac:dyDescent="0.3">
      <c r="A84" s="1">
        <v>44916</v>
      </c>
      <c r="B84" s="26">
        <v>63012151947.163193</v>
      </c>
      <c r="C84" s="2">
        <v>66210497794.155899</v>
      </c>
      <c r="D84" s="5">
        <f t="shared" si="7"/>
        <v>-1.4706996345903779E-3</v>
      </c>
      <c r="E84" s="4">
        <f>C84*(1+ReservesUSDT!$E$7)</f>
        <v>66460970871.663445</v>
      </c>
      <c r="F84" s="4">
        <f t="shared" si="4"/>
        <v>66363226746.087967</v>
      </c>
      <c r="G84" s="4">
        <f t="shared" si="5"/>
        <v>152728951.93206787</v>
      </c>
      <c r="H84" s="4">
        <f t="shared" si="6"/>
        <v>1</v>
      </c>
    </row>
    <row r="85" spans="1:8" x14ac:dyDescent="0.3">
      <c r="A85" s="1">
        <v>44917</v>
      </c>
      <c r="B85" s="26">
        <v>62993786994.063858</v>
      </c>
      <c r="C85" s="2">
        <v>66222410592.693398</v>
      </c>
      <c r="D85" s="5">
        <f t="shared" si="7"/>
        <v>-2.9145097464270157E-4</v>
      </c>
      <c r="E85" s="4">
        <f>C85*(1+ReservesUSDT!$E$7)</f>
        <v>66472928736.09549</v>
      </c>
      <c r="F85" s="4">
        <f t="shared" si="4"/>
        <v>66453555136.228004</v>
      </c>
      <c r="G85" s="4">
        <f t="shared" si="5"/>
        <v>231144543.53460693</v>
      </c>
      <c r="H85" s="4">
        <f t="shared" si="6"/>
        <v>1</v>
      </c>
    </row>
    <row r="86" spans="1:8" x14ac:dyDescent="0.3">
      <c r="A86" s="1">
        <v>44918</v>
      </c>
      <c r="B86" s="26">
        <v>63042778628.30574</v>
      </c>
      <c r="C86" s="2">
        <v>66253234080.768501</v>
      </c>
      <c r="D86" s="5">
        <f t="shared" si="7"/>
        <v>7.7772168621167341E-4</v>
      </c>
      <c r="E86" s="4">
        <f>C86*(1+ReservesUSDT!$E$7)</f>
        <v>66503868828.850739</v>
      </c>
      <c r="F86" s="4">
        <f t="shared" si="4"/>
        <v>66555590329.855911</v>
      </c>
      <c r="G86" s="4">
        <f t="shared" si="5"/>
        <v>302356249.08740997</v>
      </c>
      <c r="H86" s="4">
        <f t="shared" si="6"/>
        <v>1</v>
      </c>
    </row>
    <row r="87" spans="1:8" x14ac:dyDescent="0.3">
      <c r="A87" s="1">
        <v>44919</v>
      </c>
      <c r="B87" s="26">
        <v>63044282147.797173</v>
      </c>
      <c r="C87" s="2">
        <v>66290527437.955704</v>
      </c>
      <c r="D87" s="5">
        <f t="shared" si="7"/>
        <v>2.3849194533394518E-5</v>
      </c>
      <c r="E87" s="4">
        <f>C87*(1+ReservesUSDT!$E$7)</f>
        <v>66541303266.112198</v>
      </c>
      <c r="F87" s="4">
        <f t="shared" si="4"/>
        <v>66542890222.598305</v>
      </c>
      <c r="G87" s="4">
        <f t="shared" si="5"/>
        <v>252362784.64260101</v>
      </c>
      <c r="H87" s="4">
        <f t="shared" si="6"/>
        <v>1</v>
      </c>
    </row>
    <row r="88" spans="1:8" x14ac:dyDescent="0.3">
      <c r="A88" s="1">
        <v>44920</v>
      </c>
      <c r="B88" s="26">
        <v>63044317113.366737</v>
      </c>
      <c r="C88" s="2">
        <v>66280331784.857697</v>
      </c>
      <c r="D88" s="5">
        <f t="shared" si="7"/>
        <v>5.5461920373441933E-7</v>
      </c>
      <c r="E88" s="4">
        <f>C88*(1+ReservesUSDT!$E$7)</f>
        <v>66531069043.048798</v>
      </c>
      <c r="F88" s="4">
        <f t="shared" si="4"/>
        <v>66531105942.457329</v>
      </c>
      <c r="G88" s="4">
        <f t="shared" si="5"/>
        <v>250774157.59963226</v>
      </c>
      <c r="H88" s="4">
        <f t="shared" si="6"/>
        <v>1</v>
      </c>
    </row>
    <row r="89" spans="1:8" x14ac:dyDescent="0.3">
      <c r="A89" s="1">
        <v>44921</v>
      </c>
      <c r="B89" s="26">
        <v>63044541543.534203</v>
      </c>
      <c r="C89" s="2">
        <v>66260084337.198196</v>
      </c>
      <c r="D89" s="5">
        <f t="shared" si="7"/>
        <v>3.5598794267473475E-6</v>
      </c>
      <c r="E89" s="4">
        <f>C89*(1+ReservesUSDT!$E$7)</f>
        <v>66510744999.672661</v>
      </c>
      <c r="F89" s="4">
        <f t="shared" si="4"/>
        <v>66510981769.905449</v>
      </c>
      <c r="G89" s="4">
        <f t="shared" si="5"/>
        <v>250897432.7072525</v>
      </c>
      <c r="H89" s="4">
        <f t="shared" si="6"/>
        <v>1</v>
      </c>
    </row>
    <row r="90" spans="1:8" x14ac:dyDescent="0.3">
      <c r="A90" s="1">
        <v>44922</v>
      </c>
      <c r="B90" s="26">
        <v>63158951747.540443</v>
      </c>
      <c r="C90" s="2">
        <v>66289979631.466103</v>
      </c>
      <c r="D90" s="5">
        <f t="shared" si="7"/>
        <v>1.8147519389483872E-3</v>
      </c>
      <c r="E90" s="4">
        <f>C90*(1+ReservesUSDT!$E$7)</f>
        <v>66540753387.280869</v>
      </c>
      <c r="F90" s="4">
        <f t="shared" si="4"/>
        <v>66661508348.509521</v>
      </c>
      <c r="G90" s="4">
        <f t="shared" si="5"/>
        <v>371528717.04341888</v>
      </c>
      <c r="H90" s="4">
        <f t="shared" si="6"/>
        <v>1</v>
      </c>
    </row>
    <row r="91" spans="1:8" x14ac:dyDescent="0.3">
      <c r="A91" s="1">
        <v>44923</v>
      </c>
      <c r="B91" s="26">
        <v>62426155932.650818</v>
      </c>
      <c r="C91" s="2">
        <v>66241360621.116798</v>
      </c>
      <c r="D91" s="5">
        <f t="shared" si="7"/>
        <v>-1.1602406224516896E-2</v>
      </c>
      <c r="E91" s="4">
        <f>C91*(1+ReservesUSDT!$E$7)</f>
        <v>66491950452.122757</v>
      </c>
      <c r="F91" s="4">
        <f t="shared" si="4"/>
        <v>65720483832.31678</v>
      </c>
      <c r="G91" s="4">
        <f t="shared" si="5"/>
        <v>-520876788.80001831</v>
      </c>
      <c r="H91" s="4">
        <f t="shared" si="6"/>
        <v>0</v>
      </c>
    </row>
    <row r="92" spans="1:8" x14ac:dyDescent="0.3">
      <c r="A92" s="1">
        <v>44924</v>
      </c>
      <c r="B92" s="26">
        <v>62681434771.997574</v>
      </c>
      <c r="C92" s="2">
        <v>66232030177.682503</v>
      </c>
      <c r="D92" s="5">
        <f t="shared" si="7"/>
        <v>4.0892929499321811E-3</v>
      </c>
      <c r="E92" s="4">
        <f>C92*(1+ReservesUSDT!$E$7)</f>
        <v>66482584711.795082</v>
      </c>
      <c r="F92" s="4">
        <f t="shared" si="4"/>
        <v>66754451476.75029</v>
      </c>
      <c r="G92" s="4">
        <f t="shared" si="5"/>
        <v>522421299.06778717</v>
      </c>
      <c r="H92" s="4">
        <f t="shared" si="6"/>
        <v>1</v>
      </c>
    </row>
    <row r="93" spans="1:8" x14ac:dyDescent="0.3">
      <c r="A93" s="1">
        <v>44925</v>
      </c>
      <c r="B93" s="26">
        <v>62761995798.198929</v>
      </c>
      <c r="C93" s="2">
        <v>66255815696.129402</v>
      </c>
      <c r="D93" s="5">
        <f t="shared" si="7"/>
        <v>1.2852454079009847E-3</v>
      </c>
      <c r="E93" s="4">
        <f>C93*(1+ReservesUSDT!$E$7)</f>
        <v>66506460210.414368</v>
      </c>
      <c r="F93" s="4">
        <f t="shared" si="4"/>
        <v>66591937332.99556</v>
      </c>
      <c r="G93" s="4">
        <f t="shared" si="5"/>
        <v>336121636.86615753</v>
      </c>
      <c r="H93" s="4">
        <f t="shared" si="6"/>
        <v>1</v>
      </c>
    </row>
    <row r="94" spans="1:8" x14ac:dyDescent="0.3">
      <c r="A94" s="18">
        <v>44926</v>
      </c>
      <c r="B94" s="26">
        <v>67035860606.061714</v>
      </c>
      <c r="C94" s="2">
        <v>66279043570.314499</v>
      </c>
      <c r="D94" s="5">
        <f>0</f>
        <v>0</v>
      </c>
      <c r="E94" s="4">
        <f>C94*(1+ReservesUSDT!$E$8)</f>
        <v>67269244995.28051</v>
      </c>
      <c r="F94" s="4">
        <f t="shared" si="4"/>
        <v>67269244995.28051</v>
      </c>
      <c r="G94" s="4">
        <f t="shared" si="5"/>
        <v>990201424.96601105</v>
      </c>
      <c r="H94" s="4">
        <f t="shared" si="6"/>
        <v>1</v>
      </c>
    </row>
    <row r="95" spans="1:8" x14ac:dyDescent="0.3">
      <c r="A95" s="1">
        <v>44927</v>
      </c>
      <c r="B95" s="26">
        <v>67041979836.787727</v>
      </c>
      <c r="C95" s="2">
        <v>66226451754.381699</v>
      </c>
      <c r="D95" s="5">
        <f t="shared" si="7"/>
        <v>9.1282944243425621E-5</v>
      </c>
      <c r="E95" s="4">
        <f>C95*(1+ReservesUSDT!$E$8)</f>
        <v>67215867463.557732</v>
      </c>
      <c r="F95" s="4">
        <f t="shared" si="4"/>
        <v>67222003125.839684</v>
      </c>
      <c r="G95" s="4">
        <f t="shared" si="5"/>
        <v>995551371.45798492</v>
      </c>
      <c r="H95" s="4">
        <f t="shared" si="6"/>
        <v>1</v>
      </c>
    </row>
    <row r="96" spans="1:8" x14ac:dyDescent="0.3">
      <c r="A96" s="1">
        <v>44928</v>
      </c>
      <c r="B96" s="26">
        <v>67056355618.650146</v>
      </c>
      <c r="C96" s="2">
        <v>66301858477.7481</v>
      </c>
      <c r="D96" s="5">
        <f t="shared" si="7"/>
        <v>2.1442955439885075E-4</v>
      </c>
      <c r="E96" s="4">
        <f>C96*(1+ReservesUSDT!$E$8)</f>
        <v>67292400754.854309</v>
      </c>
      <c r="F96" s="4">
        <f t="shared" si="4"/>
        <v>67306830234.362602</v>
      </c>
      <c r="G96" s="4">
        <f t="shared" si="5"/>
        <v>1004971756.614502</v>
      </c>
      <c r="H96" s="4">
        <f t="shared" si="6"/>
        <v>1</v>
      </c>
    </row>
    <row r="97" spans="1:8" x14ac:dyDescent="0.3">
      <c r="A97" s="1">
        <v>44929</v>
      </c>
      <c r="B97" s="26">
        <v>67117596586.589615</v>
      </c>
      <c r="C97" s="2">
        <v>66223251669.252296</v>
      </c>
      <c r="D97" s="5">
        <f t="shared" si="7"/>
        <v>9.1327611491065952E-4</v>
      </c>
      <c r="E97" s="4">
        <f>C97*(1+ReservesUSDT!$E$8)</f>
        <v>67212619569.517929</v>
      </c>
      <c r="F97" s="4">
        <f t="shared" si="4"/>
        <v>67274003249.591347</v>
      </c>
      <c r="G97" s="4">
        <f t="shared" si="5"/>
        <v>1050751580.3390503</v>
      </c>
      <c r="H97" s="4">
        <f t="shared" si="6"/>
        <v>1</v>
      </c>
    </row>
    <row r="98" spans="1:8" x14ac:dyDescent="0.3">
      <c r="A98" s="1">
        <v>44930</v>
      </c>
      <c r="B98" s="26">
        <v>66235291294.877205</v>
      </c>
      <c r="C98" s="2">
        <v>66274058933.380798</v>
      </c>
      <c r="D98" s="5">
        <f t="shared" si="7"/>
        <v>-1.3145662785676958E-2</v>
      </c>
      <c r="E98" s="4">
        <f>C98*(1+ReservesUSDT!$E$8)</f>
        <v>67264185888.434021</v>
      </c>
      <c r="F98" s="4">
        <f t="shared" si="4"/>
        <v>66379953583.191574</v>
      </c>
      <c r="G98" s="4">
        <f t="shared" si="5"/>
        <v>105894649.81077576</v>
      </c>
      <c r="H98" s="4">
        <f t="shared" si="6"/>
        <v>1</v>
      </c>
    </row>
    <row r="99" spans="1:8" x14ac:dyDescent="0.3">
      <c r="A99" s="1">
        <v>44931</v>
      </c>
      <c r="B99" s="26">
        <v>65538973250.602287</v>
      </c>
      <c r="C99" s="2">
        <v>66245545660.290001</v>
      </c>
      <c r="D99" s="5">
        <f t="shared" si="7"/>
        <v>-1.051279507739966E-2</v>
      </c>
      <c r="E99" s="4">
        <f>C99*(1+ReservesUSDT!$E$8)</f>
        <v>67235246630.263718</v>
      </c>
      <c r="F99" s="4">
        <f t="shared" si="4"/>
        <v>66528416260.461327</v>
      </c>
      <c r="G99" s="4">
        <f t="shared" si="5"/>
        <v>282870600.17132568</v>
      </c>
      <c r="H99" s="4">
        <f t="shared" si="6"/>
        <v>1</v>
      </c>
    </row>
    <row r="100" spans="1:8" x14ac:dyDescent="0.3">
      <c r="A100" s="1">
        <v>44932</v>
      </c>
      <c r="B100" s="26">
        <v>65648023901.361855</v>
      </c>
      <c r="C100" s="2">
        <v>66278648652.016998</v>
      </c>
      <c r="D100" s="5">
        <f t="shared" si="7"/>
        <v>1.6639053886698646E-3</v>
      </c>
      <c r="E100" s="4">
        <f>C100*(1+ReservesUSDT!$E$8)</f>
        <v>67268844176.94825</v>
      </c>
      <c r="F100" s="4">
        <f t="shared" si="4"/>
        <v>67380773169.263863</v>
      </c>
      <c r="G100" s="4">
        <f t="shared" si="5"/>
        <v>1102124517.2468643</v>
      </c>
      <c r="H100" s="4">
        <f t="shared" si="6"/>
        <v>1</v>
      </c>
    </row>
    <row r="101" spans="1:8" x14ac:dyDescent="0.3">
      <c r="A101" s="1">
        <v>44933</v>
      </c>
      <c r="B101" s="26">
        <v>65649060089.805717</v>
      </c>
      <c r="C101" s="2">
        <v>66263334312.750099</v>
      </c>
      <c r="D101" s="5">
        <f t="shared" si="7"/>
        <v>1.5784000527111364E-5</v>
      </c>
      <c r="E101" s="4">
        <f>C101*(1+ReservesUSDT!$E$8)</f>
        <v>67253301043.182404</v>
      </c>
      <c r="F101" s="4">
        <f t="shared" si="4"/>
        <v>67254362569.321518</v>
      </c>
      <c r="G101" s="4">
        <f t="shared" si="5"/>
        <v>991028256.57141876</v>
      </c>
      <c r="H101" s="4">
        <f t="shared" si="6"/>
        <v>1</v>
      </c>
    </row>
    <row r="102" spans="1:8" x14ac:dyDescent="0.3">
      <c r="A102" s="1">
        <v>44934</v>
      </c>
      <c r="B102" s="26">
        <v>65650815503.53054</v>
      </c>
      <c r="C102" s="2">
        <v>66272451611.885201</v>
      </c>
      <c r="D102" s="5">
        <f t="shared" si="7"/>
        <v>2.6739358071869585E-5</v>
      </c>
      <c r="E102" s="4">
        <f>C102*(1+ReservesUSDT!$E$8)</f>
        <v>67262554553.736816</v>
      </c>
      <c r="F102" s="4">
        <f t="shared" si="4"/>
        <v>67264353111.26786</v>
      </c>
      <c r="G102" s="4">
        <f t="shared" si="5"/>
        <v>991901499.38265991</v>
      </c>
      <c r="H102" s="4">
        <f t="shared" si="6"/>
        <v>1</v>
      </c>
    </row>
    <row r="103" spans="1:8" x14ac:dyDescent="0.3">
      <c r="A103" s="1">
        <v>44935</v>
      </c>
      <c r="B103" s="26">
        <v>65665575482.977028</v>
      </c>
      <c r="C103" s="2">
        <v>66295359783.5411</v>
      </c>
      <c r="D103" s="5">
        <f t="shared" si="7"/>
        <v>2.2482553085260108E-4</v>
      </c>
      <c r="E103" s="4">
        <f>C103*(1+ReservesUSDT!$E$8)</f>
        <v>67285804970.889862</v>
      </c>
      <c r="F103" s="4">
        <f t="shared" si="4"/>
        <v>67300932537.711288</v>
      </c>
      <c r="G103" s="4">
        <f t="shared" si="5"/>
        <v>1005572754.1701889</v>
      </c>
      <c r="H103" s="4">
        <f t="shared" si="6"/>
        <v>1</v>
      </c>
    </row>
    <row r="104" spans="1:8" x14ac:dyDescent="0.3">
      <c r="A104" s="1">
        <v>44936</v>
      </c>
      <c r="B104" s="26">
        <v>65681508686.110603</v>
      </c>
      <c r="C104" s="2">
        <v>66315047027.991501</v>
      </c>
      <c r="D104" s="5">
        <f t="shared" si="7"/>
        <v>2.4264164314993206E-4</v>
      </c>
      <c r="E104" s="4">
        <f>C104*(1+ReservesUSDT!$E$8)</f>
        <v>67305786340.548752</v>
      </c>
      <c r="F104" s="4">
        <f t="shared" si="4"/>
        <v>67322117527.139923</v>
      </c>
      <c r="G104" s="4">
        <f t="shared" si="5"/>
        <v>1007070499.1484222</v>
      </c>
      <c r="H104" s="4">
        <f t="shared" si="6"/>
        <v>1</v>
      </c>
    </row>
    <row r="105" spans="1:8" x14ac:dyDescent="0.3">
      <c r="A105" s="1">
        <v>44937</v>
      </c>
      <c r="B105" s="26">
        <v>65331724942.10672</v>
      </c>
      <c r="C105" s="2">
        <v>66307828854.783897</v>
      </c>
      <c r="D105" s="5">
        <f t="shared" si="7"/>
        <v>-5.3254523381228401E-3</v>
      </c>
      <c r="E105" s="4">
        <f>C105*(1+ReservesUSDT!$E$8)</f>
        <v>67298460328.648689</v>
      </c>
      <c r="F105" s="4">
        <f t="shared" si="4"/>
        <v>66940065585.739418</v>
      </c>
      <c r="G105" s="4">
        <f t="shared" si="5"/>
        <v>632236730.95552063</v>
      </c>
      <c r="H105" s="4">
        <f t="shared" si="6"/>
        <v>1</v>
      </c>
    </row>
    <row r="106" spans="1:8" x14ac:dyDescent="0.3">
      <c r="A106" s="1">
        <v>44938</v>
      </c>
      <c r="B106" s="26">
        <v>65983066389.388184</v>
      </c>
      <c r="C106" s="2">
        <v>65470424457.414703</v>
      </c>
      <c r="D106" s="5">
        <f t="shared" si="7"/>
        <v>9.9697573859965517E-3</v>
      </c>
      <c r="E106" s="4">
        <f>C106*(1+ReservesUSDT!$E$8)</f>
        <v>66448545204.164551</v>
      </c>
      <c r="F106" s="4">
        <f t="shared" si="4"/>
        <v>67111021078.502495</v>
      </c>
      <c r="G106" s="4">
        <f t="shared" si="5"/>
        <v>1640596621.0877914</v>
      </c>
      <c r="H106" s="4">
        <f t="shared" si="6"/>
        <v>1</v>
      </c>
    </row>
    <row r="107" spans="1:8" x14ac:dyDescent="0.3">
      <c r="A107" s="1">
        <v>44939</v>
      </c>
      <c r="B107" s="26">
        <v>66071688870.604492</v>
      </c>
      <c r="C107" s="2">
        <v>66278004907.723297</v>
      </c>
      <c r="D107" s="5">
        <f t="shared" si="7"/>
        <v>1.3431094683190024E-3</v>
      </c>
      <c r="E107" s="4">
        <f>C107*(1+ReservesUSDT!$E$8)</f>
        <v>67268190815.187515</v>
      </c>
      <c r="F107" s="4">
        <f t="shared" si="4"/>
        <v>67358539359.18808</v>
      </c>
      <c r="G107" s="4">
        <f t="shared" si="5"/>
        <v>1080534451.4647827</v>
      </c>
      <c r="H107" s="4">
        <f t="shared" si="6"/>
        <v>1</v>
      </c>
    </row>
    <row r="108" spans="1:8" x14ac:dyDescent="0.3">
      <c r="A108" s="1">
        <v>44940</v>
      </c>
      <c r="B108" s="26">
        <v>66177357797.833412</v>
      </c>
      <c r="C108" s="2">
        <v>66317495370.2911</v>
      </c>
      <c r="D108" s="5">
        <f t="shared" si="7"/>
        <v>1.5993071924627681E-3</v>
      </c>
      <c r="E108" s="4">
        <f>C108*(1+ReservesUSDT!$E$8)</f>
        <v>67308271260.805771</v>
      </c>
      <c r="F108" s="4">
        <f t="shared" si="4"/>
        <v>67415917863.145409</v>
      </c>
      <c r="G108" s="4">
        <f t="shared" si="5"/>
        <v>1098422492.8543091</v>
      </c>
      <c r="H108" s="4">
        <f t="shared" si="6"/>
        <v>1</v>
      </c>
    </row>
    <row r="109" spans="1:8" x14ac:dyDescent="0.3">
      <c r="A109" s="1">
        <v>44941</v>
      </c>
      <c r="B109" s="26">
        <v>66177607878.861023</v>
      </c>
      <c r="C109" s="2">
        <v>66305842236.875298</v>
      </c>
      <c r="D109" s="5">
        <f t="shared" si="7"/>
        <v>3.7789515316516044E-6</v>
      </c>
      <c r="E109" s="4">
        <f>C109*(1+ReservesUSDT!$E$8)</f>
        <v>67296444030.892921</v>
      </c>
      <c r="F109" s="4">
        <f t="shared" si="4"/>
        <v>67296698340.893173</v>
      </c>
      <c r="G109" s="4">
        <f t="shared" si="5"/>
        <v>990856104.01787567</v>
      </c>
      <c r="H109" s="4">
        <f t="shared" si="6"/>
        <v>1</v>
      </c>
    </row>
    <row r="110" spans="1:8" x14ac:dyDescent="0.3">
      <c r="A110" s="1">
        <v>44942</v>
      </c>
      <c r="B110" s="26">
        <v>66192049620.301399</v>
      </c>
      <c r="C110" s="2">
        <v>66370266581.065697</v>
      </c>
      <c r="D110" s="5">
        <f t="shared" si="7"/>
        <v>2.1822700915409451E-4</v>
      </c>
      <c r="E110" s="4">
        <f>C110*(1+ReservesUSDT!$E$8)</f>
        <v>67361830867.509033</v>
      </c>
      <c r="F110" s="4">
        <f t="shared" si="4"/>
        <v>67376531038.390404</v>
      </c>
      <c r="G110" s="4">
        <f t="shared" si="5"/>
        <v>1006264457.324707</v>
      </c>
      <c r="H110" s="4">
        <f t="shared" si="6"/>
        <v>1</v>
      </c>
    </row>
    <row r="111" spans="1:8" x14ac:dyDescent="0.3">
      <c r="A111" s="1">
        <v>44943</v>
      </c>
      <c r="B111" s="26">
        <v>66205264883.679726</v>
      </c>
      <c r="C111" s="2">
        <v>66315382010.566597</v>
      </c>
      <c r="D111" s="5">
        <f t="shared" si="7"/>
        <v>1.9965031229782671E-4</v>
      </c>
      <c r="E111" s="4">
        <f>C111*(1+ReservesUSDT!$E$8)</f>
        <v>67306126327.725685</v>
      </c>
      <c r="F111" s="4">
        <f t="shared" si="4"/>
        <v>67319564016.866577</v>
      </c>
      <c r="G111" s="4">
        <f t="shared" si="5"/>
        <v>1004182006.2999802</v>
      </c>
      <c r="H111" s="4">
        <f t="shared" si="6"/>
        <v>1</v>
      </c>
    </row>
    <row r="112" spans="1:8" x14ac:dyDescent="0.3">
      <c r="A112" s="1">
        <v>44944</v>
      </c>
      <c r="B112" s="26">
        <v>65728158728.052032</v>
      </c>
      <c r="C112" s="2">
        <v>66472290219.185303</v>
      </c>
      <c r="D112" s="5">
        <f t="shared" si="7"/>
        <v>-7.2064684956090969E-3</v>
      </c>
      <c r="E112" s="4">
        <f>C112*(1+ReservesUSDT!$E$8)</f>
        <v>67465378727.258949</v>
      </c>
      <c r="F112" s="4">
        <f t="shared" si="4"/>
        <v>66979191600.916618</v>
      </c>
      <c r="G112" s="4">
        <f t="shared" si="5"/>
        <v>506901381.73131561</v>
      </c>
      <c r="H112" s="4">
        <f t="shared" si="6"/>
        <v>1</v>
      </c>
    </row>
    <row r="113" spans="1:8" x14ac:dyDescent="0.3">
      <c r="A113" s="1">
        <v>44945</v>
      </c>
      <c r="B113" s="26">
        <v>65863276635.898972</v>
      </c>
      <c r="C113" s="2">
        <v>66549279927.073196</v>
      </c>
      <c r="D113" s="5">
        <f t="shared" si="7"/>
        <v>2.0557080931779136E-3</v>
      </c>
      <c r="E113" s="4">
        <f>C113*(1+ReservesUSDT!$E$8)</f>
        <v>67543518652.686981</v>
      </c>
      <c r="F113" s="4">
        <f t="shared" si="4"/>
        <v>67682368410.623032</v>
      </c>
      <c r="G113" s="4">
        <f t="shared" si="5"/>
        <v>1133088483.5498352</v>
      </c>
      <c r="H113" s="4">
        <f t="shared" si="6"/>
        <v>1</v>
      </c>
    </row>
    <row r="114" spans="1:8" x14ac:dyDescent="0.3">
      <c r="A114" s="1">
        <v>44946</v>
      </c>
      <c r="B114" s="26">
        <v>65981767836.417145</v>
      </c>
      <c r="C114" s="2">
        <v>66542669715.763901</v>
      </c>
      <c r="D114" s="5">
        <f t="shared" si="7"/>
        <v>1.7990480670011071E-3</v>
      </c>
      <c r="E114" s="4">
        <f>C114*(1+ReservesUSDT!$E$8)</f>
        <v>67536809685.567322</v>
      </c>
      <c r="F114" s="4">
        <f t="shared" si="4"/>
        <v>67658311652.483566</v>
      </c>
      <c r="G114" s="4">
        <f t="shared" si="5"/>
        <v>1115641936.7196655</v>
      </c>
      <c r="H114" s="4">
        <f t="shared" si="6"/>
        <v>1</v>
      </c>
    </row>
    <row r="115" spans="1:8" x14ac:dyDescent="0.3">
      <c r="A115" s="1">
        <v>44947</v>
      </c>
      <c r="B115" s="26">
        <v>66067629958.536713</v>
      </c>
      <c r="C115" s="2">
        <v>66542663619.617599</v>
      </c>
      <c r="D115" s="5">
        <f t="shared" si="7"/>
        <v>1.3013007219272808E-3</v>
      </c>
      <c r="E115" s="4">
        <f>C115*(1+ReservesUSDT!$E$8)</f>
        <v>67536803498.345284</v>
      </c>
      <c r="F115" s="4">
        <f t="shared" si="4"/>
        <v>67624689189.494347</v>
      </c>
      <c r="G115" s="4">
        <f t="shared" si="5"/>
        <v>1082025569.8767471</v>
      </c>
      <c r="H115" s="4">
        <f t="shared" si="6"/>
        <v>1</v>
      </c>
    </row>
    <row r="116" spans="1:8" x14ac:dyDescent="0.3">
      <c r="A116" s="1">
        <v>44948</v>
      </c>
      <c r="B116" s="26">
        <v>66008288057.019661</v>
      </c>
      <c r="C116" s="2">
        <v>66376505551.629303</v>
      </c>
      <c r="D116" s="5">
        <f t="shared" si="7"/>
        <v>-8.9819933837938476E-4</v>
      </c>
      <c r="E116" s="4">
        <f>C116*(1+ReservesUSDT!$E$8)</f>
        <v>67368163047.588188</v>
      </c>
      <c r="F116" s="4">
        <f t="shared" si="4"/>
        <v>67307653008.111008</v>
      </c>
      <c r="G116" s="4">
        <f t="shared" si="5"/>
        <v>931147456.48170471</v>
      </c>
      <c r="H116" s="4">
        <f t="shared" si="6"/>
        <v>1</v>
      </c>
    </row>
    <row r="117" spans="1:8" x14ac:dyDescent="0.3">
      <c r="A117" s="1">
        <v>44949</v>
      </c>
      <c r="B117" s="26">
        <v>66008321525.74073</v>
      </c>
      <c r="C117" s="2">
        <v>66739726193.2211</v>
      </c>
      <c r="D117" s="5">
        <f t="shared" si="7"/>
        <v>5.0703816224448655E-7</v>
      </c>
      <c r="E117" s="4">
        <f>C117*(1+ReservesUSDT!$E$8)</f>
        <v>67736810164.540932</v>
      </c>
      <c r="F117" s="4">
        <f t="shared" si="4"/>
        <v>67736844509.688683</v>
      </c>
      <c r="G117" s="4">
        <f t="shared" si="5"/>
        <v>997118316.4675827</v>
      </c>
      <c r="H117" s="4">
        <f t="shared" si="6"/>
        <v>1</v>
      </c>
    </row>
    <row r="118" spans="1:8" x14ac:dyDescent="0.3">
      <c r="A118" s="1">
        <v>44950</v>
      </c>
      <c r="B118" s="26">
        <v>65880302191.439377</v>
      </c>
      <c r="C118" s="2">
        <v>66692161993.527901</v>
      </c>
      <c r="D118" s="5">
        <f t="shared" si="7"/>
        <v>-1.939442351240984E-3</v>
      </c>
      <c r="E118" s="4">
        <f>C118*(1+ReservesUSDT!$E$8)</f>
        <v>67688535361.076515</v>
      </c>
      <c r="F118" s="4">
        <f t="shared" si="4"/>
        <v>67557257348.90377</v>
      </c>
      <c r="G118" s="4">
        <f t="shared" si="5"/>
        <v>865095355.37586975</v>
      </c>
      <c r="H118" s="4">
        <f t="shared" si="6"/>
        <v>1</v>
      </c>
    </row>
    <row r="119" spans="1:8" x14ac:dyDescent="0.3">
      <c r="A119" s="1">
        <v>44951</v>
      </c>
      <c r="B119" s="26">
        <v>66012545281.608154</v>
      </c>
      <c r="C119" s="2">
        <v>66885882203.160797</v>
      </c>
      <c r="D119" s="5">
        <f t="shared" si="7"/>
        <v>2.0073236729318072E-3</v>
      </c>
      <c r="E119" s="4">
        <f>C119*(1+ReservesUSDT!$E$8)</f>
        <v>67885149728.761337</v>
      </c>
      <c r="F119" s="4">
        <f t="shared" si="4"/>
        <v>68021417196.852402</v>
      </c>
      <c r="G119" s="4">
        <f t="shared" si="5"/>
        <v>1135534993.6916046</v>
      </c>
      <c r="H119" s="4">
        <f t="shared" si="6"/>
        <v>1</v>
      </c>
    </row>
    <row r="120" spans="1:8" x14ac:dyDescent="0.3">
      <c r="A120" s="1">
        <v>44952</v>
      </c>
      <c r="B120" s="26">
        <v>65935367325.014572</v>
      </c>
      <c r="C120" s="2">
        <v>67139928234.072701</v>
      </c>
      <c r="D120" s="5">
        <f t="shared" si="7"/>
        <v>-1.1691407483886977E-3</v>
      </c>
      <c r="E120" s="4">
        <f>C120*(1+ReservesUSDT!$E$8)</f>
        <v>68142991178.681503</v>
      </c>
      <c r="F120" s="4">
        <f t="shared" si="4"/>
        <v>68063322430.977417</v>
      </c>
      <c r="G120" s="4">
        <f t="shared" si="5"/>
        <v>923394196.90471649</v>
      </c>
      <c r="H120" s="4">
        <f t="shared" si="6"/>
        <v>1</v>
      </c>
    </row>
    <row r="121" spans="1:8" x14ac:dyDescent="0.3">
      <c r="A121" s="1">
        <v>44953</v>
      </c>
      <c r="B121" s="26">
        <v>65933078906.899345</v>
      </c>
      <c r="C121" s="2">
        <v>67240886056.865799</v>
      </c>
      <c r="D121" s="5">
        <f t="shared" si="7"/>
        <v>-3.4706989709278002E-5</v>
      </c>
      <c r="E121" s="4">
        <f>C121*(1+ReservesUSDT!$E$8)</f>
        <v>68245457299.944313</v>
      </c>
      <c r="F121" s="4">
        <f t="shared" si="4"/>
        <v>68243088705.560097</v>
      </c>
      <c r="G121" s="4">
        <f t="shared" si="5"/>
        <v>1002202648.6942978</v>
      </c>
      <c r="H121" s="4">
        <f t="shared" si="6"/>
        <v>1</v>
      </c>
    </row>
    <row r="122" spans="1:8" x14ac:dyDescent="0.3">
      <c r="A122" s="1">
        <v>44954</v>
      </c>
      <c r="B122" s="26">
        <v>65924939641.826271</v>
      </c>
      <c r="C122" s="2">
        <v>67373574300.063797</v>
      </c>
      <c r="D122" s="5">
        <f t="shared" si="7"/>
        <v>-1.2344736827120376E-4</v>
      </c>
      <c r="E122" s="4">
        <f>C122*(1+ReservesUSDT!$E$8)</f>
        <v>68380127890.509041</v>
      </c>
      <c r="F122" s="4">
        <f t="shared" si="4"/>
        <v>68371686543.678909</v>
      </c>
      <c r="G122" s="4">
        <f t="shared" si="5"/>
        <v>998112243.6151123</v>
      </c>
      <c r="H122" s="4">
        <f t="shared" si="6"/>
        <v>1</v>
      </c>
    </row>
    <row r="123" spans="1:8" x14ac:dyDescent="0.3">
      <c r="A123" s="1">
        <v>44955</v>
      </c>
      <c r="B123" s="26">
        <v>66001430510.554565</v>
      </c>
      <c r="C123" s="2">
        <v>67569736303.895401</v>
      </c>
      <c r="D123" s="5">
        <f t="shared" si="7"/>
        <v>1.1602721086112989E-3</v>
      </c>
      <c r="E123" s="4">
        <f>C123*(1+ReservesUSDT!$E$8)</f>
        <v>68579220532.52211</v>
      </c>
      <c r="F123" s="4">
        <f t="shared" si="4"/>
        <v>68658791089.336296</v>
      </c>
      <c r="G123" s="4">
        <f t="shared" si="5"/>
        <v>1089054785.4408951</v>
      </c>
      <c r="H123" s="4">
        <f t="shared" si="6"/>
        <v>1</v>
      </c>
    </row>
    <row r="124" spans="1:8" x14ac:dyDescent="0.3">
      <c r="A124" s="1">
        <v>44956</v>
      </c>
      <c r="B124" s="26">
        <v>65975752263.024033</v>
      </c>
      <c r="C124" s="2">
        <v>67687123254.526398</v>
      </c>
      <c r="D124" s="5">
        <f t="shared" si="7"/>
        <v>-3.8905592396859523E-4</v>
      </c>
      <c r="E124" s="4">
        <f>C124*(1+ReservesUSDT!$E$8)</f>
        <v>68698361230.937111</v>
      </c>
      <c r="F124" s="4">
        <f t="shared" si="4"/>
        <v>68671633726.533287</v>
      </c>
      <c r="G124" s="4">
        <f t="shared" si="5"/>
        <v>984510472.00688934</v>
      </c>
      <c r="H124" s="4">
        <f t="shared" si="6"/>
        <v>1</v>
      </c>
    </row>
    <row r="125" spans="1:8" x14ac:dyDescent="0.3">
      <c r="A125" s="1">
        <v>44957</v>
      </c>
      <c r="B125" s="26">
        <v>65956564190.900307</v>
      </c>
      <c r="C125" s="2">
        <v>67779797060.882202</v>
      </c>
      <c r="D125" s="5">
        <f t="shared" si="7"/>
        <v>-2.9083521544747592E-4</v>
      </c>
      <c r="E125" s="4">
        <f>C125*(1+ReservesUSDT!$E$8)</f>
        <v>68792419573.492706</v>
      </c>
      <c r="F125" s="4">
        <f t="shared" si="4"/>
        <v>68772412315.32489</v>
      </c>
      <c r="G125" s="4">
        <f t="shared" si="5"/>
        <v>992615254.44268799</v>
      </c>
      <c r="H125" s="4">
        <f t="shared" si="6"/>
        <v>1</v>
      </c>
    </row>
    <row r="126" spans="1:8" x14ac:dyDescent="0.3">
      <c r="A126" s="1">
        <v>44958</v>
      </c>
      <c r="B126" s="26">
        <v>66165204740.379211</v>
      </c>
      <c r="C126" s="2">
        <v>67834965073.446602</v>
      </c>
      <c r="D126" s="5">
        <f t="shared" si="7"/>
        <v>3.1633022738272016E-3</v>
      </c>
      <c r="E126" s="4">
        <f>C126*(1+ReservesUSDT!$E$8)</f>
        <v>68848411789.933792</v>
      </c>
      <c r="F126" s="4">
        <f t="shared" si="4"/>
        <v>69066200127.498276</v>
      </c>
      <c r="G126" s="4">
        <f t="shared" si="5"/>
        <v>1231235054.0516739</v>
      </c>
      <c r="H126" s="4">
        <f t="shared" si="6"/>
        <v>1</v>
      </c>
    </row>
    <row r="127" spans="1:8" x14ac:dyDescent="0.3">
      <c r="A127" s="1">
        <v>44959</v>
      </c>
      <c r="B127" s="26">
        <v>66209458516.661751</v>
      </c>
      <c r="C127" s="2">
        <v>67846146300.353996</v>
      </c>
      <c r="D127" s="5">
        <f t="shared" si="7"/>
        <v>6.6883759305489212E-4</v>
      </c>
      <c r="E127" s="4">
        <f>C127*(1+ReservesUSDT!$E$8)</f>
        <v>68859760063.108307</v>
      </c>
      <c r="F127" s="4">
        <f t="shared" si="4"/>
        <v>68905816059.287247</v>
      </c>
      <c r="G127" s="4">
        <f t="shared" si="5"/>
        <v>1059669758.9332504</v>
      </c>
      <c r="H127" s="4">
        <f t="shared" si="6"/>
        <v>1</v>
      </c>
    </row>
    <row r="128" spans="1:8" x14ac:dyDescent="0.3">
      <c r="A128" s="1">
        <v>44960</v>
      </c>
      <c r="B128" s="26">
        <v>65941388178.803329</v>
      </c>
      <c r="C128" s="2">
        <v>67892950614.044502</v>
      </c>
      <c r="D128" s="5">
        <f t="shared" si="7"/>
        <v>-4.0488223867736492E-3</v>
      </c>
      <c r="E128" s="4">
        <f>C128*(1+ReservesUSDT!$E$8)</f>
        <v>68907263627.958969</v>
      </c>
      <c r="F128" s="4">
        <f t="shared" si="4"/>
        <v>68628270356.370781</v>
      </c>
      <c r="G128" s="4">
        <f t="shared" si="5"/>
        <v>735319742.32627869</v>
      </c>
      <c r="H128" s="4">
        <f t="shared" si="6"/>
        <v>1</v>
      </c>
    </row>
    <row r="129" spans="1:8" x14ac:dyDescent="0.3">
      <c r="A129" s="1">
        <v>44961</v>
      </c>
      <c r="B129" s="26">
        <v>65944648925.225365</v>
      </c>
      <c r="C129" s="2">
        <v>68042153687.370796</v>
      </c>
      <c r="D129" s="5">
        <f t="shared" si="7"/>
        <v>4.9449162538003334E-5</v>
      </c>
      <c r="E129" s="4">
        <f>C129*(1+ReservesUSDT!$E$8)</f>
        <v>69058695778.348816</v>
      </c>
      <c r="F129" s="4">
        <f t="shared" si="4"/>
        <v>69062110673.021027</v>
      </c>
      <c r="G129" s="4">
        <f t="shared" si="5"/>
        <v>1019956985.6502304</v>
      </c>
      <c r="H129" s="4">
        <f t="shared" si="6"/>
        <v>1</v>
      </c>
    </row>
    <row r="130" spans="1:8" x14ac:dyDescent="0.3">
      <c r="A130" s="1">
        <v>44962</v>
      </c>
      <c r="B130" s="26">
        <v>65894823673.045868</v>
      </c>
      <c r="C130" s="2">
        <v>67944713474.216797</v>
      </c>
      <c r="D130" s="5">
        <f t="shared" si="7"/>
        <v>-7.5556171716060865E-4</v>
      </c>
      <c r="E130" s="4">
        <f>C130*(1+ReservesUSDT!$E$8)</f>
        <v>68959799819.415817</v>
      </c>
      <c r="F130" s="4">
        <f t="shared" ref="F130:F193" si="8">E130*(D130+1)</f>
        <v>68907696434.6492</v>
      </c>
      <c r="G130" s="4">
        <f t="shared" ref="G130:G193" si="9">F130-C130</f>
        <v>962982960.43240356</v>
      </c>
      <c r="H130" s="4">
        <f t="shared" si="6"/>
        <v>1</v>
      </c>
    </row>
    <row r="131" spans="1:8" x14ac:dyDescent="0.3">
      <c r="A131" s="1">
        <v>44963</v>
      </c>
      <c r="B131" s="26">
        <v>65924538376.725929</v>
      </c>
      <c r="C131" s="2">
        <v>68114172206.905502</v>
      </c>
      <c r="D131" s="5">
        <f t="shared" si="7"/>
        <v>4.509413945395543E-4</v>
      </c>
      <c r="E131" s="4">
        <f>C131*(1+ReservesUSDT!$E$8)</f>
        <v>69131790246.431152</v>
      </c>
      <c r="F131" s="4">
        <f t="shared" si="8"/>
        <v>69162964632.331894</v>
      </c>
      <c r="G131" s="4">
        <f t="shared" si="9"/>
        <v>1048792425.4263916</v>
      </c>
      <c r="H131" s="4">
        <f t="shared" ref="H131:H194" si="10">IF(G131&gt;0,1,0)</f>
        <v>1</v>
      </c>
    </row>
    <row r="132" spans="1:8" x14ac:dyDescent="0.3">
      <c r="A132" s="1">
        <v>44964</v>
      </c>
      <c r="B132" s="26">
        <v>65819918315.03595</v>
      </c>
      <c r="C132" s="2">
        <v>68043274844.168503</v>
      </c>
      <c r="D132" s="5">
        <f t="shared" ref="D132:D195" si="11">(B132-B131)/B131</f>
        <v>-1.5869669210594689E-3</v>
      </c>
      <c r="E132" s="4">
        <f>C132*(1+ReservesUSDT!$E$8)</f>
        <v>69059833685.102448</v>
      </c>
      <c r="F132" s="4">
        <f t="shared" si="8"/>
        <v>68950238013.470322</v>
      </c>
      <c r="G132" s="4">
        <f t="shared" si="9"/>
        <v>906963169.30181885</v>
      </c>
      <c r="H132" s="4">
        <f t="shared" si="10"/>
        <v>1</v>
      </c>
    </row>
    <row r="133" spans="1:8" x14ac:dyDescent="0.3">
      <c r="A133" s="1">
        <v>44965</v>
      </c>
      <c r="B133" s="26">
        <v>65569491207.163483</v>
      </c>
      <c r="C133" s="2">
        <v>68265208037.892998</v>
      </c>
      <c r="D133" s="5">
        <f t="shared" si="11"/>
        <v>-3.8047313683046502E-3</v>
      </c>
      <c r="E133" s="4">
        <f>C133*(1+ReservesUSDT!$E$8)</f>
        <v>69285082535.674652</v>
      </c>
      <c r="F133" s="4">
        <f t="shared" si="8"/>
        <v>69021471408.795593</v>
      </c>
      <c r="G133" s="4">
        <f t="shared" si="9"/>
        <v>756263370.90259552</v>
      </c>
      <c r="H133" s="4">
        <f t="shared" si="10"/>
        <v>1</v>
      </c>
    </row>
    <row r="134" spans="1:8" x14ac:dyDescent="0.3">
      <c r="A134" s="1">
        <v>44966</v>
      </c>
      <c r="B134" s="26">
        <v>65161006405.486069</v>
      </c>
      <c r="C134" s="2">
        <v>68160499147.6455</v>
      </c>
      <c r="D134" s="5">
        <f t="shared" si="11"/>
        <v>-6.2297997766495843E-3</v>
      </c>
      <c r="E134" s="4">
        <f>C134*(1+ReservesUSDT!$E$8)</f>
        <v>69178809306.43335</v>
      </c>
      <c r="F134" s="4">
        <f t="shared" si="8"/>
        <v>68747839175.667252</v>
      </c>
      <c r="G134" s="4">
        <f t="shared" si="9"/>
        <v>587340028.0217514</v>
      </c>
      <c r="H134" s="4">
        <f t="shared" si="10"/>
        <v>1</v>
      </c>
    </row>
    <row r="135" spans="1:8" x14ac:dyDescent="0.3">
      <c r="A135" s="1">
        <v>44967</v>
      </c>
      <c r="B135" s="26">
        <v>65087298960.271378</v>
      </c>
      <c r="C135" s="2">
        <v>68193338996.944199</v>
      </c>
      <c r="D135" s="5">
        <f t="shared" si="11"/>
        <v>-1.131158790826864E-3</v>
      </c>
      <c r="E135" s="4">
        <f>C135*(1+ReservesUSDT!$E$8)</f>
        <v>69212139779.371429</v>
      </c>
      <c r="F135" s="4">
        <f t="shared" si="8"/>
        <v>69133849859.028061</v>
      </c>
      <c r="G135" s="4">
        <f t="shared" si="9"/>
        <v>940510862.0838623</v>
      </c>
      <c r="H135" s="4">
        <f t="shared" si="10"/>
        <v>1</v>
      </c>
    </row>
    <row r="136" spans="1:8" x14ac:dyDescent="0.3">
      <c r="A136" s="1">
        <v>44968</v>
      </c>
      <c r="B136" s="26">
        <v>65115137437.453552</v>
      </c>
      <c r="C136" s="2">
        <v>68366557129.943497</v>
      </c>
      <c r="D136" s="5">
        <f t="shared" si="11"/>
        <v>4.2770982398834839E-4</v>
      </c>
      <c r="E136" s="4">
        <f>C136*(1+ReservesUSDT!$E$8)</f>
        <v>69387945771.713379</v>
      </c>
      <c r="F136" s="4">
        <f t="shared" si="8"/>
        <v>69417623677.786316</v>
      </c>
      <c r="G136" s="4">
        <f t="shared" si="9"/>
        <v>1051066547.8428192</v>
      </c>
      <c r="H136" s="4">
        <f t="shared" si="10"/>
        <v>1</v>
      </c>
    </row>
    <row r="137" spans="1:8" x14ac:dyDescent="0.3">
      <c r="A137" s="1">
        <v>44969</v>
      </c>
      <c r="B137" s="26">
        <v>65106738398.28978</v>
      </c>
      <c r="C137" s="2">
        <v>68457150720.640503</v>
      </c>
      <c r="D137" s="5">
        <f t="shared" si="11"/>
        <v>-1.2898750573690017E-4</v>
      </c>
      <c r="E137" s="4">
        <f>C137*(1+ReservesUSDT!$E$8)</f>
        <v>69479892820.423187</v>
      </c>
      <c r="F137" s="4">
        <f t="shared" si="8"/>
        <v>69470930782.349411</v>
      </c>
      <c r="G137" s="4">
        <f t="shared" si="9"/>
        <v>1013780061.7089081</v>
      </c>
      <c r="H137" s="4">
        <f t="shared" si="10"/>
        <v>1</v>
      </c>
    </row>
    <row r="138" spans="1:8" x14ac:dyDescent="0.3">
      <c r="A138" s="1">
        <v>44970</v>
      </c>
      <c r="B138" s="26">
        <v>65014540778.175209</v>
      </c>
      <c r="C138" s="2">
        <v>68490999406.460602</v>
      </c>
      <c r="D138" s="5">
        <f t="shared" si="11"/>
        <v>-1.4160995064835325E-3</v>
      </c>
      <c r="E138" s="4">
        <f>C138*(1+ReservesUSDT!$E$8)</f>
        <v>69514247201.786346</v>
      </c>
      <c r="F138" s="4">
        <f t="shared" si="8"/>
        <v>69415808110.630325</v>
      </c>
      <c r="G138" s="4">
        <f t="shared" si="9"/>
        <v>924808704.16972351</v>
      </c>
      <c r="H138" s="4">
        <f t="shared" si="10"/>
        <v>1</v>
      </c>
    </row>
    <row r="139" spans="1:8" x14ac:dyDescent="0.3">
      <c r="A139" s="1">
        <v>44971</v>
      </c>
      <c r="B139" s="26">
        <v>65173906530.858734</v>
      </c>
      <c r="C139" s="2">
        <v>68427597807.135201</v>
      </c>
      <c r="D139" s="5">
        <f t="shared" si="11"/>
        <v>2.4512324593242798E-3</v>
      </c>
      <c r="E139" s="4">
        <f>C139*(1+ReservesUSDT!$E$8)</f>
        <v>69449898389.728012</v>
      </c>
      <c r="F139" s="4">
        <f t="shared" si="8"/>
        <v>69620136234.957687</v>
      </c>
      <c r="G139" s="4">
        <f t="shared" si="9"/>
        <v>1192538427.8224869</v>
      </c>
      <c r="H139" s="4">
        <f t="shared" si="10"/>
        <v>1</v>
      </c>
    </row>
    <row r="140" spans="1:8" x14ac:dyDescent="0.3">
      <c r="A140" s="1">
        <v>44972</v>
      </c>
      <c r="B140" s="26">
        <v>65204821774.421906</v>
      </c>
      <c r="C140" s="2">
        <v>69541171926.410004</v>
      </c>
      <c r="D140" s="5">
        <f t="shared" si="11"/>
        <v>4.7435001534753093E-4</v>
      </c>
      <c r="E140" s="4">
        <f>C140*(1+ReservesUSDT!$E$8)</f>
        <v>70580109180.570663</v>
      </c>
      <c r="F140" s="4">
        <f t="shared" si="8"/>
        <v>70613588856.443695</v>
      </c>
      <c r="G140" s="4">
        <f t="shared" si="9"/>
        <v>1072416930.0336914</v>
      </c>
      <c r="H140" s="4">
        <f t="shared" si="10"/>
        <v>1</v>
      </c>
    </row>
    <row r="141" spans="1:8" x14ac:dyDescent="0.3">
      <c r="A141" s="1">
        <v>44973</v>
      </c>
      <c r="B141" s="26">
        <v>65053653082.845299</v>
      </c>
      <c r="C141" s="2">
        <v>69502620730.904602</v>
      </c>
      <c r="D141" s="5">
        <f t="shared" si="11"/>
        <v>-2.3183667628075039E-3</v>
      </c>
      <c r="E141" s="4">
        <f>C141*(1+ReservesUSDT!$E$8)</f>
        <v>70540982034.55864</v>
      </c>
      <c r="F141" s="4">
        <f t="shared" si="8"/>
        <v>70377442166.393921</v>
      </c>
      <c r="G141" s="4">
        <f t="shared" si="9"/>
        <v>874821435.48931885</v>
      </c>
      <c r="H141" s="4">
        <f t="shared" si="10"/>
        <v>1</v>
      </c>
    </row>
    <row r="142" spans="1:8" x14ac:dyDescent="0.3">
      <c r="A142" s="1">
        <v>44974</v>
      </c>
      <c r="B142" s="26">
        <v>65043171127.399017</v>
      </c>
      <c r="C142" s="2">
        <v>69826536196.888199</v>
      </c>
      <c r="D142" s="5">
        <f t="shared" si="11"/>
        <v>-1.6112785292676413E-4</v>
      </c>
      <c r="E142" s="4">
        <f>C142*(1+ReservesUSDT!$E$8)</f>
        <v>70869736761.018967</v>
      </c>
      <c r="F142" s="4">
        <f t="shared" si="8"/>
        <v>70858317672.497177</v>
      </c>
      <c r="G142" s="4">
        <f t="shared" si="9"/>
        <v>1031781475.6089783</v>
      </c>
      <c r="H142" s="4">
        <f t="shared" si="10"/>
        <v>1</v>
      </c>
    </row>
    <row r="143" spans="1:8" x14ac:dyDescent="0.3">
      <c r="A143" s="1">
        <v>44975</v>
      </c>
      <c r="B143" s="26">
        <v>65056159831.933868</v>
      </c>
      <c r="C143" s="2">
        <v>70292722478.418304</v>
      </c>
      <c r="D143" s="5">
        <f t="shared" si="11"/>
        <v>1.9969359288172324E-4</v>
      </c>
      <c r="E143" s="4">
        <f>C143*(1+ReservesUSDT!$E$8)</f>
        <v>71342887812.941101</v>
      </c>
      <c r="F143" s="4">
        <f t="shared" si="8"/>
        <v>71357134530.535019</v>
      </c>
      <c r="G143" s="4">
        <f t="shared" si="9"/>
        <v>1064412052.1167145</v>
      </c>
      <c r="H143" s="4">
        <f t="shared" si="10"/>
        <v>1</v>
      </c>
    </row>
    <row r="144" spans="1:8" x14ac:dyDescent="0.3">
      <c r="A144" s="1">
        <v>44976</v>
      </c>
      <c r="B144" s="26">
        <v>65048927837.56562</v>
      </c>
      <c r="C144" s="2">
        <v>70285569098.162201</v>
      </c>
      <c r="D144" s="5">
        <f t="shared" si="11"/>
        <v>-1.1116540519654289E-4</v>
      </c>
      <c r="E144" s="4">
        <f>C144*(1+ReservesUSDT!$E$8)</f>
        <v>71335627561.991913</v>
      </c>
      <c r="F144" s="4">
        <f t="shared" si="8"/>
        <v>71327697508.049042</v>
      </c>
      <c r="G144" s="4">
        <f t="shared" si="9"/>
        <v>1042128409.8868408</v>
      </c>
      <c r="H144" s="4">
        <f t="shared" si="10"/>
        <v>1</v>
      </c>
    </row>
    <row r="145" spans="1:8" x14ac:dyDescent="0.3">
      <c r="A145" s="1">
        <v>44977</v>
      </c>
      <c r="B145" s="26">
        <v>65068739905.30938</v>
      </c>
      <c r="C145" s="2">
        <v>70451072573.332108</v>
      </c>
      <c r="D145" s="5">
        <f t="shared" si="11"/>
        <v>3.0457178007963609E-4</v>
      </c>
      <c r="E145" s="4">
        <f>C145*(1+ReservesUSDT!$E$8)</f>
        <v>71503603640.387848</v>
      </c>
      <c r="F145" s="4">
        <f t="shared" si="8"/>
        <v>71525381620.230713</v>
      </c>
      <c r="G145" s="4">
        <f t="shared" si="9"/>
        <v>1074309046.8986053</v>
      </c>
      <c r="H145" s="4">
        <f t="shared" si="10"/>
        <v>1</v>
      </c>
    </row>
    <row r="146" spans="1:8" x14ac:dyDescent="0.3">
      <c r="A146" s="1">
        <v>44978</v>
      </c>
      <c r="B146" s="26">
        <v>64933298481.335884</v>
      </c>
      <c r="C146" s="2">
        <v>70418439340.468796</v>
      </c>
      <c r="D146" s="5">
        <f t="shared" si="11"/>
        <v>-2.0815129380190125E-3</v>
      </c>
      <c r="E146" s="4">
        <f>C146*(1+ReservesUSDT!$E$8)</f>
        <v>71470482870.711365</v>
      </c>
      <c r="F146" s="4">
        <f t="shared" si="8"/>
        <v>71321716135.929504</v>
      </c>
      <c r="G146" s="4">
        <f t="shared" si="9"/>
        <v>903276795.46070862</v>
      </c>
      <c r="H146" s="4">
        <f t="shared" si="10"/>
        <v>1</v>
      </c>
    </row>
    <row r="147" spans="1:8" x14ac:dyDescent="0.3">
      <c r="A147" s="1">
        <v>44979</v>
      </c>
      <c r="B147" s="26">
        <v>64790238122.469864</v>
      </c>
      <c r="C147" s="2">
        <v>70456590555.393204</v>
      </c>
      <c r="D147" s="5">
        <f t="shared" si="11"/>
        <v>-2.2031894607531881E-3</v>
      </c>
      <c r="E147" s="4">
        <f>C147*(1+ReservesUSDT!$E$8)</f>
        <v>71509204060.477707</v>
      </c>
      <c r="F147" s="4">
        <f t="shared" si="8"/>
        <v>71351655735.744812</v>
      </c>
      <c r="G147" s="4">
        <f t="shared" si="9"/>
        <v>895065180.35160828</v>
      </c>
      <c r="H147" s="4">
        <f t="shared" si="10"/>
        <v>1</v>
      </c>
    </row>
    <row r="148" spans="1:8" x14ac:dyDescent="0.3">
      <c r="A148" s="1">
        <v>44980</v>
      </c>
      <c r="B148" s="26">
        <v>64860443775.003014</v>
      </c>
      <c r="C148" s="2">
        <v>70766136200.367996</v>
      </c>
      <c r="D148" s="5">
        <f t="shared" si="11"/>
        <v>1.0835838016283158E-3</v>
      </c>
      <c r="E148" s="4">
        <f>C148*(1+ReservesUSDT!$E$8)</f>
        <v>71823374282.426376</v>
      </c>
      <c r="F148" s="4">
        <f t="shared" si="8"/>
        <v>71901200927.377106</v>
      </c>
      <c r="G148" s="4">
        <f t="shared" si="9"/>
        <v>1135064727.0091095</v>
      </c>
      <c r="H148" s="4">
        <f t="shared" si="10"/>
        <v>1</v>
      </c>
    </row>
    <row r="149" spans="1:8" x14ac:dyDescent="0.3">
      <c r="A149" s="1">
        <v>44981</v>
      </c>
      <c r="B149" s="26">
        <v>64823047504.845665</v>
      </c>
      <c r="C149" s="2">
        <v>70680138527.961502</v>
      </c>
      <c r="D149" s="5">
        <f t="shared" si="11"/>
        <v>-5.7656512938878508E-4</v>
      </c>
      <c r="E149" s="4">
        <f>C149*(1+ReservesUSDT!$E$8)</f>
        <v>71736091814.507248</v>
      </c>
      <c r="F149" s="4">
        <f t="shared" si="8"/>
        <v>71694731285.44838</v>
      </c>
      <c r="G149" s="4">
        <f t="shared" si="9"/>
        <v>1014592757.4868774</v>
      </c>
      <c r="H149" s="4">
        <f t="shared" si="10"/>
        <v>1</v>
      </c>
    </row>
    <row r="150" spans="1:8" x14ac:dyDescent="0.3">
      <c r="A150" s="1">
        <v>44982</v>
      </c>
      <c r="B150" s="26">
        <v>64807414532.701027</v>
      </c>
      <c r="C150" s="2">
        <v>70811129790.090393</v>
      </c>
      <c r="D150" s="5">
        <f t="shared" si="11"/>
        <v>-2.4116379507565518E-4</v>
      </c>
      <c r="E150" s="4">
        <f>C150*(1+ReservesUSDT!$E$8)</f>
        <v>71869040071.297363</v>
      </c>
      <c r="F150" s="4">
        <f t="shared" si="8"/>
        <v>71851707860.845322</v>
      </c>
      <c r="G150" s="4">
        <f t="shared" si="9"/>
        <v>1040578070.7549286</v>
      </c>
      <c r="H150" s="4">
        <f t="shared" si="10"/>
        <v>1</v>
      </c>
    </row>
    <row r="151" spans="1:8" x14ac:dyDescent="0.3">
      <c r="A151" s="1">
        <v>44983</v>
      </c>
      <c r="B151" s="26">
        <v>64867543510.940636</v>
      </c>
      <c r="C151" s="2">
        <v>70832978696.816605</v>
      </c>
      <c r="D151" s="5">
        <f t="shared" si="11"/>
        <v>9.27810169147674E-4</v>
      </c>
      <c r="E151" s="4">
        <f>C151*(1+ReservesUSDT!$E$8)</f>
        <v>71891215398.222321</v>
      </c>
      <c r="F151" s="4">
        <f t="shared" si="8"/>
        <v>71957916798.941177</v>
      </c>
      <c r="G151" s="4">
        <f t="shared" si="9"/>
        <v>1124938102.1245728</v>
      </c>
      <c r="H151" s="4">
        <f t="shared" si="10"/>
        <v>1</v>
      </c>
    </row>
    <row r="152" spans="1:8" x14ac:dyDescent="0.3">
      <c r="A152" s="1">
        <v>44984</v>
      </c>
      <c r="B152" s="26">
        <v>65026485885.394043</v>
      </c>
      <c r="C152" s="2">
        <v>70797067115.669403</v>
      </c>
      <c r="D152" s="5">
        <f t="shared" si="11"/>
        <v>2.4502604207079291E-3</v>
      </c>
      <c r="E152" s="4">
        <f>C152*(1+ReservesUSDT!$E$8)</f>
        <v>71854767302.108856</v>
      </c>
      <c r="F152" s="4">
        <f t="shared" si="8"/>
        <v>72030830194.468399</v>
      </c>
      <c r="G152" s="4">
        <f t="shared" si="9"/>
        <v>1233763078.798996</v>
      </c>
      <c r="H152" s="4">
        <f t="shared" si="10"/>
        <v>1</v>
      </c>
    </row>
    <row r="153" spans="1:8" x14ac:dyDescent="0.3">
      <c r="A153" s="1">
        <v>44985</v>
      </c>
      <c r="B153" s="26">
        <v>64817770805.369484</v>
      </c>
      <c r="C153" s="2">
        <v>70918517287.474197</v>
      </c>
      <c r="D153" s="5">
        <f t="shared" si="11"/>
        <v>-3.2096933608316003E-3</v>
      </c>
      <c r="E153" s="4">
        <f>C153*(1+ReservesUSDT!$E$8)</f>
        <v>71978031925.763062</v>
      </c>
      <c r="F153" s="4">
        <f t="shared" si="8"/>
        <v>71747004514.565216</v>
      </c>
      <c r="G153" s="4">
        <f t="shared" si="9"/>
        <v>828487227.09101868</v>
      </c>
      <c r="H153" s="4">
        <f t="shared" si="10"/>
        <v>1</v>
      </c>
    </row>
    <row r="154" spans="1:8" x14ac:dyDescent="0.3">
      <c r="A154" s="1">
        <v>44986</v>
      </c>
      <c r="B154" s="26">
        <v>64617110644.136108</v>
      </c>
      <c r="C154" s="2">
        <v>70926090372.521896</v>
      </c>
      <c r="D154" s="5">
        <f t="shared" si="11"/>
        <v>-3.0957584430958696E-3</v>
      </c>
      <c r="E154" s="4">
        <f>C154*(1+ReservesUSDT!$E$8)</f>
        <v>71985718151.846024</v>
      </c>
      <c r="F154" s="4">
        <f t="shared" si="8"/>
        <v>71762867757.095123</v>
      </c>
      <c r="G154" s="4">
        <f t="shared" si="9"/>
        <v>836777384.57322693</v>
      </c>
      <c r="H154" s="4">
        <f t="shared" si="10"/>
        <v>1</v>
      </c>
    </row>
    <row r="155" spans="1:8" x14ac:dyDescent="0.3">
      <c r="A155" s="1">
        <v>44987</v>
      </c>
      <c r="B155" s="26">
        <v>64608239375.523201</v>
      </c>
      <c r="C155" s="2">
        <v>71094389016.403107</v>
      </c>
      <c r="D155" s="5">
        <f t="shared" si="11"/>
        <v>-1.3728977548630862E-4</v>
      </c>
      <c r="E155" s="4">
        <f>C155*(1+ReservesUSDT!$E$8)</f>
        <v>72156531158.458099</v>
      </c>
      <c r="F155" s="4">
        <f t="shared" si="8"/>
        <v>72146624804.495483</v>
      </c>
      <c r="G155" s="4">
        <f t="shared" si="9"/>
        <v>1052235788.0923767</v>
      </c>
      <c r="H155" s="4">
        <f t="shared" si="10"/>
        <v>1</v>
      </c>
    </row>
    <row r="156" spans="1:8" x14ac:dyDescent="0.3">
      <c r="A156" s="1">
        <v>44988</v>
      </c>
      <c r="B156" s="26">
        <v>64543178140.733421</v>
      </c>
      <c r="C156" s="2">
        <v>71089143266.109695</v>
      </c>
      <c r="D156" s="5">
        <f t="shared" si="11"/>
        <v>-1.0070114186462118E-3</v>
      </c>
      <c r="E156" s="4">
        <f>C156*(1+ReservesUSDT!$E$8)</f>
        <v>72151207037.247803</v>
      </c>
      <c r="F156" s="4">
        <f t="shared" si="8"/>
        <v>72078549947.892181</v>
      </c>
      <c r="G156" s="4">
        <f t="shared" si="9"/>
        <v>989406681.78248596</v>
      </c>
      <c r="H156" s="4">
        <f t="shared" si="10"/>
        <v>1</v>
      </c>
    </row>
    <row r="157" spans="1:8" x14ac:dyDescent="0.3">
      <c r="A157" s="1">
        <v>44989</v>
      </c>
      <c r="B157" s="26">
        <v>64540673453.232071</v>
      </c>
      <c r="C157" s="2">
        <v>71194848065.085297</v>
      </c>
      <c r="D157" s="5">
        <f t="shared" si="11"/>
        <v>-3.8806386259583428E-5</v>
      </c>
      <c r="E157" s="4">
        <f>C157*(1+ReservesUSDT!$E$8)</f>
        <v>72258491053.981125</v>
      </c>
      <c r="F157" s="4">
        <f t="shared" si="8"/>
        <v>72255686963.066742</v>
      </c>
      <c r="G157" s="4">
        <f t="shared" si="9"/>
        <v>1060838897.9814453</v>
      </c>
      <c r="H157" s="4">
        <f t="shared" si="10"/>
        <v>1</v>
      </c>
    </row>
    <row r="158" spans="1:8" x14ac:dyDescent="0.3">
      <c r="A158" s="1">
        <v>44990</v>
      </c>
      <c r="B158" s="26">
        <v>64566762332.527275</v>
      </c>
      <c r="C158" s="2">
        <v>71520391290.378906</v>
      </c>
      <c r="D158" s="5">
        <f t="shared" si="11"/>
        <v>4.0422384675159727E-4</v>
      </c>
      <c r="E158" s="4">
        <f>C158*(1+ReservesUSDT!$E$8)</f>
        <v>72588897858.291718</v>
      </c>
      <c r="F158" s="4">
        <f t="shared" si="8"/>
        <v>72618240021.81546</v>
      </c>
      <c r="G158" s="4">
        <f t="shared" si="9"/>
        <v>1097848731.436554</v>
      </c>
      <c r="H158" s="4">
        <f t="shared" si="10"/>
        <v>1</v>
      </c>
    </row>
    <row r="159" spans="1:8" x14ac:dyDescent="0.3">
      <c r="A159" s="1">
        <v>44991</v>
      </c>
      <c r="B159" s="26">
        <v>64526384515.966026</v>
      </c>
      <c r="C159" s="2">
        <v>71463081677.242401</v>
      </c>
      <c r="D159" s="5">
        <f t="shared" si="11"/>
        <v>-6.253653598626758E-4</v>
      </c>
      <c r="E159" s="4">
        <f>C159*(1+ReservesUSDT!$E$8)</f>
        <v>72530732046.007858</v>
      </c>
      <c r="F159" s="4">
        <f t="shared" si="8"/>
        <v>72485373838.660797</v>
      </c>
      <c r="G159" s="4">
        <f t="shared" si="9"/>
        <v>1022292161.418396</v>
      </c>
      <c r="H159" s="4">
        <f t="shared" si="10"/>
        <v>1</v>
      </c>
    </row>
    <row r="160" spans="1:8" x14ac:dyDescent="0.3">
      <c r="A160" s="1">
        <v>44992</v>
      </c>
      <c r="B160" s="26">
        <v>63868914935.354599</v>
      </c>
      <c r="C160" s="2">
        <v>71606102630.769394</v>
      </c>
      <c r="D160" s="5">
        <f t="shared" si="11"/>
        <v>-1.018915883081512E-2</v>
      </c>
      <c r="E160" s="4">
        <f>C160*(1+ReservesUSDT!$E$8)</f>
        <v>72675889716.426849</v>
      </c>
      <c r="F160" s="4">
        <f t="shared" si="8"/>
        <v>71935383532.935364</v>
      </c>
      <c r="G160" s="4">
        <f t="shared" si="9"/>
        <v>329280902.16596985</v>
      </c>
      <c r="H160" s="4">
        <f t="shared" si="10"/>
        <v>1</v>
      </c>
    </row>
    <row r="161" spans="1:8" x14ac:dyDescent="0.3">
      <c r="A161" s="1">
        <v>44993</v>
      </c>
      <c r="B161" s="26">
        <v>63508034208.601074</v>
      </c>
      <c r="C161" s="2">
        <v>71688065511.9664</v>
      </c>
      <c r="D161" s="5">
        <f t="shared" si="11"/>
        <v>-5.650334393793803E-3</v>
      </c>
      <c r="E161" s="4">
        <f>C161*(1+ReservesUSDT!$E$8)</f>
        <v>72759077113.811539</v>
      </c>
      <c r="F161" s="4">
        <f t="shared" si="8"/>
        <v>72347963997.934677</v>
      </c>
      <c r="G161" s="4">
        <f t="shared" si="9"/>
        <v>659898485.96827698</v>
      </c>
      <c r="H161" s="4">
        <f t="shared" si="10"/>
        <v>1</v>
      </c>
    </row>
    <row r="162" spans="1:8" x14ac:dyDescent="0.3">
      <c r="A162" s="1">
        <v>44994</v>
      </c>
      <c r="B162" s="26">
        <v>63501279858.1381</v>
      </c>
      <c r="C162" s="2">
        <v>71860457290.598206</v>
      </c>
      <c r="D162" s="5">
        <f t="shared" si="11"/>
        <v>-1.0635426756855572E-4</v>
      </c>
      <c r="E162" s="4">
        <f>C162*(1+ReservesUSDT!$E$8)</f>
        <v>72934044406.145081</v>
      </c>
      <c r="F162" s="4">
        <f t="shared" si="8"/>
        <v>72926287559.271454</v>
      </c>
      <c r="G162" s="4">
        <f t="shared" si="9"/>
        <v>1065830268.6732483</v>
      </c>
      <c r="H162" s="4">
        <f t="shared" si="10"/>
        <v>1</v>
      </c>
    </row>
    <row r="163" spans="1:8" x14ac:dyDescent="0.3">
      <c r="A163" s="1">
        <v>44995</v>
      </c>
      <c r="B163" s="26">
        <v>63994563975.811012</v>
      </c>
      <c r="C163" s="2">
        <v>71814779749.862793</v>
      </c>
      <c r="D163" s="5">
        <f t="shared" si="11"/>
        <v>7.7680972537074785E-3</v>
      </c>
      <c r="E163" s="4">
        <f>C163*(1+ReservesUSDT!$E$8)</f>
        <v>72887684448.110199</v>
      </c>
      <c r="F163" s="4">
        <f t="shared" si="8"/>
        <v>73453883069.500671</v>
      </c>
      <c r="G163" s="4">
        <f t="shared" si="9"/>
        <v>1639103319.6378784</v>
      </c>
      <c r="H163" s="4">
        <f t="shared" si="10"/>
        <v>1</v>
      </c>
    </row>
    <row r="164" spans="1:8" x14ac:dyDescent="0.3">
      <c r="A164" s="1">
        <v>44996</v>
      </c>
      <c r="B164" s="26">
        <v>64033527181.496658</v>
      </c>
      <c r="C164" s="2">
        <v>72084236470.970795</v>
      </c>
      <c r="D164" s="5">
        <f t="shared" si="11"/>
        <v>6.0885180341838986E-4</v>
      </c>
      <c r="E164" s="4">
        <f>C164*(1+ReservesUSDT!$E$8)</f>
        <v>73161166822.197403</v>
      </c>
      <c r="F164" s="4">
        <f t="shared" si="8"/>
        <v>73205711130.557297</v>
      </c>
      <c r="G164" s="4">
        <f t="shared" si="9"/>
        <v>1121474659.5865021</v>
      </c>
      <c r="H164" s="4">
        <f t="shared" si="10"/>
        <v>1</v>
      </c>
    </row>
    <row r="165" spans="1:8" x14ac:dyDescent="0.3">
      <c r="A165" s="1">
        <v>44997</v>
      </c>
      <c r="B165" s="26">
        <v>64129239394.323929</v>
      </c>
      <c r="C165" s="2">
        <v>72265947202.176697</v>
      </c>
      <c r="D165" s="5">
        <f t="shared" si="11"/>
        <v>1.4947202979461644E-3</v>
      </c>
      <c r="E165" s="4">
        <f>C165*(1+ReservesUSDT!$E$8)</f>
        <v>73345592291.203964</v>
      </c>
      <c r="F165" s="4">
        <f t="shared" si="8"/>
        <v>73455223436.76651</v>
      </c>
      <c r="G165" s="4">
        <f t="shared" si="9"/>
        <v>1189276234.5898132</v>
      </c>
      <c r="H165" s="4">
        <f t="shared" si="10"/>
        <v>1</v>
      </c>
    </row>
    <row r="166" spans="1:8" x14ac:dyDescent="0.3">
      <c r="A166" s="1">
        <v>44998</v>
      </c>
      <c r="B166" s="26">
        <v>65189694522.399727</v>
      </c>
      <c r="C166" s="2">
        <v>72386888341.067703</v>
      </c>
      <c r="D166" s="5">
        <f t="shared" si="11"/>
        <v>1.6536218706028484E-2</v>
      </c>
      <c r="E166" s="4">
        <f>C166*(1+ReservesUSDT!$E$8)</f>
        <v>73468340277.05014</v>
      </c>
      <c r="F166" s="4">
        <f t="shared" si="8"/>
        <v>74683228819.840363</v>
      </c>
      <c r="G166" s="4">
        <f t="shared" si="9"/>
        <v>2296340478.7726593</v>
      </c>
      <c r="H166" s="4">
        <f t="shared" si="10"/>
        <v>1</v>
      </c>
    </row>
    <row r="167" spans="1:8" x14ac:dyDescent="0.3">
      <c r="A167" s="1">
        <v>44999</v>
      </c>
      <c r="B167" s="26">
        <v>65178247417.01326</v>
      </c>
      <c r="C167" s="2">
        <v>73224130980.118805</v>
      </c>
      <c r="D167" s="5">
        <f t="shared" si="11"/>
        <v>-1.755968557658091E-4</v>
      </c>
      <c r="E167" s="4">
        <f>C167*(1+ReservesUSDT!$E$8)</f>
        <v>74318091226.565186</v>
      </c>
      <c r="F167" s="4">
        <f t="shared" si="8"/>
        <v>74305041203.419281</v>
      </c>
      <c r="G167" s="4">
        <f t="shared" si="9"/>
        <v>1080910223.3004761</v>
      </c>
      <c r="H167" s="4">
        <f t="shared" si="10"/>
        <v>1</v>
      </c>
    </row>
    <row r="168" spans="1:8" x14ac:dyDescent="0.3">
      <c r="A168" s="1">
        <v>45000</v>
      </c>
      <c r="B168" s="26">
        <v>66041439514.923813</v>
      </c>
      <c r="C168" s="2">
        <v>73662783701.279297</v>
      </c>
      <c r="D168" s="5">
        <f t="shared" si="11"/>
        <v>1.324356103636559E-2</v>
      </c>
      <c r="E168" s="4">
        <f>C168*(1+ReservesUSDT!$E$8)</f>
        <v>74763297369.835602</v>
      </c>
      <c r="F168" s="4">
        <f t="shared" si="8"/>
        <v>75753429661.832962</v>
      </c>
      <c r="G168" s="4">
        <f t="shared" si="9"/>
        <v>2090645960.5536652</v>
      </c>
      <c r="H168" s="4">
        <f t="shared" si="10"/>
        <v>1</v>
      </c>
    </row>
    <row r="169" spans="1:8" x14ac:dyDescent="0.3">
      <c r="A169" s="1">
        <v>45001</v>
      </c>
      <c r="B169" s="26">
        <v>66043040929.881897</v>
      </c>
      <c r="C169" s="2">
        <v>74750701091.587997</v>
      </c>
      <c r="D169" s="5">
        <f t="shared" si="11"/>
        <v>2.4248637974074206E-5</v>
      </c>
      <c r="E169" s="4">
        <f>C169*(1+ReservesUSDT!$E$8)</f>
        <v>75867468123.079239</v>
      </c>
      <c r="F169" s="4">
        <f t="shared" si="8"/>
        <v>75869307805.847763</v>
      </c>
      <c r="G169" s="4">
        <f t="shared" si="9"/>
        <v>1118606714.2597656</v>
      </c>
      <c r="H169" s="4">
        <f t="shared" si="10"/>
        <v>1</v>
      </c>
    </row>
    <row r="170" spans="1:8" x14ac:dyDescent="0.3">
      <c r="A170" s="1">
        <v>45002</v>
      </c>
      <c r="B170" s="26">
        <v>68047623666.073227</v>
      </c>
      <c r="C170" s="2">
        <v>74845805871.108795</v>
      </c>
      <c r="D170" s="5">
        <f t="shared" si="11"/>
        <v>3.0352671651197916E-2</v>
      </c>
      <c r="E170" s="4">
        <f>C170*(1+ReservesUSDT!$E$8)</f>
        <v>75963993757.264343</v>
      </c>
      <c r="F170" s="4">
        <f t="shared" si="8"/>
        <v>78269703917.092239</v>
      </c>
      <c r="G170" s="4">
        <f t="shared" si="9"/>
        <v>3423898045.9834442</v>
      </c>
      <c r="H170" s="4">
        <f t="shared" si="10"/>
        <v>1</v>
      </c>
    </row>
    <row r="171" spans="1:8" x14ac:dyDescent="0.3">
      <c r="A171" s="1">
        <v>45003</v>
      </c>
      <c r="B171" s="26">
        <v>68104417261.305046</v>
      </c>
      <c r="C171" s="2">
        <v>76181018246.945404</v>
      </c>
      <c r="D171" s="5">
        <f t="shared" si="11"/>
        <v>8.3461540862204953E-4</v>
      </c>
      <c r="E171" s="4">
        <f>C171*(1+ReservesUSDT!$E$8)</f>
        <v>77319154055.188614</v>
      </c>
      <c r="F171" s="4">
        <f t="shared" si="8"/>
        <v>77383685812.544693</v>
      </c>
      <c r="G171" s="4">
        <f t="shared" si="9"/>
        <v>1202667565.5992889</v>
      </c>
      <c r="H171" s="4">
        <f t="shared" si="10"/>
        <v>1</v>
      </c>
    </row>
    <row r="172" spans="1:8" x14ac:dyDescent="0.3">
      <c r="A172" s="1">
        <v>45004</v>
      </c>
      <c r="B172" s="26">
        <v>68159235410.279999</v>
      </c>
      <c r="C172" s="2">
        <v>76220833431.447403</v>
      </c>
      <c r="D172" s="5">
        <f t="shared" si="11"/>
        <v>8.0491326670669241E-4</v>
      </c>
      <c r="E172" s="4">
        <f>C172*(1+ReservesUSDT!$E$8)</f>
        <v>77359564074.050095</v>
      </c>
      <c r="F172" s="4">
        <f t="shared" si="8"/>
        <v>77421831813.47995</v>
      </c>
      <c r="G172" s="4">
        <f t="shared" si="9"/>
        <v>1200998382.032547</v>
      </c>
      <c r="H172" s="4">
        <f t="shared" si="10"/>
        <v>1</v>
      </c>
    </row>
    <row r="173" spans="1:8" x14ac:dyDescent="0.3">
      <c r="A173" s="1">
        <v>45005</v>
      </c>
      <c r="B173" s="26">
        <v>66892182608.923531</v>
      </c>
      <c r="C173" s="2">
        <v>76784764102.208206</v>
      </c>
      <c r="D173" s="5">
        <f t="shared" si="11"/>
        <v>-1.8589598221422643E-2</v>
      </c>
      <c r="E173" s="4">
        <f>C173*(1+ReservesUSDT!$E$8)</f>
        <v>77931919805.338165</v>
      </c>
      <c r="F173" s="4">
        <f t="shared" si="8"/>
        <v>76483196727.532806</v>
      </c>
      <c r="G173" s="4">
        <f t="shared" si="9"/>
        <v>-301567374.67539978</v>
      </c>
      <c r="H173" s="4">
        <f t="shared" si="10"/>
        <v>0</v>
      </c>
    </row>
    <row r="174" spans="1:8" x14ac:dyDescent="0.3">
      <c r="A174" s="1">
        <v>45006</v>
      </c>
      <c r="B174" s="26">
        <v>66319550095.993599</v>
      </c>
      <c r="C174" s="2">
        <v>76852694601.815399</v>
      </c>
      <c r="D174" s="5">
        <f t="shared" si="11"/>
        <v>-8.5605296552775587E-3</v>
      </c>
      <c r="E174" s="4">
        <f>C174*(1+ReservesUSDT!$E$8)</f>
        <v>78000865178.936996</v>
      </c>
      <c r="F174" s="4">
        <f t="shared" si="8"/>
        <v>77333136459.435394</v>
      </c>
      <c r="G174" s="4">
        <f t="shared" si="9"/>
        <v>480441857.61999512</v>
      </c>
      <c r="H174" s="4">
        <f t="shared" si="10"/>
        <v>1</v>
      </c>
    </row>
    <row r="175" spans="1:8" x14ac:dyDescent="0.3">
      <c r="A175" s="1">
        <v>45007</v>
      </c>
      <c r="B175" s="26">
        <v>66092371547.900787</v>
      </c>
      <c r="C175" s="2">
        <v>77348485075.247498</v>
      </c>
      <c r="D175" s="5">
        <f t="shared" si="11"/>
        <v>-3.4255140115393452E-3</v>
      </c>
      <c r="E175" s="4">
        <f>C175*(1+ReservesUSDT!$E$8)</f>
        <v>78504062706.044464</v>
      </c>
      <c r="F175" s="4">
        <f t="shared" si="8"/>
        <v>78235145939.28215</v>
      </c>
      <c r="G175" s="4">
        <f t="shared" si="9"/>
        <v>886660864.03465271</v>
      </c>
      <c r="H175" s="4">
        <f t="shared" si="10"/>
        <v>1</v>
      </c>
    </row>
    <row r="176" spans="1:8" x14ac:dyDescent="0.3">
      <c r="A176" s="1">
        <v>45008</v>
      </c>
      <c r="B176" s="26">
        <v>66573038593.67289</v>
      </c>
      <c r="C176" s="2">
        <v>77988820276.123703</v>
      </c>
      <c r="D176" s="5">
        <f t="shared" si="11"/>
        <v>7.2726554444144352E-3</v>
      </c>
      <c r="E176" s="4">
        <f>C176*(1+ReservesUSDT!$E$8)</f>
        <v>79153964442.498245</v>
      </c>
      <c r="F176" s="4">
        <f t="shared" si="8"/>
        <v>79729623952.947968</v>
      </c>
      <c r="G176" s="4">
        <f t="shared" si="9"/>
        <v>1740803676.8242645</v>
      </c>
      <c r="H176" s="4">
        <f t="shared" si="10"/>
        <v>1</v>
      </c>
    </row>
    <row r="177" spans="1:8" x14ac:dyDescent="0.3">
      <c r="A177" s="1">
        <v>45009</v>
      </c>
      <c r="B177" s="26">
        <v>66458648560.75161</v>
      </c>
      <c r="C177" s="2">
        <v>78372882681.586105</v>
      </c>
      <c r="D177" s="5">
        <f t="shared" si="11"/>
        <v>-1.7182636595492811E-3</v>
      </c>
      <c r="E177" s="4">
        <f>C177*(1+ReservesUSDT!$E$8)</f>
        <v>79543764696.919815</v>
      </c>
      <c r="F177" s="4">
        <f t="shared" si="8"/>
        <v>79407087536.697357</v>
      </c>
      <c r="G177" s="4">
        <f t="shared" si="9"/>
        <v>1034204855.1112518</v>
      </c>
      <c r="H177" s="4">
        <f t="shared" si="10"/>
        <v>1</v>
      </c>
    </row>
    <row r="178" spans="1:8" x14ac:dyDescent="0.3">
      <c r="A178" s="1">
        <v>45010</v>
      </c>
      <c r="B178" s="26">
        <v>66435983271.338287</v>
      </c>
      <c r="C178" s="2">
        <v>79581658858.019394</v>
      </c>
      <c r="D178" s="5">
        <f t="shared" si="11"/>
        <v>-3.4104348951067681E-4</v>
      </c>
      <c r="E178" s="4">
        <f>C178*(1+ReservesUSDT!$E$8)</f>
        <v>80770599852.902191</v>
      </c>
      <c r="F178" s="4">
        <f t="shared" si="8"/>
        <v>80743053565.678482</v>
      </c>
      <c r="G178" s="4">
        <f t="shared" si="9"/>
        <v>1161394707.6590881</v>
      </c>
      <c r="H178" s="4">
        <f t="shared" si="10"/>
        <v>1</v>
      </c>
    </row>
    <row r="179" spans="1:8" x14ac:dyDescent="0.3">
      <c r="A179" s="1">
        <v>45011</v>
      </c>
      <c r="B179" s="26">
        <v>66476884120.334763</v>
      </c>
      <c r="C179" s="2">
        <v>79623139461.576401</v>
      </c>
      <c r="D179" s="5">
        <f t="shared" si="11"/>
        <v>6.1564301425972277E-4</v>
      </c>
      <c r="E179" s="4">
        <f>C179*(1+ReservesUSDT!$E$8)</f>
        <v>80812700171.991257</v>
      </c>
      <c r="F179" s="4">
        <f t="shared" si="8"/>
        <v>80862451946.315598</v>
      </c>
      <c r="G179" s="4">
        <f t="shared" si="9"/>
        <v>1239312484.7391968</v>
      </c>
      <c r="H179" s="4">
        <f t="shared" si="10"/>
        <v>1</v>
      </c>
    </row>
    <row r="180" spans="1:8" x14ac:dyDescent="0.3">
      <c r="A180" s="1">
        <v>45012</v>
      </c>
      <c r="B180" s="26">
        <v>66135744066.200691</v>
      </c>
      <c r="C180" s="2">
        <v>79174842323.560303</v>
      </c>
      <c r="D180" s="5">
        <f t="shared" si="11"/>
        <v>-5.1317094452945225E-3</v>
      </c>
      <c r="E180" s="4">
        <f>C180*(1+ReservesUSDT!$E$8)</f>
        <v>80357705525.366714</v>
      </c>
      <c r="F180" s="4">
        <f t="shared" si="8"/>
        <v>79945333128.919998</v>
      </c>
      <c r="G180" s="4">
        <f t="shared" si="9"/>
        <v>770490805.35969543</v>
      </c>
      <c r="H180" s="4">
        <f t="shared" si="10"/>
        <v>1</v>
      </c>
    </row>
    <row r="181" spans="1:8" x14ac:dyDescent="0.3">
      <c r="A181" s="1">
        <v>45013</v>
      </c>
      <c r="B181" s="26">
        <v>66106847992.716209</v>
      </c>
      <c r="C181" s="2">
        <v>79555652816.884293</v>
      </c>
      <c r="D181" s="5">
        <f t="shared" si="11"/>
        <v>-4.3692066812701707E-4</v>
      </c>
      <c r="E181" s="4">
        <f>C181*(1+ReservesUSDT!$E$8)</f>
        <v>80744205284.449814</v>
      </c>
      <c r="F181" s="4">
        <f t="shared" si="8"/>
        <v>80708926472.329544</v>
      </c>
      <c r="G181" s="4">
        <f t="shared" si="9"/>
        <v>1153273655.4452515</v>
      </c>
      <c r="H181" s="4">
        <f t="shared" si="10"/>
        <v>1</v>
      </c>
    </row>
    <row r="182" spans="1:8" x14ac:dyDescent="0.3">
      <c r="A182" s="1">
        <v>45014</v>
      </c>
      <c r="B182" s="26">
        <v>65860393070.993195</v>
      </c>
      <c r="C182" s="2">
        <v>79597410585.385406</v>
      </c>
      <c r="D182" s="5">
        <f t="shared" si="11"/>
        <v>-3.728129977550431E-3</v>
      </c>
      <c r="E182" s="4">
        <f>C182*(1+ReservesUSDT!$E$8)</f>
        <v>80786586909.295959</v>
      </c>
      <c r="F182" s="4">
        <f t="shared" si="8"/>
        <v>80485404012.855423</v>
      </c>
      <c r="G182" s="4">
        <f t="shared" si="9"/>
        <v>887993427.47001648</v>
      </c>
      <c r="H182" s="4">
        <f t="shared" si="10"/>
        <v>1</v>
      </c>
    </row>
    <row r="183" spans="1:8" x14ac:dyDescent="0.3">
      <c r="A183" s="1">
        <v>45015</v>
      </c>
      <c r="B183" s="26">
        <v>65401380954.183281</v>
      </c>
      <c r="C183" s="2">
        <v>79636370260.183701</v>
      </c>
      <c r="D183" s="5">
        <f t="shared" si="11"/>
        <v>-6.9694712619635998E-3</v>
      </c>
      <c r="E183" s="4">
        <f>C183*(1+ReservesUSDT!$E$8)</f>
        <v>80826128637.235382</v>
      </c>
      <c r="F183" s="4">
        <f t="shared" si="8"/>
        <v>80262813256.482407</v>
      </c>
      <c r="G183" s="4">
        <f t="shared" si="9"/>
        <v>626442996.29870605</v>
      </c>
      <c r="H183" s="4">
        <f t="shared" si="10"/>
        <v>1</v>
      </c>
    </row>
    <row r="184" spans="1:8" x14ac:dyDescent="0.3">
      <c r="A184" s="18">
        <v>45016</v>
      </c>
      <c r="B184" s="26">
        <v>81832320405.258423</v>
      </c>
      <c r="C184" s="2">
        <v>79708195096.125198</v>
      </c>
      <c r="D184" s="5">
        <v>0</v>
      </c>
      <c r="E184" s="4">
        <f>C184*(1+ReservesUSDT!$E$9)</f>
        <v>82179353272.648697</v>
      </c>
      <c r="F184" s="4">
        <f t="shared" si="8"/>
        <v>82179353272.648697</v>
      </c>
      <c r="G184" s="4">
        <f t="shared" si="9"/>
        <v>2471158176.5234985</v>
      </c>
      <c r="H184" s="4">
        <f t="shared" si="10"/>
        <v>1</v>
      </c>
    </row>
    <row r="185" spans="1:8" x14ac:dyDescent="0.3">
      <c r="A185" s="1">
        <v>45017</v>
      </c>
      <c r="B185" s="26">
        <v>81835935532.908478</v>
      </c>
      <c r="C185" s="2">
        <v>79808588133.307999</v>
      </c>
      <c r="D185" s="5">
        <f t="shared" si="11"/>
        <v>4.4177259451421211E-5</v>
      </c>
      <c r="E185" s="4">
        <f>C185*(1+ReservesUSDT!$E$9)</f>
        <v>82282858751.08551</v>
      </c>
      <c r="F185" s="4">
        <f t="shared" si="8"/>
        <v>82286493782.284973</v>
      </c>
      <c r="G185" s="4">
        <f t="shared" si="9"/>
        <v>2477905648.9769745</v>
      </c>
      <c r="H185" s="4">
        <f t="shared" si="10"/>
        <v>1</v>
      </c>
    </row>
    <row r="186" spans="1:8" x14ac:dyDescent="0.3">
      <c r="A186" s="1">
        <v>45018</v>
      </c>
      <c r="B186" s="26">
        <v>81815510352.078552</v>
      </c>
      <c r="C186" s="2">
        <v>79772056639.102997</v>
      </c>
      <c r="D186" s="5">
        <f t="shared" si="11"/>
        <v>-2.4958694120032405E-4</v>
      </c>
      <c r="E186" s="4">
        <f>C186*(1+ReservesUSDT!$E$9)</f>
        <v>82245194687.004898</v>
      </c>
      <c r="F186" s="4">
        <f t="shared" si="8"/>
        <v>82224667360.43454</v>
      </c>
      <c r="G186" s="4">
        <f t="shared" si="9"/>
        <v>2452610721.331543</v>
      </c>
      <c r="H186" s="4">
        <f t="shared" si="10"/>
        <v>1</v>
      </c>
    </row>
    <row r="187" spans="1:8" x14ac:dyDescent="0.3">
      <c r="A187" s="1">
        <v>45019</v>
      </c>
      <c r="B187" s="26">
        <v>81726131783.479645</v>
      </c>
      <c r="C187" s="2">
        <v>79792660516.379196</v>
      </c>
      <c r="D187" s="5">
        <f t="shared" si="11"/>
        <v>-1.0924403968670809E-3</v>
      </c>
      <c r="E187" s="4">
        <f>C187*(1+ReservesUSDT!$E$9)</f>
        <v>82266437337.242111</v>
      </c>
      <c r="F187" s="4">
        <f t="shared" si="8"/>
        <v>82176566157.788574</v>
      </c>
      <c r="G187" s="4">
        <f t="shared" si="9"/>
        <v>2383905641.4093781</v>
      </c>
      <c r="H187" s="4">
        <f t="shared" si="10"/>
        <v>1</v>
      </c>
    </row>
    <row r="188" spans="1:8" x14ac:dyDescent="0.3">
      <c r="A188" s="1">
        <v>45020</v>
      </c>
      <c r="B188" s="26">
        <v>81244193427.55809</v>
      </c>
      <c r="C188" s="2">
        <v>79874799190.061203</v>
      </c>
      <c r="D188" s="5">
        <f t="shared" si="11"/>
        <v>-5.8969921297434384E-3</v>
      </c>
      <c r="E188" s="4">
        <f>C188*(1+ReservesUSDT!$E$9)</f>
        <v>82351122520.161133</v>
      </c>
      <c r="F188" s="4">
        <f t="shared" si="8"/>
        <v>81865498598.784195</v>
      </c>
      <c r="G188" s="4">
        <f t="shared" si="9"/>
        <v>1990699408.7229919</v>
      </c>
      <c r="H188" s="4">
        <f t="shared" si="10"/>
        <v>1</v>
      </c>
    </row>
    <row r="189" spans="1:8" x14ac:dyDescent="0.3">
      <c r="A189" s="1">
        <v>45021</v>
      </c>
      <c r="B189" s="26">
        <v>80917393748.604446</v>
      </c>
      <c r="C189" s="2">
        <v>80081067435.196396</v>
      </c>
      <c r="D189" s="5">
        <f t="shared" si="11"/>
        <v>-4.0224373603393185E-3</v>
      </c>
      <c r="E189" s="4">
        <f>C189*(1+ReservesUSDT!$E$9)</f>
        <v>82563785609.137772</v>
      </c>
      <c r="F189" s="4">
        <f t="shared" si="8"/>
        <v>82231677953.292526</v>
      </c>
      <c r="G189" s="4">
        <f t="shared" si="9"/>
        <v>2150610518.0961304</v>
      </c>
      <c r="H189" s="4">
        <f t="shared" si="10"/>
        <v>1</v>
      </c>
    </row>
    <row r="190" spans="1:8" x14ac:dyDescent="0.3">
      <c r="A190" s="1">
        <v>45022</v>
      </c>
      <c r="B190" s="26">
        <v>80721387690.574554</v>
      </c>
      <c r="C190" s="2">
        <v>80140266879.619995</v>
      </c>
      <c r="D190" s="5">
        <f t="shared" si="11"/>
        <v>-2.4222982099355171E-3</v>
      </c>
      <c r="E190" s="4">
        <f>C190*(1+ReservesUSDT!$E$9)</f>
        <v>82624820387.945206</v>
      </c>
      <c r="F190" s="4">
        <f t="shared" si="8"/>
        <v>82424678433.423233</v>
      </c>
      <c r="G190" s="4">
        <f t="shared" si="9"/>
        <v>2284411553.8032379</v>
      </c>
      <c r="H190" s="4">
        <f t="shared" si="10"/>
        <v>1</v>
      </c>
    </row>
    <row r="191" spans="1:8" x14ac:dyDescent="0.3">
      <c r="A191" s="1">
        <v>45023</v>
      </c>
      <c r="B191" s="26">
        <v>80456132432.422226</v>
      </c>
      <c r="C191" s="2">
        <v>80188675274.396194</v>
      </c>
      <c r="D191" s="5">
        <f t="shared" si="11"/>
        <v>-3.2860591937432845E-3</v>
      </c>
      <c r="E191" s="4">
        <f>C191*(1+ReservesUSDT!$E$9)</f>
        <v>82674729566.930847</v>
      </c>
      <c r="F191" s="4">
        <f t="shared" si="8"/>
        <v>82403055511.747192</v>
      </c>
      <c r="G191" s="4">
        <f t="shared" si="9"/>
        <v>2214380237.3509979</v>
      </c>
      <c r="H191" s="4">
        <f t="shared" si="10"/>
        <v>1</v>
      </c>
    </row>
    <row r="192" spans="1:8" x14ac:dyDescent="0.3">
      <c r="A192" s="1">
        <v>45024</v>
      </c>
      <c r="B192" s="26">
        <v>80458353146.150299</v>
      </c>
      <c r="C192" s="2">
        <v>80268298419.6539</v>
      </c>
      <c r="D192" s="5">
        <f t="shared" si="11"/>
        <v>2.7601547090749997E-5</v>
      </c>
      <c r="E192" s="4">
        <f>C192*(1+ReservesUSDT!$E$9)</f>
        <v>82756821233.60228</v>
      </c>
      <c r="F192" s="4">
        <f t="shared" si="8"/>
        <v>82759105449.90065</v>
      </c>
      <c r="G192" s="4">
        <f t="shared" si="9"/>
        <v>2490807030.2467499</v>
      </c>
      <c r="H192" s="4">
        <f t="shared" si="10"/>
        <v>1</v>
      </c>
    </row>
    <row r="193" spans="1:8" x14ac:dyDescent="0.3">
      <c r="A193" s="1">
        <v>45025</v>
      </c>
      <c r="B193" s="26">
        <v>80469125666.881149</v>
      </c>
      <c r="C193" s="2">
        <v>80306857722.223404</v>
      </c>
      <c r="D193" s="5">
        <f t="shared" si="11"/>
        <v>1.3388940128170713E-4</v>
      </c>
      <c r="E193" s="4">
        <f>C193*(1+ReservesUSDT!$E$9)</f>
        <v>82796575973.299805</v>
      </c>
      <c r="F193" s="4">
        <f t="shared" si="8"/>
        <v>82807661557.285049</v>
      </c>
      <c r="G193" s="4">
        <f t="shared" si="9"/>
        <v>2500803835.0616455</v>
      </c>
      <c r="H193" s="4">
        <f t="shared" si="10"/>
        <v>1</v>
      </c>
    </row>
    <row r="194" spans="1:8" x14ac:dyDescent="0.3">
      <c r="A194" s="1">
        <v>45026</v>
      </c>
      <c r="B194" s="26">
        <v>78738921575.922913</v>
      </c>
      <c r="C194" s="2">
        <v>80310814337.528595</v>
      </c>
      <c r="D194" s="5">
        <f t="shared" si="11"/>
        <v>-2.1501465023004974E-2</v>
      </c>
      <c r="E194" s="4">
        <f>C194*(1+ReservesUSDT!$E$9)</f>
        <v>82800655253.812149</v>
      </c>
      <c r="F194" s="4">
        <f t="shared" ref="F194:F257" si="12">E194*(D194+1)</f>
        <v>81020319860.990417</v>
      </c>
      <c r="G194" s="4">
        <f t="shared" ref="G194:G257" si="13">F194-C194</f>
        <v>709505523.46182251</v>
      </c>
      <c r="H194" s="4">
        <f t="shared" si="10"/>
        <v>1</v>
      </c>
    </row>
    <row r="195" spans="1:8" x14ac:dyDescent="0.3">
      <c r="A195" s="1">
        <v>45027</v>
      </c>
      <c r="B195" s="26">
        <v>78862848088.7715</v>
      </c>
      <c r="C195" s="2">
        <v>80390805147.350601</v>
      </c>
      <c r="D195" s="5">
        <f t="shared" si="11"/>
        <v>1.5738914169543536E-3</v>
      </c>
      <c r="E195" s="4">
        <f>C195*(1+ReservesUSDT!$E$9)</f>
        <v>82883125983.590942</v>
      </c>
      <c r="F195" s="4">
        <f t="shared" si="12"/>
        <v>83013575024.186859</v>
      </c>
      <c r="G195" s="4">
        <f t="shared" si="13"/>
        <v>2622769876.8362579</v>
      </c>
      <c r="H195" s="4">
        <f t="shared" ref="H195:H258" si="14">IF(G195&gt;0,1,0)</f>
        <v>1</v>
      </c>
    </row>
    <row r="196" spans="1:8" x14ac:dyDescent="0.3">
      <c r="A196" s="1">
        <v>45028</v>
      </c>
      <c r="B196" s="26">
        <v>78632698300.872528</v>
      </c>
      <c r="C196" s="2">
        <v>80526255295.430801</v>
      </c>
      <c r="D196" s="5">
        <f t="shared" ref="D196:D259" si="15">(B196-B195)/B195</f>
        <v>-2.9183550109666951E-3</v>
      </c>
      <c r="E196" s="4">
        <f>C196*(1+ReservesUSDT!$E$9)</f>
        <v>83022775433.14241</v>
      </c>
      <c r="F196" s="4">
        <f t="shared" si="12"/>
        <v>82780485500.432739</v>
      </c>
      <c r="G196" s="4">
        <f t="shared" si="13"/>
        <v>2254230205.0019379</v>
      </c>
      <c r="H196" s="4">
        <f t="shared" si="14"/>
        <v>1</v>
      </c>
    </row>
    <row r="197" spans="1:8" x14ac:dyDescent="0.3">
      <c r="A197" s="1">
        <v>45029</v>
      </c>
      <c r="B197" s="26">
        <v>78769305417.186829</v>
      </c>
      <c r="C197" s="2">
        <v>80667591426.445496</v>
      </c>
      <c r="D197" s="5">
        <f t="shared" si="15"/>
        <v>1.7372812998429777E-3</v>
      </c>
      <c r="E197" s="4">
        <f>C197*(1+ReservesUSDT!$E$9)</f>
        <v>83168493346.17305</v>
      </c>
      <c r="F197" s="4">
        <f t="shared" si="12"/>
        <v>83312980414.399475</v>
      </c>
      <c r="G197" s="4">
        <f t="shared" si="13"/>
        <v>2645388987.9539795</v>
      </c>
      <c r="H197" s="4">
        <f t="shared" si="14"/>
        <v>1</v>
      </c>
    </row>
    <row r="198" spans="1:8" x14ac:dyDescent="0.3">
      <c r="A198" s="1">
        <v>45030</v>
      </c>
      <c r="B198" s="26">
        <v>78100175415.673447</v>
      </c>
      <c r="C198" s="2">
        <v>80886569881.3965</v>
      </c>
      <c r="D198" s="5">
        <f t="shared" si="15"/>
        <v>-8.4948064219871004E-3</v>
      </c>
      <c r="E198" s="4">
        <f>C198*(1+ReservesUSDT!$E$9)</f>
        <v>83394260694.019958</v>
      </c>
      <c r="F198" s="4">
        <f t="shared" si="12"/>
        <v>82685842592.719528</v>
      </c>
      <c r="G198" s="4">
        <f t="shared" si="13"/>
        <v>1799272711.3230286</v>
      </c>
      <c r="H198" s="4">
        <f t="shared" si="14"/>
        <v>1</v>
      </c>
    </row>
    <row r="199" spans="1:8" x14ac:dyDescent="0.3">
      <c r="A199" s="1">
        <v>45031</v>
      </c>
      <c r="B199" s="26">
        <v>78091828467.664139</v>
      </c>
      <c r="C199" s="2">
        <v>80869263894.076599</v>
      </c>
      <c r="D199" s="5">
        <f t="shared" si="15"/>
        <v>-1.0687489451698163E-4</v>
      </c>
      <c r="E199" s="4">
        <f>C199*(1+ReservesUSDT!$E$9)</f>
        <v>83376418176.773422</v>
      </c>
      <c r="F199" s="4">
        <f t="shared" si="12"/>
        <v>83367507330.87558</v>
      </c>
      <c r="G199" s="4">
        <f t="shared" si="13"/>
        <v>2498243436.7989807</v>
      </c>
      <c r="H199" s="4">
        <f t="shared" si="14"/>
        <v>1</v>
      </c>
    </row>
    <row r="200" spans="1:8" x14ac:dyDescent="0.3">
      <c r="A200" s="1">
        <v>45032</v>
      </c>
      <c r="B200" s="26">
        <v>78094403988.7211</v>
      </c>
      <c r="C200" s="2">
        <v>80993005658.637802</v>
      </c>
      <c r="D200" s="5">
        <f t="shared" si="15"/>
        <v>3.2980672978191538E-5</v>
      </c>
      <c r="E200" s="4">
        <f>C200*(1+ReservesUSDT!$E$9)</f>
        <v>83503996252.932236</v>
      </c>
      <c r="F200" s="4">
        <f t="shared" si="12"/>
        <v>83506750270.925018</v>
      </c>
      <c r="G200" s="4">
        <f t="shared" si="13"/>
        <v>2513744612.2872162</v>
      </c>
      <c r="H200" s="4">
        <f t="shared" si="14"/>
        <v>1</v>
      </c>
    </row>
    <row r="201" spans="1:8" x14ac:dyDescent="0.3">
      <c r="A201" s="1">
        <v>45033</v>
      </c>
      <c r="B201" s="26">
        <v>77907588009.402084</v>
      </c>
      <c r="C201" s="2">
        <v>80983997260.149796</v>
      </c>
      <c r="D201" s="5">
        <f t="shared" si="15"/>
        <v>-2.3921813827530673E-3</v>
      </c>
      <c r="E201" s="4">
        <f>C201*(1+ReservesUSDT!$E$9)</f>
        <v>83494708571.021072</v>
      </c>
      <c r="F201" s="4">
        <f t="shared" si="12"/>
        <v>83294974083.61908</v>
      </c>
      <c r="G201" s="4">
        <f t="shared" si="13"/>
        <v>2310976823.4692841</v>
      </c>
      <c r="H201" s="4">
        <f t="shared" si="14"/>
        <v>1</v>
      </c>
    </row>
    <row r="202" spans="1:8" x14ac:dyDescent="0.3">
      <c r="A202" s="1">
        <v>45034</v>
      </c>
      <c r="B202" s="26">
        <v>77275272877.319077</v>
      </c>
      <c r="C202" s="2">
        <v>81022519469.172195</v>
      </c>
      <c r="D202" s="5">
        <f t="shared" si="15"/>
        <v>-8.1162201043459125E-3</v>
      </c>
      <c r="E202" s="4">
        <f>C202*(1+ReservesUSDT!$E$9)</f>
        <v>83534425067.176529</v>
      </c>
      <c r="F202" s="4">
        <f t="shared" si="12"/>
        <v>82856441287.041336</v>
      </c>
      <c r="G202" s="4">
        <f t="shared" si="13"/>
        <v>1833921817.8691406</v>
      </c>
      <c r="H202" s="4">
        <f t="shared" si="14"/>
        <v>1</v>
      </c>
    </row>
    <row r="203" spans="1:8" x14ac:dyDescent="0.3">
      <c r="A203" s="1">
        <v>45035</v>
      </c>
      <c r="B203" s="26">
        <v>77131059981.175308</v>
      </c>
      <c r="C203" s="2">
        <v>81124243453.921204</v>
      </c>
      <c r="D203" s="5">
        <f t="shared" si="15"/>
        <v>-1.8662230591242075E-3</v>
      </c>
      <c r="E203" s="4">
        <f>C203*(1+ReservesUSDT!$E$9)</f>
        <v>83639302755.962601</v>
      </c>
      <c r="F203" s="4">
        <f t="shared" si="12"/>
        <v>83483213160.510345</v>
      </c>
      <c r="G203" s="4">
        <f t="shared" si="13"/>
        <v>2358969706.5891418</v>
      </c>
      <c r="H203" s="4">
        <f t="shared" si="14"/>
        <v>1</v>
      </c>
    </row>
    <row r="204" spans="1:8" x14ac:dyDescent="0.3">
      <c r="A204" s="1">
        <v>45036</v>
      </c>
      <c r="B204" s="26">
        <v>77637393839.244324</v>
      </c>
      <c r="C204" s="2">
        <v>81576461707.212296</v>
      </c>
      <c r="D204" s="5">
        <f t="shared" si="15"/>
        <v>6.5645909467935736E-3</v>
      </c>
      <c r="E204" s="4">
        <f>C204*(1+ReservesUSDT!$E$9)</f>
        <v>84105540933.21315</v>
      </c>
      <c r="F204" s="4">
        <f t="shared" si="12"/>
        <v>84657659405.798492</v>
      </c>
      <c r="G204" s="4">
        <f t="shared" si="13"/>
        <v>3081197698.5861969</v>
      </c>
      <c r="H204" s="4">
        <f t="shared" si="14"/>
        <v>1</v>
      </c>
    </row>
    <row r="205" spans="1:8" x14ac:dyDescent="0.3">
      <c r="A205" s="1">
        <v>45037</v>
      </c>
      <c r="B205" s="26">
        <v>77659435975.035477</v>
      </c>
      <c r="C205" s="2">
        <v>81432223467.570908</v>
      </c>
      <c r="D205" s="5">
        <f t="shared" si="15"/>
        <v>2.8391133062494748E-4</v>
      </c>
      <c r="E205" s="4">
        <f>C205*(1+ReservesUSDT!$E$9)</f>
        <v>83956830938.756241</v>
      </c>
      <c r="F205" s="4">
        <f t="shared" si="12"/>
        <v>83980667234.343124</v>
      </c>
      <c r="G205" s="4">
        <f t="shared" si="13"/>
        <v>2548443766.7722168</v>
      </c>
      <c r="H205" s="4">
        <f t="shared" si="14"/>
        <v>1</v>
      </c>
    </row>
    <row r="206" spans="1:8" x14ac:dyDescent="0.3">
      <c r="A206" s="1">
        <v>45038</v>
      </c>
      <c r="B206" s="26">
        <v>77679166852.833435</v>
      </c>
      <c r="C206" s="2">
        <v>81482240781.846893</v>
      </c>
      <c r="D206" s="5">
        <f t="shared" si="15"/>
        <v>2.5406929048906682E-4</v>
      </c>
      <c r="E206" s="4">
        <f>C206*(1+ReservesUSDT!$E$9)</f>
        <v>84008398917.866531</v>
      </c>
      <c r="F206" s="4">
        <f t="shared" si="12"/>
        <v>84029742872.174713</v>
      </c>
      <c r="G206" s="4">
        <f t="shared" si="13"/>
        <v>2547502090.3278198</v>
      </c>
      <c r="H206" s="4">
        <f t="shared" si="14"/>
        <v>1</v>
      </c>
    </row>
    <row r="207" spans="1:8" x14ac:dyDescent="0.3">
      <c r="A207" s="1">
        <v>45039</v>
      </c>
      <c r="B207" s="26">
        <v>77671908614.217209</v>
      </c>
      <c r="C207" s="2">
        <v>81601259475.564194</v>
      </c>
      <c r="D207" s="5">
        <f t="shared" si="15"/>
        <v>-9.3438677451024229E-5</v>
      </c>
      <c r="E207" s="4">
        <f>C207*(1+ReservesUSDT!$E$9)</f>
        <v>84131107495.889755</v>
      </c>
      <c r="F207" s="4">
        <f t="shared" si="12"/>
        <v>84123246396.472855</v>
      </c>
      <c r="G207" s="4">
        <f t="shared" si="13"/>
        <v>2521986920.9086609</v>
      </c>
      <c r="H207" s="4">
        <f t="shared" si="14"/>
        <v>1</v>
      </c>
    </row>
    <row r="208" spans="1:8" x14ac:dyDescent="0.3">
      <c r="A208" s="1">
        <v>45040</v>
      </c>
      <c r="B208" s="26">
        <v>78489816067.317184</v>
      </c>
      <c r="C208" s="2">
        <v>81498022564.966202</v>
      </c>
      <c r="D208" s="5">
        <f t="shared" si="15"/>
        <v>1.0530286530776254E-2</v>
      </c>
      <c r="E208" s="4">
        <f>C208*(1+ReservesUSDT!$E$9)</f>
        <v>84024669976.678864</v>
      </c>
      <c r="F208" s="4">
        <f t="shared" si="12"/>
        <v>84909473827.187195</v>
      </c>
      <c r="G208" s="4">
        <f t="shared" si="13"/>
        <v>3411451262.220993</v>
      </c>
      <c r="H208" s="4">
        <f t="shared" si="14"/>
        <v>1</v>
      </c>
    </row>
    <row r="209" spans="1:8" x14ac:dyDescent="0.3">
      <c r="A209" s="1">
        <v>45041</v>
      </c>
      <c r="B209" s="26">
        <v>78051241518.032532</v>
      </c>
      <c r="C209" s="2">
        <v>81561952839.312698</v>
      </c>
      <c r="D209" s="5">
        <f t="shared" si="15"/>
        <v>-5.5876618300201783E-3</v>
      </c>
      <c r="E209" s="4">
        <f>C209*(1+ReservesUSDT!$E$9)</f>
        <v>84090582253.252213</v>
      </c>
      <c r="F209" s="4">
        <f t="shared" si="12"/>
        <v>83620712516.53154</v>
      </c>
      <c r="G209" s="4">
        <f t="shared" si="13"/>
        <v>2058759677.2188416</v>
      </c>
      <c r="H209" s="4">
        <f t="shared" si="14"/>
        <v>1</v>
      </c>
    </row>
    <row r="210" spans="1:8" x14ac:dyDescent="0.3">
      <c r="A210" s="1">
        <v>45042</v>
      </c>
      <c r="B210" s="26">
        <v>77014221659.754974</v>
      </c>
      <c r="C210" s="2">
        <v>81650664075.810104</v>
      </c>
      <c r="D210" s="5">
        <f t="shared" si="15"/>
        <v>-1.3286397988146927E-2</v>
      </c>
      <c r="E210" s="4">
        <f>C210*(1+ReservesUSDT!$E$9)</f>
        <v>84182043765.2659</v>
      </c>
      <c r="F210" s="4">
        <f t="shared" si="12"/>
        <v>83063567628.344971</v>
      </c>
      <c r="G210" s="4">
        <f t="shared" si="13"/>
        <v>1412903552.5348663</v>
      </c>
      <c r="H210" s="4">
        <f t="shared" si="14"/>
        <v>1</v>
      </c>
    </row>
    <row r="211" spans="1:8" x14ac:dyDescent="0.3">
      <c r="A211" s="1">
        <v>45043</v>
      </c>
      <c r="B211" s="26">
        <v>76745504971.719803</v>
      </c>
      <c r="C211" s="2">
        <v>81618274278.076004</v>
      </c>
      <c r="D211" s="5">
        <f t="shared" si="15"/>
        <v>-3.4891826761860758E-3</v>
      </c>
      <c r="E211" s="4">
        <f>C211*(1+ReservesUSDT!$E$9)</f>
        <v>84148649800.853455</v>
      </c>
      <c r="F211" s="4">
        <f t="shared" si="12"/>
        <v>83855039789.743866</v>
      </c>
      <c r="G211" s="4">
        <f t="shared" si="13"/>
        <v>2236765511.6678619</v>
      </c>
      <c r="H211" s="4">
        <f t="shared" si="14"/>
        <v>1</v>
      </c>
    </row>
    <row r="212" spans="1:8" x14ac:dyDescent="0.3">
      <c r="A212" s="1">
        <v>45044</v>
      </c>
      <c r="B212" s="26">
        <v>77881679793.505325</v>
      </c>
      <c r="C212" s="2">
        <v>81714368057.793503</v>
      </c>
      <c r="D212" s="5">
        <f t="shared" si="15"/>
        <v>1.4804447794098107E-2</v>
      </c>
      <c r="E212" s="4">
        <f>C212*(1+ReservesUSDT!$E$9)</f>
        <v>84247722733.833374</v>
      </c>
      <c r="F212" s="4">
        <f t="shared" si="12"/>
        <v>85494963746.818054</v>
      </c>
      <c r="G212" s="4">
        <f t="shared" si="13"/>
        <v>3780595689.0245514</v>
      </c>
      <c r="H212" s="4">
        <f t="shared" si="14"/>
        <v>1</v>
      </c>
    </row>
    <row r="213" spans="1:8" x14ac:dyDescent="0.3">
      <c r="A213" s="1">
        <v>45045</v>
      </c>
      <c r="B213" s="26">
        <v>77875729906.914337</v>
      </c>
      <c r="C213" s="2">
        <v>81713940555.013397</v>
      </c>
      <c r="D213" s="5">
        <f t="shared" si="15"/>
        <v>-7.6396485113875643E-5</v>
      </c>
      <c r="E213" s="4">
        <f>C213*(1+ReservesUSDT!$E$9)</f>
        <v>84247281977.372269</v>
      </c>
      <c r="F213" s="4">
        <f t="shared" si="12"/>
        <v>84240845781.148788</v>
      </c>
      <c r="G213" s="4">
        <f t="shared" si="13"/>
        <v>2526905226.1353912</v>
      </c>
      <c r="H213" s="4">
        <f t="shared" si="14"/>
        <v>1</v>
      </c>
    </row>
    <row r="214" spans="1:8" x14ac:dyDescent="0.3">
      <c r="A214" s="1">
        <v>45046</v>
      </c>
      <c r="B214" s="26">
        <v>77881321290.266769</v>
      </c>
      <c r="C214" s="2">
        <v>81811659037.797104</v>
      </c>
      <c r="D214" s="5">
        <f t="shared" si="15"/>
        <v>7.1798792243946721E-5</v>
      </c>
      <c r="E214" s="4">
        <f>C214*(1+ReservesUSDT!$E$9)</f>
        <v>84348029983.374222</v>
      </c>
      <c r="F214" s="4">
        <f t="shared" si="12"/>
        <v>84354086070.055176</v>
      </c>
      <c r="G214" s="4">
        <f t="shared" si="13"/>
        <v>2542427032.2580719</v>
      </c>
      <c r="H214" s="4">
        <f t="shared" si="14"/>
        <v>1</v>
      </c>
    </row>
    <row r="215" spans="1:8" x14ac:dyDescent="0.3">
      <c r="A215" s="1">
        <v>45047</v>
      </c>
      <c r="B215" s="26">
        <v>78184651520.844696</v>
      </c>
      <c r="C215" s="2">
        <v>81834959453.010803</v>
      </c>
      <c r="D215" s="5">
        <f t="shared" si="15"/>
        <v>3.8947750956535888E-3</v>
      </c>
      <c r="E215" s="4">
        <f>C215*(1+ReservesUSDT!$E$9)</f>
        <v>84372052771.130692</v>
      </c>
      <c r="F215" s="4">
        <f t="shared" si="12"/>
        <v>84700662941.032852</v>
      </c>
      <c r="G215" s="4">
        <f t="shared" si="13"/>
        <v>2865703488.022049</v>
      </c>
      <c r="H215" s="4">
        <f t="shared" si="14"/>
        <v>1</v>
      </c>
    </row>
    <row r="216" spans="1:8" x14ac:dyDescent="0.3">
      <c r="A216" s="1">
        <v>45048</v>
      </c>
      <c r="B216" s="26">
        <v>76778898219.005356</v>
      </c>
      <c r="C216" s="2">
        <v>81873049553.929306</v>
      </c>
      <c r="D216" s="5">
        <f t="shared" si="15"/>
        <v>-1.79799138896789E-2</v>
      </c>
      <c r="E216" s="4">
        <f>C216*(1+ReservesUSDT!$E$9)</f>
        <v>84411323762.724442</v>
      </c>
      <c r="F216" s="4">
        <f t="shared" si="12"/>
        <v>82893615430.156845</v>
      </c>
      <c r="G216" s="4">
        <f t="shared" si="13"/>
        <v>1020565876.2275391</v>
      </c>
      <c r="H216" s="4">
        <f t="shared" si="14"/>
        <v>1</v>
      </c>
    </row>
    <row r="217" spans="1:8" x14ac:dyDescent="0.3">
      <c r="A217" s="1">
        <v>45049</v>
      </c>
      <c r="B217" s="26">
        <v>76067814895.590668</v>
      </c>
      <c r="C217" s="2">
        <v>81882894005.456406</v>
      </c>
      <c r="D217" s="5">
        <f t="shared" si="15"/>
        <v>-9.2614421398231409E-3</v>
      </c>
      <c r="E217" s="4">
        <f>C217*(1+ReservesUSDT!$E$9)</f>
        <v>84421473417.460007</v>
      </c>
      <c r="F217" s="4">
        <f t="shared" si="12"/>
        <v>83639608826.045578</v>
      </c>
      <c r="G217" s="4">
        <f t="shared" si="13"/>
        <v>1756714820.5891724</v>
      </c>
      <c r="H217" s="4">
        <f t="shared" si="14"/>
        <v>1</v>
      </c>
    </row>
    <row r="218" spans="1:8" x14ac:dyDescent="0.3">
      <c r="A218" s="1">
        <v>45050</v>
      </c>
      <c r="B218" s="26">
        <v>75993189044.169601</v>
      </c>
      <c r="C218" s="2">
        <v>81989333426.150406</v>
      </c>
      <c r="D218" s="5">
        <f t="shared" si="15"/>
        <v>-9.810437111082578E-4</v>
      </c>
      <c r="E218" s="4">
        <f>C218*(1+ReservesUSDT!$E$9)</f>
        <v>84531212732.781342</v>
      </c>
      <c r="F218" s="4">
        <f t="shared" si="12"/>
        <v>84448283918.137482</v>
      </c>
      <c r="G218" s="4">
        <f t="shared" si="13"/>
        <v>2458950491.9870758</v>
      </c>
      <c r="H218" s="4">
        <f t="shared" si="14"/>
        <v>1</v>
      </c>
    </row>
    <row r="219" spans="1:8" x14ac:dyDescent="0.3">
      <c r="A219" s="1">
        <v>45051</v>
      </c>
      <c r="B219" s="26">
        <v>75921662493.918365</v>
      </c>
      <c r="C219" s="2">
        <v>82166156610.548401</v>
      </c>
      <c r="D219" s="5">
        <f t="shared" si="15"/>
        <v>-9.4122316948249806E-4</v>
      </c>
      <c r="E219" s="4">
        <f>C219*(1+ReservesUSDT!$E$9)</f>
        <v>84713517888.730667</v>
      </c>
      <c r="F219" s="4">
        <f t="shared" si="12"/>
        <v>84633783562.925415</v>
      </c>
      <c r="G219" s="4">
        <f t="shared" si="13"/>
        <v>2467626952.3770142</v>
      </c>
      <c r="H219" s="4">
        <f t="shared" si="14"/>
        <v>1</v>
      </c>
    </row>
    <row r="220" spans="1:8" x14ac:dyDescent="0.3">
      <c r="A220" s="1">
        <v>45052</v>
      </c>
      <c r="B220" s="26">
        <v>75886117874.591721</v>
      </c>
      <c r="C220" s="2">
        <v>82151905581.788605</v>
      </c>
      <c r="D220" s="5">
        <f t="shared" si="15"/>
        <v>-4.6817493399189155E-4</v>
      </c>
      <c r="E220" s="4">
        <f>C220*(1+ReservesUSDT!$E$9)</f>
        <v>84698825041.583176</v>
      </c>
      <c r="F220" s="4">
        <f t="shared" si="12"/>
        <v>84659171174.760147</v>
      </c>
      <c r="G220" s="4">
        <f t="shared" si="13"/>
        <v>2507265592.9715424</v>
      </c>
      <c r="H220" s="4">
        <f t="shared" si="14"/>
        <v>1</v>
      </c>
    </row>
    <row r="221" spans="1:8" x14ac:dyDescent="0.3">
      <c r="A221" s="1">
        <v>45053</v>
      </c>
      <c r="B221" s="26">
        <v>75891475887.647476</v>
      </c>
      <c r="C221" s="2">
        <v>82239351555.026703</v>
      </c>
      <c r="D221" s="5">
        <f t="shared" si="15"/>
        <v>7.0605971234556869E-5</v>
      </c>
      <c r="E221" s="4">
        <f>C221*(1+ReservesUSDT!$E$9)</f>
        <v>84788982063.936234</v>
      </c>
      <c r="F221" s="4">
        <f t="shared" si="12"/>
        <v>84794968672.364853</v>
      </c>
      <c r="G221" s="4">
        <f t="shared" si="13"/>
        <v>2555617117.33815</v>
      </c>
      <c r="H221" s="4">
        <f t="shared" si="14"/>
        <v>1</v>
      </c>
    </row>
    <row r="222" spans="1:8" x14ac:dyDescent="0.3">
      <c r="A222" s="1">
        <v>45054</v>
      </c>
      <c r="B222" s="26">
        <v>75884408630.647842</v>
      </c>
      <c r="C222" s="2">
        <v>81979806768.982697</v>
      </c>
      <c r="D222" s="5">
        <f t="shared" si="15"/>
        <v>-9.3123198843786037E-5</v>
      </c>
      <c r="E222" s="4">
        <f>C222*(1+ReservesUSDT!$E$9)</f>
        <v>84521390724.844162</v>
      </c>
      <c r="F222" s="4">
        <f t="shared" si="12"/>
        <v>84513519822.569138</v>
      </c>
      <c r="G222" s="4">
        <f t="shared" si="13"/>
        <v>2533713053.586441</v>
      </c>
      <c r="H222" s="4">
        <f t="shared" si="14"/>
        <v>1</v>
      </c>
    </row>
    <row r="223" spans="1:8" x14ac:dyDescent="0.3">
      <c r="A223" s="1">
        <v>45055</v>
      </c>
      <c r="B223" s="26">
        <v>75908801262.132797</v>
      </c>
      <c r="C223" s="2">
        <v>82444600542.158798</v>
      </c>
      <c r="D223" s="5">
        <f t="shared" si="15"/>
        <v>3.2144457504678042E-4</v>
      </c>
      <c r="E223" s="4">
        <f>C223*(1+ReservesUSDT!$E$9)</f>
        <v>85000594295.301422</v>
      </c>
      <c r="F223" s="4">
        <f t="shared" si="12"/>
        <v>85027917275.213394</v>
      </c>
      <c r="G223" s="4">
        <f t="shared" si="13"/>
        <v>2583316733.0545959</v>
      </c>
      <c r="H223" s="4">
        <f t="shared" si="14"/>
        <v>1</v>
      </c>
    </row>
    <row r="224" spans="1:8" x14ac:dyDescent="0.3">
      <c r="A224" s="1">
        <v>45056</v>
      </c>
      <c r="B224" s="26">
        <v>75833759199.964432</v>
      </c>
      <c r="C224" s="2">
        <v>82501557251.188705</v>
      </c>
      <c r="D224" s="5">
        <f t="shared" si="15"/>
        <v>-9.8858183663348546E-4</v>
      </c>
      <c r="E224" s="4">
        <f>C224*(1+ReservesUSDT!$E$9)</f>
        <v>85059316808.174423</v>
      </c>
      <c r="F224" s="4">
        <f t="shared" si="12"/>
        <v>84975228712.541412</v>
      </c>
      <c r="G224" s="4">
        <f t="shared" si="13"/>
        <v>2473671461.3527069</v>
      </c>
      <c r="H224" s="4">
        <f t="shared" si="14"/>
        <v>1</v>
      </c>
    </row>
    <row r="225" spans="1:8" x14ac:dyDescent="0.3">
      <c r="A225" s="1">
        <v>45057</v>
      </c>
      <c r="B225" s="26">
        <v>76473941457.706558</v>
      </c>
      <c r="C225" s="2">
        <v>82565452645.595993</v>
      </c>
      <c r="D225" s="5">
        <f t="shared" si="15"/>
        <v>8.4419164300432933E-3</v>
      </c>
      <c r="E225" s="4">
        <f>C225*(1+ReservesUSDT!$E$9)</f>
        <v>85125193123.441116</v>
      </c>
      <c r="F225" s="4">
        <f t="shared" si="12"/>
        <v>85843812889.880508</v>
      </c>
      <c r="G225" s="4">
        <f t="shared" si="13"/>
        <v>3278360244.2845154</v>
      </c>
      <c r="H225" s="4">
        <f t="shared" si="14"/>
        <v>1</v>
      </c>
    </row>
    <row r="226" spans="1:8" x14ac:dyDescent="0.3">
      <c r="A226" s="1">
        <v>45058</v>
      </c>
      <c r="B226" s="26">
        <v>76303542691.635223</v>
      </c>
      <c r="C226" s="2">
        <v>82667039654.897995</v>
      </c>
      <c r="D226" s="5">
        <f t="shared" si="15"/>
        <v>-2.2281938503924612E-3</v>
      </c>
      <c r="E226" s="4">
        <f>C226*(1+ReservesUSDT!$E$9)</f>
        <v>85229929590.190536</v>
      </c>
      <c r="F226" s="4">
        <f t="shared" si="12"/>
        <v>85040020785.208298</v>
      </c>
      <c r="G226" s="4">
        <f t="shared" si="13"/>
        <v>2372981130.3103027</v>
      </c>
      <c r="H226" s="4">
        <f t="shared" si="14"/>
        <v>1</v>
      </c>
    </row>
    <row r="227" spans="1:8" x14ac:dyDescent="0.3">
      <c r="A227" s="1">
        <v>45059</v>
      </c>
      <c r="B227" s="26">
        <v>76328424611.547104</v>
      </c>
      <c r="C227" s="2">
        <v>82799743141.691498</v>
      </c>
      <c r="D227" s="5">
        <f t="shared" si="15"/>
        <v>3.2609128009213881E-4</v>
      </c>
      <c r="E227" s="4">
        <f>C227*(1+ReservesUSDT!$E$9)</f>
        <v>85366747224.921356</v>
      </c>
      <c r="F227" s="4">
        <f t="shared" si="12"/>
        <v>85394584576.801239</v>
      </c>
      <c r="G227" s="4">
        <f t="shared" si="13"/>
        <v>2594841435.1097412</v>
      </c>
      <c r="H227" s="4">
        <f t="shared" si="14"/>
        <v>1</v>
      </c>
    </row>
    <row r="228" spans="1:8" x14ac:dyDescent="0.3">
      <c r="A228" s="1">
        <v>45060</v>
      </c>
      <c r="B228" s="26">
        <v>76330203400.075378</v>
      </c>
      <c r="C228" s="2">
        <v>83088864855.275894</v>
      </c>
      <c r="D228" s="5">
        <f t="shared" si="15"/>
        <v>2.3304405106317858E-5</v>
      </c>
      <c r="E228" s="4">
        <f>C228*(1+ReservesUSDT!$E$9)</f>
        <v>85664832452.052551</v>
      </c>
      <c r="F228" s="4">
        <f t="shared" si="12"/>
        <v>85666828820.011383</v>
      </c>
      <c r="G228" s="4">
        <f t="shared" si="13"/>
        <v>2577963964.7354889</v>
      </c>
      <c r="H228" s="4">
        <f t="shared" si="14"/>
        <v>1</v>
      </c>
    </row>
    <row r="229" spans="1:8" x14ac:dyDescent="0.3">
      <c r="A229" s="1">
        <v>45061</v>
      </c>
      <c r="B229" s="26">
        <v>76819829699.832596</v>
      </c>
      <c r="C229" s="2">
        <v>82795486682.097595</v>
      </c>
      <c r="D229" s="5">
        <f t="shared" si="15"/>
        <v>6.4145813576691434E-3</v>
      </c>
      <c r="E229" s="4">
        <f>C229*(1+ReservesUSDT!$E$9)</f>
        <v>85362358804.179474</v>
      </c>
      <c r="F229" s="4">
        <f t="shared" si="12"/>
        <v>85909922599.61142</v>
      </c>
      <c r="G229" s="4">
        <f t="shared" si="13"/>
        <v>3114435917.5138245</v>
      </c>
      <c r="H229" s="4">
        <f t="shared" si="14"/>
        <v>1</v>
      </c>
    </row>
    <row r="230" spans="1:8" x14ac:dyDescent="0.3">
      <c r="A230" s="1">
        <v>45062</v>
      </c>
      <c r="B230" s="26">
        <v>76358720141.427689</v>
      </c>
      <c r="C230" s="2">
        <v>82803772135.367096</v>
      </c>
      <c r="D230" s="5">
        <f t="shared" si="15"/>
        <v>-6.0024808725384618E-3</v>
      </c>
      <c r="E230" s="4">
        <f>C230*(1+ReservesUSDT!$E$9)</f>
        <v>85370901127.718948</v>
      </c>
      <c r="F230" s="4">
        <f t="shared" si="12"/>
        <v>84858463926.628448</v>
      </c>
      <c r="G230" s="4">
        <f t="shared" si="13"/>
        <v>2054691791.2613525</v>
      </c>
      <c r="H230" s="4">
        <f t="shared" si="14"/>
        <v>1</v>
      </c>
    </row>
    <row r="231" spans="1:8" x14ac:dyDescent="0.3">
      <c r="A231" s="1">
        <v>45063</v>
      </c>
      <c r="B231" s="26">
        <v>75610759576.592911</v>
      </c>
      <c r="C231" s="2">
        <v>82847420820.401001</v>
      </c>
      <c r="D231" s="5">
        <f t="shared" si="15"/>
        <v>-9.7953522983287803E-3</v>
      </c>
      <c r="E231" s="4">
        <f>C231*(1+ReservesUSDT!$E$9)</f>
        <v>85415903033.77092</v>
      </c>
      <c r="F231" s="4">
        <f t="shared" si="12"/>
        <v>84579224171.675247</v>
      </c>
      <c r="G231" s="4">
        <f t="shared" si="13"/>
        <v>1731803351.2742462</v>
      </c>
      <c r="H231" s="4">
        <f t="shared" si="14"/>
        <v>1</v>
      </c>
    </row>
    <row r="232" spans="1:8" x14ac:dyDescent="0.3">
      <c r="A232" s="1">
        <v>45064</v>
      </c>
      <c r="B232" s="26">
        <v>75446740851.498459</v>
      </c>
      <c r="C232" s="2">
        <v>82854296237.724792</v>
      </c>
      <c r="D232" s="5">
        <f t="shared" si="15"/>
        <v>-2.1692511226302741E-3</v>
      </c>
      <c r="E232" s="4">
        <f>C232*(1+ReservesUSDT!$E$9)</f>
        <v>85422991606.639328</v>
      </c>
      <c r="F232" s="4">
        <f t="shared" si="12"/>
        <v>85237687686.198196</v>
      </c>
      <c r="G232" s="4">
        <f t="shared" si="13"/>
        <v>2383391448.4734039</v>
      </c>
      <c r="H232" s="4">
        <f t="shared" si="14"/>
        <v>1</v>
      </c>
    </row>
    <row r="233" spans="1:8" x14ac:dyDescent="0.3">
      <c r="A233" s="1">
        <v>45065</v>
      </c>
      <c r="B233" s="26">
        <v>75395713634.458679</v>
      </c>
      <c r="C233" s="2">
        <v>82877902315.160599</v>
      </c>
      <c r="D233" s="5">
        <f t="shared" si="15"/>
        <v>-6.763342785106695E-4</v>
      </c>
      <c r="E233" s="4">
        <f>C233*(1+ReservesUSDT!$E$9)</f>
        <v>85447329532.929581</v>
      </c>
      <c r="F233" s="4">
        <f t="shared" si="12"/>
        <v>85389538574.959259</v>
      </c>
      <c r="G233" s="4">
        <f t="shared" si="13"/>
        <v>2511636259.7986603</v>
      </c>
      <c r="H233" s="4">
        <f t="shared" si="14"/>
        <v>1</v>
      </c>
    </row>
    <row r="234" spans="1:8" x14ac:dyDescent="0.3">
      <c r="A234" s="1">
        <v>45066</v>
      </c>
      <c r="B234" s="26">
        <v>75405465556.131897</v>
      </c>
      <c r="C234" s="2">
        <v>82912724184.799606</v>
      </c>
      <c r="D234" s="5">
        <f t="shared" si="15"/>
        <v>1.2934318415630433E-4</v>
      </c>
      <c r="E234" s="4">
        <f>C234*(1+ReservesUSDT!$E$9)</f>
        <v>85483230969.704407</v>
      </c>
      <c r="F234" s="4">
        <f t="shared" si="12"/>
        <v>85494287642.98999</v>
      </c>
      <c r="G234" s="4">
        <f t="shared" si="13"/>
        <v>2581563458.1903839</v>
      </c>
      <c r="H234" s="4">
        <f t="shared" si="14"/>
        <v>1</v>
      </c>
    </row>
    <row r="235" spans="1:8" x14ac:dyDescent="0.3">
      <c r="A235" s="1">
        <v>45067</v>
      </c>
      <c r="B235" s="26">
        <v>75396322403.580994</v>
      </c>
      <c r="C235" s="2">
        <v>82935921774.5457</v>
      </c>
      <c r="D235" s="5">
        <f t="shared" si="15"/>
        <v>-1.21253180833386E-4</v>
      </c>
      <c r="E235" s="4">
        <f>C235*(1+ReservesUSDT!$E$9)</f>
        <v>85507147744.140442</v>
      </c>
      <c r="F235" s="4">
        <f t="shared" si="12"/>
        <v>85496779730.492477</v>
      </c>
      <c r="G235" s="4">
        <f t="shared" si="13"/>
        <v>2560857955.9467773</v>
      </c>
      <c r="H235" s="4">
        <f t="shared" si="14"/>
        <v>1</v>
      </c>
    </row>
    <row r="236" spans="1:8" x14ac:dyDescent="0.3">
      <c r="A236" s="1">
        <v>45068</v>
      </c>
      <c r="B236" s="26">
        <v>75351924018.446503</v>
      </c>
      <c r="C236" s="2">
        <v>82951150480.099304</v>
      </c>
      <c r="D236" s="5">
        <f t="shared" si="15"/>
        <v>-5.8886672080417336E-4</v>
      </c>
      <c r="E236" s="4">
        <f>C236*(1+ReservesUSDT!$E$9)</f>
        <v>85522848578.566132</v>
      </c>
      <c r="F236" s="4">
        <f t="shared" si="12"/>
        <v>85472487019.169846</v>
      </c>
      <c r="G236" s="4">
        <f t="shared" si="13"/>
        <v>2521336539.0705414</v>
      </c>
      <c r="H236" s="4">
        <f t="shared" si="14"/>
        <v>1</v>
      </c>
    </row>
    <row r="237" spans="1:8" x14ac:dyDescent="0.3">
      <c r="A237" s="1">
        <v>45069</v>
      </c>
      <c r="B237" s="26">
        <v>75140209282.704422</v>
      </c>
      <c r="C237" s="2">
        <v>82986871465.6147</v>
      </c>
      <c r="D237" s="5">
        <f t="shared" si="15"/>
        <v>-2.8096792284992211E-3</v>
      </c>
      <c r="E237" s="4">
        <f>C237*(1+ReservesUSDT!$E$9)</f>
        <v>85559677006.112091</v>
      </c>
      <c r="F237" s="4">
        <f t="shared" si="12"/>
        <v>85319281758.830917</v>
      </c>
      <c r="G237" s="4">
        <f t="shared" si="13"/>
        <v>2332410293.216217</v>
      </c>
      <c r="H237" s="4">
        <f t="shared" si="14"/>
        <v>1</v>
      </c>
    </row>
    <row r="238" spans="1:8" x14ac:dyDescent="0.3">
      <c r="A238" s="1">
        <v>45070</v>
      </c>
      <c r="B238" s="26">
        <v>74185327006.119476</v>
      </c>
      <c r="C238" s="2">
        <v>83010344061.691406</v>
      </c>
      <c r="D238" s="5">
        <f t="shared" si="15"/>
        <v>-1.2708006614572179E-2</v>
      </c>
      <c r="E238" s="4">
        <f>C238*(1+ReservesUSDT!$E$9)</f>
        <v>85583877312.779282</v>
      </c>
      <c r="F238" s="4">
        <f t="shared" si="12"/>
        <v>84496276833.78775</v>
      </c>
      <c r="G238" s="4">
        <f t="shared" si="13"/>
        <v>1485932772.096344</v>
      </c>
      <c r="H238" s="4">
        <f t="shared" si="14"/>
        <v>1</v>
      </c>
    </row>
    <row r="239" spans="1:8" x14ac:dyDescent="0.3">
      <c r="A239" s="1">
        <v>45071</v>
      </c>
      <c r="B239" s="26">
        <v>74561712934.9814</v>
      </c>
      <c r="C239" s="2">
        <v>83087445100.973907</v>
      </c>
      <c r="D239" s="5">
        <f t="shared" si="15"/>
        <v>5.0735899409175009E-3</v>
      </c>
      <c r="E239" s="4">
        <f>C239*(1+ReservesUSDT!$E$9)</f>
        <v>85663368681.731293</v>
      </c>
      <c r="F239" s="4">
        <f t="shared" si="12"/>
        <v>86097989487.380035</v>
      </c>
      <c r="G239" s="4">
        <f t="shared" si="13"/>
        <v>3010544386.4061279</v>
      </c>
      <c r="H239" s="4">
        <f t="shared" si="14"/>
        <v>1</v>
      </c>
    </row>
    <row r="240" spans="1:8" x14ac:dyDescent="0.3">
      <c r="A240" s="1">
        <v>45072</v>
      </c>
      <c r="B240" s="26">
        <v>75050909059.101196</v>
      </c>
      <c r="C240" s="2">
        <v>83050428815.989105</v>
      </c>
      <c r="D240" s="5">
        <f t="shared" si="15"/>
        <v>6.5609560840746905E-3</v>
      </c>
      <c r="E240" s="4">
        <f>C240*(1+ReservesUSDT!$E$9)</f>
        <v>85625204797.115173</v>
      </c>
      <c r="F240" s="4">
        <f t="shared" si="12"/>
        <v>86186988005.478943</v>
      </c>
      <c r="G240" s="4">
        <f t="shared" si="13"/>
        <v>3136559189.4898376</v>
      </c>
      <c r="H240" s="4">
        <f t="shared" si="14"/>
        <v>1</v>
      </c>
    </row>
    <row r="241" spans="1:8" x14ac:dyDescent="0.3">
      <c r="A241" s="1">
        <v>45073</v>
      </c>
      <c r="B241" s="26">
        <v>75050990897.101151</v>
      </c>
      <c r="C241" s="2">
        <v>83125090385.814804</v>
      </c>
      <c r="D241" s="5">
        <f t="shared" si="15"/>
        <v>1.0904331603735502E-6</v>
      </c>
      <c r="E241" s="4">
        <f>C241*(1+ReservesUSDT!$E$9)</f>
        <v>85702181066.809875</v>
      </c>
      <c r="F241" s="4">
        <f t="shared" si="12"/>
        <v>85702274519.310028</v>
      </c>
      <c r="G241" s="4">
        <f t="shared" si="13"/>
        <v>2577184133.495224</v>
      </c>
      <c r="H241" s="4">
        <f t="shared" si="14"/>
        <v>1</v>
      </c>
    </row>
    <row r="242" spans="1:8" x14ac:dyDescent="0.3">
      <c r="A242" s="1">
        <v>45074</v>
      </c>
      <c r="B242" s="26">
        <v>75093399348.682922</v>
      </c>
      <c r="C242" s="2">
        <v>83115259981.778503</v>
      </c>
      <c r="D242" s="5">
        <f t="shared" si="15"/>
        <v>5.6506184761658993E-4</v>
      </c>
      <c r="E242" s="4">
        <f>C242*(1+ReservesUSDT!$E$9)</f>
        <v>85692045895.073288</v>
      </c>
      <c r="F242" s="4">
        <f t="shared" si="12"/>
        <v>85740467200.852798</v>
      </c>
      <c r="G242" s="4">
        <f t="shared" si="13"/>
        <v>2625207219.074295</v>
      </c>
      <c r="H242" s="4">
        <f t="shared" si="14"/>
        <v>1</v>
      </c>
    </row>
    <row r="243" spans="1:8" x14ac:dyDescent="0.3">
      <c r="A243" s="1">
        <v>45075</v>
      </c>
      <c r="B243" s="26">
        <v>75094584208.229858</v>
      </c>
      <c r="C243" s="2">
        <v>83238961008.243393</v>
      </c>
      <c r="D243" s="5">
        <f t="shared" si="15"/>
        <v>1.5778477964945353E-5</v>
      </c>
      <c r="E243" s="4">
        <f>C243*(1+ReservesUSDT!$E$9)</f>
        <v>85819581970.150482</v>
      </c>
      <c r="F243" s="4">
        <f t="shared" si="12"/>
        <v>85820936072.533554</v>
      </c>
      <c r="G243" s="4">
        <f t="shared" si="13"/>
        <v>2581975064.2901611</v>
      </c>
      <c r="H243" s="4">
        <f t="shared" si="14"/>
        <v>1</v>
      </c>
    </row>
    <row r="244" spans="1:8" x14ac:dyDescent="0.3">
      <c r="A244" s="1">
        <v>45076</v>
      </c>
      <c r="B244" s="26">
        <v>75104298015.500015</v>
      </c>
      <c r="C244" s="2">
        <v>83179557093.943298</v>
      </c>
      <c r="D244" s="5">
        <f t="shared" si="15"/>
        <v>1.2935429861654781E-4</v>
      </c>
      <c r="E244" s="4">
        <f>C244*(1+ReservesUSDT!$E$9)</f>
        <v>85758336382.376755</v>
      </c>
      <c r="F244" s="4">
        <f t="shared" si="12"/>
        <v>85769429591.830017</v>
      </c>
      <c r="G244" s="4">
        <f t="shared" si="13"/>
        <v>2589872497.8867188</v>
      </c>
      <c r="H244" s="4">
        <f t="shared" si="14"/>
        <v>1</v>
      </c>
    </row>
    <row r="245" spans="1:8" x14ac:dyDescent="0.3">
      <c r="A245" s="1">
        <v>45077</v>
      </c>
      <c r="B245" s="26">
        <v>73469602451.103653</v>
      </c>
      <c r="C245" s="2">
        <v>83178632658.515701</v>
      </c>
      <c r="D245" s="5">
        <f t="shared" si="15"/>
        <v>-2.1765672639121054E-2</v>
      </c>
      <c r="E245" s="4">
        <f>C245*(1+ReservesUSDT!$E$9)</f>
        <v>85757383287.083466</v>
      </c>
      <c r="F245" s="4">
        <f t="shared" si="12"/>
        <v>83890816156.069168</v>
      </c>
      <c r="G245" s="4">
        <f t="shared" si="13"/>
        <v>712183497.5534668</v>
      </c>
      <c r="H245" s="4">
        <f t="shared" si="14"/>
        <v>1</v>
      </c>
    </row>
    <row r="246" spans="1:8" x14ac:dyDescent="0.3">
      <c r="A246" s="1">
        <v>45078</v>
      </c>
      <c r="B246" s="26">
        <v>73913885800.032867</v>
      </c>
      <c r="C246" s="2">
        <v>83259425002.2453</v>
      </c>
      <c r="D246" s="5">
        <f t="shared" si="15"/>
        <v>6.0471723557358175E-3</v>
      </c>
      <c r="E246" s="4">
        <f>C246*(1+ReservesUSDT!$E$9)</f>
        <v>85840680400.373672</v>
      </c>
      <c r="F246" s="4">
        <f t="shared" si="12"/>
        <v>86359773789.888367</v>
      </c>
      <c r="G246" s="4">
        <f t="shared" si="13"/>
        <v>3100348787.6430664</v>
      </c>
      <c r="H246" s="4">
        <f t="shared" si="14"/>
        <v>1</v>
      </c>
    </row>
    <row r="247" spans="1:8" x14ac:dyDescent="0.3">
      <c r="A247" s="1">
        <v>45079</v>
      </c>
      <c r="B247" s="26">
        <v>73814909846.840256</v>
      </c>
      <c r="C247" s="2">
        <v>83245325860.457596</v>
      </c>
      <c r="D247" s="5">
        <f t="shared" si="15"/>
        <v>-1.339071165333966E-3</v>
      </c>
      <c r="E247" s="4">
        <f>C247*(1+ReservesUSDT!$E$9)</f>
        <v>85826144149.083389</v>
      </c>
      <c r="F247" s="4">
        <f t="shared" si="12"/>
        <v>85711216834.221558</v>
      </c>
      <c r="G247" s="4">
        <f t="shared" si="13"/>
        <v>2465890973.7639618</v>
      </c>
      <c r="H247" s="4">
        <f t="shared" si="14"/>
        <v>1</v>
      </c>
    </row>
    <row r="248" spans="1:8" x14ac:dyDescent="0.3">
      <c r="A248" s="1">
        <v>45080</v>
      </c>
      <c r="B248" s="26">
        <v>73808977911.810547</v>
      </c>
      <c r="C248" s="2">
        <v>83185392884.922195</v>
      </c>
      <c r="D248" s="5">
        <f t="shared" si="15"/>
        <v>-8.0362287809022993E-5</v>
      </c>
      <c r="E248" s="4">
        <f>C248*(1+ReservesUSDT!$E$9)</f>
        <v>85764353097.821152</v>
      </c>
      <c r="F248" s="4">
        <f t="shared" si="12"/>
        <v>85757460878.193741</v>
      </c>
      <c r="G248" s="4">
        <f t="shared" si="13"/>
        <v>2572067993.2715454</v>
      </c>
      <c r="H248" s="4">
        <f t="shared" si="14"/>
        <v>1</v>
      </c>
    </row>
    <row r="249" spans="1:8" x14ac:dyDescent="0.3">
      <c r="A249" s="1">
        <v>45081</v>
      </c>
      <c r="B249" s="26">
        <v>73818401425.50972</v>
      </c>
      <c r="C249" s="2">
        <v>83181185644.9552</v>
      </c>
      <c r="D249" s="5">
        <f t="shared" si="15"/>
        <v>1.2767435569196615E-4</v>
      </c>
      <c r="E249" s="4">
        <f>C249*(1+ReservesUSDT!$E$9)</f>
        <v>85760015422.640656</v>
      </c>
      <c r="F249" s="4">
        <f t="shared" si="12"/>
        <v>85770964777.353867</v>
      </c>
      <c r="G249" s="4">
        <f t="shared" si="13"/>
        <v>2589779132.3986664</v>
      </c>
      <c r="H249" s="4">
        <f t="shared" si="14"/>
        <v>1</v>
      </c>
    </row>
    <row r="250" spans="1:8" x14ac:dyDescent="0.3">
      <c r="A250" s="1">
        <v>45082</v>
      </c>
      <c r="B250" s="26">
        <v>74615090102.960739</v>
      </c>
      <c r="C250" s="2">
        <v>83202873665.422699</v>
      </c>
      <c r="D250" s="5">
        <f t="shared" si="15"/>
        <v>1.0792548498289539E-2</v>
      </c>
      <c r="E250" s="4">
        <f>C250*(1+ReservesUSDT!$E$9)</f>
        <v>85782375827.284546</v>
      </c>
      <c r="F250" s="4">
        <f t="shared" si="12"/>
        <v>86708186278.69902</v>
      </c>
      <c r="G250" s="4">
        <f t="shared" si="13"/>
        <v>3505312613.2763214</v>
      </c>
      <c r="H250" s="4">
        <f t="shared" si="14"/>
        <v>1</v>
      </c>
    </row>
    <row r="251" spans="1:8" x14ac:dyDescent="0.3">
      <c r="A251" s="1">
        <v>45083</v>
      </c>
      <c r="B251" s="26">
        <v>75002935582.228363</v>
      </c>
      <c r="C251" s="2">
        <v>83214677269.124496</v>
      </c>
      <c r="D251" s="5">
        <f t="shared" si="15"/>
        <v>5.197949620277067E-3</v>
      </c>
      <c r="E251" s="4">
        <f>C251*(1+ReservesUSDT!$E$9)</f>
        <v>85794545372.92952</v>
      </c>
      <c r="F251" s="4">
        <f t="shared" si="12"/>
        <v>86240501097.47258</v>
      </c>
      <c r="G251" s="4">
        <f t="shared" si="13"/>
        <v>3025823828.3480835</v>
      </c>
      <c r="H251" s="4">
        <f t="shared" si="14"/>
        <v>1</v>
      </c>
    </row>
    <row r="252" spans="1:8" x14ac:dyDescent="0.3">
      <c r="A252" s="1">
        <v>45084</v>
      </c>
      <c r="B252" s="26">
        <v>74694106689.084991</v>
      </c>
      <c r="C252" s="2">
        <v>83215224249.208405</v>
      </c>
      <c r="D252" s="5">
        <f t="shared" si="15"/>
        <v>-4.1175574095335451E-3</v>
      </c>
      <c r="E252" s="4">
        <f>C252*(1+ReservesUSDT!$E$9)</f>
        <v>85795109310.796814</v>
      </c>
      <c r="F252" s="4">
        <f t="shared" si="12"/>
        <v>85441843022.752396</v>
      </c>
      <c r="G252" s="4">
        <f t="shared" si="13"/>
        <v>2226618773.5439911</v>
      </c>
      <c r="H252" s="4">
        <f t="shared" si="14"/>
        <v>1</v>
      </c>
    </row>
    <row r="253" spans="1:8" x14ac:dyDescent="0.3">
      <c r="A253" s="1">
        <v>45085</v>
      </c>
      <c r="B253" s="26">
        <v>75332082292.358078</v>
      </c>
      <c r="C253" s="2">
        <v>83294694375.899307</v>
      </c>
      <c r="D253" s="5">
        <f t="shared" si="15"/>
        <v>8.5411772300680519E-3</v>
      </c>
      <c r="E253" s="4">
        <f>C253*(1+ReservesUSDT!$E$9)</f>
        <v>85877043214.93399</v>
      </c>
      <c r="F253" s="4">
        <f t="shared" si="12"/>
        <v>86610534261.026962</v>
      </c>
      <c r="G253" s="4">
        <f t="shared" si="13"/>
        <v>3315839885.127655</v>
      </c>
      <c r="H253" s="4">
        <f t="shared" si="14"/>
        <v>1</v>
      </c>
    </row>
    <row r="254" spans="1:8" x14ac:dyDescent="0.3">
      <c r="A254" s="1">
        <v>45086</v>
      </c>
      <c r="B254" s="26">
        <v>75207970003.152054</v>
      </c>
      <c r="C254" s="2">
        <v>83314341457.229996</v>
      </c>
      <c r="D254" s="5">
        <f t="shared" si="15"/>
        <v>-1.6475356239902387E-3</v>
      </c>
      <c r="E254" s="4">
        <f>C254*(1+ReservesUSDT!$E$9)</f>
        <v>85897299406.101089</v>
      </c>
      <c r="F254" s="4">
        <f t="shared" si="12"/>
        <v>85755780545.324982</v>
      </c>
      <c r="G254" s="4">
        <f t="shared" si="13"/>
        <v>2441439088.094986</v>
      </c>
      <c r="H254" s="4">
        <f t="shared" si="14"/>
        <v>1</v>
      </c>
    </row>
    <row r="255" spans="1:8" x14ac:dyDescent="0.3">
      <c r="A255" s="1">
        <v>45087</v>
      </c>
      <c r="B255" s="26">
        <v>75172247452.173874</v>
      </c>
      <c r="C255" s="2">
        <v>83340103621.551407</v>
      </c>
      <c r="D255" s="5">
        <f t="shared" si="15"/>
        <v>-4.7498358188211644E-4</v>
      </c>
      <c r="E255" s="4">
        <f>C255*(1+ReservesUSDT!$E$9)</f>
        <v>85923860263.49202</v>
      </c>
      <c r="F255" s="4">
        <f t="shared" si="12"/>
        <v>85883047840.574921</v>
      </c>
      <c r="G255" s="4">
        <f t="shared" si="13"/>
        <v>2542944219.0235138</v>
      </c>
      <c r="H255" s="4">
        <f t="shared" si="14"/>
        <v>1</v>
      </c>
    </row>
    <row r="256" spans="1:8" x14ac:dyDescent="0.3">
      <c r="A256" s="1">
        <v>45088</v>
      </c>
      <c r="B256" s="26">
        <v>75191678961.288086</v>
      </c>
      <c r="C256" s="2">
        <v>83392178490.084702</v>
      </c>
      <c r="D256" s="5">
        <f t="shared" si="15"/>
        <v>2.5849312442833053E-4</v>
      </c>
      <c r="E256" s="4">
        <f>C256*(1+ReservesUSDT!$E$9)</f>
        <v>85977549586.310883</v>
      </c>
      <c r="F256" s="4">
        <f t="shared" si="12"/>
        <v>85999774191.734131</v>
      </c>
      <c r="G256" s="4">
        <f t="shared" si="13"/>
        <v>2607595701.6494293</v>
      </c>
      <c r="H256" s="4">
        <f t="shared" si="14"/>
        <v>1</v>
      </c>
    </row>
    <row r="257" spans="1:8" x14ac:dyDescent="0.3">
      <c r="A257" s="1">
        <v>45089</v>
      </c>
      <c r="B257" s="26">
        <v>75419002022.226959</v>
      </c>
      <c r="C257" s="2">
        <v>83421999682.598602</v>
      </c>
      <c r="D257" s="5">
        <f t="shared" si="15"/>
        <v>3.0232475731245341E-3</v>
      </c>
      <c r="E257" s="4">
        <f>C257*(1+ReservesUSDT!$E$9)</f>
        <v>86008295312.163239</v>
      </c>
      <c r="F257" s="4">
        <f t="shared" si="12"/>
        <v>86268319682.234314</v>
      </c>
      <c r="G257" s="4">
        <f t="shared" si="13"/>
        <v>2846319999.6357117</v>
      </c>
      <c r="H257" s="4">
        <f t="shared" si="14"/>
        <v>1</v>
      </c>
    </row>
    <row r="258" spans="1:8" x14ac:dyDescent="0.3">
      <c r="A258" s="1">
        <v>45090</v>
      </c>
      <c r="B258" s="26">
        <v>75496023499.336716</v>
      </c>
      <c r="C258" s="2">
        <v>83412876219.147202</v>
      </c>
      <c r="D258" s="5">
        <f t="shared" si="15"/>
        <v>1.0212476304984417E-3</v>
      </c>
      <c r="E258" s="4">
        <f>C258*(1+ReservesUSDT!$E$9)</f>
        <v>85998888997.980133</v>
      </c>
      <c r="F258" s="4">
        <f t="shared" ref="F258:F321" si="16">E258*(D258+1)</f>
        <v>86086715159.594818</v>
      </c>
      <c r="G258" s="4">
        <f t="shared" ref="G258:G321" si="17">F258-C258</f>
        <v>2673838940.4476166</v>
      </c>
      <c r="H258" s="4">
        <f t="shared" si="14"/>
        <v>1</v>
      </c>
    </row>
    <row r="259" spans="1:8" x14ac:dyDescent="0.3">
      <c r="A259" s="1">
        <v>45091</v>
      </c>
      <c r="B259" s="26">
        <v>75185185117.568008</v>
      </c>
      <c r="C259" s="2">
        <v>83477452867.1745</v>
      </c>
      <c r="D259" s="5">
        <f t="shared" si="15"/>
        <v>-4.1172815118062237E-3</v>
      </c>
      <c r="E259" s="4">
        <f>C259*(1+ReservesUSDT!$E$9)</f>
        <v>86065467687.473709</v>
      </c>
      <c r="F259" s="4">
        <f t="shared" si="16"/>
        <v>85711111928.559113</v>
      </c>
      <c r="G259" s="4">
        <f t="shared" si="17"/>
        <v>2233659061.384613</v>
      </c>
      <c r="H259" s="4">
        <f t="shared" ref="H259:H322" si="18">IF(G259&gt;0,1,0)</f>
        <v>1</v>
      </c>
    </row>
    <row r="260" spans="1:8" x14ac:dyDescent="0.3">
      <c r="A260" s="1">
        <v>45092</v>
      </c>
      <c r="B260" s="26">
        <v>75539233632.423325</v>
      </c>
      <c r="C260" s="2">
        <v>83520295613.280899</v>
      </c>
      <c r="D260" s="5">
        <f t="shared" ref="D260:D323" si="19">(B260-B259)/B259</f>
        <v>4.7090196599461195E-3</v>
      </c>
      <c r="E260" s="4">
        <f>C260*(1+ReservesUSDT!$E$9)</f>
        <v>86109638668.42746</v>
      </c>
      <c r="F260" s="4">
        <f t="shared" si="16"/>
        <v>86515130649.827942</v>
      </c>
      <c r="G260" s="4">
        <f t="shared" si="17"/>
        <v>2994835036.5470428</v>
      </c>
      <c r="H260" s="4">
        <f t="shared" si="18"/>
        <v>1</v>
      </c>
    </row>
    <row r="261" spans="1:8" x14ac:dyDescent="0.3">
      <c r="A261" s="1">
        <v>45093</v>
      </c>
      <c r="B261" s="26">
        <v>75483380220.145721</v>
      </c>
      <c r="C261" s="2">
        <v>83531769676.534393</v>
      </c>
      <c r="D261" s="5">
        <f t="shared" si="19"/>
        <v>-7.3939606733883342E-4</v>
      </c>
      <c r="E261" s="4">
        <f>C261*(1+ReservesUSDT!$E$9)</f>
        <v>86121468457.026291</v>
      </c>
      <c r="F261" s="4">
        <f t="shared" si="16"/>
        <v>86057790581.935715</v>
      </c>
      <c r="G261" s="4">
        <f t="shared" si="17"/>
        <v>2526020905.4013214</v>
      </c>
      <c r="H261" s="4">
        <f t="shared" si="18"/>
        <v>1</v>
      </c>
    </row>
    <row r="262" spans="1:8" x14ac:dyDescent="0.3">
      <c r="A262" s="1">
        <v>45094</v>
      </c>
      <c r="B262" s="26">
        <v>75490769399.561905</v>
      </c>
      <c r="C262" s="2">
        <v>83512114862.299606</v>
      </c>
      <c r="D262" s="5">
        <f t="shared" si="19"/>
        <v>9.7891474846954158E-5</v>
      </c>
      <c r="E262" s="4">
        <f>C262*(1+ReservesUSDT!$E$9)</f>
        <v>86101204293.215256</v>
      </c>
      <c r="F262" s="4">
        <f t="shared" si="16"/>
        <v>86109632867.089615</v>
      </c>
      <c r="G262" s="4">
        <f t="shared" si="17"/>
        <v>2597518004.7900085</v>
      </c>
      <c r="H262" s="4">
        <f t="shared" si="18"/>
        <v>1</v>
      </c>
    </row>
    <row r="263" spans="1:8" x14ac:dyDescent="0.3">
      <c r="A263" s="1">
        <v>45095</v>
      </c>
      <c r="B263" s="26">
        <v>75487461032.414932</v>
      </c>
      <c r="C263" s="2">
        <v>83510630760.906296</v>
      </c>
      <c r="D263" s="5">
        <f t="shared" si="19"/>
        <v>-4.3824790411950097E-5</v>
      </c>
      <c r="E263" s="4">
        <f>C263*(1+ReservesUSDT!$E$9)</f>
        <v>86099674180.878052</v>
      </c>
      <c r="F263" s="4">
        <f t="shared" si="16"/>
        <v>86095900880.70253</v>
      </c>
      <c r="G263" s="4">
        <f t="shared" si="17"/>
        <v>2585270119.7962341</v>
      </c>
      <c r="H263" s="4">
        <f t="shared" si="18"/>
        <v>1</v>
      </c>
    </row>
    <row r="264" spans="1:8" x14ac:dyDescent="0.3">
      <c r="A264" s="1">
        <v>45096</v>
      </c>
      <c r="B264" s="26">
        <v>75487555138.866623</v>
      </c>
      <c r="C264" s="2">
        <v>83130615716.816895</v>
      </c>
      <c r="D264" s="5">
        <f t="shared" si="19"/>
        <v>1.246650111205406E-6</v>
      </c>
      <c r="E264" s="4">
        <f>C264*(1+ReservesUSDT!$E$9)</f>
        <v>85707877697.223114</v>
      </c>
      <c r="F264" s="4">
        <f t="shared" si="16"/>
        <v>85707984544.958374</v>
      </c>
      <c r="G264" s="4">
        <f t="shared" si="17"/>
        <v>2577368828.1414795</v>
      </c>
      <c r="H264" s="4">
        <f t="shared" si="18"/>
        <v>1</v>
      </c>
    </row>
    <row r="265" spans="1:8" x14ac:dyDescent="0.3">
      <c r="A265" s="1">
        <v>45097</v>
      </c>
      <c r="B265" s="26">
        <v>75485307005.773972</v>
      </c>
      <c r="C265" s="2">
        <v>83176269486.242996</v>
      </c>
      <c r="D265" s="5">
        <f t="shared" si="19"/>
        <v>-2.978150621669638E-5</v>
      </c>
      <c r="E265" s="4">
        <f>C265*(1+ReservesUSDT!$E$9)</f>
        <v>85754946850.41835</v>
      </c>
      <c r="F265" s="4">
        <f t="shared" si="16"/>
        <v>85752392938.935608</v>
      </c>
      <c r="G265" s="4">
        <f t="shared" si="17"/>
        <v>2576123452.6926117</v>
      </c>
      <c r="H265" s="4">
        <f t="shared" si="18"/>
        <v>1</v>
      </c>
    </row>
    <row r="266" spans="1:8" x14ac:dyDescent="0.3">
      <c r="A266" s="1">
        <v>45098</v>
      </c>
      <c r="B266" s="26">
        <v>74786218857.192169</v>
      </c>
      <c r="C266" s="2">
        <v>83135121982.1996</v>
      </c>
      <c r="D266" s="5">
        <f t="shared" si="19"/>
        <v>-9.2612480005986892E-3</v>
      </c>
      <c r="E266" s="4">
        <f>C266*(1+ReservesUSDT!$E$9)</f>
        <v>85712523668.372986</v>
      </c>
      <c r="F266" s="4">
        <f t="shared" si="16"/>
        <v>84918718729.923004</v>
      </c>
      <c r="G266" s="4">
        <f t="shared" si="17"/>
        <v>1783596747.7234039</v>
      </c>
      <c r="H266" s="4">
        <f t="shared" si="18"/>
        <v>1</v>
      </c>
    </row>
    <row r="267" spans="1:8" x14ac:dyDescent="0.3">
      <c r="A267" s="1">
        <v>45099</v>
      </c>
      <c r="B267" s="26">
        <v>74735900193.205078</v>
      </c>
      <c r="C267" s="2">
        <v>83170086674.345795</v>
      </c>
      <c r="D267" s="5">
        <f t="shared" si="19"/>
        <v>-6.7283337433032863E-4</v>
      </c>
      <c r="E267" s="4">
        <f>C267*(1+ReservesUSDT!$E$9)</f>
        <v>85748572355.518478</v>
      </c>
      <c r="F267" s="4">
        <f t="shared" si="16"/>
        <v>85690877854.236511</v>
      </c>
      <c r="G267" s="4">
        <f t="shared" si="17"/>
        <v>2520791179.8907166</v>
      </c>
      <c r="H267" s="4">
        <f t="shared" si="18"/>
        <v>1</v>
      </c>
    </row>
    <row r="268" spans="1:8" x14ac:dyDescent="0.3">
      <c r="A268" s="1">
        <v>45100</v>
      </c>
      <c r="B268" s="26">
        <v>74790356663.142487</v>
      </c>
      <c r="C268" s="2">
        <v>83172721039.265396</v>
      </c>
      <c r="D268" s="5">
        <f t="shared" si="19"/>
        <v>7.2865209085097203E-4</v>
      </c>
      <c r="E268" s="4">
        <f>C268*(1+ReservesUSDT!$E$9)</f>
        <v>85751288392.497055</v>
      </c>
      <c r="F268" s="4">
        <f t="shared" si="16"/>
        <v>85813771248.077408</v>
      </c>
      <c r="G268" s="4">
        <f t="shared" si="17"/>
        <v>2641050208.8120117</v>
      </c>
      <c r="H268" s="4">
        <f t="shared" si="18"/>
        <v>1</v>
      </c>
    </row>
    <row r="269" spans="1:8" x14ac:dyDescent="0.3">
      <c r="A269" s="1">
        <v>45101</v>
      </c>
      <c r="B269" s="26">
        <v>74768952066.248474</v>
      </c>
      <c r="C269" s="2">
        <v>83349230026.908401</v>
      </c>
      <c r="D269" s="5">
        <f t="shared" si="19"/>
        <v>-2.8619460915822688E-4</v>
      </c>
      <c r="E269" s="4">
        <f>C269*(1+ReservesUSDT!$E$9)</f>
        <v>85933269610.787338</v>
      </c>
      <c r="F269" s="4">
        <f t="shared" si="16"/>
        <v>85908675972.27739</v>
      </c>
      <c r="G269" s="4">
        <f t="shared" si="17"/>
        <v>2559445945.368988</v>
      </c>
      <c r="H269" s="4">
        <f t="shared" si="18"/>
        <v>1</v>
      </c>
    </row>
    <row r="270" spans="1:8" x14ac:dyDescent="0.3">
      <c r="A270" s="1">
        <v>45102</v>
      </c>
      <c r="B270" s="26">
        <v>74761561302.871002</v>
      </c>
      <c r="C270" s="2">
        <v>83310443944.227097</v>
      </c>
      <c r="D270" s="5">
        <f t="shared" si="19"/>
        <v>-9.8848026797585621E-5</v>
      </c>
      <c r="E270" s="4">
        <f>C270*(1+ReservesUSDT!$E$9)</f>
        <v>85893281060.213776</v>
      </c>
      <c r="F270" s="4">
        <f t="shared" si="16"/>
        <v>85884790678.865799</v>
      </c>
      <c r="G270" s="4">
        <f t="shared" si="17"/>
        <v>2574346734.6387024</v>
      </c>
      <c r="H270" s="4">
        <f t="shared" si="18"/>
        <v>1</v>
      </c>
    </row>
    <row r="271" spans="1:8" x14ac:dyDescent="0.3">
      <c r="A271" s="1">
        <v>45103</v>
      </c>
      <c r="B271" s="26">
        <v>74523701250.805313</v>
      </c>
      <c r="C271" s="2">
        <v>83241756372.506302</v>
      </c>
      <c r="D271" s="5">
        <f t="shared" si="19"/>
        <v>-3.1815821917105247E-3</v>
      </c>
      <c r="E271" s="4">
        <f>C271*(1+ReservesUSDT!$E$9)</f>
        <v>85822463997.864334</v>
      </c>
      <c r="F271" s="4">
        <f t="shared" si="16"/>
        <v>85549412774.76001</v>
      </c>
      <c r="G271" s="4">
        <f t="shared" si="17"/>
        <v>2307656402.2537079</v>
      </c>
      <c r="H271" s="4">
        <f t="shared" si="18"/>
        <v>1</v>
      </c>
    </row>
    <row r="272" spans="1:8" x14ac:dyDescent="0.3">
      <c r="A272" s="1">
        <v>45104</v>
      </c>
      <c r="B272" s="26">
        <v>74736938867.778976</v>
      </c>
      <c r="C272" s="2">
        <v>83129801763.556793</v>
      </c>
      <c r="D272" s="5">
        <f t="shared" si="19"/>
        <v>2.8613395925683313E-3</v>
      </c>
      <c r="E272" s="4">
        <f>C272*(1+ReservesUSDT!$E$9)</f>
        <v>85707038509.327454</v>
      </c>
      <c r="F272" s="4">
        <f t="shared" si="16"/>
        <v>85952275451.975967</v>
      </c>
      <c r="G272" s="4">
        <f t="shared" si="17"/>
        <v>2822473688.4191742</v>
      </c>
      <c r="H272" s="4">
        <f t="shared" si="18"/>
        <v>1</v>
      </c>
    </row>
    <row r="273" spans="1:8" x14ac:dyDescent="0.3">
      <c r="A273" s="1">
        <v>45105</v>
      </c>
      <c r="B273" s="26">
        <v>74201971326.721756</v>
      </c>
      <c r="C273" s="2">
        <v>83283881739.3974</v>
      </c>
      <c r="D273" s="5">
        <f t="shared" si="19"/>
        <v>-7.1580071268862039E-3</v>
      </c>
      <c r="E273" s="4">
        <f>C273*(1+ReservesUSDT!$E$9)</f>
        <v>85865895359.009933</v>
      </c>
      <c r="F273" s="4">
        <f t="shared" si="16"/>
        <v>85251266668.073669</v>
      </c>
      <c r="G273" s="4">
        <f t="shared" si="17"/>
        <v>1967384928.6762695</v>
      </c>
      <c r="H273" s="4">
        <f t="shared" si="18"/>
        <v>1</v>
      </c>
    </row>
    <row r="274" spans="1:8" x14ac:dyDescent="0.3">
      <c r="A274" s="1">
        <v>45106</v>
      </c>
      <c r="B274" s="26">
        <v>74224045331.786316</v>
      </c>
      <c r="C274" s="2">
        <v>83317728409.279099</v>
      </c>
      <c r="D274" s="5">
        <f t="shared" si="19"/>
        <v>2.9748542619393458E-4</v>
      </c>
      <c r="E274" s="4">
        <f>C274*(1+ReservesUSDT!$E$9)</f>
        <v>85900791362.337524</v>
      </c>
      <c r="F274" s="4">
        <f t="shared" si="16"/>
        <v>85926345595.866348</v>
      </c>
      <c r="G274" s="4">
        <f t="shared" si="17"/>
        <v>2608617186.5872498</v>
      </c>
      <c r="H274" s="4">
        <f t="shared" si="18"/>
        <v>1</v>
      </c>
    </row>
    <row r="275" spans="1:8" x14ac:dyDescent="0.3">
      <c r="A275" s="18">
        <v>45107</v>
      </c>
      <c r="B275" s="26">
        <v>86483856150.600708</v>
      </c>
      <c r="C275" s="2">
        <v>83395956301.867004</v>
      </c>
      <c r="D275" s="5">
        <v>0</v>
      </c>
      <c r="E275" s="4">
        <f>C275*(1+ReservesUSDT!$E$10)</f>
        <v>86725889112.005829</v>
      </c>
      <c r="F275" s="4">
        <f t="shared" si="16"/>
        <v>86725889112.005829</v>
      </c>
      <c r="G275" s="4">
        <f t="shared" si="17"/>
        <v>3329932810.1388245</v>
      </c>
      <c r="H275" s="4">
        <f t="shared" si="18"/>
        <v>1</v>
      </c>
    </row>
    <row r="276" spans="1:8" x14ac:dyDescent="0.3">
      <c r="A276" s="1">
        <v>45108</v>
      </c>
      <c r="B276" s="26">
        <v>86499468507.363571</v>
      </c>
      <c r="C276" s="2">
        <v>83284621552.312393</v>
      </c>
      <c r="D276" s="5">
        <f t="shared" si="19"/>
        <v>1.8052336537441408E-4</v>
      </c>
      <c r="E276" s="4">
        <f>C276*(1+ReservesUSDT!$E$10)</f>
        <v>86610108856.315308</v>
      </c>
      <c r="F276" s="4">
        <f t="shared" si="16"/>
        <v>86625744004.641495</v>
      </c>
      <c r="G276" s="4">
        <f t="shared" si="17"/>
        <v>3341122452.3291016</v>
      </c>
      <c r="H276" s="4">
        <f t="shared" si="18"/>
        <v>1</v>
      </c>
    </row>
    <row r="277" spans="1:8" x14ac:dyDescent="0.3">
      <c r="A277" s="1">
        <v>45109</v>
      </c>
      <c r="B277" s="26">
        <v>86499425977.416962</v>
      </c>
      <c r="C277" s="2">
        <v>83335613301.622498</v>
      </c>
      <c r="D277" s="5">
        <f t="shared" si="19"/>
        <v>-4.9167870442899384E-7</v>
      </c>
      <c r="E277" s="4">
        <f>C277*(1+ReservesUSDT!$E$10)</f>
        <v>86663136664.765488</v>
      </c>
      <c r="F277" s="4">
        <f t="shared" si="16"/>
        <v>86663094054.346725</v>
      </c>
      <c r="G277" s="4">
        <f t="shared" si="17"/>
        <v>3327480752.7242279</v>
      </c>
      <c r="H277" s="4">
        <f t="shared" si="18"/>
        <v>1</v>
      </c>
    </row>
    <row r="278" spans="1:8" x14ac:dyDescent="0.3">
      <c r="A278" s="1">
        <v>45110</v>
      </c>
      <c r="B278" s="26">
        <v>86491707164.500168</v>
      </c>
      <c r="C278" s="2">
        <v>83275413162.653</v>
      </c>
      <c r="D278" s="5">
        <f t="shared" si="19"/>
        <v>-8.9235423583146445E-5</v>
      </c>
      <c r="E278" s="4">
        <f>C278*(1+ReservesUSDT!$E$10)</f>
        <v>86600532783.134857</v>
      </c>
      <c r="F278" s="4">
        <f t="shared" si="16"/>
        <v>86592804947.909424</v>
      </c>
      <c r="G278" s="4">
        <f t="shared" si="17"/>
        <v>3317391785.256424</v>
      </c>
      <c r="H278" s="4">
        <f t="shared" si="18"/>
        <v>1</v>
      </c>
    </row>
    <row r="279" spans="1:8" x14ac:dyDescent="0.3">
      <c r="A279" s="1">
        <v>45111</v>
      </c>
      <c r="B279" s="26">
        <v>85901928448.610626</v>
      </c>
      <c r="C279" s="2">
        <v>83340559709.139008</v>
      </c>
      <c r="D279" s="5">
        <f t="shared" si="19"/>
        <v>-6.8189047854938355E-3</v>
      </c>
      <c r="E279" s="4">
        <f>C279*(1+ReservesUSDT!$E$10)</f>
        <v>86668280578.317215</v>
      </c>
      <c r="F279" s="4">
        <f t="shared" si="16"/>
        <v>86077297825.13121</v>
      </c>
      <c r="G279" s="4">
        <f t="shared" si="17"/>
        <v>2736738115.9922028</v>
      </c>
      <c r="H279" s="4">
        <f t="shared" si="18"/>
        <v>1</v>
      </c>
    </row>
    <row r="280" spans="1:8" x14ac:dyDescent="0.3">
      <c r="A280" s="1">
        <v>45112</v>
      </c>
      <c r="B280" s="26">
        <v>85787959185.5616</v>
      </c>
      <c r="C280" s="2">
        <v>83379982352.335098</v>
      </c>
      <c r="D280" s="5">
        <f t="shared" si="19"/>
        <v>-1.3267369558205748E-3</v>
      </c>
      <c r="E280" s="4">
        <f>C280*(1+ReservesUSDT!$E$10)</f>
        <v>86709277335.641403</v>
      </c>
      <c r="F280" s="4">
        <f t="shared" si="16"/>
        <v>86594236932.987717</v>
      </c>
      <c r="G280" s="4">
        <f t="shared" si="17"/>
        <v>3214254580.6526184</v>
      </c>
      <c r="H280" s="4">
        <f t="shared" si="18"/>
        <v>1</v>
      </c>
    </row>
    <row r="281" spans="1:8" x14ac:dyDescent="0.3">
      <c r="A281" s="1">
        <v>45113</v>
      </c>
      <c r="B281" s="26">
        <v>85597569834.979721</v>
      </c>
      <c r="C281" s="2">
        <v>83318318450.320099</v>
      </c>
      <c r="D281" s="5">
        <f t="shared" si="19"/>
        <v>-2.2193015475523961E-3</v>
      </c>
      <c r="E281" s="4">
        <f>C281*(1+ReservesUSDT!$E$10)</f>
        <v>86645151244.095551</v>
      </c>
      <c r="F281" s="4">
        <f t="shared" si="16"/>
        <v>86452859525.851624</v>
      </c>
      <c r="G281" s="4">
        <f t="shared" si="17"/>
        <v>3134541075.5315247</v>
      </c>
      <c r="H281" s="4">
        <f t="shared" si="18"/>
        <v>1</v>
      </c>
    </row>
    <row r="282" spans="1:8" x14ac:dyDescent="0.3">
      <c r="A282" s="1">
        <v>45114</v>
      </c>
      <c r="B282" s="26">
        <v>85561749381.387878</v>
      </c>
      <c r="C282" s="2">
        <v>83485321161.537796</v>
      </c>
      <c r="D282" s="5">
        <f t="shared" si="19"/>
        <v>-4.1847512331132217E-4</v>
      </c>
      <c r="E282" s="4">
        <f>C282*(1+ReservesUSDT!$E$10)</f>
        <v>86818822237.951004</v>
      </c>
      <c r="F282" s="4">
        <f t="shared" si="16"/>
        <v>86782490720.609238</v>
      </c>
      <c r="G282" s="4">
        <f t="shared" si="17"/>
        <v>3297169559.0714417</v>
      </c>
      <c r="H282" s="4">
        <f t="shared" si="18"/>
        <v>1</v>
      </c>
    </row>
    <row r="283" spans="1:8" x14ac:dyDescent="0.3">
      <c r="A283" s="1">
        <v>45115</v>
      </c>
      <c r="B283" s="26">
        <v>85553303707.26387</v>
      </c>
      <c r="C283" s="2">
        <v>83361580540.122894</v>
      </c>
      <c r="D283" s="5">
        <f t="shared" si="19"/>
        <v>-9.8708525539396619E-5</v>
      </c>
      <c r="E283" s="4">
        <f>C283*(1+ReservesUSDT!$E$10)</f>
        <v>86690140754.01149</v>
      </c>
      <c r="F283" s="4">
        <f t="shared" si="16"/>
        <v>86681583698.038864</v>
      </c>
      <c r="G283" s="4">
        <f t="shared" si="17"/>
        <v>3320003157.9159698</v>
      </c>
      <c r="H283" s="4">
        <f t="shared" si="18"/>
        <v>1</v>
      </c>
    </row>
    <row r="284" spans="1:8" x14ac:dyDescent="0.3">
      <c r="A284" s="1">
        <v>45116</v>
      </c>
      <c r="B284" s="26">
        <v>85556239820.123138</v>
      </c>
      <c r="C284" s="2">
        <v>83400094970.381302</v>
      </c>
      <c r="D284" s="5">
        <f t="shared" si="19"/>
        <v>3.4319105540501748E-5</v>
      </c>
      <c r="E284" s="4">
        <f>C284*(1+ReservesUSDT!$E$10)</f>
        <v>86730193034.192932</v>
      </c>
      <c r="F284" s="4">
        <f t="shared" si="16"/>
        <v>86733169536.841217</v>
      </c>
      <c r="G284" s="4">
        <f t="shared" si="17"/>
        <v>3333074566.4599152</v>
      </c>
      <c r="H284" s="4">
        <f t="shared" si="18"/>
        <v>1</v>
      </c>
    </row>
    <row r="285" spans="1:8" x14ac:dyDescent="0.3">
      <c r="A285" s="1">
        <v>45117</v>
      </c>
      <c r="B285" s="26">
        <v>85590988553.578018</v>
      </c>
      <c r="C285" s="2">
        <v>83401941911.693893</v>
      </c>
      <c r="D285" s="5">
        <f t="shared" si="19"/>
        <v>4.0615077904238066E-4</v>
      </c>
      <c r="E285" s="4">
        <f>C285*(1+ReservesUSDT!$E$10)</f>
        <v>86732113722.372253</v>
      </c>
      <c r="F285" s="4">
        <f t="shared" si="16"/>
        <v>86767340037.928604</v>
      </c>
      <c r="G285" s="4">
        <f t="shared" si="17"/>
        <v>3365398126.2347107</v>
      </c>
      <c r="H285" s="4">
        <f t="shared" si="18"/>
        <v>1</v>
      </c>
    </row>
    <row r="286" spans="1:8" x14ac:dyDescent="0.3">
      <c r="A286" s="1">
        <v>45118</v>
      </c>
      <c r="B286" s="26">
        <v>85091855114.105972</v>
      </c>
      <c r="C286" s="2">
        <v>83357075149.289993</v>
      </c>
      <c r="D286" s="5">
        <f t="shared" si="19"/>
        <v>-5.8316120412559517E-3</v>
      </c>
      <c r="E286" s="4">
        <f>C286*(1+ReservesUSDT!$E$10)</f>
        <v>86685455466.581406</v>
      </c>
      <c r="F286" s="4">
        <f t="shared" si="16"/>
        <v>86179939520.68074</v>
      </c>
      <c r="G286" s="4">
        <f t="shared" si="17"/>
        <v>2822864371.3907471</v>
      </c>
      <c r="H286" s="4">
        <f t="shared" si="18"/>
        <v>1</v>
      </c>
    </row>
    <row r="287" spans="1:8" x14ac:dyDescent="0.3">
      <c r="A287" s="1">
        <v>45119</v>
      </c>
      <c r="B287" s="26">
        <v>85330324724.546967</v>
      </c>
      <c r="C287" s="2">
        <v>83401280506.399506</v>
      </c>
      <c r="D287" s="5">
        <f t="shared" si="19"/>
        <v>2.8024963155546755E-3</v>
      </c>
      <c r="E287" s="4">
        <f>C287*(1+ReservesUSDT!$E$10)</f>
        <v>86731425907.701584</v>
      </c>
      <c r="F287" s="4">
        <f t="shared" si="16"/>
        <v>86974490409.250717</v>
      </c>
      <c r="G287" s="4">
        <f t="shared" si="17"/>
        <v>3573209902.8512115</v>
      </c>
      <c r="H287" s="4">
        <f t="shared" si="18"/>
        <v>1</v>
      </c>
    </row>
    <row r="288" spans="1:8" x14ac:dyDescent="0.3">
      <c r="A288" s="1">
        <v>45120</v>
      </c>
      <c r="B288" s="26">
        <v>85370466254.107864</v>
      </c>
      <c r="C288" s="2">
        <v>83403277912.521103</v>
      </c>
      <c r="D288" s="5">
        <f t="shared" si="19"/>
        <v>4.7042513538390787E-4</v>
      </c>
      <c r="E288" s="4">
        <f>C288*(1+ReservesUSDT!$E$10)</f>
        <v>86733503068.627548</v>
      </c>
      <c r="F288" s="4">
        <f t="shared" si="16"/>
        <v>86774304688.550934</v>
      </c>
      <c r="G288" s="4">
        <f t="shared" si="17"/>
        <v>3371026776.0298309</v>
      </c>
      <c r="H288" s="4">
        <f t="shared" si="18"/>
        <v>1</v>
      </c>
    </row>
    <row r="289" spans="1:8" x14ac:dyDescent="0.3">
      <c r="A289" s="1">
        <v>45121</v>
      </c>
      <c r="B289" s="26">
        <v>85324736556.070572</v>
      </c>
      <c r="C289" s="2">
        <v>83325381227.483505</v>
      </c>
      <c r="D289" s="5">
        <f t="shared" si="19"/>
        <v>-5.3566180488199048E-4</v>
      </c>
      <c r="E289" s="4">
        <f>C289*(1+ReservesUSDT!$E$10)</f>
        <v>86652496032.215485</v>
      </c>
      <c r="F289" s="4">
        <f t="shared" si="16"/>
        <v>86606079599.793335</v>
      </c>
      <c r="G289" s="4">
        <f t="shared" si="17"/>
        <v>3280698372.3098297</v>
      </c>
      <c r="H289" s="4">
        <f t="shared" si="18"/>
        <v>1</v>
      </c>
    </row>
    <row r="290" spans="1:8" x14ac:dyDescent="0.3">
      <c r="A290" s="1">
        <v>45122</v>
      </c>
      <c r="B290" s="26">
        <v>85333115728.823532</v>
      </c>
      <c r="C290" s="2">
        <v>83642019367.730392</v>
      </c>
      <c r="D290" s="5">
        <f t="shared" si="19"/>
        <v>9.8203324043712553E-5</v>
      </c>
      <c r="E290" s="4">
        <f>C290*(1+ReservesUSDT!$E$10)</f>
        <v>86981777276.26387</v>
      </c>
      <c r="F290" s="4">
        <f t="shared" si="16"/>
        <v>86990319175.92363</v>
      </c>
      <c r="G290" s="4">
        <f t="shared" si="17"/>
        <v>3348299808.1932373</v>
      </c>
      <c r="H290" s="4">
        <f t="shared" si="18"/>
        <v>1</v>
      </c>
    </row>
    <row r="291" spans="1:8" x14ac:dyDescent="0.3">
      <c r="A291" s="1">
        <v>45123</v>
      </c>
      <c r="B291" s="26">
        <v>85331031761.43988</v>
      </c>
      <c r="C291" s="2">
        <v>83663934660.371994</v>
      </c>
      <c r="D291" s="5">
        <f t="shared" si="19"/>
        <v>-2.4421555053424798E-5</v>
      </c>
      <c r="E291" s="4">
        <f>C291*(1+ReservesUSDT!$E$10)</f>
        <v>87004567628.743469</v>
      </c>
      <c r="F291" s="4">
        <f t="shared" si="16"/>
        <v>87002442841.905228</v>
      </c>
      <c r="G291" s="4">
        <f t="shared" si="17"/>
        <v>3338508181.5332336</v>
      </c>
      <c r="H291" s="4">
        <f t="shared" si="18"/>
        <v>1</v>
      </c>
    </row>
    <row r="292" spans="1:8" x14ac:dyDescent="0.3">
      <c r="A292" s="1">
        <v>45124</v>
      </c>
      <c r="B292" s="26">
        <v>85139648019.583267</v>
      </c>
      <c r="C292" s="2">
        <v>83509799726.487198</v>
      </c>
      <c r="D292" s="5">
        <f t="shared" si="19"/>
        <v>-2.242838717708993E-3</v>
      </c>
      <c r="E292" s="4">
        <f>C292*(1+ReservesUSDT!$E$10)</f>
        <v>86844278212.120041</v>
      </c>
      <c r="F292" s="4">
        <f t="shared" si="16"/>
        <v>86649500502.534409</v>
      </c>
      <c r="G292" s="4">
        <f t="shared" si="17"/>
        <v>3139700776.0472107</v>
      </c>
      <c r="H292" s="4">
        <f t="shared" si="18"/>
        <v>1</v>
      </c>
    </row>
    <row r="293" spans="1:8" x14ac:dyDescent="0.3">
      <c r="A293" s="1">
        <v>45125</v>
      </c>
      <c r="B293" s="26">
        <v>85126412738.971771</v>
      </c>
      <c r="C293" s="2">
        <v>83743480630.294907</v>
      </c>
      <c r="D293" s="5">
        <f t="shared" si="19"/>
        <v>-1.5545378586075056E-4</v>
      </c>
      <c r="E293" s="4">
        <f>C293*(1+ReservesUSDT!$E$10)</f>
        <v>87087289804.646942</v>
      </c>
      <c r="F293" s="4">
        <f t="shared" si="16"/>
        <v>87073751755.74646</v>
      </c>
      <c r="G293" s="4">
        <f t="shared" si="17"/>
        <v>3330271125.4515533</v>
      </c>
      <c r="H293" s="4">
        <f t="shared" si="18"/>
        <v>1</v>
      </c>
    </row>
    <row r="294" spans="1:8" x14ac:dyDescent="0.3">
      <c r="A294" s="1">
        <v>45126</v>
      </c>
      <c r="B294" s="26">
        <v>85016539709.673126</v>
      </c>
      <c r="C294" s="2">
        <v>83790732854.888397</v>
      </c>
      <c r="D294" s="5">
        <f t="shared" si="19"/>
        <v>-1.2907043274048829E-3</v>
      </c>
      <c r="E294" s="4">
        <f>C294*(1+ReservesUSDT!$E$10)</f>
        <v>87136428772.195404</v>
      </c>
      <c r="F294" s="4">
        <f t="shared" si="16"/>
        <v>87023961406.504532</v>
      </c>
      <c r="G294" s="4">
        <f t="shared" si="17"/>
        <v>3233228551.6161346</v>
      </c>
      <c r="H294" s="4">
        <f t="shared" si="18"/>
        <v>1</v>
      </c>
    </row>
    <row r="295" spans="1:8" x14ac:dyDescent="0.3">
      <c r="A295" s="1">
        <v>45127</v>
      </c>
      <c r="B295" s="26">
        <v>84994622636.04863</v>
      </c>
      <c r="C295" s="2">
        <v>83734085145.093506</v>
      </c>
      <c r="D295" s="5">
        <f t="shared" si="19"/>
        <v>-2.5779776146314681E-4</v>
      </c>
      <c r="E295" s="4">
        <f>C295*(1+ReservesUSDT!$E$10)</f>
        <v>87077519165.351425</v>
      </c>
      <c r="F295" s="4">
        <f t="shared" si="16"/>
        <v>87055070775.836838</v>
      </c>
      <c r="G295" s="4">
        <f t="shared" si="17"/>
        <v>3320985630.7433319</v>
      </c>
      <c r="H295" s="4">
        <f t="shared" si="18"/>
        <v>1</v>
      </c>
    </row>
    <row r="296" spans="1:8" x14ac:dyDescent="0.3">
      <c r="A296" s="1">
        <v>45128</v>
      </c>
      <c r="B296" s="26">
        <v>84910488233.321472</v>
      </c>
      <c r="C296" s="2">
        <v>83839342615.981003</v>
      </c>
      <c r="D296" s="5">
        <f t="shared" si="19"/>
        <v>-9.8987912549980319E-4</v>
      </c>
      <c r="E296" s="4">
        <f>C296*(1+ReservesUSDT!$E$10)</f>
        <v>87186979481.572952</v>
      </c>
      <c r="F296" s="4">
        <f t="shared" si="16"/>
        <v>87100674910.568771</v>
      </c>
      <c r="G296" s="4">
        <f t="shared" si="17"/>
        <v>3261332294.5877686</v>
      </c>
      <c r="H296" s="4">
        <f t="shared" si="18"/>
        <v>1</v>
      </c>
    </row>
    <row r="297" spans="1:8" x14ac:dyDescent="0.3">
      <c r="A297" s="1">
        <v>45129</v>
      </c>
      <c r="B297" s="26">
        <v>84906597903.114746</v>
      </c>
      <c r="C297" s="2">
        <v>83784332315.950897</v>
      </c>
      <c r="D297" s="5">
        <f t="shared" si="19"/>
        <v>-4.5816839446689104E-5</v>
      </c>
      <c r="E297" s="4">
        <f>C297*(1+ReservesUSDT!$E$10)</f>
        <v>87129772664.935944</v>
      </c>
      <c r="F297" s="4">
        <f t="shared" si="16"/>
        <v>87125780654.130722</v>
      </c>
      <c r="G297" s="4">
        <f t="shared" si="17"/>
        <v>3341448338.1798248</v>
      </c>
      <c r="H297" s="4">
        <f t="shared" si="18"/>
        <v>1</v>
      </c>
    </row>
    <row r="298" spans="1:8" x14ac:dyDescent="0.3">
      <c r="A298" s="1">
        <v>45130</v>
      </c>
      <c r="B298" s="26">
        <v>84930687638.143631</v>
      </c>
      <c r="C298" s="2">
        <v>83804674505.693298</v>
      </c>
      <c r="D298" s="5">
        <f t="shared" si="19"/>
        <v>2.8372041306346077E-4</v>
      </c>
      <c r="E298" s="4">
        <f>C298*(1+ReservesUSDT!$E$10)</f>
        <v>87150927101.795074</v>
      </c>
      <c r="F298" s="4">
        <f t="shared" si="16"/>
        <v>87175653598.831253</v>
      </c>
      <c r="G298" s="4">
        <f t="shared" si="17"/>
        <v>3370979093.1379547</v>
      </c>
      <c r="H298" s="4">
        <f t="shared" si="18"/>
        <v>1</v>
      </c>
    </row>
    <row r="299" spans="1:8" x14ac:dyDescent="0.3">
      <c r="A299" s="1">
        <v>45131</v>
      </c>
      <c r="B299" s="26">
        <v>84794939884.714691</v>
      </c>
      <c r="C299" s="2">
        <v>83755687819.484497</v>
      </c>
      <c r="D299" s="5">
        <f t="shared" si="19"/>
        <v>-1.598335739459779E-3</v>
      </c>
      <c r="E299" s="4">
        <f>C299*(1+ReservesUSDT!$E$10)</f>
        <v>87099984416.987549</v>
      </c>
      <c r="F299" s="4">
        <f t="shared" si="16"/>
        <v>86960769398.987488</v>
      </c>
      <c r="G299" s="4">
        <f t="shared" si="17"/>
        <v>3205081579.5029907</v>
      </c>
      <c r="H299" s="4">
        <f t="shared" si="18"/>
        <v>1</v>
      </c>
    </row>
    <row r="300" spans="1:8" x14ac:dyDescent="0.3">
      <c r="A300" s="1">
        <v>45132</v>
      </c>
      <c r="B300" s="26">
        <v>84748265187.515182</v>
      </c>
      <c r="C300" s="2">
        <v>83792795551.9888</v>
      </c>
      <c r="D300" s="5">
        <f t="shared" si="19"/>
        <v>-5.5044201060778565E-4</v>
      </c>
      <c r="E300" s="4">
        <f>C300*(1+ReservesUSDT!$E$10)</f>
        <v>87138573831.115936</v>
      </c>
      <c r="F300" s="4">
        <f t="shared" si="16"/>
        <v>87090609099.334839</v>
      </c>
      <c r="G300" s="4">
        <f t="shared" si="17"/>
        <v>3297813547.3460388</v>
      </c>
      <c r="H300" s="4">
        <f t="shared" si="18"/>
        <v>1</v>
      </c>
    </row>
    <row r="301" spans="1:8" x14ac:dyDescent="0.3">
      <c r="A301" s="1">
        <v>45133</v>
      </c>
      <c r="B301" s="26">
        <v>84734909338.61879</v>
      </c>
      <c r="C301" s="2">
        <v>83790318776.214096</v>
      </c>
      <c r="D301" s="5">
        <f t="shared" si="19"/>
        <v>-1.575943633399632E-4</v>
      </c>
      <c r="E301" s="4">
        <f>C301*(1+ReservesUSDT!$E$10)</f>
        <v>87135998159.695908</v>
      </c>
      <c r="F301" s="4">
        <f t="shared" si="16"/>
        <v>87122266017.541946</v>
      </c>
      <c r="G301" s="4">
        <f t="shared" si="17"/>
        <v>3331947241.3278503</v>
      </c>
      <c r="H301" s="4">
        <f t="shared" si="18"/>
        <v>1</v>
      </c>
    </row>
    <row r="302" spans="1:8" x14ac:dyDescent="0.3">
      <c r="A302" s="1">
        <v>45134</v>
      </c>
      <c r="B302" s="26">
        <v>84592729394.428345</v>
      </c>
      <c r="C302" s="2">
        <v>83895071911.885101</v>
      </c>
      <c r="D302" s="5">
        <f t="shared" si="19"/>
        <v>-1.6779382346685889E-3</v>
      </c>
      <c r="E302" s="4">
        <f>C302*(1+ReservesUSDT!$E$10)</f>
        <v>87244934003.005325</v>
      </c>
      <c r="F302" s="4">
        <f t="shared" si="16"/>
        <v>87098542392.460541</v>
      </c>
      <c r="G302" s="4">
        <f t="shared" si="17"/>
        <v>3203470480.5754395</v>
      </c>
      <c r="H302" s="4">
        <f t="shared" si="18"/>
        <v>1</v>
      </c>
    </row>
    <row r="303" spans="1:8" x14ac:dyDescent="0.3">
      <c r="A303" s="1">
        <v>45135</v>
      </c>
      <c r="B303" s="26">
        <v>84704354277.826157</v>
      </c>
      <c r="C303" s="2">
        <v>83781752304.071701</v>
      </c>
      <c r="D303" s="5">
        <f t="shared" si="19"/>
        <v>1.3195564701233532E-3</v>
      </c>
      <c r="E303" s="4">
        <f>C303*(1+ReservesUSDT!$E$10)</f>
        <v>87127089635.277618</v>
      </c>
      <c r="F303" s="4">
        <f t="shared" si="16"/>
        <v>87242058750.128876</v>
      </c>
      <c r="G303" s="4">
        <f t="shared" si="17"/>
        <v>3460306446.0571747</v>
      </c>
      <c r="H303" s="4">
        <f t="shared" si="18"/>
        <v>1</v>
      </c>
    </row>
    <row r="304" spans="1:8" x14ac:dyDescent="0.3">
      <c r="A304" s="1">
        <v>45136</v>
      </c>
      <c r="B304" s="26">
        <v>84705441497.915741</v>
      </c>
      <c r="C304" s="2">
        <v>83827866970.286499</v>
      </c>
      <c r="D304" s="5">
        <f t="shared" si="19"/>
        <v>1.283546871768034E-5</v>
      </c>
      <c r="E304" s="4">
        <f>C304*(1+ReservesUSDT!$E$10)</f>
        <v>87175045622.665131</v>
      </c>
      <c r="F304" s="4">
        <f t="shared" si="16"/>
        <v>87176164555.236176</v>
      </c>
      <c r="G304" s="4">
        <f t="shared" si="17"/>
        <v>3348297584.9496765</v>
      </c>
      <c r="H304" s="4">
        <f t="shared" si="18"/>
        <v>1</v>
      </c>
    </row>
    <row r="305" spans="1:8" x14ac:dyDescent="0.3">
      <c r="A305" s="1">
        <v>45137</v>
      </c>
      <c r="B305" s="26">
        <v>84698844716.561417</v>
      </c>
      <c r="C305" s="2">
        <v>83822465176.841904</v>
      </c>
      <c r="D305" s="5">
        <f t="shared" si="19"/>
        <v>-7.7879074090968066E-5</v>
      </c>
      <c r="E305" s="4">
        <f>C305*(1+ReservesUSDT!$E$10)</f>
        <v>87169428139.995026</v>
      </c>
      <c r="F305" s="4">
        <f t="shared" si="16"/>
        <v>87162639465.642441</v>
      </c>
      <c r="G305" s="4">
        <f t="shared" si="17"/>
        <v>3340174288.8005371</v>
      </c>
      <c r="H305" s="4">
        <f t="shared" si="18"/>
        <v>1</v>
      </c>
    </row>
    <row r="306" spans="1:8" x14ac:dyDescent="0.3">
      <c r="A306" s="1">
        <v>45138</v>
      </c>
      <c r="B306" s="26">
        <v>84810781890.951218</v>
      </c>
      <c r="C306" s="2">
        <v>83823744370.678696</v>
      </c>
      <c r="D306" s="5">
        <f t="shared" si="19"/>
        <v>1.3215903329542537E-3</v>
      </c>
      <c r="E306" s="4">
        <f>C306*(1+ReservesUSDT!$E$10)</f>
        <v>87170758411.002899</v>
      </c>
      <c r="F306" s="4">
        <f t="shared" si="16"/>
        <v>87285962442.635162</v>
      </c>
      <c r="G306" s="4">
        <f t="shared" si="17"/>
        <v>3462218071.9564667</v>
      </c>
      <c r="H306" s="4">
        <f t="shared" si="18"/>
        <v>1</v>
      </c>
    </row>
    <row r="307" spans="1:8" x14ac:dyDescent="0.3">
      <c r="A307" s="1">
        <v>45139</v>
      </c>
      <c r="B307" s="26">
        <v>84882738235.770386</v>
      </c>
      <c r="C307" s="2">
        <v>83791388839.532394</v>
      </c>
      <c r="D307" s="5">
        <f t="shared" si="19"/>
        <v>8.4843392803156533E-4</v>
      </c>
      <c r="E307" s="4">
        <f>C307*(1+ReservesUSDT!$E$10)</f>
        <v>87137110949.773529</v>
      </c>
      <c r="F307" s="4">
        <f t="shared" si="16"/>
        <v>87211041031.093964</v>
      </c>
      <c r="G307" s="4">
        <f t="shared" si="17"/>
        <v>3419652191.5615692</v>
      </c>
      <c r="H307" s="4">
        <f t="shared" si="18"/>
        <v>1</v>
      </c>
    </row>
    <row r="308" spans="1:8" x14ac:dyDescent="0.3">
      <c r="A308" s="1">
        <v>45140</v>
      </c>
      <c r="B308" s="26">
        <v>84833115641.913071</v>
      </c>
      <c r="C308" s="2">
        <v>83816313473.610397</v>
      </c>
      <c r="D308" s="5">
        <f t="shared" si="19"/>
        <v>-5.8460170923660935E-4</v>
      </c>
      <c r="E308" s="4">
        <f>C308*(1+ReservesUSDT!$E$10)</f>
        <v>87163030804.249222</v>
      </c>
      <c r="F308" s="4">
        <f t="shared" si="16"/>
        <v>87112075147.458817</v>
      </c>
      <c r="G308" s="4">
        <f t="shared" si="17"/>
        <v>3295761673.8484192</v>
      </c>
      <c r="H308" s="4">
        <f t="shared" si="18"/>
        <v>1</v>
      </c>
    </row>
    <row r="309" spans="1:8" x14ac:dyDescent="0.3">
      <c r="A309" s="1">
        <v>45141</v>
      </c>
      <c r="B309" s="26">
        <v>84911961722.671875</v>
      </c>
      <c r="C309" s="2">
        <v>83888527906.055496</v>
      </c>
      <c r="D309" s="5">
        <f t="shared" si="19"/>
        <v>9.2942573383275856E-4</v>
      </c>
      <c r="E309" s="4">
        <f>C309*(1+ReservesUSDT!$E$10)</f>
        <v>87238128700.337265</v>
      </c>
      <c r="F309" s="4">
        <f t="shared" si="16"/>
        <v>87319210062.122772</v>
      </c>
      <c r="G309" s="4">
        <f t="shared" si="17"/>
        <v>3430682156.067276</v>
      </c>
      <c r="H309" s="4">
        <f t="shared" si="18"/>
        <v>1</v>
      </c>
    </row>
    <row r="310" spans="1:8" x14ac:dyDescent="0.3">
      <c r="A310" s="1">
        <v>45142</v>
      </c>
      <c r="B310" s="26">
        <v>84921053768.955658</v>
      </c>
      <c r="C310" s="2">
        <v>83841060938.921097</v>
      </c>
      <c r="D310" s="5">
        <f t="shared" si="19"/>
        <v>1.0707615392844401E-4</v>
      </c>
      <c r="E310" s="4">
        <f>C310*(1+ReservesUSDT!$E$10)</f>
        <v>87188766415.752625</v>
      </c>
      <c r="F310" s="4">
        <f t="shared" si="16"/>
        <v>87198102253.526184</v>
      </c>
      <c r="G310" s="4">
        <f t="shared" si="17"/>
        <v>3357041314.6050873</v>
      </c>
      <c r="H310" s="4">
        <f t="shared" si="18"/>
        <v>1</v>
      </c>
    </row>
    <row r="311" spans="1:8" x14ac:dyDescent="0.3">
      <c r="A311" s="1">
        <v>45143</v>
      </c>
      <c r="B311" s="26">
        <v>84928407583.359558</v>
      </c>
      <c r="C311" s="2">
        <v>83719693334.731903</v>
      </c>
      <c r="D311" s="5">
        <f t="shared" si="19"/>
        <v>8.6595892037652261E-5</v>
      </c>
      <c r="E311" s="4">
        <f>C311*(1+ReservesUSDT!$E$10)</f>
        <v>87062552701.689529</v>
      </c>
      <c r="F311" s="4">
        <f t="shared" si="16"/>
        <v>87070091961.103821</v>
      </c>
      <c r="G311" s="4">
        <f t="shared" si="17"/>
        <v>3350398626.3719177</v>
      </c>
      <c r="H311" s="4">
        <f t="shared" si="18"/>
        <v>1</v>
      </c>
    </row>
    <row r="312" spans="1:8" x14ac:dyDescent="0.3">
      <c r="A312" s="1">
        <v>45144</v>
      </c>
      <c r="B312" s="26">
        <v>84933268369.620636</v>
      </c>
      <c r="C312" s="2">
        <v>83816979241.189606</v>
      </c>
      <c r="D312" s="5">
        <f t="shared" si="19"/>
        <v>5.723392677893891E-5</v>
      </c>
      <c r="E312" s="4">
        <f>C312*(1+ReservesUSDT!$E$10)</f>
        <v>87163723155.387207</v>
      </c>
      <c r="F312" s="4">
        <f t="shared" si="16"/>
        <v>87168711877.536072</v>
      </c>
      <c r="G312" s="4">
        <f t="shared" si="17"/>
        <v>3351732636.3464661</v>
      </c>
      <c r="H312" s="4">
        <f t="shared" si="18"/>
        <v>1</v>
      </c>
    </row>
    <row r="313" spans="1:8" x14ac:dyDescent="0.3">
      <c r="A313" s="1">
        <v>45145</v>
      </c>
      <c r="B313" s="26">
        <v>84830040538.612808</v>
      </c>
      <c r="C313" s="2">
        <v>83751692193.038605</v>
      </c>
      <c r="D313" s="5">
        <f t="shared" si="19"/>
        <v>-1.2153992539012052E-3</v>
      </c>
      <c r="E313" s="4">
        <f>C313*(1+ReservesUSDT!$E$10)</f>
        <v>87095829248.42247</v>
      </c>
      <c r="F313" s="4">
        <f t="shared" si="16"/>
        <v>86989973042.536026</v>
      </c>
      <c r="G313" s="4">
        <f t="shared" si="17"/>
        <v>3238280849.4974213</v>
      </c>
      <c r="H313" s="4">
        <f t="shared" si="18"/>
        <v>1</v>
      </c>
    </row>
    <row r="314" spans="1:8" x14ac:dyDescent="0.3">
      <c r="A314" s="1">
        <v>45146</v>
      </c>
      <c r="B314" s="26">
        <v>84469705254.220673</v>
      </c>
      <c r="C314" s="2">
        <v>83464564710.049301</v>
      </c>
      <c r="D314" s="5">
        <f t="shared" si="19"/>
        <v>-4.2477320782148952E-3</v>
      </c>
      <c r="E314" s="4">
        <f>C314*(1+ReservesUSDT!$E$10)</f>
        <v>86797236998.210678</v>
      </c>
      <c r="F314" s="4">
        <f t="shared" si="16"/>
        <v>86428545590.312958</v>
      </c>
      <c r="G314" s="4">
        <f t="shared" si="17"/>
        <v>2963980880.2636566</v>
      </c>
      <c r="H314" s="4">
        <f t="shared" si="18"/>
        <v>1</v>
      </c>
    </row>
    <row r="315" spans="1:8" x14ac:dyDescent="0.3">
      <c r="A315" s="1">
        <v>45147</v>
      </c>
      <c r="B315" s="26">
        <v>84381691979.7827</v>
      </c>
      <c r="C315" s="2">
        <v>83534670798.406204</v>
      </c>
      <c r="D315" s="5">
        <f t="shared" si="19"/>
        <v>-1.0419507700789011E-3</v>
      </c>
      <c r="E315" s="4">
        <f>C315*(1+ReservesUSDT!$E$10)</f>
        <v>86870142365.74324</v>
      </c>
      <c r="F315" s="4">
        <f t="shared" si="16"/>
        <v>86779627954.008392</v>
      </c>
      <c r="G315" s="4">
        <f t="shared" si="17"/>
        <v>3244957155.6021881</v>
      </c>
      <c r="H315" s="4">
        <f t="shared" si="18"/>
        <v>1</v>
      </c>
    </row>
    <row r="316" spans="1:8" x14ac:dyDescent="0.3">
      <c r="A316" s="1">
        <v>45148</v>
      </c>
      <c r="B316" s="26">
        <v>84467429063.004608</v>
      </c>
      <c r="C316" s="2">
        <v>83496944483.024597</v>
      </c>
      <c r="D316" s="5">
        <f t="shared" si="19"/>
        <v>1.0160626222386086E-3</v>
      </c>
      <c r="E316" s="4">
        <f>C316*(1+ReservesUSDT!$E$10)</f>
        <v>86830909669.225586</v>
      </c>
      <c r="F316" s="4">
        <f t="shared" si="16"/>
        <v>86919135310.995468</v>
      </c>
      <c r="G316" s="4">
        <f t="shared" si="17"/>
        <v>3422190827.970871</v>
      </c>
      <c r="H316" s="4">
        <f t="shared" si="18"/>
        <v>1</v>
      </c>
    </row>
    <row r="317" spans="1:8" x14ac:dyDescent="0.3">
      <c r="A317" s="1">
        <v>45149</v>
      </c>
      <c r="B317" s="26">
        <v>84600644825.364304</v>
      </c>
      <c r="C317" s="2">
        <v>83445632345.531403</v>
      </c>
      <c r="D317" s="5">
        <f t="shared" si="19"/>
        <v>1.5771258085803611E-3</v>
      </c>
      <c r="E317" s="4">
        <f>C317*(1+ReservesUSDT!$E$10)</f>
        <v>86777548679.75235</v>
      </c>
      <c r="F317" s="4">
        <f t="shared" si="16"/>
        <v>86914407791.380524</v>
      </c>
      <c r="G317" s="4">
        <f t="shared" si="17"/>
        <v>3468775445.8491211</v>
      </c>
      <c r="H317" s="4">
        <f t="shared" si="18"/>
        <v>1</v>
      </c>
    </row>
    <row r="318" spans="1:8" x14ac:dyDescent="0.3">
      <c r="A318" s="1">
        <v>45150</v>
      </c>
      <c r="B318" s="26">
        <v>84602458920.904938</v>
      </c>
      <c r="C318" s="2">
        <v>83313809612.897095</v>
      </c>
      <c r="D318" s="5">
        <f t="shared" si="19"/>
        <v>2.1443046260213224E-5</v>
      </c>
      <c r="E318" s="4">
        <f>C318*(1+ReservesUSDT!$E$10)</f>
        <v>86640462372.455841</v>
      </c>
      <c r="F318" s="4">
        <f t="shared" si="16"/>
        <v>86642320207.898499</v>
      </c>
      <c r="G318" s="4">
        <f t="shared" si="17"/>
        <v>3328510595.0014038</v>
      </c>
      <c r="H318" s="4">
        <f t="shared" si="18"/>
        <v>1</v>
      </c>
    </row>
    <row r="319" spans="1:8" x14ac:dyDescent="0.3">
      <c r="A319" s="1">
        <v>45151</v>
      </c>
      <c r="B319" s="26">
        <v>84601957840.806763</v>
      </c>
      <c r="C319" s="2">
        <v>83355420569.709503</v>
      </c>
      <c r="D319" s="5">
        <f t="shared" si="19"/>
        <v>-5.9227604559757528E-6</v>
      </c>
      <c r="E319" s="4">
        <f>C319*(1+ReservesUSDT!$E$10)</f>
        <v>86683734820.981934</v>
      </c>
      <c r="F319" s="4">
        <f t="shared" si="16"/>
        <v>86683221413.985153</v>
      </c>
      <c r="G319" s="4">
        <f t="shared" si="17"/>
        <v>3327800844.27565</v>
      </c>
      <c r="H319" s="4">
        <f t="shared" si="18"/>
        <v>1</v>
      </c>
    </row>
    <row r="320" spans="1:8" x14ac:dyDescent="0.3">
      <c r="A320" s="1">
        <v>45152</v>
      </c>
      <c r="B320" s="26">
        <v>84420858651.747787</v>
      </c>
      <c r="C320" s="2">
        <v>83303287526.8116</v>
      </c>
      <c r="D320" s="5">
        <f t="shared" si="19"/>
        <v>-2.1406028144141144E-3</v>
      </c>
      <c r="E320" s="4">
        <f>C320*(1+ReservesUSDT!$E$10)</f>
        <v>86629520148.017822</v>
      </c>
      <c r="F320" s="4">
        <f t="shared" si="16"/>
        <v>86444080753.37764</v>
      </c>
      <c r="G320" s="4">
        <f t="shared" si="17"/>
        <v>3140793226.56604</v>
      </c>
      <c r="H320" s="4">
        <f t="shared" si="18"/>
        <v>1</v>
      </c>
    </row>
    <row r="321" spans="1:8" x14ac:dyDescent="0.3">
      <c r="A321" s="1">
        <v>45153</v>
      </c>
      <c r="B321" s="26">
        <v>84450972149.373474</v>
      </c>
      <c r="C321" s="2">
        <v>83323482665.833206</v>
      </c>
      <c r="D321" s="5">
        <f t="shared" si="19"/>
        <v>3.5670683888576151E-4</v>
      </c>
      <c r="E321" s="4">
        <f>C321*(1+ReservesUSDT!$E$10)</f>
        <v>86650521662.540298</v>
      </c>
      <c r="F321" s="4">
        <f t="shared" si="16"/>
        <v>86681430496.210342</v>
      </c>
      <c r="G321" s="4">
        <f t="shared" si="17"/>
        <v>3357947830.3771362</v>
      </c>
      <c r="H321" s="4">
        <f t="shared" si="18"/>
        <v>1</v>
      </c>
    </row>
    <row r="322" spans="1:8" x14ac:dyDescent="0.3">
      <c r="A322" s="1">
        <v>45154</v>
      </c>
      <c r="B322" s="26">
        <v>84199264909.147324</v>
      </c>
      <c r="C322" s="2">
        <v>83089141821.301895</v>
      </c>
      <c r="D322" s="5">
        <f t="shared" si="19"/>
        <v>-2.9805132353117368E-3</v>
      </c>
      <c r="E322" s="4">
        <f>C322*(1+ReservesUSDT!$E$10)</f>
        <v>86406823778.392624</v>
      </c>
      <c r="F322" s="4">
        <f t="shared" ref="F322:F385" si="20">E322*(D322+1)</f>
        <v>86149287096.499878</v>
      </c>
      <c r="G322" s="4">
        <f t="shared" ref="G322:G385" si="21">F322-C322</f>
        <v>3060145275.1979828</v>
      </c>
      <c r="H322" s="4">
        <f t="shared" si="18"/>
        <v>1</v>
      </c>
    </row>
    <row r="323" spans="1:8" x14ac:dyDescent="0.3">
      <c r="A323" s="1">
        <v>45155</v>
      </c>
      <c r="B323" s="26">
        <v>84203403869.804001</v>
      </c>
      <c r="C323" s="2">
        <v>83061154615.962997</v>
      </c>
      <c r="D323" s="5">
        <f t="shared" si="19"/>
        <v>4.9156731488609392E-5</v>
      </c>
      <c r="E323" s="4">
        <f>C323*(1+ReservesUSDT!$E$10)</f>
        <v>86377719066.672668</v>
      </c>
      <c r="F323" s="4">
        <f t="shared" si="20"/>
        <v>86381965113.015427</v>
      </c>
      <c r="G323" s="4">
        <f t="shared" si="21"/>
        <v>3320810497.0524292</v>
      </c>
      <c r="H323" s="4">
        <f t="shared" ref="H323:H386" si="22">IF(G323&gt;0,1,0)</f>
        <v>1</v>
      </c>
    </row>
    <row r="324" spans="1:8" x14ac:dyDescent="0.3">
      <c r="A324" s="1">
        <v>45156</v>
      </c>
      <c r="B324" s="26">
        <v>84151538888.37027</v>
      </c>
      <c r="C324" s="2">
        <v>82404783281.484894</v>
      </c>
      <c r="D324" s="5">
        <f t="shared" ref="D324:D387" si="23">(B324-B323)/B323</f>
        <v>-6.1594875088333886E-4</v>
      </c>
      <c r="E324" s="4">
        <f>C324*(1+ReservesUSDT!$E$10)</f>
        <v>85695139357.841232</v>
      </c>
      <c r="F324" s="4">
        <f t="shared" si="20"/>
        <v>85642355543.796997</v>
      </c>
      <c r="G324" s="4">
        <f t="shared" si="21"/>
        <v>3237572262.3121033</v>
      </c>
      <c r="H324" s="4">
        <f t="shared" si="22"/>
        <v>1</v>
      </c>
    </row>
    <row r="325" spans="1:8" x14ac:dyDescent="0.3">
      <c r="A325" s="1">
        <v>45157</v>
      </c>
      <c r="B325" s="26">
        <v>84150617921.708328</v>
      </c>
      <c r="C325" s="2">
        <v>82846348503.310501</v>
      </c>
      <c r="D325" s="5">
        <f t="shared" si="23"/>
        <v>-1.0944145218344971E-5</v>
      </c>
      <c r="E325" s="4">
        <f>C325*(1+ReservesUSDT!$E$10)</f>
        <v>86154335920.383789</v>
      </c>
      <c r="F325" s="4">
        <f t="shared" si="20"/>
        <v>86153393034.820297</v>
      </c>
      <c r="G325" s="4">
        <f t="shared" si="21"/>
        <v>3307044531.5097961</v>
      </c>
      <c r="H325" s="4">
        <f t="shared" si="22"/>
        <v>1</v>
      </c>
    </row>
    <row r="326" spans="1:8" x14ac:dyDescent="0.3">
      <c r="A326" s="1">
        <v>45158</v>
      </c>
      <c r="B326" s="26">
        <v>84164009441.986633</v>
      </c>
      <c r="C326" s="2">
        <v>82827386555.773605</v>
      </c>
      <c r="D326" s="5">
        <f t="shared" si="23"/>
        <v>1.5913751567177078E-4</v>
      </c>
      <c r="E326" s="4">
        <f>C326*(1+ReservesUSDT!$E$10)</f>
        <v>86134616837.680542</v>
      </c>
      <c r="F326" s="4">
        <f t="shared" si="20"/>
        <v>86148324086.617432</v>
      </c>
      <c r="G326" s="4">
        <f t="shared" si="21"/>
        <v>3320937530.8438263</v>
      </c>
      <c r="H326" s="4">
        <f t="shared" si="22"/>
        <v>1</v>
      </c>
    </row>
    <row r="327" spans="1:8" x14ac:dyDescent="0.3">
      <c r="A327" s="1">
        <v>45159</v>
      </c>
      <c r="B327" s="26">
        <v>84132424369.461227</v>
      </c>
      <c r="C327" s="2">
        <v>82764346526.225998</v>
      </c>
      <c r="D327" s="5">
        <f t="shared" si="23"/>
        <v>-3.7528003638155025E-4</v>
      </c>
      <c r="E327" s="4">
        <f>C327*(1+ReservesUSDT!$E$10)</f>
        <v>86069059670.94725</v>
      </c>
      <c r="F327" s="4">
        <f t="shared" si="20"/>
        <v>86036759671.102615</v>
      </c>
      <c r="G327" s="4">
        <f t="shared" si="21"/>
        <v>3272413144.8766174</v>
      </c>
      <c r="H327" s="4">
        <f t="shared" si="22"/>
        <v>1</v>
      </c>
    </row>
    <row r="328" spans="1:8" x14ac:dyDescent="0.3">
      <c r="A328" s="1">
        <v>45160</v>
      </c>
      <c r="B328" s="26">
        <v>84181170735.5905</v>
      </c>
      <c r="C328" s="2">
        <v>82809847575.736496</v>
      </c>
      <c r="D328" s="5">
        <f t="shared" si="23"/>
        <v>5.7940046889896402E-4</v>
      </c>
      <c r="E328" s="4">
        <f>C328*(1+ReservesUSDT!$E$10)</f>
        <v>86116377540.413773</v>
      </c>
      <c r="F328" s="4">
        <f t="shared" si="20"/>
        <v>86166273409.940582</v>
      </c>
      <c r="G328" s="4">
        <f t="shared" si="21"/>
        <v>3356425834.2040863</v>
      </c>
      <c r="H328" s="4">
        <f t="shared" si="22"/>
        <v>1</v>
      </c>
    </row>
    <row r="329" spans="1:8" x14ac:dyDescent="0.3">
      <c r="A329" s="1">
        <v>45161</v>
      </c>
      <c r="B329" s="26">
        <v>84016858981.917984</v>
      </c>
      <c r="C329" s="2">
        <v>82886695209.792206</v>
      </c>
      <c r="D329" s="5">
        <f t="shared" si="23"/>
        <v>-1.9518824962486225E-3</v>
      </c>
      <c r="E329" s="4">
        <f>C329*(1+ReservesUSDT!$E$10)</f>
        <v>86196293638.090164</v>
      </c>
      <c r="F329" s="4">
        <f t="shared" si="20"/>
        <v>86028048601.296463</v>
      </c>
      <c r="G329" s="4">
        <f t="shared" si="21"/>
        <v>3141353391.5042572</v>
      </c>
      <c r="H329" s="4">
        <f t="shared" si="22"/>
        <v>1</v>
      </c>
    </row>
    <row r="330" spans="1:8" x14ac:dyDescent="0.3">
      <c r="A330" s="1">
        <v>45162</v>
      </c>
      <c r="B330" s="26">
        <v>83768706593.376038</v>
      </c>
      <c r="C330" s="2">
        <v>82864808775.049301</v>
      </c>
      <c r="D330" s="5">
        <f t="shared" si="23"/>
        <v>-2.9536023073101735E-3</v>
      </c>
      <c r="E330" s="4">
        <f>C330*(1+ReservesUSDT!$E$10)</f>
        <v>86173533295.781723</v>
      </c>
      <c r="F330" s="4">
        <f t="shared" si="20"/>
        <v>85919010949.010239</v>
      </c>
      <c r="G330" s="4">
        <f t="shared" si="21"/>
        <v>3054202173.9609375</v>
      </c>
      <c r="H330" s="4">
        <f t="shared" si="22"/>
        <v>1</v>
      </c>
    </row>
    <row r="331" spans="1:8" x14ac:dyDescent="0.3">
      <c r="A331" s="1">
        <v>45163</v>
      </c>
      <c r="B331" s="26">
        <v>83586066247.470108</v>
      </c>
      <c r="C331" s="2">
        <v>82792442087.289505</v>
      </c>
      <c r="D331" s="5">
        <f t="shared" si="23"/>
        <v>-2.1802932542875353E-3</v>
      </c>
      <c r="E331" s="4">
        <f>C331*(1+ReservesUSDT!$E$10)</f>
        <v>86098277064.947922</v>
      </c>
      <c r="F331" s="4">
        <f t="shared" si="20"/>
        <v>85910557572.257431</v>
      </c>
      <c r="G331" s="4">
        <f t="shared" si="21"/>
        <v>3118115484.967926</v>
      </c>
      <c r="H331" s="4">
        <f t="shared" si="22"/>
        <v>1</v>
      </c>
    </row>
    <row r="332" spans="1:8" x14ac:dyDescent="0.3">
      <c r="A332" s="1">
        <v>45164</v>
      </c>
      <c r="B332" s="26">
        <v>83584162452.405716</v>
      </c>
      <c r="C332" s="2">
        <v>82820074363.939102</v>
      </c>
      <c r="D332" s="5">
        <f t="shared" si="23"/>
        <v>-2.277646442596779E-5</v>
      </c>
      <c r="E332" s="4">
        <f>C332*(1+ReservesUSDT!$E$10)</f>
        <v>86127012675.964249</v>
      </c>
      <c r="F332" s="4">
        <f t="shared" si="20"/>
        <v>86125051007.123917</v>
      </c>
      <c r="G332" s="4">
        <f t="shared" si="21"/>
        <v>3304976643.1848145</v>
      </c>
      <c r="H332" s="4">
        <f t="shared" si="22"/>
        <v>1</v>
      </c>
    </row>
    <row r="333" spans="1:8" x14ac:dyDescent="0.3">
      <c r="A333" s="1">
        <v>45165</v>
      </c>
      <c r="B333" s="26">
        <v>83588770378.802429</v>
      </c>
      <c r="C333" s="2">
        <v>82787056266.826004</v>
      </c>
      <c r="D333" s="5">
        <f t="shared" si="23"/>
        <v>5.5129180714553321E-5</v>
      </c>
      <c r="E333" s="4">
        <f>C333*(1+ReservesUSDT!$E$10)</f>
        <v>86092676193.047073</v>
      </c>
      <c r="F333" s="4">
        <f t="shared" si="20"/>
        <v>86097422411.751114</v>
      </c>
      <c r="G333" s="4">
        <f t="shared" si="21"/>
        <v>3310366144.9251099</v>
      </c>
      <c r="H333" s="4">
        <f t="shared" si="22"/>
        <v>1</v>
      </c>
    </row>
    <row r="334" spans="1:8" x14ac:dyDescent="0.3">
      <c r="A334" s="1">
        <v>45166</v>
      </c>
      <c r="B334" s="26">
        <v>83402265041.203873</v>
      </c>
      <c r="C334" s="2">
        <v>82810342708.048706</v>
      </c>
      <c r="D334" s="5">
        <f t="shared" si="23"/>
        <v>-2.2312248015297167E-3</v>
      </c>
      <c r="E334" s="4">
        <f>C334*(1+ReservesUSDT!$E$10)</f>
        <v>86116892442.957123</v>
      </c>
      <c r="F334" s="4">
        <f t="shared" si="20"/>
        <v>85924746296.707733</v>
      </c>
      <c r="G334" s="4">
        <f t="shared" si="21"/>
        <v>3114403588.6590271</v>
      </c>
      <c r="H334" s="4">
        <f t="shared" si="22"/>
        <v>1</v>
      </c>
    </row>
    <row r="335" spans="1:8" x14ac:dyDescent="0.3">
      <c r="A335" s="1">
        <v>45167</v>
      </c>
      <c r="B335" s="26">
        <v>84120012058.131378</v>
      </c>
      <c r="C335" s="2">
        <v>82839021147.291306</v>
      </c>
      <c r="D335" s="5">
        <f t="shared" si="23"/>
        <v>8.6058456154987084E-3</v>
      </c>
      <c r="E335" s="4">
        <f>C335*(1+ReservesUSDT!$E$10)</f>
        <v>86146715988.989212</v>
      </c>
      <c r="F335" s="4">
        <f t="shared" si="20"/>
        <v>86888081327.072662</v>
      </c>
      <c r="G335" s="4">
        <f t="shared" si="21"/>
        <v>4049060179.7813568</v>
      </c>
      <c r="H335" s="4">
        <f t="shared" si="22"/>
        <v>1</v>
      </c>
    </row>
    <row r="336" spans="1:8" x14ac:dyDescent="0.3">
      <c r="A336" s="1">
        <v>45168</v>
      </c>
      <c r="B336" s="26">
        <v>83929956522.640961</v>
      </c>
      <c r="C336" s="2">
        <v>82842798968.822998</v>
      </c>
      <c r="D336" s="5">
        <f t="shared" si="23"/>
        <v>-2.2593379487282888E-3</v>
      </c>
      <c r="E336" s="4">
        <f>C336*(1+ReservesUSDT!$E$10)</f>
        <v>86150644655.866745</v>
      </c>
      <c r="F336" s="4">
        <f t="shared" si="20"/>
        <v>85956001235.088348</v>
      </c>
      <c r="G336" s="4">
        <f t="shared" si="21"/>
        <v>3113202266.2653503</v>
      </c>
      <c r="H336" s="4">
        <f t="shared" si="22"/>
        <v>1</v>
      </c>
    </row>
    <row r="337" spans="1:8" x14ac:dyDescent="0.3">
      <c r="A337" s="1">
        <v>45169</v>
      </c>
      <c r="B337" s="26">
        <v>84032123757.996597</v>
      </c>
      <c r="C337" s="2">
        <v>82830657293.576904</v>
      </c>
      <c r="D337" s="5">
        <f t="shared" si="23"/>
        <v>1.2172916511409837E-3</v>
      </c>
      <c r="E337" s="4">
        <f>C337*(1+ReservesUSDT!$E$10)</f>
        <v>86138018173.388199</v>
      </c>
      <c r="F337" s="4">
        <f t="shared" si="20"/>
        <v>86242873263.7565</v>
      </c>
      <c r="G337" s="4">
        <f t="shared" si="21"/>
        <v>3412215970.1795959</v>
      </c>
      <c r="H337" s="4">
        <f t="shared" si="22"/>
        <v>1</v>
      </c>
    </row>
    <row r="338" spans="1:8" x14ac:dyDescent="0.3">
      <c r="A338" s="1">
        <v>45170</v>
      </c>
      <c r="B338" s="26">
        <v>84390571232.161926</v>
      </c>
      <c r="C338" s="2">
        <v>82859256820.490097</v>
      </c>
      <c r="D338" s="5">
        <f t="shared" si="23"/>
        <v>4.2656005600622306E-3</v>
      </c>
      <c r="E338" s="4">
        <f>C338*(1+ReservesUSDT!$E$10)</f>
        <v>86167759656.185654</v>
      </c>
      <c r="F338" s="4">
        <f t="shared" si="20"/>
        <v>86535316900.034393</v>
      </c>
      <c r="G338" s="4">
        <f t="shared" si="21"/>
        <v>3676060079.5442963</v>
      </c>
      <c r="H338" s="4">
        <f t="shared" si="22"/>
        <v>1</v>
      </c>
    </row>
    <row r="339" spans="1:8" x14ac:dyDescent="0.3">
      <c r="A339" s="1">
        <v>45171</v>
      </c>
      <c r="B339" s="26">
        <v>84397535317.600571</v>
      </c>
      <c r="C339" s="2">
        <v>82873208039.988205</v>
      </c>
      <c r="D339" s="5">
        <f t="shared" si="23"/>
        <v>8.2522079622922859E-5</v>
      </c>
      <c r="E339" s="4">
        <f>C339*(1+ReservesUSDT!$E$10)</f>
        <v>86182267936.548676</v>
      </c>
      <c r="F339" s="4">
        <f t="shared" si="20"/>
        <v>86189379876.525421</v>
      </c>
      <c r="G339" s="4">
        <f t="shared" si="21"/>
        <v>3316171836.5372162</v>
      </c>
      <c r="H339" s="4">
        <f t="shared" si="22"/>
        <v>1</v>
      </c>
    </row>
    <row r="340" spans="1:8" x14ac:dyDescent="0.3">
      <c r="A340" s="1">
        <v>45172</v>
      </c>
      <c r="B340" s="26">
        <v>84412710775.82103</v>
      </c>
      <c r="C340" s="2">
        <v>82890642638.241104</v>
      </c>
      <c r="D340" s="5">
        <f t="shared" si="23"/>
        <v>1.7980925821294971E-4</v>
      </c>
      <c r="E340" s="4">
        <f>C340*(1+ReservesUSDT!$E$10)</f>
        <v>86200398684.151352</v>
      </c>
      <c r="F340" s="4">
        <f t="shared" si="20"/>
        <v>86215898313.896423</v>
      </c>
      <c r="G340" s="4">
        <f t="shared" si="21"/>
        <v>3325255675.6553192</v>
      </c>
      <c r="H340" s="4">
        <f t="shared" si="22"/>
        <v>1</v>
      </c>
    </row>
    <row r="341" spans="1:8" x14ac:dyDescent="0.3">
      <c r="A341" s="1">
        <v>45173</v>
      </c>
      <c r="B341" s="26">
        <v>84400367734.985809</v>
      </c>
      <c r="C341" s="2">
        <v>82840079833.350204</v>
      </c>
      <c r="D341" s="5">
        <f t="shared" si="23"/>
        <v>-1.4622253830943015E-4</v>
      </c>
      <c r="E341" s="4">
        <f>C341*(1+ReservesUSDT!$E$10)</f>
        <v>86147816947.52269</v>
      </c>
      <c r="F341" s="4">
        <f t="shared" si="20"/>
        <v>86135220195.058807</v>
      </c>
      <c r="G341" s="4">
        <f t="shared" si="21"/>
        <v>3295140361.7086029</v>
      </c>
      <c r="H341" s="4">
        <f t="shared" si="22"/>
        <v>1</v>
      </c>
    </row>
    <row r="342" spans="1:8" x14ac:dyDescent="0.3">
      <c r="A342" s="1">
        <v>45174</v>
      </c>
      <c r="B342" s="26">
        <v>84277469741.11824</v>
      </c>
      <c r="C342" s="2">
        <v>82762724711.132797</v>
      </c>
      <c r="D342" s="5">
        <f t="shared" si="23"/>
        <v>-1.4561310236640716E-3</v>
      </c>
      <c r="E342" s="4">
        <f>C342*(1+ReservesUSDT!$E$10)</f>
        <v>86067373098.094452</v>
      </c>
      <c r="F342" s="4">
        <f t="shared" si="20"/>
        <v>85942047726.001053</v>
      </c>
      <c r="G342" s="4">
        <f t="shared" si="21"/>
        <v>3179323014.8682556</v>
      </c>
      <c r="H342" s="4">
        <f t="shared" si="22"/>
        <v>1</v>
      </c>
    </row>
    <row r="343" spans="1:8" x14ac:dyDescent="0.3">
      <c r="A343" s="1">
        <v>45175</v>
      </c>
      <c r="B343" s="26">
        <v>83673020828.399246</v>
      </c>
      <c r="C343" s="2">
        <v>82836564032.443207</v>
      </c>
      <c r="D343" s="5">
        <f t="shared" si="23"/>
        <v>-7.1721293315488424E-3</v>
      </c>
      <c r="E343" s="4">
        <f>C343*(1+ReservesUSDT!$E$10)</f>
        <v>86144160763.540634</v>
      </c>
      <c r="F343" s="4">
        <f t="shared" si="20"/>
        <v>85526323701.38678</v>
      </c>
      <c r="G343" s="4">
        <f t="shared" si="21"/>
        <v>2689759668.943573</v>
      </c>
      <c r="H343" s="4">
        <f t="shared" si="22"/>
        <v>1</v>
      </c>
    </row>
    <row r="344" spans="1:8" x14ac:dyDescent="0.3">
      <c r="A344" s="1">
        <v>45176</v>
      </c>
      <c r="B344" s="26">
        <v>83945581106.33696</v>
      </c>
      <c r="C344" s="2">
        <v>82872091764.688904</v>
      </c>
      <c r="D344" s="5">
        <f t="shared" si="23"/>
        <v>3.2574451745526634E-3</v>
      </c>
      <c r="E344" s="4">
        <f>C344*(1+ReservesUSDT!$E$10)</f>
        <v>86181107089.283188</v>
      </c>
      <c r="F344" s="4">
        <f t="shared" si="20"/>
        <v>86461837320.708771</v>
      </c>
      <c r="G344" s="4">
        <f t="shared" si="21"/>
        <v>3589745556.0198669</v>
      </c>
      <c r="H344" s="4">
        <f t="shared" si="22"/>
        <v>1</v>
      </c>
    </row>
    <row r="345" spans="1:8" x14ac:dyDescent="0.3">
      <c r="A345" s="1">
        <v>45177</v>
      </c>
      <c r="B345" s="26">
        <v>83884460368.693466</v>
      </c>
      <c r="C345" s="2">
        <v>82848340323.022507</v>
      </c>
      <c r="D345" s="5">
        <f t="shared" si="23"/>
        <v>-7.2809952397696507E-4</v>
      </c>
      <c r="E345" s="4">
        <f>C345*(1+ReservesUSDT!$E$10)</f>
        <v>86156407271.839355</v>
      </c>
      <c r="F345" s="4">
        <f t="shared" si="20"/>
        <v>86093676832.717163</v>
      </c>
      <c r="G345" s="4">
        <f t="shared" si="21"/>
        <v>3245336509.6946564</v>
      </c>
      <c r="H345" s="4">
        <f t="shared" si="22"/>
        <v>1</v>
      </c>
    </row>
    <row r="346" spans="1:8" x14ac:dyDescent="0.3">
      <c r="A346" s="1">
        <v>45178</v>
      </c>
      <c r="B346" s="26">
        <v>83881524255.834198</v>
      </c>
      <c r="C346" s="2">
        <v>82994464811.034103</v>
      </c>
      <c r="D346" s="5">
        <f t="shared" si="23"/>
        <v>-3.5001868598346202E-5</v>
      </c>
      <c r="E346" s="4">
        <f>C346*(1+ReservesUSDT!$E$10)</f>
        <v>86308366391.991074</v>
      </c>
      <c r="F346" s="4">
        <f t="shared" si="20"/>
        <v>86305345437.891678</v>
      </c>
      <c r="G346" s="4">
        <f t="shared" si="21"/>
        <v>3310880626.8575745</v>
      </c>
      <c r="H346" s="4">
        <f t="shared" si="22"/>
        <v>1</v>
      </c>
    </row>
    <row r="347" spans="1:8" x14ac:dyDescent="0.3">
      <c r="A347" s="1">
        <v>45179</v>
      </c>
      <c r="B347" s="26">
        <v>83877980351.374359</v>
      </c>
      <c r="C347" s="2">
        <v>82979370479.774796</v>
      </c>
      <c r="D347" s="5">
        <f t="shared" si="23"/>
        <v>-4.2248927773774669E-5</v>
      </c>
      <c r="E347" s="4">
        <f>C347*(1+ReservesUSDT!$E$10)</f>
        <v>86292669356.342529</v>
      </c>
      <c r="F347" s="4">
        <f t="shared" si="20"/>
        <v>86289023583.587479</v>
      </c>
      <c r="G347" s="4">
        <f t="shared" si="21"/>
        <v>3309653103.8126831</v>
      </c>
      <c r="H347" s="4">
        <f t="shared" si="22"/>
        <v>1</v>
      </c>
    </row>
    <row r="348" spans="1:8" x14ac:dyDescent="0.3">
      <c r="A348" s="1">
        <v>45180</v>
      </c>
      <c r="B348" s="26">
        <v>83880598135.309601</v>
      </c>
      <c r="C348" s="2">
        <v>82989331119.541306</v>
      </c>
      <c r="D348" s="5">
        <f t="shared" si="23"/>
        <v>3.12094297487315E-5</v>
      </c>
      <c r="E348" s="4">
        <f>C348*(1+ReservesUSDT!$E$10)</f>
        <v>86303027716.365982</v>
      </c>
      <c r="F348" s="4">
        <f t="shared" si="20"/>
        <v>86305721184.646606</v>
      </c>
      <c r="G348" s="4">
        <f t="shared" si="21"/>
        <v>3316390065.1053009</v>
      </c>
      <c r="H348" s="4">
        <f t="shared" si="22"/>
        <v>1</v>
      </c>
    </row>
    <row r="349" spans="1:8" x14ac:dyDescent="0.3">
      <c r="A349" s="1">
        <v>45181</v>
      </c>
      <c r="B349" s="26">
        <v>84019965509.335587</v>
      </c>
      <c r="C349" s="2">
        <v>82963209450.554993</v>
      </c>
      <c r="D349" s="5">
        <f t="shared" si="23"/>
        <v>1.661497141462549E-3</v>
      </c>
      <c r="E349" s="4">
        <f>C349*(1+ReservesUSDT!$E$10)</f>
        <v>86275863030.350189</v>
      </c>
      <c r="F349" s="4">
        <f t="shared" si="20"/>
        <v>86419210130.152328</v>
      </c>
      <c r="G349" s="4">
        <f t="shared" si="21"/>
        <v>3456000679.5973358</v>
      </c>
      <c r="H349" s="4">
        <f t="shared" si="22"/>
        <v>1</v>
      </c>
    </row>
    <row r="350" spans="1:8" x14ac:dyDescent="0.3">
      <c r="A350" s="1">
        <v>45182</v>
      </c>
      <c r="B350" s="26">
        <v>83700664784.931229</v>
      </c>
      <c r="C350" s="2">
        <v>83082929863.571793</v>
      </c>
      <c r="D350" s="5">
        <f t="shared" si="23"/>
        <v>-3.8002958281252797E-3</v>
      </c>
      <c r="E350" s="4">
        <f>C350*(1+ReservesUSDT!$E$10)</f>
        <v>86400363782.235031</v>
      </c>
      <c r="F350" s="4">
        <f t="shared" si="20"/>
        <v>86072016840.204895</v>
      </c>
      <c r="G350" s="4">
        <f t="shared" si="21"/>
        <v>2989086976.6331024</v>
      </c>
      <c r="H350" s="4">
        <f t="shared" si="22"/>
        <v>1</v>
      </c>
    </row>
    <row r="351" spans="1:8" x14ac:dyDescent="0.3">
      <c r="A351" s="1">
        <v>45183</v>
      </c>
      <c r="B351" s="26">
        <v>83798370480.644104</v>
      </c>
      <c r="C351" s="2">
        <v>83059791981.386307</v>
      </c>
      <c r="D351" s="5">
        <f t="shared" si="23"/>
        <v>1.1673228159409493E-3</v>
      </c>
      <c r="E351" s="4">
        <f>C351*(1+ReservesUSDT!$E$10)</f>
        <v>86376302023.203918</v>
      </c>
      <c r="F351" s="4">
        <f t="shared" si="20"/>
        <v>86477131051.31221</v>
      </c>
      <c r="G351" s="4">
        <f t="shared" si="21"/>
        <v>3417339069.9259033</v>
      </c>
      <c r="H351" s="4">
        <f t="shared" si="22"/>
        <v>1</v>
      </c>
    </row>
    <row r="352" spans="1:8" x14ac:dyDescent="0.3">
      <c r="A352" s="1">
        <v>45184</v>
      </c>
      <c r="B352" s="26">
        <v>83888009353.191254</v>
      </c>
      <c r="C352" s="2">
        <v>83052483552.699799</v>
      </c>
      <c r="D352" s="5">
        <f t="shared" si="23"/>
        <v>1.0696970840006323E-3</v>
      </c>
      <c r="E352" s="4">
        <f>C352*(1+ReservesUSDT!$E$10)</f>
        <v>86368701774.89505</v>
      </c>
      <c r="F352" s="4">
        <f t="shared" si="20"/>
        <v>86461090123.332581</v>
      </c>
      <c r="G352" s="4">
        <f t="shared" si="21"/>
        <v>3408606570.632782</v>
      </c>
      <c r="H352" s="4">
        <f t="shared" si="22"/>
        <v>1</v>
      </c>
    </row>
    <row r="353" spans="1:8" x14ac:dyDescent="0.3">
      <c r="A353" s="1">
        <v>45185</v>
      </c>
      <c r="B353" s="26">
        <v>83897445588.435287</v>
      </c>
      <c r="C353" s="2">
        <v>83007465778.775299</v>
      </c>
      <c r="D353" s="5">
        <f t="shared" si="23"/>
        <v>1.1248610280290126E-4</v>
      </c>
      <c r="E353" s="4">
        <f>C353*(1+ReservesUSDT!$E$10)</f>
        <v>86321886477.816223</v>
      </c>
      <c r="F353" s="4">
        <f t="shared" si="20"/>
        <v>86331596490.41272</v>
      </c>
      <c r="G353" s="4">
        <f t="shared" si="21"/>
        <v>3324130711.6374207</v>
      </c>
      <c r="H353" s="4">
        <f t="shared" si="22"/>
        <v>1</v>
      </c>
    </row>
    <row r="354" spans="1:8" x14ac:dyDescent="0.3">
      <c r="A354" s="1">
        <v>45186</v>
      </c>
      <c r="B354" s="26">
        <v>83890217044.055939</v>
      </c>
      <c r="C354" s="2">
        <v>83054852766.117996</v>
      </c>
      <c r="D354" s="5">
        <f t="shared" si="23"/>
        <v>-8.6159290412831857E-5</v>
      </c>
      <c r="E354" s="4">
        <f>C354*(1+ReservesUSDT!$E$10)</f>
        <v>86371165589.081024</v>
      </c>
      <c r="F354" s="4">
        <f t="shared" si="20"/>
        <v>86363723910.741745</v>
      </c>
      <c r="G354" s="4">
        <f t="shared" si="21"/>
        <v>3308871144.6237488</v>
      </c>
      <c r="H354" s="4">
        <f t="shared" si="22"/>
        <v>1</v>
      </c>
    </row>
    <row r="355" spans="1:8" x14ac:dyDescent="0.3">
      <c r="A355" s="1">
        <v>45187</v>
      </c>
      <c r="B355" s="26">
        <v>83945764009.784515</v>
      </c>
      <c r="C355" s="2">
        <v>83068058627.531906</v>
      </c>
      <c r="D355" s="5">
        <f t="shared" si="23"/>
        <v>6.621387771521143E-4</v>
      </c>
      <c r="E355" s="4">
        <f>C355*(1+ReservesUSDT!$E$10)</f>
        <v>86384898749.816849</v>
      </c>
      <c r="F355" s="4">
        <f t="shared" si="20"/>
        <v>86442097541.039459</v>
      </c>
      <c r="G355" s="4">
        <f t="shared" si="21"/>
        <v>3374038913.5075531</v>
      </c>
      <c r="H355" s="4">
        <f t="shared" si="22"/>
        <v>1</v>
      </c>
    </row>
    <row r="356" spans="1:8" x14ac:dyDescent="0.3">
      <c r="A356" s="1">
        <v>45188</v>
      </c>
      <c r="B356" s="26">
        <v>84133041194.405472</v>
      </c>
      <c r="C356" s="2">
        <v>83094733747.166794</v>
      </c>
      <c r="D356" s="5">
        <f t="shared" si="23"/>
        <v>2.230930730455057E-3</v>
      </c>
      <c r="E356" s="4">
        <f>C356*(1+ReservesUSDT!$E$10)</f>
        <v>86412638985.316162</v>
      </c>
      <c r="F356" s="4">
        <f t="shared" si="20"/>
        <v>86605419597.12822</v>
      </c>
      <c r="G356" s="4">
        <f t="shared" si="21"/>
        <v>3510685849.9614258</v>
      </c>
      <c r="H356" s="4">
        <f t="shared" si="22"/>
        <v>1</v>
      </c>
    </row>
    <row r="357" spans="1:8" x14ac:dyDescent="0.3">
      <c r="A357" s="1">
        <v>45189</v>
      </c>
      <c r="B357" s="26">
        <v>83731110516.303909</v>
      </c>
      <c r="C357" s="2">
        <v>83176788712.966095</v>
      </c>
      <c r="D357" s="5">
        <f t="shared" si="23"/>
        <v>-4.7773225880760077E-3</v>
      </c>
      <c r="E357" s="4">
        <f>C357*(1+ReservesUSDT!$E$10)</f>
        <v>86497970339.26384</v>
      </c>
      <c r="F357" s="4">
        <f t="shared" si="20"/>
        <v>86084741631.739334</v>
      </c>
      <c r="G357" s="4">
        <f t="shared" si="21"/>
        <v>2907952918.7732391</v>
      </c>
      <c r="H357" s="4">
        <f t="shared" si="22"/>
        <v>1</v>
      </c>
    </row>
    <row r="358" spans="1:8" x14ac:dyDescent="0.3">
      <c r="A358" s="1">
        <v>45190</v>
      </c>
      <c r="B358" s="26">
        <v>83637536446.355988</v>
      </c>
      <c r="C358" s="2">
        <v>83200799692.078506</v>
      </c>
      <c r="D358" s="5">
        <f t="shared" si="23"/>
        <v>-1.1175543877409968E-3</v>
      </c>
      <c r="E358" s="4">
        <f>C358*(1+ReservesUSDT!$E$10)</f>
        <v>86522940057.273148</v>
      </c>
      <c r="F358" s="4">
        <f t="shared" si="20"/>
        <v>86426245965.971893</v>
      </c>
      <c r="G358" s="4">
        <f t="shared" si="21"/>
        <v>3225446273.8933868</v>
      </c>
      <c r="H358" s="4">
        <f t="shared" si="22"/>
        <v>1</v>
      </c>
    </row>
    <row r="359" spans="1:8" x14ac:dyDescent="0.3">
      <c r="A359" s="1">
        <v>45191</v>
      </c>
      <c r="B359" s="26">
        <v>83602900108.831055</v>
      </c>
      <c r="C359" s="2">
        <v>83189667143.011002</v>
      </c>
      <c r="D359" s="5">
        <f t="shared" si="23"/>
        <v>-4.1412431542801539E-4</v>
      </c>
      <c r="E359" s="4">
        <f>C359*(1+ReservesUSDT!$E$10)</f>
        <v>86511362994.562012</v>
      </c>
      <c r="F359" s="4">
        <f t="shared" si="20"/>
        <v>86475536535.585144</v>
      </c>
      <c r="G359" s="4">
        <f t="shared" si="21"/>
        <v>3285869392.5741425</v>
      </c>
      <c r="H359" s="4">
        <f t="shared" si="22"/>
        <v>1</v>
      </c>
    </row>
    <row r="360" spans="1:8" x14ac:dyDescent="0.3">
      <c r="A360" s="1">
        <v>45192</v>
      </c>
      <c r="B360" s="26">
        <v>83607428388.236862</v>
      </c>
      <c r="C360" s="2">
        <v>83212195829.164398</v>
      </c>
      <c r="D360" s="5">
        <f t="shared" si="23"/>
        <v>5.4164142630372321E-5</v>
      </c>
      <c r="E360" s="4">
        <f>C360*(1+ReservesUSDT!$E$10)</f>
        <v>86534791232.8582</v>
      </c>
      <c r="F360" s="4">
        <f t="shared" si="20"/>
        <v>86539478315.633026</v>
      </c>
      <c r="G360" s="4">
        <f t="shared" si="21"/>
        <v>3327282486.4686279</v>
      </c>
      <c r="H360" s="4">
        <f t="shared" si="22"/>
        <v>1</v>
      </c>
    </row>
    <row r="361" spans="1:8" x14ac:dyDescent="0.3">
      <c r="A361" s="1">
        <v>45193</v>
      </c>
      <c r="B361" s="26">
        <v>83600408627.23175</v>
      </c>
      <c r="C361" s="2">
        <v>83210015223.577393</v>
      </c>
      <c r="D361" s="5">
        <f t="shared" si="23"/>
        <v>-8.3960972612564396E-5</v>
      </c>
      <c r="E361" s="4">
        <f>C361*(1+ReservesUSDT!$E$10)</f>
        <v>86532523557.460953</v>
      </c>
      <c r="F361" s="4">
        <f t="shared" si="20"/>
        <v>86525258202.620453</v>
      </c>
      <c r="G361" s="4">
        <f t="shared" si="21"/>
        <v>3315242979.0430603</v>
      </c>
      <c r="H361" s="4">
        <f t="shared" si="22"/>
        <v>1</v>
      </c>
    </row>
    <row r="362" spans="1:8" x14ac:dyDescent="0.3">
      <c r="A362" s="1">
        <v>45194</v>
      </c>
      <c r="B362" s="26">
        <v>83661872804.127838</v>
      </c>
      <c r="C362" s="2">
        <v>83212248384.216904</v>
      </c>
      <c r="D362" s="5">
        <f t="shared" si="23"/>
        <v>7.3521383334562414E-4</v>
      </c>
      <c r="E362" s="4">
        <f>C362*(1+ReservesUSDT!$E$10)</f>
        <v>86534845886.391266</v>
      </c>
      <c r="F362" s="4">
        <f t="shared" si="20"/>
        <v>86598467502.153366</v>
      </c>
      <c r="G362" s="4">
        <f t="shared" si="21"/>
        <v>3386219117.9364624</v>
      </c>
      <c r="H362" s="4">
        <f t="shared" si="22"/>
        <v>1</v>
      </c>
    </row>
    <row r="363" spans="1:8" x14ac:dyDescent="0.3">
      <c r="A363" s="1">
        <v>45195</v>
      </c>
      <c r="B363" s="26">
        <v>83742866186.590668</v>
      </c>
      <c r="C363" s="2">
        <v>83169840527.082703</v>
      </c>
      <c r="D363" s="5">
        <f t="shared" si="23"/>
        <v>9.6810386557391788E-4</v>
      </c>
      <c r="E363" s="4">
        <f>C363*(1+ReservesUSDT!$E$10)</f>
        <v>86490744717.960678</v>
      </c>
      <c r="F363" s="4">
        <f t="shared" si="20"/>
        <v>86574476742.258514</v>
      </c>
      <c r="G363" s="4">
        <f t="shared" si="21"/>
        <v>3404636215.1758118</v>
      </c>
      <c r="H363" s="4">
        <f t="shared" si="22"/>
        <v>1</v>
      </c>
    </row>
    <row r="364" spans="1:8" x14ac:dyDescent="0.3">
      <c r="A364" s="1">
        <v>45196</v>
      </c>
      <c r="B364" s="26">
        <v>83446808861.634064</v>
      </c>
      <c r="C364" s="2">
        <v>83161369320.445908</v>
      </c>
      <c r="D364" s="5">
        <f t="shared" si="23"/>
        <v>-3.535313972857669E-3</v>
      </c>
      <c r="E364" s="4">
        <f>C364*(1+ReservesUSDT!$E$10)</f>
        <v>86481935262.922256</v>
      </c>
      <c r="F364" s="4">
        <f t="shared" si="20"/>
        <v>86176194468.787476</v>
      </c>
      <c r="G364" s="4">
        <f t="shared" si="21"/>
        <v>3014825148.341568</v>
      </c>
      <c r="H364" s="4">
        <f t="shared" si="22"/>
        <v>1</v>
      </c>
    </row>
    <row r="365" spans="1:8" x14ac:dyDescent="0.3">
      <c r="A365" s="1">
        <v>45197</v>
      </c>
      <c r="B365" s="26">
        <v>83778552306.030045</v>
      </c>
      <c r="C365" s="2">
        <v>83193672937.382294</v>
      </c>
      <c r="D365" s="5">
        <f t="shared" si="23"/>
        <v>3.9755078584976893E-3</v>
      </c>
      <c r="E365" s="4">
        <f>C365*(1+ReservesUSDT!$E$10)</f>
        <v>86515528737.049484</v>
      </c>
      <c r="F365" s="4">
        <f t="shared" si="20"/>
        <v>86859471901.42572</v>
      </c>
      <c r="G365" s="4">
        <f t="shared" si="21"/>
        <v>3665798964.0434265</v>
      </c>
      <c r="H365" s="4">
        <f t="shared" si="22"/>
        <v>1</v>
      </c>
    </row>
    <row r="366" spans="1:8" x14ac:dyDescent="0.3">
      <c r="A366" s="1">
        <v>45198</v>
      </c>
      <c r="B366" s="26">
        <v>83922417634.437302</v>
      </c>
      <c r="C366" s="2">
        <v>83267423241.873398</v>
      </c>
      <c r="D366" s="5">
        <f t="shared" si="23"/>
        <v>1.7172095297342854E-3</v>
      </c>
      <c r="E366" s="4">
        <f>C366*(1+ReservesUSDT!$E$10)</f>
        <v>86592223831.307053</v>
      </c>
      <c r="F366" s="4">
        <f t="shared" si="20"/>
        <v>86740920823.271057</v>
      </c>
      <c r="G366" s="4">
        <f t="shared" si="21"/>
        <v>3473497581.3976593</v>
      </c>
      <c r="H366" s="4">
        <f t="shared" si="22"/>
        <v>1</v>
      </c>
    </row>
    <row r="367" spans="1:8" x14ac:dyDescent="0.3">
      <c r="A367" s="18">
        <v>45199</v>
      </c>
      <c r="B367" s="26">
        <v>86330580364.707245</v>
      </c>
      <c r="C367" s="2">
        <v>83267971094.073593</v>
      </c>
      <c r="D367" s="5">
        <v>0</v>
      </c>
      <c r="E367" s="4">
        <f>C367*(1+ReservesUSDT!$E$11)</f>
        <v>86503714839.561768</v>
      </c>
      <c r="F367" s="4">
        <f t="shared" si="20"/>
        <v>86503714839.561768</v>
      </c>
      <c r="G367" s="4">
        <f t="shared" si="21"/>
        <v>3235743745.4881744</v>
      </c>
      <c r="H367" s="4">
        <f t="shared" si="22"/>
        <v>1</v>
      </c>
    </row>
    <row r="368" spans="1:8" x14ac:dyDescent="0.3">
      <c r="A368" s="1">
        <v>45200</v>
      </c>
      <c r="B368" s="26">
        <v>86333083710.97879</v>
      </c>
      <c r="C368" s="2">
        <v>83258001884.503601</v>
      </c>
      <c r="D368" s="5">
        <f t="shared" si="23"/>
        <v>2.8997213513101805E-5</v>
      </c>
      <c r="E368" s="4">
        <f>C368*(1+ReservesUSDT!$E$11)</f>
        <v>86493358232.447556</v>
      </c>
      <c r="F368" s="4">
        <f t="shared" si="20"/>
        <v>86495866298.823685</v>
      </c>
      <c r="G368" s="4">
        <f t="shared" si="21"/>
        <v>3237864414.3200836</v>
      </c>
      <c r="H368" s="4">
        <f t="shared" si="22"/>
        <v>1</v>
      </c>
    </row>
    <row r="369" spans="1:8" x14ac:dyDescent="0.3">
      <c r="A369" s="1">
        <v>45201</v>
      </c>
      <c r="B369" s="26">
        <v>86126107281.862366</v>
      </c>
      <c r="C369" s="2">
        <v>83251476137.944199</v>
      </c>
      <c r="D369" s="5">
        <f t="shared" si="23"/>
        <v>-2.3974173077070779E-3</v>
      </c>
      <c r="E369" s="4">
        <f>C369*(1+ReservesUSDT!$E$11)</f>
        <v>86486578899.264908</v>
      </c>
      <c r="F369" s="4">
        <f t="shared" si="20"/>
        <v>86279234478.127441</v>
      </c>
      <c r="G369" s="4">
        <f t="shared" si="21"/>
        <v>3027758340.1832428</v>
      </c>
      <c r="H369" s="4">
        <f t="shared" si="22"/>
        <v>1</v>
      </c>
    </row>
    <row r="370" spans="1:8" x14ac:dyDescent="0.3">
      <c r="A370" s="1">
        <v>45202</v>
      </c>
      <c r="B370" s="26">
        <v>85661887243.970596</v>
      </c>
      <c r="C370" s="2">
        <v>83273336895.268204</v>
      </c>
      <c r="D370" s="5">
        <f t="shared" si="23"/>
        <v>-5.3900037113314573E-3</v>
      </c>
      <c r="E370" s="4">
        <f>C370*(1+ReservesUSDT!$E$11)</f>
        <v>86509289152.593842</v>
      </c>
      <c r="F370" s="4">
        <f t="shared" si="20"/>
        <v>86043003762.996719</v>
      </c>
      <c r="G370" s="4">
        <f t="shared" si="21"/>
        <v>2769666867.7285156</v>
      </c>
      <c r="H370" s="4">
        <f t="shared" si="22"/>
        <v>1</v>
      </c>
    </row>
    <row r="371" spans="1:8" x14ac:dyDescent="0.3">
      <c r="A371" s="1">
        <v>45203</v>
      </c>
      <c r="B371" s="26">
        <v>85611819332.41507</v>
      </c>
      <c r="C371" s="2">
        <v>83352369985.829895</v>
      </c>
      <c r="D371" s="5">
        <f t="shared" si="23"/>
        <v>-5.8448293828654611E-4</v>
      </c>
      <c r="E371" s="4">
        <f>C371*(1+ReservesUSDT!$E$11)</f>
        <v>86591393421.96669</v>
      </c>
      <c r="F371" s="4">
        <f t="shared" si="20"/>
        <v>86540782229.909103</v>
      </c>
      <c r="G371" s="4">
        <f t="shared" si="21"/>
        <v>3188412244.0792084</v>
      </c>
      <c r="H371" s="4">
        <f t="shared" si="22"/>
        <v>1</v>
      </c>
    </row>
    <row r="372" spans="1:8" x14ac:dyDescent="0.3">
      <c r="A372" s="1">
        <v>45204</v>
      </c>
      <c r="B372" s="26">
        <v>85605116139.359238</v>
      </c>
      <c r="C372" s="2">
        <v>83356125474.979095</v>
      </c>
      <c r="D372" s="5">
        <f t="shared" si="23"/>
        <v>-7.8297519058725227E-5</v>
      </c>
      <c r="E372" s="4">
        <f>C372*(1+ReservesUSDT!$E$11)</f>
        <v>86595294847.186691</v>
      </c>
      <c r="F372" s="4">
        <f t="shared" si="20"/>
        <v>86588514650.438004</v>
      </c>
      <c r="G372" s="4">
        <f t="shared" si="21"/>
        <v>3232389175.4589081</v>
      </c>
      <c r="H372" s="4">
        <f t="shared" si="22"/>
        <v>1</v>
      </c>
    </row>
    <row r="373" spans="1:8" x14ac:dyDescent="0.3">
      <c r="A373" s="1">
        <v>45205</v>
      </c>
      <c r="B373" s="26">
        <v>85514399727.244705</v>
      </c>
      <c r="C373" s="2">
        <v>83359091468.146805</v>
      </c>
      <c r="D373" s="5">
        <f t="shared" si="23"/>
        <v>-1.059707832962371E-3</v>
      </c>
      <c r="E373" s="4">
        <f>C373*(1+ReservesUSDT!$E$11)</f>
        <v>86598376097.081757</v>
      </c>
      <c r="F373" s="4">
        <f t="shared" si="20"/>
        <v>86506607119.609863</v>
      </c>
      <c r="G373" s="4">
        <f t="shared" si="21"/>
        <v>3147515651.4630585</v>
      </c>
      <c r="H373" s="4">
        <f t="shared" si="22"/>
        <v>1</v>
      </c>
    </row>
    <row r="374" spans="1:8" x14ac:dyDescent="0.3">
      <c r="A374" s="1">
        <v>45206</v>
      </c>
      <c r="B374" s="26">
        <v>85510966906.022995</v>
      </c>
      <c r="C374" s="2">
        <v>83413565108.545898</v>
      </c>
      <c r="D374" s="5">
        <f t="shared" si="23"/>
        <v>-4.0143194978383453E-5</v>
      </c>
      <c r="E374" s="4">
        <f>C374*(1+ReservesUSDT!$E$11)</f>
        <v>86654966550.691254</v>
      </c>
      <c r="F374" s="4">
        <f t="shared" si="20"/>
        <v>86651487943.47316</v>
      </c>
      <c r="G374" s="4">
        <f t="shared" si="21"/>
        <v>3237922834.9272614</v>
      </c>
      <c r="H374" s="4">
        <f t="shared" si="22"/>
        <v>1</v>
      </c>
    </row>
    <row r="375" spans="1:8" x14ac:dyDescent="0.3">
      <c r="A375" s="1">
        <v>45207</v>
      </c>
      <c r="B375" s="26">
        <v>85510133051.17952</v>
      </c>
      <c r="C375" s="2">
        <v>83525460690.775894</v>
      </c>
      <c r="D375" s="5">
        <f t="shared" si="23"/>
        <v>-9.7514374313151287E-6</v>
      </c>
      <c r="E375" s="4">
        <f>C375*(1+ReservesUSDT!$E$11)</f>
        <v>86771210328.579086</v>
      </c>
      <c r="F375" s="4">
        <f t="shared" si="20"/>
        <v>86770364184.55072</v>
      </c>
      <c r="G375" s="4">
        <f t="shared" si="21"/>
        <v>3244903493.774826</v>
      </c>
      <c r="H375" s="4">
        <f t="shared" si="22"/>
        <v>1</v>
      </c>
    </row>
    <row r="376" spans="1:8" x14ac:dyDescent="0.3">
      <c r="A376" s="1">
        <v>45208</v>
      </c>
      <c r="B376" s="26">
        <v>85537915552.426056</v>
      </c>
      <c r="C376" s="2">
        <v>83516000504.230698</v>
      </c>
      <c r="D376" s="5">
        <f t="shared" si="23"/>
        <v>3.2490302909373179E-4</v>
      </c>
      <c r="E376" s="4">
        <f>C376*(1+ReservesUSDT!$E$11)</f>
        <v>86761382524.821152</v>
      </c>
      <c r="F376" s="4">
        <f t="shared" si="20"/>
        <v>86789571560.811829</v>
      </c>
      <c r="G376" s="4">
        <f t="shared" si="21"/>
        <v>3273571056.581131</v>
      </c>
      <c r="H376" s="4">
        <f t="shared" si="22"/>
        <v>1</v>
      </c>
    </row>
    <row r="377" spans="1:8" x14ac:dyDescent="0.3">
      <c r="A377" s="1">
        <v>45209</v>
      </c>
      <c r="B377" s="26">
        <v>85838578298.851974</v>
      </c>
      <c r="C377" s="2">
        <v>83524066604.365707</v>
      </c>
      <c r="D377" s="5">
        <f t="shared" si="23"/>
        <v>3.5149646152137395E-3</v>
      </c>
      <c r="E377" s="4">
        <f>C377*(1+ReservesUSDT!$E$11)</f>
        <v>86769762068.801605</v>
      </c>
      <c r="F377" s="4">
        <f t="shared" si="20"/>
        <v>87074754712.143951</v>
      </c>
      <c r="G377" s="4">
        <f t="shared" si="21"/>
        <v>3550688107.778244</v>
      </c>
      <c r="H377" s="4">
        <f t="shared" si="22"/>
        <v>1</v>
      </c>
    </row>
    <row r="378" spans="1:8" x14ac:dyDescent="0.3">
      <c r="A378" s="1">
        <v>45210</v>
      </c>
      <c r="B378" s="26">
        <v>85655927767.389282</v>
      </c>
      <c r="C378" s="2">
        <v>83483900707.3694</v>
      </c>
      <c r="D378" s="5">
        <f t="shared" si="23"/>
        <v>-2.1278373323796659E-3</v>
      </c>
      <c r="E378" s="4">
        <f>C378*(1+ReservesUSDT!$E$11)</f>
        <v>86728035348.978943</v>
      </c>
      <c r="F378" s="4">
        <f t="shared" si="20"/>
        <v>86543492197.599442</v>
      </c>
      <c r="G378" s="4">
        <f t="shared" si="21"/>
        <v>3059591490.2300415</v>
      </c>
      <c r="H378" s="4">
        <f t="shared" si="22"/>
        <v>1</v>
      </c>
    </row>
    <row r="379" spans="1:8" x14ac:dyDescent="0.3">
      <c r="A379" s="1">
        <v>45211</v>
      </c>
      <c r="B379" s="26">
        <v>85586887954.447342</v>
      </c>
      <c r="C379" s="2">
        <v>83499673027.415604</v>
      </c>
      <c r="D379" s="5">
        <f t="shared" si="23"/>
        <v>-8.0601325257287067E-4</v>
      </c>
      <c r="E379" s="4">
        <f>C379*(1+ReservesUSDT!$E$11)</f>
        <v>86744420571.984955</v>
      </c>
      <c r="F379" s="4">
        <f t="shared" si="20"/>
        <v>86674503419.417175</v>
      </c>
      <c r="G379" s="4">
        <f t="shared" si="21"/>
        <v>3174830392.0015717</v>
      </c>
      <c r="H379" s="4">
        <f t="shared" si="22"/>
        <v>1</v>
      </c>
    </row>
    <row r="380" spans="1:8" x14ac:dyDescent="0.3">
      <c r="A380" s="1">
        <v>45212</v>
      </c>
      <c r="B380" s="26">
        <v>85877322245.231384</v>
      </c>
      <c r="C380" s="2">
        <v>83483796073.206406</v>
      </c>
      <c r="D380" s="5">
        <f t="shared" si="23"/>
        <v>3.3934437590326071E-3</v>
      </c>
      <c r="E380" s="4">
        <f>C380*(1+ReservesUSDT!$E$11)</f>
        <v>86727926648.794708</v>
      </c>
      <c r="F380" s="4">
        <f t="shared" si="20"/>
        <v>87022232990.214905</v>
      </c>
      <c r="G380" s="4">
        <f t="shared" si="21"/>
        <v>3538436917.0084991</v>
      </c>
      <c r="H380" s="4">
        <f t="shared" si="22"/>
        <v>1</v>
      </c>
    </row>
    <row r="381" spans="1:8" x14ac:dyDescent="0.3">
      <c r="A381" s="1">
        <v>45213</v>
      </c>
      <c r="B381" s="26">
        <v>85869812206.416763</v>
      </c>
      <c r="C381" s="2">
        <v>83498697221.221695</v>
      </c>
      <c r="D381" s="5">
        <f t="shared" si="23"/>
        <v>-8.7450779999582377E-5</v>
      </c>
      <c r="E381" s="4">
        <f>C381*(1+ReservesUSDT!$E$11)</f>
        <v>86743406846.543747</v>
      </c>
      <c r="F381" s="4">
        <f t="shared" si="20"/>
        <v>86735821067.9552</v>
      </c>
      <c r="G381" s="4">
        <f t="shared" si="21"/>
        <v>3237123846.7335052</v>
      </c>
      <c r="H381" s="4">
        <f t="shared" si="22"/>
        <v>1</v>
      </c>
    </row>
    <row r="382" spans="1:8" x14ac:dyDescent="0.3">
      <c r="A382" s="1">
        <v>45214</v>
      </c>
      <c r="B382" s="26">
        <v>85890954346.529312</v>
      </c>
      <c r="C382" s="2">
        <v>83532889783.102402</v>
      </c>
      <c r="D382" s="5">
        <f t="shared" si="23"/>
        <v>2.4621155641666755E-4</v>
      </c>
      <c r="E382" s="4">
        <f>C382*(1+ReservesUSDT!$E$11)</f>
        <v>86778928111.007141</v>
      </c>
      <c r="F382" s="4">
        <f t="shared" si="20"/>
        <v>86800294085.961517</v>
      </c>
      <c r="G382" s="4">
        <f t="shared" si="21"/>
        <v>3267404302.8591156</v>
      </c>
      <c r="H382" s="4">
        <f t="shared" si="22"/>
        <v>1</v>
      </c>
    </row>
    <row r="383" spans="1:8" x14ac:dyDescent="0.3">
      <c r="A383" s="1">
        <v>45215</v>
      </c>
      <c r="B383" s="26">
        <v>85939506467.033615</v>
      </c>
      <c r="C383" s="2">
        <v>83559393903.248505</v>
      </c>
      <c r="D383" s="5">
        <f t="shared" si="23"/>
        <v>5.6527629566692408E-4</v>
      </c>
      <c r="E383" s="4">
        <f>C383*(1+ReservesUSDT!$E$11)</f>
        <v>86806462165.470901</v>
      </c>
      <c r="F383" s="4">
        <f t="shared" si="20"/>
        <v>86855531800.84375</v>
      </c>
      <c r="G383" s="4">
        <f t="shared" si="21"/>
        <v>3296137897.5952454</v>
      </c>
      <c r="H383" s="4">
        <f t="shared" si="22"/>
        <v>1</v>
      </c>
    </row>
    <row r="384" spans="1:8" x14ac:dyDescent="0.3">
      <c r="A384" s="1">
        <v>45216</v>
      </c>
      <c r="B384" s="26">
        <v>85787048158.369247</v>
      </c>
      <c r="C384" s="2">
        <v>83577695008.479004</v>
      </c>
      <c r="D384" s="5">
        <f t="shared" si="23"/>
        <v>-1.7740188992457231E-3</v>
      </c>
      <c r="E384" s="4">
        <f>C384*(1+ReservesUSDT!$E$11)</f>
        <v>86825474440.746826</v>
      </c>
      <c r="F384" s="4">
        <f t="shared" si="20"/>
        <v>86671444408.152954</v>
      </c>
      <c r="G384" s="4">
        <f t="shared" si="21"/>
        <v>3093749399.6739502</v>
      </c>
      <c r="H384" s="4">
        <f t="shared" si="22"/>
        <v>1</v>
      </c>
    </row>
    <row r="385" spans="1:8" x14ac:dyDescent="0.3">
      <c r="A385" s="1">
        <v>45217</v>
      </c>
      <c r="B385" s="26">
        <v>85939654697.020798</v>
      </c>
      <c r="C385" s="2">
        <v>83610268590.545197</v>
      </c>
      <c r="D385" s="5">
        <f t="shared" si="23"/>
        <v>1.7788995183728353E-3</v>
      </c>
      <c r="E385" s="4">
        <f>C385*(1+ReservesUSDT!$E$11)</f>
        <v>86859313812.804703</v>
      </c>
      <c r="F385" s="4">
        <f t="shared" si="20"/>
        <v>87013827804.312485</v>
      </c>
      <c r="G385" s="4">
        <f t="shared" si="21"/>
        <v>3403559213.7672882</v>
      </c>
      <c r="H385" s="4">
        <f t="shared" si="22"/>
        <v>1</v>
      </c>
    </row>
    <row r="386" spans="1:8" x14ac:dyDescent="0.3">
      <c r="A386" s="1">
        <v>45218</v>
      </c>
      <c r="B386" s="26">
        <v>86284061925.410172</v>
      </c>
      <c r="C386" s="2">
        <v>83694671690.042404</v>
      </c>
      <c r="D386" s="5">
        <f t="shared" si="23"/>
        <v>4.0075472679472271E-3</v>
      </c>
      <c r="E386" s="4">
        <f>C386*(1+ReservesUSDT!$E$11)</f>
        <v>86946996766.460831</v>
      </c>
      <c r="F386" s="4">
        <f t="shared" ref="F386:F449" si="24">E386*(D386+1)</f>
        <v>87295440965.808487</v>
      </c>
      <c r="G386" s="4">
        <f t="shared" ref="G386:G449" si="25">F386-C386</f>
        <v>3600769275.7660828</v>
      </c>
      <c r="H386" s="4">
        <f t="shared" si="22"/>
        <v>1</v>
      </c>
    </row>
    <row r="387" spans="1:8" x14ac:dyDescent="0.3">
      <c r="A387" s="1">
        <v>45219</v>
      </c>
      <c r="B387" s="26">
        <v>86579862210.861282</v>
      </c>
      <c r="C387" s="2">
        <v>83882616971.811798</v>
      </c>
      <c r="D387" s="5">
        <f t="shared" si="23"/>
        <v>3.4282146534411048E-3</v>
      </c>
      <c r="E387" s="4">
        <f>C387*(1+ReservesUSDT!$E$11)</f>
        <v>87142245489.901611</v>
      </c>
      <c r="F387" s="4">
        <f t="shared" si="24"/>
        <v>87440987812.823853</v>
      </c>
      <c r="G387" s="4">
        <f t="shared" si="25"/>
        <v>3558370841.0120544</v>
      </c>
      <c r="H387" s="4">
        <f t="shared" ref="H387:H450" si="26">IF(G387&gt;0,1,0)</f>
        <v>1</v>
      </c>
    </row>
    <row r="388" spans="1:8" x14ac:dyDescent="0.3">
      <c r="A388" s="1">
        <v>45220</v>
      </c>
      <c r="B388" s="26">
        <v>86605224107.856232</v>
      </c>
      <c r="C388" s="2">
        <v>83967018889.964096</v>
      </c>
      <c r="D388" s="5">
        <f t="shared" ref="D388:D451" si="27">(B388-B387)/B387</f>
        <v>2.9293066941111091E-4</v>
      </c>
      <c r="E388" s="4">
        <f>C388*(1+ReservesUSDT!$E$11)</f>
        <v>87229927216.306473</v>
      </c>
      <c r="F388" s="4">
        <f t="shared" si="24"/>
        <v>87255479537.278625</v>
      </c>
      <c r="G388" s="4">
        <f t="shared" si="25"/>
        <v>3288460647.3145294</v>
      </c>
      <c r="H388" s="4">
        <f t="shared" si="26"/>
        <v>1</v>
      </c>
    </row>
    <row r="389" spans="1:8" x14ac:dyDescent="0.3">
      <c r="A389" s="1">
        <v>45221</v>
      </c>
      <c r="B389" s="26">
        <v>86595289119.379272</v>
      </c>
      <c r="C389" s="2">
        <v>84189037781.898697</v>
      </c>
      <c r="D389" s="5">
        <f t="shared" si="27"/>
        <v>-1.1471581049875714E-4</v>
      </c>
      <c r="E389" s="4">
        <f>C389*(1+ReservesUSDT!$E$11)</f>
        <v>87460573630.102341</v>
      </c>
      <c r="F389" s="4">
        <f t="shared" si="24"/>
        <v>87450540519.511688</v>
      </c>
      <c r="G389" s="4">
        <f t="shared" si="25"/>
        <v>3261502737.6129913</v>
      </c>
      <c r="H389" s="4">
        <f t="shared" si="26"/>
        <v>1</v>
      </c>
    </row>
    <row r="390" spans="1:8" x14ac:dyDescent="0.3">
      <c r="A390" s="1">
        <v>45222</v>
      </c>
      <c r="B390" s="26">
        <v>86683947098.337769</v>
      </c>
      <c r="C390" s="2">
        <v>84215958770.6353</v>
      </c>
      <c r="D390" s="5">
        <f t="shared" si="27"/>
        <v>1.0238198851241576E-3</v>
      </c>
      <c r="E390" s="4">
        <f>C390*(1+ReservesUSDT!$E$11)</f>
        <v>87488540752.421661</v>
      </c>
      <c r="F390" s="4">
        <f t="shared" si="24"/>
        <v>87578113260.16449</v>
      </c>
      <c r="G390" s="4">
        <f t="shared" si="25"/>
        <v>3362154489.5291901</v>
      </c>
      <c r="H390" s="4">
        <f t="shared" si="26"/>
        <v>1</v>
      </c>
    </row>
    <row r="391" spans="1:8" x14ac:dyDescent="0.3">
      <c r="A391" s="1">
        <v>45223</v>
      </c>
      <c r="B391" s="26">
        <v>87142878345.823639</v>
      </c>
      <c r="C391" s="2">
        <v>84294092789.528198</v>
      </c>
      <c r="D391" s="5">
        <f t="shared" si="27"/>
        <v>5.2943049185939844E-3</v>
      </c>
      <c r="E391" s="4">
        <f>C391*(1+ReservesUSDT!$E$11)</f>
        <v>87569711012.736328</v>
      </c>
      <c r="F391" s="4">
        <f t="shared" si="24"/>
        <v>88033331764.470917</v>
      </c>
      <c r="G391" s="4">
        <f t="shared" si="25"/>
        <v>3739238974.9427185</v>
      </c>
      <c r="H391" s="4">
        <f t="shared" si="26"/>
        <v>1</v>
      </c>
    </row>
    <row r="392" spans="1:8" x14ac:dyDescent="0.3">
      <c r="A392" s="1">
        <v>45224</v>
      </c>
      <c r="B392" s="26">
        <v>86732120281.996429</v>
      </c>
      <c r="C392" s="2">
        <v>84345202670.729797</v>
      </c>
      <c r="D392" s="5">
        <f t="shared" si="27"/>
        <v>-4.713615979003237E-3</v>
      </c>
      <c r="E392" s="4">
        <f>C392*(1+ReservesUSDT!$E$11)</f>
        <v>87622806993.470047</v>
      </c>
      <c r="F392" s="4">
        <f t="shared" si="24"/>
        <v>87209786730.300507</v>
      </c>
      <c r="G392" s="4">
        <f t="shared" si="25"/>
        <v>2864584059.5707092</v>
      </c>
      <c r="H392" s="4">
        <f t="shared" si="26"/>
        <v>1</v>
      </c>
    </row>
    <row r="393" spans="1:8" x14ac:dyDescent="0.3">
      <c r="A393" s="1">
        <v>45225</v>
      </c>
      <c r="B393" s="26">
        <v>86897366491.149307</v>
      </c>
      <c r="C393" s="2">
        <v>84259856520.104904</v>
      </c>
      <c r="D393" s="5">
        <f t="shared" si="27"/>
        <v>1.9052481204841372E-3</v>
      </c>
      <c r="E393" s="4">
        <f>C393*(1+ReservesUSDT!$E$11)</f>
        <v>87534144342.281281</v>
      </c>
      <c r="F393" s="4">
        <f t="shared" si="24"/>
        <v>87700918606.267609</v>
      </c>
      <c r="G393" s="4">
        <f t="shared" si="25"/>
        <v>3441062086.1627045</v>
      </c>
      <c r="H393" s="4">
        <f t="shared" si="26"/>
        <v>1</v>
      </c>
    </row>
    <row r="394" spans="1:8" x14ac:dyDescent="0.3">
      <c r="A394" s="1">
        <v>45226</v>
      </c>
      <c r="B394" s="26">
        <v>86942957070.571625</v>
      </c>
      <c r="C394" s="2">
        <v>84406796218.828293</v>
      </c>
      <c r="D394" s="5">
        <f t="shared" si="27"/>
        <v>5.2464857409644297E-4</v>
      </c>
      <c r="E394" s="4">
        <f>C394*(1+ReservesUSDT!$E$11)</f>
        <v>87686794030.150101</v>
      </c>
      <c r="F394" s="4">
        <f t="shared" si="24"/>
        <v>87732798781.605103</v>
      </c>
      <c r="G394" s="4">
        <f t="shared" si="25"/>
        <v>3326002562.7768097</v>
      </c>
      <c r="H394" s="4">
        <f t="shared" si="26"/>
        <v>1</v>
      </c>
    </row>
    <row r="395" spans="1:8" x14ac:dyDescent="0.3">
      <c r="A395" s="1">
        <v>45227</v>
      </c>
      <c r="B395" s="26">
        <v>86960708557.335602</v>
      </c>
      <c r="C395" s="2">
        <v>84477164194.589401</v>
      </c>
      <c r="D395" s="5">
        <f t="shared" si="27"/>
        <v>2.0417394763290789E-4</v>
      </c>
      <c r="E395" s="4">
        <f>C395*(1+ReservesUSDT!$E$11)</f>
        <v>87759896463.523895</v>
      </c>
      <c r="F395" s="4">
        <f t="shared" si="24"/>
        <v>87777814748.028702</v>
      </c>
      <c r="G395" s="4">
        <f t="shared" si="25"/>
        <v>3300650553.4393005</v>
      </c>
      <c r="H395" s="4">
        <f t="shared" si="26"/>
        <v>1</v>
      </c>
    </row>
    <row r="396" spans="1:8" x14ac:dyDescent="0.3">
      <c r="A396" s="1">
        <v>45228</v>
      </c>
      <c r="B396" s="26">
        <v>86987757169.256104</v>
      </c>
      <c r="C396" s="2">
        <v>84563580454.195007</v>
      </c>
      <c r="D396" s="5">
        <f t="shared" si="27"/>
        <v>3.1104406080900102E-4</v>
      </c>
      <c r="E396" s="4">
        <f>C396*(1+ReservesUSDT!$E$11)</f>
        <v>87849670807.490784</v>
      </c>
      <c r="F396" s="4">
        <f t="shared" si="24"/>
        <v>87876995925.839478</v>
      </c>
      <c r="G396" s="4">
        <f t="shared" si="25"/>
        <v>3313415471.6444702</v>
      </c>
      <c r="H396" s="4">
        <f t="shared" si="26"/>
        <v>1</v>
      </c>
    </row>
    <row r="397" spans="1:8" x14ac:dyDescent="0.3">
      <c r="A397" s="1">
        <v>45229</v>
      </c>
      <c r="B397" s="26">
        <v>86916801958.45697</v>
      </c>
      <c r="C397" s="2">
        <v>84549233823.1884</v>
      </c>
      <c r="D397" s="5">
        <f t="shared" si="27"/>
        <v>-8.1569192157779705E-4</v>
      </c>
      <c r="E397" s="4">
        <f>C397*(1+ReservesUSDT!$E$11)</f>
        <v>87834766674.951019</v>
      </c>
      <c r="F397" s="4">
        <f t="shared" si="24"/>
        <v>87763120565.340591</v>
      </c>
      <c r="G397" s="4">
        <f t="shared" si="25"/>
        <v>3213886742.1521912</v>
      </c>
      <c r="H397" s="4">
        <f t="shared" si="26"/>
        <v>1</v>
      </c>
    </row>
    <row r="398" spans="1:8" x14ac:dyDescent="0.3">
      <c r="A398" s="1">
        <v>45230</v>
      </c>
      <c r="B398" s="26">
        <v>86747754033.726166</v>
      </c>
      <c r="C398" s="2">
        <v>84560721447.308395</v>
      </c>
      <c r="D398" s="5">
        <f t="shared" si="27"/>
        <v>-1.9449395389812333E-3</v>
      </c>
      <c r="E398" s="4">
        <f>C398*(1+ReservesUSDT!$E$11)</f>
        <v>87846700701.299973</v>
      </c>
      <c r="F398" s="4">
        <f t="shared" si="24"/>
        <v>87675844179.736969</v>
      </c>
      <c r="G398" s="4">
        <f t="shared" si="25"/>
        <v>3115122732.4285736</v>
      </c>
      <c r="H398" s="4">
        <f t="shared" si="26"/>
        <v>1</v>
      </c>
    </row>
    <row r="399" spans="1:8" x14ac:dyDescent="0.3">
      <c r="A399" s="1">
        <v>45231</v>
      </c>
      <c r="B399" s="26">
        <v>86930501645.013397</v>
      </c>
      <c r="C399" s="2">
        <v>84693605222.462204</v>
      </c>
      <c r="D399" s="5">
        <f t="shared" si="27"/>
        <v>2.1066552479984905E-3</v>
      </c>
      <c r="E399" s="4">
        <f>C399*(1+ReservesUSDT!$E$11)</f>
        <v>87984748260.783829</v>
      </c>
      <c r="F399" s="4">
        <f t="shared" si="24"/>
        <v>88170101792.451233</v>
      </c>
      <c r="G399" s="4">
        <f t="shared" si="25"/>
        <v>3476496569.9890289</v>
      </c>
      <c r="H399" s="4">
        <f t="shared" si="26"/>
        <v>1</v>
      </c>
    </row>
    <row r="400" spans="1:8" x14ac:dyDescent="0.3">
      <c r="A400" s="1">
        <v>45232</v>
      </c>
      <c r="B400" s="26">
        <v>87312127170.846329</v>
      </c>
      <c r="C400" s="2">
        <v>84862316815.831604</v>
      </c>
      <c r="D400" s="5">
        <f t="shared" si="27"/>
        <v>4.3900071736767982E-3</v>
      </c>
      <c r="E400" s="4">
        <f>C400*(1+ReservesUSDT!$E$11)</f>
        <v>88160015886.152847</v>
      </c>
      <c r="F400" s="4">
        <f t="shared" si="24"/>
        <v>88547038988.324524</v>
      </c>
      <c r="G400" s="4">
        <f t="shared" si="25"/>
        <v>3684722172.4929199</v>
      </c>
      <c r="H400" s="4">
        <f t="shared" si="26"/>
        <v>1</v>
      </c>
    </row>
    <row r="401" spans="1:8" x14ac:dyDescent="0.3">
      <c r="A401" s="1">
        <v>45233</v>
      </c>
      <c r="B401" s="26">
        <v>87619329790.102875</v>
      </c>
      <c r="C401" s="2">
        <v>84913239127.198593</v>
      </c>
      <c r="D401" s="5">
        <f t="shared" si="27"/>
        <v>3.5184415866473303E-3</v>
      </c>
      <c r="E401" s="4">
        <f>C401*(1+ReservesUSDT!$E$11)</f>
        <v>88212917008.199936</v>
      </c>
      <c r="F401" s="4">
        <f t="shared" si="24"/>
        <v>88523289003.881058</v>
      </c>
      <c r="G401" s="4">
        <f t="shared" si="25"/>
        <v>3610049876.6824646</v>
      </c>
      <c r="H401" s="4">
        <f t="shared" si="26"/>
        <v>1</v>
      </c>
    </row>
    <row r="402" spans="1:8" x14ac:dyDescent="0.3">
      <c r="A402" s="1">
        <v>45234</v>
      </c>
      <c r="B402" s="26">
        <v>87628812216.335724</v>
      </c>
      <c r="C402" s="2">
        <v>85256843614.723404</v>
      </c>
      <c r="D402" s="5">
        <f t="shared" si="27"/>
        <v>1.0822299435027426E-4</v>
      </c>
      <c r="E402" s="4">
        <f>C402*(1+ReservesUSDT!$E$11)</f>
        <v>88569873761.389709</v>
      </c>
      <c r="F402" s="4">
        <f t="shared" si="24"/>
        <v>88579459058.337402</v>
      </c>
      <c r="G402" s="4">
        <f t="shared" si="25"/>
        <v>3322615443.6139984</v>
      </c>
      <c r="H402" s="4">
        <f t="shared" si="26"/>
        <v>1</v>
      </c>
    </row>
    <row r="403" spans="1:8" x14ac:dyDescent="0.3">
      <c r="A403" s="1">
        <v>45235</v>
      </c>
      <c r="B403" s="26">
        <v>87622956821.106506</v>
      </c>
      <c r="C403" s="2">
        <v>85448432838.826294</v>
      </c>
      <c r="D403" s="5">
        <f t="shared" si="27"/>
        <v>-6.682043361219918E-5</v>
      </c>
      <c r="E403" s="4">
        <f>C403*(1+ReservesUSDT!$E$11)</f>
        <v>88768908028.59198</v>
      </c>
      <c r="F403" s="4">
        <f t="shared" si="24"/>
        <v>88762976451.666229</v>
      </c>
      <c r="G403" s="4">
        <f t="shared" si="25"/>
        <v>3314543612.8399353</v>
      </c>
      <c r="H403" s="4">
        <f t="shared" si="26"/>
        <v>1</v>
      </c>
    </row>
    <row r="404" spans="1:8" x14ac:dyDescent="0.3">
      <c r="A404" s="1">
        <v>45236</v>
      </c>
      <c r="B404" s="26">
        <v>87441903346.314087</v>
      </c>
      <c r="C404" s="2">
        <v>85387153373.578995</v>
      </c>
      <c r="D404" s="5">
        <f t="shared" si="27"/>
        <v>-2.0662789908135982E-3</v>
      </c>
      <c r="E404" s="4">
        <f>C404*(1+ReservesUSDT!$E$11)</f>
        <v>88705247279.835602</v>
      </c>
      <c r="F404" s="4">
        <f t="shared" si="24"/>
        <v>88521957491.006348</v>
      </c>
      <c r="G404" s="4">
        <f t="shared" si="25"/>
        <v>3134804117.4273529</v>
      </c>
      <c r="H404" s="4">
        <f t="shared" si="26"/>
        <v>1</v>
      </c>
    </row>
    <row r="405" spans="1:8" x14ac:dyDescent="0.3">
      <c r="A405" s="1">
        <v>45237</v>
      </c>
      <c r="B405" s="26">
        <v>87384741007.584229</v>
      </c>
      <c r="C405" s="2">
        <v>85371206042.479004</v>
      </c>
      <c r="D405" s="5">
        <f t="shared" si="27"/>
        <v>-6.5371791489335124E-4</v>
      </c>
      <c r="E405" s="4">
        <f>C405*(1+ReservesUSDT!$E$11)</f>
        <v>88688680244.950531</v>
      </c>
      <c r="F405" s="4">
        <f t="shared" si="24"/>
        <v>88630702865.826157</v>
      </c>
      <c r="G405" s="4">
        <f t="shared" si="25"/>
        <v>3259496823.3471527</v>
      </c>
      <c r="H405" s="4">
        <f t="shared" si="26"/>
        <v>1</v>
      </c>
    </row>
    <row r="406" spans="1:8" x14ac:dyDescent="0.3">
      <c r="A406" s="1">
        <v>45238</v>
      </c>
      <c r="B406" s="26">
        <v>87254182171.013397</v>
      </c>
      <c r="C406" s="2">
        <v>85731510405.703293</v>
      </c>
      <c r="D406" s="5">
        <f t="shared" si="27"/>
        <v>-1.4940690452981938E-3</v>
      </c>
      <c r="E406" s="4">
        <f>C406*(1+ReservesUSDT!$E$11)</f>
        <v>89062985821.059631</v>
      </c>
      <c r="F406" s="4">
        <f t="shared" si="24"/>
        <v>88929919570.862564</v>
      </c>
      <c r="G406" s="4">
        <f t="shared" si="25"/>
        <v>3198409165.1592712</v>
      </c>
      <c r="H406" s="4">
        <f t="shared" si="26"/>
        <v>1</v>
      </c>
    </row>
    <row r="407" spans="1:8" x14ac:dyDescent="0.3">
      <c r="A407" s="1">
        <v>45239</v>
      </c>
      <c r="B407" s="26">
        <v>87390265128.163666</v>
      </c>
      <c r="C407" s="2">
        <v>85850353482.251205</v>
      </c>
      <c r="D407" s="5">
        <f t="shared" si="27"/>
        <v>1.5596152959585759E-3</v>
      </c>
      <c r="E407" s="4">
        <f>C407*(1+ReservesUSDT!$E$11)</f>
        <v>89186447068.755249</v>
      </c>
      <c r="F407" s="4">
        <f t="shared" si="24"/>
        <v>89325543615.795868</v>
      </c>
      <c r="G407" s="4">
        <f t="shared" si="25"/>
        <v>3475190133.5446625</v>
      </c>
      <c r="H407" s="4">
        <f t="shared" si="26"/>
        <v>1</v>
      </c>
    </row>
    <row r="408" spans="1:8" x14ac:dyDescent="0.3">
      <c r="A408" s="1">
        <v>45240</v>
      </c>
      <c r="B408" s="26">
        <v>87687781450.660324</v>
      </c>
      <c r="C408" s="2">
        <v>86220797904.933899</v>
      </c>
      <c r="D408" s="5">
        <f t="shared" si="27"/>
        <v>3.4044561148811113E-3</v>
      </c>
      <c r="E408" s="4">
        <f>C408*(1+ReservesUSDT!$E$11)</f>
        <v>89571286740.991852</v>
      </c>
      <c r="F408" s="4">
        <f t="shared" si="24"/>
        <v>89876228255.854996</v>
      </c>
      <c r="G408" s="4">
        <f t="shared" si="25"/>
        <v>3655430350.9210968</v>
      </c>
      <c r="H408" s="4">
        <f t="shared" si="26"/>
        <v>1</v>
      </c>
    </row>
    <row r="409" spans="1:8" x14ac:dyDescent="0.3">
      <c r="A409" s="1">
        <v>45241</v>
      </c>
      <c r="B409" s="26">
        <v>87669678366.9823</v>
      </c>
      <c r="C409" s="2">
        <v>86576842243.346695</v>
      </c>
      <c r="D409" s="5">
        <f t="shared" si="27"/>
        <v>-2.0644932941096743E-4</v>
      </c>
      <c r="E409" s="4">
        <f>C409*(1+ReservesUSDT!$E$11)</f>
        <v>89941166750.263412</v>
      </c>
      <c r="F409" s="4">
        <f t="shared" si="24"/>
        <v>89922598456.701385</v>
      </c>
      <c r="G409" s="4">
        <f t="shared" si="25"/>
        <v>3345756213.3546906</v>
      </c>
      <c r="H409" s="4">
        <f t="shared" si="26"/>
        <v>1</v>
      </c>
    </row>
    <row r="410" spans="1:8" x14ac:dyDescent="0.3">
      <c r="A410" s="1">
        <v>45242</v>
      </c>
      <c r="B410" s="26">
        <v>87681236521.61824</v>
      </c>
      <c r="C410" s="2">
        <v>86670329265.576096</v>
      </c>
      <c r="D410" s="5">
        <f t="shared" si="27"/>
        <v>1.3183753894429164E-4</v>
      </c>
      <c r="E410" s="4">
        <f>C410*(1+ReservesUSDT!$E$11)</f>
        <v>90038286622.476898</v>
      </c>
      <c r="F410" s="4">
        <f t="shared" si="24"/>
        <v>90050157048.595963</v>
      </c>
      <c r="G410" s="4">
        <f t="shared" si="25"/>
        <v>3379827783.0198669</v>
      </c>
      <c r="H410" s="4">
        <f t="shared" si="26"/>
        <v>1</v>
      </c>
    </row>
    <row r="411" spans="1:8" x14ac:dyDescent="0.3">
      <c r="A411" s="1">
        <v>45243</v>
      </c>
      <c r="B411" s="26">
        <v>87423423010.961304</v>
      </c>
      <c r="C411" s="2">
        <v>86893346050.391495</v>
      </c>
      <c r="D411" s="5">
        <f t="shared" si="27"/>
        <v>-2.9403498500317278E-3</v>
      </c>
      <c r="E411" s="4">
        <f>C411*(1+ReservesUSDT!$E$11)</f>
        <v>90269969706.676361</v>
      </c>
      <c r="F411" s="4">
        <f t="shared" si="24"/>
        <v>90004544414.786957</v>
      </c>
      <c r="G411" s="4">
        <f t="shared" si="25"/>
        <v>3111198364.395462</v>
      </c>
      <c r="H411" s="4">
        <f t="shared" si="26"/>
        <v>1</v>
      </c>
    </row>
    <row r="412" spans="1:8" x14ac:dyDescent="0.3">
      <c r="A412" s="1">
        <v>45244</v>
      </c>
      <c r="B412" s="26">
        <v>87797451587.056274</v>
      </c>
      <c r="C412" s="2">
        <v>86852876182.059097</v>
      </c>
      <c r="D412" s="5">
        <f t="shared" si="27"/>
        <v>4.2783565686746712E-3</v>
      </c>
      <c r="E412" s="4">
        <f>C412*(1+ReservesUSDT!$E$11)</f>
        <v>90227927203.372604</v>
      </c>
      <c r="F412" s="4">
        <f t="shared" si="24"/>
        <v>90613954448.401047</v>
      </c>
      <c r="G412" s="4">
        <f t="shared" si="25"/>
        <v>3761078266.3419495</v>
      </c>
      <c r="H412" s="4">
        <f t="shared" si="26"/>
        <v>1</v>
      </c>
    </row>
    <row r="413" spans="1:8" x14ac:dyDescent="0.3">
      <c r="A413" s="1">
        <v>45245</v>
      </c>
      <c r="B413" s="26">
        <v>87638055502.934296</v>
      </c>
      <c r="C413" s="2">
        <v>87069254488.003098</v>
      </c>
      <c r="D413" s="5">
        <f t="shared" si="27"/>
        <v>-1.8154978446490362E-3</v>
      </c>
      <c r="E413" s="4">
        <f>C413*(1+ReservesUSDT!$E$11)</f>
        <v>90452713841.366943</v>
      </c>
      <c r="F413" s="4">
        <f t="shared" si="24"/>
        <v>90288497134.345276</v>
      </c>
      <c r="G413" s="4">
        <f t="shared" si="25"/>
        <v>3219242646.3421783</v>
      </c>
      <c r="H413" s="4">
        <f t="shared" si="26"/>
        <v>1</v>
      </c>
    </row>
    <row r="414" spans="1:8" x14ac:dyDescent="0.3">
      <c r="A414" s="1">
        <v>45246</v>
      </c>
      <c r="B414" s="26">
        <v>87807211224.362061</v>
      </c>
      <c r="C414" s="2">
        <v>87330293256.9021</v>
      </c>
      <c r="D414" s="5">
        <f t="shared" si="27"/>
        <v>1.930162877953188E-3</v>
      </c>
      <c r="E414" s="4">
        <f>C414*(1+ReservesUSDT!$E$11)</f>
        <v>90723896421.297928</v>
      </c>
      <c r="F414" s="4">
        <f t="shared" si="24"/>
        <v>90899008318.313583</v>
      </c>
      <c r="G414" s="4">
        <f t="shared" si="25"/>
        <v>3568715061.4114838</v>
      </c>
      <c r="H414" s="4">
        <f t="shared" si="26"/>
        <v>1</v>
      </c>
    </row>
    <row r="415" spans="1:8" x14ac:dyDescent="0.3">
      <c r="A415" s="1">
        <v>45247</v>
      </c>
      <c r="B415" s="26">
        <v>87962549311.182693</v>
      </c>
      <c r="C415" s="2">
        <v>87433708811.306396</v>
      </c>
      <c r="D415" s="5">
        <f t="shared" si="27"/>
        <v>1.7690812024962076E-3</v>
      </c>
      <c r="E415" s="4">
        <f>C415*(1+ReservesUSDT!$E$11)</f>
        <v>90831330642.531174</v>
      </c>
      <c r="F415" s="4">
        <f t="shared" si="24"/>
        <v>90992018642.168594</v>
      </c>
      <c r="G415" s="4">
        <f t="shared" si="25"/>
        <v>3558309830.8621979</v>
      </c>
      <c r="H415" s="4">
        <f t="shared" si="26"/>
        <v>1</v>
      </c>
    </row>
    <row r="416" spans="1:8" x14ac:dyDescent="0.3">
      <c r="A416" s="1">
        <v>45248</v>
      </c>
      <c r="B416" s="26">
        <v>87971338046.206726</v>
      </c>
      <c r="C416" s="2">
        <v>87575507814.814896</v>
      </c>
      <c r="D416" s="5">
        <f t="shared" si="27"/>
        <v>9.9914510127951456E-5</v>
      </c>
      <c r="E416" s="4">
        <f>C416*(1+ReservesUSDT!$E$11)</f>
        <v>90978639870.831879</v>
      </c>
      <c r="F416" s="4">
        <f t="shared" si="24"/>
        <v>90987729957.066681</v>
      </c>
      <c r="G416" s="4">
        <f t="shared" si="25"/>
        <v>3412222142.2517853</v>
      </c>
      <c r="H416" s="4">
        <f t="shared" si="26"/>
        <v>1</v>
      </c>
    </row>
    <row r="417" spans="1:8" x14ac:dyDescent="0.3">
      <c r="A417" s="1">
        <v>45249</v>
      </c>
      <c r="B417" s="26">
        <v>87997553397.197449</v>
      </c>
      <c r="C417" s="2">
        <v>87745529028.219894</v>
      </c>
      <c r="D417" s="5">
        <f t="shared" si="27"/>
        <v>2.9799877520281785E-4</v>
      </c>
      <c r="E417" s="4">
        <f>C417*(1+ReservesUSDT!$E$11)</f>
        <v>91155268007.290817</v>
      </c>
      <c r="F417" s="4">
        <f t="shared" si="24"/>
        <v>91182432165.510269</v>
      </c>
      <c r="G417" s="4">
        <f t="shared" si="25"/>
        <v>3436903137.2903748</v>
      </c>
      <c r="H417" s="4">
        <f t="shared" si="26"/>
        <v>1</v>
      </c>
    </row>
    <row r="418" spans="1:8" x14ac:dyDescent="0.3">
      <c r="A418" s="1">
        <v>45250</v>
      </c>
      <c r="B418" s="26">
        <v>87915732430.464813</v>
      </c>
      <c r="C418" s="2">
        <v>87719871443.196106</v>
      </c>
      <c r="D418" s="5">
        <f t="shared" si="27"/>
        <v>-9.2980956371954465E-4</v>
      </c>
      <c r="E418" s="4">
        <f>C418*(1+ReservesUSDT!$E$11)</f>
        <v>91128613383.79985</v>
      </c>
      <c r="F418" s="4">
        <f t="shared" si="24"/>
        <v>91043881127.547089</v>
      </c>
      <c r="G418" s="4">
        <f t="shared" si="25"/>
        <v>3324009684.3509827</v>
      </c>
      <c r="H418" s="4">
        <f t="shared" si="26"/>
        <v>1</v>
      </c>
    </row>
    <row r="419" spans="1:8" x14ac:dyDescent="0.3">
      <c r="A419" s="1">
        <v>45251</v>
      </c>
      <c r="B419" s="26">
        <v>88046586605.232101</v>
      </c>
      <c r="C419" s="2">
        <v>87738748115.109207</v>
      </c>
      <c r="D419" s="5">
        <f t="shared" si="27"/>
        <v>1.4884045340893303E-3</v>
      </c>
      <c r="E419" s="4">
        <f>C419*(1+ReservesUSDT!$E$11)</f>
        <v>91148223591.936722</v>
      </c>
      <c r="F419" s="4">
        <f t="shared" si="24"/>
        <v>91283889021.205139</v>
      </c>
      <c r="G419" s="4">
        <f t="shared" si="25"/>
        <v>3545140906.095932</v>
      </c>
      <c r="H419" s="4">
        <f t="shared" si="26"/>
        <v>1</v>
      </c>
    </row>
    <row r="420" spans="1:8" x14ac:dyDescent="0.3">
      <c r="A420" s="1">
        <v>45252</v>
      </c>
      <c r="B420" s="26">
        <v>87645172339.037354</v>
      </c>
      <c r="C420" s="2">
        <v>87923200610.433701</v>
      </c>
      <c r="D420" s="5">
        <f t="shared" si="27"/>
        <v>-4.5591121890339609E-3</v>
      </c>
      <c r="E420" s="4">
        <f>C420*(1+ReservesUSDT!$E$11)</f>
        <v>91339843801.332352</v>
      </c>
      <c r="F420" s="4">
        <f t="shared" si="24"/>
        <v>90923415206.113235</v>
      </c>
      <c r="G420" s="4">
        <f t="shared" si="25"/>
        <v>3000214595.6795349</v>
      </c>
      <c r="H420" s="4">
        <f t="shared" si="26"/>
        <v>1</v>
      </c>
    </row>
    <row r="421" spans="1:8" x14ac:dyDescent="0.3">
      <c r="A421" s="1">
        <v>45253</v>
      </c>
      <c r="B421" s="26">
        <v>87626676135.96257</v>
      </c>
      <c r="C421" s="2">
        <v>88395010860.272507</v>
      </c>
      <c r="D421" s="5">
        <f t="shared" si="27"/>
        <v>-2.1103504712426785E-4</v>
      </c>
      <c r="E421" s="4">
        <f>C421*(1+ReservesUSDT!$E$11)</f>
        <v>91829988316.37439</v>
      </c>
      <c r="F421" s="4">
        <f t="shared" si="24"/>
        <v>91810608970.462616</v>
      </c>
      <c r="G421" s="4">
        <f t="shared" si="25"/>
        <v>3415598110.1901093</v>
      </c>
      <c r="H421" s="4">
        <f t="shared" si="26"/>
        <v>1</v>
      </c>
    </row>
    <row r="422" spans="1:8" x14ac:dyDescent="0.3">
      <c r="A422" s="1">
        <v>45254</v>
      </c>
      <c r="B422" s="26">
        <v>87873251711.029144</v>
      </c>
      <c r="C422" s="2">
        <v>88521918320.805206</v>
      </c>
      <c r="D422" s="5">
        <f t="shared" si="27"/>
        <v>2.8139327649948122E-3</v>
      </c>
      <c r="E422" s="4">
        <f>C422*(1+ReservesUSDT!$E$11)</f>
        <v>91961827325.21167</v>
      </c>
      <c r="F422" s="4">
        <f t="shared" si="24"/>
        <v>92220601724.25087</v>
      </c>
      <c r="G422" s="4">
        <f t="shared" si="25"/>
        <v>3698683403.4456635</v>
      </c>
      <c r="H422" s="4">
        <f t="shared" si="26"/>
        <v>1</v>
      </c>
    </row>
    <row r="423" spans="1:8" x14ac:dyDescent="0.3">
      <c r="A423" s="1">
        <v>45255</v>
      </c>
      <c r="B423" s="26">
        <v>87870604637.640717</v>
      </c>
      <c r="C423" s="2">
        <v>88586091086.367905</v>
      </c>
      <c r="D423" s="5">
        <f t="shared" si="27"/>
        <v>-3.0123767322650416E-5</v>
      </c>
      <c r="E423" s="4">
        <f>C423*(1+ReservesUSDT!$E$11)</f>
        <v>92028493806.209869</v>
      </c>
      <c r="F423" s="4">
        <f t="shared" si="24"/>
        <v>92025721561.275391</v>
      </c>
      <c r="G423" s="4">
        <f t="shared" si="25"/>
        <v>3439630474.907486</v>
      </c>
      <c r="H423" s="4">
        <f t="shared" si="26"/>
        <v>1</v>
      </c>
    </row>
    <row r="424" spans="1:8" x14ac:dyDescent="0.3">
      <c r="A424" s="1">
        <v>45256</v>
      </c>
      <c r="B424" s="26">
        <v>87859532304.416412</v>
      </c>
      <c r="C424" s="2">
        <v>88779808674.984894</v>
      </c>
      <c r="D424" s="5">
        <f t="shared" si="27"/>
        <v>-1.2600724975051777E-4</v>
      </c>
      <c r="E424" s="4">
        <f>C424*(1+ReservesUSDT!$E$11)</f>
        <v>92229739144.903168</v>
      </c>
      <c r="F424" s="4">
        <f t="shared" si="24"/>
        <v>92218117529.128311</v>
      </c>
      <c r="G424" s="4">
        <f t="shared" si="25"/>
        <v>3438308854.1434174</v>
      </c>
      <c r="H424" s="4">
        <f t="shared" si="26"/>
        <v>1</v>
      </c>
    </row>
    <row r="425" spans="1:8" x14ac:dyDescent="0.3">
      <c r="A425" s="1">
        <v>45257</v>
      </c>
      <c r="B425" s="26">
        <v>87876775894.427032</v>
      </c>
      <c r="C425" s="2">
        <v>88746412388.527603</v>
      </c>
      <c r="D425" s="5">
        <f t="shared" si="27"/>
        <v>1.9626316642426899E-4</v>
      </c>
      <c r="E425" s="4">
        <f>C425*(1+ReservesUSDT!$E$11)</f>
        <v>92195045098.651733</v>
      </c>
      <c r="F425" s="4">
        <f t="shared" si="24"/>
        <v>92213139590.131424</v>
      </c>
      <c r="G425" s="4">
        <f t="shared" si="25"/>
        <v>3466727201.6038208</v>
      </c>
      <c r="H425" s="4">
        <f t="shared" si="26"/>
        <v>1</v>
      </c>
    </row>
    <row r="426" spans="1:8" x14ac:dyDescent="0.3">
      <c r="A426" s="1">
        <v>45258</v>
      </c>
      <c r="B426" s="26">
        <v>87773452903.317841</v>
      </c>
      <c r="C426" s="2">
        <v>88794083114.610596</v>
      </c>
      <c r="D426" s="5">
        <f t="shared" si="27"/>
        <v>-1.1757713008647649E-3</v>
      </c>
      <c r="E426" s="4">
        <f>C426*(1+ReservesUSDT!$E$11)</f>
        <v>92244568280.747986</v>
      </c>
      <c r="F426" s="4">
        <f t="shared" si="24"/>
        <v>92136109764.70282</v>
      </c>
      <c r="G426" s="4">
        <f t="shared" si="25"/>
        <v>3342026650.0922241</v>
      </c>
      <c r="H426" s="4">
        <f t="shared" si="26"/>
        <v>1</v>
      </c>
    </row>
    <row r="427" spans="1:8" x14ac:dyDescent="0.3">
      <c r="A427" s="1">
        <v>45259</v>
      </c>
      <c r="B427" s="26">
        <v>88035819235.371078</v>
      </c>
      <c r="C427" s="2">
        <v>88902002105.364594</v>
      </c>
      <c r="D427" s="5">
        <f t="shared" si="27"/>
        <v>2.989130806352503E-3</v>
      </c>
      <c r="E427" s="4">
        <f>C427*(1+ReservesUSDT!$E$11)</f>
        <v>92356680939.184326</v>
      </c>
      <c r="F427" s="4">
        <f t="shared" si="24"/>
        <v>92632747139.352112</v>
      </c>
      <c r="G427" s="4">
        <f t="shared" si="25"/>
        <v>3730745033.9875183</v>
      </c>
      <c r="H427" s="4">
        <f t="shared" si="26"/>
        <v>1</v>
      </c>
    </row>
    <row r="428" spans="1:8" x14ac:dyDescent="0.3">
      <c r="A428" s="1">
        <v>45260</v>
      </c>
      <c r="B428" s="26">
        <v>88120942533.973953</v>
      </c>
      <c r="C428" s="2">
        <v>89084951252.7556</v>
      </c>
      <c r="D428" s="5">
        <f t="shared" si="27"/>
        <v>9.669166407742574E-4</v>
      </c>
      <c r="E428" s="4">
        <f>C428*(1+ReservesUSDT!$E$11)</f>
        <v>92546739381.441483</v>
      </c>
      <c r="F428" s="4">
        <f t="shared" si="24"/>
        <v>92636224363.798798</v>
      </c>
      <c r="G428" s="4">
        <f t="shared" si="25"/>
        <v>3551273111.0431976</v>
      </c>
      <c r="H428" s="4">
        <f t="shared" si="26"/>
        <v>1</v>
      </c>
    </row>
    <row r="429" spans="1:8" x14ac:dyDescent="0.3">
      <c r="A429" s="1">
        <v>45261</v>
      </c>
      <c r="B429" s="26">
        <v>88540677370.997864</v>
      </c>
      <c r="C429" s="2">
        <v>89288339819.951096</v>
      </c>
      <c r="D429" s="5">
        <f t="shared" si="27"/>
        <v>4.7631678118069025E-3</v>
      </c>
      <c r="E429" s="4">
        <f>C429*(1+ReservesUSDT!$E$11)</f>
        <v>92758031507.178864</v>
      </c>
      <c r="F429" s="4">
        <f t="shared" si="24"/>
        <v>93199853577.140442</v>
      </c>
      <c r="G429" s="4">
        <f t="shared" si="25"/>
        <v>3911513757.1893463</v>
      </c>
      <c r="H429" s="4">
        <f t="shared" si="26"/>
        <v>1</v>
      </c>
    </row>
    <row r="430" spans="1:8" x14ac:dyDescent="0.3">
      <c r="A430" s="1">
        <v>45262</v>
      </c>
      <c r="B430" s="26">
        <v>88587298409.105484</v>
      </c>
      <c r="C430" s="2">
        <v>89384249584.627701</v>
      </c>
      <c r="D430" s="5">
        <f t="shared" si="27"/>
        <v>5.2654937246833511E-4</v>
      </c>
      <c r="E430" s="4">
        <f>C430*(1+ReservesUSDT!$E$11)</f>
        <v>92857668268.167572</v>
      </c>
      <c r="F430" s="4">
        <f t="shared" si="24"/>
        <v>92906562415.123062</v>
      </c>
      <c r="G430" s="4">
        <f t="shared" si="25"/>
        <v>3522312830.4953613</v>
      </c>
      <c r="H430" s="4">
        <f t="shared" si="26"/>
        <v>1</v>
      </c>
    </row>
    <row r="431" spans="1:8" x14ac:dyDescent="0.3">
      <c r="A431" s="1">
        <v>45263</v>
      </c>
      <c r="B431" s="26">
        <v>88595973112.697937</v>
      </c>
      <c r="C431" s="2">
        <v>89567299871.824905</v>
      </c>
      <c r="D431" s="5">
        <f t="shared" si="27"/>
        <v>9.7922656500848545E-5</v>
      </c>
      <c r="E431" s="4">
        <f>C431*(1+ReservesUSDT!$E$11)</f>
        <v>93047831780.463516</v>
      </c>
      <c r="F431" s="4">
        <f t="shared" si="24"/>
        <v>93056943271.333099</v>
      </c>
      <c r="G431" s="4">
        <f t="shared" si="25"/>
        <v>3489643399.508194</v>
      </c>
      <c r="H431" s="4">
        <f t="shared" si="26"/>
        <v>1</v>
      </c>
    </row>
    <row r="432" spans="1:8" x14ac:dyDescent="0.3">
      <c r="A432" s="1">
        <v>45264</v>
      </c>
      <c r="B432" s="26">
        <v>88551616241.516296</v>
      </c>
      <c r="C432" s="2">
        <v>89672338130.957108</v>
      </c>
      <c r="D432" s="5">
        <f t="shared" si="27"/>
        <v>-5.0066464223172706E-4</v>
      </c>
      <c r="E432" s="4">
        <f>C432*(1+ReservesUSDT!$E$11)</f>
        <v>93156951763.763596</v>
      </c>
      <c r="F432" s="4">
        <f t="shared" si="24"/>
        <v>93110311371.837387</v>
      </c>
      <c r="G432" s="4">
        <f t="shared" si="25"/>
        <v>3437973240.8802795</v>
      </c>
      <c r="H432" s="4">
        <f t="shared" si="26"/>
        <v>1</v>
      </c>
    </row>
    <row r="433" spans="1:8" x14ac:dyDescent="0.3">
      <c r="A433" s="1">
        <v>45265</v>
      </c>
      <c r="B433" s="26">
        <v>88866922951.12944</v>
      </c>
      <c r="C433" s="2">
        <v>89712226019.015106</v>
      </c>
      <c r="D433" s="5">
        <f t="shared" si="27"/>
        <v>3.5607109502459469E-3</v>
      </c>
      <c r="E433" s="4">
        <f>C433*(1+ReservesUSDT!$E$11)</f>
        <v>93198389671.38623</v>
      </c>
      <c r="F433" s="4">
        <f t="shared" si="24"/>
        <v>93530242198.034424</v>
      </c>
      <c r="G433" s="4">
        <f t="shared" si="25"/>
        <v>3818016179.0193176</v>
      </c>
      <c r="H433" s="4">
        <f t="shared" si="26"/>
        <v>1</v>
      </c>
    </row>
    <row r="434" spans="1:8" x14ac:dyDescent="0.3">
      <c r="A434" s="1">
        <v>45266</v>
      </c>
      <c r="B434" s="26">
        <v>88319250775.646698</v>
      </c>
      <c r="C434" s="2">
        <v>89954651881.012497</v>
      </c>
      <c r="D434" s="5">
        <f t="shared" si="27"/>
        <v>-6.1628349142225109E-3</v>
      </c>
      <c r="E434" s="4">
        <f>C434*(1+ReservesUSDT!$E$11)</f>
        <v>93450236057.943024</v>
      </c>
      <c r="F434" s="4">
        <f t="shared" si="24"/>
        <v>92874317680.422791</v>
      </c>
      <c r="G434" s="4">
        <f t="shared" si="25"/>
        <v>2919665799.4102936</v>
      </c>
      <c r="H434" s="4">
        <f t="shared" si="26"/>
        <v>1</v>
      </c>
    </row>
    <row r="435" spans="1:8" x14ac:dyDescent="0.3">
      <c r="A435" s="1">
        <v>45267</v>
      </c>
      <c r="B435" s="26">
        <v>88432701886.636215</v>
      </c>
      <c r="C435" s="2">
        <v>89947739514.693298</v>
      </c>
      <c r="D435" s="5">
        <f t="shared" si="27"/>
        <v>1.2845569906125202E-3</v>
      </c>
      <c r="E435" s="4">
        <f>C435*(1+ReservesUSDT!$E$11)</f>
        <v>93443055081.187057</v>
      </c>
      <c r="F435" s="4">
        <f t="shared" si="24"/>
        <v>93563088010.815796</v>
      </c>
      <c r="G435" s="4">
        <f t="shared" si="25"/>
        <v>3615348496.1224976</v>
      </c>
      <c r="H435" s="4">
        <f t="shared" si="26"/>
        <v>1</v>
      </c>
    </row>
    <row r="436" spans="1:8" x14ac:dyDescent="0.3">
      <c r="A436" s="1">
        <v>45268</v>
      </c>
      <c r="B436" s="26">
        <v>88609719028.447296</v>
      </c>
      <c r="C436" s="2">
        <v>90118570091.713501</v>
      </c>
      <c r="D436" s="5">
        <f t="shared" si="27"/>
        <v>2.0017158588912392E-3</v>
      </c>
      <c r="E436" s="4">
        <f>C436*(1+ReservesUSDT!$E$11)</f>
        <v>93620524032.649063</v>
      </c>
      <c r="F436" s="4">
        <f t="shared" si="24"/>
        <v>93807925720.322922</v>
      </c>
      <c r="G436" s="4">
        <f t="shared" si="25"/>
        <v>3689355628.6094208</v>
      </c>
      <c r="H436" s="4">
        <f t="shared" si="26"/>
        <v>1</v>
      </c>
    </row>
    <row r="437" spans="1:8" x14ac:dyDescent="0.3">
      <c r="A437" s="1">
        <v>45269</v>
      </c>
      <c r="B437" s="26">
        <v>88575940186.408371</v>
      </c>
      <c r="C437" s="2">
        <v>90313892604.982697</v>
      </c>
      <c r="D437" s="5">
        <f t="shared" si="27"/>
        <v>-3.8120922184710685E-4</v>
      </c>
      <c r="E437" s="4">
        <f>C437*(1+ReservesUSDT!$E$11)</f>
        <v>93823436662.410339</v>
      </c>
      <c r="F437" s="4">
        <f t="shared" si="24"/>
        <v>93787670303.129242</v>
      </c>
      <c r="G437" s="4">
        <f t="shared" si="25"/>
        <v>3473777698.1465454</v>
      </c>
      <c r="H437" s="4">
        <f t="shared" si="26"/>
        <v>1</v>
      </c>
    </row>
    <row r="438" spans="1:8" x14ac:dyDescent="0.3">
      <c r="A438" s="1">
        <v>45270</v>
      </c>
      <c r="B438" s="26">
        <v>88565085225.60054</v>
      </c>
      <c r="C438" s="2">
        <v>90697180084.944107</v>
      </c>
      <c r="D438" s="5">
        <f t="shared" si="27"/>
        <v>-1.2254976673108418E-4</v>
      </c>
      <c r="E438" s="4">
        <f>C438*(1+ReservesUSDT!$E$11)</f>
        <v>94221618465.479599</v>
      </c>
      <c r="F438" s="4">
        <f t="shared" si="24"/>
        <v>94210071628.115631</v>
      </c>
      <c r="G438" s="4">
        <f t="shared" si="25"/>
        <v>3512891543.171524</v>
      </c>
      <c r="H438" s="4">
        <f t="shared" si="26"/>
        <v>1</v>
      </c>
    </row>
    <row r="439" spans="1:8" x14ac:dyDescent="0.3">
      <c r="A439" s="1">
        <v>45271</v>
      </c>
      <c r="B439" s="26">
        <v>88265256343.272385</v>
      </c>
      <c r="C439" s="2">
        <v>90619185009.484497</v>
      </c>
      <c r="D439" s="5">
        <f t="shared" si="27"/>
        <v>-3.3854072580002132E-3</v>
      </c>
      <c r="E439" s="4">
        <f>C439*(1+ReservesUSDT!$E$11)</f>
        <v>94140592547.857254</v>
      </c>
      <c r="F439" s="4">
        <f t="shared" si="24"/>
        <v>93821888302.573303</v>
      </c>
      <c r="G439" s="4">
        <f t="shared" si="25"/>
        <v>3202703293.0888062</v>
      </c>
      <c r="H439" s="4">
        <f t="shared" si="26"/>
        <v>1</v>
      </c>
    </row>
    <row r="440" spans="1:8" x14ac:dyDescent="0.3">
      <c r="A440" s="1">
        <v>45272</v>
      </c>
      <c r="B440" s="26">
        <v>88285182382.193985</v>
      </c>
      <c r="C440" s="2">
        <v>90552653809.929092</v>
      </c>
      <c r="D440" s="5">
        <f t="shared" si="27"/>
        <v>2.257517821520394E-4</v>
      </c>
      <c r="E440" s="4">
        <f>C440*(1+ReservesUSDT!$E$11)</f>
        <v>94071475985.52655</v>
      </c>
      <c r="F440" s="4">
        <f t="shared" si="24"/>
        <v>94092712788.879959</v>
      </c>
      <c r="G440" s="4">
        <f t="shared" si="25"/>
        <v>3540058978.9508667</v>
      </c>
      <c r="H440" s="4">
        <f t="shared" si="26"/>
        <v>1</v>
      </c>
    </row>
    <row r="441" spans="1:8" x14ac:dyDescent="0.3">
      <c r="A441" s="1">
        <v>45273</v>
      </c>
      <c r="B441" s="26">
        <v>88584946939.623444</v>
      </c>
      <c r="C441" s="2">
        <v>90618504336.494202</v>
      </c>
      <c r="D441" s="5">
        <f t="shared" si="27"/>
        <v>3.3954118838623749E-3</v>
      </c>
      <c r="E441" s="4">
        <f>C441*(1+ReservesUSDT!$E$11)</f>
        <v>94139885424.320099</v>
      </c>
      <c r="F441" s="4">
        <f t="shared" si="24"/>
        <v>94459529110.035278</v>
      </c>
      <c r="G441" s="4">
        <f t="shared" si="25"/>
        <v>3841024773.5410767</v>
      </c>
      <c r="H441" s="4">
        <f t="shared" si="26"/>
        <v>1</v>
      </c>
    </row>
    <row r="442" spans="1:8" x14ac:dyDescent="0.3">
      <c r="A442" s="1">
        <v>45274</v>
      </c>
      <c r="B442" s="26">
        <v>88643192095.780243</v>
      </c>
      <c r="C442" s="2">
        <v>90695509418.532394</v>
      </c>
      <c r="D442" s="5">
        <f t="shared" si="27"/>
        <v>6.5750624873656333E-4</v>
      </c>
      <c r="E442" s="4">
        <f>C442*(1+ReservesUSDT!$E$11)</f>
        <v>94219882877.966507</v>
      </c>
      <c r="F442" s="4">
        <f t="shared" si="24"/>
        <v>94281833039.714005</v>
      </c>
      <c r="G442" s="4">
        <f t="shared" si="25"/>
        <v>3586323621.1816101</v>
      </c>
      <c r="H442" s="4">
        <f t="shared" si="26"/>
        <v>1</v>
      </c>
    </row>
    <row r="443" spans="1:8" x14ac:dyDescent="0.3">
      <c r="A443" s="1">
        <v>45275</v>
      </c>
      <c r="B443" s="26">
        <v>88506171123.742569</v>
      </c>
      <c r="C443" s="2">
        <v>90827525607.944</v>
      </c>
      <c r="D443" s="5">
        <f t="shared" si="27"/>
        <v>-1.5457585495073419E-3</v>
      </c>
      <c r="E443" s="4">
        <f>C443*(1+ReservesUSDT!$E$11)</f>
        <v>94357029137.843124</v>
      </c>
      <c r="F443" s="4">
        <f t="shared" si="24"/>
        <v>94211175953.347183</v>
      </c>
      <c r="G443" s="4">
        <f t="shared" si="25"/>
        <v>3383650345.403183</v>
      </c>
      <c r="H443" s="4">
        <f t="shared" si="26"/>
        <v>1</v>
      </c>
    </row>
    <row r="444" spans="1:8" x14ac:dyDescent="0.3">
      <c r="A444" s="1">
        <v>45276</v>
      </c>
      <c r="B444" s="26">
        <v>88507929702.226578</v>
      </c>
      <c r="C444" s="2">
        <v>90736741067.096207</v>
      </c>
      <c r="D444" s="5">
        <f t="shared" si="27"/>
        <v>1.9869557813658879E-5</v>
      </c>
      <c r="E444" s="4">
        <f>C444*(1+ReservesUSDT!$E$11)</f>
        <v>94262716763.827606</v>
      </c>
      <c r="F444" s="4">
        <f t="shared" si="24"/>
        <v>94264589722.328018</v>
      </c>
      <c r="G444" s="4">
        <f t="shared" si="25"/>
        <v>3527848655.2318115</v>
      </c>
      <c r="H444" s="4">
        <f t="shared" si="26"/>
        <v>1</v>
      </c>
    </row>
    <row r="445" spans="1:8" x14ac:dyDescent="0.3">
      <c r="A445" s="1">
        <v>45277</v>
      </c>
      <c r="B445" s="26">
        <v>88484846652.122223</v>
      </c>
      <c r="C445" s="2">
        <v>90854983802.119705</v>
      </c>
      <c r="D445" s="5">
        <f t="shared" si="27"/>
        <v>-2.6080205674242725E-4</v>
      </c>
      <c r="E445" s="4">
        <f>C445*(1+ReservesUSDT!$E$11)</f>
        <v>94385554341.084854</v>
      </c>
      <c r="F445" s="4">
        <f t="shared" si="24"/>
        <v>94360938394.385925</v>
      </c>
      <c r="G445" s="4">
        <f t="shared" si="25"/>
        <v>3505954592.2662201</v>
      </c>
      <c r="H445" s="4">
        <f t="shared" si="26"/>
        <v>1</v>
      </c>
    </row>
    <row r="446" spans="1:8" x14ac:dyDescent="0.3">
      <c r="A446" s="1">
        <v>45278</v>
      </c>
      <c r="B446" s="26">
        <v>88509308562.321167</v>
      </c>
      <c r="C446" s="2">
        <v>90872426679.659393</v>
      </c>
      <c r="D446" s="5">
        <f t="shared" si="27"/>
        <v>2.7645310044007853E-4</v>
      </c>
      <c r="E446" s="4">
        <f>C446*(1+ReservesUSDT!$E$11)</f>
        <v>94403675038.453232</v>
      </c>
      <c r="F446" s="4">
        <f t="shared" si="24"/>
        <v>94429773227.11055</v>
      </c>
      <c r="G446" s="4">
        <f t="shared" si="25"/>
        <v>3557346547.4511566</v>
      </c>
      <c r="H446" s="4">
        <f t="shared" si="26"/>
        <v>1</v>
      </c>
    </row>
    <row r="447" spans="1:8" x14ac:dyDescent="0.3">
      <c r="A447" s="1">
        <v>45279</v>
      </c>
      <c r="B447" s="26">
        <v>88760457357.477066</v>
      </c>
      <c r="C447" s="2">
        <v>90931108068.305405</v>
      </c>
      <c r="D447" s="5">
        <f t="shared" si="27"/>
        <v>2.8375410364782161E-3</v>
      </c>
      <c r="E447" s="4">
        <f>C447*(1+ReservesUSDT!$E$11)</f>
        <v>94464636750.899536</v>
      </c>
      <c r="F447" s="4">
        <f t="shared" si="24"/>
        <v>94732684034.176224</v>
      </c>
      <c r="G447" s="4">
        <f t="shared" si="25"/>
        <v>3801575965.8708191</v>
      </c>
      <c r="H447" s="4">
        <f t="shared" si="26"/>
        <v>1</v>
      </c>
    </row>
    <row r="448" spans="1:8" x14ac:dyDescent="0.3">
      <c r="A448" s="1">
        <v>45280</v>
      </c>
      <c r="B448" s="26">
        <v>88593691260.886215</v>
      </c>
      <c r="C448" s="2">
        <v>90960533050.723999</v>
      </c>
      <c r="D448" s="5">
        <f t="shared" si="27"/>
        <v>-1.8788332277199862E-3</v>
      </c>
      <c r="E448" s="4">
        <f>C448*(1+ReservesUSDT!$E$11)</f>
        <v>94495205170.603455</v>
      </c>
      <c r="F448" s="4">
        <f t="shared" si="24"/>
        <v>94317664439.268707</v>
      </c>
      <c r="G448" s="4">
        <f t="shared" si="25"/>
        <v>3357131388.5447083</v>
      </c>
      <c r="H448" s="4">
        <f t="shared" si="26"/>
        <v>1</v>
      </c>
    </row>
    <row r="449" spans="1:8" x14ac:dyDescent="0.3">
      <c r="A449" s="1">
        <v>45281</v>
      </c>
      <c r="B449" s="26">
        <v>88817504165.844604</v>
      </c>
      <c r="C449" s="2">
        <v>90953421967.099106</v>
      </c>
      <c r="D449" s="5">
        <f t="shared" si="27"/>
        <v>2.526284905539339E-3</v>
      </c>
      <c r="E449" s="4">
        <f>C449*(1+ReservesUSDT!$E$11)</f>
        <v>94487817754.505692</v>
      </c>
      <c r="F449" s="4">
        <f t="shared" si="24"/>
        <v>94726520902.256256</v>
      </c>
      <c r="G449" s="4">
        <f t="shared" si="25"/>
        <v>3773098935.1571503</v>
      </c>
      <c r="H449" s="4">
        <f t="shared" si="26"/>
        <v>1</v>
      </c>
    </row>
    <row r="450" spans="1:8" x14ac:dyDescent="0.3">
      <c r="A450" s="1">
        <v>45282</v>
      </c>
      <c r="B450" s="26">
        <v>88847250004.921646</v>
      </c>
      <c r="C450" s="2">
        <v>91062560834.524307</v>
      </c>
      <c r="D450" s="5">
        <f t="shared" si="27"/>
        <v>3.3490964823216227E-4</v>
      </c>
      <c r="E450" s="4">
        <f>C450*(1+ReservesUSDT!$E$11)</f>
        <v>94601197693.293884</v>
      </c>
      <c r="F450" s="4">
        <f t="shared" ref="F450:F513" si="28">E450*(D450+1)</f>
        <v>94632880547.135681</v>
      </c>
      <c r="G450" s="4">
        <f t="shared" ref="G450:G513" si="29">F450-C450</f>
        <v>3570319712.6113739</v>
      </c>
      <c r="H450" s="4">
        <f t="shared" si="26"/>
        <v>1</v>
      </c>
    </row>
    <row r="451" spans="1:8" x14ac:dyDescent="0.3">
      <c r="A451" s="1">
        <v>45283</v>
      </c>
      <c r="B451" s="26">
        <v>88850613932.153442</v>
      </c>
      <c r="C451" s="2">
        <v>91196913161.697693</v>
      </c>
      <c r="D451" s="5">
        <f t="shared" si="27"/>
        <v>3.7861917297495668E-5</v>
      </c>
      <c r="E451" s="4">
        <f>C451*(1+ReservesUSDT!$E$11)</f>
        <v>94740770871.853836</v>
      </c>
      <c r="F451" s="4">
        <f t="shared" si="28"/>
        <v>94744357939.085297</v>
      </c>
      <c r="G451" s="4">
        <f t="shared" si="29"/>
        <v>3547444777.3876038</v>
      </c>
      <c r="H451" s="4">
        <f t="shared" ref="H451:H514" si="30">IF(G451&gt;0,1,0)</f>
        <v>1</v>
      </c>
    </row>
    <row r="452" spans="1:8" x14ac:dyDescent="0.3">
      <c r="A452" s="1">
        <v>45284</v>
      </c>
      <c r="B452" s="26">
        <v>88834304467.868057</v>
      </c>
      <c r="C452" s="2">
        <v>91288621400.1996</v>
      </c>
      <c r="D452" s="5">
        <f t="shared" ref="D452:D515" si="31">(B452-B451)/B451</f>
        <v>-1.8356051313093999E-4</v>
      </c>
      <c r="E452" s="4">
        <f>C452*(1+ReservesUSDT!$E$11)</f>
        <v>94836042837.863968</v>
      </c>
      <c r="F452" s="4">
        <f t="shared" si="28"/>
        <v>94818634685.177338</v>
      </c>
      <c r="G452" s="4">
        <f t="shared" si="29"/>
        <v>3530013284.9777374</v>
      </c>
      <c r="H452" s="4">
        <f t="shared" si="30"/>
        <v>1</v>
      </c>
    </row>
    <row r="453" spans="1:8" x14ac:dyDescent="0.3">
      <c r="A453" s="1">
        <v>45285</v>
      </c>
      <c r="B453" s="26">
        <v>88834422062.781891</v>
      </c>
      <c r="C453" s="2">
        <v>91321270663.573395</v>
      </c>
      <c r="D453" s="5">
        <f t="shared" si="31"/>
        <v>1.3237556655396904E-6</v>
      </c>
      <c r="E453" s="4">
        <f>C453*(1+ReservesUSDT!$E$11)</f>
        <v>94869960832.159973</v>
      </c>
      <c r="F453" s="4">
        <f t="shared" si="28"/>
        <v>94870086416.808121</v>
      </c>
      <c r="G453" s="4">
        <f t="shared" si="29"/>
        <v>3548815753.234726</v>
      </c>
      <c r="H453" s="4">
        <f t="shared" si="30"/>
        <v>1</v>
      </c>
    </row>
    <row r="454" spans="1:8" x14ac:dyDescent="0.3">
      <c r="A454" s="1">
        <v>45286</v>
      </c>
      <c r="B454" s="26">
        <v>88803812350.787689</v>
      </c>
      <c r="C454" s="2">
        <v>91328934694.703003</v>
      </c>
      <c r="D454" s="5">
        <f t="shared" si="31"/>
        <v>-3.4457039606301348E-4</v>
      </c>
      <c r="E454" s="4">
        <f>C454*(1+ReservesUSDT!$E$11)</f>
        <v>94877922682.973022</v>
      </c>
      <c r="F454" s="4">
        <f t="shared" si="28"/>
        <v>94845230559.576508</v>
      </c>
      <c r="G454" s="4">
        <f t="shared" si="29"/>
        <v>3516295864.8735046</v>
      </c>
      <c r="H454" s="4">
        <f t="shared" si="30"/>
        <v>1</v>
      </c>
    </row>
    <row r="455" spans="1:8" x14ac:dyDescent="0.3">
      <c r="A455" s="1">
        <v>45287</v>
      </c>
      <c r="B455" s="26">
        <v>88483423187.818085</v>
      </c>
      <c r="C455" s="2">
        <v>91384051292.9767</v>
      </c>
      <c r="D455" s="5">
        <f t="shared" si="31"/>
        <v>-3.6078311785086629E-3</v>
      </c>
      <c r="E455" s="4">
        <f>C455*(1+ReservesUSDT!$E$11)</f>
        <v>94935181079.417053</v>
      </c>
      <c r="F455" s="4">
        <f t="shared" si="28"/>
        <v>94592670973.181366</v>
      </c>
      <c r="G455" s="4">
        <f t="shared" si="29"/>
        <v>3208619680.2046661</v>
      </c>
      <c r="H455" s="4">
        <f t="shared" si="30"/>
        <v>1</v>
      </c>
    </row>
    <row r="456" spans="1:8" x14ac:dyDescent="0.3">
      <c r="A456" s="1">
        <v>45288</v>
      </c>
      <c r="B456" s="26">
        <v>88637932799.093811</v>
      </c>
      <c r="C456" s="2">
        <v>91451080290.980103</v>
      </c>
      <c r="D456" s="5">
        <f t="shared" si="31"/>
        <v>1.7461983918474614E-3</v>
      </c>
      <c r="E456" s="4">
        <f>C456*(1+ReservesUSDT!$E$11)</f>
        <v>95004814784.346863</v>
      </c>
      <c r="F456" s="4">
        <f t="shared" si="28"/>
        <v>95170712039.141052</v>
      </c>
      <c r="G456" s="4">
        <f t="shared" si="29"/>
        <v>3719631748.1609497</v>
      </c>
      <c r="H456" s="4">
        <f t="shared" si="30"/>
        <v>1</v>
      </c>
    </row>
    <row r="457" spans="1:8" x14ac:dyDescent="0.3">
      <c r="A457" s="1">
        <v>45289</v>
      </c>
      <c r="B457" s="26">
        <v>89179845603.782394</v>
      </c>
      <c r="C457" s="2">
        <v>91563523683.553894</v>
      </c>
      <c r="D457" s="5">
        <f t="shared" si="31"/>
        <v>6.1137798183637654E-3</v>
      </c>
      <c r="E457" s="4">
        <f>C457*(1+ReservesUSDT!$E$11)</f>
        <v>95121627660.162064</v>
      </c>
      <c r="F457" s="4">
        <f t="shared" si="28"/>
        <v>95703180347.640671</v>
      </c>
      <c r="G457" s="4">
        <f t="shared" si="29"/>
        <v>4139656664.0867767</v>
      </c>
      <c r="H457" s="4">
        <f t="shared" si="30"/>
        <v>1</v>
      </c>
    </row>
    <row r="458" spans="1:8" x14ac:dyDescent="0.3">
      <c r="A458" s="1">
        <v>45290</v>
      </c>
      <c r="B458" s="26">
        <v>89201695689.032715</v>
      </c>
      <c r="C458" s="2">
        <v>91575330091</v>
      </c>
      <c r="D458" s="5">
        <f t="shared" si="31"/>
        <v>2.4501147206957831E-4</v>
      </c>
      <c r="E458" s="4">
        <f>C458*(1+ReservesUSDT!$E$11)</f>
        <v>95133892857.567245</v>
      </c>
      <c r="F458" s="4">
        <f t="shared" si="28"/>
        <v>95157201752.699982</v>
      </c>
      <c r="G458" s="4">
        <f t="shared" si="29"/>
        <v>3581871661.6999817</v>
      </c>
      <c r="H458" s="4">
        <f t="shared" si="30"/>
        <v>1</v>
      </c>
    </row>
    <row r="459" spans="1:8" x14ac:dyDescent="0.3">
      <c r="A459" s="18">
        <v>45291</v>
      </c>
      <c r="B459" s="26">
        <v>96914457282.08046</v>
      </c>
      <c r="C459" s="2">
        <v>91696771362.576004</v>
      </c>
      <c r="D459" s="5">
        <v>0</v>
      </c>
      <c r="E459" s="4">
        <f>C459*(1+ReservesUSDT!$E$12)</f>
        <v>97151574524.797852</v>
      </c>
      <c r="F459" s="4">
        <f t="shared" si="28"/>
        <v>97151574524.797852</v>
      </c>
      <c r="G459" s="4">
        <f t="shared" si="29"/>
        <v>5454803162.2218475</v>
      </c>
      <c r="H459" s="4">
        <f t="shared" si="30"/>
        <v>1</v>
      </c>
    </row>
    <row r="460" spans="1:8" x14ac:dyDescent="0.3">
      <c r="A460" s="1">
        <v>45292</v>
      </c>
      <c r="B460" s="26">
        <v>96986003732.2202</v>
      </c>
      <c r="C460" s="2">
        <v>91724474427.716507</v>
      </c>
      <c r="D460" s="5">
        <f t="shared" si="31"/>
        <v>7.3824331421983795E-4</v>
      </c>
      <c r="E460" s="4">
        <f>C460*(1+ReservesUSDT!$E$12)</f>
        <v>97180925573.450592</v>
      </c>
      <c r="F460" s="4">
        <f t="shared" si="28"/>
        <v>97252668742.024887</v>
      </c>
      <c r="G460" s="4">
        <f t="shared" si="29"/>
        <v>5528194314.3083801</v>
      </c>
      <c r="H460" s="4">
        <f t="shared" si="30"/>
        <v>1</v>
      </c>
    </row>
    <row r="461" spans="1:8" x14ac:dyDescent="0.3">
      <c r="A461" s="1">
        <v>45293</v>
      </c>
      <c r="B461" s="26">
        <v>96722539018.479599</v>
      </c>
      <c r="C461" s="2">
        <v>91730242123.066498</v>
      </c>
      <c r="D461" s="5">
        <f t="shared" si="31"/>
        <v>-2.7165230404588127E-3</v>
      </c>
      <c r="E461" s="4">
        <f>C461*(1+ReservesUSDT!$E$12)</f>
        <v>97187036374.04155</v>
      </c>
      <c r="F461" s="4">
        <f t="shared" si="28"/>
        <v>96923025550.497559</v>
      </c>
      <c r="G461" s="4">
        <f t="shared" si="29"/>
        <v>5192783427.4310608</v>
      </c>
      <c r="H461" s="4">
        <f t="shared" si="30"/>
        <v>1</v>
      </c>
    </row>
    <row r="462" spans="1:8" x14ac:dyDescent="0.3">
      <c r="A462" s="1">
        <v>45294</v>
      </c>
      <c r="B462" s="26">
        <v>96204458569.230957</v>
      </c>
      <c r="C462" s="2">
        <v>91717780780.932602</v>
      </c>
      <c r="D462" s="5">
        <f t="shared" si="31"/>
        <v>-5.3563570033005299E-3</v>
      </c>
      <c r="E462" s="4">
        <f>C462*(1+ReservesUSDT!$E$12)</f>
        <v>97173833738.975876</v>
      </c>
      <c r="F462" s="4">
        <f t="shared" si="28"/>
        <v>96653335994.090561</v>
      </c>
      <c r="G462" s="4">
        <f t="shared" si="29"/>
        <v>4935555213.157959</v>
      </c>
      <c r="H462" s="4">
        <f t="shared" si="30"/>
        <v>1</v>
      </c>
    </row>
    <row r="463" spans="1:8" x14ac:dyDescent="0.3">
      <c r="A463" s="1">
        <v>45295</v>
      </c>
      <c r="B463" s="26">
        <v>96309054124.562408</v>
      </c>
      <c r="C463" s="2">
        <v>92142753304.797104</v>
      </c>
      <c r="D463" s="5">
        <f t="shared" si="31"/>
        <v>1.0872214956251954E-3</v>
      </c>
      <c r="E463" s="4">
        <f>C463*(1+ReservesUSDT!$E$12)</f>
        <v>97624086776.347961</v>
      </c>
      <c r="F463" s="4">
        <f t="shared" si="28"/>
        <v>97730225781.981995</v>
      </c>
      <c r="G463" s="4">
        <f t="shared" si="29"/>
        <v>5587472477.1848907</v>
      </c>
      <c r="H463" s="4">
        <f t="shared" si="30"/>
        <v>1</v>
      </c>
    </row>
    <row r="464" spans="1:8" x14ac:dyDescent="0.3">
      <c r="A464" s="1">
        <v>45296</v>
      </c>
      <c r="B464" s="26">
        <v>96467403239.123535</v>
      </c>
      <c r="C464" s="2">
        <v>92526809338.215393</v>
      </c>
      <c r="D464" s="5">
        <f t="shared" si="31"/>
        <v>1.6441768222157397E-3</v>
      </c>
      <c r="E464" s="4">
        <f>C464*(1+ReservesUSDT!$E$12)</f>
        <v>98030989307.352051</v>
      </c>
      <c r="F464" s="4">
        <f t="shared" si="28"/>
        <v>98192169587.830078</v>
      </c>
      <c r="G464" s="4">
        <f t="shared" si="29"/>
        <v>5665360249.6146851</v>
      </c>
      <c r="H464" s="4">
        <f t="shared" si="30"/>
        <v>1</v>
      </c>
    </row>
    <row r="465" spans="1:8" x14ac:dyDescent="0.3">
      <c r="A465" s="1">
        <v>45297</v>
      </c>
      <c r="B465" s="26">
        <v>96464270009.040207</v>
      </c>
      <c r="C465" s="2">
        <v>92858801168.912399</v>
      </c>
      <c r="D465" s="5">
        <f t="shared" si="31"/>
        <v>-3.2479676845468641E-5</v>
      </c>
      <c r="E465" s="4">
        <f>C465*(1+ReservesUSDT!$E$12)</f>
        <v>98382730471.215408</v>
      </c>
      <c r="F465" s="4">
        <f t="shared" si="28"/>
        <v>98379535031.922531</v>
      </c>
      <c r="G465" s="4">
        <f t="shared" si="29"/>
        <v>5520733863.0101318</v>
      </c>
      <c r="H465" s="4">
        <f t="shared" si="30"/>
        <v>1</v>
      </c>
    </row>
    <row r="466" spans="1:8" x14ac:dyDescent="0.3">
      <c r="A466" s="1">
        <v>45298</v>
      </c>
      <c r="B466" s="26">
        <v>96485792049.632904</v>
      </c>
      <c r="C466" s="2">
        <v>93445427842.219498</v>
      </c>
      <c r="D466" s="5">
        <f t="shared" si="31"/>
        <v>2.2310893547092817E-4</v>
      </c>
      <c r="E466" s="4">
        <f>C466*(1+ReservesUSDT!$E$12)</f>
        <v>99004254044.217545</v>
      </c>
      <c r="F466" s="4">
        <f t="shared" si="28"/>
        <v>99026342777.944443</v>
      </c>
      <c r="G466" s="4">
        <f t="shared" si="29"/>
        <v>5580914935.7249451</v>
      </c>
      <c r="H466" s="4">
        <f t="shared" si="30"/>
        <v>1</v>
      </c>
    </row>
    <row r="467" spans="1:8" x14ac:dyDescent="0.3">
      <c r="A467" s="1">
        <v>45299</v>
      </c>
      <c r="B467" s="26">
        <v>96524603100.496063</v>
      </c>
      <c r="C467" s="2">
        <v>93704952521.564407</v>
      </c>
      <c r="D467" s="5">
        <f t="shared" si="31"/>
        <v>4.0224627936095016E-4</v>
      </c>
      <c r="E467" s="4">
        <f>C467*(1+ReservesUSDT!$E$12)</f>
        <v>99279217173.799347</v>
      </c>
      <c r="F467" s="4">
        <f t="shared" si="28"/>
        <v>99319151869.525375</v>
      </c>
      <c r="G467" s="4">
        <f t="shared" si="29"/>
        <v>5614199347.960968</v>
      </c>
      <c r="H467" s="4">
        <f t="shared" si="30"/>
        <v>1</v>
      </c>
    </row>
    <row r="468" spans="1:8" x14ac:dyDescent="0.3">
      <c r="A468" s="1">
        <v>45300</v>
      </c>
      <c r="B468" s="26">
        <v>96480021044.262314</v>
      </c>
      <c r="C468" s="2">
        <v>94083713350.776596</v>
      </c>
      <c r="D468" s="5">
        <f t="shared" si="31"/>
        <v>-4.6187246361772684E-4</v>
      </c>
      <c r="E468" s="4">
        <f>C468*(1+ReservesUSDT!$E$12)</f>
        <v>99680509502.629379</v>
      </c>
      <c r="F468" s="4">
        <f t="shared" si="28"/>
        <v>99634469820.130722</v>
      </c>
      <c r="G468" s="4">
        <f t="shared" si="29"/>
        <v>5550756469.354126</v>
      </c>
      <c r="H468" s="4">
        <f t="shared" si="30"/>
        <v>1</v>
      </c>
    </row>
    <row r="469" spans="1:8" x14ac:dyDescent="0.3">
      <c r="A469" s="1">
        <v>45301</v>
      </c>
      <c r="B469" s="26">
        <v>96502461477.956589</v>
      </c>
      <c r="C469" s="2">
        <v>94064205857.575394</v>
      </c>
      <c r="D469" s="5">
        <f t="shared" si="31"/>
        <v>2.3259150911648189E-4</v>
      </c>
      <c r="E469" s="4">
        <f>C469*(1+ReservesUSDT!$E$12)</f>
        <v>99659841559.239792</v>
      </c>
      <c r="F469" s="4">
        <f t="shared" si="28"/>
        <v>99683021592.186371</v>
      </c>
      <c r="G469" s="4">
        <f t="shared" si="29"/>
        <v>5618815734.6109772</v>
      </c>
      <c r="H469" s="4">
        <f t="shared" si="30"/>
        <v>1</v>
      </c>
    </row>
    <row r="470" spans="1:8" x14ac:dyDescent="0.3">
      <c r="A470" s="1">
        <v>45302</v>
      </c>
      <c r="B470" s="26">
        <v>96620492381.827179</v>
      </c>
      <c r="C470" s="2">
        <v>94504765887.631897</v>
      </c>
      <c r="D470" s="5">
        <f t="shared" si="31"/>
        <v>1.2230869768803899E-3</v>
      </c>
      <c r="E470" s="4">
        <f>C470*(1+ReservesUSDT!$E$12)</f>
        <v>100126609363.12946</v>
      </c>
      <c r="F470" s="4">
        <f t="shared" si="28"/>
        <v>100249072915.08069</v>
      </c>
      <c r="G470" s="4">
        <f t="shared" si="29"/>
        <v>5744307027.4487915</v>
      </c>
      <c r="H470" s="4">
        <f t="shared" si="30"/>
        <v>1</v>
      </c>
    </row>
    <row r="471" spans="1:8" x14ac:dyDescent="0.3">
      <c r="A471" s="1">
        <v>45303</v>
      </c>
      <c r="B471" s="26">
        <v>96644929516.970459</v>
      </c>
      <c r="C471" s="2">
        <v>95062620421.883301</v>
      </c>
      <c r="D471" s="5">
        <f t="shared" si="31"/>
        <v>2.5291876020160168E-4</v>
      </c>
      <c r="E471" s="4">
        <f>C471*(1+ReservesUSDT!$E$12)</f>
        <v>100717649217.12851</v>
      </c>
      <c r="F471" s="4">
        <f t="shared" si="28"/>
        <v>100743122600.09892</v>
      </c>
      <c r="G471" s="4">
        <f t="shared" si="29"/>
        <v>5680502178.2156219</v>
      </c>
      <c r="H471" s="4">
        <f t="shared" si="30"/>
        <v>1</v>
      </c>
    </row>
    <row r="472" spans="1:8" x14ac:dyDescent="0.3">
      <c r="A472" s="1">
        <v>45304</v>
      </c>
      <c r="B472" s="26">
        <v>96615296324.605118</v>
      </c>
      <c r="C472" s="2">
        <v>95002649650.034103</v>
      </c>
      <c r="D472" s="5">
        <f t="shared" si="31"/>
        <v>-3.0661921441142671E-4</v>
      </c>
      <c r="E472" s="4">
        <f>C472*(1+ReservesUSDT!$E$12)</f>
        <v>100654110939.56387</v>
      </c>
      <c r="F472" s="4">
        <f t="shared" si="28"/>
        <v>100623248455.1403</v>
      </c>
      <c r="G472" s="4">
        <f t="shared" si="29"/>
        <v>5620598805.1062012</v>
      </c>
      <c r="H472" s="4">
        <f t="shared" si="30"/>
        <v>1</v>
      </c>
    </row>
    <row r="473" spans="1:8" x14ac:dyDescent="0.3">
      <c r="A473" s="1">
        <v>45305</v>
      </c>
      <c r="B473" s="26">
        <v>96586788208.947922</v>
      </c>
      <c r="C473" s="2">
        <v>94996286994.140396</v>
      </c>
      <c r="D473" s="5">
        <f t="shared" si="31"/>
        <v>-2.9506834571427849E-4</v>
      </c>
      <c r="E473" s="4">
        <f>C473*(1+ReservesUSDT!$E$12)</f>
        <v>100647369785.76917</v>
      </c>
      <c r="F473" s="4">
        <f t="shared" si="28"/>
        <v>100617671932.86598</v>
      </c>
      <c r="G473" s="4">
        <f t="shared" si="29"/>
        <v>5621384938.7255859</v>
      </c>
      <c r="H473" s="4">
        <f t="shared" si="30"/>
        <v>1</v>
      </c>
    </row>
    <row r="474" spans="1:8" x14ac:dyDescent="0.3">
      <c r="A474" s="1">
        <v>45306</v>
      </c>
      <c r="B474" s="26">
        <v>96610485756.464691</v>
      </c>
      <c r="C474" s="2">
        <v>95050997231.003204</v>
      </c>
      <c r="D474" s="5">
        <f t="shared" si="31"/>
        <v>2.4534978288649669E-4</v>
      </c>
      <c r="E474" s="4">
        <f>C474*(1+ReservesUSDT!$E$12)</f>
        <v>100705334592.76143</v>
      </c>
      <c r="F474" s="4">
        <f t="shared" si="28"/>
        <v>100730042624.73927</v>
      </c>
      <c r="G474" s="4">
        <f t="shared" si="29"/>
        <v>5679045393.7360687</v>
      </c>
      <c r="H474" s="4">
        <f t="shared" si="30"/>
        <v>1</v>
      </c>
    </row>
    <row r="475" spans="1:8" x14ac:dyDescent="0.3">
      <c r="A475" s="1">
        <v>45307</v>
      </c>
      <c r="B475" s="26">
        <v>96636927797.84552</v>
      </c>
      <c r="C475" s="2">
        <v>95255892093.397003</v>
      </c>
      <c r="D475" s="5">
        <f t="shared" si="31"/>
        <v>2.7369742708347253E-4</v>
      </c>
      <c r="E475" s="4">
        <f>C475*(1+ReservesUSDT!$E$12)</f>
        <v>100922418119.23468</v>
      </c>
      <c r="F475" s="4">
        <f t="shared" si="28"/>
        <v>100950040325.40895</v>
      </c>
      <c r="G475" s="4">
        <f t="shared" si="29"/>
        <v>5694148232.0119476</v>
      </c>
      <c r="H475" s="4">
        <f t="shared" si="30"/>
        <v>1</v>
      </c>
    </row>
    <row r="476" spans="1:8" x14ac:dyDescent="0.3">
      <c r="A476" s="1">
        <v>45308</v>
      </c>
      <c r="B476" s="26">
        <v>96347706260.747543</v>
      </c>
      <c r="C476" s="2">
        <v>95104647039.713898</v>
      </c>
      <c r="D476" s="5">
        <f t="shared" si="31"/>
        <v>-2.9928676716937681E-3</v>
      </c>
      <c r="E476" s="4">
        <f>C476*(1+ReservesUSDT!$E$12)</f>
        <v>100762175889.48047</v>
      </c>
      <c r="F476" s="4">
        <f t="shared" si="28"/>
        <v>100460608030.73132</v>
      </c>
      <c r="G476" s="4">
        <f t="shared" si="29"/>
        <v>5355960991.0174255</v>
      </c>
      <c r="H476" s="4">
        <f t="shared" si="30"/>
        <v>1</v>
      </c>
    </row>
    <row r="477" spans="1:8" x14ac:dyDescent="0.3">
      <c r="A477" s="1">
        <v>45309</v>
      </c>
      <c r="B477" s="26">
        <v>96449449658.781479</v>
      </c>
      <c r="C477" s="2">
        <v>95125787221.112</v>
      </c>
      <c r="D477" s="5">
        <f t="shared" si="31"/>
        <v>1.0560022857065798E-3</v>
      </c>
      <c r="E477" s="4">
        <f>C477*(1+ReservesUSDT!$E$12)</f>
        <v>100784573645.45428</v>
      </c>
      <c r="F477" s="4">
        <f t="shared" si="28"/>
        <v>100891002385.58786</v>
      </c>
      <c r="G477" s="4">
        <f t="shared" si="29"/>
        <v>5765215164.4758606</v>
      </c>
      <c r="H477" s="4">
        <f t="shared" si="30"/>
        <v>1</v>
      </c>
    </row>
    <row r="478" spans="1:8" x14ac:dyDescent="0.3">
      <c r="A478" s="1">
        <v>45310</v>
      </c>
      <c r="B478" s="26">
        <v>96650434494.365982</v>
      </c>
      <c r="C478" s="2">
        <v>94955321534.462494</v>
      </c>
      <c r="D478" s="5">
        <f t="shared" si="31"/>
        <v>2.0838360021290595E-3</v>
      </c>
      <c r="E478" s="4">
        <f>C478*(1+ReservesUSDT!$E$12)</f>
        <v>100603967397.11685</v>
      </c>
      <c r="F478" s="4">
        <f t="shared" si="28"/>
        <v>100813609566.33598</v>
      </c>
      <c r="G478" s="4">
        <f t="shared" si="29"/>
        <v>5858288031.8734894</v>
      </c>
      <c r="H478" s="4">
        <f t="shared" si="30"/>
        <v>1</v>
      </c>
    </row>
    <row r="479" spans="1:8" x14ac:dyDescent="0.3">
      <c r="A479" s="1">
        <v>45311</v>
      </c>
      <c r="B479" s="26">
        <v>96656868885.959534</v>
      </c>
      <c r="C479" s="2">
        <v>94967646330.987396</v>
      </c>
      <c r="D479" s="5">
        <f t="shared" si="31"/>
        <v>6.6573850673446412E-5</v>
      </c>
      <c r="E479" s="4">
        <f>C479*(1+ReservesUSDT!$E$12)</f>
        <v>100617025363.8293</v>
      </c>
      <c r="F479" s="4">
        <f t="shared" si="28"/>
        <v>100623723826.65109</v>
      </c>
      <c r="G479" s="4">
        <f t="shared" si="29"/>
        <v>5656077495.6636963</v>
      </c>
      <c r="H479" s="4">
        <f t="shared" si="30"/>
        <v>1</v>
      </c>
    </row>
    <row r="480" spans="1:8" x14ac:dyDescent="0.3">
      <c r="A480" s="1">
        <v>45312</v>
      </c>
      <c r="B480" s="26">
        <v>96660574870.757492</v>
      </c>
      <c r="C480" s="2">
        <v>94983399556.999603</v>
      </c>
      <c r="D480" s="5">
        <f t="shared" si="31"/>
        <v>3.834165994277008E-5</v>
      </c>
      <c r="E480" s="4">
        <f>C480*(1+ReservesUSDT!$E$12)</f>
        <v>100633715708.40948</v>
      </c>
      <c r="F480" s="4">
        <f t="shared" si="28"/>
        <v>100637574172.11595</v>
      </c>
      <c r="G480" s="4">
        <f t="shared" si="29"/>
        <v>5654174615.1163483</v>
      </c>
      <c r="H480" s="4">
        <f t="shared" si="30"/>
        <v>1</v>
      </c>
    </row>
    <row r="481" spans="1:8" x14ac:dyDescent="0.3">
      <c r="A481" s="1">
        <v>45313</v>
      </c>
      <c r="B481" s="26">
        <v>96420542819.335098</v>
      </c>
      <c r="C481" s="2">
        <v>94910190842.172195</v>
      </c>
      <c r="D481" s="5">
        <f t="shared" si="31"/>
        <v>-2.4832466778035907E-3</v>
      </c>
      <c r="E481" s="4">
        <f>C481*(1+ReservesUSDT!$E$12)</f>
        <v>100556151996.96432</v>
      </c>
      <c r="F481" s="4">
        <f t="shared" si="28"/>
        <v>100306446266.58514</v>
      </c>
      <c r="G481" s="4">
        <f t="shared" si="29"/>
        <v>5396255424.4129486</v>
      </c>
      <c r="H481" s="4">
        <f t="shared" si="30"/>
        <v>1</v>
      </c>
    </row>
    <row r="482" spans="1:8" x14ac:dyDescent="0.3">
      <c r="A482" s="1">
        <v>45314</v>
      </c>
      <c r="B482" s="26">
        <v>96380240258.97197</v>
      </c>
      <c r="C482" s="2">
        <v>94768937396.336395</v>
      </c>
      <c r="D482" s="5">
        <f t="shared" si="31"/>
        <v>-4.1798727931499299E-4</v>
      </c>
      <c r="E482" s="4">
        <f>C482*(1+ReservesUSDT!$E$12)</f>
        <v>100406495749.90041</v>
      </c>
      <c r="F482" s="4">
        <f t="shared" si="28"/>
        <v>100364527111.91635</v>
      </c>
      <c r="G482" s="4">
        <f t="shared" si="29"/>
        <v>5595589715.5799561</v>
      </c>
      <c r="H482" s="4">
        <f t="shared" si="30"/>
        <v>1</v>
      </c>
    </row>
    <row r="483" spans="1:8" x14ac:dyDescent="0.3">
      <c r="A483" s="1">
        <v>45315</v>
      </c>
      <c r="B483" s="26">
        <v>96275606944.717087</v>
      </c>
      <c r="C483" s="2">
        <v>95571888926.809296</v>
      </c>
      <c r="D483" s="5">
        <f t="shared" si="31"/>
        <v>-1.0856303530032191E-3</v>
      </c>
      <c r="E483" s="4">
        <f>C483*(1+ReservesUSDT!$E$12)</f>
        <v>101257212784.89926</v>
      </c>
      <c r="F483" s="4">
        <f t="shared" si="28"/>
        <v>101147284881.23947</v>
      </c>
      <c r="G483" s="4">
        <f t="shared" si="29"/>
        <v>5575395954.4301758</v>
      </c>
      <c r="H483" s="4">
        <f t="shared" si="30"/>
        <v>1</v>
      </c>
    </row>
    <row r="484" spans="1:8" x14ac:dyDescent="0.3">
      <c r="A484" s="1">
        <v>45316</v>
      </c>
      <c r="B484" s="26">
        <v>96475568941.512268</v>
      </c>
      <c r="C484" s="2">
        <v>95512604443.576797</v>
      </c>
      <c r="D484" s="5">
        <f t="shared" si="31"/>
        <v>2.0769746682563371E-3</v>
      </c>
      <c r="E484" s="4">
        <f>C484*(1+ReservesUSDT!$E$12)</f>
        <v>101194401621.4816</v>
      </c>
      <c r="F484" s="4">
        <f t="shared" si="28"/>
        <v>101404579830.21877</v>
      </c>
      <c r="G484" s="4">
        <f t="shared" si="29"/>
        <v>5891975386.6419678</v>
      </c>
      <c r="H484" s="4">
        <f t="shared" si="30"/>
        <v>1</v>
      </c>
    </row>
    <row r="485" spans="1:8" x14ac:dyDescent="0.3">
      <c r="A485" s="1">
        <v>45317</v>
      </c>
      <c r="B485" s="26">
        <v>96588920261.429214</v>
      </c>
      <c r="C485" s="2">
        <v>95526771968.367203</v>
      </c>
      <c r="D485" s="5">
        <f t="shared" si="31"/>
        <v>1.1749225338662161E-3</v>
      </c>
      <c r="E485" s="4">
        <f>C485*(1+ReservesUSDT!$E$12)</f>
        <v>101209411935.58595</v>
      </c>
      <c r="F485" s="4">
        <f t="shared" si="28"/>
        <v>101328325154.30843</v>
      </c>
      <c r="G485" s="4">
        <f t="shared" si="29"/>
        <v>5801553185.9412231</v>
      </c>
      <c r="H485" s="4">
        <f t="shared" si="30"/>
        <v>1</v>
      </c>
    </row>
    <row r="486" spans="1:8" x14ac:dyDescent="0.3">
      <c r="A486" s="1">
        <v>45318</v>
      </c>
      <c r="B486" s="26">
        <v>96598927825.13327</v>
      </c>
      <c r="C486" s="2">
        <v>95549259109.502396</v>
      </c>
      <c r="D486" s="5">
        <f t="shared" si="31"/>
        <v>1.036098516990266E-4</v>
      </c>
      <c r="E486" s="4">
        <f>C486*(1+ReservesUSDT!$E$12)</f>
        <v>101233236778.439</v>
      </c>
      <c r="F486" s="4">
        <f t="shared" si="28"/>
        <v>101243725539.08862</v>
      </c>
      <c r="G486" s="4">
        <f t="shared" si="29"/>
        <v>5694466429.5862274</v>
      </c>
      <c r="H486" s="4">
        <f t="shared" si="30"/>
        <v>1</v>
      </c>
    </row>
    <row r="487" spans="1:8" x14ac:dyDescent="0.3">
      <c r="A487" s="1">
        <v>45319</v>
      </c>
      <c r="B487" s="26">
        <v>96587479116.065842</v>
      </c>
      <c r="C487" s="2">
        <v>96043727984.628601</v>
      </c>
      <c r="D487" s="5">
        <f t="shared" si="31"/>
        <v>-1.1851797245776308E-4</v>
      </c>
      <c r="E487" s="4">
        <f>C487*(1+ReservesUSDT!$E$12)</f>
        <v>101757120324.80803</v>
      </c>
      <c r="F487" s="4">
        <f t="shared" si="28"/>
        <v>101745060277.224</v>
      </c>
      <c r="G487" s="4">
        <f t="shared" si="29"/>
        <v>5701332292.5953979</v>
      </c>
      <c r="H487" s="4">
        <f t="shared" si="30"/>
        <v>1</v>
      </c>
    </row>
    <row r="488" spans="1:8" x14ac:dyDescent="0.3">
      <c r="A488" s="1">
        <v>45320</v>
      </c>
      <c r="B488" s="26">
        <v>96664750541.429703</v>
      </c>
      <c r="C488" s="2">
        <v>96013416643.311203</v>
      </c>
      <c r="D488" s="5">
        <f t="shared" si="31"/>
        <v>8.0001493020649889E-4</v>
      </c>
      <c r="E488" s="4">
        <f>C488*(1+ReservesUSDT!$E$12)</f>
        <v>101725005840.39178</v>
      </c>
      <c r="F488" s="4">
        <f t="shared" si="28"/>
        <v>101806387363.83945</v>
      </c>
      <c r="G488" s="4">
        <f t="shared" si="29"/>
        <v>5792970720.528244</v>
      </c>
      <c r="H488" s="4">
        <f t="shared" si="30"/>
        <v>1</v>
      </c>
    </row>
    <row r="489" spans="1:8" x14ac:dyDescent="0.3">
      <c r="A489" s="1">
        <v>45321</v>
      </c>
      <c r="B489" s="26">
        <v>96708365484.103836</v>
      </c>
      <c r="C489" s="2">
        <v>96108546237.886093</v>
      </c>
      <c r="D489" s="5">
        <f t="shared" si="31"/>
        <v>4.51198005786404E-4</v>
      </c>
      <c r="E489" s="4">
        <f>C489*(1+ReservesUSDT!$E$12)</f>
        <v>101825794447.88062</v>
      </c>
      <c r="F489" s="4">
        <f t="shared" si="28"/>
        <v>101871738043.27312</v>
      </c>
      <c r="G489" s="4">
        <f t="shared" si="29"/>
        <v>5763191805.3870239</v>
      </c>
      <c r="H489" s="4">
        <f t="shared" si="30"/>
        <v>1</v>
      </c>
    </row>
    <row r="490" spans="1:8" x14ac:dyDescent="0.3">
      <c r="A490" s="1">
        <v>45322</v>
      </c>
      <c r="B490" s="26">
        <v>96530713893.357712</v>
      </c>
      <c r="C490" s="2">
        <v>95993659299.876297</v>
      </c>
      <c r="D490" s="5">
        <f t="shared" si="31"/>
        <v>-1.8369826628423912E-3</v>
      </c>
      <c r="E490" s="4">
        <f>C490*(1+ReservesUSDT!$E$12)</f>
        <v>101704073183.82596</v>
      </c>
      <c r="F490" s="4">
        <f t="shared" si="28"/>
        <v>101517244564.64682</v>
      </c>
      <c r="G490" s="4">
        <f t="shared" si="29"/>
        <v>5523585264.7705231</v>
      </c>
      <c r="H490" s="4">
        <f t="shared" si="30"/>
        <v>1</v>
      </c>
    </row>
    <row r="491" spans="1:8" x14ac:dyDescent="0.3">
      <c r="A491" s="1">
        <v>45323</v>
      </c>
      <c r="B491" s="26">
        <v>96623510283.603333</v>
      </c>
      <c r="C491" s="2">
        <v>96142607456.753799</v>
      </c>
      <c r="D491" s="5">
        <f t="shared" si="31"/>
        <v>9.6131465833908074E-4</v>
      </c>
      <c r="E491" s="4">
        <f>C491*(1+ReservesUSDT!$E$12)</f>
        <v>101861881880.33936</v>
      </c>
      <c r="F491" s="4">
        <f t="shared" si="28"/>
        <v>101959803200.51694</v>
      </c>
      <c r="G491" s="4">
        <f t="shared" si="29"/>
        <v>5817195743.7631378</v>
      </c>
      <c r="H491" s="4">
        <f t="shared" si="30"/>
        <v>1</v>
      </c>
    </row>
    <row r="492" spans="1:8" x14ac:dyDescent="0.3">
      <c r="A492" s="1">
        <v>45324</v>
      </c>
      <c r="B492" s="26">
        <v>96502957334.615524</v>
      </c>
      <c r="C492" s="2">
        <v>96250022548.615997</v>
      </c>
      <c r="D492" s="5">
        <f t="shared" si="31"/>
        <v>-1.2476564827128376E-3</v>
      </c>
      <c r="E492" s="4">
        <f>C492*(1+ReservesUSDT!$E$12)</f>
        <v>101975686817.49332</v>
      </c>
      <c r="F492" s="4">
        <f t="shared" si="28"/>
        <v>101848456190.75638</v>
      </c>
      <c r="G492" s="4">
        <f t="shared" si="29"/>
        <v>5598433642.1403809</v>
      </c>
      <c r="H492" s="4">
        <f t="shared" si="30"/>
        <v>1</v>
      </c>
    </row>
    <row r="493" spans="1:8" x14ac:dyDescent="0.3">
      <c r="A493" s="1">
        <v>45325</v>
      </c>
      <c r="B493" s="26">
        <v>96506119298.212952</v>
      </c>
      <c r="C493" s="2">
        <v>96215760125.455093</v>
      </c>
      <c r="D493" s="5">
        <f t="shared" si="31"/>
        <v>3.2765458020768599E-5</v>
      </c>
      <c r="E493" s="4">
        <f>C493*(1+ReservesUSDT!$E$12)</f>
        <v>101939386211.61969</v>
      </c>
      <c r="F493" s="4">
        <f t="shared" si="28"/>
        <v>101942726302.29927</v>
      </c>
      <c r="G493" s="4">
        <f t="shared" si="29"/>
        <v>5726966176.8441772</v>
      </c>
      <c r="H493" s="4">
        <f t="shared" si="30"/>
        <v>1</v>
      </c>
    </row>
    <row r="494" spans="1:8" x14ac:dyDescent="0.3">
      <c r="A494" s="1">
        <v>45326</v>
      </c>
      <c r="B494" s="26">
        <v>96488941764.954056</v>
      </c>
      <c r="C494" s="2">
        <v>96211660645.137894</v>
      </c>
      <c r="D494" s="5">
        <f t="shared" si="31"/>
        <v>-1.7799423895406764E-4</v>
      </c>
      <c r="E494" s="4">
        <f>C494*(1+ReservesUSDT!$E$12)</f>
        <v>101935042863.84821</v>
      </c>
      <c r="F494" s="4">
        <f t="shared" si="28"/>
        <v>101916899013.4709</v>
      </c>
      <c r="G494" s="4">
        <f t="shared" si="29"/>
        <v>5705238368.3330078</v>
      </c>
      <c r="H494" s="4">
        <f t="shared" si="30"/>
        <v>1</v>
      </c>
    </row>
    <row r="495" spans="1:8" x14ac:dyDescent="0.3">
      <c r="A495" s="1">
        <v>45327</v>
      </c>
      <c r="B495" s="26">
        <v>96398544787.258789</v>
      </c>
      <c r="C495" s="2">
        <v>96140803757.766098</v>
      </c>
      <c r="D495" s="5">
        <f t="shared" si="31"/>
        <v>-9.3686360366012418E-4</v>
      </c>
      <c r="E495" s="4">
        <f>C495*(1+ReservesUSDT!$E$12)</f>
        <v>101859970883.9758</v>
      </c>
      <c r="F495" s="4">
        <f t="shared" si="28"/>
        <v>101764541984.58473</v>
      </c>
      <c r="G495" s="4">
        <f t="shared" si="29"/>
        <v>5623738226.818634</v>
      </c>
      <c r="H495" s="4">
        <f t="shared" si="30"/>
        <v>1</v>
      </c>
    </row>
    <row r="496" spans="1:8" x14ac:dyDescent="0.3">
      <c r="A496" s="1">
        <v>45328</v>
      </c>
      <c r="B496" s="26">
        <v>96443747853.012939</v>
      </c>
      <c r="C496" s="2">
        <v>96120543211.643906</v>
      </c>
      <c r="D496" s="5">
        <f t="shared" si="31"/>
        <v>4.689185490705144E-4</v>
      </c>
      <c r="E496" s="4">
        <f>C496*(1+ReservesUSDT!$E$12)</f>
        <v>101838505090.4996</v>
      </c>
      <c r="F496" s="4">
        <f t="shared" si="28"/>
        <v>101886259054.54614</v>
      </c>
      <c r="G496" s="4">
        <f t="shared" si="29"/>
        <v>5765715842.9022369</v>
      </c>
      <c r="H496" s="4">
        <f t="shared" si="30"/>
        <v>1</v>
      </c>
    </row>
    <row r="497" spans="1:8" x14ac:dyDescent="0.3">
      <c r="A497" s="1">
        <v>45329</v>
      </c>
      <c r="B497" s="26">
        <v>96422253897.630188</v>
      </c>
      <c r="C497" s="2">
        <v>96117987589.629807</v>
      </c>
      <c r="D497" s="5">
        <f t="shared" si="31"/>
        <v>-2.2286520237174695E-4</v>
      </c>
      <c r="E497" s="4">
        <f>C497*(1+ReservesUSDT!$E$12)</f>
        <v>101835797441.15851</v>
      </c>
      <c r="F497" s="4">
        <f t="shared" si="28"/>
        <v>101813101785.5531</v>
      </c>
      <c r="G497" s="4">
        <f t="shared" si="29"/>
        <v>5695114195.9232941</v>
      </c>
      <c r="H497" s="4">
        <f t="shared" si="30"/>
        <v>1</v>
      </c>
    </row>
    <row r="498" spans="1:8" x14ac:dyDescent="0.3">
      <c r="A498" s="1">
        <v>45330</v>
      </c>
      <c r="B498" s="26">
        <v>96436449005.314194</v>
      </c>
      <c r="C498" s="2">
        <v>96220233912.914505</v>
      </c>
      <c r="D498" s="5">
        <f t="shared" si="31"/>
        <v>1.4721816914875724E-4</v>
      </c>
      <c r="E498" s="4">
        <f>C498*(1+ReservesUSDT!$E$12)</f>
        <v>101944126133.0947</v>
      </c>
      <c r="F498" s="4">
        <f t="shared" si="28"/>
        <v>101959134160.69949</v>
      </c>
      <c r="G498" s="4">
        <f t="shared" si="29"/>
        <v>5738900247.7849884</v>
      </c>
      <c r="H498" s="4">
        <f t="shared" si="30"/>
        <v>1</v>
      </c>
    </row>
    <row r="499" spans="1:8" x14ac:dyDescent="0.3">
      <c r="A499" s="1">
        <v>45331</v>
      </c>
      <c r="B499" s="26">
        <v>96600432269.54718</v>
      </c>
      <c r="C499" s="2">
        <v>96268386138.415894</v>
      </c>
      <c r="D499" s="5">
        <f t="shared" si="31"/>
        <v>1.7004282708911239E-3</v>
      </c>
      <c r="E499" s="4">
        <f>C499*(1+ReservesUSDT!$E$12)</f>
        <v>101995142809.63434</v>
      </c>
      <c r="F499" s="4">
        <f t="shared" si="28"/>
        <v>102168578233.96143</v>
      </c>
      <c r="G499" s="4">
        <f t="shared" si="29"/>
        <v>5900192095.5455322</v>
      </c>
      <c r="H499" s="4">
        <f t="shared" si="30"/>
        <v>1</v>
      </c>
    </row>
    <row r="500" spans="1:8" x14ac:dyDescent="0.3">
      <c r="A500" s="1">
        <v>45332</v>
      </c>
      <c r="B500" s="26">
        <v>96626452062.882248</v>
      </c>
      <c r="C500" s="2">
        <v>96272021104.861099</v>
      </c>
      <c r="D500" s="5">
        <f t="shared" si="31"/>
        <v>2.6935483334550629E-4</v>
      </c>
      <c r="E500" s="4">
        <f>C500*(1+ReservesUSDT!$E$12)</f>
        <v>101998994010.80804</v>
      </c>
      <c r="F500" s="4">
        <f t="shared" si="28"/>
        <v>102026467932.84123</v>
      </c>
      <c r="G500" s="4">
        <f t="shared" si="29"/>
        <v>5754446827.9801331</v>
      </c>
      <c r="H500" s="4">
        <f t="shared" si="30"/>
        <v>1</v>
      </c>
    </row>
    <row r="501" spans="1:8" x14ac:dyDescent="0.3">
      <c r="A501" s="1">
        <v>45333</v>
      </c>
      <c r="B501" s="26">
        <v>96637859906.507385</v>
      </c>
      <c r="C501" s="2">
        <v>96349651423.537094</v>
      </c>
      <c r="D501" s="5">
        <f t="shared" si="31"/>
        <v>1.180612904809272E-4</v>
      </c>
      <c r="E501" s="4">
        <f>C501*(1+ReservesUSDT!$E$12)</f>
        <v>102081242355.84969</v>
      </c>
      <c r="F501" s="4">
        <f t="shared" si="28"/>
        <v>102093294199.05612</v>
      </c>
      <c r="G501" s="4">
        <f t="shared" si="29"/>
        <v>5743642775.5190277</v>
      </c>
      <c r="H501" s="4">
        <f t="shared" si="30"/>
        <v>1</v>
      </c>
    </row>
    <row r="502" spans="1:8" x14ac:dyDescent="0.3">
      <c r="A502" s="1">
        <v>45334</v>
      </c>
      <c r="B502" s="26">
        <v>96610181674.426559</v>
      </c>
      <c r="C502" s="2">
        <v>96520553678.615997</v>
      </c>
      <c r="D502" s="5">
        <f t="shared" si="31"/>
        <v>-2.8641188978732767E-4</v>
      </c>
      <c r="E502" s="4">
        <f>C502*(1+ReservesUSDT!$E$12)</f>
        <v>102262311142.94038</v>
      </c>
      <c r="F502" s="4">
        <f t="shared" si="28"/>
        <v>102233022001.15192</v>
      </c>
      <c r="G502" s="4">
        <f t="shared" si="29"/>
        <v>5712468322.5359192</v>
      </c>
      <c r="H502" s="4">
        <f t="shared" si="30"/>
        <v>1</v>
      </c>
    </row>
    <row r="503" spans="1:8" x14ac:dyDescent="0.3">
      <c r="A503" s="1">
        <v>45335</v>
      </c>
      <c r="B503" s="26">
        <v>96520393539.538727</v>
      </c>
      <c r="C503" s="2">
        <v>96695482935.422501</v>
      </c>
      <c r="D503" s="5">
        <f t="shared" si="31"/>
        <v>-9.2938584041189353E-4</v>
      </c>
      <c r="E503" s="4">
        <f>C503*(1+ReservesUSDT!$E$12)</f>
        <v>102447646487.6496</v>
      </c>
      <c r="F503" s="4">
        <f t="shared" si="28"/>
        <v>102352433095.62045</v>
      </c>
      <c r="G503" s="4">
        <f t="shared" si="29"/>
        <v>5656950160.1979523</v>
      </c>
      <c r="H503" s="4">
        <f t="shared" si="30"/>
        <v>1</v>
      </c>
    </row>
    <row r="504" spans="1:8" x14ac:dyDescent="0.3">
      <c r="A504" s="1">
        <v>45336</v>
      </c>
      <c r="B504" s="26">
        <v>96676237672.208694</v>
      </c>
      <c r="C504" s="2">
        <v>96762387718.7771</v>
      </c>
      <c r="D504" s="5">
        <f t="shared" si="31"/>
        <v>1.6146238836679367E-3</v>
      </c>
      <c r="E504" s="4">
        <f>C504*(1+ReservesUSDT!$E$12)</f>
        <v>102518531263.08447</v>
      </c>
      <c r="F504" s="4">
        <f t="shared" si="28"/>
        <v>102684060132.1804</v>
      </c>
      <c r="G504" s="4">
        <f t="shared" si="29"/>
        <v>5921672413.4033051</v>
      </c>
      <c r="H504" s="4">
        <f t="shared" si="30"/>
        <v>1</v>
      </c>
    </row>
    <row r="505" spans="1:8" x14ac:dyDescent="0.3">
      <c r="A505" s="1">
        <v>45337</v>
      </c>
      <c r="B505" s="26">
        <v>96843926773.185638</v>
      </c>
      <c r="C505" s="2">
        <v>96979195440.378693</v>
      </c>
      <c r="D505" s="5">
        <f t="shared" si="31"/>
        <v>1.7345430998826426E-3</v>
      </c>
      <c r="E505" s="4">
        <f>C505*(1+ReservesUSDT!$E$12)</f>
        <v>102748236313.87021</v>
      </c>
      <c r="F505" s="4">
        <f t="shared" si="28"/>
        <v>102926457558.19356</v>
      </c>
      <c r="G505" s="4">
        <f t="shared" si="29"/>
        <v>5947262117.8148651</v>
      </c>
      <c r="H505" s="4">
        <f t="shared" si="30"/>
        <v>1</v>
      </c>
    </row>
    <row r="506" spans="1:8" x14ac:dyDescent="0.3">
      <c r="A506" s="1">
        <v>45338</v>
      </c>
      <c r="B506" s="26">
        <v>96915079682.177963</v>
      </c>
      <c r="C506" s="2">
        <v>97265775292.206497</v>
      </c>
      <c r="D506" s="5">
        <f t="shared" si="31"/>
        <v>7.3471730611429317E-4</v>
      </c>
      <c r="E506" s="4">
        <f>C506*(1+ReservesUSDT!$E$12)</f>
        <v>103051864057.99292</v>
      </c>
      <c r="F506" s="4">
        <f t="shared" si="28"/>
        <v>103127578045.94366</v>
      </c>
      <c r="G506" s="4">
        <f t="shared" si="29"/>
        <v>5861802753.7371674</v>
      </c>
      <c r="H506" s="4">
        <f t="shared" si="30"/>
        <v>1</v>
      </c>
    </row>
    <row r="507" spans="1:8" x14ac:dyDescent="0.3">
      <c r="A507" s="1">
        <v>45339</v>
      </c>
      <c r="B507" s="26">
        <v>96901790751.162262</v>
      </c>
      <c r="C507" s="2">
        <v>97583119422.9608</v>
      </c>
      <c r="D507" s="5">
        <f t="shared" si="31"/>
        <v>-1.3711933229875928E-4</v>
      </c>
      <c r="E507" s="4">
        <f>C507*(1+ReservesUSDT!$E$12)</f>
        <v>103388086168.22488</v>
      </c>
      <c r="F507" s="4">
        <f t="shared" si="28"/>
        <v>103373909662.88185</v>
      </c>
      <c r="G507" s="4">
        <f t="shared" si="29"/>
        <v>5790790239.921051</v>
      </c>
      <c r="H507" s="4">
        <f t="shared" si="30"/>
        <v>1</v>
      </c>
    </row>
    <row r="508" spans="1:8" x14ac:dyDescent="0.3">
      <c r="A508" s="1">
        <v>45340</v>
      </c>
      <c r="B508" s="26">
        <v>96905890704.364838</v>
      </c>
      <c r="C508" s="2">
        <v>97716632679.093094</v>
      </c>
      <c r="D508" s="5">
        <f t="shared" si="31"/>
        <v>4.2310396647922711E-5</v>
      </c>
      <c r="E508" s="4">
        <f>C508*(1+ReservesUSDT!$E$12)</f>
        <v>103529541781.76985</v>
      </c>
      <c r="F508" s="4">
        <f t="shared" si="28"/>
        <v>103533922157.74741</v>
      </c>
      <c r="G508" s="4">
        <f t="shared" si="29"/>
        <v>5817289478.6543121</v>
      </c>
      <c r="H508" s="4">
        <f t="shared" si="30"/>
        <v>1</v>
      </c>
    </row>
    <row r="509" spans="1:8" x14ac:dyDescent="0.3">
      <c r="A509" s="1">
        <v>45341</v>
      </c>
      <c r="B509" s="26">
        <v>96914233321.308136</v>
      </c>
      <c r="C509" s="2">
        <v>97661857628.500793</v>
      </c>
      <c r="D509" s="5">
        <f t="shared" si="31"/>
        <v>8.6089884553556577E-5</v>
      </c>
      <c r="E509" s="4">
        <f>C509*(1+ReservesUSDT!$E$12)</f>
        <v>103471508305.44737</v>
      </c>
      <c r="F509" s="4">
        <f t="shared" si="28"/>
        <v>103480416155.65198</v>
      </c>
      <c r="G509" s="4">
        <f t="shared" si="29"/>
        <v>5818558527.1511841</v>
      </c>
      <c r="H509" s="4">
        <f t="shared" si="30"/>
        <v>1</v>
      </c>
    </row>
    <row r="510" spans="1:8" x14ac:dyDescent="0.3">
      <c r="A510" s="1">
        <v>45342</v>
      </c>
      <c r="B510" s="26">
        <v>97050395158.391159</v>
      </c>
      <c r="C510" s="2">
        <v>97674633134.289703</v>
      </c>
      <c r="D510" s="5">
        <f t="shared" si="31"/>
        <v>1.4049725454835303E-3</v>
      </c>
      <c r="E510" s="4">
        <f>C510*(1+ReservesUSDT!$E$12)</f>
        <v>103485043792.94928</v>
      </c>
      <c r="F510" s="4">
        <f t="shared" si="28"/>
        <v>103630437438.34653</v>
      </c>
      <c r="G510" s="4">
        <f t="shared" si="29"/>
        <v>5955804304.0568237</v>
      </c>
      <c r="H510" s="4">
        <f t="shared" si="30"/>
        <v>1</v>
      </c>
    </row>
    <row r="511" spans="1:8" x14ac:dyDescent="0.3">
      <c r="A511" s="1">
        <v>45343</v>
      </c>
      <c r="B511" s="26">
        <v>96618643770.758377</v>
      </c>
      <c r="C511" s="2">
        <v>97879397783.317993</v>
      </c>
      <c r="D511" s="5">
        <f t="shared" si="31"/>
        <v>-4.4487339482558712E-3</v>
      </c>
      <c r="E511" s="4">
        <f>C511*(1+ReservesUSDT!$E$12)</f>
        <v>103701989360.00154</v>
      </c>
      <c r="F511" s="4">
        <f t="shared" si="28"/>
        <v>103240646799.43404</v>
      </c>
      <c r="G511" s="4">
        <f t="shared" si="29"/>
        <v>5361249016.1160431</v>
      </c>
      <c r="H511" s="4">
        <f t="shared" si="30"/>
        <v>1</v>
      </c>
    </row>
    <row r="512" spans="1:8" x14ac:dyDescent="0.3">
      <c r="A512" s="1">
        <v>45344</v>
      </c>
      <c r="B512" s="26">
        <v>96529879711.988098</v>
      </c>
      <c r="C512" s="2">
        <v>98144682611.990997</v>
      </c>
      <c r="D512" s="5">
        <f t="shared" si="31"/>
        <v>-9.1870528612349829E-4</v>
      </c>
      <c r="E512" s="4">
        <f>C512*(1+ReservesUSDT!$E$12)</f>
        <v>103983055295.25912</v>
      </c>
      <c r="F512" s="4">
        <f t="shared" si="28"/>
        <v>103887525512.69209</v>
      </c>
      <c r="G512" s="4">
        <f t="shared" si="29"/>
        <v>5742842900.7010956</v>
      </c>
      <c r="H512" s="4">
        <f t="shared" si="30"/>
        <v>1</v>
      </c>
    </row>
    <row r="513" spans="1:8" x14ac:dyDescent="0.3">
      <c r="A513" s="1">
        <v>45345</v>
      </c>
      <c r="B513" s="26">
        <v>96446757885.048157</v>
      </c>
      <c r="C513" s="2">
        <v>97790168760.620697</v>
      </c>
      <c r="D513" s="5">
        <f t="shared" si="31"/>
        <v>-8.6109945633360669E-4</v>
      </c>
      <c r="E513" s="4">
        <f>C513*(1+ReservesUSDT!$E$12)</f>
        <v>103607452334.11134</v>
      </c>
      <c r="F513" s="4">
        <f t="shared" si="28"/>
        <v>103518236013.23433</v>
      </c>
      <c r="G513" s="4">
        <f t="shared" si="29"/>
        <v>5728067252.6136322</v>
      </c>
      <c r="H513" s="4">
        <f t="shared" si="30"/>
        <v>1</v>
      </c>
    </row>
    <row r="514" spans="1:8" x14ac:dyDescent="0.3">
      <c r="A514" s="1">
        <v>45346</v>
      </c>
      <c r="B514" s="26">
        <v>96483780698.720657</v>
      </c>
      <c r="C514" s="2">
        <v>97932080922.404007</v>
      </c>
      <c r="D514" s="5">
        <f t="shared" si="31"/>
        <v>3.838678923414609E-4</v>
      </c>
      <c r="E514" s="4">
        <f>C514*(1+ReservesUSDT!$E$12)</f>
        <v>103757806482.42647</v>
      </c>
      <c r="F514" s="4">
        <f t="shared" ref="F514:F577" si="32">E514*(D514+1)</f>
        <v>103797635772.91486</v>
      </c>
      <c r="G514" s="4">
        <f t="shared" ref="G514:G577" si="33">F514-C514</f>
        <v>5865554850.510849</v>
      </c>
      <c r="H514" s="4">
        <f t="shared" si="30"/>
        <v>1</v>
      </c>
    </row>
    <row r="515" spans="1:8" x14ac:dyDescent="0.3">
      <c r="A515" s="1">
        <v>45347</v>
      </c>
      <c r="B515" s="26">
        <v>96497062605.988449</v>
      </c>
      <c r="C515" s="2">
        <v>97845940204.683899</v>
      </c>
      <c r="D515" s="5">
        <f t="shared" si="31"/>
        <v>1.3765948195236779E-4</v>
      </c>
      <c r="E515" s="4">
        <f>C515*(1+ReservesUSDT!$E$12)</f>
        <v>103666541476.76869</v>
      </c>
      <c r="F515" s="4">
        <f t="shared" si="32"/>
        <v>103680812159.16418</v>
      </c>
      <c r="G515" s="4">
        <f t="shared" si="33"/>
        <v>5834871954.4802856</v>
      </c>
      <c r="H515" s="4">
        <f t="shared" ref="H515:H578" si="34">IF(G515&gt;0,1,0)</f>
        <v>1</v>
      </c>
    </row>
    <row r="516" spans="1:8" x14ac:dyDescent="0.3">
      <c r="A516" s="1">
        <v>45348</v>
      </c>
      <c r="B516" s="26">
        <v>96613501463.109024</v>
      </c>
      <c r="C516" s="2">
        <v>97906044227.102997</v>
      </c>
      <c r="D516" s="5">
        <f t="shared" ref="D516:D579" si="35">(B516-B515)/B515</f>
        <v>1.2066570108565039E-3</v>
      </c>
      <c r="E516" s="4">
        <f>C516*(1+ReservesUSDT!$E$12)</f>
        <v>103730220931.63412</v>
      </c>
      <c r="F516" s="4">
        <f t="shared" si="32"/>
        <v>103855387729.95897</v>
      </c>
      <c r="G516" s="4">
        <f t="shared" si="33"/>
        <v>5949343502.8559723</v>
      </c>
      <c r="H516" s="4">
        <f t="shared" si="34"/>
        <v>1</v>
      </c>
    </row>
    <row r="517" spans="1:8" x14ac:dyDescent="0.3">
      <c r="A517" s="1">
        <v>45349</v>
      </c>
      <c r="B517" s="26">
        <v>97102023080.816986</v>
      </c>
      <c r="C517" s="2">
        <v>98159651669.306595</v>
      </c>
      <c r="D517" s="5">
        <f t="shared" si="35"/>
        <v>5.0564528798751748E-3</v>
      </c>
      <c r="E517" s="4">
        <f>C517*(1+ReservesUSDT!$E$12)</f>
        <v>103998914822.98026</v>
      </c>
      <c r="F517" s="4">
        <f t="shared" si="32"/>
        <v>104524780435.34081</v>
      </c>
      <c r="G517" s="4">
        <f t="shared" si="33"/>
        <v>6365128766.0342102</v>
      </c>
      <c r="H517" s="4">
        <f t="shared" si="34"/>
        <v>1</v>
      </c>
    </row>
    <row r="518" spans="1:8" x14ac:dyDescent="0.3">
      <c r="A518" s="1">
        <v>45350</v>
      </c>
      <c r="B518" s="26">
        <v>97210066584.735641</v>
      </c>
      <c r="C518" s="2">
        <v>98383119474.094299</v>
      </c>
      <c r="D518" s="5">
        <f t="shared" si="35"/>
        <v>1.1126802561954032E-3</v>
      </c>
      <c r="E518" s="4">
        <f>C518*(1+ReservesUSDT!$E$12)</f>
        <v>104235676148.03151</v>
      </c>
      <c r="F518" s="4">
        <f t="shared" si="32"/>
        <v>104351657126.8726</v>
      </c>
      <c r="G518" s="4">
        <f t="shared" si="33"/>
        <v>5968537652.7783051</v>
      </c>
      <c r="H518" s="4">
        <f t="shared" si="34"/>
        <v>1</v>
      </c>
    </row>
    <row r="519" spans="1:8" x14ac:dyDescent="0.3">
      <c r="A519" s="1">
        <v>45351</v>
      </c>
      <c r="B519" s="26">
        <v>97484866799.527237</v>
      </c>
      <c r="C519" s="2">
        <v>98408639152.573196</v>
      </c>
      <c r="D519" s="5">
        <f t="shared" si="35"/>
        <v>2.8268699368913489E-3</v>
      </c>
      <c r="E519" s="4">
        <f>C519*(1+ReservesUSDT!$E$12)</f>
        <v>104262713926.0116</v>
      </c>
      <c r="F519" s="4">
        <f t="shared" si="32"/>
        <v>104557451057.54774</v>
      </c>
      <c r="G519" s="4">
        <f t="shared" si="33"/>
        <v>6148811904.9745483</v>
      </c>
      <c r="H519" s="4">
        <f t="shared" si="34"/>
        <v>1</v>
      </c>
    </row>
    <row r="520" spans="1:8" x14ac:dyDescent="0.3">
      <c r="A520" s="1">
        <v>45352</v>
      </c>
      <c r="B520" s="26">
        <v>97731297155.33522</v>
      </c>
      <c r="C520" s="2">
        <v>98821123301.176498</v>
      </c>
      <c r="D520" s="5">
        <f t="shared" si="35"/>
        <v>2.5278831873951791E-3</v>
      </c>
      <c r="E520" s="4">
        <f>C520*(1+ReservesUSDT!$E$12)</f>
        <v>104699735687.06006</v>
      </c>
      <c r="F520" s="4">
        <f t="shared" si="32"/>
        <v>104964404388.6281</v>
      </c>
      <c r="G520" s="4">
        <f t="shared" si="33"/>
        <v>6143281087.4515991</v>
      </c>
      <c r="H520" s="4">
        <f t="shared" si="34"/>
        <v>1</v>
      </c>
    </row>
    <row r="521" spans="1:8" x14ac:dyDescent="0.3">
      <c r="A521" s="1">
        <v>45353</v>
      </c>
      <c r="B521" s="26">
        <v>97691837739.666</v>
      </c>
      <c r="C521" s="2">
        <v>99274662637.209793</v>
      </c>
      <c r="D521" s="5">
        <f t="shared" si="35"/>
        <v>-4.0375413831357146E-4</v>
      </c>
      <c r="E521" s="4">
        <f>C521*(1+ReservesUSDT!$E$12)</f>
        <v>105180254902.18423</v>
      </c>
      <c r="F521" s="4">
        <f t="shared" si="32"/>
        <v>105137787938.9986</v>
      </c>
      <c r="G521" s="4">
        <f t="shared" si="33"/>
        <v>5863125301.7888031</v>
      </c>
      <c r="H521" s="4">
        <f t="shared" si="34"/>
        <v>1</v>
      </c>
    </row>
    <row r="522" spans="1:8" x14ac:dyDescent="0.3">
      <c r="A522" s="1">
        <v>45354</v>
      </c>
      <c r="B522" s="26">
        <v>97748267807.292511</v>
      </c>
      <c r="C522" s="2">
        <v>99236691116.657898</v>
      </c>
      <c r="D522" s="5">
        <f t="shared" si="35"/>
        <v>5.776333922275905E-4</v>
      </c>
      <c r="E522" s="4">
        <f>C522*(1+ReservesUSDT!$E$12)</f>
        <v>105140024554.33337</v>
      </c>
      <c r="F522" s="4">
        <f t="shared" si="32"/>
        <v>105200756943.37558</v>
      </c>
      <c r="G522" s="4">
        <f t="shared" si="33"/>
        <v>5964065826.7176819</v>
      </c>
      <c r="H522" s="4">
        <f t="shared" si="34"/>
        <v>1</v>
      </c>
    </row>
    <row r="523" spans="1:8" x14ac:dyDescent="0.3">
      <c r="A523" s="1">
        <v>45355</v>
      </c>
      <c r="B523" s="26">
        <v>98038630214.91095</v>
      </c>
      <c r="C523" s="2">
        <v>99558140762.951096</v>
      </c>
      <c r="D523" s="5">
        <f t="shared" si="35"/>
        <v>2.9705120523555325E-3</v>
      </c>
      <c r="E523" s="4">
        <f>C523*(1+ReservesUSDT!$E$12)</f>
        <v>105480596406.5782</v>
      </c>
      <c r="F523" s="4">
        <f t="shared" si="32"/>
        <v>105793927789.49359</v>
      </c>
      <c r="G523" s="4">
        <f t="shared" si="33"/>
        <v>6235787026.5424957</v>
      </c>
      <c r="H523" s="4">
        <f t="shared" si="34"/>
        <v>1</v>
      </c>
    </row>
    <row r="524" spans="1:8" x14ac:dyDescent="0.3">
      <c r="A524" s="1">
        <v>45356</v>
      </c>
      <c r="B524" s="26">
        <v>97927817345.110306</v>
      </c>
      <c r="C524" s="2">
        <v>99604141292.366699</v>
      </c>
      <c r="D524" s="5">
        <f t="shared" si="35"/>
        <v>-1.1302980218892338E-3</v>
      </c>
      <c r="E524" s="4">
        <f>C524*(1+ReservesUSDT!$E$12)</f>
        <v>105529333388.21117</v>
      </c>
      <c r="F524" s="4">
        <f t="shared" si="32"/>
        <v>105410053791.43118</v>
      </c>
      <c r="G524" s="4">
        <f t="shared" si="33"/>
        <v>5805912499.0644836</v>
      </c>
      <c r="H524" s="4">
        <f t="shared" si="34"/>
        <v>1</v>
      </c>
    </row>
    <row r="525" spans="1:8" x14ac:dyDescent="0.3">
      <c r="A525" s="1">
        <v>45357</v>
      </c>
      <c r="B525" s="26">
        <v>97888183019.730728</v>
      </c>
      <c r="C525" s="2">
        <v>100445783977.86099</v>
      </c>
      <c r="D525" s="5">
        <f t="shared" si="35"/>
        <v>-4.0472999862644894E-4</v>
      </c>
      <c r="E525" s="4">
        <f>C525*(1+ReservesUSDT!$E$12)</f>
        <v>106421043214.71899</v>
      </c>
      <c r="F525" s="4">
        <f t="shared" si="32"/>
        <v>106377971426.04488</v>
      </c>
      <c r="G525" s="4">
        <f t="shared" si="33"/>
        <v>5932187448.1838837</v>
      </c>
      <c r="H525" s="4">
        <f t="shared" si="34"/>
        <v>1</v>
      </c>
    </row>
    <row r="526" spans="1:8" x14ac:dyDescent="0.3">
      <c r="A526" s="1">
        <v>45358</v>
      </c>
      <c r="B526" s="26">
        <v>98008200596.982544</v>
      </c>
      <c r="C526" s="2">
        <v>100524264534.422</v>
      </c>
      <c r="D526" s="5">
        <f t="shared" si="35"/>
        <v>1.2260680865597902E-3</v>
      </c>
      <c r="E526" s="4">
        <f>C526*(1+ReservesUSDT!$E$12)</f>
        <v>106504192376.09279</v>
      </c>
      <c r="F526" s="4">
        <f t="shared" si="32"/>
        <v>106634773767.44995</v>
      </c>
      <c r="G526" s="4">
        <f t="shared" si="33"/>
        <v>6110509233.0279541</v>
      </c>
      <c r="H526" s="4">
        <f t="shared" si="34"/>
        <v>1</v>
      </c>
    </row>
    <row r="527" spans="1:8" x14ac:dyDescent="0.3">
      <c r="A527" s="1">
        <v>45359</v>
      </c>
      <c r="B527" s="26">
        <v>98124227083.737854</v>
      </c>
      <c r="C527" s="2">
        <v>100821677144.314</v>
      </c>
      <c r="D527" s="5">
        <f t="shared" si="35"/>
        <v>1.1838446787980541E-3</v>
      </c>
      <c r="E527" s="4">
        <f>C527*(1+ReservesUSDT!$E$12)</f>
        <v>106819297290.96802</v>
      </c>
      <c r="F527" s="4">
        <f t="shared" si="32"/>
        <v>106945754747.65886</v>
      </c>
      <c r="G527" s="4">
        <f t="shared" si="33"/>
        <v>6124077603.3448639</v>
      </c>
      <c r="H527" s="4">
        <f t="shared" si="34"/>
        <v>1</v>
      </c>
    </row>
    <row r="528" spans="1:8" x14ac:dyDescent="0.3">
      <c r="A528" s="1">
        <v>45360</v>
      </c>
      <c r="B528" s="26">
        <v>98132735396.527786</v>
      </c>
      <c r="C528" s="2">
        <v>101243181280.85699</v>
      </c>
      <c r="D528" s="5">
        <f t="shared" si="35"/>
        <v>8.6709603151027874E-5</v>
      </c>
      <c r="E528" s="4">
        <f>C528*(1+ReservesUSDT!$E$12)</f>
        <v>107265875615.65024</v>
      </c>
      <c r="F528" s="4">
        <f t="shared" si="32"/>
        <v>107275176597.15651</v>
      </c>
      <c r="G528" s="4">
        <f t="shared" si="33"/>
        <v>6031995316.2995148</v>
      </c>
      <c r="H528" s="4">
        <f t="shared" si="34"/>
        <v>1</v>
      </c>
    </row>
    <row r="529" spans="1:8" x14ac:dyDescent="0.3">
      <c r="A529" s="1">
        <v>45361</v>
      </c>
      <c r="B529" s="26">
        <v>98190094514.443924</v>
      </c>
      <c r="C529" s="2">
        <v>101814936996.92</v>
      </c>
      <c r="D529" s="5">
        <f t="shared" si="35"/>
        <v>5.8450544239254157E-4</v>
      </c>
      <c r="E529" s="4">
        <f>C529*(1+ReservesUSDT!$E$12)</f>
        <v>107871643596.72165</v>
      </c>
      <c r="F529" s="4">
        <f t="shared" si="32"/>
        <v>107934695159.48376</v>
      </c>
      <c r="G529" s="4">
        <f t="shared" si="33"/>
        <v>6119758162.5637665</v>
      </c>
      <c r="H529" s="4">
        <f t="shared" si="34"/>
        <v>1</v>
      </c>
    </row>
    <row r="530" spans="1:8" x14ac:dyDescent="0.3">
      <c r="A530" s="1">
        <v>45362</v>
      </c>
      <c r="B530" s="26">
        <v>98179084792.752167</v>
      </c>
      <c r="C530" s="2">
        <v>102297568054.78</v>
      </c>
      <c r="D530" s="5">
        <f t="shared" si="35"/>
        <v>-1.1212660244601001E-4</v>
      </c>
      <c r="E530" s="4">
        <f>C530*(1+ReservesUSDT!$E$12)</f>
        <v>108382985124.77029</v>
      </c>
      <c r="F530" s="4">
        <f t="shared" si="32"/>
        <v>108370832508.8853</v>
      </c>
      <c r="G530" s="4">
        <f t="shared" si="33"/>
        <v>6073264454.1053009</v>
      </c>
      <c r="H530" s="4">
        <f t="shared" si="34"/>
        <v>1</v>
      </c>
    </row>
    <row r="531" spans="1:8" x14ac:dyDescent="0.3">
      <c r="A531" s="1">
        <v>45363</v>
      </c>
      <c r="B531" s="26">
        <v>98166435777.972733</v>
      </c>
      <c r="C531" s="2">
        <v>102035960671.744</v>
      </c>
      <c r="D531" s="5">
        <f t="shared" si="35"/>
        <v>-1.288361447464622E-4</v>
      </c>
      <c r="E531" s="4">
        <f>C531*(1+ReservesUSDT!$E$12)</f>
        <v>108105815396.85519</v>
      </c>
      <c r="F531" s="4">
        <f t="shared" si="32"/>
        <v>108091887460.37479</v>
      </c>
      <c r="G531" s="4">
        <f t="shared" si="33"/>
        <v>6055926788.6307831</v>
      </c>
      <c r="H531" s="4">
        <f t="shared" si="34"/>
        <v>1</v>
      </c>
    </row>
    <row r="532" spans="1:8" x14ac:dyDescent="0.3">
      <c r="A532" s="1">
        <v>45364</v>
      </c>
      <c r="B532" s="26">
        <v>98209558407.740585</v>
      </c>
      <c r="C532" s="2">
        <v>102414694159.27901</v>
      </c>
      <c r="D532" s="5">
        <f t="shared" si="35"/>
        <v>4.3928079313570166E-4</v>
      </c>
      <c r="E532" s="4">
        <f>C532*(1+ReservesUSDT!$E$12)</f>
        <v>108507078757.52255</v>
      </c>
      <c r="F532" s="4">
        <f t="shared" si="32"/>
        <v>108554743833.14</v>
      </c>
      <c r="G532" s="4">
        <f t="shared" si="33"/>
        <v>6140049673.8609924</v>
      </c>
      <c r="H532" s="4">
        <f t="shared" si="34"/>
        <v>1</v>
      </c>
    </row>
    <row r="533" spans="1:8" x14ac:dyDescent="0.3">
      <c r="A533" s="1">
        <v>45365</v>
      </c>
      <c r="B533" s="26">
        <v>98013578767.412079</v>
      </c>
      <c r="C533" s="2">
        <v>102757940827.668</v>
      </c>
      <c r="D533" s="5">
        <f t="shared" si="35"/>
        <v>-1.9955251149266946E-3</v>
      </c>
      <c r="E533" s="4">
        <f>C533*(1+ReservesUSDT!$E$12)</f>
        <v>108870744280.18883</v>
      </c>
      <c r="F533" s="4">
        <f t="shared" si="32"/>
        <v>108653489975.69695</v>
      </c>
      <c r="G533" s="4">
        <f t="shared" si="33"/>
        <v>5895549148.0289459</v>
      </c>
      <c r="H533" s="4">
        <f t="shared" si="34"/>
        <v>1</v>
      </c>
    </row>
    <row r="534" spans="1:8" x14ac:dyDescent="0.3">
      <c r="A534" s="1">
        <v>45366</v>
      </c>
      <c r="B534" s="26">
        <v>97908457738.332031</v>
      </c>
      <c r="C534" s="2">
        <v>102930574059.653</v>
      </c>
      <c r="D534" s="5">
        <f t="shared" si="35"/>
        <v>-1.0725149556012196E-3</v>
      </c>
      <c r="E534" s="4">
        <f>C534*(1+ReservesUSDT!$E$12)</f>
        <v>109053647015.51341</v>
      </c>
      <c r="F534" s="4">
        <f t="shared" si="32"/>
        <v>108936685348.12642</v>
      </c>
      <c r="G534" s="4">
        <f t="shared" si="33"/>
        <v>6006111288.4734192</v>
      </c>
      <c r="H534" s="4">
        <f t="shared" si="34"/>
        <v>1</v>
      </c>
    </row>
    <row r="535" spans="1:8" x14ac:dyDescent="0.3">
      <c r="A535" s="1">
        <v>45367</v>
      </c>
      <c r="B535" s="26">
        <v>97859764009.749634</v>
      </c>
      <c r="C535" s="2">
        <v>103373346487.369</v>
      </c>
      <c r="D535" s="5">
        <f t="shared" si="35"/>
        <v>-4.9733934848136656E-4</v>
      </c>
      <c r="E535" s="4">
        <f>C535*(1+ReservesUSDT!$E$12)</f>
        <v>109522758826.86267</v>
      </c>
      <c r="F535" s="4">
        <f t="shared" si="32"/>
        <v>109468288849.34384</v>
      </c>
      <c r="G535" s="4">
        <f t="shared" si="33"/>
        <v>6094942361.9748383</v>
      </c>
      <c r="H535" s="4">
        <f t="shared" si="34"/>
        <v>1</v>
      </c>
    </row>
    <row r="536" spans="1:8" x14ac:dyDescent="0.3">
      <c r="A536" s="1">
        <v>45368</v>
      </c>
      <c r="B536" s="26">
        <v>97934769336.465973</v>
      </c>
      <c r="C536" s="2">
        <v>102917484336.039</v>
      </c>
      <c r="D536" s="5">
        <f t="shared" si="35"/>
        <v>7.6645726132005014E-4</v>
      </c>
      <c r="E536" s="4">
        <f>C536*(1+ReservesUSDT!$E$12)</f>
        <v>109039778618.18275</v>
      </c>
      <c r="F536" s="4">
        <f t="shared" si="32"/>
        <v>109123352948.27739</v>
      </c>
      <c r="G536" s="4">
        <f t="shared" si="33"/>
        <v>6205868612.2383881</v>
      </c>
      <c r="H536" s="4">
        <f t="shared" si="34"/>
        <v>1</v>
      </c>
    </row>
    <row r="537" spans="1:8" x14ac:dyDescent="0.3">
      <c r="A537" s="1">
        <v>45369</v>
      </c>
      <c r="B537" s="26">
        <v>97896869959.418884</v>
      </c>
      <c r="C537" s="2">
        <v>103492063270.97</v>
      </c>
      <c r="D537" s="5">
        <f t="shared" si="35"/>
        <v>-3.8698592240393222E-4</v>
      </c>
      <c r="E537" s="4">
        <f>C537*(1+ReservesUSDT!$E$12)</f>
        <v>109648537764.09212</v>
      </c>
      <c r="F537" s="4">
        <f t="shared" si="32"/>
        <v>109606105323.56523</v>
      </c>
      <c r="G537" s="4">
        <f t="shared" si="33"/>
        <v>6114042052.5952301</v>
      </c>
      <c r="H537" s="4">
        <f t="shared" si="34"/>
        <v>1</v>
      </c>
    </row>
    <row r="538" spans="1:8" x14ac:dyDescent="0.3">
      <c r="A538" s="1">
        <v>45370</v>
      </c>
      <c r="B538" s="26">
        <v>97805450275.904968</v>
      </c>
      <c r="C538" s="2">
        <v>103358414046.23199</v>
      </c>
      <c r="D538" s="5">
        <f t="shared" si="35"/>
        <v>-9.338366339170205E-4</v>
      </c>
      <c r="E538" s="4">
        <f>C538*(1+ReservesUSDT!$E$12)</f>
        <v>109506938093.52165</v>
      </c>
      <c r="F538" s="4">
        <f t="shared" si="32"/>
        <v>109404676503.06184</v>
      </c>
      <c r="G538" s="4">
        <f t="shared" si="33"/>
        <v>6046262456.8298492</v>
      </c>
      <c r="H538" s="4">
        <f t="shared" si="34"/>
        <v>1</v>
      </c>
    </row>
    <row r="539" spans="1:8" x14ac:dyDescent="0.3">
      <c r="A539" s="1">
        <v>45371</v>
      </c>
      <c r="B539" s="26">
        <v>97973211979.617844</v>
      </c>
      <c r="C539" s="2">
        <v>103787308309.563</v>
      </c>
      <c r="D539" s="5">
        <f t="shared" si="35"/>
        <v>1.7152592543628888E-3</v>
      </c>
      <c r="E539" s="4">
        <f>C539*(1+ReservesUSDT!$E$12)</f>
        <v>109961346164.4722</v>
      </c>
      <c r="F539" s="4">
        <f t="shared" si="32"/>
        <v>110149958381.10303</v>
      </c>
      <c r="G539" s="4">
        <f t="shared" si="33"/>
        <v>6362650071.5400238</v>
      </c>
      <c r="H539" s="4">
        <f t="shared" si="34"/>
        <v>1</v>
      </c>
    </row>
    <row r="540" spans="1:8" x14ac:dyDescent="0.3">
      <c r="A540" s="1">
        <v>45372</v>
      </c>
      <c r="B540" s="26">
        <v>97834104140.727936</v>
      </c>
      <c r="C540" s="2">
        <v>103705912309.608</v>
      </c>
      <c r="D540" s="5">
        <f t="shared" si="35"/>
        <v>-1.4198558573219745E-3</v>
      </c>
      <c r="E540" s="4">
        <f>C540*(1+ReservesUSDT!$E$12)</f>
        <v>109875108127.53651</v>
      </c>
      <c r="F540" s="4">
        <f t="shared" si="32"/>
        <v>109719101311.68774</v>
      </c>
      <c r="G540" s="4">
        <f t="shared" si="33"/>
        <v>6013189002.0797424</v>
      </c>
      <c r="H540" s="4">
        <f t="shared" si="34"/>
        <v>1</v>
      </c>
    </row>
    <row r="541" spans="1:8" x14ac:dyDescent="0.3">
      <c r="A541" s="1">
        <v>45373</v>
      </c>
      <c r="B541" s="26">
        <v>97944428123.182129</v>
      </c>
      <c r="C541" s="2">
        <v>103924885647.43201</v>
      </c>
      <c r="D541" s="5">
        <f t="shared" si="35"/>
        <v>1.1276638491573379E-3</v>
      </c>
      <c r="E541" s="4">
        <f>C541*(1+ReservesUSDT!$E$12)</f>
        <v>110107107621.43837</v>
      </c>
      <c r="F541" s="4">
        <f t="shared" si="32"/>
        <v>110231271426.23834</v>
      </c>
      <c r="G541" s="4">
        <f t="shared" si="33"/>
        <v>6306385778.8063354</v>
      </c>
      <c r="H541" s="4">
        <f t="shared" si="34"/>
        <v>1</v>
      </c>
    </row>
    <row r="542" spans="1:8" x14ac:dyDescent="0.3">
      <c r="A542" s="1">
        <v>45374</v>
      </c>
      <c r="B542" s="26">
        <v>98040386566.911713</v>
      </c>
      <c r="C542" s="2">
        <v>104042955962.91901</v>
      </c>
      <c r="D542" s="5">
        <f t="shared" si="35"/>
        <v>9.7972335505292179E-4</v>
      </c>
      <c r="E542" s="4">
        <f>C542*(1+ReservesUSDT!$E$12)</f>
        <v>110232201633.842</v>
      </c>
      <c r="F542" s="4">
        <f t="shared" si="32"/>
        <v>110340198696.26158</v>
      </c>
      <c r="G542" s="4">
        <f t="shared" si="33"/>
        <v>6297242733.3425751</v>
      </c>
      <c r="H542" s="4">
        <f t="shared" si="34"/>
        <v>1</v>
      </c>
    </row>
    <row r="543" spans="1:8" x14ac:dyDescent="0.3">
      <c r="A543" s="1">
        <v>45375</v>
      </c>
      <c r="B543" s="26">
        <v>98113264336.538666</v>
      </c>
      <c r="C543" s="2">
        <v>103995094518.039</v>
      </c>
      <c r="D543" s="5">
        <f t="shared" si="35"/>
        <v>7.4334437244609063E-4</v>
      </c>
      <c r="E543" s="4">
        <f>C543*(1+ReservesUSDT!$E$12)</f>
        <v>110181493035.70892</v>
      </c>
      <c r="F543" s="4">
        <f t="shared" si="32"/>
        <v>110263395828.50471</v>
      </c>
      <c r="G543" s="4">
        <f t="shared" si="33"/>
        <v>6268301310.4657135</v>
      </c>
      <c r="H543" s="4">
        <f t="shared" si="34"/>
        <v>1</v>
      </c>
    </row>
    <row r="544" spans="1:8" x14ac:dyDescent="0.3">
      <c r="A544" s="1">
        <v>45376</v>
      </c>
      <c r="B544" s="26">
        <v>98214728378.257751</v>
      </c>
      <c r="C544" s="2">
        <v>104029403026.701</v>
      </c>
      <c r="D544" s="5">
        <f t="shared" si="35"/>
        <v>1.0341521343235865E-3</v>
      </c>
      <c r="E544" s="4">
        <f>C544*(1+ReservesUSDT!$E$12)</f>
        <v>110217842468.59061</v>
      </c>
      <c r="F544" s="4">
        <f t="shared" si="32"/>
        <v>110331824485.62004</v>
      </c>
      <c r="G544" s="4">
        <f t="shared" si="33"/>
        <v>6302421458.9190369</v>
      </c>
      <c r="H544" s="4">
        <f t="shared" si="34"/>
        <v>1</v>
      </c>
    </row>
    <row r="545" spans="1:8" x14ac:dyDescent="0.3">
      <c r="A545" s="1">
        <v>45377</v>
      </c>
      <c r="B545" s="26">
        <v>98555028451.302704</v>
      </c>
      <c r="C545" s="2">
        <v>103791045667.345</v>
      </c>
      <c r="D545" s="5">
        <f t="shared" si="35"/>
        <v>3.4648578544588856E-3</v>
      </c>
      <c r="E545" s="4">
        <f>C545*(1+ReservesUSDT!$E$12)</f>
        <v>109965305847.97781</v>
      </c>
      <c r="F545" s="4">
        <f t="shared" si="32"/>
        <v>110346320001.66316</v>
      </c>
      <c r="G545" s="4">
        <f t="shared" si="33"/>
        <v>6555274334.318161</v>
      </c>
      <c r="H545" s="4">
        <f t="shared" si="34"/>
        <v>1</v>
      </c>
    </row>
    <row r="546" spans="1:8" x14ac:dyDescent="0.3">
      <c r="A546" s="1">
        <v>45378</v>
      </c>
      <c r="B546" s="26">
        <v>98348164068.601547</v>
      </c>
      <c r="C546" s="2">
        <v>104171067977.451</v>
      </c>
      <c r="D546" s="5">
        <f t="shared" si="35"/>
        <v>-2.0989733953896725E-3</v>
      </c>
      <c r="E546" s="4">
        <f>C546*(1+ReservesUSDT!$E$12)</f>
        <v>110367934699.92906</v>
      </c>
      <c r="F546" s="4">
        <f t="shared" si="32"/>
        <v>110136275341.28981</v>
      </c>
      <c r="G546" s="4">
        <f t="shared" si="33"/>
        <v>5965207363.8388062</v>
      </c>
      <c r="H546" s="4">
        <f t="shared" si="34"/>
        <v>1</v>
      </c>
    </row>
    <row r="547" spans="1:8" x14ac:dyDescent="0.3">
      <c r="A547" s="1">
        <v>45379</v>
      </c>
      <c r="B547" s="26">
        <v>98581642048.269135</v>
      </c>
      <c r="C547" s="2">
        <v>104315388264.08299</v>
      </c>
      <c r="D547" s="5">
        <f t="shared" si="35"/>
        <v>2.3739942873232246E-3</v>
      </c>
      <c r="E547" s="4">
        <f>C547*(1+ReservesUSDT!$E$12)</f>
        <v>110520840226.19594</v>
      </c>
      <c r="F547" s="4">
        <f t="shared" si="32"/>
        <v>110783216069.5231</v>
      </c>
      <c r="G547" s="4">
        <f t="shared" si="33"/>
        <v>6467827805.4401093</v>
      </c>
      <c r="H547" s="4">
        <f t="shared" si="34"/>
        <v>1</v>
      </c>
    </row>
    <row r="548" spans="1:8" x14ac:dyDescent="0.3">
      <c r="A548" s="1">
        <v>45380</v>
      </c>
      <c r="B548" s="26">
        <v>98514039751.833206</v>
      </c>
      <c r="C548" s="2">
        <v>104365606173.605</v>
      </c>
      <c r="D548" s="5">
        <f t="shared" si="35"/>
        <v>-6.8574934471904837E-4</v>
      </c>
      <c r="E548" s="4">
        <f>C548*(1+ReservesUSDT!$E$12)</f>
        <v>110574045468.94232</v>
      </c>
      <c r="F548" s="4">
        <f t="shared" si="32"/>
        <v>110498219389.71906</v>
      </c>
      <c r="G548" s="4">
        <f t="shared" si="33"/>
        <v>6132613216.1140594</v>
      </c>
      <c r="H548" s="4">
        <f t="shared" si="34"/>
        <v>1</v>
      </c>
    </row>
    <row r="549" spans="1:8" x14ac:dyDescent="0.3">
      <c r="A549" s="1">
        <v>45381</v>
      </c>
      <c r="B549" s="26">
        <v>98526999205.220413</v>
      </c>
      <c r="C549" s="2">
        <v>104553076925.74899</v>
      </c>
      <c r="D549" s="5">
        <f t="shared" si="35"/>
        <v>1.3154930423981394E-4</v>
      </c>
      <c r="E549" s="4">
        <f>C549*(1+ReservesUSDT!$E$12)</f>
        <v>110772668370.02705</v>
      </c>
      <c r="F549" s="4">
        <f t="shared" si="32"/>
        <v>110787240437.4799</v>
      </c>
      <c r="G549" s="4">
        <f t="shared" si="33"/>
        <v>6234163511.7309113</v>
      </c>
      <c r="H549" s="4">
        <f t="shared" si="34"/>
        <v>1</v>
      </c>
    </row>
    <row r="550" spans="1:8" x14ac:dyDescent="0.3">
      <c r="A550" s="18">
        <v>45382</v>
      </c>
      <c r="B550" s="26">
        <v>110253218218.88171</v>
      </c>
      <c r="C550" s="2">
        <v>104538350178.938</v>
      </c>
      <c r="D550" s="5">
        <v>0</v>
      </c>
      <c r="E550" s="4">
        <f>C550*(1+ReservesUSDT!$E$13)</f>
        <v>110839765643.29024</v>
      </c>
      <c r="F550" s="4">
        <f t="shared" si="32"/>
        <v>110839765643.29024</v>
      </c>
      <c r="G550" s="4">
        <f t="shared" si="33"/>
        <v>6301415464.3522339</v>
      </c>
      <c r="H550" s="4">
        <f t="shared" si="34"/>
        <v>1</v>
      </c>
    </row>
    <row r="551" spans="1:8" x14ac:dyDescent="0.3">
      <c r="A551" s="1">
        <v>45383</v>
      </c>
      <c r="B551" s="26">
        <v>110129567009.15161</v>
      </c>
      <c r="C551" s="2">
        <v>104510345551.651</v>
      </c>
      <c r="D551" s="5">
        <f t="shared" si="35"/>
        <v>-1.1215201853303027E-3</v>
      </c>
      <c r="E551" s="4">
        <f>C551*(1+ReservesUSDT!$E$13)</f>
        <v>110810072938.93719</v>
      </c>
      <c r="F551" s="4">
        <f t="shared" si="32"/>
        <v>110685797205.39825</v>
      </c>
      <c r="G551" s="4">
        <f t="shared" si="33"/>
        <v>6175451653.7472534</v>
      </c>
      <c r="H551" s="4">
        <f t="shared" si="34"/>
        <v>1</v>
      </c>
    </row>
    <row r="552" spans="1:8" x14ac:dyDescent="0.3">
      <c r="A552" s="1">
        <v>45384</v>
      </c>
      <c r="B552" s="26">
        <v>110057957368.07118</v>
      </c>
      <c r="C552" s="2">
        <v>104466269110.30499</v>
      </c>
      <c r="D552" s="5">
        <f t="shared" si="35"/>
        <v>-6.502308419543538E-4</v>
      </c>
      <c r="E552" s="4">
        <f>C552*(1+ReservesUSDT!$E$13)</f>
        <v>110763339635.60095</v>
      </c>
      <c r="F552" s="4">
        <f t="shared" si="32"/>
        <v>110691317896.01202</v>
      </c>
      <c r="G552" s="4">
        <f t="shared" si="33"/>
        <v>6225048785.7070313</v>
      </c>
      <c r="H552" s="4">
        <f t="shared" si="34"/>
        <v>1</v>
      </c>
    </row>
    <row r="553" spans="1:8" x14ac:dyDescent="0.3">
      <c r="A553" s="1">
        <v>45385</v>
      </c>
      <c r="B553" s="26">
        <v>110074617052.3242</v>
      </c>
      <c r="C553" s="2">
        <v>104665901774.13699</v>
      </c>
      <c r="D553" s="5">
        <f t="shared" si="35"/>
        <v>1.5137191940884018E-4</v>
      </c>
      <c r="E553" s="4">
        <f>C553*(1+ReservesUSDT!$E$13)</f>
        <v>110975005857.95868</v>
      </c>
      <c r="F553" s="4">
        <f t="shared" si="32"/>
        <v>110991804357.60181</v>
      </c>
      <c r="G553" s="4">
        <f t="shared" si="33"/>
        <v>6325902583.4648132</v>
      </c>
      <c r="H553" s="4">
        <f t="shared" si="34"/>
        <v>1</v>
      </c>
    </row>
    <row r="554" spans="1:8" x14ac:dyDescent="0.3">
      <c r="A554" s="1">
        <v>45386</v>
      </c>
      <c r="B554" s="26">
        <v>110322521310.46748</v>
      </c>
      <c r="C554" s="2">
        <v>105331957106.899</v>
      </c>
      <c r="D554" s="5">
        <f t="shared" si="35"/>
        <v>2.2521473595083072E-3</v>
      </c>
      <c r="E554" s="4">
        <f>C554*(1+ReservesUSDT!$E$13)</f>
        <v>111681210010.42941</v>
      </c>
      <c r="F554" s="4">
        <f t="shared" si="32"/>
        <v>111932732552.66109</v>
      </c>
      <c r="G554" s="4">
        <f t="shared" si="33"/>
        <v>6600775445.762085</v>
      </c>
      <c r="H554" s="4">
        <f t="shared" si="34"/>
        <v>1</v>
      </c>
    </row>
    <row r="555" spans="1:8" x14ac:dyDescent="0.3">
      <c r="A555" s="1">
        <v>45387</v>
      </c>
      <c r="B555" s="26">
        <v>110139084534.44147</v>
      </c>
      <c r="C555" s="2">
        <v>106232925072.30099</v>
      </c>
      <c r="D555" s="5">
        <f t="shared" si="35"/>
        <v>-1.6627319050277326E-3</v>
      </c>
      <c r="E555" s="4">
        <f>C555*(1+ReservesUSDT!$E$13)</f>
        <v>112636486977.84216</v>
      </c>
      <c r="F555" s="4">
        <f t="shared" si="32"/>
        <v>112449202697.27386</v>
      </c>
      <c r="G555" s="4">
        <f t="shared" si="33"/>
        <v>6216277624.9728699</v>
      </c>
      <c r="H555" s="4">
        <f t="shared" si="34"/>
        <v>1</v>
      </c>
    </row>
    <row r="556" spans="1:8" x14ac:dyDescent="0.3">
      <c r="A556" s="1">
        <v>45388</v>
      </c>
      <c r="B556" s="26">
        <v>110195494827.46693</v>
      </c>
      <c r="C556" s="2">
        <v>106688966458.94901</v>
      </c>
      <c r="D556" s="5">
        <f t="shared" si="35"/>
        <v>5.121732513386465E-4</v>
      </c>
      <c r="E556" s="4">
        <f>C556*(1+ReservesUSDT!$E$13)</f>
        <v>113120017857.49719</v>
      </c>
      <c r="F556" s="4">
        <f t="shared" si="32"/>
        <v>113177954904.83476</v>
      </c>
      <c r="G556" s="4">
        <f t="shared" si="33"/>
        <v>6488988445.8857574</v>
      </c>
      <c r="H556" s="4">
        <f t="shared" si="34"/>
        <v>1</v>
      </c>
    </row>
    <row r="557" spans="1:8" x14ac:dyDescent="0.3">
      <c r="A557" s="1">
        <v>45389</v>
      </c>
      <c r="B557" s="26">
        <v>110264001760.00533</v>
      </c>
      <c r="C557" s="2">
        <v>106793326057.98399</v>
      </c>
      <c r="D557" s="5">
        <f t="shared" si="35"/>
        <v>6.2168542049429885E-4</v>
      </c>
      <c r="E557" s="4">
        <f>C557*(1+ReservesUSDT!$E$13)</f>
        <v>113230668097.14481</v>
      </c>
      <c r="F557" s="4">
        <f t="shared" si="32"/>
        <v>113301061952.65364</v>
      </c>
      <c r="G557" s="4">
        <f t="shared" si="33"/>
        <v>6507735894.6696472</v>
      </c>
      <c r="H557" s="4">
        <f t="shared" si="34"/>
        <v>1</v>
      </c>
    </row>
    <row r="558" spans="1:8" x14ac:dyDescent="0.3">
      <c r="A558" s="1">
        <v>45390</v>
      </c>
      <c r="B558" s="26">
        <v>110402444385.89413</v>
      </c>
      <c r="C558" s="2">
        <v>106908680868.157</v>
      </c>
      <c r="D558" s="5">
        <f t="shared" si="35"/>
        <v>1.2555559718405282E-3</v>
      </c>
      <c r="E558" s="4">
        <f>C558*(1+ReservesUSDT!$E$13)</f>
        <v>113352976322.82004</v>
      </c>
      <c r="F558" s="4">
        <f t="shared" si="32"/>
        <v>113495297329.16806</v>
      </c>
      <c r="G558" s="4">
        <f t="shared" si="33"/>
        <v>6586616461.0110626</v>
      </c>
      <c r="H558" s="4">
        <f t="shared" si="34"/>
        <v>1</v>
      </c>
    </row>
    <row r="559" spans="1:8" x14ac:dyDescent="0.3">
      <c r="A559" s="1">
        <v>45391</v>
      </c>
      <c r="B559" s="26">
        <v>110471943596.09154</v>
      </c>
      <c r="C559" s="2">
        <v>107051011825.39101</v>
      </c>
      <c r="D559" s="5">
        <f t="shared" si="35"/>
        <v>6.2950789345278947E-4</v>
      </c>
      <c r="E559" s="4">
        <f>C559*(1+ReservesUSDT!$E$13)</f>
        <v>113503886777.37187</v>
      </c>
      <c r="F559" s="4">
        <f t="shared" si="32"/>
        <v>113575338370.03581</v>
      </c>
      <c r="G559" s="4">
        <f t="shared" si="33"/>
        <v>6524326544.6448059</v>
      </c>
      <c r="H559" s="4">
        <f t="shared" si="34"/>
        <v>1</v>
      </c>
    </row>
    <row r="560" spans="1:8" x14ac:dyDescent="0.3">
      <c r="A560" s="1">
        <v>45392</v>
      </c>
      <c r="B560" s="26">
        <v>109648620088.27904</v>
      </c>
      <c r="C560" s="2">
        <v>107124650258.78101</v>
      </c>
      <c r="D560" s="5">
        <f t="shared" si="35"/>
        <v>-7.4527837658287469E-3</v>
      </c>
      <c r="E560" s="4">
        <f>C560*(1+ReservesUSDT!$E$13)</f>
        <v>113581964025.43744</v>
      </c>
      <c r="F560" s="4">
        <f t="shared" si="32"/>
        <v>112735462207.85773</v>
      </c>
      <c r="G560" s="4">
        <f t="shared" si="33"/>
        <v>5610811949.0767212</v>
      </c>
      <c r="H560" s="4">
        <f t="shared" si="34"/>
        <v>1</v>
      </c>
    </row>
    <row r="561" spans="1:8" x14ac:dyDescent="0.3">
      <c r="A561" s="1">
        <v>45393</v>
      </c>
      <c r="B561" s="26">
        <v>109870377944.13715</v>
      </c>
      <c r="C561" s="2">
        <v>107165949185.655</v>
      </c>
      <c r="D561" s="5">
        <f t="shared" si="35"/>
        <v>2.0224409179027459E-3</v>
      </c>
      <c r="E561" s="4">
        <f>C561*(1+ReservesUSDT!$E$13)</f>
        <v>113625752389.88167</v>
      </c>
      <c r="F561" s="4">
        <f t="shared" si="32"/>
        <v>113855553760.84245</v>
      </c>
      <c r="G561" s="4">
        <f t="shared" si="33"/>
        <v>6689604575.1874542</v>
      </c>
      <c r="H561" s="4">
        <f t="shared" si="34"/>
        <v>1</v>
      </c>
    </row>
    <row r="562" spans="1:8" x14ac:dyDescent="0.3">
      <c r="A562" s="1">
        <v>45394</v>
      </c>
      <c r="B562" s="26">
        <v>109791994335.12126</v>
      </c>
      <c r="C562" s="2">
        <v>107325379612.11</v>
      </c>
      <c r="D562" s="5">
        <f t="shared" si="35"/>
        <v>-7.1341894405549432E-4</v>
      </c>
      <c r="E562" s="4">
        <f>C562*(1+ReservesUSDT!$E$13)</f>
        <v>113794793044.09549</v>
      </c>
      <c r="F562" s="4">
        <f t="shared" si="32"/>
        <v>113713609683.00296</v>
      </c>
      <c r="G562" s="4">
        <f t="shared" si="33"/>
        <v>6388230070.8929596</v>
      </c>
      <c r="H562" s="4">
        <f t="shared" si="34"/>
        <v>1</v>
      </c>
    </row>
    <row r="563" spans="1:8" x14ac:dyDescent="0.3">
      <c r="A563" s="1">
        <v>45395</v>
      </c>
      <c r="B563" s="26">
        <v>109403118232.4015</v>
      </c>
      <c r="C563" s="2">
        <v>107393356511.04401</v>
      </c>
      <c r="D563" s="5">
        <f t="shared" si="35"/>
        <v>-3.5419349568674321E-3</v>
      </c>
      <c r="E563" s="4">
        <f>C563*(1+ReservesUSDT!$E$13)</f>
        <v>113866867488.87204</v>
      </c>
      <c r="F563" s="4">
        <f t="shared" si="32"/>
        <v>113463558450.48422</v>
      </c>
      <c r="G563" s="4">
        <f t="shared" si="33"/>
        <v>6070201939.4402161</v>
      </c>
      <c r="H563" s="4">
        <f t="shared" si="34"/>
        <v>1</v>
      </c>
    </row>
    <row r="564" spans="1:8" x14ac:dyDescent="0.3">
      <c r="A564" s="1">
        <v>45396</v>
      </c>
      <c r="B564" s="26">
        <v>109546052691.55124</v>
      </c>
      <c r="C564" s="2">
        <v>107379449339.83</v>
      </c>
      <c r="D564" s="5">
        <f t="shared" si="35"/>
        <v>1.3064934661743686E-3</v>
      </c>
      <c r="E564" s="4">
        <f>C564*(1+ReservesUSDT!$E$13)</f>
        <v>113852122014.16843</v>
      </c>
      <c r="F564" s="4">
        <f t="shared" si="32"/>
        <v>114000869067.69003</v>
      </c>
      <c r="G564" s="4">
        <f t="shared" si="33"/>
        <v>6621419727.8600311</v>
      </c>
      <c r="H564" s="4">
        <f t="shared" si="34"/>
        <v>1</v>
      </c>
    </row>
    <row r="565" spans="1:8" x14ac:dyDescent="0.3">
      <c r="A565" s="1">
        <v>45397</v>
      </c>
      <c r="B565" s="26">
        <v>109592621986.42398</v>
      </c>
      <c r="C565" s="2">
        <v>107753288138.416</v>
      </c>
      <c r="D565" s="5">
        <f t="shared" si="35"/>
        <v>4.2511157388634382E-4</v>
      </c>
      <c r="E565" s="4">
        <f>C565*(1+ReservesUSDT!$E$13)</f>
        <v>114248495256.64561</v>
      </c>
      <c r="F565" s="4">
        <f t="shared" si="32"/>
        <v>114297063614.27831</v>
      </c>
      <c r="G565" s="4">
        <f t="shared" si="33"/>
        <v>6543775475.8623047</v>
      </c>
      <c r="H565" s="4">
        <f t="shared" si="34"/>
        <v>1</v>
      </c>
    </row>
    <row r="566" spans="1:8" x14ac:dyDescent="0.3">
      <c r="A566" s="1">
        <v>45398</v>
      </c>
      <c r="B566" s="26">
        <v>109820400638.0453</v>
      </c>
      <c r="C566" s="2">
        <v>107841139879.758</v>
      </c>
      <c r="D566" s="5">
        <f t="shared" si="35"/>
        <v>2.0784122826219011E-3</v>
      </c>
      <c r="E566" s="4">
        <f>C566*(1+ReservesUSDT!$E$13)</f>
        <v>114341642569.61768</v>
      </c>
      <c r="F566" s="4">
        <f t="shared" si="32"/>
        <v>114579291643.94952</v>
      </c>
      <c r="G566" s="4">
        <f t="shared" si="33"/>
        <v>6738151764.1915283</v>
      </c>
      <c r="H566" s="4">
        <f t="shared" si="34"/>
        <v>1</v>
      </c>
    </row>
    <row r="567" spans="1:8" x14ac:dyDescent="0.3">
      <c r="A567" s="1">
        <v>45399</v>
      </c>
      <c r="B567" s="26">
        <v>109029724393.99857</v>
      </c>
      <c r="C567" s="2">
        <v>108064659123.578</v>
      </c>
      <c r="D567" s="5">
        <f t="shared" si="35"/>
        <v>-7.1997209940319789E-3</v>
      </c>
      <c r="E567" s="4">
        <f>C567*(1+ReservesUSDT!$E$13)</f>
        <v>114578635219.29474</v>
      </c>
      <c r="F567" s="4">
        <f t="shared" si="32"/>
        <v>113753701013.83885</v>
      </c>
      <c r="G567" s="4">
        <f t="shared" si="33"/>
        <v>5689041890.260849</v>
      </c>
      <c r="H567" s="4">
        <f t="shared" si="34"/>
        <v>1</v>
      </c>
    </row>
    <row r="568" spans="1:8" x14ac:dyDescent="0.3">
      <c r="A568" s="1">
        <v>45400</v>
      </c>
      <c r="B568" s="26">
        <v>109260527322.58342</v>
      </c>
      <c r="C568" s="2">
        <v>108719080825.006</v>
      </c>
      <c r="D568" s="5">
        <f t="shared" si="35"/>
        <v>2.1168807851958439E-3</v>
      </c>
      <c r="E568" s="4">
        <f>C568*(1+ReservesUSDT!$E$13)</f>
        <v>115272504482.52687</v>
      </c>
      <c r="F568" s="4">
        <f t="shared" si="32"/>
        <v>115516522632.32735</v>
      </c>
      <c r="G568" s="4">
        <f t="shared" si="33"/>
        <v>6797441807.3213501</v>
      </c>
      <c r="H568" s="4">
        <f t="shared" si="34"/>
        <v>1</v>
      </c>
    </row>
    <row r="569" spans="1:8" x14ac:dyDescent="0.3">
      <c r="A569" s="1">
        <v>45401</v>
      </c>
      <c r="B569" s="26">
        <v>109358542949.11772</v>
      </c>
      <c r="C569" s="2">
        <v>109084372698.51801</v>
      </c>
      <c r="D569" s="5">
        <f t="shared" si="35"/>
        <v>8.9708176352579791E-4</v>
      </c>
      <c r="E569" s="4">
        <f>C569*(1+ReservesUSDT!$E$13)</f>
        <v>115659815604.06422</v>
      </c>
      <c r="F569" s="4">
        <f t="shared" si="32"/>
        <v>115763571915.41539</v>
      </c>
      <c r="G569" s="4">
        <f t="shared" si="33"/>
        <v>6679199216.8973846</v>
      </c>
      <c r="H569" s="4">
        <f t="shared" si="34"/>
        <v>1</v>
      </c>
    </row>
    <row r="570" spans="1:8" x14ac:dyDescent="0.3">
      <c r="A570" s="1">
        <v>45402</v>
      </c>
      <c r="B570" s="26">
        <v>109410184063.0815</v>
      </c>
      <c r="C570" s="2">
        <v>109818847614.422</v>
      </c>
      <c r="D570" s="5">
        <f t="shared" si="35"/>
        <v>4.7221837975477764E-4</v>
      </c>
      <c r="E570" s="4">
        <f>C570*(1+ReservesUSDT!$E$13)</f>
        <v>116438563569.86172</v>
      </c>
      <c r="F570" s="4">
        <f t="shared" si="32"/>
        <v>116493547999.69165</v>
      </c>
      <c r="G570" s="4">
        <f t="shared" si="33"/>
        <v>6674700385.2696533</v>
      </c>
      <c r="H570" s="4">
        <f t="shared" si="34"/>
        <v>1</v>
      </c>
    </row>
    <row r="571" spans="1:8" x14ac:dyDescent="0.3">
      <c r="A571" s="1">
        <v>45403</v>
      </c>
      <c r="B571" s="26">
        <v>109402681780.45578</v>
      </c>
      <c r="C571" s="2">
        <v>109776804504.99699</v>
      </c>
      <c r="D571" s="5">
        <f t="shared" si="35"/>
        <v>-6.8570240421053036E-5</v>
      </c>
      <c r="E571" s="4">
        <f>C571*(1+ReservesUSDT!$E$13)</f>
        <v>116393986164.65486</v>
      </c>
      <c r="F571" s="4">
        <f t="shared" si="32"/>
        <v>116386005001.03998</v>
      </c>
      <c r="G571" s="4">
        <f t="shared" si="33"/>
        <v>6609200496.042984</v>
      </c>
      <c r="H571" s="4">
        <f t="shared" si="34"/>
        <v>1</v>
      </c>
    </row>
    <row r="572" spans="1:8" x14ac:dyDescent="0.3">
      <c r="A572" s="1">
        <v>45404</v>
      </c>
      <c r="B572" s="26">
        <v>109439328459.38324</v>
      </c>
      <c r="C572" s="2">
        <v>109867996220.011</v>
      </c>
      <c r="D572" s="5">
        <f t="shared" si="35"/>
        <v>3.3497057230279389E-4</v>
      </c>
      <c r="E572" s="4">
        <f>C572*(1+ReservesUSDT!$E$13)</f>
        <v>116490674779.91866</v>
      </c>
      <c r="F572" s="4">
        <f t="shared" si="32"/>
        <v>116529695727.91762</v>
      </c>
      <c r="G572" s="4">
        <f t="shared" si="33"/>
        <v>6661699507.9066162</v>
      </c>
      <c r="H572" s="4">
        <f t="shared" si="34"/>
        <v>1</v>
      </c>
    </row>
    <row r="573" spans="1:8" x14ac:dyDescent="0.3">
      <c r="A573" s="1">
        <v>45405</v>
      </c>
      <c r="B573" s="26">
        <v>109932264960.70575</v>
      </c>
      <c r="C573" s="2">
        <v>109891550171.73801</v>
      </c>
      <c r="D573" s="5">
        <f t="shared" si="35"/>
        <v>4.5041988859192946E-3</v>
      </c>
      <c r="E573" s="4">
        <f>C573*(1+ReservesUSDT!$E$13)</f>
        <v>116515648528.6427</v>
      </c>
      <c r="F573" s="4">
        <f t="shared" si="32"/>
        <v>117040458182.93758</v>
      </c>
      <c r="G573" s="4">
        <f t="shared" si="33"/>
        <v>7148908011.1995697</v>
      </c>
      <c r="H573" s="4">
        <f t="shared" si="34"/>
        <v>1</v>
      </c>
    </row>
    <row r="574" spans="1:8" x14ac:dyDescent="0.3">
      <c r="A574" s="1">
        <v>45406</v>
      </c>
      <c r="B574" s="26">
        <v>108860714962.14989</v>
      </c>
      <c r="C574" s="2">
        <v>110436760601.545</v>
      </c>
      <c r="D574" s="5">
        <f t="shared" si="35"/>
        <v>-9.7473657887325246E-3</v>
      </c>
      <c r="E574" s="4">
        <f>C574*(1+ReservesUSDT!$E$13)</f>
        <v>117093723428.07094</v>
      </c>
      <c r="F574" s="4">
        <f t="shared" si="32"/>
        <v>115952368074.25285</v>
      </c>
      <c r="G574" s="4">
        <f t="shared" si="33"/>
        <v>5515607472.7078552</v>
      </c>
      <c r="H574" s="4">
        <f t="shared" si="34"/>
        <v>1</v>
      </c>
    </row>
    <row r="575" spans="1:8" x14ac:dyDescent="0.3">
      <c r="A575" s="1">
        <v>45407</v>
      </c>
      <c r="B575" s="26">
        <v>109177938739.90866</v>
      </c>
      <c r="C575" s="2">
        <v>110475849461.287</v>
      </c>
      <c r="D575" s="5">
        <f t="shared" si="35"/>
        <v>2.9140335691261103E-3</v>
      </c>
      <c r="E575" s="4">
        <f>C575*(1+ReservesUSDT!$E$13)</f>
        <v>117135168505.8405</v>
      </c>
      <c r="F575" s="4">
        <f t="shared" si="32"/>
        <v>117476504318.99174</v>
      </c>
      <c r="G575" s="4">
        <f t="shared" si="33"/>
        <v>7000654857.7047424</v>
      </c>
      <c r="H575" s="4">
        <f t="shared" si="34"/>
        <v>1</v>
      </c>
    </row>
    <row r="576" spans="1:8" x14ac:dyDescent="0.3">
      <c r="A576" s="1">
        <v>45408</v>
      </c>
      <c r="B576" s="26">
        <v>109304290419.53435</v>
      </c>
      <c r="C576" s="2">
        <v>110438459159.58099</v>
      </c>
      <c r="D576" s="5">
        <f t="shared" si="35"/>
        <v>1.1573004682446926E-3</v>
      </c>
      <c r="E576" s="4">
        <f>C576*(1+ReservesUSDT!$E$13)</f>
        <v>117095524372.64601</v>
      </c>
      <c r="F576" s="4">
        <f t="shared" si="32"/>
        <v>117231039077.83182</v>
      </c>
      <c r="G576" s="4">
        <f t="shared" si="33"/>
        <v>6792579918.250824</v>
      </c>
      <c r="H576" s="4">
        <f t="shared" si="34"/>
        <v>1</v>
      </c>
    </row>
    <row r="577" spans="1:8" x14ac:dyDescent="0.3">
      <c r="A577" s="1">
        <v>45409</v>
      </c>
      <c r="B577" s="26">
        <v>109251136943.05252</v>
      </c>
      <c r="C577" s="2">
        <v>110388612840.56799</v>
      </c>
      <c r="D577" s="5">
        <f t="shared" si="35"/>
        <v>-4.8628902193877143E-4</v>
      </c>
      <c r="E577" s="4">
        <f>C577*(1+ReservesUSDT!$E$13)</f>
        <v>117042673392.04295</v>
      </c>
      <c r="F577" s="4">
        <f t="shared" si="32"/>
        <v>116985756824.87404</v>
      </c>
      <c r="G577" s="4">
        <f t="shared" si="33"/>
        <v>6597143984.3060455</v>
      </c>
      <c r="H577" s="4">
        <f t="shared" si="34"/>
        <v>1</v>
      </c>
    </row>
    <row r="578" spans="1:8" x14ac:dyDescent="0.3">
      <c r="A578" s="1">
        <v>45410</v>
      </c>
      <c r="B578" s="26">
        <v>109283476031.15672</v>
      </c>
      <c r="C578" s="2">
        <v>110489863655.27</v>
      </c>
      <c r="D578" s="5">
        <f t="shared" si="35"/>
        <v>2.9600687927906067E-4</v>
      </c>
      <c r="E578" s="4">
        <f>C578*(1+ReservesUSDT!$E$13)</f>
        <v>117150027454.48563</v>
      </c>
      <c r="F578" s="4">
        <f t="shared" ref="F578:F641" si="36">E578*(D578+1)</f>
        <v>117184704668.51988</v>
      </c>
      <c r="G578" s="4">
        <f t="shared" ref="G578:G641" si="37">F578-C578</f>
        <v>6694841013.2498779</v>
      </c>
      <c r="H578" s="4">
        <f t="shared" si="34"/>
        <v>1</v>
      </c>
    </row>
    <row r="579" spans="1:8" x14ac:dyDescent="0.3">
      <c r="A579" s="1">
        <v>45411</v>
      </c>
      <c r="B579" s="26">
        <v>109208467017.46107</v>
      </c>
      <c r="C579" s="2">
        <v>110621142036.59599</v>
      </c>
      <c r="D579" s="5">
        <f t="shared" si="35"/>
        <v>-6.8637104546585912E-4</v>
      </c>
      <c r="E579" s="4">
        <f>C579*(1+ReservesUSDT!$E$13)</f>
        <v>117289219100.37727</v>
      </c>
      <c r="F579" s="4">
        <f t="shared" si="36"/>
        <v>117208715176.44147</v>
      </c>
      <c r="G579" s="4">
        <f t="shared" si="37"/>
        <v>6587573139.8454742</v>
      </c>
      <c r="H579" s="4">
        <f t="shared" ref="H579:H642" si="38">IF(G579&gt;0,1,0)</f>
        <v>1</v>
      </c>
    </row>
    <row r="580" spans="1:8" x14ac:dyDescent="0.3">
      <c r="A580" s="1">
        <v>45412</v>
      </c>
      <c r="B580" s="26">
        <v>108946393787.64</v>
      </c>
      <c r="C580" s="2">
        <v>110513523759.513</v>
      </c>
      <c r="D580" s="5">
        <f t="shared" ref="D580:D643" si="39">(B580-B579)/B579</f>
        <v>-2.3997519329629741E-3</v>
      </c>
      <c r="E580" s="4">
        <f>C580*(1+ReservesUSDT!$E$13)</f>
        <v>117175113754.44063</v>
      </c>
      <c r="F580" s="4">
        <f t="shared" si="36"/>
        <v>116893922548.71326</v>
      </c>
      <c r="G580" s="4">
        <f t="shared" si="37"/>
        <v>6380398789.2002563</v>
      </c>
      <c r="H580" s="4">
        <f t="shared" si="38"/>
        <v>1</v>
      </c>
    </row>
    <row r="581" spans="1:8" x14ac:dyDescent="0.3">
      <c r="A581" s="1">
        <v>45413</v>
      </c>
      <c r="B581" s="26">
        <v>108533351787.64763</v>
      </c>
      <c r="C581" s="2">
        <v>110569151502.23399</v>
      </c>
      <c r="D581" s="5">
        <f t="shared" si="39"/>
        <v>-3.7912406793149892E-3</v>
      </c>
      <c r="E581" s="4">
        <f>C581*(1+ReservesUSDT!$E$13)</f>
        <v>117234094654.32957</v>
      </c>
      <c r="F581" s="4">
        <f t="shared" si="36"/>
        <v>116789631985.67342</v>
      </c>
      <c r="G581" s="4">
        <f t="shared" si="37"/>
        <v>6220480483.4394226</v>
      </c>
      <c r="H581" s="4">
        <f t="shared" si="38"/>
        <v>1</v>
      </c>
    </row>
    <row r="582" spans="1:8" x14ac:dyDescent="0.3">
      <c r="A582" s="1">
        <v>45414</v>
      </c>
      <c r="B582" s="26">
        <v>108857475024.63344</v>
      </c>
      <c r="C582" s="2">
        <v>110656637832.433</v>
      </c>
      <c r="D582" s="5">
        <f t="shared" si="39"/>
        <v>2.9863929533842921E-3</v>
      </c>
      <c r="E582" s="4">
        <f>C582*(1+ReservesUSDT!$E$13)</f>
        <v>117326854529.72125</v>
      </c>
      <c r="F582" s="4">
        <f t="shared" si="36"/>
        <v>117677238621.33154</v>
      </c>
      <c r="G582" s="4">
        <f t="shared" si="37"/>
        <v>7020600788.8985443</v>
      </c>
      <c r="H582" s="4">
        <f t="shared" si="38"/>
        <v>1</v>
      </c>
    </row>
    <row r="583" spans="1:8" x14ac:dyDescent="0.3">
      <c r="A583" s="1">
        <v>45415</v>
      </c>
      <c r="B583" s="26">
        <v>109283752368.88132</v>
      </c>
      <c r="C583" s="2">
        <v>110617957580.451</v>
      </c>
      <c r="D583" s="5">
        <f t="shared" si="39"/>
        <v>3.9159216595040115E-3</v>
      </c>
      <c r="E583" s="4">
        <f>C583*(1+ReservesUSDT!$E$13)</f>
        <v>117285842689.97661</v>
      </c>
      <c r="F583" s="4">
        <f t="shared" si="36"/>
        <v>117745124861.71947</v>
      </c>
      <c r="G583" s="4">
        <f t="shared" si="37"/>
        <v>7127167281.2684631</v>
      </c>
      <c r="H583" s="4">
        <f t="shared" si="38"/>
        <v>1</v>
      </c>
    </row>
    <row r="584" spans="1:8" x14ac:dyDescent="0.3">
      <c r="A584" s="1">
        <v>45416</v>
      </c>
      <c r="B584" s="26">
        <v>109355438502.94623</v>
      </c>
      <c r="C584" s="2">
        <v>110688767950.992</v>
      </c>
      <c r="D584" s="5">
        <f t="shared" si="39"/>
        <v>6.5596332950700921E-4</v>
      </c>
      <c r="E584" s="4">
        <f>C584*(1+ReservesUSDT!$E$13)</f>
        <v>117360921403.79259</v>
      </c>
      <c r="F584" s="4">
        <f t="shared" si="36"/>
        <v>117437905864.55061</v>
      </c>
      <c r="G584" s="4">
        <f t="shared" si="37"/>
        <v>6749137913.558609</v>
      </c>
      <c r="H584" s="4">
        <f t="shared" si="38"/>
        <v>1</v>
      </c>
    </row>
    <row r="585" spans="1:8" x14ac:dyDescent="0.3">
      <c r="A585" s="1">
        <v>45417</v>
      </c>
      <c r="B585" s="26">
        <v>109345325190.86107</v>
      </c>
      <c r="C585" s="2">
        <v>110788373070.30499</v>
      </c>
      <c r="D585" s="5">
        <f t="shared" si="39"/>
        <v>-9.2481107694399959E-5</v>
      </c>
      <c r="E585" s="4">
        <f>C585*(1+ReservesUSDT!$E$13)</f>
        <v>117466530570.78848</v>
      </c>
      <c r="F585" s="4">
        <f t="shared" si="36"/>
        <v>117455667135.92427</v>
      </c>
      <c r="G585" s="4">
        <f t="shared" si="37"/>
        <v>6667294065.619278</v>
      </c>
      <c r="H585" s="4">
        <f t="shared" si="38"/>
        <v>1</v>
      </c>
    </row>
    <row r="586" spans="1:8" x14ac:dyDescent="0.3">
      <c r="A586" s="1">
        <v>45418</v>
      </c>
      <c r="B586" s="26">
        <v>109294005568.36374</v>
      </c>
      <c r="C586" s="2">
        <v>110825639138.49699</v>
      </c>
      <c r="D586" s="5">
        <f t="shared" si="39"/>
        <v>-4.6933531367483587E-4</v>
      </c>
      <c r="E586" s="4">
        <f>C586*(1+ReservesUSDT!$E$13)</f>
        <v>117506042981.85847</v>
      </c>
      <c r="F586" s="4">
        <f t="shared" si="36"/>
        <v>117450893246.31689</v>
      </c>
      <c r="G586" s="4">
        <f t="shared" si="37"/>
        <v>6625254107.8199005</v>
      </c>
      <c r="H586" s="4">
        <f t="shared" si="38"/>
        <v>1</v>
      </c>
    </row>
    <row r="587" spans="1:8" x14ac:dyDescent="0.3">
      <c r="A587" s="1">
        <v>45419</v>
      </c>
      <c r="B587" s="26">
        <v>109197559488.65186</v>
      </c>
      <c r="C587" s="2">
        <v>110901272818.845</v>
      </c>
      <c r="D587" s="5">
        <f t="shared" si="39"/>
        <v>-8.8244619831008228E-4</v>
      </c>
      <c r="E587" s="4">
        <f>C587*(1+ReservesUSDT!$E$13)</f>
        <v>117586235747.3858</v>
      </c>
      <c r="F587" s="4">
        <f t="shared" si="36"/>
        <v>117482472220.67693</v>
      </c>
      <c r="G587" s="4">
        <f t="shared" si="37"/>
        <v>6581199401.8319244</v>
      </c>
      <c r="H587" s="4">
        <f t="shared" si="38"/>
        <v>1</v>
      </c>
    </row>
    <row r="588" spans="1:8" x14ac:dyDescent="0.3">
      <c r="A588" s="1">
        <v>45420</v>
      </c>
      <c r="B588" s="26">
        <v>108990706771.75046</v>
      </c>
      <c r="C588" s="2">
        <v>110976763728.73</v>
      </c>
      <c r="D588" s="5">
        <f t="shared" si="39"/>
        <v>-1.8942979849553732E-3</v>
      </c>
      <c r="E588" s="4">
        <f>C588*(1+ReservesUSDT!$E$13)</f>
        <v>117666277136.46004</v>
      </c>
      <c r="F588" s="4">
        <f t="shared" si="36"/>
        <v>117443382144.78325</v>
      </c>
      <c r="G588" s="4">
        <f t="shared" si="37"/>
        <v>6466618416.0532532</v>
      </c>
      <c r="H588" s="4">
        <f t="shared" si="38"/>
        <v>1</v>
      </c>
    </row>
    <row r="589" spans="1:8" x14ac:dyDescent="0.3">
      <c r="A589" s="1">
        <v>45421</v>
      </c>
      <c r="B589" s="26">
        <v>109224625095.44292</v>
      </c>
      <c r="C589" s="2">
        <v>110896762597.92999</v>
      </c>
      <c r="D589" s="5">
        <f t="shared" si="39"/>
        <v>2.1462226516461946E-3</v>
      </c>
      <c r="E589" s="4">
        <f>C589*(1+ReservesUSDT!$E$13)</f>
        <v>117581453657.0968</v>
      </c>
      <c r="F589" s="4">
        <f t="shared" si="36"/>
        <v>117833809636.34915</v>
      </c>
      <c r="G589" s="4">
        <f t="shared" si="37"/>
        <v>6937047038.4191589</v>
      </c>
      <c r="H589" s="4">
        <f t="shared" si="38"/>
        <v>1</v>
      </c>
    </row>
    <row r="590" spans="1:8" x14ac:dyDescent="0.3">
      <c r="A590" s="1">
        <v>45422</v>
      </c>
      <c r="B590" s="26">
        <v>109085512368.64079</v>
      </c>
      <c r="C590" s="2">
        <v>110971026530.67599</v>
      </c>
      <c r="D590" s="5">
        <f t="shared" si="39"/>
        <v>-1.2736388582754504E-3</v>
      </c>
      <c r="E590" s="4">
        <f>C590*(1+ReservesUSDT!$E$13)</f>
        <v>117660194108.68443</v>
      </c>
      <c r="F590" s="4">
        <f t="shared" si="36"/>
        <v>117510337513.39537</v>
      </c>
      <c r="G590" s="4">
        <f t="shared" si="37"/>
        <v>6539310982.7193756</v>
      </c>
      <c r="H590" s="4">
        <f t="shared" si="38"/>
        <v>1</v>
      </c>
    </row>
    <row r="591" spans="1:8" x14ac:dyDescent="0.3">
      <c r="A591" s="1">
        <v>45423</v>
      </c>
      <c r="B591" s="26">
        <v>109122870058.82288</v>
      </c>
      <c r="C591" s="2">
        <v>110774390759.57899</v>
      </c>
      <c r="D591" s="5">
        <f t="shared" si="39"/>
        <v>3.4246243493670826E-4</v>
      </c>
      <c r="E591" s="4">
        <f>C591*(1+ReservesUSDT!$E$13)</f>
        <v>117451705427.27544</v>
      </c>
      <c r="F591" s="4">
        <f t="shared" si="36"/>
        <v>117491928224.30353</v>
      </c>
      <c r="G591" s="4">
        <f t="shared" si="37"/>
        <v>6717537464.7245331</v>
      </c>
      <c r="H591" s="4">
        <f t="shared" si="38"/>
        <v>1</v>
      </c>
    </row>
    <row r="592" spans="1:8" x14ac:dyDescent="0.3">
      <c r="A592" s="1">
        <v>45424</v>
      </c>
      <c r="B592" s="26">
        <v>109143644509.37616</v>
      </c>
      <c r="C592" s="2">
        <v>110785721838.091</v>
      </c>
      <c r="D592" s="5">
        <f t="shared" si="39"/>
        <v>1.9037668769237087E-4</v>
      </c>
      <c r="E592" s="4">
        <f>C592*(1+ReservesUSDT!$E$13)</f>
        <v>117463719526.26022</v>
      </c>
      <c r="F592" s="4">
        <f t="shared" si="36"/>
        <v>117486081880.10765</v>
      </c>
      <c r="G592" s="4">
        <f t="shared" si="37"/>
        <v>6700360042.0166473</v>
      </c>
      <c r="H592" s="4">
        <f t="shared" si="38"/>
        <v>1</v>
      </c>
    </row>
    <row r="593" spans="1:8" x14ac:dyDescent="0.3">
      <c r="A593" s="1">
        <v>45425</v>
      </c>
      <c r="B593" s="26">
        <v>109350575966.9996</v>
      </c>
      <c r="C593" s="2">
        <v>110786173480.94701</v>
      </c>
      <c r="D593" s="5">
        <f t="shared" si="39"/>
        <v>1.8959551749773834E-3</v>
      </c>
      <c r="E593" s="4">
        <f>C593*(1+ReservesUSDT!$E$13)</f>
        <v>117464198393.47238</v>
      </c>
      <c r="F593" s="4">
        <f t="shared" si="36"/>
        <v>117686905248.29105</v>
      </c>
      <c r="G593" s="4">
        <f t="shared" si="37"/>
        <v>6900731767.3440399</v>
      </c>
      <c r="H593" s="4">
        <f t="shared" si="38"/>
        <v>1</v>
      </c>
    </row>
    <row r="594" spans="1:8" x14ac:dyDescent="0.3">
      <c r="A594" s="1">
        <v>45426</v>
      </c>
      <c r="B594" s="26">
        <v>109364426349.83762</v>
      </c>
      <c r="C594" s="2">
        <v>110878655264.589</v>
      </c>
      <c r="D594" s="5">
        <f t="shared" si="39"/>
        <v>1.2666035560884961E-4</v>
      </c>
      <c r="E594" s="4">
        <f>C594*(1+ReservesUSDT!$E$13)</f>
        <v>117562254840.7724</v>
      </c>
      <c r="F594" s="4">
        <f t="shared" si="36"/>
        <v>117577145317.77672</v>
      </c>
      <c r="G594" s="4">
        <f t="shared" si="37"/>
        <v>6698490053.1877136</v>
      </c>
      <c r="H594" s="4">
        <f t="shared" si="38"/>
        <v>1</v>
      </c>
    </row>
    <row r="595" spans="1:8" x14ac:dyDescent="0.3">
      <c r="A595" s="1">
        <v>45427</v>
      </c>
      <c r="B595" s="26">
        <v>109505717410.666</v>
      </c>
      <c r="C595" s="2">
        <v>110824101343.60201</v>
      </c>
      <c r="D595" s="5">
        <f t="shared" si="39"/>
        <v>1.2919288798390353E-3</v>
      </c>
      <c r="E595" s="4">
        <f>C595*(1+ReservesUSDT!$E$13)</f>
        <v>117504412490.98622</v>
      </c>
      <c r="F595" s="4">
        <f t="shared" si="36"/>
        <v>117656219834.99184</v>
      </c>
      <c r="G595" s="4">
        <f t="shared" si="37"/>
        <v>6832118491.3898315</v>
      </c>
      <c r="H595" s="4">
        <f t="shared" si="38"/>
        <v>1</v>
      </c>
    </row>
    <row r="596" spans="1:8" x14ac:dyDescent="0.3">
      <c r="A596" s="1">
        <v>45428</v>
      </c>
      <c r="B596" s="26">
        <v>109492066103.31584</v>
      </c>
      <c r="C596" s="2">
        <v>111085894494.84801</v>
      </c>
      <c r="D596" s="5">
        <f t="shared" si="39"/>
        <v>-1.2466296439083495E-4</v>
      </c>
      <c r="E596" s="4">
        <f>C596*(1+ReservesUSDT!$E$13)</f>
        <v>117781986142.00957</v>
      </c>
      <c r="F596" s="4">
        <f t="shared" si="36"/>
        <v>117767303090.46526</v>
      </c>
      <c r="G596" s="4">
        <f t="shared" si="37"/>
        <v>6681408595.6172485</v>
      </c>
      <c r="H596" s="4">
        <f t="shared" si="38"/>
        <v>1</v>
      </c>
    </row>
    <row r="597" spans="1:8" x14ac:dyDescent="0.3">
      <c r="A597" s="1">
        <v>45429</v>
      </c>
      <c r="B597" s="26">
        <v>109696604290.04164</v>
      </c>
      <c r="C597" s="2">
        <v>111196169794.36501</v>
      </c>
      <c r="D597" s="5">
        <f t="shared" si="39"/>
        <v>1.8680639977402469E-3</v>
      </c>
      <c r="E597" s="4">
        <f>C597*(1+ReservesUSDT!$E$13)</f>
        <v>117898908671.72029</v>
      </c>
      <c r="F597" s="4">
        <f t="shared" si="36"/>
        <v>118119151378.3828</v>
      </c>
      <c r="G597" s="4">
        <f t="shared" si="37"/>
        <v>6922981584.0177917</v>
      </c>
      <c r="H597" s="4">
        <f t="shared" si="38"/>
        <v>1</v>
      </c>
    </row>
    <row r="598" spans="1:8" x14ac:dyDescent="0.3">
      <c r="A598" s="1">
        <v>45430</v>
      </c>
      <c r="B598" s="26">
        <v>109701469169.17299</v>
      </c>
      <c r="C598" s="2">
        <v>111243776375.394</v>
      </c>
      <c r="D598" s="5">
        <f t="shared" si="39"/>
        <v>4.4348493399893644E-5</v>
      </c>
      <c r="E598" s="4">
        <f>C598*(1+ReservesUSDT!$E$13)</f>
        <v>117949384906.28206</v>
      </c>
      <c r="F598" s="4">
        <f t="shared" si="36"/>
        <v>117954615783.80009</v>
      </c>
      <c r="G598" s="4">
        <f t="shared" si="37"/>
        <v>6710839408.4060974</v>
      </c>
      <c r="H598" s="4">
        <f t="shared" si="38"/>
        <v>1</v>
      </c>
    </row>
    <row r="599" spans="1:8" x14ac:dyDescent="0.3">
      <c r="A599" s="1">
        <v>45431</v>
      </c>
      <c r="B599" s="26">
        <v>109638567095.83208</v>
      </c>
      <c r="C599" s="2">
        <v>111359640225.019</v>
      </c>
      <c r="D599" s="5">
        <f t="shared" si="39"/>
        <v>-5.7339317164393881E-4</v>
      </c>
      <c r="E599" s="4">
        <f>C599*(1+ReservesUSDT!$E$13)</f>
        <v>118072232855.54645</v>
      </c>
      <c r="F599" s="4">
        <f t="shared" si="36"/>
        <v>118004531043.46632</v>
      </c>
      <c r="G599" s="4">
        <f t="shared" si="37"/>
        <v>6644890818.4473267</v>
      </c>
      <c r="H599" s="4">
        <f t="shared" si="38"/>
        <v>1</v>
      </c>
    </row>
    <row r="600" spans="1:8" x14ac:dyDescent="0.3">
      <c r="A600" s="1">
        <v>45432</v>
      </c>
      <c r="B600" s="26">
        <v>109925692255.05174</v>
      </c>
      <c r="C600" s="2">
        <v>111417921223.842</v>
      </c>
      <c r="D600" s="5">
        <f t="shared" si="39"/>
        <v>2.6188335621779631E-3</v>
      </c>
      <c r="E600" s="4">
        <f>C600*(1+ReservesUSDT!$E$13)</f>
        <v>118134026945.84862</v>
      </c>
      <c r="F600" s="4">
        <f t="shared" si="36"/>
        <v>118443400300.44965</v>
      </c>
      <c r="G600" s="4">
        <f t="shared" si="37"/>
        <v>7025479076.6076508</v>
      </c>
      <c r="H600" s="4">
        <f t="shared" si="38"/>
        <v>1</v>
      </c>
    </row>
    <row r="601" spans="1:8" x14ac:dyDescent="0.3">
      <c r="A601" s="1">
        <v>45433</v>
      </c>
      <c r="B601" s="26">
        <v>110043235979.64325</v>
      </c>
      <c r="C601" s="2">
        <v>111437165600.77699</v>
      </c>
      <c r="D601" s="5">
        <f t="shared" si="39"/>
        <v>1.069301654419239E-3</v>
      </c>
      <c r="E601" s="4">
        <f>C601*(1+ReservesUSDT!$E$13)</f>
        <v>118154431345.05499</v>
      </c>
      <c r="F601" s="4">
        <f t="shared" si="36"/>
        <v>118280774073.96922</v>
      </c>
      <c r="G601" s="4">
        <f t="shared" si="37"/>
        <v>6843608473.1922302</v>
      </c>
      <c r="H601" s="4">
        <f t="shared" si="38"/>
        <v>1</v>
      </c>
    </row>
    <row r="602" spans="1:8" x14ac:dyDescent="0.3">
      <c r="A602" s="1">
        <v>45434</v>
      </c>
      <c r="B602" s="26">
        <v>109618448800.47371</v>
      </c>
      <c r="C602" s="2">
        <v>111349558834.479</v>
      </c>
      <c r="D602" s="5">
        <f t="shared" si="39"/>
        <v>-3.8601843665168225E-3</v>
      </c>
      <c r="E602" s="4">
        <f>C602*(1+ReservesUSDT!$E$13)</f>
        <v>118061543773.85634</v>
      </c>
      <c r="F602" s="4">
        <f t="shared" si="36"/>
        <v>117605804448.29366</v>
      </c>
      <c r="G602" s="4">
        <f t="shared" si="37"/>
        <v>6256245613.8146515</v>
      </c>
      <c r="H602" s="4">
        <f t="shared" si="38"/>
        <v>1</v>
      </c>
    </row>
    <row r="603" spans="1:8" x14ac:dyDescent="0.3">
      <c r="A603" s="1">
        <v>45435</v>
      </c>
      <c r="B603" s="26">
        <v>109427500377.55354</v>
      </c>
      <c r="C603" s="2">
        <v>111691996591.717</v>
      </c>
      <c r="D603" s="5">
        <f t="shared" si="39"/>
        <v>-1.7419369185539947E-3</v>
      </c>
      <c r="E603" s="4">
        <f>C603*(1+ReservesUSDT!$E$13)</f>
        <v>118424623167.1575</v>
      </c>
      <c r="F603" s="4">
        <f t="shared" si="36"/>
        <v>118218334943.9968</v>
      </c>
      <c r="G603" s="4">
        <f t="shared" si="37"/>
        <v>6526338352.2798004</v>
      </c>
      <c r="H603" s="4">
        <f t="shared" si="38"/>
        <v>1</v>
      </c>
    </row>
    <row r="604" spans="1:8" x14ac:dyDescent="0.3">
      <c r="A604" s="1">
        <v>45436</v>
      </c>
      <c r="B604" s="26">
        <v>109607077147.53535</v>
      </c>
      <c r="C604" s="2">
        <v>111764202935.80099</v>
      </c>
      <c r="D604" s="5">
        <f t="shared" si="39"/>
        <v>1.6410570410749091E-3</v>
      </c>
      <c r="E604" s="4">
        <f>C604*(1+ReservesUSDT!$E$13)</f>
        <v>118501182001.71468</v>
      </c>
      <c r="F604" s="4">
        <f t="shared" si="36"/>
        <v>118695649200.8143</v>
      </c>
      <c r="G604" s="4">
        <f t="shared" si="37"/>
        <v>6931446265.0133057</v>
      </c>
      <c r="H604" s="4">
        <f t="shared" si="38"/>
        <v>1</v>
      </c>
    </row>
    <row r="605" spans="1:8" x14ac:dyDescent="0.3">
      <c r="A605" s="1">
        <v>45437</v>
      </c>
      <c r="B605" s="26">
        <v>109625721329.60904</v>
      </c>
      <c r="C605" s="2">
        <v>111803675088.15199</v>
      </c>
      <c r="D605" s="5">
        <f t="shared" si="39"/>
        <v>1.701001665119571E-4</v>
      </c>
      <c r="E605" s="4">
        <f>C605*(1+ReservesUSDT!$E$13)</f>
        <v>118543033476.39867</v>
      </c>
      <c r="F605" s="4">
        <f t="shared" si="36"/>
        <v>118563197666.13184</v>
      </c>
      <c r="G605" s="4">
        <f t="shared" si="37"/>
        <v>6759522577.9798431</v>
      </c>
      <c r="H605" s="4">
        <f t="shared" si="38"/>
        <v>1</v>
      </c>
    </row>
    <row r="606" spans="1:8" x14ac:dyDescent="0.3">
      <c r="A606" s="1">
        <v>45438</v>
      </c>
      <c r="B606" s="26">
        <v>109594562291.1826</v>
      </c>
      <c r="C606" s="2">
        <v>111889805136.258</v>
      </c>
      <c r="D606" s="5">
        <f t="shared" si="39"/>
        <v>-2.8423109146759676E-4</v>
      </c>
      <c r="E606" s="4">
        <f>C606*(1+ReservesUSDT!$E$13)</f>
        <v>118634355315.04041</v>
      </c>
      <c r="F606" s="4">
        <f t="shared" si="36"/>
        <v>118600635742.74365</v>
      </c>
      <c r="G606" s="4">
        <f t="shared" si="37"/>
        <v>6710830606.4856567</v>
      </c>
      <c r="H606" s="4">
        <f t="shared" si="38"/>
        <v>1</v>
      </c>
    </row>
    <row r="607" spans="1:8" x14ac:dyDescent="0.3">
      <c r="A607" s="1">
        <v>45439</v>
      </c>
      <c r="B607" s="26">
        <v>109691009917.72664</v>
      </c>
      <c r="C607" s="2">
        <v>111943843747.677</v>
      </c>
      <c r="D607" s="5">
        <f t="shared" si="39"/>
        <v>8.8004025498805726E-4</v>
      </c>
      <c r="E607" s="4">
        <f>C607*(1+ReservesUSDT!$E$13)</f>
        <v>118691651293.16824</v>
      </c>
      <c r="F607" s="4">
        <f t="shared" si="36"/>
        <v>118796104724.23723</v>
      </c>
      <c r="G607" s="4">
        <f t="shared" si="37"/>
        <v>6852260976.5602264</v>
      </c>
      <c r="H607" s="4">
        <f t="shared" si="38"/>
        <v>1</v>
      </c>
    </row>
    <row r="608" spans="1:8" x14ac:dyDescent="0.3">
      <c r="A608" s="1">
        <v>45440</v>
      </c>
      <c r="B608" s="26">
        <v>109568472283.2153</v>
      </c>
      <c r="C608" s="2">
        <v>111876918242.18201</v>
      </c>
      <c r="D608" s="5">
        <f t="shared" si="39"/>
        <v>-1.1171164765758489E-3</v>
      </c>
      <c r="E608" s="4">
        <f>C608*(1+ReservesUSDT!$E$13)</f>
        <v>118620691618.25537</v>
      </c>
      <c r="F608" s="4">
        <f t="shared" si="36"/>
        <v>118488178489.18579</v>
      </c>
      <c r="G608" s="4">
        <f t="shared" si="37"/>
        <v>6611260247.0037842</v>
      </c>
      <c r="H608" s="4">
        <f t="shared" si="38"/>
        <v>1</v>
      </c>
    </row>
    <row r="609" spans="1:8" x14ac:dyDescent="0.3">
      <c r="A609" s="1">
        <v>45441</v>
      </c>
      <c r="B609" s="26">
        <v>109356455253.16982</v>
      </c>
      <c r="C609" s="2">
        <v>111848018348.95599</v>
      </c>
      <c r="D609" s="5">
        <f t="shared" si="39"/>
        <v>-1.9350185836073317E-3</v>
      </c>
      <c r="E609" s="4">
        <f>C609*(1+ReservesUSDT!$E$13)</f>
        <v>118590049682.67093</v>
      </c>
      <c r="F609" s="4">
        <f t="shared" si="36"/>
        <v>118360575732.70404</v>
      </c>
      <c r="G609" s="4">
        <f t="shared" si="37"/>
        <v>6512557383.7480469</v>
      </c>
      <c r="H609" s="4">
        <f t="shared" si="38"/>
        <v>1</v>
      </c>
    </row>
    <row r="610" spans="1:8" x14ac:dyDescent="0.3">
      <c r="A610" s="1">
        <v>45442</v>
      </c>
      <c r="B610" s="26">
        <v>109482729347.0681</v>
      </c>
      <c r="C610" s="2">
        <v>111820341327.845</v>
      </c>
      <c r="D610" s="5">
        <f t="shared" si="39"/>
        <v>1.1547017833190485E-3</v>
      </c>
      <c r="E610" s="4">
        <f>C610*(1+ReservesUSDT!$E$13)</f>
        <v>118560704332.1044</v>
      </c>
      <c r="F610" s="4">
        <f t="shared" si="36"/>
        <v>118697606588.82825</v>
      </c>
      <c r="G610" s="4">
        <f t="shared" si="37"/>
        <v>6877265260.9832458</v>
      </c>
      <c r="H610" s="4">
        <f t="shared" si="38"/>
        <v>1</v>
      </c>
    </row>
    <row r="611" spans="1:8" x14ac:dyDescent="0.3">
      <c r="A611" s="1">
        <v>45443</v>
      </c>
      <c r="B611" s="26">
        <v>109504578693.834</v>
      </c>
      <c r="C611" s="2">
        <v>111910136577.73399</v>
      </c>
      <c r="D611" s="5">
        <f t="shared" si="39"/>
        <v>1.9956888996286952E-4</v>
      </c>
      <c r="E611" s="4">
        <f>C611*(1+ReservesUSDT!$E$13)</f>
        <v>118655912305.41315</v>
      </c>
      <c r="F611" s="4">
        <f t="shared" si="36"/>
        <v>118679592334.11948</v>
      </c>
      <c r="G611" s="4">
        <f t="shared" si="37"/>
        <v>6769455756.3854828</v>
      </c>
      <c r="H611" s="4">
        <f t="shared" si="38"/>
        <v>1</v>
      </c>
    </row>
    <row r="612" spans="1:8" x14ac:dyDescent="0.3">
      <c r="A612" s="1">
        <v>45444</v>
      </c>
      <c r="B612" s="26">
        <v>109513059076.38422</v>
      </c>
      <c r="C612" s="2">
        <v>111944442929.55701</v>
      </c>
      <c r="D612" s="5">
        <f t="shared" si="39"/>
        <v>7.7443177731655792E-5</v>
      </c>
      <c r="E612" s="4">
        <f>C612*(1+ReservesUSDT!$E$13)</f>
        <v>118692286592.8362</v>
      </c>
      <c r="F612" s="4">
        <f t="shared" si="36"/>
        <v>118701478500.68219</v>
      </c>
      <c r="G612" s="4">
        <f t="shared" si="37"/>
        <v>6757035571.1251831</v>
      </c>
      <c r="H612" s="4">
        <f t="shared" si="38"/>
        <v>1</v>
      </c>
    </row>
    <row r="613" spans="1:8" x14ac:dyDescent="0.3">
      <c r="A613" s="1">
        <v>45445</v>
      </c>
      <c r="B613" s="26">
        <v>109516979765.06458</v>
      </c>
      <c r="C613" s="2">
        <v>112022209734.8</v>
      </c>
      <c r="D613" s="5">
        <f t="shared" si="39"/>
        <v>3.5801106401605014E-5</v>
      </c>
      <c r="E613" s="4">
        <f>C613*(1+ReservesUSDT!$E$13)</f>
        <v>118774741064.83817</v>
      </c>
      <c r="F613" s="4">
        <f t="shared" si="36"/>
        <v>118778993331.98087</v>
      </c>
      <c r="G613" s="4">
        <f t="shared" si="37"/>
        <v>6756783597.1808624</v>
      </c>
      <c r="H613" s="4">
        <f t="shared" si="38"/>
        <v>1</v>
      </c>
    </row>
    <row r="614" spans="1:8" x14ac:dyDescent="0.3">
      <c r="A614" s="1">
        <v>45446</v>
      </c>
      <c r="B614" s="26">
        <v>109673513243.31055</v>
      </c>
      <c r="C614" s="2">
        <v>112171060130.306</v>
      </c>
      <c r="D614" s="5">
        <f t="shared" si="39"/>
        <v>1.429307844151352E-3</v>
      </c>
      <c r="E614" s="4">
        <f>C614*(1+ReservesUSDT!$E$13)</f>
        <v>118932563939.65448</v>
      </c>
      <c r="F614" s="4">
        <f t="shared" si="36"/>
        <v>119102555186.21846</v>
      </c>
      <c r="G614" s="4">
        <f t="shared" si="37"/>
        <v>6931495055.9124603</v>
      </c>
      <c r="H614" s="4">
        <f t="shared" si="38"/>
        <v>1</v>
      </c>
    </row>
    <row r="615" spans="1:8" x14ac:dyDescent="0.3">
      <c r="A615" s="1">
        <v>45447</v>
      </c>
      <c r="B615" s="26">
        <v>109811666551.35928</v>
      </c>
      <c r="C615" s="2">
        <v>112142019565.924</v>
      </c>
      <c r="D615" s="5">
        <f t="shared" si="39"/>
        <v>1.2596779656565177E-3</v>
      </c>
      <c r="E615" s="4">
        <f>C615*(1+ReservesUSDT!$E$13)</f>
        <v>118901772853.46707</v>
      </c>
      <c r="F615" s="4">
        <f t="shared" si="36"/>
        <v>119051550796.80809</v>
      </c>
      <c r="G615" s="4">
        <f t="shared" si="37"/>
        <v>6909531230.8840942</v>
      </c>
      <c r="H615" s="4">
        <f t="shared" si="38"/>
        <v>1</v>
      </c>
    </row>
    <row r="616" spans="1:8" x14ac:dyDescent="0.3">
      <c r="A616" s="1">
        <v>45448</v>
      </c>
      <c r="B616" s="26">
        <v>109827401336.00612</v>
      </c>
      <c r="C616" s="2">
        <v>112281746542.095</v>
      </c>
      <c r="D616" s="5">
        <f t="shared" si="39"/>
        <v>1.4328882477597328E-4</v>
      </c>
      <c r="E616" s="4">
        <f>C616*(1+ReservesUSDT!$E$13)</f>
        <v>119049922362.87036</v>
      </c>
      <c r="F616" s="4">
        <f t="shared" si="36"/>
        <v>119066980886.3354</v>
      </c>
      <c r="G616" s="4">
        <f t="shared" si="37"/>
        <v>6785234344.2404022</v>
      </c>
      <c r="H616" s="4">
        <f t="shared" si="38"/>
        <v>1</v>
      </c>
    </row>
    <row r="617" spans="1:8" x14ac:dyDescent="0.3">
      <c r="A617" s="1">
        <v>45449</v>
      </c>
      <c r="B617" s="26">
        <v>109951391060.40433</v>
      </c>
      <c r="C617" s="2">
        <v>112346421995.96001</v>
      </c>
      <c r="D617" s="5">
        <f t="shared" si="39"/>
        <v>1.1289507253192149E-3</v>
      </c>
      <c r="E617" s="4">
        <f>C617*(1+ReservesUSDT!$E$13)</f>
        <v>119118496356.4048</v>
      </c>
      <c r="F617" s="4">
        <f t="shared" si="36"/>
        <v>119252975269.26529</v>
      </c>
      <c r="G617" s="4">
        <f t="shared" si="37"/>
        <v>6906553273.3052826</v>
      </c>
      <c r="H617" s="4">
        <f t="shared" si="38"/>
        <v>1</v>
      </c>
    </row>
    <row r="618" spans="1:8" x14ac:dyDescent="0.3">
      <c r="A618" s="1">
        <v>45450</v>
      </c>
      <c r="B618" s="26">
        <v>109740832704.85593</v>
      </c>
      <c r="C618" s="2">
        <v>112325076097.174</v>
      </c>
      <c r="D618" s="5">
        <f t="shared" si="39"/>
        <v>-1.9150131118643675E-3</v>
      </c>
      <c r="E618" s="4">
        <f>C618*(1+ReservesUSDT!$E$13)</f>
        <v>119095863758.752</v>
      </c>
      <c r="F618" s="4">
        <f t="shared" si="36"/>
        <v>118867793618.08517</v>
      </c>
      <c r="G618" s="4">
        <f t="shared" si="37"/>
        <v>6542717520.9111786</v>
      </c>
      <c r="H618" s="4">
        <f t="shared" si="38"/>
        <v>1</v>
      </c>
    </row>
    <row r="619" spans="1:8" x14ac:dyDescent="0.3">
      <c r="A619" s="1">
        <v>45451</v>
      </c>
      <c r="B619" s="26">
        <v>109748436715.90215</v>
      </c>
      <c r="C619" s="2">
        <v>112411365894.45</v>
      </c>
      <c r="D619" s="5">
        <f t="shared" si="39"/>
        <v>6.9290626458700109E-5</v>
      </c>
      <c r="E619" s="4">
        <f>C619*(1+ReservesUSDT!$E$13)</f>
        <v>119187354976.00488</v>
      </c>
      <c r="F619" s="4">
        <f t="shared" si="36"/>
        <v>119195613542.49713</v>
      </c>
      <c r="G619" s="4">
        <f t="shared" si="37"/>
        <v>6784247648.0471344</v>
      </c>
      <c r="H619" s="4">
        <f t="shared" si="38"/>
        <v>1</v>
      </c>
    </row>
    <row r="620" spans="1:8" x14ac:dyDescent="0.3">
      <c r="A620" s="1">
        <v>45452</v>
      </c>
      <c r="B620" s="26">
        <v>109771903578.65126</v>
      </c>
      <c r="C620" s="2">
        <v>112446413981.99001</v>
      </c>
      <c r="D620" s="5">
        <f t="shared" si="39"/>
        <v>2.138241186055521E-4</v>
      </c>
      <c r="E620" s="4">
        <f>C620*(1+ReservesUSDT!$E$13)</f>
        <v>119224515709.86505</v>
      </c>
      <c r="F620" s="4">
        <f t="shared" si="36"/>
        <v>119250008786.85289</v>
      </c>
      <c r="G620" s="4">
        <f t="shared" si="37"/>
        <v>6803594804.8628845</v>
      </c>
      <c r="H620" s="4">
        <f t="shared" si="38"/>
        <v>1</v>
      </c>
    </row>
    <row r="621" spans="1:8" x14ac:dyDescent="0.3">
      <c r="A621" s="1">
        <v>45453</v>
      </c>
      <c r="B621" s="26">
        <v>109903494153.02826</v>
      </c>
      <c r="C621" s="2">
        <v>112447581346.10001</v>
      </c>
      <c r="D621" s="5">
        <f t="shared" si="39"/>
        <v>1.198763709902458E-3</v>
      </c>
      <c r="E621" s="4">
        <f>C621*(1+ReservesUSDT!$E$13)</f>
        <v>119225753440.9384</v>
      </c>
      <c r="F621" s="4">
        <f t="shared" si="36"/>
        <v>119368676947.44917</v>
      </c>
      <c r="G621" s="4">
        <f t="shared" si="37"/>
        <v>6921095601.3491669</v>
      </c>
      <c r="H621" s="4">
        <f t="shared" si="38"/>
        <v>1</v>
      </c>
    </row>
    <row r="622" spans="1:8" x14ac:dyDescent="0.3">
      <c r="A622" s="1">
        <v>45454</v>
      </c>
      <c r="B622" s="26">
        <v>110069390343.05222</v>
      </c>
      <c r="C622" s="2">
        <v>112426710109.16</v>
      </c>
      <c r="D622" s="5">
        <f t="shared" si="39"/>
        <v>1.5094714804332291E-3</v>
      </c>
      <c r="E622" s="4">
        <f>C622*(1+ReservesUSDT!$E$13)</f>
        <v>119203624117.03807</v>
      </c>
      <c r="F622" s="4">
        <f t="shared" si="36"/>
        <v>119383558588.007</v>
      </c>
      <c r="G622" s="4">
        <f t="shared" si="37"/>
        <v>6956848478.8470001</v>
      </c>
      <c r="H622" s="4">
        <f t="shared" si="38"/>
        <v>1</v>
      </c>
    </row>
    <row r="623" spans="1:8" x14ac:dyDescent="0.3">
      <c r="A623" s="1">
        <v>45455</v>
      </c>
      <c r="B623" s="26">
        <v>109776286391.89072</v>
      </c>
      <c r="C623" s="2">
        <v>112470603685.097</v>
      </c>
      <c r="D623" s="5">
        <f t="shared" si="39"/>
        <v>-2.6629015591708534E-3</v>
      </c>
      <c r="E623" s="4">
        <f>C623*(1+ReservesUSDT!$E$13)</f>
        <v>119250163532.11182</v>
      </c>
      <c r="F623" s="4">
        <f t="shared" si="36"/>
        <v>118932612085.71078</v>
      </c>
      <c r="G623" s="4">
        <f t="shared" si="37"/>
        <v>6462008400.6137848</v>
      </c>
      <c r="H623" s="4">
        <f t="shared" si="38"/>
        <v>1</v>
      </c>
    </row>
    <row r="624" spans="1:8" x14ac:dyDescent="0.3">
      <c r="A624" s="1">
        <v>45456</v>
      </c>
      <c r="B624" s="26">
        <v>109695731343.60193</v>
      </c>
      <c r="C624" s="2">
        <v>112467405781.20599</v>
      </c>
      <c r="D624" s="5">
        <f t="shared" si="39"/>
        <v>-7.338110163538792E-4</v>
      </c>
      <c r="E624" s="4">
        <f>C624*(1+ReservesUSDT!$E$13)</f>
        <v>119246772863.35512</v>
      </c>
      <c r="F624" s="4">
        <f t="shared" si="36"/>
        <v>119159268267.76335</v>
      </c>
      <c r="G624" s="4">
        <f t="shared" si="37"/>
        <v>6691862486.5573578</v>
      </c>
      <c r="H624" s="4">
        <f t="shared" si="38"/>
        <v>1</v>
      </c>
    </row>
    <row r="625" spans="1:8" x14ac:dyDescent="0.3">
      <c r="A625" s="1">
        <v>45457</v>
      </c>
      <c r="B625" s="26">
        <v>109745238305.0773</v>
      </c>
      <c r="C625" s="2">
        <v>112494742935.99899</v>
      </c>
      <c r="D625" s="5">
        <f t="shared" si="39"/>
        <v>4.5131164967851631E-4</v>
      </c>
      <c r="E625" s="4">
        <f>C625*(1+ReservesUSDT!$E$13)</f>
        <v>119275757860.97009</v>
      </c>
      <c r="F625" s="4">
        <f t="shared" si="36"/>
        <v>119329588400.01698</v>
      </c>
      <c r="G625" s="4">
        <f t="shared" si="37"/>
        <v>6834845464.0179901</v>
      </c>
      <c r="H625" s="4">
        <f t="shared" si="38"/>
        <v>1</v>
      </c>
    </row>
    <row r="626" spans="1:8" x14ac:dyDescent="0.3">
      <c r="A626" s="1">
        <v>45458</v>
      </c>
      <c r="B626" s="26">
        <v>109766029333.59541</v>
      </c>
      <c r="C626" s="2">
        <v>112546470868.614</v>
      </c>
      <c r="D626" s="5">
        <f t="shared" si="39"/>
        <v>1.8944811491789616E-4</v>
      </c>
      <c r="E626" s="4">
        <f>C626*(1+ReservesUSDT!$E$13)</f>
        <v>119330603876.03008</v>
      </c>
      <c r="F626" s="4">
        <f t="shared" si="36"/>
        <v>119353210833.98639</v>
      </c>
      <c r="G626" s="4">
        <f t="shared" si="37"/>
        <v>6806739965.3723907</v>
      </c>
      <c r="H626" s="4">
        <f t="shared" si="38"/>
        <v>1</v>
      </c>
    </row>
    <row r="627" spans="1:8" x14ac:dyDescent="0.3">
      <c r="A627" s="1">
        <v>45459</v>
      </c>
      <c r="B627" s="26">
        <v>109800284683.72424</v>
      </c>
      <c r="C627" s="2">
        <v>112478658243.10899</v>
      </c>
      <c r="D627" s="5">
        <f t="shared" si="39"/>
        <v>3.1207606157204444E-4</v>
      </c>
      <c r="E627" s="4">
        <f>C627*(1+ReservesUSDT!$E$13)</f>
        <v>119258703606.83923</v>
      </c>
      <c r="F627" s="4">
        <f t="shared" si="36"/>
        <v>119295921393.36903</v>
      </c>
      <c r="G627" s="4">
        <f t="shared" si="37"/>
        <v>6817263150.2600403</v>
      </c>
      <c r="H627" s="4">
        <f t="shared" si="38"/>
        <v>1</v>
      </c>
    </row>
    <row r="628" spans="1:8" x14ac:dyDescent="0.3">
      <c r="A628" s="1">
        <v>45460</v>
      </c>
      <c r="B628" s="26">
        <v>109710835825.08737</v>
      </c>
      <c r="C628" s="2">
        <v>112505590399.302</v>
      </c>
      <c r="D628" s="5">
        <f t="shared" si="39"/>
        <v>-8.1465051656765322E-4</v>
      </c>
      <c r="E628" s="4">
        <f>C628*(1+ReservesUSDT!$E$13)</f>
        <v>119287259193.14409</v>
      </c>
      <c r="F628" s="4">
        <f t="shared" si="36"/>
        <v>119190081765.82245</v>
      </c>
      <c r="G628" s="4">
        <f t="shared" si="37"/>
        <v>6684491366.5204468</v>
      </c>
      <c r="H628" s="4">
        <f t="shared" si="38"/>
        <v>1</v>
      </c>
    </row>
    <row r="629" spans="1:8" x14ac:dyDescent="0.3">
      <c r="A629" s="1">
        <v>45461</v>
      </c>
      <c r="B629" s="26">
        <v>109708850524.97182</v>
      </c>
      <c r="C629" s="2">
        <v>112484967919.06</v>
      </c>
      <c r="D629" s="5">
        <f t="shared" si="39"/>
        <v>-1.8095752353213179E-5</v>
      </c>
      <c r="E629" s="4">
        <f>C629*(1+ReservesUSDT!$E$13)</f>
        <v>119265393620.62363</v>
      </c>
      <c r="F629" s="4">
        <f t="shared" si="36"/>
        <v>119263235423.59636</v>
      </c>
      <c r="G629" s="4">
        <f t="shared" si="37"/>
        <v>6778267504.5363617</v>
      </c>
      <c r="H629" s="4">
        <f t="shared" si="38"/>
        <v>1</v>
      </c>
    </row>
    <row r="630" spans="1:8" x14ac:dyDescent="0.3">
      <c r="A630" s="1">
        <v>45462</v>
      </c>
      <c r="B630" s="26">
        <v>109703730679.33545</v>
      </c>
      <c r="C630" s="2">
        <v>112466787566.217</v>
      </c>
      <c r="D630" s="5">
        <f t="shared" si="39"/>
        <v>-4.6667571593983874E-5</v>
      </c>
      <c r="E630" s="4">
        <f>C630*(1+ReservesUSDT!$E$13)</f>
        <v>119246117383.2908</v>
      </c>
      <c r="F630" s="4">
        <f t="shared" si="36"/>
        <v>119240552456.57051</v>
      </c>
      <c r="G630" s="4">
        <f t="shared" si="37"/>
        <v>6773764890.3535156</v>
      </c>
      <c r="H630" s="4">
        <f t="shared" si="38"/>
        <v>1</v>
      </c>
    </row>
    <row r="631" spans="1:8" x14ac:dyDescent="0.3">
      <c r="A631" s="1">
        <v>45463</v>
      </c>
      <c r="B631" s="26">
        <v>109937235264.28093</v>
      </c>
      <c r="C631" s="2">
        <v>112574268895.405</v>
      </c>
      <c r="D631" s="5">
        <f t="shared" si="39"/>
        <v>2.1285017701723873E-3</v>
      </c>
      <c r="E631" s="4">
        <f>C631*(1+ReservesUSDT!$E$13)</f>
        <v>119360077526.31808</v>
      </c>
      <c r="F631" s="4">
        <f t="shared" si="36"/>
        <v>119614135662.62077</v>
      </c>
      <c r="G631" s="4">
        <f t="shared" si="37"/>
        <v>7039866767.2157745</v>
      </c>
      <c r="H631" s="4">
        <f t="shared" si="38"/>
        <v>1</v>
      </c>
    </row>
    <row r="632" spans="1:8" x14ac:dyDescent="0.3">
      <c r="A632" s="1">
        <v>45464</v>
      </c>
      <c r="B632" s="26">
        <v>109994423583.27505</v>
      </c>
      <c r="C632" s="2">
        <v>112812642970.51601</v>
      </c>
      <c r="D632" s="5">
        <f t="shared" si="39"/>
        <v>5.2019062382866832E-4</v>
      </c>
      <c r="E632" s="4">
        <f>C632*(1+ReservesUSDT!$E$13)</f>
        <v>119612820434.30846</v>
      </c>
      <c r="F632" s="4">
        <f t="shared" si="36"/>
        <v>119675041901.98807</v>
      </c>
      <c r="G632" s="4">
        <f t="shared" si="37"/>
        <v>6862398931.4720612</v>
      </c>
      <c r="H632" s="4">
        <f t="shared" si="38"/>
        <v>1</v>
      </c>
    </row>
    <row r="633" spans="1:8" x14ac:dyDescent="0.3">
      <c r="A633" s="1">
        <v>45465</v>
      </c>
      <c r="B633" s="26">
        <v>110001518198.67493</v>
      </c>
      <c r="C633" s="2">
        <v>112842896834.38</v>
      </c>
      <c r="D633" s="5">
        <f t="shared" si="39"/>
        <v>6.4499773431701327E-5</v>
      </c>
      <c r="E633" s="4">
        <f>C633*(1+ReservesUSDT!$E$13)</f>
        <v>119644897955.85677</v>
      </c>
      <c r="F633" s="4">
        <f t="shared" si="36"/>
        <v>119652615024.66716</v>
      </c>
      <c r="G633" s="4">
        <f t="shared" si="37"/>
        <v>6809718190.2871552</v>
      </c>
      <c r="H633" s="4">
        <f t="shared" si="38"/>
        <v>1</v>
      </c>
    </row>
    <row r="634" spans="1:8" x14ac:dyDescent="0.3">
      <c r="A634" s="1">
        <v>45466</v>
      </c>
      <c r="B634" s="26">
        <v>109959529981.50058</v>
      </c>
      <c r="C634" s="2">
        <v>112879995149.43401</v>
      </c>
      <c r="D634" s="5">
        <f t="shared" si="39"/>
        <v>-3.8170579699192469E-4</v>
      </c>
      <c r="E634" s="4">
        <f>C634*(1+ReservesUSDT!$E$13)</f>
        <v>119684232501.88039</v>
      </c>
      <c r="F634" s="4">
        <f t="shared" si="36"/>
        <v>119638548336.52589</v>
      </c>
      <c r="G634" s="4">
        <f t="shared" si="37"/>
        <v>6758553187.0918884</v>
      </c>
      <c r="H634" s="4">
        <f t="shared" si="38"/>
        <v>1</v>
      </c>
    </row>
    <row r="635" spans="1:8" x14ac:dyDescent="0.3">
      <c r="A635" s="1">
        <v>45467</v>
      </c>
      <c r="B635" s="26">
        <v>109885095448.22379</v>
      </c>
      <c r="C635" s="2">
        <v>112889309017.799</v>
      </c>
      <c r="D635" s="5">
        <f t="shared" si="39"/>
        <v>-6.7692662281584133E-4</v>
      </c>
      <c r="E635" s="4">
        <f>C635*(1+ReservesUSDT!$E$13)</f>
        <v>119694107796.30621</v>
      </c>
      <c r="F635" s="4">
        <f t="shared" si="36"/>
        <v>119613083668.14471</v>
      </c>
      <c r="G635" s="4">
        <f t="shared" si="37"/>
        <v>6723774650.3457184</v>
      </c>
      <c r="H635" s="4">
        <f t="shared" si="38"/>
        <v>1</v>
      </c>
    </row>
    <row r="636" spans="1:8" x14ac:dyDescent="0.3">
      <c r="A636" s="1">
        <v>45468</v>
      </c>
      <c r="B636" s="26">
        <v>110062607113.8054</v>
      </c>
      <c r="C636" s="2">
        <v>112854331672.758</v>
      </c>
      <c r="D636" s="5">
        <f t="shared" si="39"/>
        <v>1.615429871153546E-3</v>
      </c>
      <c r="E636" s="4">
        <f>C636*(1+ReservesUSDT!$E$13)</f>
        <v>119657022069.19714</v>
      </c>
      <c r="F636" s="4">
        <f t="shared" si="36"/>
        <v>119850319596.94099</v>
      </c>
      <c r="G636" s="4">
        <f t="shared" si="37"/>
        <v>6995987924.1829987</v>
      </c>
      <c r="H636" s="4">
        <f t="shared" si="38"/>
        <v>1</v>
      </c>
    </row>
    <row r="637" spans="1:8" x14ac:dyDescent="0.3">
      <c r="A637" s="1">
        <v>45469</v>
      </c>
      <c r="B637" s="26">
        <v>109450499138.39345</v>
      </c>
      <c r="C637" s="2">
        <v>112916220647.862</v>
      </c>
      <c r="D637" s="5">
        <f t="shared" si="39"/>
        <v>-5.5614526264949676E-3</v>
      </c>
      <c r="E637" s="4">
        <f>C637*(1+ReservesUSDT!$E$13)</f>
        <v>119722641619.19664</v>
      </c>
      <c r="F637" s="4">
        <f t="shared" si="36"/>
        <v>119056809819.51263</v>
      </c>
      <c r="G637" s="4">
        <f t="shared" si="37"/>
        <v>6140589171.6506348</v>
      </c>
      <c r="H637" s="4">
        <f t="shared" si="38"/>
        <v>1</v>
      </c>
    </row>
    <row r="638" spans="1:8" x14ac:dyDescent="0.3">
      <c r="A638" s="1">
        <v>45470</v>
      </c>
      <c r="B638" s="26">
        <v>109647126482.36099</v>
      </c>
      <c r="C638" s="2">
        <v>112747052708.12399</v>
      </c>
      <c r="D638" s="5">
        <f t="shared" si="39"/>
        <v>1.7964956351539461E-3</v>
      </c>
      <c r="E638" s="4">
        <f>C638*(1+ReservesUSDT!$E$13)</f>
        <v>119543276488.95665</v>
      </c>
      <c r="F638" s="4">
        <f t="shared" si="36"/>
        <v>119758035463.38106</v>
      </c>
      <c r="G638" s="4">
        <f t="shared" si="37"/>
        <v>7010982755.2570648</v>
      </c>
      <c r="H638" s="4">
        <f t="shared" si="38"/>
        <v>1</v>
      </c>
    </row>
    <row r="639" spans="1:8" x14ac:dyDescent="0.3">
      <c r="A639" s="1">
        <v>45471</v>
      </c>
      <c r="B639" s="26">
        <v>109808723655.65959</v>
      </c>
      <c r="C639" s="2">
        <v>112628423054.467</v>
      </c>
      <c r="D639" s="5">
        <f t="shared" si="39"/>
        <v>1.4737930530682487E-3</v>
      </c>
      <c r="E639" s="4">
        <f>C639*(1+ReservesUSDT!$E$13)</f>
        <v>119417496017.12808</v>
      </c>
      <c r="F639" s="4">
        <f t="shared" si="36"/>
        <v>119593492693.17293</v>
      </c>
      <c r="G639" s="4">
        <f t="shared" si="37"/>
        <v>6965069638.7059326</v>
      </c>
      <c r="H639" s="4">
        <f t="shared" si="38"/>
        <v>1</v>
      </c>
    </row>
    <row r="640" spans="1:8" x14ac:dyDescent="0.3">
      <c r="A640" s="1">
        <v>45472</v>
      </c>
      <c r="B640" s="26">
        <v>109871383841.42288</v>
      </c>
      <c r="C640" s="2">
        <v>112603785912.89</v>
      </c>
      <c r="D640" s="5">
        <f t="shared" si="39"/>
        <v>5.706303076591754E-4</v>
      </c>
      <c r="E640" s="4">
        <f>C640*(1+ReservesUSDT!$E$13)</f>
        <v>119391373785.48926</v>
      </c>
      <c r="F640" s="4">
        <f t="shared" si="36"/>
        <v>119459502121.84431</v>
      </c>
      <c r="G640" s="4">
        <f t="shared" si="37"/>
        <v>6855716208.9543152</v>
      </c>
      <c r="H640" s="4">
        <f t="shared" si="38"/>
        <v>1</v>
      </c>
    </row>
    <row r="641" spans="1:8" x14ac:dyDescent="0.3">
      <c r="A641" s="18">
        <v>45473</v>
      </c>
      <c r="B641" s="26">
        <v>118367082935.50487</v>
      </c>
      <c r="C641" s="2">
        <v>112627263201.002</v>
      </c>
      <c r="D641" s="5">
        <v>0</v>
      </c>
      <c r="E641" s="4">
        <f>C641*(1+ReservesUSDT!$E$14)</f>
        <v>118680612944.39343</v>
      </c>
      <c r="F641" s="4">
        <f t="shared" si="36"/>
        <v>118680612944.39343</v>
      </c>
      <c r="G641" s="4">
        <f t="shared" si="37"/>
        <v>6053349743.3914337</v>
      </c>
      <c r="H641" s="4">
        <f t="shared" si="38"/>
        <v>1</v>
      </c>
    </row>
    <row r="642" spans="1:8" x14ac:dyDescent="0.3">
      <c r="A642" s="1">
        <v>45474</v>
      </c>
      <c r="B642" s="26">
        <v>118412090293.67244</v>
      </c>
      <c r="C642" s="2">
        <v>112725742595.58</v>
      </c>
      <c r="D642" s="5">
        <f t="shared" si="39"/>
        <v>3.8023542568921254E-4</v>
      </c>
      <c r="E642" s="4">
        <f>C642*(1+ReservesUSDT!$E$14)</f>
        <v>118784385286.70857</v>
      </c>
      <c r="F642" s="4">
        <f t="shared" ref="F642:F705" si="40">E642*(D642+1)</f>
        <v>118829551318.01329</v>
      </c>
      <c r="G642" s="4">
        <f t="shared" ref="G642:G705" si="41">F642-C642</f>
        <v>6103808722.4332886</v>
      </c>
      <c r="H642" s="4">
        <f t="shared" si="38"/>
        <v>1</v>
      </c>
    </row>
    <row r="643" spans="1:8" x14ac:dyDescent="0.3">
      <c r="A643" s="1">
        <v>45475</v>
      </c>
      <c r="B643" s="26">
        <v>118133083646.89664</v>
      </c>
      <c r="C643" s="2">
        <v>112763737088.272</v>
      </c>
      <c r="D643" s="5">
        <f t="shared" si="39"/>
        <v>-2.356234452781312E-3</v>
      </c>
      <c r="E643" s="4">
        <f>C643*(1+ReservesUSDT!$E$14)</f>
        <v>118824421860.03052</v>
      </c>
      <c r="F643" s="4">
        <f t="shared" si="40"/>
        <v>118544443663.41209</v>
      </c>
      <c r="G643" s="4">
        <f t="shared" si="41"/>
        <v>5780706575.1400909</v>
      </c>
      <c r="H643" s="4">
        <f t="shared" ref="H643:H706" si="42">IF(G643&gt;0,1,0)</f>
        <v>1</v>
      </c>
    </row>
    <row r="644" spans="1:8" x14ac:dyDescent="0.3">
      <c r="A644" s="1">
        <v>45476</v>
      </c>
      <c r="B644" s="26">
        <v>117639676455.12383</v>
      </c>
      <c r="C644" s="2">
        <v>112645772763.983</v>
      </c>
      <c r="D644" s="5">
        <f t="shared" ref="D644:D707" si="43">(B644-B643)/B643</f>
        <v>-4.1767062751669201E-3</v>
      </c>
      <c r="E644" s="4">
        <f>C644*(1+ReservesUSDT!$E$14)</f>
        <v>118700117336.29185</v>
      </c>
      <c r="F644" s="4">
        <f t="shared" si="40"/>
        <v>118204341811.35031</v>
      </c>
      <c r="G644" s="4">
        <f t="shared" si="41"/>
        <v>5558569047.3673096</v>
      </c>
      <c r="H644" s="4">
        <f t="shared" si="42"/>
        <v>1</v>
      </c>
    </row>
    <row r="645" spans="1:8" x14ac:dyDescent="0.3">
      <c r="A645" s="1">
        <v>45477</v>
      </c>
      <c r="B645" s="26">
        <v>117549023312.61748</v>
      </c>
      <c r="C645" s="2">
        <v>112523154794.543</v>
      </c>
      <c r="D645" s="5">
        <f t="shared" si="43"/>
        <v>-7.7060006655942515E-4</v>
      </c>
      <c r="E645" s="4">
        <f>C645*(1+ReservesUSDT!$E$14)</f>
        <v>118570909049.08376</v>
      </c>
      <c r="F645" s="4">
        <f t="shared" si="40"/>
        <v>118479538298.67853</v>
      </c>
      <c r="G645" s="4">
        <f t="shared" si="41"/>
        <v>5956383504.1355286</v>
      </c>
      <c r="H645" s="4">
        <f t="shared" si="42"/>
        <v>1</v>
      </c>
    </row>
    <row r="646" spans="1:8" x14ac:dyDescent="0.3">
      <c r="A646" s="1">
        <v>45478</v>
      </c>
      <c r="B646" s="26">
        <v>117625679492.52791</v>
      </c>
      <c r="C646" s="2">
        <v>112519507193.843</v>
      </c>
      <c r="D646" s="5">
        <f t="shared" si="43"/>
        <v>6.5212094282201313E-4</v>
      </c>
      <c r="E646" s="4">
        <f>C646*(1+ReservesUSDT!$E$14)</f>
        <v>118567065401.68837</v>
      </c>
      <c r="F646" s="4">
        <f t="shared" si="40"/>
        <v>118644385468.16577</v>
      </c>
      <c r="G646" s="4">
        <f t="shared" si="41"/>
        <v>6124878274.3227692</v>
      </c>
      <c r="H646" s="4">
        <f t="shared" si="42"/>
        <v>1</v>
      </c>
    </row>
    <row r="647" spans="1:8" x14ac:dyDescent="0.3">
      <c r="A647" s="1">
        <v>45479</v>
      </c>
      <c r="B647" s="26">
        <v>117748899891.25179</v>
      </c>
      <c r="C647" s="2">
        <v>112325747935.358</v>
      </c>
      <c r="D647" s="5">
        <f t="shared" si="43"/>
        <v>1.0475637569575481E-3</v>
      </c>
      <c r="E647" s="4">
        <f>C647*(1+ReservesUSDT!$E$14)</f>
        <v>118362892212.11516</v>
      </c>
      <c r="F647" s="4">
        <f t="shared" si="40"/>
        <v>118486884888.16525</v>
      </c>
      <c r="G647" s="4">
        <f t="shared" si="41"/>
        <v>6161136952.807251</v>
      </c>
      <c r="H647" s="4">
        <f t="shared" si="42"/>
        <v>1</v>
      </c>
    </row>
    <row r="648" spans="1:8" x14ac:dyDescent="0.3">
      <c r="A648" s="1">
        <v>45480</v>
      </c>
      <c r="B648" s="26">
        <v>117694246374.91121</v>
      </c>
      <c r="C648" s="2">
        <v>112196036454.302</v>
      </c>
      <c r="D648" s="5">
        <f t="shared" si="43"/>
        <v>-4.6415309519708456E-4</v>
      </c>
      <c r="E648" s="4">
        <f>C648*(1+ReservesUSDT!$E$14)</f>
        <v>118226209160.07138</v>
      </c>
      <c r="F648" s="4">
        <f t="shared" si="40"/>
        <v>118171334099.15631</v>
      </c>
      <c r="G648" s="4">
        <f t="shared" si="41"/>
        <v>5975297644.8543091</v>
      </c>
      <c r="H648" s="4">
        <f t="shared" si="42"/>
        <v>1</v>
      </c>
    </row>
    <row r="649" spans="1:8" x14ac:dyDescent="0.3">
      <c r="A649" s="1">
        <v>45481</v>
      </c>
      <c r="B649" s="26">
        <v>117664381084.47562</v>
      </c>
      <c r="C649" s="2">
        <v>112126783690.46001</v>
      </c>
      <c r="D649" s="5">
        <f t="shared" si="43"/>
        <v>-2.5375318977325143E-4</v>
      </c>
      <c r="E649" s="4">
        <f>C649*(1+ReservesUSDT!$E$14)</f>
        <v>118153234285.00766</v>
      </c>
      <c r="F649" s="4">
        <f t="shared" si="40"/>
        <v>118123252524.92581</v>
      </c>
      <c r="G649" s="4">
        <f t="shared" si="41"/>
        <v>5996468834.4658051</v>
      </c>
      <c r="H649" s="4">
        <f t="shared" si="42"/>
        <v>1</v>
      </c>
    </row>
    <row r="650" spans="1:8" x14ac:dyDescent="0.3">
      <c r="A650" s="1">
        <v>45482</v>
      </c>
      <c r="B650" s="26">
        <v>118137994136.58008</v>
      </c>
      <c r="C650" s="2">
        <v>112172989929.675</v>
      </c>
      <c r="D650" s="5">
        <f t="shared" si="43"/>
        <v>4.025118287618726E-3</v>
      </c>
      <c r="E650" s="4">
        <f>C650*(1+ReservesUSDT!$E$14)</f>
        <v>118201923959.56812</v>
      </c>
      <c r="F650" s="4">
        <f t="shared" si="40"/>
        <v>118677700685.3295</v>
      </c>
      <c r="G650" s="4">
        <f t="shared" si="41"/>
        <v>6504710755.6544952</v>
      </c>
      <c r="H650" s="4">
        <f t="shared" si="42"/>
        <v>1</v>
      </c>
    </row>
    <row r="651" spans="1:8" x14ac:dyDescent="0.3">
      <c r="A651" s="1">
        <v>45483</v>
      </c>
      <c r="B651" s="26">
        <v>117829867675.0799</v>
      </c>
      <c r="C651" s="2">
        <v>112264962394.147</v>
      </c>
      <c r="D651" s="5">
        <f t="shared" si="43"/>
        <v>-2.6081910714004183E-3</v>
      </c>
      <c r="E651" s="4">
        <f>C651*(1+ReservesUSDT!$E$14)</f>
        <v>118298839645.40932</v>
      </c>
      <c r="F651" s="4">
        <f t="shared" si="40"/>
        <v>117990293668.08913</v>
      </c>
      <c r="G651" s="4">
        <f t="shared" si="41"/>
        <v>5725331273.9421234</v>
      </c>
      <c r="H651" s="4">
        <f t="shared" si="42"/>
        <v>1</v>
      </c>
    </row>
    <row r="652" spans="1:8" x14ac:dyDescent="0.3">
      <c r="A652" s="1">
        <v>45484</v>
      </c>
      <c r="B652" s="26">
        <v>118487337037.71872</v>
      </c>
      <c r="C652" s="2">
        <v>112278208909.216</v>
      </c>
      <c r="D652" s="5">
        <f t="shared" si="43"/>
        <v>5.5798192394802644E-3</v>
      </c>
      <c r="E652" s="4">
        <f>C652*(1+ReservesUSDT!$E$14)</f>
        <v>118312798117.65738</v>
      </c>
      <c r="F652" s="4">
        <f t="shared" si="40"/>
        <v>118972962144.87103</v>
      </c>
      <c r="G652" s="4">
        <f t="shared" si="41"/>
        <v>6694753235.6550293</v>
      </c>
      <c r="H652" s="4">
        <f t="shared" si="42"/>
        <v>1</v>
      </c>
    </row>
    <row r="653" spans="1:8" x14ac:dyDescent="0.3">
      <c r="A653" s="1">
        <v>45485</v>
      </c>
      <c r="B653" s="26">
        <v>118610551613.13539</v>
      </c>
      <c r="C653" s="2">
        <v>112437835804.603</v>
      </c>
      <c r="D653" s="5">
        <f t="shared" si="43"/>
        <v>1.039896570360495E-3</v>
      </c>
      <c r="E653" s="4">
        <f>C653*(1+ReservesUSDT!$E$14)</f>
        <v>118481004440.4296</v>
      </c>
      <c r="F653" s="4">
        <f t="shared" si="40"/>
        <v>118604212430.60005</v>
      </c>
      <c r="G653" s="4">
        <f t="shared" si="41"/>
        <v>6166376625.9970551</v>
      </c>
      <c r="H653" s="4">
        <f t="shared" si="42"/>
        <v>1</v>
      </c>
    </row>
    <row r="654" spans="1:8" x14ac:dyDescent="0.3">
      <c r="A654" s="1">
        <v>45486</v>
      </c>
      <c r="B654" s="26">
        <v>118689591950.60034</v>
      </c>
      <c r="C654" s="2">
        <v>112412688005.054</v>
      </c>
      <c r="D654" s="5">
        <f t="shared" si="43"/>
        <v>6.6638537963090735E-4</v>
      </c>
      <c r="E654" s="4">
        <f>C654*(1+ReservesUSDT!$E$14)</f>
        <v>118454505028.29924</v>
      </c>
      <c r="F654" s="4">
        <f t="shared" si="40"/>
        <v>118533441378.60152</v>
      </c>
      <c r="G654" s="4">
        <f t="shared" si="41"/>
        <v>6120753373.5475159</v>
      </c>
      <c r="H654" s="4">
        <f t="shared" si="42"/>
        <v>1</v>
      </c>
    </row>
    <row r="655" spans="1:8" x14ac:dyDescent="0.3">
      <c r="A655" s="1">
        <v>45487</v>
      </c>
      <c r="B655" s="26">
        <v>118803183612.79401</v>
      </c>
      <c r="C655" s="2">
        <v>112432522893.067</v>
      </c>
      <c r="D655" s="5">
        <f t="shared" si="43"/>
        <v>9.5704821565940174E-4</v>
      </c>
      <c r="E655" s="4">
        <f>C655*(1+ReservesUSDT!$E$14)</f>
        <v>118475405977.14734</v>
      </c>
      <c r="F655" s="4">
        <f t="shared" si="40"/>
        <v>118588792653.03728</v>
      </c>
      <c r="G655" s="4">
        <f t="shared" si="41"/>
        <v>6156269759.9702759</v>
      </c>
      <c r="H655" s="4">
        <f t="shared" si="42"/>
        <v>1</v>
      </c>
    </row>
    <row r="656" spans="1:8" x14ac:dyDescent="0.3">
      <c r="A656" s="1">
        <v>45488</v>
      </c>
      <c r="B656" s="26">
        <v>119220760473.73117</v>
      </c>
      <c r="C656" s="2">
        <v>112493950291.55901</v>
      </c>
      <c r="D656" s="5">
        <f t="shared" si="43"/>
        <v>3.5148625503011784E-3</v>
      </c>
      <c r="E656" s="4">
        <f>C656*(1+ReservesUSDT!$E$14)</f>
        <v>118540134898.8792</v>
      </c>
      <c r="F656" s="4">
        <f t="shared" si="40"/>
        <v>118956787179.74292</v>
      </c>
      <c r="G656" s="4">
        <f t="shared" si="41"/>
        <v>6462836888.1839142</v>
      </c>
      <c r="H656" s="4">
        <f t="shared" si="42"/>
        <v>1</v>
      </c>
    </row>
    <row r="657" spans="1:8" x14ac:dyDescent="0.3">
      <c r="A657" s="1">
        <v>45489</v>
      </c>
      <c r="B657" s="26">
        <v>119307194763.45969</v>
      </c>
      <c r="C657" s="2">
        <v>112632082133.02499</v>
      </c>
      <c r="D657" s="5">
        <f t="shared" si="43"/>
        <v>7.2499361172553801E-4</v>
      </c>
      <c r="E657" s="4">
        <f>C657*(1+ReservesUSDT!$E$14)</f>
        <v>118685690878.36761</v>
      </c>
      <c r="F657" s="4">
        <f t="shared" si="40"/>
        <v>118771737246.05766</v>
      </c>
      <c r="G657" s="4">
        <f t="shared" si="41"/>
        <v>6139655113.0326691</v>
      </c>
      <c r="H657" s="4">
        <f t="shared" si="42"/>
        <v>1</v>
      </c>
    </row>
    <row r="658" spans="1:8" x14ac:dyDescent="0.3">
      <c r="A658" s="1">
        <v>45490</v>
      </c>
      <c r="B658" s="26">
        <v>119134027476.52237</v>
      </c>
      <c r="C658" s="2">
        <v>113054223093.642</v>
      </c>
      <c r="D658" s="5">
        <f t="shared" si="43"/>
        <v>-1.4514404372732179E-3</v>
      </c>
      <c r="E658" s="4">
        <f>C658*(1+ReservesUSDT!$E$14)</f>
        <v>119130520545.10248</v>
      </c>
      <c r="F658" s="4">
        <f t="shared" si="40"/>
        <v>118957609690.26991</v>
      </c>
      <c r="G658" s="4">
        <f t="shared" si="41"/>
        <v>5903386596.6279144</v>
      </c>
      <c r="H658" s="4">
        <f t="shared" si="42"/>
        <v>1</v>
      </c>
    </row>
    <row r="659" spans="1:8" x14ac:dyDescent="0.3">
      <c r="A659" s="1">
        <v>45491</v>
      </c>
      <c r="B659" s="26">
        <v>119097491610.38368</v>
      </c>
      <c r="C659" s="2">
        <v>113208033785.78</v>
      </c>
      <c r="D659" s="5">
        <f t="shared" si="43"/>
        <v>-3.0667867873338894E-4</v>
      </c>
      <c r="E659" s="4">
        <f>C659*(1+ReservesUSDT!$E$14)</f>
        <v>119292598062.58385</v>
      </c>
      <c r="F659" s="4">
        <f t="shared" si="40"/>
        <v>119256013566.22734</v>
      </c>
      <c r="G659" s="4">
        <f t="shared" si="41"/>
        <v>6047979780.4473419</v>
      </c>
      <c r="H659" s="4">
        <f t="shared" si="42"/>
        <v>1</v>
      </c>
    </row>
    <row r="660" spans="1:8" x14ac:dyDescent="0.3">
      <c r="A660" s="1">
        <v>45492</v>
      </c>
      <c r="B660" s="26">
        <v>119383287171.89035</v>
      </c>
      <c r="C660" s="2">
        <v>113573131359.293</v>
      </c>
      <c r="D660" s="5">
        <f t="shared" si="43"/>
        <v>2.3996774209285748E-3</v>
      </c>
      <c r="E660" s="4">
        <f>C660*(1+ReservesUSDT!$E$14)</f>
        <v>119677318445.3539</v>
      </c>
      <c r="F660" s="4">
        <f t="shared" si="40"/>
        <v>119964505404.22449</v>
      </c>
      <c r="G660" s="4">
        <f t="shared" si="41"/>
        <v>6391374044.931488</v>
      </c>
      <c r="H660" s="4">
        <f t="shared" si="42"/>
        <v>1</v>
      </c>
    </row>
    <row r="661" spans="1:8" x14ac:dyDescent="0.3">
      <c r="A661" s="1">
        <v>45493</v>
      </c>
      <c r="B661" s="26">
        <v>119413175589.93185</v>
      </c>
      <c r="C661" s="2">
        <v>113747016526.274</v>
      </c>
      <c r="D661" s="5">
        <f t="shared" si="43"/>
        <v>2.5035680244312581E-4</v>
      </c>
      <c r="E661" s="4">
        <f>C661*(1+ReservesUSDT!$E$14)</f>
        <v>119860549375.52765</v>
      </c>
      <c r="F661" s="4">
        <f t="shared" si="40"/>
        <v>119890557279.4084</v>
      </c>
      <c r="G661" s="4">
        <f t="shared" si="41"/>
        <v>6143540753.1343994</v>
      </c>
      <c r="H661" s="4">
        <f t="shared" si="42"/>
        <v>1</v>
      </c>
    </row>
    <row r="662" spans="1:8" x14ac:dyDescent="0.3">
      <c r="A662" s="1">
        <v>45494</v>
      </c>
      <c r="B662" s="26">
        <v>119440263099.09225</v>
      </c>
      <c r="C662" s="2">
        <v>113925014705.46201</v>
      </c>
      <c r="D662" s="5">
        <f t="shared" si="43"/>
        <v>2.2683852955573047E-4</v>
      </c>
      <c r="E662" s="4">
        <f>C662*(1+ReservesUSDT!$E$14)</f>
        <v>120048114378.9613</v>
      </c>
      <c r="F662" s="4">
        <f t="shared" si="40"/>
        <v>120075345916.70296</v>
      </c>
      <c r="G662" s="4">
        <f t="shared" si="41"/>
        <v>6150331211.2409515</v>
      </c>
      <c r="H662" s="4">
        <f t="shared" si="42"/>
        <v>1</v>
      </c>
    </row>
    <row r="663" spans="1:8" x14ac:dyDescent="0.3">
      <c r="A663" s="1">
        <v>45495</v>
      </c>
      <c r="B663" s="26">
        <v>119626357154.22375</v>
      </c>
      <c r="C663" s="2">
        <v>114040029468.185</v>
      </c>
      <c r="D663" s="5">
        <f t="shared" si="43"/>
        <v>1.5580512827329377E-3</v>
      </c>
      <c r="E663" s="4">
        <f>C663*(1+ReservesUSDT!$E$14)</f>
        <v>120169310811.77577</v>
      </c>
      <c r="F663" s="4">
        <f t="shared" si="40"/>
        <v>120356540760.6312</v>
      </c>
      <c r="G663" s="4">
        <f t="shared" si="41"/>
        <v>6316511292.4461975</v>
      </c>
      <c r="H663" s="4">
        <f t="shared" si="42"/>
        <v>1</v>
      </c>
    </row>
    <row r="664" spans="1:8" x14ac:dyDescent="0.3">
      <c r="A664" s="1">
        <v>45496</v>
      </c>
      <c r="B664" s="26">
        <v>119944599040.0106</v>
      </c>
      <c r="C664" s="2">
        <v>114112099009.78101</v>
      </c>
      <c r="D664" s="5">
        <f t="shared" si="43"/>
        <v>2.6602990624931314E-3</v>
      </c>
      <c r="E664" s="4">
        <f>C664*(1+ReservesUSDT!$E$14)</f>
        <v>120245253857.25288</v>
      </c>
      <c r="F664" s="4">
        <f t="shared" si="40"/>
        <v>120565142193.35858</v>
      </c>
      <c r="G664" s="4">
        <f t="shared" si="41"/>
        <v>6453043183.5775757</v>
      </c>
      <c r="H664" s="4">
        <f t="shared" si="42"/>
        <v>1</v>
      </c>
    </row>
    <row r="665" spans="1:8" x14ac:dyDescent="0.3">
      <c r="A665" s="1">
        <v>45497</v>
      </c>
      <c r="B665" s="26">
        <v>119717990787.99506</v>
      </c>
      <c r="C665" s="2">
        <v>114269399245.478</v>
      </c>
      <c r="D665" s="5">
        <f t="shared" si="43"/>
        <v>-1.8892743302260546E-3</v>
      </c>
      <c r="E665" s="4">
        <f>C665*(1+ReservesUSDT!$E$14)</f>
        <v>120411008469.93045</v>
      </c>
      <c r="F665" s="4">
        <f t="shared" si="40"/>
        <v>120183519042.55159</v>
      </c>
      <c r="G665" s="4">
        <f t="shared" si="41"/>
        <v>5914119797.0735931</v>
      </c>
      <c r="H665" s="4">
        <f t="shared" si="42"/>
        <v>1</v>
      </c>
    </row>
    <row r="666" spans="1:8" x14ac:dyDescent="0.3">
      <c r="A666" s="1">
        <v>45498</v>
      </c>
      <c r="B666" s="26">
        <v>119711724911.04539</v>
      </c>
      <c r="C666" s="2">
        <v>114419293392.97</v>
      </c>
      <c r="D666" s="5">
        <f t="shared" si="43"/>
        <v>-5.233864107156046E-5</v>
      </c>
      <c r="E666" s="4">
        <f>C666*(1+ReservesUSDT!$E$14)</f>
        <v>120568958941.20648</v>
      </c>
      <c r="F666" s="4">
        <f t="shared" si="40"/>
        <v>120562648525.74008</v>
      </c>
      <c r="G666" s="4">
        <f t="shared" si="41"/>
        <v>6143355132.7700806</v>
      </c>
      <c r="H666" s="4">
        <f t="shared" si="42"/>
        <v>1</v>
      </c>
    </row>
    <row r="667" spans="1:8" x14ac:dyDescent="0.3">
      <c r="A667" s="1">
        <v>45499</v>
      </c>
      <c r="B667" s="26">
        <v>120205062047.25945</v>
      </c>
      <c r="C667" s="2">
        <v>114381082813.507</v>
      </c>
      <c r="D667" s="5">
        <f t="shared" si="43"/>
        <v>4.1210427514985354E-3</v>
      </c>
      <c r="E667" s="4">
        <f>C667*(1+ReservesUSDT!$E$14)</f>
        <v>120528694667.15114</v>
      </c>
      <c r="F667" s="4">
        <f t="shared" si="40"/>
        <v>121025398570.65678</v>
      </c>
      <c r="G667" s="4">
        <f t="shared" si="41"/>
        <v>6644315757.1497803</v>
      </c>
      <c r="H667" s="4">
        <f t="shared" si="42"/>
        <v>1</v>
      </c>
    </row>
    <row r="668" spans="1:8" x14ac:dyDescent="0.3">
      <c r="A668" s="1">
        <v>45500</v>
      </c>
      <c r="B668" s="26">
        <v>120230636447.7211</v>
      </c>
      <c r="C668" s="2">
        <v>114301106013.435</v>
      </c>
      <c r="D668" s="5">
        <f t="shared" si="43"/>
        <v>2.1275643492950331E-4</v>
      </c>
      <c r="E668" s="4">
        <f>C668*(1+ReservesUSDT!$E$14)</f>
        <v>120444419373.72652</v>
      </c>
      <c r="F668" s="4">
        <f t="shared" si="40"/>
        <v>120470044698.99962</v>
      </c>
      <c r="G668" s="4">
        <f t="shared" si="41"/>
        <v>6168938685.564621</v>
      </c>
      <c r="H668" s="4">
        <f t="shared" si="42"/>
        <v>1</v>
      </c>
    </row>
    <row r="669" spans="1:8" x14ac:dyDescent="0.3">
      <c r="A669" s="1">
        <v>45501</v>
      </c>
      <c r="B669" s="26">
        <v>120247181929.64267</v>
      </c>
      <c r="C669" s="2">
        <v>114323274523.117</v>
      </c>
      <c r="D669" s="5">
        <f t="shared" si="43"/>
        <v>1.3761452496979969E-4</v>
      </c>
      <c r="E669" s="4">
        <f>C669*(1+ReservesUSDT!$E$14)</f>
        <v>120467779368.83205</v>
      </c>
      <c r="F669" s="4">
        <f t="shared" si="40"/>
        <v>120484357485.06406</v>
      </c>
      <c r="G669" s="4">
        <f t="shared" si="41"/>
        <v>6161082961.947052</v>
      </c>
      <c r="H669" s="4">
        <f t="shared" si="42"/>
        <v>1</v>
      </c>
    </row>
    <row r="670" spans="1:8" x14ac:dyDescent="0.3">
      <c r="A670" s="1">
        <v>45502</v>
      </c>
      <c r="B670" s="26">
        <v>120359203272.57335</v>
      </c>
      <c r="C670" s="2">
        <v>114436762854.196</v>
      </c>
      <c r="D670" s="5">
        <f t="shared" si="43"/>
        <v>9.3159225133628216E-4</v>
      </c>
      <c r="E670" s="4">
        <f>C670*(1+ReservesUSDT!$E$14)</f>
        <v>120587367329.25734</v>
      </c>
      <c r="F670" s="4">
        <f t="shared" si="40"/>
        <v>120699705586.27031</v>
      </c>
      <c r="G670" s="4">
        <f t="shared" si="41"/>
        <v>6262942732.0743103</v>
      </c>
      <c r="H670" s="4">
        <f t="shared" si="42"/>
        <v>1</v>
      </c>
    </row>
    <row r="671" spans="1:8" x14ac:dyDescent="0.3">
      <c r="A671" s="1">
        <v>45503</v>
      </c>
      <c r="B671" s="26">
        <v>120275269742.40326</v>
      </c>
      <c r="C671" s="2">
        <v>114423843424.00999</v>
      </c>
      <c r="D671" s="5">
        <f t="shared" si="43"/>
        <v>-6.9735863887374148E-4</v>
      </c>
      <c r="E671" s="4">
        <f>C671*(1+ReservesUSDT!$E$14)</f>
        <v>120573753521.64284</v>
      </c>
      <c r="F671" s="4">
        <f t="shared" si="40"/>
        <v>120489670373.00308</v>
      </c>
      <c r="G671" s="4">
        <f t="shared" si="41"/>
        <v>6065826948.9930878</v>
      </c>
      <c r="H671" s="4">
        <f t="shared" si="42"/>
        <v>1</v>
      </c>
    </row>
    <row r="672" spans="1:8" x14ac:dyDescent="0.3">
      <c r="A672" s="1">
        <v>45504</v>
      </c>
      <c r="B672" s="26">
        <v>120258744369.05966</v>
      </c>
      <c r="C672" s="2">
        <v>114429758402.696</v>
      </c>
      <c r="D672" s="5">
        <f t="shared" si="43"/>
        <v>-1.3739626923298733E-4</v>
      </c>
      <c r="E672" s="4">
        <f>C672*(1+ReservesUSDT!$E$14)</f>
        <v>120579986411.22974</v>
      </c>
      <c r="F672" s="4">
        <f t="shared" si="40"/>
        <v>120563419170.95267</v>
      </c>
      <c r="G672" s="4">
        <f t="shared" si="41"/>
        <v>6133660768.2566681</v>
      </c>
      <c r="H672" s="4">
        <f t="shared" si="42"/>
        <v>1</v>
      </c>
    </row>
    <row r="673" spans="1:8" x14ac:dyDescent="0.3">
      <c r="A673" s="1">
        <v>45505</v>
      </c>
      <c r="B673" s="26">
        <v>120899700864.26585</v>
      </c>
      <c r="C673" s="2">
        <v>114343128199.69701</v>
      </c>
      <c r="D673" s="5">
        <f t="shared" si="43"/>
        <v>5.3298119697572548E-3</v>
      </c>
      <c r="E673" s="4">
        <f>C673*(1+ReservesUSDT!$E$14)</f>
        <v>120488700116.07162</v>
      </c>
      <c r="F673" s="4">
        <f t="shared" si="40"/>
        <v>121130882232.17076</v>
      </c>
      <c r="G673" s="4">
        <f t="shared" si="41"/>
        <v>6787754032.4737549</v>
      </c>
      <c r="H673" s="4">
        <f t="shared" si="42"/>
        <v>1</v>
      </c>
    </row>
    <row r="674" spans="1:8" x14ac:dyDescent="0.3">
      <c r="A674" s="1">
        <v>45506</v>
      </c>
      <c r="B674" s="26">
        <v>122345896167.75395</v>
      </c>
      <c r="C674" s="2">
        <v>114422514458.41299</v>
      </c>
      <c r="D674" s="5">
        <f t="shared" si="43"/>
        <v>1.1961942776944852E-2</v>
      </c>
      <c r="E674" s="4">
        <f>C674*(1+ReservesUSDT!$E$14)</f>
        <v>120572353128.45959</v>
      </c>
      <c r="F674" s="4">
        <f t="shared" si="40"/>
        <v>122014632717.06381</v>
      </c>
      <c r="G674" s="4">
        <f t="shared" si="41"/>
        <v>7592118258.6508179</v>
      </c>
      <c r="H674" s="4">
        <f t="shared" si="42"/>
        <v>1</v>
      </c>
    </row>
    <row r="675" spans="1:8" x14ac:dyDescent="0.3">
      <c r="A675" s="1">
        <v>45507</v>
      </c>
      <c r="B675" s="26">
        <v>122181268735.66528</v>
      </c>
      <c r="C675" s="2">
        <v>114339047195.47501</v>
      </c>
      <c r="D675" s="5">
        <f t="shared" si="43"/>
        <v>-1.3455901443800023E-3</v>
      </c>
      <c r="E675" s="4">
        <f>C675*(1+ReservesUSDT!$E$14)</f>
        <v>120484399771.12201</v>
      </c>
      <c r="F675" s="4">
        <f t="shared" si="40"/>
        <v>120322277150.23845</v>
      </c>
      <c r="G675" s="4">
        <f t="shared" si="41"/>
        <v>5983229954.763443</v>
      </c>
      <c r="H675" s="4">
        <f t="shared" si="42"/>
        <v>1</v>
      </c>
    </row>
    <row r="676" spans="1:8" x14ac:dyDescent="0.3">
      <c r="A676" s="1">
        <v>45508</v>
      </c>
      <c r="B676" s="26">
        <v>122088482318.07948</v>
      </c>
      <c r="C676" s="2">
        <v>114467573236.035</v>
      </c>
      <c r="D676" s="5">
        <f t="shared" si="43"/>
        <v>-7.5941605899133521E-4</v>
      </c>
      <c r="E676" s="4">
        <f>C676*(1+ReservesUSDT!$E$14)</f>
        <v>120619833669.09175</v>
      </c>
      <c r="F676" s="4">
        <f t="shared" si="40"/>
        <v>120528233030.37057</v>
      </c>
      <c r="G676" s="4">
        <f t="shared" si="41"/>
        <v>6060659794.3355713</v>
      </c>
      <c r="H676" s="4">
        <f t="shared" si="42"/>
        <v>1</v>
      </c>
    </row>
    <row r="677" spans="1:8" x14ac:dyDescent="0.3">
      <c r="A677" s="1">
        <v>45509</v>
      </c>
      <c r="B677" s="26">
        <v>121001549169.40639</v>
      </c>
      <c r="C677" s="2">
        <v>114321354116.662</v>
      </c>
      <c r="D677" s="5">
        <f t="shared" si="43"/>
        <v>-8.9028311928826161E-3</v>
      </c>
      <c r="E677" s="4">
        <f>C677*(1+ReservesUSDT!$E$14)</f>
        <v>120465755746.76485</v>
      </c>
      <c r="F677" s="4">
        <f t="shared" si="40"/>
        <v>119393269458.82837</v>
      </c>
      <c r="G677" s="4">
        <f t="shared" si="41"/>
        <v>5071915342.1663666</v>
      </c>
      <c r="H677" s="4">
        <f t="shared" si="42"/>
        <v>1</v>
      </c>
    </row>
    <row r="678" spans="1:8" x14ac:dyDescent="0.3">
      <c r="A678" s="1">
        <v>45510</v>
      </c>
      <c r="B678" s="26">
        <v>121347608401.86087</v>
      </c>
      <c r="C678" s="2">
        <v>114273868572.976</v>
      </c>
      <c r="D678" s="5">
        <f t="shared" si="43"/>
        <v>2.8599570404672097E-3</v>
      </c>
      <c r="E678" s="4">
        <f>C678*(1+ReservesUSDT!$E$14)</f>
        <v>120415718009.27142</v>
      </c>
      <c r="F678" s="4">
        <f t="shared" si="40"/>
        <v>120760101789.77496</v>
      </c>
      <c r="G678" s="4">
        <f t="shared" si="41"/>
        <v>6486233216.7989655</v>
      </c>
      <c r="H678" s="4">
        <f t="shared" si="42"/>
        <v>1</v>
      </c>
    </row>
    <row r="679" spans="1:8" x14ac:dyDescent="0.3">
      <c r="A679" s="1">
        <v>45511</v>
      </c>
      <c r="B679" s="26">
        <v>120824863398.90916</v>
      </c>
      <c r="C679" s="2">
        <v>114449569879.83299</v>
      </c>
      <c r="D679" s="5">
        <f t="shared" si="43"/>
        <v>-4.3078311129178346E-3</v>
      </c>
      <c r="E679" s="4">
        <f>C679*(1+ReservesUSDT!$E$14)</f>
        <v>120600862690.94327</v>
      </c>
      <c r="F679" s="4">
        <f t="shared" si="40"/>
        <v>120081334542.39848</v>
      </c>
      <c r="G679" s="4">
        <f t="shared" si="41"/>
        <v>5631764662.5654907</v>
      </c>
      <c r="H679" s="4">
        <f t="shared" si="42"/>
        <v>1</v>
      </c>
    </row>
    <row r="680" spans="1:8" x14ac:dyDescent="0.3">
      <c r="A680" s="1">
        <v>45512</v>
      </c>
      <c r="B680" s="26">
        <v>121242679962.77229</v>
      </c>
      <c r="C680" s="2">
        <v>114697495372.168</v>
      </c>
      <c r="D680" s="5">
        <f t="shared" si="43"/>
        <v>3.4580346470882151E-3</v>
      </c>
      <c r="E680" s="4">
        <f>C680*(1+ReservesUSDT!$E$14)</f>
        <v>120862113373.5808</v>
      </c>
      <c r="F680" s="4">
        <f t="shared" si="40"/>
        <v>121280058749.14694</v>
      </c>
      <c r="G680" s="4">
        <f t="shared" si="41"/>
        <v>6582563376.9789429</v>
      </c>
      <c r="H680" s="4">
        <f t="shared" si="42"/>
        <v>1</v>
      </c>
    </row>
    <row r="681" spans="1:8" x14ac:dyDescent="0.3">
      <c r="A681" s="1">
        <v>45513</v>
      </c>
      <c r="B681" s="26">
        <v>121484451997.11584</v>
      </c>
      <c r="C681" s="2">
        <v>114970432933.55499</v>
      </c>
      <c r="D681" s="5">
        <f t="shared" si="43"/>
        <v>1.9941165472240306E-3</v>
      </c>
      <c r="E681" s="4">
        <f>C681*(1+ReservesUSDT!$E$14)</f>
        <v>121149720442.77812</v>
      </c>
      <c r="F681" s="4">
        <f t="shared" si="40"/>
        <v>121391307105.00462</v>
      </c>
      <c r="G681" s="4">
        <f t="shared" si="41"/>
        <v>6420874171.4496307</v>
      </c>
      <c r="H681" s="4">
        <f t="shared" si="42"/>
        <v>1</v>
      </c>
    </row>
    <row r="682" spans="1:8" x14ac:dyDescent="0.3">
      <c r="A682" s="1">
        <v>45514</v>
      </c>
      <c r="B682" s="26">
        <v>121501942418.43396</v>
      </c>
      <c r="C682" s="2">
        <v>115453319573.636</v>
      </c>
      <c r="D682" s="5">
        <f t="shared" si="43"/>
        <v>1.439725086674505E-4</v>
      </c>
      <c r="E682" s="4">
        <f>C682*(1+ReservesUSDT!$E$14)</f>
        <v>121658560672.03235</v>
      </c>
      <c r="F682" s="4">
        <f t="shared" si="40"/>
        <v>121676076160.21317</v>
      </c>
      <c r="G682" s="4">
        <f t="shared" si="41"/>
        <v>6222756586.5771637</v>
      </c>
      <c r="H682" s="4">
        <f t="shared" si="42"/>
        <v>1</v>
      </c>
    </row>
    <row r="683" spans="1:8" x14ac:dyDescent="0.3">
      <c r="A683" s="1">
        <v>45515</v>
      </c>
      <c r="B683" s="26">
        <v>121314298101.28383</v>
      </c>
      <c r="C683" s="2">
        <v>115682732676.351</v>
      </c>
      <c r="D683" s="5">
        <f t="shared" si="43"/>
        <v>-1.5443729821529365E-3</v>
      </c>
      <c r="E683" s="4">
        <f>C683*(1+ReservesUSDT!$E$14)</f>
        <v>121900303984.20979</v>
      </c>
      <c r="F683" s="4">
        <f t="shared" si="40"/>
        <v>121712044448.22035</v>
      </c>
      <c r="G683" s="4">
        <f t="shared" si="41"/>
        <v>6029311771.8693542</v>
      </c>
      <c r="H683" s="4">
        <f t="shared" si="42"/>
        <v>1</v>
      </c>
    </row>
    <row r="684" spans="1:8" x14ac:dyDescent="0.3">
      <c r="A684" s="1">
        <v>45516</v>
      </c>
      <c r="B684" s="26">
        <v>121449162314.93541</v>
      </c>
      <c r="C684" s="2">
        <v>115569651109.11</v>
      </c>
      <c r="D684" s="5">
        <f t="shared" si="43"/>
        <v>1.1116926509271341E-3</v>
      </c>
      <c r="E684" s="4">
        <f>C684*(1+ReservesUSDT!$E$14)</f>
        <v>121781144649.85818</v>
      </c>
      <c r="F684" s="4">
        <f t="shared" si="40"/>
        <v>121916527853.38693</v>
      </c>
      <c r="G684" s="4">
        <f t="shared" si="41"/>
        <v>6346876744.2769318</v>
      </c>
      <c r="H684" s="4">
        <f t="shared" si="42"/>
        <v>1</v>
      </c>
    </row>
    <row r="685" spans="1:8" x14ac:dyDescent="0.3">
      <c r="A685" s="1">
        <v>45517</v>
      </c>
      <c r="B685" s="26">
        <v>122248870391.23639</v>
      </c>
      <c r="C685" s="2">
        <v>115615435596.806</v>
      </c>
      <c r="D685" s="5">
        <f t="shared" si="43"/>
        <v>6.5847146333312687E-3</v>
      </c>
      <c r="E685" s="4">
        <f>C685*(1+ReservesUSDT!$E$14)</f>
        <v>121829389905.12474</v>
      </c>
      <c r="F685" s="4">
        <f t="shared" si="40"/>
        <v>122631601671.60284</v>
      </c>
      <c r="G685" s="4">
        <f t="shared" si="41"/>
        <v>7016166074.7968445</v>
      </c>
      <c r="H685" s="4">
        <f t="shared" si="42"/>
        <v>1</v>
      </c>
    </row>
    <row r="686" spans="1:8" x14ac:dyDescent="0.3">
      <c r="A686" s="1">
        <v>45518</v>
      </c>
      <c r="B686" s="26">
        <v>121544057843.47171</v>
      </c>
      <c r="C686" s="2">
        <v>115768698244.912</v>
      </c>
      <c r="D686" s="5">
        <f t="shared" si="43"/>
        <v>-5.7653910871245532E-3</v>
      </c>
      <c r="E686" s="4">
        <f>C686*(1+ReservesUSDT!$E$14)</f>
        <v>121990889922.98666</v>
      </c>
      <c r="F686" s="4">
        <f t="shared" si="40"/>
        <v>121287564733.51428</v>
      </c>
      <c r="G686" s="4">
        <f t="shared" si="41"/>
        <v>5518866488.6022797</v>
      </c>
      <c r="H686" s="4">
        <f t="shared" si="42"/>
        <v>1</v>
      </c>
    </row>
    <row r="687" spans="1:8" x14ac:dyDescent="0.3">
      <c r="A687" s="1">
        <v>45519</v>
      </c>
      <c r="B687" s="26">
        <v>121039103322.51674</v>
      </c>
      <c r="C687" s="2">
        <v>116190571128.30901</v>
      </c>
      <c r="D687" s="5">
        <f t="shared" si="43"/>
        <v>-4.1544978003389332E-3</v>
      </c>
      <c r="E687" s="4">
        <f>C687*(1+ReservesUSDT!$E$14)</f>
        <v>122435437104.22128</v>
      </c>
      <c r="F687" s="4">
        <f t="shared" si="40"/>
        <v>121926779350.08826</v>
      </c>
      <c r="G687" s="4">
        <f t="shared" si="41"/>
        <v>5736208221.7792511</v>
      </c>
      <c r="H687" s="4">
        <f t="shared" si="42"/>
        <v>1</v>
      </c>
    </row>
    <row r="688" spans="1:8" x14ac:dyDescent="0.3">
      <c r="A688" s="1">
        <v>45520</v>
      </c>
      <c r="B688" s="26">
        <v>121531642147.72433</v>
      </c>
      <c r="C688" s="2">
        <v>116521301017.536</v>
      </c>
      <c r="D688" s="5">
        <f t="shared" si="43"/>
        <v>4.0692537509567743E-3</v>
      </c>
      <c r="E688" s="4">
        <f>C688*(1+ReservesUSDT!$E$14)</f>
        <v>122783942651.25247</v>
      </c>
      <c r="F688" s="4">
        <f t="shared" si="40"/>
        <v>123283581670.44334</v>
      </c>
      <c r="G688" s="4">
        <f t="shared" si="41"/>
        <v>6762280652.9073486</v>
      </c>
      <c r="H688" s="4">
        <f t="shared" si="42"/>
        <v>1</v>
      </c>
    </row>
    <row r="689" spans="1:8" x14ac:dyDescent="0.3">
      <c r="A689" s="1">
        <v>45521</v>
      </c>
      <c r="B689" s="26">
        <v>121539564115.72731</v>
      </c>
      <c r="C689" s="2">
        <v>116732851982.274</v>
      </c>
      <c r="D689" s="5">
        <f t="shared" si="43"/>
        <v>6.5184406817659398E-5</v>
      </c>
      <c r="E689" s="4">
        <f>C689*(1+ReservesUSDT!$E$14)</f>
        <v>123006863793.52756</v>
      </c>
      <c r="F689" s="4">
        <f t="shared" si="40"/>
        <v>123014881922.97842</v>
      </c>
      <c r="G689" s="4">
        <f t="shared" si="41"/>
        <v>6282029940.704422</v>
      </c>
      <c r="H689" s="4">
        <f t="shared" si="42"/>
        <v>1</v>
      </c>
    </row>
    <row r="690" spans="1:8" x14ac:dyDescent="0.3">
      <c r="A690" s="1">
        <v>45522</v>
      </c>
      <c r="B690" s="26">
        <v>121571262537.3019</v>
      </c>
      <c r="C690" s="2">
        <v>116866602270.811</v>
      </c>
      <c r="D690" s="5">
        <f t="shared" si="43"/>
        <v>2.608074317627338E-4</v>
      </c>
      <c r="E690" s="4">
        <f>C690*(1+ReservesUSDT!$E$14)</f>
        <v>123147802725.84212</v>
      </c>
      <c r="F690" s="4">
        <f t="shared" si="40"/>
        <v>123179920587.99826</v>
      </c>
      <c r="G690" s="4">
        <f t="shared" si="41"/>
        <v>6313318317.1872559</v>
      </c>
      <c r="H690" s="4">
        <f t="shared" si="42"/>
        <v>1</v>
      </c>
    </row>
    <row r="691" spans="1:8" x14ac:dyDescent="0.3">
      <c r="A691" s="1">
        <v>45523</v>
      </c>
      <c r="B691" s="26">
        <v>121844619291.09209</v>
      </c>
      <c r="C691" s="2">
        <v>116739857897.37</v>
      </c>
      <c r="D691" s="5">
        <f t="shared" si="43"/>
        <v>2.2485310104130669E-3</v>
      </c>
      <c r="E691" s="4">
        <f>C691*(1+ReservesUSDT!$E$14)</f>
        <v>123014246253.81468</v>
      </c>
      <c r="F691" s="4">
        <f t="shared" si="40"/>
        <v>123290847601.23897</v>
      </c>
      <c r="G691" s="4">
        <f t="shared" si="41"/>
        <v>6550989703.8689728</v>
      </c>
      <c r="H691" s="4">
        <f t="shared" si="42"/>
        <v>1</v>
      </c>
    </row>
    <row r="692" spans="1:8" x14ac:dyDescent="0.3">
      <c r="A692" s="1">
        <v>45524</v>
      </c>
      <c r="B692" s="26">
        <v>122370471305.30347</v>
      </c>
      <c r="C692" s="2">
        <v>117015270220.48</v>
      </c>
      <c r="D692" s="5">
        <f t="shared" si="43"/>
        <v>4.315759015628722E-3</v>
      </c>
      <c r="E692" s="4">
        <f>C692*(1+ReservesUSDT!$E$14)</f>
        <v>123304461095.14311</v>
      </c>
      <c r="F692" s="4">
        <f t="shared" si="40"/>
        <v>123836613434.78171</v>
      </c>
      <c r="G692" s="4">
        <f t="shared" si="41"/>
        <v>6821343214.301712</v>
      </c>
      <c r="H692" s="4">
        <f t="shared" si="42"/>
        <v>1</v>
      </c>
    </row>
    <row r="693" spans="1:8" x14ac:dyDescent="0.3">
      <c r="A693" s="1">
        <v>45525</v>
      </c>
      <c r="B693" s="26">
        <v>123055147562.14183</v>
      </c>
      <c r="C693" s="2">
        <v>116980055140.24001</v>
      </c>
      <c r="D693" s="5">
        <f t="shared" si="43"/>
        <v>5.5951100746368552E-3</v>
      </c>
      <c r="E693" s="4">
        <f>C693*(1+ReservesUSDT!$E$14)</f>
        <v>123267353318.66887</v>
      </c>
      <c r="F693" s="4">
        <f t="shared" si="40"/>
        <v>123957047729.09596</v>
      </c>
      <c r="G693" s="4">
        <f t="shared" si="41"/>
        <v>6976992588.855957</v>
      </c>
      <c r="H693" s="4">
        <f t="shared" si="42"/>
        <v>1</v>
      </c>
    </row>
    <row r="694" spans="1:8" x14ac:dyDescent="0.3">
      <c r="A694" s="1">
        <v>45526</v>
      </c>
      <c r="B694" s="26">
        <v>122623925422.24135</v>
      </c>
      <c r="C694" s="2">
        <v>117370235101.15401</v>
      </c>
      <c r="D694" s="5">
        <f t="shared" si="43"/>
        <v>-3.5042998886553574E-3</v>
      </c>
      <c r="E694" s="4">
        <f>C694*(1+ReservesUSDT!$E$14)</f>
        <v>123678504185.7307</v>
      </c>
      <c r="F694" s="4">
        <f t="shared" si="40"/>
        <v>123245097617.28358</v>
      </c>
      <c r="G694" s="4">
        <f t="shared" si="41"/>
        <v>5874862516.1295776</v>
      </c>
      <c r="H694" s="4">
        <f t="shared" si="42"/>
        <v>1</v>
      </c>
    </row>
    <row r="695" spans="1:8" x14ac:dyDescent="0.3">
      <c r="A695" s="1">
        <v>45527</v>
      </c>
      <c r="B695" s="26">
        <v>123561859801.97322</v>
      </c>
      <c r="C695" s="2">
        <v>117411769439.627</v>
      </c>
      <c r="D695" s="5">
        <f t="shared" si="43"/>
        <v>7.6488693091678779E-3</v>
      </c>
      <c r="E695" s="4">
        <f>C695*(1+ReservesUSDT!$E$14)</f>
        <v>123722270860.05197</v>
      </c>
      <c r="F695" s="4">
        <f t="shared" si="40"/>
        <v>124668606340.49397</v>
      </c>
      <c r="G695" s="4">
        <f t="shared" si="41"/>
        <v>7256836900.8669739</v>
      </c>
      <c r="H695" s="4">
        <f t="shared" si="42"/>
        <v>1</v>
      </c>
    </row>
    <row r="696" spans="1:8" x14ac:dyDescent="0.3">
      <c r="A696" s="1">
        <v>45528</v>
      </c>
      <c r="B696" s="26">
        <v>123598218116.07425</v>
      </c>
      <c r="C696" s="2">
        <v>117853361164.51601</v>
      </c>
      <c r="D696" s="5">
        <f t="shared" si="43"/>
        <v>2.942519168884169E-4</v>
      </c>
      <c r="E696" s="4">
        <f>C696*(1+ReservesUSDT!$E$14)</f>
        <v>124187596706.48996</v>
      </c>
      <c r="F696" s="4">
        <f t="shared" si="40"/>
        <v>124224139144.87462</v>
      </c>
      <c r="G696" s="4">
        <f t="shared" si="41"/>
        <v>6370777980.3586121</v>
      </c>
      <c r="H696" s="4">
        <f t="shared" si="42"/>
        <v>1</v>
      </c>
    </row>
    <row r="697" spans="1:8" x14ac:dyDescent="0.3">
      <c r="A697" s="1">
        <v>45529</v>
      </c>
      <c r="B697" s="26">
        <v>123603911865.73947</v>
      </c>
      <c r="C697" s="2">
        <v>117976041920.302</v>
      </c>
      <c r="D697" s="5">
        <f t="shared" si="43"/>
        <v>4.6066599923592929E-5</v>
      </c>
      <c r="E697" s="4">
        <f>C697*(1+ReservesUSDT!$E$14)</f>
        <v>124316871154.60629</v>
      </c>
      <c r="F697" s="4">
        <f t="shared" si="40"/>
        <v>124322598010.17352</v>
      </c>
      <c r="G697" s="4">
        <f t="shared" si="41"/>
        <v>6346556089.871521</v>
      </c>
      <c r="H697" s="4">
        <f t="shared" si="42"/>
        <v>1</v>
      </c>
    </row>
    <row r="698" spans="1:8" x14ac:dyDescent="0.3">
      <c r="A698" s="1">
        <v>45530</v>
      </c>
      <c r="B698" s="26">
        <v>123595355842.95766</v>
      </c>
      <c r="C698" s="2">
        <v>117925656123.985</v>
      </c>
      <c r="D698" s="5">
        <f t="shared" si="43"/>
        <v>-6.9221294477380801E-5</v>
      </c>
      <c r="E698" s="4">
        <f>C698*(1+ReservesUSDT!$E$14)</f>
        <v>124263777285.31888</v>
      </c>
      <c r="F698" s="4">
        <f t="shared" si="40"/>
        <v>124255175585.79854</v>
      </c>
      <c r="G698" s="4">
        <f t="shared" si="41"/>
        <v>6329519461.8135376</v>
      </c>
      <c r="H698" s="4">
        <f t="shared" si="42"/>
        <v>1</v>
      </c>
    </row>
    <row r="699" spans="1:8" x14ac:dyDescent="0.3">
      <c r="A699" s="1">
        <v>45531</v>
      </c>
      <c r="B699" s="26">
        <v>124002474876.62044</v>
      </c>
      <c r="C699" s="2">
        <v>117869723009.11</v>
      </c>
      <c r="D699" s="5">
        <f t="shared" si="43"/>
        <v>3.2939670822265611E-3</v>
      </c>
      <c r="E699" s="4">
        <f>C699*(1+ReservesUSDT!$E$14)</f>
        <v>124204837947.11081</v>
      </c>
      <c r="F699" s="4">
        <f t="shared" si="40"/>
        <v>124613964594.76187</v>
      </c>
      <c r="G699" s="4">
        <f t="shared" si="41"/>
        <v>6744241585.6518707</v>
      </c>
      <c r="H699" s="4">
        <f t="shared" si="42"/>
        <v>1</v>
      </c>
    </row>
    <row r="700" spans="1:8" x14ac:dyDescent="0.3">
      <c r="A700" s="1">
        <v>45532</v>
      </c>
      <c r="B700" s="26">
        <v>123737647640.85519</v>
      </c>
      <c r="C700" s="2">
        <v>117955490801.03</v>
      </c>
      <c r="D700" s="5">
        <f t="shared" si="43"/>
        <v>-2.1356608892583832E-3</v>
      </c>
      <c r="E700" s="4">
        <f>C700*(1+ReservesUSDT!$E$14)</f>
        <v>124295215479.39432</v>
      </c>
      <c r="F700" s="4">
        <f t="shared" si="40"/>
        <v>124029763048.97302</v>
      </c>
      <c r="G700" s="4">
        <f t="shared" si="41"/>
        <v>6074272247.9430237</v>
      </c>
      <c r="H700" s="4">
        <f t="shared" si="42"/>
        <v>1</v>
      </c>
    </row>
    <row r="701" spans="1:8" x14ac:dyDescent="0.3">
      <c r="A701" s="1">
        <v>45533</v>
      </c>
      <c r="B701" s="26">
        <v>123466109920.283</v>
      </c>
      <c r="C701" s="2">
        <v>118135731907.63901</v>
      </c>
      <c r="D701" s="5">
        <f t="shared" si="43"/>
        <v>-2.1944632514779932E-3</v>
      </c>
      <c r="E701" s="4">
        <f>C701*(1+ReservesUSDT!$E$14)</f>
        <v>124485143960.31601</v>
      </c>
      <c r="F701" s="4">
        <f t="shared" si="40"/>
        <v>124211965886.54015</v>
      </c>
      <c r="G701" s="4">
        <f t="shared" si="41"/>
        <v>6076233978.9011383</v>
      </c>
      <c r="H701" s="4">
        <f t="shared" si="42"/>
        <v>1</v>
      </c>
    </row>
    <row r="702" spans="1:8" x14ac:dyDescent="0.3">
      <c r="A702" s="1">
        <v>45534</v>
      </c>
      <c r="B702" s="26">
        <v>123572796364.16081</v>
      </c>
      <c r="C702" s="2">
        <v>118172891314.813</v>
      </c>
      <c r="D702" s="5">
        <f t="shared" si="43"/>
        <v>8.6409496457522366E-4</v>
      </c>
      <c r="E702" s="4">
        <f>C702*(1+ReservesUSDT!$E$14)</f>
        <v>124524300564.98454</v>
      </c>
      <c r="F702" s="4">
        <f t="shared" si="40"/>
        <v>124631901386.07001</v>
      </c>
      <c r="G702" s="4">
        <f t="shared" si="41"/>
        <v>6459010071.2570038</v>
      </c>
      <c r="H702" s="4">
        <f t="shared" si="42"/>
        <v>1</v>
      </c>
    </row>
    <row r="703" spans="1:8" x14ac:dyDescent="0.3">
      <c r="A703" s="1">
        <v>45535</v>
      </c>
      <c r="B703" s="26">
        <v>123565959494.02943</v>
      </c>
      <c r="C703" s="2">
        <v>118222000180.625</v>
      </c>
      <c r="D703" s="5">
        <f t="shared" si="43"/>
        <v>-5.5326660337363998E-5</v>
      </c>
      <c r="E703" s="4">
        <f>C703*(1+ReservesUSDT!$E$14)</f>
        <v>124576048872.89796</v>
      </c>
      <c r="F703" s="4">
        <f t="shared" si="40"/>
        <v>124569156496.15581</v>
      </c>
      <c r="G703" s="4">
        <f t="shared" si="41"/>
        <v>6347156315.5308075</v>
      </c>
      <c r="H703" s="4">
        <f t="shared" si="42"/>
        <v>1</v>
      </c>
    </row>
    <row r="704" spans="1:8" x14ac:dyDescent="0.3">
      <c r="A704" s="1">
        <v>45536</v>
      </c>
      <c r="B704" s="26">
        <v>123525741547.08229</v>
      </c>
      <c r="C704" s="2">
        <v>118230433723.711</v>
      </c>
      <c r="D704" s="5">
        <f t="shared" si="43"/>
        <v>-3.2547755961128468E-4</v>
      </c>
      <c r="E704" s="4">
        <f>C704*(1+ReservesUSDT!$E$14)</f>
        <v>124584935691.54465</v>
      </c>
      <c r="F704" s="4">
        <f t="shared" si="40"/>
        <v>124544386090.71143</v>
      </c>
      <c r="G704" s="4">
        <f t="shared" si="41"/>
        <v>6313952367.0004272</v>
      </c>
      <c r="H704" s="4">
        <f t="shared" si="42"/>
        <v>1</v>
      </c>
    </row>
    <row r="705" spans="1:8" x14ac:dyDescent="0.3">
      <c r="A705" s="1">
        <v>45537</v>
      </c>
      <c r="B705" s="26">
        <v>123563279898.28233</v>
      </c>
      <c r="C705" s="2">
        <v>118295677077.48801</v>
      </c>
      <c r="D705" s="5">
        <f t="shared" si="43"/>
        <v>3.0389091965689471E-4</v>
      </c>
      <c r="E705" s="4">
        <f>C705*(1+ReservesUSDT!$E$14)</f>
        <v>124653685663.76926</v>
      </c>
      <c r="F705" s="4">
        <f t="shared" si="40"/>
        <v>124691566786.94424</v>
      </c>
      <c r="G705" s="4">
        <f t="shared" si="41"/>
        <v>6395889709.4562378</v>
      </c>
      <c r="H705" s="4">
        <f t="shared" si="42"/>
        <v>1</v>
      </c>
    </row>
    <row r="706" spans="1:8" x14ac:dyDescent="0.3">
      <c r="A706" s="1">
        <v>45538</v>
      </c>
      <c r="B706" s="26">
        <v>123498310938.91371</v>
      </c>
      <c r="C706" s="2">
        <v>118015323883.80299</v>
      </c>
      <c r="D706" s="5">
        <f t="shared" si="43"/>
        <v>-5.2579503734527337E-4</v>
      </c>
      <c r="E706" s="4">
        <f>C706*(1+ReservesUSDT!$E$14)</f>
        <v>124358264396.11334</v>
      </c>
      <c r="F706" s="4">
        <f t="shared" ref="F706:F769" si="44">E706*(D706+1)</f>
        <v>124292877437.84099</v>
      </c>
      <c r="G706" s="4">
        <f t="shared" ref="G706:G769" si="45">F706-C706</f>
        <v>6277553554.0379944</v>
      </c>
      <c r="H706" s="4">
        <f t="shared" si="42"/>
        <v>1</v>
      </c>
    </row>
    <row r="707" spans="1:8" x14ac:dyDescent="0.3">
      <c r="A707" s="1">
        <v>45539</v>
      </c>
      <c r="B707" s="26">
        <v>124289498625.69705</v>
      </c>
      <c r="C707" s="2">
        <v>117932307878.338</v>
      </c>
      <c r="D707" s="5">
        <f t="shared" si="43"/>
        <v>6.4064656493535987E-3</v>
      </c>
      <c r="E707" s="4">
        <f>C707*(1+ReservesUSDT!$E$14)</f>
        <v>124270786549.87289</v>
      </c>
      <c r="F707" s="4">
        <f t="shared" si="44"/>
        <v>125066923075.12282</v>
      </c>
      <c r="G707" s="4">
        <f t="shared" si="45"/>
        <v>7134615196.7848206</v>
      </c>
      <c r="H707" s="4">
        <f t="shared" ref="H707:H770" si="46">IF(G707&gt;0,1,0)</f>
        <v>1</v>
      </c>
    </row>
    <row r="708" spans="1:8" x14ac:dyDescent="0.3">
      <c r="A708" s="1">
        <v>45540</v>
      </c>
      <c r="B708" s="26">
        <v>124517124732.72618</v>
      </c>
      <c r="C708" s="2">
        <v>118074249578.67</v>
      </c>
      <c r="D708" s="5">
        <f t="shared" ref="D708:D771" si="47">(B708-B707)/B707</f>
        <v>1.8314186600320468E-3</v>
      </c>
      <c r="E708" s="4">
        <f>C708*(1+ReservesUSDT!$E$14)</f>
        <v>124420357155.77234</v>
      </c>
      <c r="F708" s="4">
        <f t="shared" si="44"/>
        <v>124648222919.55528</v>
      </c>
      <c r="G708" s="4">
        <f t="shared" si="45"/>
        <v>6573973340.8852844</v>
      </c>
      <c r="H708" s="4">
        <f t="shared" si="46"/>
        <v>1</v>
      </c>
    </row>
    <row r="709" spans="1:8" x14ac:dyDescent="0.3">
      <c r="A709" s="1">
        <v>45541</v>
      </c>
      <c r="B709" s="26">
        <v>124458437364.89278</v>
      </c>
      <c r="C709" s="2">
        <v>118124553014.565</v>
      </c>
      <c r="D709" s="5">
        <f t="shared" si="47"/>
        <v>-4.7131965148870846E-4</v>
      </c>
      <c r="E709" s="4">
        <f>C709*(1+ReservesUSDT!$E$14)</f>
        <v>124473364238.03247</v>
      </c>
      <c r="F709" s="4">
        <f t="shared" si="44"/>
        <v>124414697495.38017</v>
      </c>
      <c r="G709" s="4">
        <f t="shared" si="45"/>
        <v>6290144480.8151703</v>
      </c>
      <c r="H709" s="4">
        <f t="shared" si="46"/>
        <v>1</v>
      </c>
    </row>
    <row r="710" spans="1:8" x14ac:dyDescent="0.3">
      <c r="A710" s="1">
        <v>45542</v>
      </c>
      <c r="B710" s="26">
        <v>124557604760.79584</v>
      </c>
      <c r="C710" s="2">
        <v>118197461602.92999</v>
      </c>
      <c r="D710" s="5">
        <f t="shared" si="47"/>
        <v>7.9679126624671926E-4</v>
      </c>
      <c r="E710" s="4">
        <f>C710*(1+ReservesUSDT!$E$14)</f>
        <v>124550191426.31836</v>
      </c>
      <c r="F710" s="4">
        <f t="shared" si="44"/>
        <v>124649431931.05621</v>
      </c>
      <c r="G710" s="4">
        <f t="shared" si="45"/>
        <v>6451970328.1262207</v>
      </c>
      <c r="H710" s="4">
        <f t="shared" si="46"/>
        <v>1</v>
      </c>
    </row>
    <row r="711" spans="1:8" x14ac:dyDescent="0.3">
      <c r="A711" s="1">
        <v>45543</v>
      </c>
      <c r="B711" s="26">
        <v>124573100561.23466</v>
      </c>
      <c r="C711" s="2">
        <v>118192306888.513</v>
      </c>
      <c r="D711" s="5">
        <f t="shared" si="47"/>
        <v>1.2440669896138508E-4</v>
      </c>
      <c r="E711" s="4">
        <f>C711*(1+ReservesUSDT!$E$14)</f>
        <v>124544759662.73665</v>
      </c>
      <c r="F711" s="4">
        <f t="shared" si="44"/>
        <v>124560253865.15923</v>
      </c>
      <c r="G711" s="4">
        <f t="shared" si="45"/>
        <v>6367946976.646225</v>
      </c>
      <c r="H711" s="4">
        <f t="shared" si="46"/>
        <v>1</v>
      </c>
    </row>
    <row r="712" spans="1:8" x14ac:dyDescent="0.3">
      <c r="A712" s="1">
        <v>45544</v>
      </c>
      <c r="B712" s="26">
        <v>125440173131.38541</v>
      </c>
      <c r="C712" s="2">
        <v>118097524596.748</v>
      </c>
      <c r="D712" s="5">
        <f t="shared" si="47"/>
        <v>6.9603515224743624E-3</v>
      </c>
      <c r="E712" s="4">
        <f>C712*(1+ReservesUSDT!$E$14)</f>
        <v>124444883130.50778</v>
      </c>
      <c r="F712" s="4">
        <f t="shared" si="44"/>
        <v>125311063262.26935</v>
      </c>
      <c r="G712" s="4">
        <f t="shared" si="45"/>
        <v>7213538665.521347</v>
      </c>
      <c r="H712" s="4">
        <f t="shared" si="46"/>
        <v>1</v>
      </c>
    </row>
    <row r="713" spans="1:8" x14ac:dyDescent="0.3">
      <c r="A713" s="1">
        <v>45545</v>
      </c>
      <c r="B713" s="26">
        <v>126779100605.06631</v>
      </c>
      <c r="C713" s="2">
        <v>118169308693.40601</v>
      </c>
      <c r="D713" s="5">
        <f t="shared" si="47"/>
        <v>1.0673833113085091E-2</v>
      </c>
      <c r="E713" s="4">
        <f>C713*(1+ReservesUSDT!$E$14)</f>
        <v>124520525389.30818</v>
      </c>
      <c r="F713" s="4">
        <f t="shared" si="44"/>
        <v>125849636696.46733</v>
      </c>
      <c r="G713" s="4">
        <f t="shared" si="45"/>
        <v>7680328003.0613251</v>
      </c>
      <c r="H713" s="4">
        <f t="shared" si="46"/>
        <v>1</v>
      </c>
    </row>
    <row r="714" spans="1:8" x14ac:dyDescent="0.3">
      <c r="A714" s="1">
        <v>45546</v>
      </c>
      <c r="B714" s="26">
        <v>125934115475.31775</v>
      </c>
      <c r="C714" s="2">
        <v>118369979986.925</v>
      </c>
      <c r="D714" s="5">
        <f t="shared" si="47"/>
        <v>-6.6650191215727756E-3</v>
      </c>
      <c r="E714" s="4">
        <f>C714*(1+ReservesUSDT!$E$14)</f>
        <v>124731982113.35799</v>
      </c>
      <c r="F714" s="4">
        <f t="shared" si="44"/>
        <v>123900641067.50078</v>
      </c>
      <c r="G714" s="4">
        <f t="shared" si="45"/>
        <v>5530661080.5757751</v>
      </c>
      <c r="H714" s="4">
        <f t="shared" si="46"/>
        <v>1</v>
      </c>
    </row>
    <row r="715" spans="1:8" x14ac:dyDescent="0.3">
      <c r="A715" s="1">
        <v>45547</v>
      </c>
      <c r="B715" s="26">
        <v>126837491314.43683</v>
      </c>
      <c r="C715" s="2">
        <v>118453823970.218</v>
      </c>
      <c r="D715" s="5">
        <f t="shared" si="47"/>
        <v>7.1734004380737898E-3</v>
      </c>
      <c r="E715" s="4">
        <f>C715*(1+ReservesUSDT!$E$14)</f>
        <v>124820332438.54662</v>
      </c>
      <c r="F715" s="4">
        <f t="shared" si="44"/>
        <v>125715718665.94179</v>
      </c>
      <c r="G715" s="4">
        <f t="shared" si="45"/>
        <v>7261894695.7237854</v>
      </c>
      <c r="H715" s="4">
        <f t="shared" si="46"/>
        <v>1</v>
      </c>
    </row>
    <row r="716" spans="1:8" x14ac:dyDescent="0.3">
      <c r="A716" s="1">
        <v>45548</v>
      </c>
      <c r="B716" s="26">
        <v>128904911629.34328</v>
      </c>
      <c r="C716" s="2">
        <v>118400065870.786</v>
      </c>
      <c r="D716" s="5">
        <f t="shared" si="47"/>
        <v>1.6299757220688042E-2</v>
      </c>
      <c r="E716" s="4">
        <f>C716*(1+ReservesUSDT!$E$14)</f>
        <v>124763685015.80022</v>
      </c>
      <c r="F716" s="4">
        <f t="shared" si="44"/>
        <v>126797302791.51614</v>
      </c>
      <c r="G716" s="4">
        <f t="shared" si="45"/>
        <v>8397236920.7301483</v>
      </c>
      <c r="H716" s="4">
        <f t="shared" si="46"/>
        <v>1</v>
      </c>
    </row>
    <row r="717" spans="1:8" x14ac:dyDescent="0.3">
      <c r="A717" s="1">
        <v>45549</v>
      </c>
      <c r="B717" s="26">
        <v>128916397088.89825</v>
      </c>
      <c r="C717" s="2">
        <v>118715373464.871</v>
      </c>
      <c r="D717" s="5">
        <f t="shared" si="47"/>
        <v>8.9100247692679258E-5</v>
      </c>
      <c r="E717" s="4">
        <f>C717*(1+ReservesUSDT!$E$14)</f>
        <v>125095939369.39528</v>
      </c>
      <c r="F717" s="4">
        <f t="shared" si="44"/>
        <v>125107085448.57843</v>
      </c>
      <c r="G717" s="4">
        <f t="shared" si="45"/>
        <v>6391711983.707428</v>
      </c>
      <c r="H717" s="4">
        <f t="shared" si="46"/>
        <v>1</v>
      </c>
    </row>
    <row r="718" spans="1:8" x14ac:dyDescent="0.3">
      <c r="A718" s="1">
        <v>45550</v>
      </c>
      <c r="B718" s="26">
        <v>128899671510.8716</v>
      </c>
      <c r="C718" s="2">
        <v>118621353590.589</v>
      </c>
      <c r="D718" s="5">
        <f t="shared" si="47"/>
        <v>-1.2973972593357126E-4</v>
      </c>
      <c r="E718" s="4">
        <f>C718*(1+ReservesUSDT!$E$14)</f>
        <v>124996866232.11388</v>
      </c>
      <c r="F718" s="4">
        <f t="shared" si="44"/>
        <v>124980649172.94637</v>
      </c>
      <c r="G718" s="4">
        <f t="shared" si="45"/>
        <v>6359295582.3573608</v>
      </c>
      <c r="H718" s="4">
        <f t="shared" si="46"/>
        <v>1</v>
      </c>
    </row>
    <row r="719" spans="1:8" x14ac:dyDescent="0.3">
      <c r="A719" s="1">
        <v>45551</v>
      </c>
      <c r="B719" s="26">
        <v>129138148536.69687</v>
      </c>
      <c r="C719" s="2">
        <v>118802612881.71201</v>
      </c>
      <c r="D719" s="5">
        <f t="shared" si="47"/>
        <v>1.8500980105690811E-3</v>
      </c>
      <c r="E719" s="4">
        <f>C719*(1+ReservesUSDT!$E$14)</f>
        <v>125187867621.66156</v>
      </c>
      <c r="F719" s="4">
        <f t="shared" si="44"/>
        <v>125419477446.49579</v>
      </c>
      <c r="G719" s="4">
        <f t="shared" si="45"/>
        <v>6616864564.783783</v>
      </c>
      <c r="H719" s="4">
        <f t="shared" si="46"/>
        <v>1</v>
      </c>
    </row>
    <row r="720" spans="1:8" x14ac:dyDescent="0.3">
      <c r="A720" s="1">
        <v>45552</v>
      </c>
      <c r="B720" s="26">
        <v>129626945562.71887</v>
      </c>
      <c r="C720" s="2">
        <v>118588812120.918</v>
      </c>
      <c r="D720" s="5">
        <f t="shared" si="47"/>
        <v>3.7850707289883664E-3</v>
      </c>
      <c r="E720" s="4">
        <f>C720*(1+ReservesUSDT!$E$14)</f>
        <v>124962575764.0966</v>
      </c>
      <c r="F720" s="4">
        <f t="shared" si="44"/>
        <v>125435567951.84027</v>
      </c>
      <c r="G720" s="4">
        <f t="shared" si="45"/>
        <v>6846755830.9222717</v>
      </c>
      <c r="H720" s="4">
        <f t="shared" si="46"/>
        <v>1</v>
      </c>
    </row>
    <row r="721" spans="1:8" x14ac:dyDescent="0.3">
      <c r="A721" s="1">
        <v>45553</v>
      </c>
      <c r="B721" s="26">
        <v>131849579895.74364</v>
      </c>
      <c r="C721" s="2">
        <v>118718182140.332</v>
      </c>
      <c r="D721" s="5">
        <f t="shared" si="47"/>
        <v>1.7146391310665903E-2</v>
      </c>
      <c r="E721" s="4">
        <f>C721*(1+ReservesUSDT!$E$14)</f>
        <v>125098899002.04372</v>
      </c>
      <c r="F721" s="4">
        <f t="shared" si="44"/>
        <v>127243893676.86624</v>
      </c>
      <c r="G721" s="4">
        <f t="shared" si="45"/>
        <v>8525711536.5342407</v>
      </c>
      <c r="H721" s="4">
        <f t="shared" si="46"/>
        <v>1</v>
      </c>
    </row>
    <row r="722" spans="1:8" x14ac:dyDescent="0.3">
      <c r="A722" s="1">
        <v>45554</v>
      </c>
      <c r="B722" s="26">
        <v>133105207451.79626</v>
      </c>
      <c r="C722" s="2">
        <v>118956816677.979</v>
      </c>
      <c r="D722" s="5">
        <f t="shared" si="47"/>
        <v>9.5231820764653165E-3</v>
      </c>
      <c r="E722" s="4">
        <f>C722*(1+ReservesUSDT!$E$14)</f>
        <v>125350359371.34262</v>
      </c>
      <c r="F722" s="4">
        <f t="shared" si="44"/>
        <v>126544093666.98628</v>
      </c>
      <c r="G722" s="4">
        <f t="shared" si="45"/>
        <v>7587276989.0072784</v>
      </c>
      <c r="H722" s="4">
        <f t="shared" si="46"/>
        <v>1</v>
      </c>
    </row>
    <row r="723" spans="1:8" x14ac:dyDescent="0.3">
      <c r="A723" s="1">
        <v>45555</v>
      </c>
      <c r="B723" s="26">
        <v>134493095245.92317</v>
      </c>
      <c r="C723" s="2">
        <v>118889277623.86</v>
      </c>
      <c r="D723" s="5">
        <f t="shared" si="47"/>
        <v>1.0426998467580825E-2</v>
      </c>
      <c r="E723" s="4">
        <f>C723*(1+ReservesUSDT!$E$14)</f>
        <v>125279190312.3358</v>
      </c>
      <c r="F723" s="4">
        <f t="shared" si="44"/>
        <v>126585476237.74229</v>
      </c>
      <c r="G723" s="4">
        <f t="shared" si="45"/>
        <v>7696198613.8822937</v>
      </c>
      <c r="H723" s="4">
        <f t="shared" si="46"/>
        <v>1</v>
      </c>
    </row>
    <row r="724" spans="1:8" x14ac:dyDescent="0.3">
      <c r="A724" s="1">
        <v>45556</v>
      </c>
      <c r="B724" s="26">
        <v>134518421731.66277</v>
      </c>
      <c r="C724" s="2">
        <v>119089506174.472</v>
      </c>
      <c r="D724" s="5">
        <f t="shared" si="47"/>
        <v>1.8831067642010579E-4</v>
      </c>
      <c r="E724" s="4">
        <f>C724*(1+ReservesUSDT!$E$14)</f>
        <v>125490180497.48476</v>
      </c>
      <c r="F724" s="4">
        <f t="shared" si="44"/>
        <v>125513811638.2583</v>
      </c>
      <c r="G724" s="4">
        <f t="shared" si="45"/>
        <v>6424305463.7863007</v>
      </c>
      <c r="H724" s="4">
        <f t="shared" si="46"/>
        <v>1</v>
      </c>
    </row>
    <row r="725" spans="1:8" x14ac:dyDescent="0.3">
      <c r="A725" s="1">
        <v>45557</v>
      </c>
      <c r="B725" s="26">
        <v>134522265540.16492</v>
      </c>
      <c r="C725" s="2">
        <v>119131553251.092</v>
      </c>
      <c r="D725" s="5">
        <f t="shared" si="47"/>
        <v>2.857458816918857E-5</v>
      </c>
      <c r="E725" s="4">
        <f>C725*(1+ReservesUSDT!$E$14)</f>
        <v>125534487467.96379</v>
      </c>
      <c r="F725" s="4">
        <f t="shared" si="44"/>
        <v>125538074564.24422</v>
      </c>
      <c r="G725" s="4">
        <f t="shared" si="45"/>
        <v>6406521313.1522217</v>
      </c>
      <c r="H725" s="4">
        <f t="shared" si="46"/>
        <v>1</v>
      </c>
    </row>
    <row r="726" spans="1:8" x14ac:dyDescent="0.3">
      <c r="A726" s="1">
        <v>45558</v>
      </c>
      <c r="B726" s="26">
        <v>135583523623.01125</v>
      </c>
      <c r="C726" s="2">
        <v>119142486489.026</v>
      </c>
      <c r="D726" s="5">
        <f t="shared" si="47"/>
        <v>7.8890886842034654E-3</v>
      </c>
      <c r="E726" s="4">
        <f>C726*(1+ReservesUSDT!$E$14)</f>
        <v>125546008331.9411</v>
      </c>
      <c r="F726" s="4">
        <f t="shared" si="44"/>
        <v>126536451925.61954</v>
      </c>
      <c r="G726" s="4">
        <f t="shared" si="45"/>
        <v>7393965436.5935364</v>
      </c>
      <c r="H726" s="4">
        <f t="shared" si="46"/>
        <v>1</v>
      </c>
    </row>
    <row r="727" spans="1:8" x14ac:dyDescent="0.3">
      <c r="A727" s="1">
        <v>45559</v>
      </c>
      <c r="B727" s="26">
        <v>135831240829.17929</v>
      </c>
      <c r="C727" s="2">
        <v>119225487097.90601</v>
      </c>
      <c r="D727" s="5">
        <f t="shared" si="47"/>
        <v>1.8270450534743476E-3</v>
      </c>
      <c r="E727" s="4">
        <f>C727*(1+ReservesUSDT!$E$14)</f>
        <v>125633469954.08011</v>
      </c>
      <c r="F727" s="4">
        <f t="shared" si="44"/>
        <v>125863007963.91052</v>
      </c>
      <c r="G727" s="4">
        <f t="shared" si="45"/>
        <v>6637520866.0045166</v>
      </c>
      <c r="H727" s="4">
        <f t="shared" si="46"/>
        <v>1</v>
      </c>
    </row>
    <row r="728" spans="1:8" x14ac:dyDescent="0.3">
      <c r="A728" s="1">
        <v>45560</v>
      </c>
      <c r="B728" s="26">
        <v>135676486764.30598</v>
      </c>
      <c r="C728" s="2">
        <v>119245380622.48</v>
      </c>
      <c r="D728" s="5">
        <f t="shared" si="47"/>
        <v>-1.1393112801489035E-3</v>
      </c>
      <c r="E728" s="4">
        <f>C728*(1+ReservesUSDT!$E$14)</f>
        <v>125654432691.01399</v>
      </c>
      <c r="F728" s="4">
        <f t="shared" si="44"/>
        <v>125511273178.44841</v>
      </c>
      <c r="G728" s="4">
        <f t="shared" si="45"/>
        <v>6265892555.9684143</v>
      </c>
      <c r="H728" s="4">
        <f t="shared" si="46"/>
        <v>1</v>
      </c>
    </row>
    <row r="729" spans="1:8" x14ac:dyDescent="0.3">
      <c r="A729" s="1">
        <v>45561</v>
      </c>
      <c r="B729" s="26">
        <v>135788831646.96648</v>
      </c>
      <c r="C729" s="2">
        <v>119330816979.414</v>
      </c>
      <c r="D729" s="5">
        <f t="shared" si="47"/>
        <v>8.2803502168842891E-4</v>
      </c>
      <c r="E729" s="4">
        <f>C729*(1+ReservesUSDT!$E$14)</f>
        <v>125744460974.75705</v>
      </c>
      <c r="F729" s="4">
        <f t="shared" si="44"/>
        <v>125848581792.22749</v>
      </c>
      <c r="G729" s="4">
        <f t="shared" si="45"/>
        <v>6517764812.8134918</v>
      </c>
      <c r="H729" s="4">
        <f t="shared" si="46"/>
        <v>1</v>
      </c>
    </row>
    <row r="730" spans="1:8" x14ac:dyDescent="0.3">
      <c r="A730" s="1">
        <v>45562</v>
      </c>
      <c r="B730" s="26">
        <v>136060367961.46623</v>
      </c>
      <c r="C730" s="2">
        <v>119333889219.377</v>
      </c>
      <c r="D730" s="5">
        <f t="shared" si="47"/>
        <v>1.9996954919364457E-3</v>
      </c>
      <c r="E730" s="4">
        <f>C730*(1+ReservesUSDT!$E$14)</f>
        <v>125747698337.64377</v>
      </c>
      <c r="F730" s="4">
        <f t="shared" si="44"/>
        <v>125999155443.13092</v>
      </c>
      <c r="G730" s="4">
        <f t="shared" si="45"/>
        <v>6665266223.7539215</v>
      </c>
      <c r="H730" s="4">
        <f t="shared" si="46"/>
        <v>1</v>
      </c>
    </row>
    <row r="731" spans="1:8" x14ac:dyDescent="0.3">
      <c r="A731" s="1">
        <v>45563</v>
      </c>
      <c r="B731" s="26">
        <v>136048580332.29561</v>
      </c>
      <c r="C731" s="2">
        <v>119481674680.345</v>
      </c>
      <c r="D731" s="5">
        <f t="shared" si="47"/>
        <v>-8.6635288050684704E-5</v>
      </c>
      <c r="E731" s="4">
        <f>C731*(1+ReservesUSDT!$E$14)</f>
        <v>125903426787.34117</v>
      </c>
      <c r="F731" s="4">
        <f t="shared" si="44"/>
        <v>125892519107.69489</v>
      </c>
      <c r="G731" s="4">
        <f t="shared" si="45"/>
        <v>6410844427.349884</v>
      </c>
      <c r="H731" s="4">
        <f t="shared" si="46"/>
        <v>1</v>
      </c>
    </row>
    <row r="732" spans="1:8" x14ac:dyDescent="0.3">
      <c r="A732" s="1">
        <v>45564</v>
      </c>
      <c r="B732" s="26">
        <v>136061912718.85291</v>
      </c>
      <c r="C732" s="2">
        <v>119646728684.201</v>
      </c>
      <c r="D732" s="5">
        <f t="shared" si="47"/>
        <v>9.7997248664651238E-5</v>
      </c>
      <c r="E732" s="4">
        <f>C732*(1+ReservesUSDT!$E$14)</f>
        <v>126077351908.04305</v>
      </c>
      <c r="F732" s="4">
        <f t="shared" si="44"/>
        <v>126089707141.64894</v>
      </c>
      <c r="G732" s="4">
        <f t="shared" si="45"/>
        <v>6442978457.447937</v>
      </c>
      <c r="H732" s="4">
        <f t="shared" si="46"/>
        <v>1</v>
      </c>
    </row>
    <row r="733" spans="1:8" x14ac:dyDescent="0.3">
      <c r="A733" s="18">
        <v>45565</v>
      </c>
      <c r="B733" s="26">
        <v>125495517374.35345</v>
      </c>
      <c r="C733" s="2">
        <v>119508803828.783</v>
      </c>
      <c r="D733" s="5">
        <v>0</v>
      </c>
      <c r="E733" s="4">
        <f>C733*(1+ReservesUSDT!$E$15)</f>
        <v>125611339574.4408</v>
      </c>
      <c r="F733" s="4">
        <f t="shared" si="44"/>
        <v>125611339574.4408</v>
      </c>
      <c r="G733" s="4">
        <f t="shared" si="45"/>
        <v>6102535745.6577911</v>
      </c>
      <c r="H733" s="4">
        <f t="shared" si="46"/>
        <v>1</v>
      </c>
    </row>
    <row r="734" spans="1:8" x14ac:dyDescent="0.3">
      <c r="A734" s="1">
        <v>45566</v>
      </c>
      <c r="B734" s="26">
        <v>126349184121.29283</v>
      </c>
      <c r="C734" s="2">
        <v>119716177650.742</v>
      </c>
      <c r="D734" s="5">
        <f t="shared" si="47"/>
        <v>6.8023684415188046E-3</v>
      </c>
      <c r="E734" s="4">
        <f>C734*(1+ReservesUSDT!$E$15)</f>
        <v>125829302625.98518</v>
      </c>
      <c r="F734" s="4">
        <f t="shared" si="44"/>
        <v>126685239903.18651</v>
      </c>
      <c r="G734" s="4">
        <f t="shared" si="45"/>
        <v>6969062252.4445038</v>
      </c>
      <c r="H734" s="4">
        <f t="shared" si="46"/>
        <v>1</v>
      </c>
    </row>
    <row r="735" spans="1:8" x14ac:dyDescent="0.3">
      <c r="A735" s="1">
        <v>45567</v>
      </c>
      <c r="B735" s="26">
        <v>126042900948.23767</v>
      </c>
      <c r="C735" s="2">
        <v>119609196026.144</v>
      </c>
      <c r="D735" s="5">
        <f t="shared" si="47"/>
        <v>-2.4241009167192918E-3</v>
      </c>
      <c r="E735" s="4">
        <f>C735*(1+ReservesUSDT!$E$15)</f>
        <v>125716858147.04237</v>
      </c>
      <c r="F735" s="4">
        <f t="shared" si="44"/>
        <v>125412107795.96106</v>
      </c>
      <c r="G735" s="4">
        <f t="shared" si="45"/>
        <v>5802911769.8170624</v>
      </c>
      <c r="H735" s="4">
        <f t="shared" si="46"/>
        <v>1</v>
      </c>
    </row>
    <row r="736" spans="1:8" x14ac:dyDescent="0.3">
      <c r="A736" s="1">
        <v>45568</v>
      </c>
      <c r="B736" s="26">
        <v>126140145966.86488</v>
      </c>
      <c r="C736" s="2">
        <v>119655789008.589</v>
      </c>
      <c r="D736" s="5">
        <f t="shared" si="47"/>
        <v>7.7152317104434436E-4</v>
      </c>
      <c r="E736" s="4">
        <f>C736*(1+ReservesUSDT!$E$15)</f>
        <v>125765830329.44386</v>
      </c>
      <c r="F736" s="4">
        <f t="shared" si="44"/>
        <v>125862861581.66866</v>
      </c>
      <c r="G736" s="4">
        <f t="shared" si="45"/>
        <v>6207072573.0796509</v>
      </c>
      <c r="H736" s="4">
        <f t="shared" si="46"/>
        <v>1</v>
      </c>
    </row>
    <row r="737" spans="1:8" x14ac:dyDescent="0.3">
      <c r="A737" s="1">
        <v>45569</v>
      </c>
      <c r="B737" s="26">
        <v>125528381940.94341</v>
      </c>
      <c r="C737" s="2">
        <v>119618717248.59399</v>
      </c>
      <c r="D737" s="5">
        <f t="shared" si="47"/>
        <v>-4.8498756778209175E-3</v>
      </c>
      <c r="E737" s="4">
        <f>C737*(1+ReservesUSDT!$E$15)</f>
        <v>125726865556.27094</v>
      </c>
      <c r="F737" s="4">
        <f t="shared" si="44"/>
        <v>125117105888.96092</v>
      </c>
      <c r="G737" s="4">
        <f t="shared" si="45"/>
        <v>5498388640.3669281</v>
      </c>
      <c r="H737" s="4">
        <f t="shared" si="46"/>
        <v>1</v>
      </c>
    </row>
    <row r="738" spans="1:8" x14ac:dyDescent="0.3">
      <c r="A738" s="1">
        <v>45570</v>
      </c>
      <c r="B738" s="26">
        <v>125475998400.37222</v>
      </c>
      <c r="C738" s="2">
        <v>119681714324.828</v>
      </c>
      <c r="D738" s="5">
        <f t="shared" si="47"/>
        <v>-4.1730435588524376E-4</v>
      </c>
      <c r="E738" s="4">
        <f>C738*(1+ReservesUSDT!$E$15)</f>
        <v>125793079482.62204</v>
      </c>
      <c r="F738" s="4">
        <f t="shared" si="44"/>
        <v>125740585482.61372</v>
      </c>
      <c r="G738" s="4">
        <f t="shared" si="45"/>
        <v>6058871157.7857208</v>
      </c>
      <c r="H738" s="4">
        <f t="shared" si="46"/>
        <v>1</v>
      </c>
    </row>
    <row r="739" spans="1:8" x14ac:dyDescent="0.3">
      <c r="A739" s="1">
        <v>45571</v>
      </c>
      <c r="B739" s="26">
        <v>125543580002.27776</v>
      </c>
      <c r="C739" s="2">
        <v>119652656652.73</v>
      </c>
      <c r="D739" s="5">
        <f t="shared" si="47"/>
        <v>5.3860182638189996E-4</v>
      </c>
      <c r="E739" s="4">
        <f>C739*(1+ReservesUSDT!$E$15)</f>
        <v>125762538024.5854</v>
      </c>
      <c r="F739" s="4">
        <f t="shared" si="44"/>
        <v>125830273957.25587</v>
      </c>
      <c r="G739" s="4">
        <f t="shared" si="45"/>
        <v>6177617304.5258789</v>
      </c>
      <c r="H739" s="4">
        <f t="shared" si="46"/>
        <v>1</v>
      </c>
    </row>
    <row r="740" spans="1:8" x14ac:dyDescent="0.3">
      <c r="A740" s="1">
        <v>45572</v>
      </c>
      <c r="B740" s="26">
        <v>124915735127.69455</v>
      </c>
      <c r="C740" s="2">
        <v>119669524233.95399</v>
      </c>
      <c r="D740" s="5">
        <f t="shared" si="47"/>
        <v>-5.0010113983671254E-3</v>
      </c>
      <c r="E740" s="4">
        <f>C740*(1+ReservesUSDT!$E$15)</f>
        <v>125780266923.25267</v>
      </c>
      <c r="F740" s="4">
        <f t="shared" si="44"/>
        <v>125151238374.67982</v>
      </c>
      <c r="G740" s="4">
        <f t="shared" si="45"/>
        <v>5481714140.7258301</v>
      </c>
      <c r="H740" s="4">
        <f t="shared" si="46"/>
        <v>1</v>
      </c>
    </row>
    <row r="741" spans="1:8" x14ac:dyDescent="0.3">
      <c r="A741" s="1">
        <v>45573</v>
      </c>
      <c r="B741" s="26">
        <v>125169262402.31442</v>
      </c>
      <c r="C741" s="2">
        <v>119569474088.647</v>
      </c>
      <c r="D741" s="5">
        <f t="shared" si="47"/>
        <v>2.0295863796559012E-3</v>
      </c>
      <c r="E741" s="4">
        <f>C741*(1+ReservesUSDT!$E$15)</f>
        <v>125675107869.07425</v>
      </c>
      <c r="F741" s="4">
        <f t="shared" si="44"/>
        <v>125930176356.26712</v>
      </c>
      <c r="G741" s="4">
        <f t="shared" si="45"/>
        <v>6360702267.6201172</v>
      </c>
      <c r="H741" s="4">
        <f t="shared" si="46"/>
        <v>1</v>
      </c>
    </row>
    <row r="742" spans="1:8" x14ac:dyDescent="0.3">
      <c r="A742" s="1">
        <v>45574</v>
      </c>
      <c r="B742" s="26">
        <v>124493942741.86079</v>
      </c>
      <c r="C742" s="2">
        <v>119776998408.912</v>
      </c>
      <c r="D742" s="5">
        <f t="shared" si="47"/>
        <v>-5.3952515776839929E-3</v>
      </c>
      <c r="E742" s="4">
        <f>C742*(1+ReservesUSDT!$E$15)</f>
        <v>125893229103.8923</v>
      </c>
      <c r="F742" s="4">
        <f t="shared" si="44"/>
        <v>125214003460.9498</v>
      </c>
      <c r="G742" s="4">
        <f t="shared" si="45"/>
        <v>5437005052.037796</v>
      </c>
      <c r="H742" s="4">
        <f t="shared" si="46"/>
        <v>1</v>
      </c>
    </row>
    <row r="743" spans="1:8" x14ac:dyDescent="0.3">
      <c r="A743" s="1">
        <v>45575</v>
      </c>
      <c r="B743" s="26">
        <v>124740331665.41225</v>
      </c>
      <c r="C743" s="2">
        <v>119679537184.362</v>
      </c>
      <c r="D743" s="5">
        <f t="shared" si="47"/>
        <v>1.9791237880733047E-3</v>
      </c>
      <c r="E743" s="4">
        <f>C743*(1+ReservesUSDT!$E$15)</f>
        <v>125790791169.78136</v>
      </c>
      <c r="F743" s="4">
        <f t="shared" si="44"/>
        <v>126039746716.90604</v>
      </c>
      <c r="G743" s="4">
        <f t="shared" si="45"/>
        <v>6360209532.5440369</v>
      </c>
      <c r="H743" s="4">
        <f t="shared" si="46"/>
        <v>1</v>
      </c>
    </row>
    <row r="744" spans="1:8" x14ac:dyDescent="0.3">
      <c r="A744" s="1">
        <v>45576</v>
      </c>
      <c r="B744" s="26">
        <v>125294885901.69456</v>
      </c>
      <c r="C744" s="2">
        <v>119777751851.07899</v>
      </c>
      <c r="D744" s="5">
        <f t="shared" si="47"/>
        <v>4.4456690861603976E-3</v>
      </c>
      <c r="E744" s="4">
        <f>C744*(1+ReservesUSDT!$E$15)</f>
        <v>125894021019.44041</v>
      </c>
      <c r="F744" s="4">
        <f t="shared" si="44"/>
        <v>126453704176.81895</v>
      </c>
      <c r="G744" s="4">
        <f t="shared" si="45"/>
        <v>6675952325.7399597</v>
      </c>
      <c r="H744" s="4">
        <f t="shared" si="46"/>
        <v>1</v>
      </c>
    </row>
    <row r="745" spans="1:8" x14ac:dyDescent="0.3">
      <c r="A745" s="1">
        <v>45577</v>
      </c>
      <c r="B745" s="26">
        <v>125297245221.94037</v>
      </c>
      <c r="C745" s="2">
        <v>119747722936.463</v>
      </c>
      <c r="D745" s="5">
        <f t="shared" si="47"/>
        <v>1.8830140023870873E-5</v>
      </c>
      <c r="E745" s="4">
        <f>C745*(1+ReservesUSDT!$E$15)</f>
        <v>125862458723.8602</v>
      </c>
      <c r="F745" s="4">
        <f t="shared" si="44"/>
        <v>125864828731.58173</v>
      </c>
      <c r="G745" s="4">
        <f t="shared" si="45"/>
        <v>6117105795.1187286</v>
      </c>
      <c r="H745" s="4">
        <f t="shared" si="46"/>
        <v>1</v>
      </c>
    </row>
    <row r="746" spans="1:8" x14ac:dyDescent="0.3">
      <c r="A746" s="1">
        <v>45578</v>
      </c>
      <c r="B746" s="26">
        <v>125275339185.89243</v>
      </c>
      <c r="C746" s="2">
        <v>119707496291.20399</v>
      </c>
      <c r="D746" s="5">
        <f t="shared" si="47"/>
        <v>-1.7483254327851116E-4</v>
      </c>
      <c r="E746" s="4">
        <f>C746*(1+ReservesUSDT!$E$15)</f>
        <v>125820177965.99396</v>
      </c>
      <c r="F746" s="4">
        <f t="shared" si="44"/>
        <v>125798180504.28441</v>
      </c>
      <c r="G746" s="4">
        <f t="shared" si="45"/>
        <v>6090684213.0804138</v>
      </c>
      <c r="H746" s="4">
        <f t="shared" si="46"/>
        <v>1</v>
      </c>
    </row>
    <row r="747" spans="1:8" x14ac:dyDescent="0.3">
      <c r="A747" s="1">
        <v>45579</v>
      </c>
      <c r="B747" s="26">
        <v>125498561391.75566</v>
      </c>
      <c r="C747" s="2">
        <v>119657519421.442</v>
      </c>
      <c r="D747" s="5">
        <f t="shared" si="47"/>
        <v>1.7818527358525252E-3</v>
      </c>
      <c r="E747" s="4">
        <f>C747*(1+ReservesUSDT!$E$15)</f>
        <v>125767649103.20377</v>
      </c>
      <c r="F747" s="4">
        <f t="shared" si="44"/>
        <v>125991748532.84006</v>
      </c>
      <c r="G747" s="4">
        <f t="shared" si="45"/>
        <v>6334229111.398056</v>
      </c>
      <c r="H747" s="4">
        <f t="shared" si="46"/>
        <v>1</v>
      </c>
    </row>
    <row r="748" spans="1:8" x14ac:dyDescent="0.3">
      <c r="A748" s="1">
        <v>45580</v>
      </c>
      <c r="B748" s="26">
        <v>125691739092.86636</v>
      </c>
      <c r="C748" s="2">
        <v>119667247527.334</v>
      </c>
      <c r="D748" s="5">
        <f t="shared" si="47"/>
        <v>1.5392821954960901E-3</v>
      </c>
      <c r="E748" s="4">
        <f>C748*(1+ReservesUSDT!$E$15)</f>
        <v>125777873960.0634</v>
      </c>
      <c r="F748" s="4">
        <f t="shared" si="44"/>
        <v>125971481602.03748</v>
      </c>
      <c r="G748" s="4">
        <f t="shared" si="45"/>
        <v>6304234074.703476</v>
      </c>
      <c r="H748" s="4">
        <f t="shared" si="46"/>
        <v>1</v>
      </c>
    </row>
    <row r="749" spans="1:8" x14ac:dyDescent="0.3">
      <c r="A749" s="1">
        <v>45581</v>
      </c>
      <c r="B749" s="26">
        <v>125805239738.74771</v>
      </c>
      <c r="C749" s="2">
        <v>119650361572.08099</v>
      </c>
      <c r="D749" s="5">
        <f t="shared" si="47"/>
        <v>9.0300799957496484E-4</v>
      </c>
      <c r="E749" s="4">
        <f>C749*(1+ReservesUSDT!$E$15)</f>
        <v>125760125749.12521</v>
      </c>
      <c r="F749" s="4">
        <f t="shared" si="44"/>
        <v>125873688148.70422</v>
      </c>
      <c r="G749" s="4">
        <f t="shared" si="45"/>
        <v>6223326576.62323</v>
      </c>
      <c r="H749" s="4">
        <f t="shared" si="46"/>
        <v>1</v>
      </c>
    </row>
    <row r="750" spans="1:8" x14ac:dyDescent="0.3">
      <c r="A750" s="1">
        <v>45582</v>
      </c>
      <c r="B750" s="26">
        <v>125455610212.52896</v>
      </c>
      <c r="C750" s="2">
        <v>120006109540.46899</v>
      </c>
      <c r="D750" s="5">
        <f t="shared" si="47"/>
        <v>-2.7791332614190388E-3</v>
      </c>
      <c r="E750" s="4">
        <f>C750*(1+ReservesUSDT!$E$15)</f>
        <v>126134039447.76889</v>
      </c>
      <c r="F750" s="4">
        <f t="shared" si="44"/>
        <v>125783496143.34247</v>
      </c>
      <c r="G750" s="4">
        <f t="shared" si="45"/>
        <v>5777386602.8734741</v>
      </c>
      <c r="H750" s="4">
        <f t="shared" si="46"/>
        <v>1</v>
      </c>
    </row>
    <row r="751" spans="1:8" x14ac:dyDescent="0.3">
      <c r="A751" s="1">
        <v>45583</v>
      </c>
      <c r="B751" s="26">
        <v>125786094630.67482</v>
      </c>
      <c r="C751" s="2">
        <v>119910642015.276</v>
      </c>
      <c r="D751" s="5">
        <f t="shared" si="47"/>
        <v>2.6342737290584238E-3</v>
      </c>
      <c r="E751" s="4">
        <f>C751*(1+ReservesUSDT!$E$15)</f>
        <v>126033697018.24773</v>
      </c>
      <c r="F751" s="4">
        <f t="shared" si="44"/>
        <v>126365704275.27899</v>
      </c>
      <c r="G751" s="4">
        <f t="shared" si="45"/>
        <v>6455062260.0029907</v>
      </c>
      <c r="H751" s="4">
        <f t="shared" si="46"/>
        <v>1</v>
      </c>
    </row>
    <row r="752" spans="1:8" x14ac:dyDescent="0.3">
      <c r="A752" s="1">
        <v>45584</v>
      </c>
      <c r="B752" s="26">
        <v>125771913088.98647</v>
      </c>
      <c r="C752" s="2">
        <v>120052034495.121</v>
      </c>
      <c r="D752" s="5">
        <f t="shared" si="47"/>
        <v>-1.1274331817037041E-4</v>
      </c>
      <c r="E752" s="4">
        <f>C752*(1+ReservesUSDT!$E$15)</f>
        <v>126182309490.55168</v>
      </c>
      <c r="F752" s="4">
        <f t="shared" si="44"/>
        <v>126168083278.28532</v>
      </c>
      <c r="G752" s="4">
        <f t="shared" si="45"/>
        <v>6116048783.1643219</v>
      </c>
      <c r="H752" s="4">
        <f t="shared" si="46"/>
        <v>1</v>
      </c>
    </row>
    <row r="753" spans="1:8" x14ac:dyDescent="0.3">
      <c r="A753" s="1">
        <v>45585</v>
      </c>
      <c r="B753" s="26">
        <v>125811623666.32094</v>
      </c>
      <c r="C753" s="2">
        <v>120177060289.748</v>
      </c>
      <c r="D753" s="5">
        <f t="shared" si="47"/>
        <v>3.1573485970891232E-4</v>
      </c>
      <c r="E753" s="4">
        <f>C753*(1+ReservesUSDT!$E$15)</f>
        <v>126313719537.68892</v>
      </c>
      <c r="F753" s="4">
        <f t="shared" si="44"/>
        <v>126353601182.20647</v>
      </c>
      <c r="G753" s="4">
        <f t="shared" si="45"/>
        <v>6176540892.4584656</v>
      </c>
      <c r="H753" s="4">
        <f t="shared" si="46"/>
        <v>1</v>
      </c>
    </row>
    <row r="754" spans="1:8" x14ac:dyDescent="0.3">
      <c r="A754" s="1">
        <v>45586</v>
      </c>
      <c r="B754" s="26">
        <v>125814383371.93736</v>
      </c>
      <c r="C754" s="2">
        <v>120123290869.166</v>
      </c>
      <c r="D754" s="5">
        <f t="shared" si="47"/>
        <v>2.1935219783379348E-5</v>
      </c>
      <c r="E754" s="4">
        <f>C754*(1+ReservesUSDT!$E$15)</f>
        <v>126257204463.22527</v>
      </c>
      <c r="F754" s="4">
        <f t="shared" si="44"/>
        <v>126259973942.75441</v>
      </c>
      <c r="G754" s="4">
        <f t="shared" si="45"/>
        <v>6136683073.5884094</v>
      </c>
      <c r="H754" s="4">
        <f t="shared" si="46"/>
        <v>1</v>
      </c>
    </row>
    <row r="755" spans="1:8" x14ac:dyDescent="0.3">
      <c r="A755" s="1">
        <v>45587</v>
      </c>
      <c r="B755" s="26">
        <v>125828077775.98984</v>
      </c>
      <c r="C755" s="2">
        <v>120095701605.95</v>
      </c>
      <c r="D755" s="5">
        <f t="shared" si="47"/>
        <v>1.0884609283495868E-4</v>
      </c>
      <c r="E755" s="4">
        <f>C755*(1+ReservesUSDT!$E$15)</f>
        <v>126228206396.14227</v>
      </c>
      <c r="F755" s="4">
        <f t="shared" si="44"/>
        <v>126241945843.21405</v>
      </c>
      <c r="G755" s="4">
        <f t="shared" si="45"/>
        <v>6146244237.2640533</v>
      </c>
      <c r="H755" s="4">
        <f t="shared" si="46"/>
        <v>1</v>
      </c>
    </row>
    <row r="756" spans="1:8" x14ac:dyDescent="0.3">
      <c r="A756" s="1">
        <v>45588</v>
      </c>
      <c r="B756" s="26">
        <v>125592890741.88484</v>
      </c>
      <c r="C756" s="2">
        <v>120135980593.75</v>
      </c>
      <c r="D756" s="5">
        <f t="shared" si="47"/>
        <v>-1.8691140980767128E-3</v>
      </c>
      <c r="E756" s="4">
        <f>C756*(1+ReservesUSDT!$E$15)</f>
        <v>126270542169.34196</v>
      </c>
      <c r="F756" s="4">
        <f t="shared" si="44"/>
        <v>126034528118.80147</v>
      </c>
      <c r="G756" s="4">
        <f t="shared" si="45"/>
        <v>5898547525.0514679</v>
      </c>
      <c r="H756" s="4">
        <f t="shared" si="46"/>
        <v>1</v>
      </c>
    </row>
    <row r="757" spans="1:8" x14ac:dyDescent="0.3">
      <c r="A757" s="1">
        <v>45589</v>
      </c>
      <c r="B757" s="26">
        <v>126153751210.94467</v>
      </c>
      <c r="C757" s="2">
        <v>120077639690.59801</v>
      </c>
      <c r="D757" s="5">
        <f t="shared" si="47"/>
        <v>4.4657023637786567E-3</v>
      </c>
      <c r="E757" s="4">
        <f>C757*(1+ReservesUSDT!$E$15)</f>
        <v>126209222176.48685</v>
      </c>
      <c r="F757" s="4">
        <f t="shared" si="44"/>
        <v>126772834998.29105</v>
      </c>
      <c r="G757" s="4">
        <f t="shared" si="45"/>
        <v>6695195307.6930389</v>
      </c>
      <c r="H757" s="4">
        <f t="shared" si="46"/>
        <v>1</v>
      </c>
    </row>
    <row r="758" spans="1:8" x14ac:dyDescent="0.3">
      <c r="A758" s="1">
        <v>45590</v>
      </c>
      <c r="B758" s="26">
        <v>125586756973.88145</v>
      </c>
      <c r="C758" s="2">
        <v>120184820843.091</v>
      </c>
      <c r="D758" s="5">
        <f t="shared" si="47"/>
        <v>-4.4944698958268208E-3</v>
      </c>
      <c r="E758" s="4">
        <f>C758*(1+ReservesUSDT!$E$15)</f>
        <v>126321876371.91386</v>
      </c>
      <c r="F758" s="4">
        <f t="shared" si="44"/>
        <v>125754126501.37595</v>
      </c>
      <c r="G758" s="4">
        <f t="shared" si="45"/>
        <v>5569305658.2849426</v>
      </c>
      <c r="H758" s="4">
        <f t="shared" si="46"/>
        <v>1</v>
      </c>
    </row>
    <row r="759" spans="1:8" x14ac:dyDescent="0.3">
      <c r="A759" s="1">
        <v>45591</v>
      </c>
      <c r="B759" s="26">
        <v>125617560005.82283</v>
      </c>
      <c r="C759" s="2">
        <v>120198309352.32201</v>
      </c>
      <c r="D759" s="5">
        <f t="shared" si="47"/>
        <v>2.4527293071021738E-4</v>
      </c>
      <c r="E759" s="4">
        <f>C759*(1+ReservesUSDT!$E$15)</f>
        <v>126336053651.40364</v>
      </c>
      <c r="F759" s="4">
        <f t="shared" si="44"/>
        <v>126367040465.53709</v>
      </c>
      <c r="G759" s="4">
        <f t="shared" si="45"/>
        <v>6168731113.2150879</v>
      </c>
      <c r="H759" s="4">
        <f t="shared" si="46"/>
        <v>1</v>
      </c>
    </row>
    <row r="760" spans="1:8" x14ac:dyDescent="0.3">
      <c r="A760" s="1">
        <v>45592</v>
      </c>
      <c r="B760" s="26">
        <v>125656126715.97968</v>
      </c>
      <c r="C760" s="2">
        <v>120156501578.104</v>
      </c>
      <c r="D760" s="5">
        <f t="shared" si="47"/>
        <v>3.070168705319335E-4</v>
      </c>
      <c r="E760" s="4">
        <f>C760*(1+ReservesUSDT!$E$15)</f>
        <v>126292111026.62703</v>
      </c>
      <c r="F760" s="4">
        <f t="shared" si="44"/>
        <v>126330884835.3273</v>
      </c>
      <c r="G760" s="4">
        <f t="shared" si="45"/>
        <v>6174383257.2232971</v>
      </c>
      <c r="H760" s="4">
        <f t="shared" si="46"/>
        <v>1</v>
      </c>
    </row>
    <row r="761" spans="1:8" x14ac:dyDescent="0.3">
      <c r="A761" s="1">
        <v>45593</v>
      </c>
      <c r="B761" s="26">
        <v>126388543780.42525</v>
      </c>
      <c r="C761" s="2">
        <v>120167153594.79601</v>
      </c>
      <c r="D761" s="5">
        <f t="shared" si="47"/>
        <v>5.8287413720864798E-3</v>
      </c>
      <c r="E761" s="4">
        <f>C761*(1+ReservesUSDT!$E$15)</f>
        <v>126303306972.38989</v>
      </c>
      <c r="F761" s="4">
        <f t="shared" si="44"/>
        <v>127039496283.1712</v>
      </c>
      <c r="G761" s="4">
        <f t="shared" si="45"/>
        <v>6872342688.3751984</v>
      </c>
      <c r="H761" s="4">
        <f t="shared" si="46"/>
        <v>1</v>
      </c>
    </row>
    <row r="762" spans="1:8" x14ac:dyDescent="0.3">
      <c r="A762" s="1">
        <v>45594</v>
      </c>
      <c r="B762" s="26">
        <v>127058471571.61656</v>
      </c>
      <c r="C762" s="2">
        <v>120257080604.674</v>
      </c>
      <c r="D762" s="5">
        <f t="shared" si="47"/>
        <v>5.3005420519377129E-3</v>
      </c>
      <c r="E762" s="4">
        <f>C762*(1+ReservesUSDT!$E$15)</f>
        <v>126397825968.58771</v>
      </c>
      <c r="F762" s="4">
        <f t="shared" si="44"/>
        <v>127067802960.4077</v>
      </c>
      <c r="G762" s="4">
        <f t="shared" si="45"/>
        <v>6810722355.7337036</v>
      </c>
      <c r="H762" s="4">
        <f t="shared" si="46"/>
        <v>1</v>
      </c>
    </row>
    <row r="763" spans="1:8" x14ac:dyDescent="0.3">
      <c r="A763" s="1">
        <v>45595</v>
      </c>
      <c r="B763" s="26">
        <v>127468835561.56902</v>
      </c>
      <c r="C763" s="2">
        <v>120283099302.936</v>
      </c>
      <c r="D763" s="5">
        <f t="shared" si="47"/>
        <v>3.2297255340518697E-3</v>
      </c>
      <c r="E763" s="4">
        <f>C763*(1+ReservesUSDT!$E$15)</f>
        <v>126425173272.20023</v>
      </c>
      <c r="F763" s="4">
        <f t="shared" si="44"/>
        <v>126833491882.46439</v>
      </c>
      <c r="G763" s="4">
        <f t="shared" si="45"/>
        <v>6550392579.5283813</v>
      </c>
      <c r="H763" s="4">
        <f t="shared" si="46"/>
        <v>1</v>
      </c>
    </row>
    <row r="764" spans="1:8" x14ac:dyDescent="0.3">
      <c r="A764" s="1">
        <v>45596</v>
      </c>
      <c r="B764" s="26">
        <v>127830546444.86662</v>
      </c>
      <c r="C764" s="2">
        <v>120380626619.27901</v>
      </c>
      <c r="D764" s="5">
        <f t="shared" si="47"/>
        <v>2.8376417004523165E-3</v>
      </c>
      <c r="E764" s="4">
        <f>C764*(1+ReservesUSDT!$E$15)</f>
        <v>126527680672.98131</v>
      </c>
      <c r="F764" s="4">
        <f t="shared" si="44"/>
        <v>126886720895.92047</v>
      </c>
      <c r="G764" s="4">
        <f t="shared" si="45"/>
        <v>6506094276.6414642</v>
      </c>
      <c r="H764" s="4">
        <f t="shared" si="46"/>
        <v>1</v>
      </c>
    </row>
    <row r="765" spans="1:8" x14ac:dyDescent="0.3">
      <c r="A765" s="1">
        <v>45597</v>
      </c>
      <c r="B765" s="26">
        <v>128455402029.18834</v>
      </c>
      <c r="C765" s="2">
        <v>120310238338.41</v>
      </c>
      <c r="D765" s="5">
        <f t="shared" si="47"/>
        <v>4.8881554659645993E-3</v>
      </c>
      <c r="E765" s="4">
        <f>C765*(1+ReservesUSDT!$E$15)</f>
        <v>126453698121.34465</v>
      </c>
      <c r="F765" s="4">
        <f t="shared" si="44"/>
        <v>127071823457.00793</v>
      </c>
      <c r="G765" s="4">
        <f t="shared" si="45"/>
        <v>6761585118.5979309</v>
      </c>
      <c r="H765" s="4">
        <f t="shared" si="46"/>
        <v>1</v>
      </c>
    </row>
    <row r="766" spans="1:8" x14ac:dyDescent="0.3">
      <c r="A766" s="1">
        <v>45598</v>
      </c>
      <c r="B766" s="26">
        <v>128479472973.27403</v>
      </c>
      <c r="C766" s="2">
        <v>120499892247.133</v>
      </c>
      <c r="D766" s="5">
        <f t="shared" si="47"/>
        <v>1.8738755790296641E-4</v>
      </c>
      <c r="E766" s="4">
        <f>C766*(1+ReservesUSDT!$E$15)</f>
        <v>126653036419.16876</v>
      </c>
      <c r="F766" s="4">
        <f t="shared" si="44"/>
        <v>126676769622.36435</v>
      </c>
      <c r="G766" s="4">
        <f t="shared" si="45"/>
        <v>6176877375.2313538</v>
      </c>
      <c r="H766" s="4">
        <f t="shared" si="46"/>
        <v>1</v>
      </c>
    </row>
    <row r="767" spans="1:8" x14ac:dyDescent="0.3">
      <c r="A767" s="1">
        <v>45599</v>
      </c>
      <c r="B767" s="26">
        <v>128449276537.56322</v>
      </c>
      <c r="C767" s="2">
        <v>120582062352.80901</v>
      </c>
      <c r="D767" s="5">
        <f t="shared" si="47"/>
        <v>-2.3502926196698219E-4</v>
      </c>
      <c r="E767" s="4">
        <f>C767*(1+ReservesUSDT!$E$15)</f>
        <v>126739402416.6205</v>
      </c>
      <c r="F767" s="4">
        <f t="shared" si="44"/>
        <v>126709614948.40839</v>
      </c>
      <c r="G767" s="4">
        <f t="shared" si="45"/>
        <v>6127552595.5993805</v>
      </c>
      <c r="H767" s="4">
        <f t="shared" si="46"/>
        <v>1</v>
      </c>
    </row>
    <row r="768" spans="1:8" x14ac:dyDescent="0.3">
      <c r="A768" s="1">
        <v>45600</v>
      </c>
      <c r="B768" s="26">
        <v>128071388141.70673</v>
      </c>
      <c r="C768" s="2">
        <v>120558702453.77299</v>
      </c>
      <c r="D768" s="5">
        <f t="shared" si="47"/>
        <v>-2.9419270084092911E-3</v>
      </c>
      <c r="E768" s="4">
        <f>C768*(1+ReservesUSDT!$E$15)</f>
        <v>126714849679.78246</v>
      </c>
      <c r="F768" s="4">
        <f t="shared" si="44"/>
        <v>126342063841.14297</v>
      </c>
      <c r="G768" s="4">
        <f t="shared" si="45"/>
        <v>5783361387.3699799</v>
      </c>
      <c r="H768" s="4">
        <f t="shared" si="46"/>
        <v>1</v>
      </c>
    </row>
    <row r="769" spans="1:8" x14ac:dyDescent="0.3">
      <c r="A769" s="1">
        <v>45601</v>
      </c>
      <c r="B769" s="26">
        <v>128071777484.17667</v>
      </c>
      <c r="C769" s="2">
        <v>120559253143.739</v>
      </c>
      <c r="D769" s="5">
        <f t="shared" si="47"/>
        <v>3.0400425543087817E-6</v>
      </c>
      <c r="E769" s="4">
        <f>C769*(1+ReservesUSDT!$E$15)</f>
        <v>126715428489.89606</v>
      </c>
      <c r="F769" s="4">
        <f t="shared" si="44"/>
        <v>126715813710.19096</v>
      </c>
      <c r="G769" s="4">
        <f t="shared" si="45"/>
        <v>6156560566.4519653</v>
      </c>
      <c r="H769" s="4">
        <f t="shared" si="46"/>
        <v>1</v>
      </c>
    </row>
    <row r="770" spans="1:8" x14ac:dyDescent="0.3">
      <c r="A770" s="1">
        <v>45602</v>
      </c>
      <c r="B770" s="26">
        <v>128313962539.13148</v>
      </c>
      <c r="C770" s="2">
        <v>120495287631.158</v>
      </c>
      <c r="D770" s="5">
        <f t="shared" si="47"/>
        <v>1.8910103358621756E-3</v>
      </c>
      <c r="E770" s="4">
        <f>C770*(1+ReservesUSDT!$E$15)</f>
        <v>126648196675.46524</v>
      </c>
      <c r="F770" s="4">
        <f t="shared" ref="F770:F833" si="48">E770*(D770+1)</f>
        <v>126887689724.39687</v>
      </c>
      <c r="G770" s="4">
        <f t="shared" ref="G770:G833" si="49">F770-C770</f>
        <v>6392402093.2388611</v>
      </c>
      <c r="H770" s="4">
        <f t="shared" si="46"/>
        <v>1</v>
      </c>
    </row>
    <row r="771" spans="1:8" x14ac:dyDescent="0.3">
      <c r="A771" s="1">
        <v>45603</v>
      </c>
      <c r="B771" s="26">
        <v>128362593071.20296</v>
      </c>
      <c r="C771" s="2">
        <v>120569183708.409</v>
      </c>
      <c r="D771" s="5">
        <f t="shared" si="47"/>
        <v>3.7899641714081954E-4</v>
      </c>
      <c r="E771" s="4">
        <f>C771*(1+ReservesUSDT!$E$15)</f>
        <v>126725866143.78401</v>
      </c>
      <c r="F771" s="4">
        <f t="shared" si="48"/>
        <v>126773894793.01157</v>
      </c>
      <c r="G771" s="4">
        <f t="shared" si="49"/>
        <v>6204711084.6025696</v>
      </c>
      <c r="H771" s="4">
        <f t="shared" ref="H771:H834" si="50">IF(G771&gt;0,1,0)</f>
        <v>1</v>
      </c>
    </row>
    <row r="772" spans="1:8" x14ac:dyDescent="0.3">
      <c r="A772" s="1">
        <v>45604</v>
      </c>
      <c r="B772" s="26">
        <v>128573797896.17519</v>
      </c>
      <c r="C772" s="2">
        <v>121416253099.48801</v>
      </c>
      <c r="D772" s="5">
        <f t="shared" ref="D772:D835" si="51">(B772-B771)/B771</f>
        <v>1.645376740364487E-3</v>
      </c>
      <c r="E772" s="4">
        <f>C772*(1+ReservesUSDT!$E$15)</f>
        <v>127616189848.1228</v>
      </c>
      <c r="F772" s="4">
        <f t="shared" si="48"/>
        <v>127826166558.59285</v>
      </c>
      <c r="G772" s="4">
        <f t="shared" si="49"/>
        <v>6409913459.1048431</v>
      </c>
      <c r="H772" s="4">
        <f t="shared" si="50"/>
        <v>1</v>
      </c>
    </row>
    <row r="773" spans="1:8" x14ac:dyDescent="0.3">
      <c r="A773" s="1">
        <v>45605</v>
      </c>
      <c r="B773" s="26">
        <v>128569229209.28589</v>
      </c>
      <c r="C773" s="2">
        <v>122101847599.664</v>
      </c>
      <c r="D773" s="5">
        <f t="shared" si="51"/>
        <v>-3.553357654556298E-5</v>
      </c>
      <c r="E773" s="4">
        <f>C773*(1+ReservesUSDT!$E$15)</f>
        <v>128336793191.24852</v>
      </c>
      <c r="F773" s="4">
        <f t="shared" si="48"/>
        <v>128332232925.98405</v>
      </c>
      <c r="G773" s="4">
        <f t="shared" si="49"/>
        <v>6230385326.3200531</v>
      </c>
      <c r="H773" s="4">
        <f t="shared" si="50"/>
        <v>1</v>
      </c>
    </row>
    <row r="774" spans="1:8" x14ac:dyDescent="0.3">
      <c r="A774" s="1">
        <v>45606</v>
      </c>
      <c r="B774" s="26">
        <v>128829847063.07631</v>
      </c>
      <c r="C774" s="2">
        <v>123117662749.09599</v>
      </c>
      <c r="D774" s="5">
        <f t="shared" si="51"/>
        <v>2.0270624269372027E-3</v>
      </c>
      <c r="E774" s="4">
        <f>C774*(1+ReservesUSDT!$E$15)</f>
        <v>129404479400.06514</v>
      </c>
      <c r="F774" s="4">
        <f t="shared" si="48"/>
        <v>129666790358.13438</v>
      </c>
      <c r="G774" s="4">
        <f t="shared" si="49"/>
        <v>6549127609.0383911</v>
      </c>
      <c r="H774" s="4">
        <f t="shared" si="50"/>
        <v>1</v>
      </c>
    </row>
    <row r="775" spans="1:8" x14ac:dyDescent="0.3">
      <c r="A775" s="1">
        <v>45607</v>
      </c>
      <c r="B775" s="26">
        <v>129314990300.18398</v>
      </c>
      <c r="C775" s="2">
        <v>123305965711.269</v>
      </c>
      <c r="D775" s="5">
        <f t="shared" si="51"/>
        <v>3.765767391388234E-3</v>
      </c>
      <c r="E775" s="4">
        <f>C775*(1+ReservesUSDT!$E$15)</f>
        <v>129602397767.30338</v>
      </c>
      <c r="F775" s="4">
        <f t="shared" si="48"/>
        <v>130090450250.66121</v>
      </c>
      <c r="G775" s="4">
        <f t="shared" si="49"/>
        <v>6784484539.3922119</v>
      </c>
      <c r="H775" s="4">
        <f t="shared" si="50"/>
        <v>1</v>
      </c>
    </row>
    <row r="776" spans="1:8" x14ac:dyDescent="0.3">
      <c r="A776" s="1">
        <v>45608</v>
      </c>
      <c r="B776" s="26">
        <v>129253196489.59018</v>
      </c>
      <c r="C776" s="2">
        <v>123439410311.048</v>
      </c>
      <c r="D776" s="5">
        <f t="shared" si="51"/>
        <v>-4.7785496832464182E-4</v>
      </c>
      <c r="E776" s="4">
        <f>C776*(1+ReservesUSDT!$E$15)</f>
        <v>129742656513.10448</v>
      </c>
      <c r="F776" s="4">
        <f t="shared" si="48"/>
        <v>129680658340.08606</v>
      </c>
      <c r="G776" s="4">
        <f t="shared" si="49"/>
        <v>6241248029.0380554</v>
      </c>
      <c r="H776" s="4">
        <f t="shared" si="50"/>
        <v>1</v>
      </c>
    </row>
    <row r="777" spans="1:8" x14ac:dyDescent="0.3">
      <c r="A777" s="1">
        <v>45609</v>
      </c>
      <c r="B777" s="26">
        <v>129986922208.90742</v>
      </c>
      <c r="C777" s="2">
        <v>124190644181.505</v>
      </c>
      <c r="D777" s="5">
        <f t="shared" si="51"/>
        <v>5.6766543439127903E-3</v>
      </c>
      <c r="E777" s="4">
        <f>C777*(1+ReservesUSDT!$E$15)</f>
        <v>130532251001.36484</v>
      </c>
      <c r="F777" s="4">
        <f t="shared" si="48"/>
        <v>131273237471.03246</v>
      </c>
      <c r="G777" s="4">
        <f t="shared" si="49"/>
        <v>7082593289.5274506</v>
      </c>
      <c r="H777" s="4">
        <f t="shared" si="50"/>
        <v>1</v>
      </c>
    </row>
    <row r="778" spans="1:8" x14ac:dyDescent="0.3">
      <c r="A778" s="1">
        <v>45610</v>
      </c>
      <c r="B778" s="26">
        <v>129319627237.24791</v>
      </c>
      <c r="C778" s="2">
        <v>125430181336.155</v>
      </c>
      <c r="D778" s="5">
        <f t="shared" si="51"/>
        <v>-5.1335546708851038E-3</v>
      </c>
      <c r="E778" s="4">
        <f>C778*(1+ReservesUSDT!$E$15)</f>
        <v>131835083240.15909</v>
      </c>
      <c r="F778" s="4">
        <f t="shared" si="48"/>
        <v>131158300632.80505</v>
      </c>
      <c r="G778" s="4">
        <f t="shared" si="49"/>
        <v>5728119296.6500549</v>
      </c>
      <c r="H778" s="4">
        <f t="shared" si="50"/>
        <v>1</v>
      </c>
    </row>
    <row r="779" spans="1:8" x14ac:dyDescent="0.3">
      <c r="A779" s="1">
        <v>45611</v>
      </c>
      <c r="B779" s="26">
        <v>130188549314.33957</v>
      </c>
      <c r="C779" s="2">
        <v>126533887132.103</v>
      </c>
      <c r="D779" s="5">
        <f t="shared" si="51"/>
        <v>6.7191817333152977E-3</v>
      </c>
      <c r="E779" s="4">
        <f>C779*(1+ReservesUSDT!$E$15)</f>
        <v>132995148098.0061</v>
      </c>
      <c r="F779" s="4">
        <f t="shared" si="48"/>
        <v>133888766667.72577</v>
      </c>
      <c r="G779" s="4">
        <f t="shared" si="49"/>
        <v>7354879535.6227722</v>
      </c>
      <c r="H779" s="4">
        <f t="shared" si="50"/>
        <v>1</v>
      </c>
    </row>
    <row r="780" spans="1:8" x14ac:dyDescent="0.3">
      <c r="A780" s="1">
        <v>45612</v>
      </c>
      <c r="B780" s="26">
        <v>130136373749.61887</v>
      </c>
      <c r="C780" s="2">
        <v>127151623616.043</v>
      </c>
      <c r="D780" s="5">
        <f t="shared" si="51"/>
        <v>-4.0076923043919554E-4</v>
      </c>
      <c r="E780" s="4">
        <f>C780*(1+ReservesUSDT!$E$15)</f>
        <v>133644428358.25267</v>
      </c>
      <c r="F780" s="4">
        <f t="shared" si="48"/>
        <v>133590867783.54704</v>
      </c>
      <c r="G780" s="4">
        <f t="shared" si="49"/>
        <v>6439244167.5040436</v>
      </c>
      <c r="H780" s="4">
        <f t="shared" si="50"/>
        <v>1</v>
      </c>
    </row>
    <row r="781" spans="1:8" x14ac:dyDescent="0.3">
      <c r="A781" s="1">
        <v>45613</v>
      </c>
      <c r="B781" s="26">
        <v>129993228342.24219</v>
      </c>
      <c r="C781" s="2">
        <v>127465547033.033</v>
      </c>
      <c r="D781" s="5">
        <f t="shared" si="51"/>
        <v>-1.0999646236653931E-3</v>
      </c>
      <c r="E781" s="4">
        <f>C781*(1+ReservesUSDT!$E$15)</f>
        <v>133974381798.23851</v>
      </c>
      <c r="F781" s="4">
        <f t="shared" si="48"/>
        <v>133827014717.78302</v>
      </c>
      <c r="G781" s="4">
        <f t="shared" si="49"/>
        <v>6361467684.7500153</v>
      </c>
      <c r="H781" s="4">
        <f t="shared" si="50"/>
        <v>1</v>
      </c>
    </row>
    <row r="782" spans="1:8" x14ac:dyDescent="0.3">
      <c r="A782" s="1">
        <v>45614</v>
      </c>
      <c r="B782" s="26">
        <v>129913159788.83571</v>
      </c>
      <c r="C782" s="2">
        <v>127602287394.912</v>
      </c>
      <c r="D782" s="5">
        <f t="shared" si="51"/>
        <v>-6.1594403360517246E-4</v>
      </c>
      <c r="E782" s="4">
        <f>C782*(1+ReservesUSDT!$E$15)</f>
        <v>134118104599.23083</v>
      </c>
      <c r="F782" s="4">
        <f t="shared" si="48"/>
        <v>134035495352.9045</v>
      </c>
      <c r="G782" s="4">
        <f t="shared" si="49"/>
        <v>6433207957.9924927</v>
      </c>
      <c r="H782" s="4">
        <f t="shared" si="50"/>
        <v>1</v>
      </c>
    </row>
    <row r="783" spans="1:8" x14ac:dyDescent="0.3">
      <c r="A783" s="1">
        <v>45615</v>
      </c>
      <c r="B783" s="26">
        <v>129869868326.18217</v>
      </c>
      <c r="C783" s="2">
        <v>127577408162.87601</v>
      </c>
      <c r="D783" s="5">
        <f t="shared" si="51"/>
        <v>-3.3323385193540845E-4</v>
      </c>
      <c r="E783" s="4">
        <f>C783*(1+ReservesUSDT!$E$15)</f>
        <v>134091954946.95834</v>
      </c>
      <c r="F783" s="4">
        <f t="shared" si="48"/>
        <v>134047270968.29782</v>
      </c>
      <c r="G783" s="4">
        <f t="shared" si="49"/>
        <v>6469862805.421814</v>
      </c>
      <c r="H783" s="4">
        <f t="shared" si="50"/>
        <v>1</v>
      </c>
    </row>
    <row r="784" spans="1:8" x14ac:dyDescent="0.3">
      <c r="A784" s="1">
        <v>45616</v>
      </c>
      <c r="B784" s="26">
        <v>129765852550.21048</v>
      </c>
      <c r="C784" s="2">
        <v>128303147970.067</v>
      </c>
      <c r="D784" s="5">
        <f t="shared" si="51"/>
        <v>-8.0092308795176505E-4</v>
      </c>
      <c r="E784" s="4">
        <f>C784*(1+ReservesUSDT!$E$15)</f>
        <v>134854753556.29227</v>
      </c>
      <c r="F784" s="4">
        <f t="shared" si="48"/>
        <v>134746745270.64899</v>
      </c>
      <c r="G784" s="4">
        <f t="shared" si="49"/>
        <v>6443597300.5819855</v>
      </c>
      <c r="H784" s="4">
        <f t="shared" si="50"/>
        <v>1</v>
      </c>
    </row>
    <row r="785" spans="1:8" x14ac:dyDescent="0.3">
      <c r="A785" s="1">
        <v>45617</v>
      </c>
      <c r="B785" s="26">
        <v>129897432586.33733</v>
      </c>
      <c r="C785" s="2">
        <v>128885876888.259</v>
      </c>
      <c r="D785" s="5">
        <f t="shared" si="51"/>
        <v>1.0139804389289076E-3</v>
      </c>
      <c r="E785" s="4">
        <f>C785*(1+ReservesUSDT!$E$15)</f>
        <v>135467238642.5603</v>
      </c>
      <c r="F785" s="4">
        <f t="shared" si="48"/>
        <v>135604599772.65956</v>
      </c>
      <c r="G785" s="4">
        <f t="shared" si="49"/>
        <v>6718722884.4005585</v>
      </c>
      <c r="H785" s="4">
        <f t="shared" si="50"/>
        <v>1</v>
      </c>
    </row>
    <row r="786" spans="1:8" x14ac:dyDescent="0.3">
      <c r="A786" s="1">
        <v>45618</v>
      </c>
      <c r="B786" s="26">
        <v>130084584099.34163</v>
      </c>
      <c r="C786" s="2">
        <v>130280329430.746</v>
      </c>
      <c r="D786" s="5">
        <f t="shared" si="51"/>
        <v>1.4407637570504812E-3</v>
      </c>
      <c r="E786" s="4">
        <f>C786*(1+ReservesUSDT!$E$15)</f>
        <v>136932896788.42981</v>
      </c>
      <c r="F786" s="4">
        <f t="shared" si="48"/>
        <v>137130184743.27049</v>
      </c>
      <c r="G786" s="4">
        <f t="shared" si="49"/>
        <v>6849855312.5244904</v>
      </c>
      <c r="H786" s="4">
        <f t="shared" si="50"/>
        <v>1</v>
      </c>
    </row>
    <row r="787" spans="1:8" x14ac:dyDescent="0.3">
      <c r="A787" s="1">
        <v>45619</v>
      </c>
      <c r="B787" s="26">
        <v>129983406862.22708</v>
      </c>
      <c r="C787" s="2">
        <v>130897757312.22501</v>
      </c>
      <c r="D787" s="5">
        <f t="shared" si="51"/>
        <v>-7.7778037893622934E-4</v>
      </c>
      <c r="E787" s="4">
        <f>C787*(1+ReservesUSDT!$E$15)</f>
        <v>137581852687.89893</v>
      </c>
      <c r="F787" s="4">
        <f t="shared" si="48"/>
        <v>137474844222.38058</v>
      </c>
      <c r="G787" s="4">
        <f t="shared" si="49"/>
        <v>6577086910.1555786</v>
      </c>
      <c r="H787" s="4">
        <f t="shared" si="50"/>
        <v>1</v>
      </c>
    </row>
    <row r="788" spans="1:8" x14ac:dyDescent="0.3">
      <c r="A788" s="1">
        <v>45620</v>
      </c>
      <c r="B788" s="26">
        <v>129905284049.55223</v>
      </c>
      <c r="C788" s="2">
        <v>132159353228.18201</v>
      </c>
      <c r="D788" s="5">
        <f t="shared" si="51"/>
        <v>-6.0102142697071278E-4</v>
      </c>
      <c r="E788" s="4">
        <f>C788*(1+ReservesUSDT!$E$15)</f>
        <v>138907870085.17822</v>
      </c>
      <c r="F788" s="4">
        <f t="shared" si="48"/>
        <v>138824383478.88217</v>
      </c>
      <c r="G788" s="4">
        <f t="shared" si="49"/>
        <v>6665030250.7001648</v>
      </c>
      <c r="H788" s="4">
        <f t="shared" si="50"/>
        <v>1</v>
      </c>
    </row>
    <row r="789" spans="1:8" x14ac:dyDescent="0.3">
      <c r="A789" s="1">
        <v>45621</v>
      </c>
      <c r="B789" s="26">
        <v>129871727313.43098</v>
      </c>
      <c r="C789" s="2">
        <v>132644503423.382</v>
      </c>
      <c r="D789" s="5">
        <f t="shared" si="51"/>
        <v>-2.5831694504779466E-4</v>
      </c>
      <c r="E789" s="4">
        <f>C789*(1+ReservesUSDT!$E$15)</f>
        <v>139417793739.01364</v>
      </c>
      <c r="F789" s="4">
        <f t="shared" si="48"/>
        <v>139381779760.44968</v>
      </c>
      <c r="G789" s="4">
        <f t="shared" si="49"/>
        <v>6737276337.0676727</v>
      </c>
      <c r="H789" s="4">
        <f t="shared" si="50"/>
        <v>1</v>
      </c>
    </row>
    <row r="790" spans="1:8" x14ac:dyDescent="0.3">
      <c r="A790" s="1">
        <v>45622</v>
      </c>
      <c r="B790" s="26">
        <v>130493169623.28151</v>
      </c>
      <c r="C790" s="2">
        <v>132518468961.069</v>
      </c>
      <c r="D790" s="5">
        <f t="shared" si="51"/>
        <v>4.7850469282721018E-3</v>
      </c>
      <c r="E790" s="4">
        <f>C790*(1+ReservesUSDT!$E$15)</f>
        <v>139285323518.10538</v>
      </c>
      <c r="F790" s="4">
        <f t="shared" si="48"/>
        <v>139951810327.55908</v>
      </c>
      <c r="G790" s="4">
        <f t="shared" si="49"/>
        <v>7433341366.4900818</v>
      </c>
      <c r="H790" s="4">
        <f t="shared" si="50"/>
        <v>1</v>
      </c>
    </row>
    <row r="791" spans="1:8" x14ac:dyDescent="0.3">
      <c r="A791" s="1">
        <v>45623</v>
      </c>
      <c r="B791" s="26">
        <v>130689658229.07172</v>
      </c>
      <c r="C791" s="2">
        <v>132798534022.586</v>
      </c>
      <c r="D791" s="5">
        <f t="shared" si="51"/>
        <v>1.5057386249214919E-3</v>
      </c>
      <c r="E791" s="4">
        <f>C791*(1+ReservesUSDT!$E$15)</f>
        <v>139579689677.06674</v>
      </c>
      <c r="F791" s="4">
        <f t="shared" si="48"/>
        <v>139789860207.06805</v>
      </c>
      <c r="G791" s="4">
        <f t="shared" si="49"/>
        <v>6991326184.4820557</v>
      </c>
      <c r="H791" s="4">
        <f t="shared" si="50"/>
        <v>1</v>
      </c>
    </row>
    <row r="792" spans="1:8" x14ac:dyDescent="0.3">
      <c r="A792" s="1">
        <v>45624</v>
      </c>
      <c r="B792" s="26">
        <v>130597714844.43246</v>
      </c>
      <c r="C792" s="2">
        <v>132817280337.89</v>
      </c>
      <c r="D792" s="5">
        <f t="shared" si="51"/>
        <v>-7.0352456257934451E-4</v>
      </c>
      <c r="E792" s="4">
        <f>C792*(1+ReservesUSDT!$E$15)</f>
        <v>139599393244.51935</v>
      </c>
      <c r="F792" s="4">
        <f t="shared" si="48"/>
        <v>139501181642.45065</v>
      </c>
      <c r="G792" s="4">
        <f t="shared" si="49"/>
        <v>6683901304.5606537</v>
      </c>
      <c r="H792" s="4">
        <f t="shared" si="50"/>
        <v>1</v>
      </c>
    </row>
    <row r="793" spans="1:8" x14ac:dyDescent="0.3">
      <c r="A793" s="1">
        <v>45625</v>
      </c>
      <c r="B793" s="26">
        <v>130971409035.80348</v>
      </c>
      <c r="C793" s="2">
        <v>133087959435.631</v>
      </c>
      <c r="D793" s="5">
        <f t="shared" si="51"/>
        <v>2.861414472804219E-3</v>
      </c>
      <c r="E793" s="4">
        <f>C793*(1+ReservesUSDT!$E$15)</f>
        <v>139883894159.70514</v>
      </c>
      <c r="F793" s="4">
        <f t="shared" si="48"/>
        <v>140284159958.96594</v>
      </c>
      <c r="G793" s="4">
        <f t="shared" si="49"/>
        <v>7196200523.3349457</v>
      </c>
      <c r="H793" s="4">
        <f t="shared" si="50"/>
        <v>1</v>
      </c>
    </row>
    <row r="794" spans="1:8" x14ac:dyDescent="0.3">
      <c r="A794" s="1">
        <v>45626</v>
      </c>
      <c r="B794" s="26">
        <v>130924750859.40594</v>
      </c>
      <c r="C794" s="2">
        <v>133558624671.056</v>
      </c>
      <c r="D794" s="5">
        <f t="shared" si="51"/>
        <v>-3.5624703697569862E-4</v>
      </c>
      <c r="E794" s="4">
        <f>C794*(1+ReservesUSDT!$E$15)</f>
        <v>140378593201.27161</v>
      </c>
      <c r="F794" s="4">
        <f t="shared" si="48"/>
        <v>140328583743.38882</v>
      </c>
      <c r="G794" s="4">
        <f t="shared" si="49"/>
        <v>6769959072.3328247</v>
      </c>
      <c r="H794" s="4">
        <f t="shared" si="50"/>
        <v>1</v>
      </c>
    </row>
    <row r="795" spans="1:8" x14ac:dyDescent="0.3">
      <c r="A795" s="1">
        <v>45627</v>
      </c>
      <c r="B795" s="26">
        <v>130998821157.13925</v>
      </c>
      <c r="C795" s="2">
        <v>134096975603.89101</v>
      </c>
      <c r="D795" s="5">
        <f t="shared" si="51"/>
        <v>5.6574709706988535E-4</v>
      </c>
      <c r="E795" s="4">
        <f>C795*(1+ReservesUSDT!$E$15)</f>
        <v>140944434207.69183</v>
      </c>
      <c r="F795" s="4">
        <f t="shared" si="48"/>
        <v>141024173112.19299</v>
      </c>
      <c r="G795" s="4">
        <f t="shared" si="49"/>
        <v>6927197508.3019867</v>
      </c>
      <c r="H795" s="4">
        <f t="shared" si="50"/>
        <v>1</v>
      </c>
    </row>
    <row r="796" spans="1:8" x14ac:dyDescent="0.3">
      <c r="A796" s="1">
        <v>45628</v>
      </c>
      <c r="B796" s="26">
        <v>131353888841.1286</v>
      </c>
      <c r="C796" s="2">
        <v>134142995569.319</v>
      </c>
      <c r="D796" s="5">
        <f t="shared" si="51"/>
        <v>2.7104647267278E-3</v>
      </c>
      <c r="E796" s="4">
        <f>C796*(1+ReservesUSDT!$E$15)</f>
        <v>140992804112.83173</v>
      </c>
      <c r="F796" s="4">
        <f t="shared" si="48"/>
        <v>141374960135.10199</v>
      </c>
      <c r="G796" s="4">
        <f t="shared" si="49"/>
        <v>7231964565.7829895</v>
      </c>
      <c r="H796" s="4">
        <f t="shared" si="50"/>
        <v>1</v>
      </c>
    </row>
    <row r="797" spans="1:8" x14ac:dyDescent="0.3">
      <c r="A797" s="1">
        <v>45629</v>
      </c>
      <c r="B797" s="26">
        <v>131586495274.54021</v>
      </c>
      <c r="C797" s="2">
        <v>134233284629.69501</v>
      </c>
      <c r="D797" s="5">
        <f t="shared" si="51"/>
        <v>1.7708378142724142E-3</v>
      </c>
      <c r="E797" s="4">
        <f>C797*(1+ReservesUSDT!$E$15)</f>
        <v>141087703647.08691</v>
      </c>
      <c r="F797" s="4">
        <f t="shared" si="48"/>
        <v>141337547087.83405</v>
      </c>
      <c r="G797" s="4">
        <f t="shared" si="49"/>
        <v>7104262458.1390381</v>
      </c>
      <c r="H797" s="4">
        <f t="shared" si="50"/>
        <v>1</v>
      </c>
    </row>
    <row r="798" spans="1:8" x14ac:dyDescent="0.3">
      <c r="A798" s="1">
        <v>45630</v>
      </c>
      <c r="B798" s="26">
        <v>131772745127.25304</v>
      </c>
      <c r="C798" s="2">
        <v>134792339935.283</v>
      </c>
      <c r="D798" s="5">
        <f t="shared" si="51"/>
        <v>1.4154176864748964E-3</v>
      </c>
      <c r="E798" s="4">
        <f>C798*(1+ReservesUSDT!$E$15)</f>
        <v>141675306263.64154</v>
      </c>
      <c r="F798" s="4">
        <f t="shared" si="48"/>
        <v>141875835997.86386</v>
      </c>
      <c r="G798" s="4">
        <f t="shared" si="49"/>
        <v>7083496062.5808563</v>
      </c>
      <c r="H798" s="4">
        <f t="shared" si="50"/>
        <v>1</v>
      </c>
    </row>
    <row r="799" spans="1:8" x14ac:dyDescent="0.3">
      <c r="A799" s="1">
        <v>45631</v>
      </c>
      <c r="B799" s="26">
        <v>132095547553.08223</v>
      </c>
      <c r="C799" s="2">
        <v>135115109896.892</v>
      </c>
      <c r="D799" s="5">
        <f t="shared" si="51"/>
        <v>2.4496903780631008E-3</v>
      </c>
      <c r="E799" s="4">
        <f>C799*(1+ReservesUSDT!$E$15)</f>
        <v>142014557983.62515</v>
      </c>
      <c r="F799" s="4">
        <f t="shared" si="48"/>
        <v>142362449679.86252</v>
      </c>
      <c r="G799" s="4">
        <f t="shared" si="49"/>
        <v>7247339782.97052</v>
      </c>
      <c r="H799" s="4">
        <f t="shared" si="50"/>
        <v>1</v>
      </c>
    </row>
    <row r="800" spans="1:8" x14ac:dyDescent="0.3">
      <c r="A800" s="1">
        <v>45632</v>
      </c>
      <c r="B800" s="26">
        <v>133278742964.58165</v>
      </c>
      <c r="C800" s="2">
        <v>136102059296.968</v>
      </c>
      <c r="D800" s="5">
        <f t="shared" si="51"/>
        <v>8.9571180362756457E-3</v>
      </c>
      <c r="E800" s="4">
        <f>C800*(1+ReservesUSDT!$E$15)</f>
        <v>143051904457.39078</v>
      </c>
      <c r="F800" s="4">
        <f t="shared" si="48"/>
        <v>144333237250.92966</v>
      </c>
      <c r="G800" s="4">
        <f t="shared" si="49"/>
        <v>8231177953.9616547</v>
      </c>
      <c r="H800" s="4">
        <f t="shared" si="50"/>
        <v>1</v>
      </c>
    </row>
    <row r="801" spans="1:8" x14ac:dyDescent="0.3">
      <c r="A801" s="1">
        <v>45633</v>
      </c>
      <c r="B801" s="26">
        <v>133234150983.04648</v>
      </c>
      <c r="C801" s="2">
        <v>136854657753.233</v>
      </c>
      <c r="D801" s="5">
        <f t="shared" si="51"/>
        <v>-3.3457684656450931E-4</v>
      </c>
      <c r="E801" s="4">
        <f>C801*(1+ReservesUSDT!$E$15)</f>
        <v>143842933211.96304</v>
      </c>
      <c r="F801" s="4">
        <f t="shared" si="48"/>
        <v>143794806696.96841</v>
      </c>
      <c r="G801" s="4">
        <f t="shared" si="49"/>
        <v>6940148943.7354126</v>
      </c>
      <c r="H801" s="4">
        <f t="shared" si="50"/>
        <v>1</v>
      </c>
    </row>
    <row r="802" spans="1:8" x14ac:dyDescent="0.3">
      <c r="A802" s="1">
        <v>45634</v>
      </c>
      <c r="B802" s="26">
        <v>133243010302.15541</v>
      </c>
      <c r="C802" s="2">
        <v>137612057919.258</v>
      </c>
      <c r="D802" s="5">
        <f t="shared" si="51"/>
        <v>6.6494356316045494E-5</v>
      </c>
      <c r="E802" s="4">
        <f>C802*(1+ReservesUSDT!$E$15)</f>
        <v>144639008868.31891</v>
      </c>
      <c r="F802" s="4">
        <f t="shared" si="48"/>
        <v>144648626546.11179</v>
      </c>
      <c r="G802" s="4">
        <f t="shared" si="49"/>
        <v>7036568626.8537903</v>
      </c>
      <c r="H802" s="4">
        <f t="shared" si="50"/>
        <v>1</v>
      </c>
    </row>
    <row r="803" spans="1:8" x14ac:dyDescent="0.3">
      <c r="A803" s="1">
        <v>45635</v>
      </c>
      <c r="B803" s="26">
        <v>133043054181.44771</v>
      </c>
      <c r="C803" s="2">
        <v>138155979444.82901</v>
      </c>
      <c r="D803" s="5">
        <f t="shared" si="51"/>
        <v>-1.500687505140133E-3</v>
      </c>
      <c r="E803" s="4">
        <f>C803*(1+ReservesUSDT!$E$15)</f>
        <v>145210704921.34137</v>
      </c>
      <c r="F803" s="4">
        <f t="shared" si="48"/>
        <v>144992789030.85333</v>
      </c>
      <c r="G803" s="4">
        <f t="shared" si="49"/>
        <v>6836809586.0243225</v>
      </c>
      <c r="H803" s="4">
        <f t="shared" si="50"/>
        <v>1</v>
      </c>
    </row>
    <row r="804" spans="1:8" x14ac:dyDescent="0.3">
      <c r="A804" s="1">
        <v>45636</v>
      </c>
      <c r="B804" s="26">
        <v>133531386983.60266</v>
      </c>
      <c r="C804" s="2">
        <v>138058530450.22299</v>
      </c>
      <c r="D804" s="5">
        <f t="shared" si="51"/>
        <v>3.6704870100843561E-3</v>
      </c>
      <c r="E804" s="4">
        <f>C804*(1+ReservesUSDT!$E$15)</f>
        <v>145108279841.67792</v>
      </c>
      <c r="F804" s="4">
        <f t="shared" si="48"/>
        <v>145640897897.89249</v>
      </c>
      <c r="G804" s="4">
        <f t="shared" si="49"/>
        <v>7582367447.6694946</v>
      </c>
      <c r="H804" s="4">
        <f t="shared" si="50"/>
        <v>1</v>
      </c>
    </row>
    <row r="805" spans="1:8" x14ac:dyDescent="0.3">
      <c r="A805" s="1">
        <v>45637</v>
      </c>
      <c r="B805" s="26">
        <v>134291153498.1275</v>
      </c>
      <c r="C805" s="2">
        <v>138406600567.98401</v>
      </c>
      <c r="D805" s="5">
        <f t="shared" si="51"/>
        <v>5.6897972206200395E-3</v>
      </c>
      <c r="E805" s="4">
        <f>C805*(1+ReservesUSDT!$E$15)</f>
        <v>145474123631.9014</v>
      </c>
      <c r="F805" s="4">
        <f t="shared" si="48"/>
        <v>146301841896.21432</v>
      </c>
      <c r="G805" s="4">
        <f t="shared" si="49"/>
        <v>7895241328.2303162</v>
      </c>
      <c r="H805" s="4">
        <f t="shared" si="50"/>
        <v>1</v>
      </c>
    </row>
    <row r="806" spans="1:8" x14ac:dyDescent="0.3">
      <c r="A806" s="1">
        <v>45638</v>
      </c>
      <c r="B806" s="26">
        <v>134819534942.06378</v>
      </c>
      <c r="C806" s="2">
        <v>138607890909.79501</v>
      </c>
      <c r="D806" s="5">
        <f t="shared" si="51"/>
        <v>3.934596063646492E-3</v>
      </c>
      <c r="E806" s="4">
        <f>C806*(1+ReservesUSDT!$E$15)</f>
        <v>145685692559.61404</v>
      </c>
      <c r="F806" s="4">
        <f t="shared" si="48"/>
        <v>146258906912.08871</v>
      </c>
      <c r="G806" s="4">
        <f t="shared" si="49"/>
        <v>7651016002.2937012</v>
      </c>
      <c r="H806" s="4">
        <f t="shared" si="50"/>
        <v>1</v>
      </c>
    </row>
    <row r="807" spans="1:8" x14ac:dyDescent="0.3">
      <c r="A807" s="1">
        <v>45639</v>
      </c>
      <c r="B807" s="26">
        <v>135038992433.22385</v>
      </c>
      <c r="C807" s="2">
        <v>139723319629.38</v>
      </c>
      <c r="D807" s="5">
        <f t="shared" si="51"/>
        <v>1.6277870358651846E-3</v>
      </c>
      <c r="E807" s="4">
        <f>C807*(1+ReservesUSDT!$E$15)</f>
        <v>146858078954.40723</v>
      </c>
      <c r="F807" s="4">
        <f t="shared" si="48"/>
        <v>147097132631.44128</v>
      </c>
      <c r="G807" s="4">
        <f t="shared" si="49"/>
        <v>7373813002.0612793</v>
      </c>
      <c r="H807" s="4">
        <f t="shared" si="50"/>
        <v>1</v>
      </c>
    </row>
    <row r="808" spans="1:8" x14ac:dyDescent="0.3">
      <c r="A808" s="1">
        <v>45640</v>
      </c>
      <c r="B808" s="26">
        <v>135018940848.50934</v>
      </c>
      <c r="C808" s="2">
        <v>140114634837.75</v>
      </c>
      <c r="D808" s="5">
        <f t="shared" si="51"/>
        <v>-1.4848736911617192E-4</v>
      </c>
      <c r="E808" s="4">
        <f>C808*(1+ReservesUSDT!$E$15)</f>
        <v>147269376080.17905</v>
      </c>
      <c r="F808" s="4">
        <f t="shared" si="48"/>
        <v>147247508437.97351</v>
      </c>
      <c r="G808" s="4">
        <f t="shared" si="49"/>
        <v>7132873600.2235107</v>
      </c>
      <c r="H808" s="4">
        <f t="shared" si="50"/>
        <v>1</v>
      </c>
    </row>
    <row r="809" spans="1:8" x14ac:dyDescent="0.3">
      <c r="A809" s="1">
        <v>45641</v>
      </c>
      <c r="B809" s="26">
        <v>135151630948.18538</v>
      </c>
      <c r="C809" s="2">
        <v>140087294966.58301</v>
      </c>
      <c r="D809" s="5">
        <f t="shared" si="51"/>
        <v>9.8275174462313661E-4</v>
      </c>
      <c r="E809" s="4">
        <f>C809*(1+ReservesUSDT!$E$15)</f>
        <v>147240640139.97168</v>
      </c>
      <c r="F809" s="4">
        <f t="shared" si="48"/>
        <v>147385341135.94864</v>
      </c>
      <c r="G809" s="4">
        <f t="shared" si="49"/>
        <v>7298046169.3656311</v>
      </c>
      <c r="H809" s="4">
        <f t="shared" si="50"/>
        <v>1</v>
      </c>
    </row>
    <row r="810" spans="1:8" x14ac:dyDescent="0.3">
      <c r="A810" s="1">
        <v>45642</v>
      </c>
      <c r="B810" s="26">
        <v>135673050281.48233</v>
      </c>
      <c r="C810" s="2">
        <v>140272958832.96701</v>
      </c>
      <c r="D810" s="5">
        <f t="shared" si="51"/>
        <v>3.8580321202106231E-3</v>
      </c>
      <c r="E810" s="4">
        <f>C810*(1+ReservesUSDT!$E$15)</f>
        <v>147435784649.99857</v>
      </c>
      <c r="F810" s="4">
        <f t="shared" si="48"/>
        <v>148004596642.84671</v>
      </c>
      <c r="G810" s="4">
        <f t="shared" si="49"/>
        <v>7731637809.8796997</v>
      </c>
      <c r="H810" s="4">
        <f t="shared" si="50"/>
        <v>1</v>
      </c>
    </row>
    <row r="811" spans="1:8" x14ac:dyDescent="0.3">
      <c r="A811" s="1">
        <v>45643</v>
      </c>
      <c r="B811" s="26">
        <v>135322992475.90852</v>
      </c>
      <c r="C811" s="2">
        <v>140528755312.63101</v>
      </c>
      <c r="D811" s="5">
        <f t="shared" si="51"/>
        <v>-2.5801572592901692E-3</v>
      </c>
      <c r="E811" s="4">
        <f>C811*(1+ReservesUSDT!$E$15)</f>
        <v>147704642988.79553</v>
      </c>
      <c r="F811" s="4">
        <f t="shared" si="48"/>
        <v>147323541781.95712</v>
      </c>
      <c r="G811" s="4">
        <f t="shared" si="49"/>
        <v>6794786469.3261108</v>
      </c>
      <c r="H811" s="4">
        <f t="shared" si="50"/>
        <v>1</v>
      </c>
    </row>
    <row r="812" spans="1:8" x14ac:dyDescent="0.3">
      <c r="A812" s="1">
        <v>45644</v>
      </c>
      <c r="B812" s="26">
        <v>134478583210.06682</v>
      </c>
      <c r="C812" s="2">
        <v>140386804952.98999</v>
      </c>
      <c r="D812" s="5">
        <f t="shared" si="51"/>
        <v>-6.2399541304263943E-3</v>
      </c>
      <c r="E812" s="4">
        <f>C812*(1+ReservesUSDT!$E$15)</f>
        <v>147555444149.41022</v>
      </c>
      <c r="F812" s="4">
        <f t="shared" si="48"/>
        <v>146634704946.22321</v>
      </c>
      <c r="G812" s="4">
        <f t="shared" si="49"/>
        <v>6247899993.2332153</v>
      </c>
      <c r="H812" s="4">
        <f t="shared" si="50"/>
        <v>1</v>
      </c>
    </row>
    <row r="813" spans="1:8" x14ac:dyDescent="0.3">
      <c r="A813" s="1">
        <v>45645</v>
      </c>
      <c r="B813" s="26">
        <v>134475973258.17094</v>
      </c>
      <c r="C813" s="2">
        <v>140430126428.05701</v>
      </c>
      <c r="D813" s="5">
        <f t="shared" si="51"/>
        <v>-1.9407937186526273E-5</v>
      </c>
      <c r="E813" s="4">
        <f>C813*(1+ReservesUSDT!$E$15)</f>
        <v>147600977769.87308</v>
      </c>
      <c r="F813" s="4">
        <f t="shared" si="48"/>
        <v>147598113139.36783</v>
      </c>
      <c r="G813" s="4">
        <f t="shared" si="49"/>
        <v>7167986711.3108215</v>
      </c>
      <c r="H813" s="4">
        <f t="shared" si="50"/>
        <v>1</v>
      </c>
    </row>
    <row r="814" spans="1:8" x14ac:dyDescent="0.3">
      <c r="A814" s="1">
        <v>45646</v>
      </c>
      <c r="B814" s="26">
        <v>134658876458.6241</v>
      </c>
      <c r="C814" s="2">
        <v>140458454546.44199</v>
      </c>
      <c r="D814" s="5">
        <f t="shared" si="51"/>
        <v>1.3601180643772889E-3</v>
      </c>
      <c r="E814" s="4">
        <f>C814*(1+ReservesUSDT!$E$15)</f>
        <v>147630752420.64322</v>
      </c>
      <c r="F814" s="4">
        <f t="shared" si="48"/>
        <v>147831547673.86813</v>
      </c>
      <c r="G814" s="4">
        <f t="shared" si="49"/>
        <v>7373093127.4261475</v>
      </c>
      <c r="H814" s="4">
        <f t="shared" si="50"/>
        <v>1</v>
      </c>
    </row>
    <row r="815" spans="1:8" x14ac:dyDescent="0.3">
      <c r="A815" s="1">
        <v>45647</v>
      </c>
      <c r="B815" s="26">
        <v>134682031856.84628</v>
      </c>
      <c r="C815" s="2">
        <v>140552909215.897</v>
      </c>
      <c r="D815" s="5">
        <f t="shared" si="51"/>
        <v>1.7195597372519339E-4</v>
      </c>
      <c r="E815" s="4">
        <f>C815*(1+ReservesUSDT!$E$15)</f>
        <v>147730030274.48486</v>
      </c>
      <c r="F815" s="4">
        <f t="shared" si="48"/>
        <v>147755433335.68918</v>
      </c>
      <c r="G815" s="4">
        <f t="shared" si="49"/>
        <v>7202524119.7921753</v>
      </c>
      <c r="H815" s="4">
        <f t="shared" si="50"/>
        <v>1</v>
      </c>
    </row>
    <row r="816" spans="1:8" x14ac:dyDescent="0.3">
      <c r="A816" s="1">
        <v>45648</v>
      </c>
      <c r="B816" s="26">
        <v>134549964177.6503</v>
      </c>
      <c r="C816" s="2">
        <v>139878963807.55801</v>
      </c>
      <c r="D816" s="5">
        <f t="shared" si="51"/>
        <v>-9.8058870493102448E-4</v>
      </c>
      <c r="E816" s="4">
        <f>C816*(1+ReservesUSDT!$E$15)</f>
        <v>147021670866.39651</v>
      </c>
      <c r="F816" s="4">
        <f t="shared" si="48"/>
        <v>146877503076.56485</v>
      </c>
      <c r="G816" s="4">
        <f t="shared" si="49"/>
        <v>6998539269.0068359</v>
      </c>
      <c r="H816" s="4">
        <f t="shared" si="50"/>
        <v>1</v>
      </c>
    </row>
    <row r="817" spans="1:8" x14ac:dyDescent="0.3">
      <c r="A817" s="1">
        <v>45649</v>
      </c>
      <c r="B817" s="26">
        <v>134526988540.17126</v>
      </c>
      <c r="C817" s="2">
        <v>139768365159.78799</v>
      </c>
      <c r="D817" s="5">
        <f t="shared" si="51"/>
        <v>-1.7075914972893645E-4</v>
      </c>
      <c r="E817" s="4">
        <f>C817*(1+ReservesUSDT!$E$15)</f>
        <v>146905424666.48126</v>
      </c>
      <c r="F817" s="4">
        <f t="shared" si="48"/>
        <v>146880339221.07465</v>
      </c>
      <c r="G817" s="4">
        <f t="shared" si="49"/>
        <v>7111974061.2866516</v>
      </c>
      <c r="H817" s="4">
        <f t="shared" si="50"/>
        <v>1</v>
      </c>
    </row>
    <row r="818" spans="1:8" x14ac:dyDescent="0.3">
      <c r="A818" s="1">
        <v>45650</v>
      </c>
      <c r="B818" s="26">
        <v>134887981238.72118</v>
      </c>
      <c r="C818" s="2">
        <v>139687775563.41199</v>
      </c>
      <c r="D818" s="5">
        <f t="shared" si="51"/>
        <v>2.683422133114316E-3</v>
      </c>
      <c r="E818" s="4">
        <f>C818*(1+ReservesUSDT!$E$15)</f>
        <v>146820719884.63895</v>
      </c>
      <c r="F818" s="4">
        <f t="shared" si="48"/>
        <v>147214701853.97714</v>
      </c>
      <c r="G818" s="4">
        <f t="shared" si="49"/>
        <v>7526926290.565155</v>
      </c>
      <c r="H818" s="4">
        <f t="shared" si="50"/>
        <v>1</v>
      </c>
    </row>
    <row r="819" spans="1:8" x14ac:dyDescent="0.3">
      <c r="A819" s="1">
        <v>45651</v>
      </c>
      <c r="B819" s="26">
        <v>134895900145.2888</v>
      </c>
      <c r="C819" s="2">
        <v>139770106592.92599</v>
      </c>
      <c r="D819" s="5">
        <f t="shared" si="51"/>
        <v>5.8707280625782973E-5</v>
      </c>
      <c r="E819" s="4">
        <f>C819*(1+ReservesUSDT!$E$15)</f>
        <v>146907255023.26031</v>
      </c>
      <c r="F819" s="4">
        <f t="shared" si="48"/>
        <v>146915879548.70691</v>
      </c>
      <c r="G819" s="4">
        <f t="shared" si="49"/>
        <v>7145772955.7809143</v>
      </c>
      <c r="H819" s="4">
        <f t="shared" si="50"/>
        <v>1</v>
      </c>
    </row>
    <row r="820" spans="1:8" x14ac:dyDescent="0.3">
      <c r="A820" s="1">
        <v>45652</v>
      </c>
      <c r="B820" s="26">
        <v>134462208860.99117</v>
      </c>
      <c r="C820" s="2">
        <v>139410953421.88699</v>
      </c>
      <c r="D820" s="5">
        <f t="shared" si="51"/>
        <v>-3.2150071561147034E-3</v>
      </c>
      <c r="E820" s="4">
        <f>C820*(1+ReservesUSDT!$E$15)</f>
        <v>146529762240.45871</v>
      </c>
      <c r="F820" s="4">
        <f t="shared" si="48"/>
        <v>146058668006.27185</v>
      </c>
      <c r="G820" s="4">
        <f t="shared" si="49"/>
        <v>6647714584.3848572</v>
      </c>
      <c r="H820" s="4">
        <f t="shared" si="50"/>
        <v>1</v>
      </c>
    </row>
    <row r="821" spans="1:8" x14ac:dyDescent="0.3">
      <c r="A821" s="1">
        <v>45653</v>
      </c>
      <c r="B821" s="26">
        <v>135438334007.1566</v>
      </c>
      <c r="C821" s="2">
        <v>139269166726.24799</v>
      </c>
      <c r="D821" s="5">
        <f t="shared" si="51"/>
        <v>7.2594757622535195E-3</v>
      </c>
      <c r="E821" s="4">
        <f>C821*(1+ReservesUSDT!$E$15)</f>
        <v>146380735422.32935</v>
      </c>
      <c r="F821" s="4">
        <f t="shared" si="48"/>
        <v>147443382823.1886</v>
      </c>
      <c r="G821" s="4">
        <f t="shared" si="49"/>
        <v>8174216096.9406128</v>
      </c>
      <c r="H821" s="4">
        <f t="shared" si="50"/>
        <v>1</v>
      </c>
    </row>
    <row r="822" spans="1:8" x14ac:dyDescent="0.3">
      <c r="A822" s="1">
        <v>45654</v>
      </c>
      <c r="B822" s="26">
        <v>135482936538.19144</v>
      </c>
      <c r="C822" s="2">
        <v>139333855881.23001</v>
      </c>
      <c r="D822" s="5">
        <f t="shared" si="51"/>
        <v>3.2931984405891321E-4</v>
      </c>
      <c r="E822" s="4">
        <f>C822*(1+ReservesUSDT!$E$15)</f>
        <v>146448727830.86249</v>
      </c>
      <c r="F822" s="4">
        <f t="shared" si="48"/>
        <v>146496956303.07437</v>
      </c>
      <c r="G822" s="4">
        <f t="shared" si="49"/>
        <v>7163100421.8443604</v>
      </c>
      <c r="H822" s="4">
        <f t="shared" si="50"/>
        <v>1</v>
      </c>
    </row>
    <row r="823" spans="1:8" x14ac:dyDescent="0.3">
      <c r="A823" s="1">
        <v>45655</v>
      </c>
      <c r="B823" s="26">
        <v>135348275189.14999</v>
      </c>
      <c r="C823" s="2">
        <v>138807977384.18201</v>
      </c>
      <c r="D823" s="5">
        <f t="shared" si="51"/>
        <v>-9.9393585998546049E-4</v>
      </c>
      <c r="E823" s="4">
        <f>C823*(1+ReservesUSDT!$E$15)</f>
        <v>145895996146.23923</v>
      </c>
      <c r="F823" s="4">
        <f t="shared" si="48"/>
        <v>145750984883.84119</v>
      </c>
      <c r="G823" s="4">
        <f t="shared" si="49"/>
        <v>6943007499.6591797</v>
      </c>
      <c r="H823" s="4">
        <f t="shared" si="50"/>
        <v>1</v>
      </c>
    </row>
    <row r="824" spans="1:8" x14ac:dyDescent="0.3">
      <c r="A824" s="1">
        <v>45656</v>
      </c>
      <c r="B824" s="26">
        <v>135238936109.38673</v>
      </c>
      <c r="C824" s="2">
        <v>138773516095.78601</v>
      </c>
      <c r="D824" s="5">
        <f t="shared" si="51"/>
        <v>-8.0783504341269143E-4</v>
      </c>
      <c r="E824" s="4">
        <f>C824*(1+ReservesUSDT!$E$15)</f>
        <v>145859775144.43683</v>
      </c>
      <c r="F824" s="4">
        <f t="shared" si="48"/>
        <v>145741944506.65088</v>
      </c>
      <c r="G824" s="4">
        <f t="shared" si="49"/>
        <v>6968428410.8648682</v>
      </c>
      <c r="H824" s="4">
        <f t="shared" si="50"/>
        <v>1</v>
      </c>
    </row>
    <row r="825" spans="1:8" x14ac:dyDescent="0.3">
      <c r="A825" s="18">
        <v>45657</v>
      </c>
      <c r="B825" s="26">
        <v>143696550588.48749</v>
      </c>
      <c r="C825" s="2">
        <v>138763094692.86499</v>
      </c>
      <c r="D825" s="5">
        <v>0</v>
      </c>
      <c r="E825" s="4">
        <f>C825*(1+ReservesUSDT!$E$16)</f>
        <v>145965627935.03085</v>
      </c>
      <c r="F825" s="4">
        <f t="shared" si="48"/>
        <v>145965627935.03085</v>
      </c>
      <c r="G825" s="4">
        <f t="shared" si="49"/>
        <v>7202533242.165863</v>
      </c>
      <c r="H825" s="4">
        <f t="shared" si="50"/>
        <v>1</v>
      </c>
    </row>
    <row r="826" spans="1:8" x14ac:dyDescent="0.3">
      <c r="A826" s="1">
        <v>45658</v>
      </c>
      <c r="B826" s="26">
        <v>143785126616.72498</v>
      </c>
      <c r="C826" s="2">
        <v>137550314628.76599</v>
      </c>
      <c r="D826" s="5">
        <f t="shared" si="51"/>
        <v>6.1641026089170599E-4</v>
      </c>
      <c r="E826" s="4">
        <f>C826*(1+ReservesUSDT!$E$16)</f>
        <v>144689898217.44913</v>
      </c>
      <c r="F826" s="4">
        <f t="shared" si="48"/>
        <v>144779086555.35773</v>
      </c>
      <c r="G826" s="4">
        <f t="shared" si="49"/>
        <v>7228771926.5917358</v>
      </c>
      <c r="H826" s="4">
        <f t="shared" si="50"/>
        <v>1</v>
      </c>
    </row>
    <row r="827" spans="1:8" x14ac:dyDescent="0.3">
      <c r="A827" s="1">
        <v>45659</v>
      </c>
      <c r="B827" s="26">
        <v>144299662384.46182</v>
      </c>
      <c r="C827" s="2">
        <v>137101703969.677</v>
      </c>
      <c r="D827" s="5">
        <f t="shared" si="51"/>
        <v>3.5785048137030088E-3</v>
      </c>
      <c r="E827" s="4">
        <f>C827*(1+ReservesUSDT!$E$16)</f>
        <v>144218002309.55511</v>
      </c>
      <c r="F827" s="4">
        <f t="shared" si="48"/>
        <v>144734087125.04248</v>
      </c>
      <c r="G827" s="4">
        <f t="shared" si="49"/>
        <v>7632383155.3654785</v>
      </c>
      <c r="H827" s="4">
        <f t="shared" si="50"/>
        <v>1</v>
      </c>
    </row>
    <row r="828" spans="1:8" x14ac:dyDescent="0.3">
      <c r="A828" s="1">
        <v>45660</v>
      </c>
      <c r="B828" s="26">
        <v>144649655381.30612</v>
      </c>
      <c r="C828" s="2">
        <v>137331887471.718</v>
      </c>
      <c r="D828" s="5">
        <f t="shared" si="51"/>
        <v>2.4254595683793267E-3</v>
      </c>
      <c r="E828" s="4">
        <f>C828*(1+ReservesUSDT!$E$16)</f>
        <v>144460133544.01672</v>
      </c>
      <c r="F828" s="4">
        <f t="shared" si="48"/>
        <v>144810515757.17041</v>
      </c>
      <c r="G828" s="4">
        <f t="shared" si="49"/>
        <v>7478628285.4524078</v>
      </c>
      <c r="H828" s="4">
        <f t="shared" si="50"/>
        <v>1</v>
      </c>
    </row>
    <row r="829" spans="1:8" x14ac:dyDescent="0.3">
      <c r="A829" s="1">
        <v>45661</v>
      </c>
      <c r="B829" s="26">
        <v>144659027092.28986</v>
      </c>
      <c r="C829" s="2">
        <v>137192105753.93401</v>
      </c>
      <c r="D829" s="5">
        <f t="shared" si="51"/>
        <v>6.4789030841654459E-5</v>
      </c>
      <c r="E829" s="4">
        <f>C829*(1+ReservesUSDT!$E$16)</f>
        <v>144313096421.10349</v>
      </c>
      <c r="F829" s="4">
        <f t="shared" si="48"/>
        <v>144322446326.75836</v>
      </c>
      <c r="G829" s="4">
        <f t="shared" si="49"/>
        <v>7130340572.8243561</v>
      </c>
      <c r="H829" s="4">
        <f t="shared" si="50"/>
        <v>1</v>
      </c>
    </row>
    <row r="830" spans="1:8" x14ac:dyDescent="0.3">
      <c r="A830" s="1">
        <v>45662</v>
      </c>
      <c r="B830" s="26">
        <v>144669675279.05682</v>
      </c>
      <c r="C830" s="2">
        <v>137305566064.10899</v>
      </c>
      <c r="D830" s="5">
        <f t="shared" si="51"/>
        <v>7.3608864797455208E-5</v>
      </c>
      <c r="E830" s="4">
        <f>C830*(1+ReservesUSDT!$E$16)</f>
        <v>144432445917.1424</v>
      </c>
      <c r="F830" s="4">
        <f t="shared" si="48"/>
        <v>144443077425.52628</v>
      </c>
      <c r="G830" s="4">
        <f t="shared" si="49"/>
        <v>7137511361.4172821</v>
      </c>
      <c r="H830" s="4">
        <f t="shared" si="50"/>
        <v>1</v>
      </c>
    </row>
    <row r="831" spans="1:8" x14ac:dyDescent="0.3">
      <c r="A831" s="1">
        <v>45663</v>
      </c>
      <c r="B831" s="26">
        <v>144959999157.88467</v>
      </c>
      <c r="C831" s="2">
        <v>137240062369.61301</v>
      </c>
      <c r="D831" s="5">
        <f t="shared" si="51"/>
        <v>2.0068053534221158E-3</v>
      </c>
      <c r="E831" s="4">
        <f>C831*(1+ReservesUSDT!$E$16)</f>
        <v>144363542236.95038</v>
      </c>
      <c r="F831" s="4">
        <f t="shared" si="48"/>
        <v>144653251766.35046</v>
      </c>
      <c r="G831" s="4">
        <f t="shared" si="49"/>
        <v>7413189396.7374573</v>
      </c>
      <c r="H831" s="4">
        <f t="shared" si="50"/>
        <v>1</v>
      </c>
    </row>
    <row r="832" spans="1:8" x14ac:dyDescent="0.3">
      <c r="A832" s="1">
        <v>45664</v>
      </c>
      <c r="B832" s="26">
        <v>144267343604.09641</v>
      </c>
      <c r="C832" s="2">
        <v>137371602393.87399</v>
      </c>
      <c r="D832" s="5">
        <f t="shared" si="51"/>
        <v>-4.778253020227022E-3</v>
      </c>
      <c r="E832" s="4">
        <f>C832*(1+ReservesUSDT!$E$16)</f>
        <v>144501909879.17068</v>
      </c>
      <c r="F832" s="4">
        <f t="shared" si="48"/>
        <v>143811443191.86197</v>
      </c>
      <c r="G832" s="4">
        <f t="shared" si="49"/>
        <v>6439840797.9879761</v>
      </c>
      <c r="H832" s="4">
        <f t="shared" si="50"/>
        <v>1</v>
      </c>
    </row>
    <row r="833" spans="1:8" x14ac:dyDescent="0.3">
      <c r="A833" s="1">
        <v>45665</v>
      </c>
      <c r="B833" s="26">
        <v>144073320327.07712</v>
      </c>
      <c r="C833" s="2">
        <v>137502913758.366</v>
      </c>
      <c r="D833" s="5">
        <f t="shared" si="51"/>
        <v>-1.3448870144288005E-3</v>
      </c>
      <c r="E833" s="4">
        <f>C833*(1+ReservesUSDT!$E$16)</f>
        <v>144640036992.97934</v>
      </c>
      <c r="F833" s="4">
        <f t="shared" si="48"/>
        <v>144445512485.46097</v>
      </c>
      <c r="G833" s="4">
        <f t="shared" si="49"/>
        <v>6942598727.0949707</v>
      </c>
      <c r="H833" s="4">
        <f t="shared" si="50"/>
        <v>1</v>
      </c>
    </row>
    <row r="834" spans="1:8" x14ac:dyDescent="0.3">
      <c r="A834" s="1">
        <v>45666</v>
      </c>
      <c r="B834" s="26">
        <v>143958078516.04541</v>
      </c>
      <c r="C834" s="2">
        <v>137461689717.54099</v>
      </c>
      <c r="D834" s="5">
        <f t="shared" si="51"/>
        <v>-7.9988307876909003E-4</v>
      </c>
      <c r="E834" s="4">
        <f>C834*(1+ReservesUSDT!$E$16)</f>
        <v>144596673207.97324</v>
      </c>
      <c r="F834" s="4">
        <f t="shared" ref="F834:F897" si="52">E834*(D834+1)</f>
        <v>144481012775.82788</v>
      </c>
      <c r="G834" s="4">
        <f t="shared" ref="G834:G897" si="53">F834-C834</f>
        <v>7019323058.2868958</v>
      </c>
      <c r="H834" s="4">
        <f t="shared" si="50"/>
        <v>1</v>
      </c>
    </row>
    <row r="835" spans="1:8" x14ac:dyDescent="0.3">
      <c r="A835" s="1">
        <v>45667</v>
      </c>
      <c r="B835" s="26">
        <v>143857454867.81549</v>
      </c>
      <c r="C835" s="2">
        <v>137595836948.89001</v>
      </c>
      <c r="D835" s="5">
        <f t="shared" si="51"/>
        <v>-6.9897882263484105E-4</v>
      </c>
      <c r="E835" s="4">
        <f>C835*(1+ReservesUSDT!$E$16)</f>
        <v>144737783385.01956</v>
      </c>
      <c r="F835" s="4">
        <f t="shared" si="52"/>
        <v>144636614739.59833</v>
      </c>
      <c r="G835" s="4">
        <f t="shared" si="53"/>
        <v>7040777790.708313</v>
      </c>
      <c r="H835" s="4">
        <f t="shared" ref="H835:H898" si="54">IF(G835&gt;0,1,0)</f>
        <v>1</v>
      </c>
    </row>
    <row r="836" spans="1:8" x14ac:dyDescent="0.3">
      <c r="A836" s="1">
        <v>45668</v>
      </c>
      <c r="B836" s="26">
        <v>143881481760.41345</v>
      </c>
      <c r="C836" s="2">
        <v>137418015532.896</v>
      </c>
      <c r="D836" s="5">
        <f t="shared" ref="D836:D899" si="55">(B836-B835)/B835</f>
        <v>1.6701875213932235E-4</v>
      </c>
      <c r="E836" s="4">
        <f>C836*(1+ReservesUSDT!$E$16)</f>
        <v>144550732103.8175</v>
      </c>
      <c r="F836" s="4">
        <f t="shared" si="52"/>
        <v>144574874786.71432</v>
      </c>
      <c r="G836" s="4">
        <f t="shared" si="53"/>
        <v>7156859253.8183289</v>
      </c>
      <c r="H836" s="4">
        <f t="shared" si="54"/>
        <v>1</v>
      </c>
    </row>
    <row r="837" spans="1:8" x14ac:dyDescent="0.3">
      <c r="A837" s="1">
        <v>45669</v>
      </c>
      <c r="B837" s="26">
        <v>143831866721.37234</v>
      </c>
      <c r="C837" s="2">
        <v>137395276170.744</v>
      </c>
      <c r="D837" s="5">
        <f t="shared" si="55"/>
        <v>-3.4483269447922738E-4</v>
      </c>
      <c r="E837" s="4">
        <f>C837*(1+ReservesUSDT!$E$16)</f>
        <v>144526812449.36829</v>
      </c>
      <c r="F837" s="4">
        <f t="shared" si="52"/>
        <v>144476974879.20688</v>
      </c>
      <c r="G837" s="4">
        <f t="shared" si="53"/>
        <v>7081698708.4628754</v>
      </c>
      <c r="H837" s="4">
        <f t="shared" si="54"/>
        <v>1</v>
      </c>
    </row>
    <row r="838" spans="1:8" x14ac:dyDescent="0.3">
      <c r="A838" s="1">
        <v>45670</v>
      </c>
      <c r="B838" s="26">
        <v>143778088298.20547</v>
      </c>
      <c r="C838" s="2">
        <v>137382338700.09801</v>
      </c>
      <c r="D838" s="5">
        <f t="shared" si="55"/>
        <v>-3.7389783218936033E-4</v>
      </c>
      <c r="E838" s="4">
        <f>C838*(1+ReservesUSDT!$E$16)</f>
        <v>144513203456.06274</v>
      </c>
      <c r="F838" s="4">
        <f t="shared" si="52"/>
        <v>144459170282.56778</v>
      </c>
      <c r="G838" s="4">
        <f t="shared" si="53"/>
        <v>7076831582.4697723</v>
      </c>
      <c r="H838" s="4">
        <f t="shared" si="54"/>
        <v>1</v>
      </c>
    </row>
    <row r="839" spans="1:8" x14ac:dyDescent="0.3">
      <c r="A839" s="1">
        <v>45671</v>
      </c>
      <c r="B839" s="26">
        <v>144205922732.13904</v>
      </c>
      <c r="C839" s="2">
        <v>137394435422.14999</v>
      </c>
      <c r="D839" s="5">
        <f t="shared" si="55"/>
        <v>2.9756581061657025E-3</v>
      </c>
      <c r="E839" s="4">
        <f>C839*(1+ReservesUSDT!$E$16)</f>
        <v>144525928061.5076</v>
      </c>
      <c r="F839" s="4">
        <f t="shared" si="52"/>
        <v>144955987810.89496</v>
      </c>
      <c r="G839" s="4">
        <f t="shared" si="53"/>
        <v>7561552388.7449646</v>
      </c>
      <c r="H839" s="4">
        <f t="shared" si="54"/>
        <v>1</v>
      </c>
    </row>
    <row r="840" spans="1:8" x14ac:dyDescent="0.3">
      <c r="A840" s="1">
        <v>45672</v>
      </c>
      <c r="B840" s="26">
        <v>144687127623.39603</v>
      </c>
      <c r="C840" s="2">
        <v>137195233890.834</v>
      </c>
      <c r="D840" s="5">
        <f t="shared" si="55"/>
        <v>3.3369287622868407E-3</v>
      </c>
      <c r="E840" s="4">
        <f>C840*(1+ReservesUSDT!$E$16)</f>
        <v>144316386924.73404</v>
      </c>
      <c r="F840" s="4">
        <f t="shared" si="52"/>
        <v>144797960427.13251</v>
      </c>
      <c r="G840" s="4">
        <f t="shared" si="53"/>
        <v>7602726536.2985077</v>
      </c>
      <c r="H840" s="4">
        <f t="shared" si="54"/>
        <v>1</v>
      </c>
    </row>
    <row r="841" spans="1:8" x14ac:dyDescent="0.3">
      <c r="A841" s="1">
        <v>45673</v>
      </c>
      <c r="B841" s="26">
        <v>144839741678.72742</v>
      </c>
      <c r="C841" s="2">
        <v>137263267034.76601</v>
      </c>
      <c r="D841" s="5">
        <f t="shared" si="55"/>
        <v>1.0547866823967039E-3</v>
      </c>
      <c r="E841" s="4">
        <f>C841*(1+ReservesUSDT!$E$16)</f>
        <v>144387951346.06961</v>
      </c>
      <c r="F841" s="4">
        <f t="shared" si="52"/>
        <v>144540249834.24799</v>
      </c>
      <c r="G841" s="4">
        <f t="shared" si="53"/>
        <v>7276982799.4819794</v>
      </c>
      <c r="H841" s="4">
        <f t="shared" si="54"/>
        <v>1</v>
      </c>
    </row>
    <row r="842" spans="1:8" x14ac:dyDescent="0.3">
      <c r="A842" s="1">
        <v>45674</v>
      </c>
      <c r="B842" s="26">
        <v>145290355234.35364</v>
      </c>
      <c r="C842" s="2">
        <v>137434718566.12801</v>
      </c>
      <c r="D842" s="5">
        <f t="shared" si="55"/>
        <v>3.1111181945196898E-3</v>
      </c>
      <c r="E842" s="4">
        <f>C842*(1+ReservesUSDT!$E$16)</f>
        <v>144568302112.17978</v>
      </c>
      <c r="F842" s="4">
        <f t="shared" si="52"/>
        <v>145018071187.23178</v>
      </c>
      <c r="G842" s="4">
        <f t="shared" si="53"/>
        <v>7583352621.103775</v>
      </c>
      <c r="H842" s="4">
        <f t="shared" si="54"/>
        <v>1</v>
      </c>
    </row>
    <row r="843" spans="1:8" x14ac:dyDescent="0.3">
      <c r="A843" s="1">
        <v>45675</v>
      </c>
      <c r="B843" s="26">
        <v>145220283079.47861</v>
      </c>
      <c r="C843" s="2">
        <v>137507965857.703</v>
      </c>
      <c r="D843" s="5">
        <f t="shared" si="55"/>
        <v>-4.8229047800181914E-4</v>
      </c>
      <c r="E843" s="4">
        <f>C843*(1+ReservesUSDT!$E$16)</f>
        <v>144645351322.79987</v>
      </c>
      <c r="F843" s="4">
        <f t="shared" si="52"/>
        <v>144575590247.16965</v>
      </c>
      <c r="G843" s="4">
        <f t="shared" si="53"/>
        <v>7067624389.4666443</v>
      </c>
      <c r="H843" s="4">
        <f t="shared" si="54"/>
        <v>1</v>
      </c>
    </row>
    <row r="844" spans="1:8" x14ac:dyDescent="0.3">
      <c r="A844" s="1">
        <v>45676</v>
      </c>
      <c r="B844" s="26">
        <v>145199586415.03964</v>
      </c>
      <c r="C844" s="2">
        <v>138145243969.68301</v>
      </c>
      <c r="D844" s="5">
        <f t="shared" si="55"/>
        <v>-1.4251910270439029E-4</v>
      </c>
      <c r="E844" s="4">
        <f>C844*(1+ReservesUSDT!$E$16)</f>
        <v>145315707515.05908</v>
      </c>
      <c r="F844" s="4">
        <f t="shared" si="52"/>
        <v>145294997250.81519</v>
      </c>
      <c r="G844" s="4">
        <f t="shared" si="53"/>
        <v>7149753281.1321716</v>
      </c>
      <c r="H844" s="4">
        <f t="shared" si="54"/>
        <v>1</v>
      </c>
    </row>
    <row r="845" spans="1:8" x14ac:dyDescent="0.3">
      <c r="A845" s="1">
        <v>45677</v>
      </c>
      <c r="B845" s="26">
        <v>145120712333.38766</v>
      </c>
      <c r="C845" s="2">
        <v>138173327027.93799</v>
      </c>
      <c r="D845" s="5">
        <f t="shared" si="55"/>
        <v>-5.4321147600602142E-4</v>
      </c>
      <c r="E845" s="4">
        <f>C845*(1+ReservesUSDT!$E$16)</f>
        <v>145345248231.49811</v>
      </c>
      <c r="F845" s="4">
        <f t="shared" si="52"/>
        <v>145266295024.67581</v>
      </c>
      <c r="G845" s="4">
        <f t="shared" si="53"/>
        <v>7092967996.7378235</v>
      </c>
      <c r="H845" s="4">
        <f t="shared" si="54"/>
        <v>1</v>
      </c>
    </row>
    <row r="846" spans="1:8" x14ac:dyDescent="0.3">
      <c r="A846" s="1">
        <v>45678</v>
      </c>
      <c r="B846" s="26">
        <v>145460045869.46481</v>
      </c>
      <c r="C846" s="2">
        <v>138226656229.271</v>
      </c>
      <c r="D846" s="5">
        <f t="shared" si="55"/>
        <v>2.3382846639947107E-3</v>
      </c>
      <c r="E846" s="4">
        <f>C846*(1+ReservesUSDT!$E$16)</f>
        <v>145401345498.40524</v>
      </c>
      <c r="F846" s="4">
        <f t="shared" si="52"/>
        <v>145741335234.70837</v>
      </c>
      <c r="G846" s="4">
        <f t="shared" si="53"/>
        <v>7514679005.4373779</v>
      </c>
      <c r="H846" s="4">
        <f t="shared" si="54"/>
        <v>1</v>
      </c>
    </row>
    <row r="847" spans="1:8" x14ac:dyDescent="0.3">
      <c r="A847" s="1">
        <v>45679</v>
      </c>
      <c r="B847" s="26">
        <v>144823244854.21429</v>
      </c>
      <c r="C847" s="2">
        <v>138435059655.89401</v>
      </c>
      <c r="D847" s="5">
        <f t="shared" si="55"/>
        <v>-4.3778414302301349E-3</v>
      </c>
      <c r="E847" s="4">
        <f>C847*(1+ReservesUSDT!$E$16)</f>
        <v>145620566157.17026</v>
      </c>
      <c r="F847" s="4">
        <f t="shared" si="52"/>
        <v>144983062409.55383</v>
      </c>
      <c r="G847" s="4">
        <f t="shared" si="53"/>
        <v>6548002753.6598206</v>
      </c>
      <c r="H847" s="4">
        <f t="shared" si="54"/>
        <v>1</v>
      </c>
    </row>
    <row r="848" spans="1:8" x14ac:dyDescent="0.3">
      <c r="A848" s="1">
        <v>45680</v>
      </c>
      <c r="B848" s="26">
        <v>144830174386.51663</v>
      </c>
      <c r="C848" s="2">
        <v>138481119469.81699</v>
      </c>
      <c r="D848" s="5">
        <f t="shared" si="55"/>
        <v>4.7848204957106374E-5</v>
      </c>
      <c r="E848" s="4">
        <f>C848*(1+ReservesUSDT!$E$16)</f>
        <v>145669016717.29013</v>
      </c>
      <c r="F848" s="4">
        <f t="shared" si="52"/>
        <v>145675986718.2579</v>
      </c>
      <c r="G848" s="4">
        <f t="shared" si="53"/>
        <v>7194867248.440918</v>
      </c>
      <c r="H848" s="4">
        <f t="shared" si="54"/>
        <v>1</v>
      </c>
    </row>
    <row r="849" spans="1:8" x14ac:dyDescent="0.3">
      <c r="A849" s="1">
        <v>45681</v>
      </c>
      <c r="B849" s="26">
        <v>145218833906.38745</v>
      </c>
      <c r="C849" s="2">
        <v>138637964407.12201</v>
      </c>
      <c r="D849" s="5">
        <f t="shared" si="55"/>
        <v>2.6835534895758742E-3</v>
      </c>
      <c r="E849" s="4">
        <f>C849*(1+ReservesUSDT!$E$16)</f>
        <v>145834002730.41437</v>
      </c>
      <c r="F849" s="4">
        <f t="shared" si="52"/>
        <v>146225356077.34039</v>
      </c>
      <c r="G849" s="4">
        <f t="shared" si="53"/>
        <v>7587391670.2183838</v>
      </c>
      <c r="H849" s="4">
        <f t="shared" si="54"/>
        <v>1</v>
      </c>
    </row>
    <row r="850" spans="1:8" x14ac:dyDescent="0.3">
      <c r="A850" s="1">
        <v>45682</v>
      </c>
      <c r="B850" s="26">
        <v>145215810233.43622</v>
      </c>
      <c r="C850" s="2">
        <v>138927558447.45099</v>
      </c>
      <c r="D850" s="5">
        <f t="shared" si="55"/>
        <v>-2.0821493121078655E-5</v>
      </c>
      <c r="E850" s="4">
        <f>C850*(1+ReservesUSDT!$E$16)</f>
        <v>146138628222.05841</v>
      </c>
      <c r="F850" s="4">
        <f t="shared" si="52"/>
        <v>146135585397.61615</v>
      </c>
      <c r="G850" s="4">
        <f t="shared" si="53"/>
        <v>7208026950.1651611</v>
      </c>
      <c r="H850" s="4">
        <f t="shared" si="54"/>
        <v>1</v>
      </c>
    </row>
    <row r="851" spans="1:8" x14ac:dyDescent="0.3">
      <c r="A851" s="1">
        <v>45683</v>
      </c>
      <c r="B851" s="26">
        <v>145173160530.75589</v>
      </c>
      <c r="C851" s="2">
        <v>139306836020.22101</v>
      </c>
      <c r="D851" s="5">
        <f t="shared" si="55"/>
        <v>-2.9369875505820227E-4</v>
      </c>
      <c r="E851" s="4">
        <f>C851*(1+ReservesUSDT!$E$16)</f>
        <v>146537592292.39417</v>
      </c>
      <c r="F851" s="4">
        <f t="shared" si="52"/>
        <v>146494554383.96866</v>
      </c>
      <c r="G851" s="4">
        <f t="shared" si="53"/>
        <v>7187718363.7476501</v>
      </c>
      <c r="H851" s="4">
        <f t="shared" si="54"/>
        <v>1</v>
      </c>
    </row>
    <row r="852" spans="1:8" x14ac:dyDescent="0.3">
      <c r="A852" s="1">
        <v>45684</v>
      </c>
      <c r="B852" s="26">
        <v>145132900805.56082</v>
      </c>
      <c r="C852" s="2">
        <v>139277496559.42899</v>
      </c>
      <c r="D852" s="5">
        <f t="shared" si="55"/>
        <v>-2.7732209623237535E-4</v>
      </c>
      <c r="E852" s="4">
        <f>C852*(1+ReservesUSDT!$E$16)</f>
        <v>146506729959.52921</v>
      </c>
      <c r="F852" s="4">
        <f t="shared" si="52"/>
        <v>146466100406.0647</v>
      </c>
      <c r="G852" s="4">
        <f t="shared" si="53"/>
        <v>7188603846.6357117</v>
      </c>
      <c r="H852" s="4">
        <f t="shared" si="54"/>
        <v>1</v>
      </c>
    </row>
    <row r="853" spans="1:8" x14ac:dyDescent="0.3">
      <c r="A853" s="1">
        <v>45685</v>
      </c>
      <c r="B853" s="26">
        <v>145285033675.05029</v>
      </c>
      <c r="C853" s="2">
        <v>139318143035.09201</v>
      </c>
      <c r="D853" s="5">
        <f t="shared" si="55"/>
        <v>1.048231439219207E-3</v>
      </c>
      <c r="E853" s="4">
        <f>C853*(1+ReservesUSDT!$E$16)</f>
        <v>146549486200.70868</v>
      </c>
      <c r="F853" s="4">
        <f t="shared" si="52"/>
        <v>146703103979.54568</v>
      </c>
      <c r="G853" s="4">
        <f t="shared" si="53"/>
        <v>7384960944.4536743</v>
      </c>
      <c r="H853" s="4">
        <f t="shared" si="54"/>
        <v>1</v>
      </c>
    </row>
    <row r="854" spans="1:8" x14ac:dyDescent="0.3">
      <c r="A854" s="1">
        <v>45686</v>
      </c>
      <c r="B854" s="26">
        <v>145467155918.38467</v>
      </c>
      <c r="C854" s="2">
        <v>139372570195.06699</v>
      </c>
      <c r="D854" s="5">
        <f t="shared" si="55"/>
        <v>1.2535513034448011E-3</v>
      </c>
      <c r="E854" s="4">
        <f>C854*(1+ReservesUSDT!$E$16)</f>
        <v>146606738416.07657</v>
      </c>
      <c r="F854" s="4">
        <f t="shared" si="52"/>
        <v>146790517484.11185</v>
      </c>
      <c r="G854" s="4">
        <f t="shared" si="53"/>
        <v>7417947289.0448608</v>
      </c>
      <c r="H854" s="4">
        <f t="shared" si="54"/>
        <v>1</v>
      </c>
    </row>
    <row r="855" spans="1:8" x14ac:dyDescent="0.3">
      <c r="A855" s="1">
        <v>45687</v>
      </c>
      <c r="B855" s="26">
        <v>145718679246.22461</v>
      </c>
      <c r="C855" s="2">
        <v>139467738720.50299</v>
      </c>
      <c r="D855" s="5">
        <f t="shared" si="55"/>
        <v>1.7290729735656217E-3</v>
      </c>
      <c r="E855" s="4">
        <f>C855*(1+ReservesUSDT!$E$16)</f>
        <v>146706846687.70068</v>
      </c>
      <c r="F855" s="4">
        <f t="shared" si="52"/>
        <v>146960513531.34543</v>
      </c>
      <c r="G855" s="4">
        <f t="shared" si="53"/>
        <v>7492774810.8424377</v>
      </c>
      <c r="H855" s="4">
        <f t="shared" si="54"/>
        <v>1</v>
      </c>
    </row>
    <row r="856" spans="1:8" x14ac:dyDescent="0.3">
      <c r="A856" s="1">
        <v>45688</v>
      </c>
      <c r="B856" s="26">
        <v>145516785554.30383</v>
      </c>
      <c r="C856" s="2">
        <v>139418116247.957</v>
      </c>
      <c r="D856" s="5">
        <f t="shared" si="55"/>
        <v>-1.3855031692926025E-3</v>
      </c>
      <c r="E856" s="4">
        <f>C856*(1+ReservesUSDT!$E$16)</f>
        <v>146654648548.26819</v>
      </c>
      <c r="F856" s="4">
        <f t="shared" si="52"/>
        <v>146451458067.91306</v>
      </c>
      <c r="G856" s="4">
        <f t="shared" si="53"/>
        <v>7033341819.9560547</v>
      </c>
      <c r="H856" s="4">
        <f t="shared" si="54"/>
        <v>1</v>
      </c>
    </row>
    <row r="857" spans="1:8" x14ac:dyDescent="0.3">
      <c r="A857" s="1">
        <v>45689</v>
      </c>
      <c r="B857" s="26">
        <v>145439803343.51535</v>
      </c>
      <c r="C857" s="2">
        <v>139356518750.79401</v>
      </c>
      <c r="D857" s="5">
        <f t="shared" si="55"/>
        <v>-5.2902632844205116E-4</v>
      </c>
      <c r="E857" s="4">
        <f>C857*(1+ReservesUSDT!$E$16)</f>
        <v>146589853817.56168</v>
      </c>
      <c r="F857" s="4">
        <f t="shared" si="52"/>
        <v>146512303925.4097</v>
      </c>
      <c r="G857" s="4">
        <f t="shared" si="53"/>
        <v>7155785174.6156921</v>
      </c>
      <c r="H857" s="4">
        <f t="shared" si="54"/>
        <v>1</v>
      </c>
    </row>
    <row r="858" spans="1:8" x14ac:dyDescent="0.3">
      <c r="A858" s="1">
        <v>45690</v>
      </c>
      <c r="B858" s="26">
        <v>145088517878.02148</v>
      </c>
      <c r="C858" s="2">
        <v>139369659734.763</v>
      </c>
      <c r="D858" s="5">
        <f t="shared" si="55"/>
        <v>-2.4153323740693064E-3</v>
      </c>
      <c r="E858" s="4">
        <f>C858*(1+ReservesUSDT!$E$16)</f>
        <v>146603676887.60034</v>
      </c>
      <c r="F858" s="4">
        <f t="shared" si="52"/>
        <v>146249580280.65613</v>
      </c>
      <c r="G858" s="4">
        <f t="shared" si="53"/>
        <v>6879920545.8931274</v>
      </c>
      <c r="H858" s="4">
        <f t="shared" si="54"/>
        <v>1</v>
      </c>
    </row>
    <row r="859" spans="1:8" x14ac:dyDescent="0.3">
      <c r="A859" s="1">
        <v>45691</v>
      </c>
      <c r="B859" s="26">
        <v>145369342863.49905</v>
      </c>
      <c r="C859" s="2">
        <v>139351770066.63901</v>
      </c>
      <c r="D859" s="5">
        <f t="shared" si="55"/>
        <v>1.9355424508069217E-3</v>
      </c>
      <c r="E859" s="4">
        <f>C859*(1+ReservesUSDT!$E$16)</f>
        <v>146584858651.76431</v>
      </c>
      <c r="F859" s="4">
        <f t="shared" si="52"/>
        <v>146868579868.33035</v>
      </c>
      <c r="G859" s="4">
        <f t="shared" si="53"/>
        <v>7516809801.6913452</v>
      </c>
      <c r="H859" s="4">
        <f t="shared" si="54"/>
        <v>1</v>
      </c>
    </row>
    <row r="860" spans="1:8" x14ac:dyDescent="0.3">
      <c r="A860" s="1">
        <v>45692</v>
      </c>
      <c r="B860" s="26">
        <v>144548363726.05173</v>
      </c>
      <c r="C860" s="2">
        <v>139544931369.56799</v>
      </c>
      <c r="D860" s="5">
        <f t="shared" si="55"/>
        <v>-5.6475397169417022E-3</v>
      </c>
      <c r="E860" s="4">
        <f>C860*(1+ReservesUSDT!$E$16)</f>
        <v>146788046040.58109</v>
      </c>
      <c r="F860" s="4">
        <f t="shared" si="52"/>
        <v>145959054720.59464</v>
      </c>
      <c r="G860" s="4">
        <f t="shared" si="53"/>
        <v>6414123351.0266418</v>
      </c>
      <c r="H860" s="4">
        <f t="shared" si="54"/>
        <v>1</v>
      </c>
    </row>
    <row r="861" spans="1:8" x14ac:dyDescent="0.3">
      <c r="A861" s="1">
        <v>45693</v>
      </c>
      <c r="B861" s="26">
        <v>144490279099.50513</v>
      </c>
      <c r="C861" s="2">
        <v>140514899916.90799</v>
      </c>
      <c r="D861" s="5">
        <f t="shared" si="55"/>
        <v>-4.0183524081035198E-4</v>
      </c>
      <c r="E861" s="4">
        <f>C861*(1+ReservesUSDT!$E$16)</f>
        <v>147808361048.71121</v>
      </c>
      <c r="F861" s="4">
        <f t="shared" si="52"/>
        <v>147748966440.35541</v>
      </c>
      <c r="G861" s="4">
        <f t="shared" si="53"/>
        <v>7234066523.4474182</v>
      </c>
      <c r="H861" s="4">
        <f t="shared" si="54"/>
        <v>1</v>
      </c>
    </row>
    <row r="862" spans="1:8" x14ac:dyDescent="0.3">
      <c r="A862" s="1">
        <v>45694</v>
      </c>
      <c r="B862" s="26">
        <v>144387430768.10519</v>
      </c>
      <c r="C862" s="2">
        <v>141393478723.375</v>
      </c>
      <c r="D862" s="5">
        <f t="shared" si="55"/>
        <v>-7.1180104323215415E-4</v>
      </c>
      <c r="E862" s="4">
        <f>C862*(1+ReservesUSDT!$E$16)</f>
        <v>148732542708.54099</v>
      </c>
      <c r="F862" s="4">
        <f t="shared" si="52"/>
        <v>148626674729.47845</v>
      </c>
      <c r="G862" s="4">
        <f t="shared" si="53"/>
        <v>7233196006.1034546</v>
      </c>
      <c r="H862" s="4">
        <f t="shared" si="54"/>
        <v>1</v>
      </c>
    </row>
    <row r="863" spans="1:8" x14ac:dyDescent="0.3">
      <c r="A863" s="1">
        <v>45695</v>
      </c>
      <c r="B863" s="26">
        <v>144088184653.0415</v>
      </c>
      <c r="C863" s="2">
        <v>141177790732.94901</v>
      </c>
      <c r="D863" s="5">
        <f t="shared" si="55"/>
        <v>-2.0725219187832026E-3</v>
      </c>
      <c r="E863" s="4">
        <f>C863*(1+ReservesUSDT!$E$16)</f>
        <v>148505659378.8613</v>
      </c>
      <c r="F863" s="4">
        <f t="shared" si="52"/>
        <v>148197878144.73526</v>
      </c>
      <c r="G863" s="4">
        <f t="shared" si="53"/>
        <v>7020087411.7862549</v>
      </c>
      <c r="H863" s="4">
        <f t="shared" si="54"/>
        <v>1</v>
      </c>
    </row>
    <row r="864" spans="1:8" x14ac:dyDescent="0.3">
      <c r="A864" s="1">
        <v>45696</v>
      </c>
      <c r="B864" s="26">
        <v>144133098341.31387</v>
      </c>
      <c r="C864" s="2">
        <v>141383107623.16199</v>
      </c>
      <c r="D864" s="5">
        <f t="shared" si="55"/>
        <v>3.1170972401741142E-4</v>
      </c>
      <c r="E864" s="4">
        <f>C864*(1+ReservesUSDT!$E$16)</f>
        <v>148721633293.76956</v>
      </c>
      <c r="F864" s="4">
        <f t="shared" si="52"/>
        <v>148767991273.039</v>
      </c>
      <c r="G864" s="4">
        <f t="shared" si="53"/>
        <v>7384883649.8770142</v>
      </c>
      <c r="H864" s="4">
        <f t="shared" si="54"/>
        <v>1</v>
      </c>
    </row>
    <row r="865" spans="1:8" x14ac:dyDescent="0.3">
      <c r="A865" s="1">
        <v>45697</v>
      </c>
      <c r="B865" s="26">
        <v>144021578414.69614</v>
      </c>
      <c r="C865" s="2">
        <v>141672006081.73499</v>
      </c>
      <c r="D865" s="5">
        <f t="shared" si="55"/>
        <v>-7.7372878194606248E-4</v>
      </c>
      <c r="E865" s="4">
        <f>C865*(1+ReservesUSDT!$E$16)</f>
        <v>149025527099.31207</v>
      </c>
      <c r="F865" s="4">
        <f t="shared" si="52"/>
        <v>148910221759.75064</v>
      </c>
      <c r="G865" s="4">
        <f t="shared" si="53"/>
        <v>7238215678.0156555</v>
      </c>
      <c r="H865" s="4">
        <f t="shared" si="54"/>
        <v>1</v>
      </c>
    </row>
    <row r="866" spans="1:8" x14ac:dyDescent="0.3">
      <c r="A866" s="1">
        <v>45698</v>
      </c>
      <c r="B866" s="26">
        <v>144244175497.79416</v>
      </c>
      <c r="C866" s="2">
        <v>141758176744.57199</v>
      </c>
      <c r="D866" s="5">
        <f t="shared" si="55"/>
        <v>1.5455814715283553E-3</v>
      </c>
      <c r="E866" s="4">
        <f>C866*(1+ReservesUSDT!$E$16)</f>
        <v>149116170472.02167</v>
      </c>
      <c r="F866" s="4">
        <f t="shared" si="52"/>
        <v>149346641662.2085</v>
      </c>
      <c r="G866" s="4">
        <f t="shared" si="53"/>
        <v>7588464917.6365051</v>
      </c>
      <c r="H866" s="4">
        <f t="shared" si="54"/>
        <v>1</v>
      </c>
    </row>
    <row r="867" spans="1:8" x14ac:dyDescent="0.3">
      <c r="A867" s="1">
        <v>45699</v>
      </c>
      <c r="B867" s="26">
        <v>144396081116.84418</v>
      </c>
      <c r="C867" s="2">
        <v>141642107463.36301</v>
      </c>
      <c r="D867" s="5">
        <f t="shared" si="55"/>
        <v>1.0531144049718757E-3</v>
      </c>
      <c r="E867" s="4">
        <f>C867*(1+ReservesUSDT!$E$16)</f>
        <v>148994076585.65268</v>
      </c>
      <c r="F867" s="4">
        <f t="shared" si="52"/>
        <v>149150984393.96051</v>
      </c>
      <c r="G867" s="4">
        <f t="shared" si="53"/>
        <v>7508876930.5975037</v>
      </c>
      <c r="H867" s="4">
        <f t="shared" si="54"/>
        <v>1</v>
      </c>
    </row>
    <row r="868" spans="1:8" x14ac:dyDescent="0.3">
      <c r="A868" s="1">
        <v>45700</v>
      </c>
      <c r="B868" s="26">
        <v>144301551814.72495</v>
      </c>
      <c r="C868" s="2">
        <v>141857240927.29001</v>
      </c>
      <c r="D868" s="5">
        <f t="shared" si="55"/>
        <v>-6.5465282290271996E-4</v>
      </c>
      <c r="E868" s="4">
        <f>C868*(1+ReservesUSDT!$E$16)</f>
        <v>149220376605.99634</v>
      </c>
      <c r="F868" s="4">
        <f t="shared" si="52"/>
        <v>149122689065.21661</v>
      </c>
      <c r="G868" s="4">
        <f t="shared" si="53"/>
        <v>7265448137.9266052</v>
      </c>
      <c r="H868" s="4">
        <f t="shared" si="54"/>
        <v>1</v>
      </c>
    </row>
    <row r="869" spans="1:8" x14ac:dyDescent="0.3">
      <c r="A869" s="1">
        <v>45701</v>
      </c>
      <c r="B869" s="26">
        <v>144483969343.75836</v>
      </c>
      <c r="C869" s="2">
        <v>141956769708.80499</v>
      </c>
      <c r="D869" s="5">
        <f t="shared" si="55"/>
        <v>1.2641411456727129E-3</v>
      </c>
      <c r="E869" s="4">
        <f>C869*(1+ReservesUSDT!$E$16)</f>
        <v>149325071453.8851</v>
      </c>
      <c r="F869" s="4">
        <f t="shared" si="52"/>
        <v>149513839420.79047</v>
      </c>
      <c r="G869" s="4">
        <f t="shared" si="53"/>
        <v>7557069711.9854736</v>
      </c>
      <c r="H869" s="4">
        <f t="shared" si="54"/>
        <v>1</v>
      </c>
    </row>
    <row r="870" spans="1:8" x14ac:dyDescent="0.3">
      <c r="A870" s="1">
        <v>45702</v>
      </c>
      <c r="B870" s="26">
        <v>144595452703.89651</v>
      </c>
      <c r="C870" s="2">
        <v>141936184424.38901</v>
      </c>
      <c r="D870" s="5">
        <f t="shared" si="55"/>
        <v>7.7159674283940971E-4</v>
      </c>
      <c r="E870" s="4">
        <f>C870*(1+ReservesUSDT!$E$16)</f>
        <v>149303417685.11719</v>
      </c>
      <c r="F870" s="4">
        <f t="shared" si="52"/>
        <v>149418619715.89783</v>
      </c>
      <c r="G870" s="4">
        <f t="shared" si="53"/>
        <v>7482435291.5088196</v>
      </c>
      <c r="H870" s="4">
        <f t="shared" si="54"/>
        <v>1</v>
      </c>
    </row>
    <row r="871" spans="1:8" x14ac:dyDescent="0.3">
      <c r="A871" s="1">
        <v>45703</v>
      </c>
      <c r="B871" s="26">
        <v>144611039277.28964</v>
      </c>
      <c r="C871" s="2">
        <v>141813941006.74301</v>
      </c>
      <c r="D871" s="5">
        <f t="shared" si="55"/>
        <v>1.0779435384490081E-4</v>
      </c>
      <c r="E871" s="4">
        <f>C871*(1+ReservesUSDT!$E$16)</f>
        <v>149174829192.21051</v>
      </c>
      <c r="F871" s="4">
        <f t="shared" si="52"/>
        <v>149190909396.53323</v>
      </c>
      <c r="G871" s="4">
        <f t="shared" si="53"/>
        <v>7376968389.7902222</v>
      </c>
      <c r="H871" s="4">
        <f t="shared" si="54"/>
        <v>1</v>
      </c>
    </row>
    <row r="872" spans="1:8" x14ac:dyDescent="0.3">
      <c r="A872" s="1">
        <v>45704</v>
      </c>
      <c r="B872" s="26">
        <v>144569088956.026</v>
      </c>
      <c r="C872" s="2">
        <v>142018214890.93701</v>
      </c>
      <c r="D872" s="5">
        <f t="shared" si="55"/>
        <v>-2.9009072525370768E-4</v>
      </c>
      <c r="E872" s="4">
        <f>C872*(1+ReservesUSDT!$E$16)</f>
        <v>149389705963.61072</v>
      </c>
      <c r="F872" s="4">
        <f t="shared" si="52"/>
        <v>149346369395.46231</v>
      </c>
      <c r="G872" s="4">
        <f t="shared" si="53"/>
        <v>7328154504.5252991</v>
      </c>
      <c r="H872" s="4">
        <f t="shared" si="54"/>
        <v>1</v>
      </c>
    </row>
    <row r="873" spans="1:8" x14ac:dyDescent="0.3">
      <c r="A873" s="1">
        <v>45705</v>
      </c>
      <c r="B873" s="26">
        <v>144532978383.55792</v>
      </c>
      <c r="C873" s="2">
        <v>142003722086.23901</v>
      </c>
      <c r="D873" s="5">
        <f t="shared" si="55"/>
        <v>-2.4978072926130473E-4</v>
      </c>
      <c r="E873" s="4">
        <f>C873*(1+ReservesUSDT!$E$16)</f>
        <v>149374460906.24899</v>
      </c>
      <c r="F873" s="4">
        <f t="shared" si="52"/>
        <v>149337150044.47083</v>
      </c>
      <c r="G873" s="4">
        <f t="shared" si="53"/>
        <v>7333427958.2318115</v>
      </c>
      <c r="H873" s="4">
        <f t="shared" si="54"/>
        <v>1</v>
      </c>
    </row>
    <row r="874" spans="1:8" x14ac:dyDescent="0.3">
      <c r="A874" s="1">
        <v>45706</v>
      </c>
      <c r="B874" s="26">
        <v>144468018869.69446</v>
      </c>
      <c r="C874" s="2">
        <v>141988528416.98001</v>
      </c>
      <c r="D874" s="5">
        <f t="shared" si="55"/>
        <v>-4.494442347342795E-4</v>
      </c>
      <c r="E874" s="4">
        <f>C874*(1+ReservesUSDT!$E$16)</f>
        <v>149358478605.77539</v>
      </c>
      <c r="F874" s="4">
        <f t="shared" si="52"/>
        <v>149291350298.65735</v>
      </c>
      <c r="G874" s="4">
        <f t="shared" si="53"/>
        <v>7302821881.6773376</v>
      </c>
      <c r="H874" s="4">
        <f t="shared" si="54"/>
        <v>1</v>
      </c>
    </row>
    <row r="875" spans="1:8" x14ac:dyDescent="0.3">
      <c r="A875" s="1">
        <v>45707</v>
      </c>
      <c r="B875" s="26">
        <v>144403015414.60999</v>
      </c>
      <c r="C875" s="2">
        <v>141678398891.66299</v>
      </c>
      <c r="D875" s="5">
        <f t="shared" si="55"/>
        <v>-4.4995048449514421E-4</v>
      </c>
      <c r="E875" s="4">
        <f>C875*(1+ReservesUSDT!$E$16)</f>
        <v>149032251729.64319</v>
      </c>
      <c r="F875" s="4">
        <f t="shared" si="52"/>
        <v>148965194595.77203</v>
      </c>
      <c r="G875" s="4">
        <f t="shared" si="53"/>
        <v>7286795704.1090393</v>
      </c>
      <c r="H875" s="4">
        <f t="shared" si="54"/>
        <v>1</v>
      </c>
    </row>
    <row r="876" spans="1:8" x14ac:dyDescent="0.3">
      <c r="A876" s="1">
        <v>45708</v>
      </c>
      <c r="B876" s="26">
        <v>144829010631.31607</v>
      </c>
      <c r="C876" s="2">
        <v>141765245323.65799</v>
      </c>
      <c r="D876" s="5">
        <f t="shared" si="55"/>
        <v>2.9500437749375775E-3</v>
      </c>
      <c r="E876" s="4">
        <f>C876*(1+ReservesUSDT!$E$16)</f>
        <v>149123605947.47845</v>
      </c>
      <c r="F876" s="4">
        <f t="shared" si="52"/>
        <v>149563527112.90009</v>
      </c>
      <c r="G876" s="4">
        <f t="shared" si="53"/>
        <v>7798281789.2420959</v>
      </c>
      <c r="H876" s="4">
        <f t="shared" si="54"/>
        <v>1</v>
      </c>
    </row>
    <row r="877" spans="1:8" x14ac:dyDescent="0.3">
      <c r="A877" s="1">
        <v>45709</v>
      </c>
      <c r="B877" s="26">
        <v>144831224892.97968</v>
      </c>
      <c r="C877" s="2">
        <v>141802180650.479</v>
      </c>
      <c r="D877" s="5">
        <f t="shared" si="55"/>
        <v>1.5288799211930482E-5</v>
      </c>
      <c r="E877" s="4">
        <f>C877*(1+ReservesUSDT!$E$16)</f>
        <v>149162458411.70422</v>
      </c>
      <c r="F877" s="4">
        <f t="shared" si="52"/>
        <v>149164738926.58084</v>
      </c>
      <c r="G877" s="4">
        <f t="shared" si="53"/>
        <v>7362558276.1018372</v>
      </c>
      <c r="H877" s="4">
        <f t="shared" si="54"/>
        <v>1</v>
      </c>
    </row>
    <row r="878" spans="1:8" x14ac:dyDescent="0.3">
      <c r="A878" s="1">
        <v>45710</v>
      </c>
      <c r="B878" s="26">
        <v>144944030508.78857</v>
      </c>
      <c r="C878" s="2">
        <v>142128586355.19601</v>
      </c>
      <c r="D878" s="5">
        <f t="shared" si="55"/>
        <v>7.7887634998774968E-4</v>
      </c>
      <c r="E878" s="4">
        <f>C878*(1+ReservesUSDT!$E$16)</f>
        <v>149505806286.41147</v>
      </c>
      <c r="F878" s="4">
        <f t="shared" si="52"/>
        <v>149622252823.11383</v>
      </c>
      <c r="G878" s="4">
        <f t="shared" si="53"/>
        <v>7493666467.9178162</v>
      </c>
      <c r="H878" s="4">
        <f t="shared" si="54"/>
        <v>1</v>
      </c>
    </row>
    <row r="879" spans="1:8" x14ac:dyDescent="0.3">
      <c r="A879" s="1">
        <v>45711</v>
      </c>
      <c r="B879" s="26">
        <v>144868402668.95911</v>
      </c>
      <c r="C879" s="2">
        <v>142498638055.936</v>
      </c>
      <c r="D879" s="5">
        <f t="shared" si="55"/>
        <v>-5.2177271160458135E-4</v>
      </c>
      <c r="E879" s="4">
        <f>C879*(1+ReservesUSDT!$E$16)</f>
        <v>149895065613.51492</v>
      </c>
      <c r="F879" s="4">
        <f t="shared" si="52"/>
        <v>149816854458.67361</v>
      </c>
      <c r="G879" s="4">
        <f t="shared" si="53"/>
        <v>7318216402.7376099</v>
      </c>
      <c r="H879" s="4">
        <f t="shared" si="54"/>
        <v>1</v>
      </c>
    </row>
    <row r="880" spans="1:8" x14ac:dyDescent="0.3">
      <c r="A880" s="1">
        <v>45712</v>
      </c>
      <c r="B880" s="26">
        <v>144988596597.92911</v>
      </c>
      <c r="C880" s="2">
        <v>142488385786.81</v>
      </c>
      <c r="D880" s="5">
        <f t="shared" si="55"/>
        <v>8.2967663586833433E-4</v>
      </c>
      <c r="E880" s="4">
        <f>C880*(1+ReservesUSDT!$E$16)</f>
        <v>149884281197.7879</v>
      </c>
      <c r="F880" s="4">
        <f t="shared" si="52"/>
        <v>150008636683.98163</v>
      </c>
      <c r="G880" s="4">
        <f t="shared" si="53"/>
        <v>7520250897.1716309</v>
      </c>
      <c r="H880" s="4">
        <f t="shared" si="54"/>
        <v>1</v>
      </c>
    </row>
    <row r="881" spans="1:8" x14ac:dyDescent="0.3">
      <c r="A881" s="1">
        <v>45713</v>
      </c>
      <c r="B881" s="26">
        <v>144594675332.25858</v>
      </c>
      <c r="C881" s="2">
        <v>142374840343.81699</v>
      </c>
      <c r="D881" s="5">
        <f t="shared" si="55"/>
        <v>-2.7169120531797646E-3</v>
      </c>
      <c r="E881" s="4">
        <f>C881*(1+ReservesUSDT!$E$16)</f>
        <v>149764842150.09067</v>
      </c>
      <c r="F881" s="4">
        <f t="shared" si="52"/>
        <v>149357944245.31052</v>
      </c>
      <c r="G881" s="4">
        <f t="shared" si="53"/>
        <v>6983103901.4935303</v>
      </c>
      <c r="H881" s="4">
        <f t="shared" si="54"/>
        <v>1</v>
      </c>
    </row>
    <row r="882" spans="1:8" x14ac:dyDescent="0.3">
      <c r="A882" s="1">
        <v>45714</v>
      </c>
      <c r="B882" s="26">
        <v>143937845612.15146</v>
      </c>
      <c r="C882" s="2">
        <v>142189635187.17599</v>
      </c>
      <c r="D882" s="5">
        <f t="shared" si="55"/>
        <v>-4.5425581446745036E-3</v>
      </c>
      <c r="E882" s="4">
        <f>C882*(1+ReservesUSDT!$E$16)</f>
        <v>149570023873.33096</v>
      </c>
      <c r="F882" s="4">
        <f t="shared" si="52"/>
        <v>148890593343.186</v>
      </c>
      <c r="G882" s="4">
        <f t="shared" si="53"/>
        <v>6700958156.0100098</v>
      </c>
      <c r="H882" s="4">
        <f t="shared" si="54"/>
        <v>1</v>
      </c>
    </row>
    <row r="883" spans="1:8" x14ac:dyDescent="0.3">
      <c r="A883" s="1">
        <v>45715</v>
      </c>
      <c r="B883" s="26">
        <v>143908508476.71082</v>
      </c>
      <c r="C883" s="2">
        <v>141898152624.952</v>
      </c>
      <c r="D883" s="5">
        <f t="shared" si="55"/>
        <v>-2.0381808075475754E-4</v>
      </c>
      <c r="E883" s="4">
        <f>C883*(1+ReservesUSDT!$E$16)</f>
        <v>149263411835.58917</v>
      </c>
      <c r="F883" s="4">
        <f t="shared" si="52"/>
        <v>149232989253.46194</v>
      </c>
      <c r="G883" s="4">
        <f t="shared" si="53"/>
        <v>7334836628.5099487</v>
      </c>
      <c r="H883" s="4">
        <f t="shared" si="54"/>
        <v>1</v>
      </c>
    </row>
    <row r="884" spans="1:8" x14ac:dyDescent="0.3">
      <c r="A884" s="1">
        <v>45716</v>
      </c>
      <c r="B884" s="26">
        <v>143886818584.4747</v>
      </c>
      <c r="C884" s="2">
        <v>142167939695.379</v>
      </c>
      <c r="D884" s="5">
        <f t="shared" si="55"/>
        <v>-1.5072001277551041E-4</v>
      </c>
      <c r="E884" s="4">
        <f>C884*(1+ReservesUSDT!$E$16)</f>
        <v>149547202271.58942</v>
      </c>
      <c r="F884" s="4">
        <f t="shared" si="52"/>
        <v>149524662515.35251</v>
      </c>
      <c r="G884" s="4">
        <f t="shared" si="53"/>
        <v>7356722819.9735107</v>
      </c>
      <c r="H884" s="4">
        <f t="shared" si="54"/>
        <v>1</v>
      </c>
    </row>
    <row r="885" spans="1:8" x14ac:dyDescent="0.3">
      <c r="A885" s="1">
        <v>45717</v>
      </c>
      <c r="B885" s="26">
        <v>144040572772.83542</v>
      </c>
      <c r="C885" s="2">
        <v>142108250750.88699</v>
      </c>
      <c r="D885" s="5">
        <f t="shared" si="55"/>
        <v>1.0685773017522799E-3</v>
      </c>
      <c r="E885" s="4">
        <f>C885*(1+ReservesUSDT!$E$16)</f>
        <v>149484415157.45911</v>
      </c>
      <c r="F885" s="4">
        <f t="shared" si="52"/>
        <v>149644150810.46207</v>
      </c>
      <c r="G885" s="4">
        <f t="shared" si="53"/>
        <v>7535900059.5750732</v>
      </c>
      <c r="H885" s="4">
        <f t="shared" si="54"/>
        <v>1</v>
      </c>
    </row>
    <row r="886" spans="1:8" x14ac:dyDescent="0.3">
      <c r="A886" s="1">
        <v>45718</v>
      </c>
      <c r="B886" s="26">
        <v>144731574176.26767</v>
      </c>
      <c r="C886" s="2">
        <v>142135831908.09201</v>
      </c>
      <c r="D886" s="5">
        <f t="shared" si="55"/>
        <v>4.797269200824553E-3</v>
      </c>
      <c r="E886" s="4">
        <f>C886*(1+ReservesUSDT!$E$16)</f>
        <v>149513427921.54825</v>
      </c>
      <c r="F886" s="4">
        <f t="shared" si="52"/>
        <v>150230684084.42599</v>
      </c>
      <c r="G886" s="4">
        <f t="shared" si="53"/>
        <v>8094852176.3339844</v>
      </c>
      <c r="H886" s="4">
        <f t="shared" si="54"/>
        <v>1</v>
      </c>
    </row>
    <row r="887" spans="1:8" x14ac:dyDescent="0.3">
      <c r="A887" s="1">
        <v>45719</v>
      </c>
      <c r="B887" s="26">
        <v>144061386983.16418</v>
      </c>
      <c r="C887" s="2">
        <v>142426333596.40799</v>
      </c>
      <c r="D887" s="5">
        <f t="shared" si="55"/>
        <v>-4.6305527796392815E-3</v>
      </c>
      <c r="E887" s="4">
        <f>C887*(1+ReservesUSDT!$E$16)</f>
        <v>149819008172.87576</v>
      </c>
      <c r="F887" s="4">
        <f t="shared" si="52"/>
        <v>149125263348.13806</v>
      </c>
      <c r="G887" s="4">
        <f t="shared" si="53"/>
        <v>6698929751.730072</v>
      </c>
      <c r="H887" s="4">
        <f t="shared" si="54"/>
        <v>1</v>
      </c>
    </row>
    <row r="888" spans="1:8" x14ac:dyDescent="0.3">
      <c r="A888" s="1">
        <v>45720</v>
      </c>
      <c r="B888" s="26">
        <v>144516515459.69641</v>
      </c>
      <c r="C888" s="2">
        <v>142328281738.84601</v>
      </c>
      <c r="D888" s="5">
        <f t="shared" si="55"/>
        <v>3.1592676293295398E-3</v>
      </c>
      <c r="E888" s="4">
        <f>C888*(1+ReservesUSDT!$E$16)</f>
        <v>149715866909.04831</v>
      </c>
      <c r="F888" s="4">
        <f t="shared" si="52"/>
        <v>150188859400.97107</v>
      </c>
      <c r="G888" s="4">
        <f t="shared" si="53"/>
        <v>7860577662.125061</v>
      </c>
      <c r="H888" s="4">
        <f t="shared" si="54"/>
        <v>1</v>
      </c>
    </row>
    <row r="889" spans="1:8" x14ac:dyDescent="0.3">
      <c r="A889" s="1">
        <v>45721</v>
      </c>
      <c r="B889" s="26">
        <v>144318096917.44614</v>
      </c>
      <c r="C889" s="2">
        <v>142475945352.80399</v>
      </c>
      <c r="D889" s="5">
        <f t="shared" si="55"/>
        <v>-1.3729817773361049E-3</v>
      </c>
      <c r="E889" s="4">
        <f>C889*(1+ReservesUSDT!$E$16)</f>
        <v>149871195039.93384</v>
      </c>
      <c r="F889" s="4">
        <f t="shared" si="52"/>
        <v>149665424620.19641</v>
      </c>
      <c r="G889" s="4">
        <f t="shared" si="53"/>
        <v>7189479267.3924255</v>
      </c>
      <c r="H889" s="4">
        <f t="shared" si="54"/>
        <v>1</v>
      </c>
    </row>
    <row r="890" spans="1:8" x14ac:dyDescent="0.3">
      <c r="A890" s="1">
        <v>45722</v>
      </c>
      <c r="B890" s="26">
        <v>144371264304.4324</v>
      </c>
      <c r="C890" s="2">
        <v>142492309523.23001</v>
      </c>
      <c r="D890" s="5">
        <f t="shared" si="55"/>
        <v>3.684041580501181E-4</v>
      </c>
      <c r="E890" s="4">
        <f>C890*(1+ReservesUSDT!$E$16)</f>
        <v>149888408596.73117</v>
      </c>
      <c r="F890" s="4">
        <f t="shared" si="52"/>
        <v>149943628109.70172</v>
      </c>
      <c r="G890" s="4">
        <f t="shared" si="53"/>
        <v>7451318586.4717102</v>
      </c>
      <c r="H890" s="4">
        <f t="shared" si="54"/>
        <v>1</v>
      </c>
    </row>
    <row r="891" spans="1:8" x14ac:dyDescent="0.3">
      <c r="A891" s="1">
        <v>45723</v>
      </c>
      <c r="B891" s="26">
        <v>144092339987.24982</v>
      </c>
      <c r="C891" s="2">
        <v>142721064979.14001</v>
      </c>
      <c r="D891" s="5">
        <f t="shared" si="55"/>
        <v>-1.9319933127026254E-3</v>
      </c>
      <c r="E891" s="4">
        <f>C891*(1+ReservesUSDT!$E$16)</f>
        <v>150129037661.96912</v>
      </c>
      <c r="F891" s="4">
        <f t="shared" si="52"/>
        <v>149838989365.1637</v>
      </c>
      <c r="G891" s="4">
        <f t="shared" si="53"/>
        <v>7117924386.0236816</v>
      </c>
      <c r="H891" s="4">
        <f t="shared" si="54"/>
        <v>1</v>
      </c>
    </row>
    <row r="892" spans="1:8" x14ac:dyDescent="0.3">
      <c r="A892" s="1">
        <v>45724</v>
      </c>
      <c r="B892" s="26">
        <v>144086348759.37723</v>
      </c>
      <c r="C892" s="2">
        <v>142738486120.29099</v>
      </c>
      <c r="D892" s="5">
        <f t="shared" si="55"/>
        <v>-4.1579086529646563E-5</v>
      </c>
      <c r="E892" s="4">
        <f>C892*(1+ReservesUSDT!$E$16)</f>
        <v>150147363051.82205</v>
      </c>
      <c r="F892" s="4">
        <f t="shared" si="52"/>
        <v>150141120061.62152</v>
      </c>
      <c r="G892" s="4">
        <f t="shared" si="53"/>
        <v>7402633941.3305359</v>
      </c>
      <c r="H892" s="4">
        <f t="shared" si="54"/>
        <v>1</v>
      </c>
    </row>
    <row r="893" spans="1:8" x14ac:dyDescent="0.3">
      <c r="A893" s="1">
        <v>45725</v>
      </c>
      <c r="B893" s="26">
        <v>143824262483.52686</v>
      </c>
      <c r="C893" s="2">
        <v>142753630869.77701</v>
      </c>
      <c r="D893" s="5">
        <f t="shared" si="55"/>
        <v>-1.8189528578314786E-3</v>
      </c>
      <c r="E893" s="4">
        <f>C893*(1+ReservesUSDT!$E$16)</f>
        <v>150163293893.32956</v>
      </c>
      <c r="F893" s="4">
        <f t="shared" si="52"/>
        <v>149890153940.76089</v>
      </c>
      <c r="G893" s="4">
        <f t="shared" si="53"/>
        <v>7136523070.9838867</v>
      </c>
      <c r="H893" s="4">
        <f t="shared" si="54"/>
        <v>1</v>
      </c>
    </row>
    <row r="894" spans="1:8" x14ac:dyDescent="0.3">
      <c r="A894" s="1">
        <v>45726</v>
      </c>
      <c r="B894" s="26">
        <v>143937189901.19727</v>
      </c>
      <c r="C894" s="2">
        <v>142755060054.89301</v>
      </c>
      <c r="D894" s="5">
        <f t="shared" si="55"/>
        <v>7.8517640709852054E-4</v>
      </c>
      <c r="E894" s="4">
        <f>C894*(1+ReservesUSDT!$E$16)</f>
        <v>150164797260.65756</v>
      </c>
      <c r="F894" s="4">
        <f t="shared" si="52"/>
        <v>150282703116.64337</v>
      </c>
      <c r="G894" s="4">
        <f t="shared" si="53"/>
        <v>7527643061.7503662</v>
      </c>
      <c r="H894" s="4">
        <f t="shared" si="54"/>
        <v>1</v>
      </c>
    </row>
    <row r="895" spans="1:8" x14ac:dyDescent="0.3">
      <c r="A895" s="1">
        <v>45727</v>
      </c>
      <c r="B895" s="26">
        <v>144167590410.66003</v>
      </c>
      <c r="C895" s="2">
        <v>142841784938.59</v>
      </c>
      <c r="D895" s="5">
        <f t="shared" si="55"/>
        <v>1.6007017340057997E-3</v>
      </c>
      <c r="E895" s="4">
        <f>C895*(1+ReservesUSDT!$E$16)</f>
        <v>150256023621.19992</v>
      </c>
      <c r="F895" s="4">
        <f t="shared" si="52"/>
        <v>150496538698.75519</v>
      </c>
      <c r="G895" s="4">
        <f t="shared" si="53"/>
        <v>7654753760.1651917</v>
      </c>
      <c r="H895" s="4">
        <f t="shared" si="54"/>
        <v>1</v>
      </c>
    </row>
    <row r="896" spans="1:8" x14ac:dyDescent="0.3">
      <c r="A896" s="1">
        <v>45728</v>
      </c>
      <c r="B896" s="26">
        <v>143881231762.37308</v>
      </c>
      <c r="C896" s="2">
        <v>142958096810.70901</v>
      </c>
      <c r="D896" s="5">
        <f t="shared" si="55"/>
        <v>-1.9862900355847443E-3</v>
      </c>
      <c r="E896" s="4">
        <f>C896*(1+ReservesUSDT!$E$16)</f>
        <v>150378372690.22095</v>
      </c>
      <c r="F896" s="4">
        <f t="shared" si="52"/>
        <v>150079677626.97891</v>
      </c>
      <c r="G896" s="4">
        <f t="shared" si="53"/>
        <v>7121580816.2698975</v>
      </c>
      <c r="H896" s="4">
        <f t="shared" si="54"/>
        <v>1</v>
      </c>
    </row>
    <row r="897" spans="1:8" x14ac:dyDescent="0.3">
      <c r="A897" s="1">
        <v>45729</v>
      </c>
      <c r="B897" s="26">
        <v>143870670480.34445</v>
      </c>
      <c r="C897" s="2">
        <v>143145003460.771</v>
      </c>
      <c r="D897" s="5">
        <f t="shared" si="55"/>
        <v>-7.3402777410663011E-5</v>
      </c>
      <c r="E897" s="4">
        <f>C897*(1+ReservesUSDT!$E$16)</f>
        <v>150574980776.84454</v>
      </c>
      <c r="F897" s="4">
        <f t="shared" si="52"/>
        <v>150563928155.04697</v>
      </c>
      <c r="G897" s="4">
        <f t="shared" si="53"/>
        <v>7418924694.2759705</v>
      </c>
      <c r="H897" s="4">
        <f t="shared" si="54"/>
        <v>1</v>
      </c>
    </row>
    <row r="898" spans="1:8" x14ac:dyDescent="0.3">
      <c r="A898" s="1">
        <v>45730</v>
      </c>
      <c r="B898" s="26">
        <v>144277750965.98163</v>
      </c>
      <c r="C898" s="2">
        <v>143278843107.76801</v>
      </c>
      <c r="D898" s="5">
        <f t="shared" si="55"/>
        <v>2.8294890423325833E-3</v>
      </c>
      <c r="E898" s="4">
        <f>C898*(1+ReservesUSDT!$E$16)</f>
        <v>150715767404.2959</v>
      </c>
      <c r="F898" s="4">
        <f t="shared" ref="F898:F961" si="56">E898*(D898+1)</f>
        <v>151142216016.6731</v>
      </c>
      <c r="G898" s="4">
        <f t="shared" ref="G898:G961" si="57">F898-C898</f>
        <v>7863372908.9050903</v>
      </c>
      <c r="H898" s="4">
        <f t="shared" si="54"/>
        <v>1</v>
      </c>
    </row>
    <row r="899" spans="1:8" x14ac:dyDescent="0.3">
      <c r="A899" s="1">
        <v>45731</v>
      </c>
      <c r="B899" s="26">
        <v>144297934192.32663</v>
      </c>
      <c r="C899" s="2">
        <v>143347227007.293</v>
      </c>
      <c r="D899" s="5">
        <f t="shared" si="55"/>
        <v>1.3989146774099701E-4</v>
      </c>
      <c r="E899" s="4">
        <f>C899*(1+ReservesUSDT!$E$16)</f>
        <v>150787700787.28152</v>
      </c>
      <c r="F899" s="4">
        <f t="shared" si="56"/>
        <v>150808794700.06195</v>
      </c>
      <c r="G899" s="4">
        <f t="shared" si="57"/>
        <v>7461567692.7689514</v>
      </c>
      <c r="H899" s="4">
        <f t="shared" ref="H899:H962" si="58">IF(G899&gt;0,1,0)</f>
        <v>1</v>
      </c>
    </row>
    <row r="900" spans="1:8" x14ac:dyDescent="0.3">
      <c r="A900" s="1">
        <v>45732</v>
      </c>
      <c r="B900" s="26">
        <v>144199327275.65045</v>
      </c>
      <c r="C900" s="2">
        <v>143467739230.26801</v>
      </c>
      <c r="D900" s="5">
        <f t="shared" ref="D900:D963" si="59">(B900-B899)/B899</f>
        <v>-6.8335639888475702E-4</v>
      </c>
      <c r="E900" s="4">
        <f>C900*(1+ReservesUSDT!$E$16)</f>
        <v>150914468227.42349</v>
      </c>
      <c r="F900" s="4">
        <f t="shared" si="56"/>
        <v>150811339859.87601</v>
      </c>
      <c r="G900" s="4">
        <f t="shared" si="57"/>
        <v>7343600629.6080017</v>
      </c>
      <c r="H900" s="4">
        <f t="shared" si="58"/>
        <v>1</v>
      </c>
    </row>
    <row r="901" spans="1:8" x14ac:dyDescent="0.3">
      <c r="A901" s="1">
        <v>45733</v>
      </c>
      <c r="B901" s="26">
        <v>144363114050.80481</v>
      </c>
      <c r="C901" s="2">
        <v>143450696223.534</v>
      </c>
      <c r="D901" s="5">
        <f t="shared" si="59"/>
        <v>1.1358359171902671E-3</v>
      </c>
      <c r="E901" s="4">
        <f>C901*(1+ReservesUSDT!$E$16)</f>
        <v>150896540599.14929</v>
      </c>
      <c r="F901" s="4">
        <f t="shared" si="56"/>
        <v>151067934309.74155</v>
      </c>
      <c r="G901" s="4">
        <f t="shared" si="57"/>
        <v>7617238086.20755</v>
      </c>
      <c r="H901" s="4">
        <f t="shared" si="58"/>
        <v>1</v>
      </c>
    </row>
    <row r="902" spans="1:8" x14ac:dyDescent="0.3">
      <c r="A902" s="1">
        <v>45734</v>
      </c>
      <c r="B902" s="26">
        <v>144430698728.38367</v>
      </c>
      <c r="C902" s="2">
        <v>143455184183.74799</v>
      </c>
      <c r="D902" s="5">
        <f t="shared" si="59"/>
        <v>4.681575208683346E-4</v>
      </c>
      <c r="E902" s="4">
        <f>C902*(1+ReservesUSDT!$E$16)</f>
        <v>150901261508.06412</v>
      </c>
      <c r="F902" s="4">
        <f t="shared" si="56"/>
        <v>150971907068.54764</v>
      </c>
      <c r="G902" s="4">
        <f t="shared" si="57"/>
        <v>7516722884.7996521</v>
      </c>
      <c r="H902" s="4">
        <f t="shared" si="58"/>
        <v>1</v>
      </c>
    </row>
    <row r="903" spans="1:8" x14ac:dyDescent="0.3">
      <c r="A903" s="1">
        <v>45735</v>
      </c>
      <c r="B903" s="26">
        <v>144382585166.25043</v>
      </c>
      <c r="C903" s="2">
        <v>143397059107.19299</v>
      </c>
      <c r="D903" s="5">
        <f t="shared" si="59"/>
        <v>-3.3312559280573791E-4</v>
      </c>
      <c r="E903" s="4">
        <f>C903*(1+ReservesUSDT!$E$16)</f>
        <v>150840119434.82843</v>
      </c>
      <c r="F903" s="4">
        <f t="shared" si="56"/>
        <v>150789870730.6228</v>
      </c>
      <c r="G903" s="4">
        <f t="shared" si="57"/>
        <v>7392811623.4298096</v>
      </c>
      <c r="H903" s="4">
        <f t="shared" si="58"/>
        <v>1</v>
      </c>
    </row>
    <row r="904" spans="1:8" x14ac:dyDescent="0.3">
      <c r="A904" s="1">
        <v>45736</v>
      </c>
      <c r="B904" s="26">
        <v>144472595245.56097</v>
      </c>
      <c r="C904" s="2">
        <v>143469384429.60599</v>
      </c>
      <c r="D904" s="5">
        <f t="shared" si="59"/>
        <v>6.2341368390726683E-4</v>
      </c>
      <c r="E904" s="4">
        <f>C904*(1+ReservesUSDT!$E$16)</f>
        <v>150916198821.24585</v>
      </c>
      <c r="F904" s="4">
        <f t="shared" si="56"/>
        <v>151010282044.71426</v>
      </c>
      <c r="G904" s="4">
        <f t="shared" si="57"/>
        <v>7540897615.1082764</v>
      </c>
      <c r="H904" s="4">
        <f t="shared" si="58"/>
        <v>1</v>
      </c>
    </row>
    <row r="905" spans="1:8" x14ac:dyDescent="0.3">
      <c r="A905" s="1">
        <v>45737</v>
      </c>
      <c r="B905" s="26">
        <v>144451093162.8602</v>
      </c>
      <c r="C905" s="2">
        <v>143567858626.63101</v>
      </c>
      <c r="D905" s="5">
        <f t="shared" si="59"/>
        <v>-1.4883156673573921E-4</v>
      </c>
      <c r="E905" s="4">
        <f>C905*(1+ReservesUSDT!$E$16)</f>
        <v>151019784346.17212</v>
      </c>
      <c r="F905" s="4">
        <f t="shared" si="56"/>
        <v>150997307835.05978</v>
      </c>
      <c r="G905" s="4">
        <f t="shared" si="57"/>
        <v>7429449208.428772</v>
      </c>
      <c r="H905" s="4">
        <f t="shared" si="58"/>
        <v>1</v>
      </c>
    </row>
    <row r="906" spans="1:8" x14ac:dyDescent="0.3">
      <c r="A906" s="1">
        <v>45738</v>
      </c>
      <c r="B906" s="26">
        <v>144431157023.36298</v>
      </c>
      <c r="C906" s="2">
        <v>143474442014.96399</v>
      </c>
      <c r="D906" s="5">
        <f t="shared" si="59"/>
        <v>-1.3801307460336118E-4</v>
      </c>
      <c r="E906" s="4">
        <f>C906*(1+ReservesUSDT!$E$16)</f>
        <v>150921518921.84067</v>
      </c>
      <c r="F906" s="4">
        <f t="shared" si="56"/>
        <v>150900689778.99045</v>
      </c>
      <c r="G906" s="4">
        <f t="shared" si="57"/>
        <v>7426247764.0264587</v>
      </c>
      <c r="H906" s="4">
        <f t="shared" si="58"/>
        <v>1</v>
      </c>
    </row>
    <row r="907" spans="1:8" x14ac:dyDescent="0.3">
      <c r="A907" s="1">
        <v>45739</v>
      </c>
      <c r="B907" s="26">
        <v>144529675156.29047</v>
      </c>
      <c r="C907" s="2">
        <v>143463333939.09799</v>
      </c>
      <c r="D907" s="5">
        <f t="shared" si="59"/>
        <v>6.8211135988860134E-4</v>
      </c>
      <c r="E907" s="4">
        <f>C907*(1+ReservesUSDT!$E$16)</f>
        <v>150909834278.51013</v>
      </c>
      <c r="F907" s="4">
        <f t="shared" si="56"/>
        <v>151012771590.79041</v>
      </c>
      <c r="G907" s="4">
        <f t="shared" si="57"/>
        <v>7549437651.6924133</v>
      </c>
      <c r="H907" s="4">
        <f t="shared" si="58"/>
        <v>1</v>
      </c>
    </row>
    <row r="908" spans="1:8" x14ac:dyDescent="0.3">
      <c r="A908" s="1">
        <v>45740</v>
      </c>
      <c r="B908" s="26">
        <v>144784249869.85904</v>
      </c>
      <c r="C908" s="2">
        <v>143482457552.841</v>
      </c>
      <c r="D908" s="5">
        <f t="shared" si="59"/>
        <v>1.7614009945935518E-3</v>
      </c>
      <c r="E908" s="4">
        <f>C908*(1+ReservesUSDT!$E$16)</f>
        <v>150929950508.22208</v>
      </c>
      <c r="F908" s="4">
        <f t="shared" si="56"/>
        <v>151195798673.16122</v>
      </c>
      <c r="G908" s="4">
        <f t="shared" si="57"/>
        <v>7713341120.3202209</v>
      </c>
      <c r="H908" s="4">
        <f t="shared" si="58"/>
        <v>1</v>
      </c>
    </row>
    <row r="909" spans="1:8" x14ac:dyDescent="0.3">
      <c r="A909" s="1">
        <v>45741</v>
      </c>
      <c r="B909" s="26">
        <v>144988515555.24631</v>
      </c>
      <c r="C909" s="2">
        <v>143511834088.14001</v>
      </c>
      <c r="D909" s="5">
        <f t="shared" si="59"/>
        <v>1.4108280808919104E-3</v>
      </c>
      <c r="E909" s="4">
        <f>C909*(1+ReservesUSDT!$E$16)</f>
        <v>150960851839.95563</v>
      </c>
      <c r="F909" s="4">
        <f t="shared" si="56"/>
        <v>151173831648.8468</v>
      </c>
      <c r="G909" s="4">
        <f t="shared" si="57"/>
        <v>7661997560.7067871</v>
      </c>
      <c r="H909" s="4">
        <f t="shared" si="58"/>
        <v>1</v>
      </c>
    </row>
    <row r="910" spans="1:8" x14ac:dyDescent="0.3">
      <c r="A910" s="1">
        <v>45742</v>
      </c>
      <c r="B910" s="26">
        <v>144552155739.37927</v>
      </c>
      <c r="C910" s="2">
        <v>143802306843.423</v>
      </c>
      <c r="D910" s="5">
        <f t="shared" si="59"/>
        <v>-3.0096164113133823E-3</v>
      </c>
      <c r="E910" s="4">
        <f>C910*(1+ReservesUSDT!$E$16)</f>
        <v>151266401656.47382</v>
      </c>
      <c r="F910" s="4">
        <f t="shared" si="56"/>
        <v>150811147811.56818</v>
      </c>
      <c r="G910" s="4">
        <f t="shared" si="57"/>
        <v>7008840968.1451721</v>
      </c>
      <c r="H910" s="4">
        <f t="shared" si="58"/>
        <v>1</v>
      </c>
    </row>
    <row r="911" spans="1:8" x14ac:dyDescent="0.3">
      <c r="A911" s="1">
        <v>45743</v>
      </c>
      <c r="B911" s="26">
        <v>144632838195.31442</v>
      </c>
      <c r="C911" s="2">
        <v>144028219833.297</v>
      </c>
      <c r="D911" s="5">
        <f t="shared" si="59"/>
        <v>5.5815463645258123E-4</v>
      </c>
      <c r="E911" s="4">
        <f>C911*(1+ReservesUSDT!$E$16)</f>
        <v>151504040716.76303</v>
      </c>
      <c r="F911" s="4">
        <f t="shared" si="56"/>
        <v>151588603399.5304</v>
      </c>
      <c r="G911" s="4">
        <f t="shared" si="57"/>
        <v>7560383566.2333984</v>
      </c>
      <c r="H911" s="4">
        <f t="shared" si="58"/>
        <v>1</v>
      </c>
    </row>
    <row r="912" spans="1:8" x14ac:dyDescent="0.3">
      <c r="A912" s="1">
        <v>45744</v>
      </c>
      <c r="B912" s="26">
        <v>144444695404.60507</v>
      </c>
      <c r="C912" s="2">
        <v>144133880049.62201</v>
      </c>
      <c r="D912" s="5">
        <f t="shared" si="59"/>
        <v>-1.3008303858027016E-3</v>
      </c>
      <c r="E912" s="4">
        <f>C912*(1+ReservesUSDT!$E$16)</f>
        <v>151615185253.12387</v>
      </c>
      <c r="F912" s="4">
        <f t="shared" si="56"/>
        <v>151417959613.19748</v>
      </c>
      <c r="G912" s="4">
        <f t="shared" si="57"/>
        <v>7284079563.57547</v>
      </c>
      <c r="H912" s="4">
        <f t="shared" si="58"/>
        <v>1</v>
      </c>
    </row>
    <row r="913" spans="1:8" x14ac:dyDescent="0.3">
      <c r="A913" s="1">
        <v>45745</v>
      </c>
      <c r="B913" s="26">
        <v>144338001628.55383</v>
      </c>
      <c r="C913" s="2">
        <v>144112246172.763</v>
      </c>
      <c r="D913" s="5">
        <f t="shared" si="59"/>
        <v>-7.3864793547716182E-4</v>
      </c>
      <c r="E913" s="4">
        <f>C913*(1+ReservesUSDT!$E$16)</f>
        <v>151592428464.45911</v>
      </c>
      <c r="F913" s="4">
        <f t="shared" si="56"/>
        <v>151480455030.13986</v>
      </c>
      <c r="G913" s="4">
        <f t="shared" si="57"/>
        <v>7368208857.3768616</v>
      </c>
      <c r="H913" s="4">
        <f t="shared" si="58"/>
        <v>1</v>
      </c>
    </row>
    <row r="914" spans="1:8" x14ac:dyDescent="0.3">
      <c r="A914" s="1">
        <v>45746</v>
      </c>
      <c r="B914" s="26">
        <v>144341856183.37973</v>
      </c>
      <c r="C914" s="2">
        <v>144134977946.60101</v>
      </c>
      <c r="D914" s="5">
        <f t="shared" si="59"/>
        <v>2.6705058836942391E-5</v>
      </c>
      <c r="E914" s="4">
        <f>C914*(1+ReservesUSDT!$E$16)</f>
        <v>151616340136.72098</v>
      </c>
      <c r="F914" s="4">
        <f t="shared" si="56"/>
        <v>151620389060.00497</v>
      </c>
      <c r="G914" s="4">
        <f t="shared" si="57"/>
        <v>7485411113.4039612</v>
      </c>
      <c r="H914" s="4">
        <f t="shared" si="58"/>
        <v>1</v>
      </c>
    </row>
    <row r="915" spans="1:8" x14ac:dyDescent="0.3">
      <c r="A915" s="18">
        <v>45747</v>
      </c>
      <c r="B915" s="26">
        <v>149248323983.8157</v>
      </c>
      <c r="C915" s="2">
        <v>144151836208.78699</v>
      </c>
      <c r="D915" s="5">
        <v>0</v>
      </c>
      <c r="E915" s="4">
        <f>C915*(1+ReservesUSDT!$E$17)</f>
        <v>149766735210.00928</v>
      </c>
      <c r="F915" s="4">
        <f t="shared" si="56"/>
        <v>149766735210.00928</v>
      </c>
      <c r="G915" s="4">
        <f t="shared" si="57"/>
        <v>5614899001.22229</v>
      </c>
      <c r="H915" s="4">
        <f t="shared" si="58"/>
        <v>1</v>
      </c>
    </row>
    <row r="916" spans="1:8" x14ac:dyDescent="0.3">
      <c r="A916" s="1">
        <v>45748</v>
      </c>
      <c r="B916" s="26">
        <v>149493484280.23431</v>
      </c>
      <c r="C916" s="2">
        <v>143908732518.582</v>
      </c>
      <c r="D916" s="5">
        <f t="shared" si="59"/>
        <v>1.6426334974803099E-3</v>
      </c>
      <c r="E916" s="4">
        <f>C916*(1+ReservesUSDT!$E$17)</f>
        <v>149514162319.1113</v>
      </c>
      <c r="F916" s="4">
        <f t="shared" si="56"/>
        <v>149759759290.48441</v>
      </c>
      <c r="G916" s="4">
        <f t="shared" si="57"/>
        <v>5851026771.9024048</v>
      </c>
      <c r="H916" s="4">
        <f t="shared" si="58"/>
        <v>1</v>
      </c>
    </row>
    <row r="917" spans="1:8" x14ac:dyDescent="0.3">
      <c r="A917" s="1">
        <v>45749</v>
      </c>
      <c r="B917" s="26">
        <v>149430307458.95425</v>
      </c>
      <c r="C917" s="2">
        <v>143990231518.73801</v>
      </c>
      <c r="D917" s="5">
        <f t="shared" si="59"/>
        <v>-4.2260585191546644E-4</v>
      </c>
      <c r="E917" s="4">
        <f>C917*(1+ReservesUSDT!$E$17)</f>
        <v>149598835809.90588</v>
      </c>
      <c r="F917" s="4">
        <f t="shared" si="56"/>
        <v>149535614466.45288</v>
      </c>
      <c r="G917" s="4">
        <f t="shared" si="57"/>
        <v>5545382947.7148743</v>
      </c>
      <c r="H917" s="4">
        <f t="shared" si="58"/>
        <v>1</v>
      </c>
    </row>
    <row r="918" spans="1:8" x14ac:dyDescent="0.3">
      <c r="A918" s="1">
        <v>45750</v>
      </c>
      <c r="B918" s="26">
        <v>149351060675.95941</v>
      </c>
      <c r="C918" s="2">
        <v>143988054419.686</v>
      </c>
      <c r="D918" s="5">
        <f t="shared" si="59"/>
        <v>-5.3032603855553302E-4</v>
      </c>
      <c r="E918" s="4">
        <f>C918*(1+ReservesUSDT!$E$17)</f>
        <v>149596573910.05206</v>
      </c>
      <c r="F918" s="4">
        <f t="shared" si="56"/>
        <v>149517238951.62888</v>
      </c>
      <c r="G918" s="4">
        <f t="shared" si="57"/>
        <v>5529184531.9428711</v>
      </c>
      <c r="H918" s="4">
        <f t="shared" si="58"/>
        <v>1</v>
      </c>
    </row>
    <row r="919" spans="1:8" x14ac:dyDescent="0.3">
      <c r="A919" s="1">
        <v>45751</v>
      </c>
      <c r="B919" s="26">
        <v>150382800269.50519</v>
      </c>
      <c r="C919" s="2">
        <v>144182937322.16699</v>
      </c>
      <c r="D919" s="5">
        <f t="shared" si="59"/>
        <v>6.9081504267605939E-3</v>
      </c>
      <c r="E919" s="4">
        <f>C919*(1+ReservesUSDT!$E$17)</f>
        <v>149799047751.66553</v>
      </c>
      <c r="F919" s="4">
        <f t="shared" si="56"/>
        <v>150833882107.31952</v>
      </c>
      <c r="G919" s="4">
        <f t="shared" si="57"/>
        <v>6650944785.1525269</v>
      </c>
      <c r="H919" s="4">
        <f t="shared" si="58"/>
        <v>1</v>
      </c>
    </row>
    <row r="920" spans="1:8" x14ac:dyDescent="0.3">
      <c r="A920" s="1">
        <v>45752</v>
      </c>
      <c r="B920" s="26">
        <v>150282264330.69641</v>
      </c>
      <c r="C920" s="2">
        <v>144035750400.18201</v>
      </c>
      <c r="D920" s="5">
        <f t="shared" si="59"/>
        <v>-6.6853349338224588E-4</v>
      </c>
      <c r="E920" s="4">
        <f>C920*(1+ReservesUSDT!$E$17)</f>
        <v>149646127710.1936</v>
      </c>
      <c r="F920" s="4">
        <f t="shared" si="56"/>
        <v>149546084261.66437</v>
      </c>
      <c r="G920" s="4">
        <f t="shared" si="57"/>
        <v>5510333861.4823608</v>
      </c>
      <c r="H920" s="4">
        <f t="shared" si="58"/>
        <v>1</v>
      </c>
    </row>
    <row r="921" spans="1:8" x14ac:dyDescent="0.3">
      <c r="A921" s="1">
        <v>45753</v>
      </c>
      <c r="B921" s="26">
        <v>149889755779.15121</v>
      </c>
      <c r="C921" s="2">
        <v>144029490829.957</v>
      </c>
      <c r="D921" s="5">
        <f t="shared" si="59"/>
        <v>-2.6118088737436158E-3</v>
      </c>
      <c r="E921" s="4">
        <f>C921*(1+ReservesUSDT!$E$17)</f>
        <v>149639624321.67581</v>
      </c>
      <c r="F921" s="4">
        <f t="shared" si="56"/>
        <v>149248794223.00882</v>
      </c>
      <c r="G921" s="4">
        <f t="shared" si="57"/>
        <v>5219303393.0518188</v>
      </c>
      <c r="H921" s="4">
        <f t="shared" si="58"/>
        <v>1</v>
      </c>
    </row>
    <row r="922" spans="1:8" x14ac:dyDescent="0.3">
      <c r="A922" s="1">
        <v>45754</v>
      </c>
      <c r="B922" s="26">
        <v>149328506407.02231</v>
      </c>
      <c r="C922" s="2">
        <v>143958926471.45099</v>
      </c>
      <c r="D922" s="5">
        <f t="shared" si="59"/>
        <v>-3.7444144812395028E-3</v>
      </c>
      <c r="E922" s="4">
        <f>C922*(1+ReservesUSDT!$E$17)</f>
        <v>149566311390.85526</v>
      </c>
      <c r="F922" s="4">
        <f t="shared" si="56"/>
        <v>149006273128.57776</v>
      </c>
      <c r="G922" s="4">
        <f t="shared" si="57"/>
        <v>5047346657.12677</v>
      </c>
      <c r="H922" s="4">
        <f t="shared" si="58"/>
        <v>1</v>
      </c>
    </row>
    <row r="923" spans="1:8" x14ac:dyDescent="0.3">
      <c r="A923" s="1">
        <v>45755</v>
      </c>
      <c r="B923" s="26">
        <v>148431397140.67297</v>
      </c>
      <c r="C923" s="2">
        <v>144205567669.146</v>
      </c>
      <c r="D923" s="5">
        <f t="shared" si="59"/>
        <v>-6.007622308255722E-3</v>
      </c>
      <c r="E923" s="4">
        <f>C923*(1+ReservesUSDT!$E$17)</f>
        <v>149822559579.69946</v>
      </c>
      <c r="F923" s="4">
        <f t="shared" si="56"/>
        <v>148922482228.48849</v>
      </c>
      <c r="G923" s="4">
        <f t="shared" si="57"/>
        <v>4716914559.3424988</v>
      </c>
      <c r="H923" s="4">
        <f t="shared" si="58"/>
        <v>1</v>
      </c>
    </row>
    <row r="924" spans="1:8" x14ac:dyDescent="0.3">
      <c r="A924" s="1">
        <v>45756</v>
      </c>
      <c r="B924" s="26">
        <v>148455439325.55792</v>
      </c>
      <c r="C924" s="2">
        <v>144054569797.203</v>
      </c>
      <c r="D924" s="5">
        <f t="shared" si="59"/>
        <v>1.6197506287812691E-4</v>
      </c>
      <c r="E924" s="4">
        <f>C924*(1+ReservesUSDT!$E$17)</f>
        <v>149665680146.8783</v>
      </c>
      <c r="F924" s="4">
        <f t="shared" si="56"/>
        <v>149689922254.83078</v>
      </c>
      <c r="G924" s="4">
        <f t="shared" si="57"/>
        <v>5635352457.6277771</v>
      </c>
      <c r="H924" s="4">
        <f t="shared" si="58"/>
        <v>1</v>
      </c>
    </row>
    <row r="925" spans="1:8" x14ac:dyDescent="0.3">
      <c r="A925" s="1">
        <v>45757</v>
      </c>
      <c r="B925" s="26">
        <v>148668768920.87082</v>
      </c>
      <c r="C925" s="2">
        <v>143979365781.685</v>
      </c>
      <c r="D925" s="5">
        <f t="shared" si="59"/>
        <v>1.4369941329335323E-3</v>
      </c>
      <c r="E925" s="4">
        <f>C925*(1+ReservesUSDT!$E$17)</f>
        <v>149587546838.45135</v>
      </c>
      <c r="F925" s="4">
        <f t="shared" si="56"/>
        <v>149802503265.61813</v>
      </c>
      <c r="G925" s="4">
        <f t="shared" si="57"/>
        <v>5823137483.933136</v>
      </c>
      <c r="H925" s="4">
        <f t="shared" si="58"/>
        <v>1</v>
      </c>
    </row>
    <row r="926" spans="1:8" x14ac:dyDescent="0.3">
      <c r="A926" s="1">
        <v>45758</v>
      </c>
      <c r="B926" s="26">
        <v>149037209160.41</v>
      </c>
      <c r="C926" s="2">
        <v>144286395278.95499</v>
      </c>
      <c r="D926" s="5">
        <f t="shared" si="59"/>
        <v>2.4782625309508512E-3</v>
      </c>
      <c r="E926" s="4">
        <f>C926*(1+ReservesUSDT!$E$17)</f>
        <v>149906535528.63144</v>
      </c>
      <c r="F926" s="4">
        <f t="shared" si="56"/>
        <v>150278043278.7767</v>
      </c>
      <c r="G926" s="4">
        <f t="shared" si="57"/>
        <v>5991647999.8217163</v>
      </c>
      <c r="H926" s="4">
        <f t="shared" si="58"/>
        <v>1</v>
      </c>
    </row>
    <row r="927" spans="1:8" x14ac:dyDescent="0.3">
      <c r="A927" s="1">
        <v>45759</v>
      </c>
      <c r="B927" s="26">
        <v>149193013183.46106</v>
      </c>
      <c r="C927" s="2">
        <v>144275039627.888</v>
      </c>
      <c r="D927" s="5">
        <f t="shared" si="59"/>
        <v>1.0454035198912155E-3</v>
      </c>
      <c r="E927" s="4">
        <f>C927*(1+ReservesUSDT!$E$17)</f>
        <v>149894737560.38339</v>
      </c>
      <c r="F927" s="4">
        <f t="shared" si="56"/>
        <v>150051438046.64218</v>
      </c>
      <c r="G927" s="4">
        <f t="shared" si="57"/>
        <v>5776398418.7541809</v>
      </c>
      <c r="H927" s="4">
        <f t="shared" si="58"/>
        <v>1</v>
      </c>
    </row>
    <row r="928" spans="1:8" x14ac:dyDescent="0.3">
      <c r="A928" s="1">
        <v>45760</v>
      </c>
      <c r="B928" s="26">
        <v>149005575119.0647</v>
      </c>
      <c r="C928" s="2">
        <v>144374132862.535</v>
      </c>
      <c r="D928" s="5">
        <f t="shared" si="59"/>
        <v>-1.2563461277229633E-3</v>
      </c>
      <c r="E928" s="4">
        <f>C928*(1+ReservesUSDT!$E$17)</f>
        <v>149997690603.67996</v>
      </c>
      <c r="F928" s="4">
        <f t="shared" si="56"/>
        <v>149809241585.92264</v>
      </c>
      <c r="G928" s="4">
        <f t="shared" si="57"/>
        <v>5435108723.3876343</v>
      </c>
      <c r="H928" s="4">
        <f t="shared" si="58"/>
        <v>1</v>
      </c>
    </row>
    <row r="929" spans="1:8" x14ac:dyDescent="0.3">
      <c r="A929" s="1">
        <v>45761</v>
      </c>
      <c r="B929" s="26">
        <v>149368720086.72635</v>
      </c>
      <c r="C929" s="2">
        <v>144347938969.45401</v>
      </c>
      <c r="D929" s="5">
        <f t="shared" si="59"/>
        <v>2.4371233584480059E-3</v>
      </c>
      <c r="E929" s="4">
        <f>C929*(1+ReservesUSDT!$E$17)</f>
        <v>149970476424.85049</v>
      </c>
      <c r="F929" s="4">
        <f t="shared" si="56"/>
        <v>150335972976.02307</v>
      </c>
      <c r="G929" s="4">
        <f t="shared" si="57"/>
        <v>5988034006.5690613</v>
      </c>
      <c r="H929" s="4">
        <f t="shared" si="58"/>
        <v>1</v>
      </c>
    </row>
    <row r="930" spans="1:8" x14ac:dyDescent="0.3">
      <c r="A930" s="1">
        <v>45762</v>
      </c>
      <c r="B930" s="26">
        <v>149470697266.40836</v>
      </c>
      <c r="C930" s="2">
        <v>144334107980.62399</v>
      </c>
      <c r="D930" s="5">
        <f t="shared" si="59"/>
        <v>6.8272111873755718E-4</v>
      </c>
      <c r="E930" s="4">
        <f>C930*(1+ReservesUSDT!$E$17)</f>
        <v>149956106701.25714</v>
      </c>
      <c r="F930" s="4">
        <f t="shared" si="56"/>
        <v>150058484902.18573</v>
      </c>
      <c r="G930" s="4">
        <f t="shared" si="57"/>
        <v>5724376921.5617371</v>
      </c>
      <c r="H930" s="4">
        <f t="shared" si="58"/>
        <v>1</v>
      </c>
    </row>
    <row r="931" spans="1:8" x14ac:dyDescent="0.3">
      <c r="A931" s="1">
        <v>45763</v>
      </c>
      <c r="B931" s="26">
        <v>149550407180.05121</v>
      </c>
      <c r="C931" s="2">
        <v>144568505877.05899</v>
      </c>
      <c r="D931" s="5">
        <f t="shared" si="59"/>
        <v>5.3328120561839767E-4</v>
      </c>
      <c r="E931" s="4">
        <f>C931*(1+ReservesUSDT!$E$17)</f>
        <v>150199634696.5462</v>
      </c>
      <c r="F931" s="4">
        <f t="shared" si="56"/>
        <v>150279733338.82062</v>
      </c>
      <c r="G931" s="4">
        <f t="shared" si="57"/>
        <v>5711227461.7616272</v>
      </c>
      <c r="H931" s="4">
        <f t="shared" si="58"/>
        <v>1</v>
      </c>
    </row>
    <row r="932" spans="1:8" x14ac:dyDescent="0.3">
      <c r="A932" s="1">
        <v>45764</v>
      </c>
      <c r="B932" s="26">
        <v>149442657633.05688</v>
      </c>
      <c r="C932" s="2">
        <v>144632716534.409</v>
      </c>
      <c r="D932" s="5">
        <f t="shared" si="59"/>
        <v>-7.2048982698254152E-4</v>
      </c>
      <c r="E932" s="4">
        <f>C932*(1+ReservesUSDT!$E$17)</f>
        <v>150266346441.39743</v>
      </c>
      <c r="F932" s="4">
        <f t="shared" si="56"/>
        <v>150158081067.44858</v>
      </c>
      <c r="G932" s="4">
        <f t="shared" si="57"/>
        <v>5525364533.0395813</v>
      </c>
      <c r="H932" s="4">
        <f t="shared" si="58"/>
        <v>1</v>
      </c>
    </row>
    <row r="933" spans="1:8" x14ac:dyDescent="0.3">
      <c r="A933" s="1">
        <v>45765</v>
      </c>
      <c r="B933" s="26">
        <v>149383622554.75659</v>
      </c>
      <c r="C933" s="2">
        <v>144806058274.99899</v>
      </c>
      <c r="D933" s="5">
        <f t="shared" si="59"/>
        <v>-3.9503498689944568E-4</v>
      </c>
      <c r="E933" s="4">
        <f>C933*(1+ReservesUSDT!$E$17)</f>
        <v>150446440065.22186</v>
      </c>
      <c r="F933" s="4">
        <f t="shared" si="56"/>
        <v>150387008457.74164</v>
      </c>
      <c r="G933" s="4">
        <f t="shared" si="57"/>
        <v>5580950182.7426453</v>
      </c>
      <c r="H933" s="4">
        <f t="shared" si="58"/>
        <v>1</v>
      </c>
    </row>
    <row r="934" spans="1:8" x14ac:dyDescent="0.3">
      <c r="A934" s="1">
        <v>45766</v>
      </c>
      <c r="B934" s="26">
        <v>149446946225.16077</v>
      </c>
      <c r="C934" s="2">
        <v>144773493164.272</v>
      </c>
      <c r="D934" s="5">
        <f t="shared" si="59"/>
        <v>4.2389968405648684E-4</v>
      </c>
      <c r="E934" s="4">
        <f>C934*(1+ReservesUSDT!$E$17)</f>
        <v>150412606501.64331</v>
      </c>
      <c r="F934" s="4">
        <f t="shared" si="56"/>
        <v>150476366358.01746</v>
      </c>
      <c r="G934" s="4">
        <f t="shared" si="57"/>
        <v>5702873193.7454529</v>
      </c>
      <c r="H934" s="4">
        <f t="shared" si="58"/>
        <v>1</v>
      </c>
    </row>
    <row r="935" spans="1:8" x14ac:dyDescent="0.3">
      <c r="A935" s="1">
        <v>45767</v>
      </c>
      <c r="B935" s="26">
        <v>149440007025.58029</v>
      </c>
      <c r="C935" s="2">
        <v>144626535181.38699</v>
      </c>
      <c r="D935" s="5">
        <f t="shared" si="59"/>
        <v>-4.6432528437349731E-5</v>
      </c>
      <c r="E935" s="4">
        <f>C935*(1+ReservesUSDT!$E$17)</f>
        <v>150259924316.7431</v>
      </c>
      <c r="F935" s="4">
        <f t="shared" si="56"/>
        <v>150252947368.53427</v>
      </c>
      <c r="G935" s="4">
        <f t="shared" si="57"/>
        <v>5626412187.1472778</v>
      </c>
      <c r="H935" s="4">
        <f t="shared" si="58"/>
        <v>1</v>
      </c>
    </row>
    <row r="936" spans="1:8" x14ac:dyDescent="0.3">
      <c r="A936" s="1">
        <v>45768</v>
      </c>
      <c r="B936" s="26">
        <v>149754872323.28232</v>
      </c>
      <c r="C936" s="2">
        <v>144636655192.65201</v>
      </c>
      <c r="D936" s="5">
        <f t="shared" si="59"/>
        <v>2.1069678994871132E-3</v>
      </c>
      <c r="E936" s="4">
        <f>C936*(1+ReservesUSDT!$E$17)</f>
        <v>150270438515.43326</v>
      </c>
      <c r="F936" s="4">
        <f t="shared" si="56"/>
        <v>150587053505.62714</v>
      </c>
      <c r="G936" s="4">
        <f t="shared" si="57"/>
        <v>5950398312.9751282</v>
      </c>
      <c r="H936" s="4">
        <f t="shared" si="58"/>
        <v>1</v>
      </c>
    </row>
    <row r="937" spans="1:8" x14ac:dyDescent="0.3">
      <c r="A937" s="1">
        <v>45769</v>
      </c>
      <c r="B937" s="26">
        <v>150288351533.19458</v>
      </c>
      <c r="C937" s="2">
        <v>144628467100.05701</v>
      </c>
      <c r="D937" s="5">
        <f t="shared" si="59"/>
        <v>3.5623496026267335E-3</v>
      </c>
      <c r="E937" s="4">
        <f>C937*(1+ReservesUSDT!$E$17)</f>
        <v>150261931486.12442</v>
      </c>
      <c r="F937" s="4">
        <f t="shared" si="56"/>
        <v>150797217018.04395</v>
      </c>
      <c r="G937" s="4">
        <f t="shared" si="57"/>
        <v>6168749917.9869385</v>
      </c>
      <c r="H937" s="4">
        <f t="shared" si="58"/>
        <v>1</v>
      </c>
    </row>
    <row r="938" spans="1:8" x14ac:dyDescent="0.3">
      <c r="A938" s="1">
        <v>45770</v>
      </c>
      <c r="B938" s="26">
        <v>150198952583.66705</v>
      </c>
      <c r="C938" s="2">
        <v>144787216371.026</v>
      </c>
      <c r="D938" s="5">
        <f t="shared" si="59"/>
        <v>-5.9484949176371183E-4</v>
      </c>
      <c r="E938" s="4">
        <f>C938*(1+ReservesUSDT!$E$17)</f>
        <v>150426864244.91049</v>
      </c>
      <c r="F938" s="4">
        <f t="shared" si="56"/>
        <v>150337382901.16681</v>
      </c>
      <c r="G938" s="4">
        <f t="shared" si="57"/>
        <v>5550166530.1408081</v>
      </c>
      <c r="H938" s="4">
        <f t="shared" si="58"/>
        <v>1</v>
      </c>
    </row>
    <row r="939" spans="1:8" x14ac:dyDescent="0.3">
      <c r="A939" s="1">
        <v>45771</v>
      </c>
      <c r="B939" s="26">
        <v>150577924857.98578</v>
      </c>
      <c r="C939" s="2">
        <v>145334994442.82199</v>
      </c>
      <c r="D939" s="5">
        <f t="shared" si="59"/>
        <v>2.5231352669228655E-3</v>
      </c>
      <c r="E939" s="4">
        <f>C939*(1+ReservesUSDT!$E$17)</f>
        <v>150995978975.53174</v>
      </c>
      <c r="F939" s="4">
        <f t="shared" si="56"/>
        <v>151376962255.24844</v>
      </c>
      <c r="G939" s="4">
        <f t="shared" si="57"/>
        <v>6041967812.4264526</v>
      </c>
      <c r="H939" s="4">
        <f t="shared" si="58"/>
        <v>1</v>
      </c>
    </row>
    <row r="940" spans="1:8" x14ac:dyDescent="0.3">
      <c r="A940" s="1">
        <v>45772</v>
      </c>
      <c r="B940" s="26">
        <v>150776028945.5</v>
      </c>
      <c r="C940" s="2">
        <v>145704892662.22601</v>
      </c>
      <c r="D940" s="5">
        <f t="shared" si="59"/>
        <v>1.3156250340218107E-3</v>
      </c>
      <c r="E940" s="4">
        <f>C940*(1+ReservesUSDT!$E$17)</f>
        <v>151380285205.24841</v>
      </c>
      <c r="F940" s="4">
        <f t="shared" si="56"/>
        <v>151579444898.1218</v>
      </c>
      <c r="G940" s="4">
        <f t="shared" si="57"/>
        <v>5874552235.8957825</v>
      </c>
      <c r="H940" s="4">
        <f t="shared" si="58"/>
        <v>1</v>
      </c>
    </row>
    <row r="941" spans="1:8" x14ac:dyDescent="0.3">
      <c r="A941" s="1">
        <v>45773</v>
      </c>
      <c r="B941" s="26">
        <v>150700247142.01718</v>
      </c>
      <c r="C941" s="2">
        <v>146102824559.95001</v>
      </c>
      <c r="D941" s="5">
        <f t="shared" si="59"/>
        <v>-5.0261174811953001E-4</v>
      </c>
      <c r="E941" s="4">
        <f>C941*(1+ReservesUSDT!$E$17)</f>
        <v>151793717061.02948</v>
      </c>
      <c r="F941" s="4">
        <f t="shared" si="56"/>
        <v>151717423755.54388</v>
      </c>
      <c r="G941" s="4">
        <f t="shared" si="57"/>
        <v>5614599195.5938721</v>
      </c>
      <c r="H941" s="4">
        <f t="shared" si="58"/>
        <v>1</v>
      </c>
    </row>
    <row r="942" spans="1:8" x14ac:dyDescent="0.3">
      <c r="A942" s="1">
        <v>45774</v>
      </c>
      <c r="B942" s="26">
        <v>150714336774.48984</v>
      </c>
      <c r="C942" s="2">
        <v>147176227949.38901</v>
      </c>
      <c r="D942" s="5">
        <f t="shared" si="59"/>
        <v>9.3494421806610808E-5</v>
      </c>
      <c r="E942" s="4">
        <f>C942*(1+ReservesUSDT!$E$17)</f>
        <v>152908930889.91748</v>
      </c>
      <c r="F942" s="4">
        <f t="shared" si="56"/>
        <v>152923227022.00009</v>
      </c>
      <c r="G942" s="4">
        <f t="shared" si="57"/>
        <v>5746999072.611084</v>
      </c>
      <c r="H942" s="4">
        <f t="shared" si="58"/>
        <v>1</v>
      </c>
    </row>
    <row r="943" spans="1:8" x14ac:dyDescent="0.3">
      <c r="A943" s="1">
        <v>45775</v>
      </c>
      <c r="B943" s="26">
        <v>150931337808.42429</v>
      </c>
      <c r="C943" s="2">
        <v>147177522305.55099</v>
      </c>
      <c r="D943" s="5">
        <f t="shared" si="59"/>
        <v>1.4398167989760759E-3</v>
      </c>
      <c r="E943" s="4">
        <f>C943*(1+ReservesUSDT!$E$17)</f>
        <v>152910275662.91293</v>
      </c>
      <c r="F943" s="4">
        <f t="shared" si="56"/>
        <v>153130438446.54843</v>
      </c>
      <c r="G943" s="4">
        <f t="shared" si="57"/>
        <v>5952916140.9974365</v>
      </c>
      <c r="H943" s="4">
        <f t="shared" si="58"/>
        <v>1</v>
      </c>
    </row>
    <row r="944" spans="1:8" x14ac:dyDescent="0.3">
      <c r="A944" s="1">
        <v>45776</v>
      </c>
      <c r="B944" s="26">
        <v>151084250827.71945</v>
      </c>
      <c r="C944" s="2">
        <v>147276031291.01401</v>
      </c>
      <c r="D944" s="5">
        <f t="shared" si="59"/>
        <v>1.0131296887413604E-3</v>
      </c>
      <c r="E944" s="4">
        <f>C944*(1+ReservesUSDT!$E$17)</f>
        <v>153012621699.77005</v>
      </c>
      <c r="F944" s="4">
        <f t="shared" si="56"/>
        <v>153167643329.56625</v>
      </c>
      <c r="G944" s="4">
        <f t="shared" si="57"/>
        <v>5891612038.5522461</v>
      </c>
      <c r="H944" s="4">
        <f t="shared" si="58"/>
        <v>1</v>
      </c>
    </row>
    <row r="945" spans="1:8" x14ac:dyDescent="0.3">
      <c r="A945" s="1">
        <v>45777</v>
      </c>
      <c r="B945" s="26">
        <v>150996929662.17856</v>
      </c>
      <c r="C945" s="2">
        <v>148006012381.16299</v>
      </c>
      <c r="D945" s="5">
        <f t="shared" si="59"/>
        <v>-5.7796338839092773E-4</v>
      </c>
      <c r="E945" s="4">
        <f>C945*(1+ReservesUSDT!$E$17)</f>
        <v>153771036490.11868</v>
      </c>
      <c r="F945" s="4">
        <f t="shared" si="56"/>
        <v>153682162460.83249</v>
      </c>
      <c r="G945" s="4">
        <f t="shared" si="57"/>
        <v>5676150079.6694946</v>
      </c>
      <c r="H945" s="4">
        <f t="shared" si="58"/>
        <v>1</v>
      </c>
    </row>
    <row r="946" spans="1:8" x14ac:dyDescent="0.3">
      <c r="A946" s="1">
        <v>45778</v>
      </c>
      <c r="B946" s="26">
        <v>150845375725.2619</v>
      </c>
      <c r="C946" s="2">
        <v>148428458921.784</v>
      </c>
      <c r="D946" s="5">
        <f t="shared" si="59"/>
        <v>-1.0036888647717813E-3</v>
      </c>
      <c r="E946" s="4">
        <f>C946*(1+ReservesUSDT!$E$17)</f>
        <v>154209937865.59567</v>
      </c>
      <c r="F946" s="4">
        <f t="shared" si="56"/>
        <v>154055159068.12283</v>
      </c>
      <c r="G946" s="4">
        <f t="shared" si="57"/>
        <v>5626700146.3388367</v>
      </c>
      <c r="H946" s="4">
        <f t="shared" si="58"/>
        <v>1</v>
      </c>
    </row>
    <row r="947" spans="1:8" x14ac:dyDescent="0.3">
      <c r="A947" s="1">
        <v>45779</v>
      </c>
      <c r="B947" s="26">
        <v>150360159251.87985</v>
      </c>
      <c r="C947" s="2">
        <v>148729502512.54999</v>
      </c>
      <c r="D947" s="5">
        <f t="shared" si="59"/>
        <v>-3.2166479817438043E-3</v>
      </c>
      <c r="E947" s="4">
        <f>C947*(1+ReservesUSDT!$E$17)</f>
        <v>154522707490.5321</v>
      </c>
      <c r="F947" s="4">
        <f t="shared" si="56"/>
        <v>154025662335.34909</v>
      </c>
      <c r="G947" s="4">
        <f t="shared" si="57"/>
        <v>5296159822.7991028</v>
      </c>
      <c r="H947" s="4">
        <f t="shared" si="58"/>
        <v>1</v>
      </c>
    </row>
    <row r="948" spans="1:8" x14ac:dyDescent="0.3">
      <c r="A948" s="1">
        <v>45780</v>
      </c>
      <c r="B948" s="26">
        <v>150294981731.22726</v>
      </c>
      <c r="C948" s="2">
        <v>148960089669.36499</v>
      </c>
      <c r="D948" s="5">
        <f t="shared" si="59"/>
        <v>-4.3347600173397009E-4</v>
      </c>
      <c r="E948" s="4">
        <f>C948*(1+ReservesUSDT!$E$17)</f>
        <v>154762276313.0029</v>
      </c>
      <c r="F948" s="4">
        <f t="shared" si="56"/>
        <v>154695190580.2475</v>
      </c>
      <c r="G948" s="4">
        <f t="shared" si="57"/>
        <v>5735100910.8825073</v>
      </c>
      <c r="H948" s="4">
        <f t="shared" si="58"/>
        <v>1</v>
      </c>
    </row>
    <row r="949" spans="1:8" x14ac:dyDescent="0.3">
      <c r="A949" s="1">
        <v>45781</v>
      </c>
      <c r="B949" s="26">
        <v>150236811041.87338</v>
      </c>
      <c r="C949" s="2">
        <v>149216918792.02399</v>
      </c>
      <c r="D949" s="5">
        <f t="shared" si="59"/>
        <v>-3.870434573651206E-4</v>
      </c>
      <c r="E949" s="4">
        <f>C949*(1+ReservesUSDT!$E$17)</f>
        <v>155029109259.56195</v>
      </c>
      <c r="F949" s="4">
        <f t="shared" si="56"/>
        <v>154969106257.12192</v>
      </c>
      <c r="G949" s="4">
        <f t="shared" si="57"/>
        <v>5752187465.0979309</v>
      </c>
      <c r="H949" s="4">
        <f t="shared" si="58"/>
        <v>1</v>
      </c>
    </row>
    <row r="950" spans="1:8" x14ac:dyDescent="0.3">
      <c r="A950" s="1">
        <v>45782</v>
      </c>
      <c r="B950" s="26">
        <v>150358186082.17099</v>
      </c>
      <c r="C950" s="2">
        <v>149359909126.67499</v>
      </c>
      <c r="D950" s="5">
        <f t="shared" si="59"/>
        <v>8.0789148448963204E-4</v>
      </c>
      <c r="E950" s="4">
        <f>C950*(1+ReservesUSDT!$E$17)</f>
        <v>155177669251.23801</v>
      </c>
      <c r="F950" s="4">
        <f t="shared" si="56"/>
        <v>155303035968.80902</v>
      </c>
      <c r="G950" s="4">
        <f t="shared" si="57"/>
        <v>5943126842.1340332</v>
      </c>
      <c r="H950" s="4">
        <f t="shared" si="58"/>
        <v>1</v>
      </c>
    </row>
    <row r="951" spans="1:8" x14ac:dyDescent="0.3">
      <c r="A951" s="1">
        <v>45783</v>
      </c>
      <c r="B951" s="26">
        <v>150730657140.3544</v>
      </c>
      <c r="C951" s="2">
        <v>149346610972.129</v>
      </c>
      <c r="D951" s="5">
        <f t="shared" si="59"/>
        <v>2.4772250044294538E-3</v>
      </c>
      <c r="E951" s="4">
        <f>C951*(1+ReservesUSDT!$E$17)</f>
        <v>155163853116.50778</v>
      </c>
      <c r="F951" s="4">
        <f t="shared" si="56"/>
        <v>155548228893.2316</v>
      </c>
      <c r="G951" s="4">
        <f t="shared" si="57"/>
        <v>6201617921.1026001</v>
      </c>
      <c r="H951" s="4">
        <f t="shared" si="58"/>
        <v>1</v>
      </c>
    </row>
    <row r="952" spans="1:8" x14ac:dyDescent="0.3">
      <c r="A952" s="1">
        <v>45784</v>
      </c>
      <c r="B952" s="26">
        <v>150491048576.66678</v>
      </c>
      <c r="C952" s="2">
        <v>149419951385.112</v>
      </c>
      <c r="D952" s="5">
        <f t="shared" si="59"/>
        <v>-1.589647177511527E-3</v>
      </c>
      <c r="E952" s="4">
        <f>C952*(1+ReservesUSDT!$E$17)</f>
        <v>155240050232.68958</v>
      </c>
      <c r="F952" s="4">
        <f t="shared" si="56"/>
        <v>154993273325.00043</v>
      </c>
      <c r="G952" s="4">
        <f t="shared" si="57"/>
        <v>5573321939.8884277</v>
      </c>
      <c r="H952" s="4">
        <f t="shared" si="58"/>
        <v>1</v>
      </c>
    </row>
    <row r="953" spans="1:8" x14ac:dyDescent="0.3">
      <c r="A953" s="1">
        <v>45785</v>
      </c>
      <c r="B953" s="26">
        <v>150756049199.46286</v>
      </c>
      <c r="C953" s="2">
        <v>149457054005.271</v>
      </c>
      <c r="D953" s="5">
        <f t="shared" si="59"/>
        <v>1.7609062153692053E-3</v>
      </c>
      <c r="E953" s="4">
        <f>C953*(1+ReservesUSDT!$E$17)</f>
        <v>155278598047.5152</v>
      </c>
      <c r="F953" s="4">
        <f t="shared" si="56"/>
        <v>155552029095.93088</v>
      </c>
      <c r="G953" s="4">
        <f t="shared" si="57"/>
        <v>6094975090.6598816</v>
      </c>
      <c r="H953" s="4">
        <f t="shared" si="58"/>
        <v>1</v>
      </c>
    </row>
    <row r="954" spans="1:8" x14ac:dyDescent="0.3">
      <c r="A954" s="1">
        <v>45786</v>
      </c>
      <c r="B954" s="26">
        <v>150970968741.01233</v>
      </c>
      <c r="C954" s="2">
        <v>149493872634.728</v>
      </c>
      <c r="D954" s="5">
        <f t="shared" si="59"/>
        <v>1.4256113946387152E-3</v>
      </c>
      <c r="E954" s="4">
        <f>C954*(1+ReservesUSDT!$E$17)</f>
        <v>155316850809.83655</v>
      </c>
      <c r="F954" s="4">
        <f t="shared" si="56"/>
        <v>155538272282.13046</v>
      </c>
      <c r="G954" s="4">
        <f t="shared" si="57"/>
        <v>6044399647.4024658</v>
      </c>
      <c r="H954" s="4">
        <f t="shared" si="58"/>
        <v>1</v>
      </c>
    </row>
    <row r="955" spans="1:8" x14ac:dyDescent="0.3">
      <c r="A955" s="1">
        <v>45787</v>
      </c>
      <c r="B955" s="26">
        <v>150970894624.06085</v>
      </c>
      <c r="C955" s="2">
        <v>149743084522.38101</v>
      </c>
      <c r="D955" s="5">
        <f t="shared" si="59"/>
        <v>-4.909351254425407E-7</v>
      </c>
      <c r="E955" s="4">
        <f>C955*(1+ReservesUSDT!$E$17)</f>
        <v>155575769820.31143</v>
      </c>
      <c r="F955" s="4">
        <f t="shared" si="56"/>
        <v>155575693442.70135</v>
      </c>
      <c r="G955" s="4">
        <f t="shared" si="57"/>
        <v>5832608920.320343</v>
      </c>
      <c r="H955" s="4">
        <f t="shared" si="58"/>
        <v>1</v>
      </c>
    </row>
    <row r="956" spans="1:8" x14ac:dyDescent="0.3">
      <c r="A956" s="1">
        <v>45788</v>
      </c>
      <c r="B956" s="26">
        <v>151072990724.69788</v>
      </c>
      <c r="C956" s="2">
        <v>149889745922.23499</v>
      </c>
      <c r="D956" s="5">
        <f t="shared" si="59"/>
        <v>6.7626346714880269E-4</v>
      </c>
      <c r="E956" s="4">
        <f>C956*(1+ReservesUSDT!$E$17)</f>
        <v>155728143869.89096</v>
      </c>
      <c r="F956" s="4">
        <f t="shared" si="56"/>
        <v>155833457124.39706</v>
      </c>
      <c r="G956" s="4">
        <f t="shared" si="57"/>
        <v>5943711202.1620789</v>
      </c>
      <c r="H956" s="4">
        <f t="shared" si="58"/>
        <v>1</v>
      </c>
    </row>
    <row r="957" spans="1:8" x14ac:dyDescent="0.3">
      <c r="A957" s="1">
        <v>45789</v>
      </c>
      <c r="B957" s="26">
        <v>149167390576.68558</v>
      </c>
      <c r="C957" s="2">
        <v>149905101863.979</v>
      </c>
      <c r="D957" s="5">
        <f t="shared" si="59"/>
        <v>-1.2613771256338578E-2</v>
      </c>
      <c r="E957" s="4">
        <f>C957*(1+ReservesUSDT!$E$17)</f>
        <v>155744097945.27121</v>
      </c>
      <c r="F957" s="4">
        <f t="shared" si="56"/>
        <v>153779577519.26477</v>
      </c>
      <c r="G957" s="4">
        <f t="shared" si="57"/>
        <v>3874475655.2857666</v>
      </c>
      <c r="H957" s="4">
        <f t="shared" si="58"/>
        <v>1</v>
      </c>
    </row>
    <row r="958" spans="1:8" x14ac:dyDescent="0.3">
      <c r="A958" s="1">
        <v>45790</v>
      </c>
      <c r="B958" s="26">
        <v>149533180803.84805</v>
      </c>
      <c r="C958" s="2">
        <v>150062819973.578</v>
      </c>
      <c r="D958" s="5">
        <f t="shared" si="59"/>
        <v>2.4522130859051679E-3</v>
      </c>
      <c r="E958" s="4">
        <f>C958*(1+ReservesUSDT!$E$17)</f>
        <v>155907959377.62872</v>
      </c>
      <c r="F958" s="4">
        <f t="shared" si="56"/>
        <v>156290278915.81134</v>
      </c>
      <c r="G958" s="4">
        <f t="shared" si="57"/>
        <v>6227458942.2333374</v>
      </c>
      <c r="H958" s="4">
        <f t="shared" si="58"/>
        <v>1</v>
      </c>
    </row>
    <row r="959" spans="1:8" x14ac:dyDescent="0.3">
      <c r="A959" s="1">
        <v>45791</v>
      </c>
      <c r="B959" s="26">
        <v>149089744348.47531</v>
      </c>
      <c r="C959" s="2">
        <v>150076010701.819</v>
      </c>
      <c r="D959" s="5">
        <f t="shared" si="59"/>
        <v>-2.9654719640748151E-3</v>
      </c>
      <c r="E959" s="4">
        <f>C959*(1+ReservesUSDT!$E$17)</f>
        <v>155921663901.66153</v>
      </c>
      <c r="F959" s="4">
        <f t="shared" si="56"/>
        <v>155459282578.76926</v>
      </c>
      <c r="G959" s="4">
        <f t="shared" si="57"/>
        <v>5383271876.9502563</v>
      </c>
      <c r="H959" s="4">
        <f t="shared" si="58"/>
        <v>1</v>
      </c>
    </row>
    <row r="960" spans="1:8" x14ac:dyDescent="0.3">
      <c r="A960" s="1">
        <v>45792</v>
      </c>
      <c r="B960" s="26">
        <v>149863752134.61676</v>
      </c>
      <c r="C960" s="2">
        <v>150363832522.01099</v>
      </c>
      <c r="D960" s="5">
        <f t="shared" si="59"/>
        <v>5.1915561967315459E-3</v>
      </c>
      <c r="E960" s="4">
        <f>C960*(1+ReservesUSDT!$E$17)</f>
        <v>156220696751.09344</v>
      </c>
      <c r="F960" s="4">
        <f t="shared" si="56"/>
        <v>157031725277.36929</v>
      </c>
      <c r="G960" s="4">
        <f t="shared" si="57"/>
        <v>6667892755.3583069</v>
      </c>
      <c r="H960" s="4">
        <f t="shared" si="58"/>
        <v>1</v>
      </c>
    </row>
    <row r="961" spans="1:8" x14ac:dyDescent="0.3">
      <c r="A961" s="1">
        <v>45793</v>
      </c>
      <c r="B961" s="26">
        <v>150270214381.07864</v>
      </c>
      <c r="C961" s="2">
        <v>150686295171.92999</v>
      </c>
      <c r="D961" s="5">
        <f t="shared" si="59"/>
        <v>2.7122118635917666E-3</v>
      </c>
      <c r="E961" s="4">
        <f>C961*(1+ReservesUSDT!$E$17)</f>
        <v>156555719735.02261</v>
      </c>
      <c r="F961" s="4">
        <f t="shared" si="56"/>
        <v>156980332015.40109</v>
      </c>
      <c r="G961" s="4">
        <f t="shared" si="57"/>
        <v>6294036843.4710999</v>
      </c>
      <c r="H961" s="4">
        <f t="shared" si="58"/>
        <v>1</v>
      </c>
    </row>
    <row r="962" spans="1:8" x14ac:dyDescent="0.3">
      <c r="A962" s="1">
        <v>45794</v>
      </c>
      <c r="B962" s="26">
        <v>150241836853.28815</v>
      </c>
      <c r="C962" s="2">
        <v>151086450912.11801</v>
      </c>
      <c r="D962" s="5">
        <f t="shared" si="59"/>
        <v>-1.8884333071178473E-4</v>
      </c>
      <c r="E962" s="4">
        <f>C962*(1+ReservesUSDT!$E$17)</f>
        <v>156971462054.7854</v>
      </c>
      <c r="F962" s="4">
        <f t="shared" ref="F962:F1025" si="60">E962*(D962+1)</f>
        <v>156941819041.06427</v>
      </c>
      <c r="G962" s="4">
        <f t="shared" ref="G962:G1025" si="61">F962-C962</f>
        <v>5855368128.9462585</v>
      </c>
      <c r="H962" s="4">
        <f t="shared" si="58"/>
        <v>1</v>
      </c>
    </row>
    <row r="963" spans="1:8" x14ac:dyDescent="0.3">
      <c r="A963" s="1">
        <v>45795</v>
      </c>
      <c r="B963" s="26">
        <v>150306772567.3866</v>
      </c>
      <c r="C963" s="2">
        <v>151256967601.13</v>
      </c>
      <c r="D963" s="5">
        <f t="shared" si="59"/>
        <v>4.322079352761091E-4</v>
      </c>
      <c r="E963" s="4">
        <f>C963*(1+ReservesUSDT!$E$17)</f>
        <v>157148620587.64761</v>
      </c>
      <c r="F963" s="4">
        <f t="shared" si="60"/>
        <v>157216541468.48328</v>
      </c>
      <c r="G963" s="4">
        <f t="shared" si="61"/>
        <v>5959573867.3532715</v>
      </c>
      <c r="H963" s="4">
        <f t="shared" ref="H963:H1026" si="62">IF(G963&gt;0,1,0)</f>
        <v>1</v>
      </c>
    </row>
    <row r="964" spans="1:8" x14ac:dyDescent="0.3">
      <c r="A964" s="1">
        <v>45796</v>
      </c>
      <c r="B964" s="26">
        <v>150442181262.2467</v>
      </c>
      <c r="C964" s="2">
        <v>151335913569.996</v>
      </c>
      <c r="D964" s="5">
        <f t="shared" ref="D964:D1027" si="63">(B964-B963)/B963</f>
        <v>9.0088219277943736E-4</v>
      </c>
      <c r="E964" s="4">
        <f>C964*(1+ReservesUSDT!$E$17)</f>
        <v>157230641603.30731</v>
      </c>
      <c r="F964" s="4">
        <f t="shared" si="60"/>
        <v>157372287888.487</v>
      </c>
      <c r="G964" s="4">
        <f t="shared" si="61"/>
        <v>6036374318.4909973</v>
      </c>
      <c r="H964" s="4">
        <f t="shared" si="62"/>
        <v>1</v>
      </c>
    </row>
    <row r="965" spans="1:8" x14ac:dyDescent="0.3">
      <c r="A965" s="1">
        <v>45797</v>
      </c>
      <c r="B965" s="26">
        <v>151096413710.26935</v>
      </c>
      <c r="C965" s="2">
        <v>151397243586.793</v>
      </c>
      <c r="D965" s="5">
        <f t="shared" si="63"/>
        <v>4.3487301402670032E-3</v>
      </c>
      <c r="E965" s="4">
        <f>C965*(1+ReservesUSDT!$E$17)</f>
        <v>157294360502.95944</v>
      </c>
      <c r="F965" s="4">
        <f t="shared" si="60"/>
        <v>157978391229.37268</v>
      </c>
      <c r="G965" s="4">
        <f t="shared" si="61"/>
        <v>6581147642.5796814</v>
      </c>
      <c r="H965" s="4">
        <f t="shared" si="62"/>
        <v>1</v>
      </c>
    </row>
    <row r="966" spans="1:8" x14ac:dyDescent="0.3">
      <c r="A966" s="1">
        <v>45798</v>
      </c>
      <c r="B966" s="26">
        <v>150929250805.31158</v>
      </c>
      <c r="C966" s="2">
        <v>151623683545.672</v>
      </c>
      <c r="D966" s="5">
        <f t="shared" si="63"/>
        <v>-1.1063327107041876E-3</v>
      </c>
      <c r="E966" s="4">
        <f>C966*(1+ReservesUSDT!$E$17)</f>
        <v>157529620588.81281</v>
      </c>
      <c r="F966" s="4">
        <f t="shared" si="60"/>
        <v>157355340416.65057</v>
      </c>
      <c r="G966" s="4">
        <f t="shared" si="61"/>
        <v>5731656870.9785767</v>
      </c>
      <c r="H966" s="4">
        <f t="shared" si="62"/>
        <v>1</v>
      </c>
    </row>
    <row r="967" spans="1:8" x14ac:dyDescent="0.3">
      <c r="A967" s="1">
        <v>45799</v>
      </c>
      <c r="B967" s="26">
        <v>151120973596.84985</v>
      </c>
      <c r="C967" s="2">
        <v>151965145889.94299</v>
      </c>
      <c r="D967" s="5">
        <f t="shared" si="63"/>
        <v>1.2702825364552981E-3</v>
      </c>
      <c r="E967" s="4">
        <f>C967*(1+ReservesUSDT!$E$17)</f>
        <v>157884383329.57007</v>
      </c>
      <c r="F967" s="4">
        <f t="shared" si="60"/>
        <v>158084941104.49261</v>
      </c>
      <c r="G967" s="4">
        <f t="shared" si="61"/>
        <v>6119795214.5496216</v>
      </c>
      <c r="H967" s="4">
        <f t="shared" si="62"/>
        <v>1</v>
      </c>
    </row>
    <row r="968" spans="1:8" x14ac:dyDescent="0.3">
      <c r="A968" s="1">
        <v>45800</v>
      </c>
      <c r="B968" s="26">
        <v>151114390402.71701</v>
      </c>
      <c r="C968" s="2">
        <v>152429358067.92999</v>
      </c>
      <c r="D968" s="5">
        <f t="shared" si="63"/>
        <v>-4.3562412126891201E-5</v>
      </c>
      <c r="E968" s="4">
        <f>C968*(1+ReservesUSDT!$E$17)</f>
        <v>158366677167.58365</v>
      </c>
      <c r="F968" s="4">
        <f t="shared" si="60"/>
        <v>158359778333.1257</v>
      </c>
      <c r="G968" s="4">
        <f t="shared" si="61"/>
        <v>5930420265.1957092</v>
      </c>
      <c r="H968" s="4">
        <f t="shared" si="62"/>
        <v>1</v>
      </c>
    </row>
    <row r="969" spans="1:8" x14ac:dyDescent="0.3">
      <c r="A969" s="1">
        <v>45801</v>
      </c>
      <c r="B969" s="26">
        <v>151173202203.70102</v>
      </c>
      <c r="C969" s="2">
        <v>152504474726.013</v>
      </c>
      <c r="D969" s="5">
        <f t="shared" si="63"/>
        <v>3.8918729597675275E-4</v>
      </c>
      <c r="E969" s="4">
        <f>C969*(1+ReservesUSDT!$E$17)</f>
        <v>158444719715.89142</v>
      </c>
      <c r="F969" s="4">
        <f t="shared" si="60"/>
        <v>158506384387.91943</v>
      </c>
      <c r="G969" s="4">
        <f t="shared" si="61"/>
        <v>6001909661.9064331</v>
      </c>
      <c r="H969" s="4">
        <f t="shared" si="62"/>
        <v>1</v>
      </c>
    </row>
    <row r="970" spans="1:8" x14ac:dyDescent="0.3">
      <c r="A970" s="1">
        <v>45802</v>
      </c>
      <c r="B970" s="26">
        <v>151062230598.12659</v>
      </c>
      <c r="C970" s="2">
        <v>152731781250.048</v>
      </c>
      <c r="D970" s="5">
        <f t="shared" si="63"/>
        <v>-7.3406929241931192E-4</v>
      </c>
      <c r="E970" s="4">
        <f>C970*(1+ReservesUSDT!$E$17)</f>
        <v>158680880120.72562</v>
      </c>
      <c r="F970" s="4">
        <f t="shared" si="60"/>
        <v>158564397359.33493</v>
      </c>
      <c r="G970" s="4">
        <f t="shared" si="61"/>
        <v>5832616109.2869263</v>
      </c>
      <c r="H970" s="4">
        <f t="shared" si="62"/>
        <v>1</v>
      </c>
    </row>
    <row r="971" spans="1:8" x14ac:dyDescent="0.3">
      <c r="A971" s="1">
        <v>45803</v>
      </c>
      <c r="B971" s="26">
        <v>151137971253.7973</v>
      </c>
      <c r="C971" s="2">
        <v>152785634650.194</v>
      </c>
      <c r="D971" s="5">
        <f t="shared" si="63"/>
        <v>5.0138711291910869E-4</v>
      </c>
      <c r="E971" s="4">
        <f>C971*(1+ReservesUSDT!$E$17)</f>
        <v>158736831179.91394</v>
      </c>
      <c r="F971" s="4">
        <f t="shared" si="60"/>
        <v>158816419781.41318</v>
      </c>
      <c r="G971" s="4">
        <f t="shared" si="61"/>
        <v>6030785131.2191772</v>
      </c>
      <c r="H971" s="4">
        <f t="shared" si="62"/>
        <v>1</v>
      </c>
    </row>
    <row r="972" spans="1:8" x14ac:dyDescent="0.3">
      <c r="A972" s="1">
        <v>45804</v>
      </c>
      <c r="B972" s="26">
        <v>151797787437.62552</v>
      </c>
      <c r="C972" s="2">
        <v>152773329685.237</v>
      </c>
      <c r="D972" s="5">
        <f t="shared" si="63"/>
        <v>4.3656546290423946E-3</v>
      </c>
      <c r="E972" s="4">
        <f>C972*(1+ReservesUSDT!$E$17)</f>
        <v>158724046920.78168</v>
      </c>
      <c r="F972" s="4">
        <f t="shared" si="60"/>
        <v>159416981290.96173</v>
      </c>
      <c r="G972" s="4">
        <f t="shared" si="61"/>
        <v>6643651605.7247314</v>
      </c>
      <c r="H972" s="4">
        <f t="shared" si="62"/>
        <v>1</v>
      </c>
    </row>
    <row r="973" spans="1:8" x14ac:dyDescent="0.3">
      <c r="A973" s="1">
        <v>45805</v>
      </c>
      <c r="B973" s="26">
        <v>150989450856.45035</v>
      </c>
      <c r="C973" s="2">
        <v>152821712873.40799</v>
      </c>
      <c r="D973" s="5">
        <f t="shared" si="63"/>
        <v>-5.3250880320460563E-3</v>
      </c>
      <c r="E973" s="4">
        <f>C973*(1+ReservesUSDT!$E$17)</f>
        <v>158774314696.21899</v>
      </c>
      <c r="F973" s="4">
        <f t="shared" si="60"/>
        <v>157928827493.23386</v>
      </c>
      <c r="G973" s="4">
        <f t="shared" si="61"/>
        <v>5107114619.8258667</v>
      </c>
      <c r="H973" s="4">
        <f t="shared" si="62"/>
        <v>1</v>
      </c>
    </row>
    <row r="974" spans="1:8" x14ac:dyDescent="0.3">
      <c r="A974" s="1">
        <v>45806</v>
      </c>
      <c r="B974" s="26">
        <v>150705087003.30496</v>
      </c>
      <c r="C974" s="2">
        <v>152939615248.68799</v>
      </c>
      <c r="D974" s="5">
        <f t="shared" si="63"/>
        <v>-1.8833358988485755E-3</v>
      </c>
      <c r="E974" s="4">
        <f>C974*(1+ReservesUSDT!$E$17)</f>
        <v>158896809520.31277</v>
      </c>
      <c r="F974" s="4">
        <f t="shared" si="60"/>
        <v>158597553454.73065</v>
      </c>
      <c r="G974" s="4">
        <f t="shared" si="61"/>
        <v>5657938206.0426636</v>
      </c>
      <c r="H974" s="4">
        <f t="shared" si="62"/>
        <v>1</v>
      </c>
    </row>
    <row r="975" spans="1:8" x14ac:dyDescent="0.3">
      <c r="A975" s="1">
        <v>45807</v>
      </c>
      <c r="B975" s="26">
        <v>150547533523.60913</v>
      </c>
      <c r="C975" s="2">
        <v>153012882316.87399</v>
      </c>
      <c r="D975" s="5">
        <f t="shared" si="63"/>
        <v>-1.045442345900216E-3</v>
      </c>
      <c r="E975" s="4">
        <f>C975*(1+ReservesUSDT!$E$17)</f>
        <v>158972930434.82361</v>
      </c>
      <c r="F975" s="4">
        <f t="shared" si="60"/>
        <v>158806733401.49521</v>
      </c>
      <c r="G975" s="4">
        <f t="shared" si="61"/>
        <v>5793851084.6212158</v>
      </c>
      <c r="H975" s="4">
        <f t="shared" si="62"/>
        <v>1</v>
      </c>
    </row>
    <row r="976" spans="1:8" x14ac:dyDescent="0.3">
      <c r="A976" s="1">
        <v>45808</v>
      </c>
      <c r="B976" s="26">
        <v>150569453612.0036</v>
      </c>
      <c r="C976" s="2">
        <v>153119221148.44199</v>
      </c>
      <c r="D976" s="5">
        <f t="shared" si="63"/>
        <v>1.4560244117870364E-4</v>
      </c>
      <c r="E976" s="4">
        <f>C976*(1+ReservesUSDT!$E$17)</f>
        <v>159083411300.33905</v>
      </c>
      <c r="F976" s="4">
        <f t="shared" si="60"/>
        <v>159106574233.37543</v>
      </c>
      <c r="G976" s="4">
        <f t="shared" si="61"/>
        <v>5987353084.9334412</v>
      </c>
      <c r="H976" s="4">
        <f t="shared" si="62"/>
        <v>1</v>
      </c>
    </row>
    <row r="977" spans="1:8" x14ac:dyDescent="0.3">
      <c r="A977" s="1">
        <v>45809</v>
      </c>
      <c r="B977" s="26">
        <v>150585203464.189</v>
      </c>
      <c r="C977" s="2">
        <v>153082120332.944</v>
      </c>
      <c r="D977" s="5">
        <f t="shared" si="63"/>
        <v>1.046019083391207E-4</v>
      </c>
      <c r="E977" s="4">
        <f>C977*(1+ReservesUSDT!$E$17)</f>
        <v>159044865360.46829</v>
      </c>
      <c r="F977" s="4">
        <f t="shared" si="60"/>
        <v>159061501756.89651</v>
      </c>
      <c r="G977" s="4">
        <f t="shared" si="61"/>
        <v>5979381423.9525146</v>
      </c>
      <c r="H977" s="4">
        <f t="shared" si="62"/>
        <v>1</v>
      </c>
    </row>
    <row r="978" spans="1:8" x14ac:dyDescent="0.3">
      <c r="A978" s="1">
        <v>45810</v>
      </c>
      <c r="B978" s="26">
        <v>150923593719.52716</v>
      </c>
      <c r="C978" s="2">
        <v>153153034403.68301</v>
      </c>
      <c r="D978" s="5">
        <f t="shared" si="63"/>
        <v>2.2471680321409443E-3</v>
      </c>
      <c r="E978" s="4">
        <f>C978*(1+ReservesUSDT!$E$17)</f>
        <v>159118541625.26212</v>
      </c>
      <c r="F978" s="4">
        <f t="shared" si="60"/>
        <v>159476107725.3233</v>
      </c>
      <c r="G978" s="4">
        <f t="shared" si="61"/>
        <v>6323073321.6402893</v>
      </c>
      <c r="H978" s="4">
        <f t="shared" si="62"/>
        <v>1</v>
      </c>
    </row>
    <row r="979" spans="1:8" x14ac:dyDescent="0.3">
      <c r="A979" s="1">
        <v>45811</v>
      </c>
      <c r="B979" s="26">
        <v>151045492018.64972</v>
      </c>
      <c r="C979" s="2">
        <v>153206457899.89401</v>
      </c>
      <c r="D979" s="5">
        <f t="shared" si="63"/>
        <v>8.0768219281268584E-4</v>
      </c>
      <c r="E979" s="4">
        <f>C979*(1+ReservesUSDT!$E$17)</f>
        <v>159174046035.20551</v>
      </c>
      <c r="F979" s="4">
        <f t="shared" si="60"/>
        <v>159302608077.74609</v>
      </c>
      <c r="G979" s="4">
        <f t="shared" si="61"/>
        <v>6096150177.8520813</v>
      </c>
      <c r="H979" s="4">
        <f t="shared" si="62"/>
        <v>1</v>
      </c>
    </row>
    <row r="980" spans="1:8" x14ac:dyDescent="0.3">
      <c r="A980" s="1">
        <v>45812</v>
      </c>
      <c r="B980" s="26">
        <v>150669178182.19958</v>
      </c>
      <c r="C980" s="2">
        <v>153397794279.69</v>
      </c>
      <c r="D980" s="5">
        <f t="shared" si="63"/>
        <v>-2.4913940258718247E-3</v>
      </c>
      <c r="E980" s="4">
        <f>C980*(1+ReservesUSDT!$E$17)</f>
        <v>159372835212.52435</v>
      </c>
      <c r="F980" s="4">
        <f t="shared" si="60"/>
        <v>158975774682.98962</v>
      </c>
      <c r="G980" s="4">
        <f t="shared" si="61"/>
        <v>5577980403.2996216</v>
      </c>
      <c r="H980" s="4">
        <f t="shared" si="62"/>
        <v>1</v>
      </c>
    </row>
    <row r="981" spans="1:8" x14ac:dyDescent="0.3">
      <c r="A981" s="1">
        <v>45813</v>
      </c>
      <c r="B981" s="26">
        <v>150412450177.27173</v>
      </c>
      <c r="C981" s="2">
        <v>153785541890.785</v>
      </c>
      <c r="D981" s="5">
        <f t="shared" si="63"/>
        <v>-1.703918532145992E-3</v>
      </c>
      <c r="E981" s="4">
        <f>C981*(1+ReservesUSDT!$E$17)</f>
        <v>159775686090.64337</v>
      </c>
      <c r="F981" s="4">
        <f t="shared" si="60"/>
        <v>159503441338.12717</v>
      </c>
      <c r="G981" s="4">
        <f t="shared" si="61"/>
        <v>5717899447.3421631</v>
      </c>
      <c r="H981" s="4">
        <f t="shared" si="62"/>
        <v>1</v>
      </c>
    </row>
    <row r="982" spans="1:8" x14ac:dyDescent="0.3">
      <c r="A982" s="1">
        <v>45814</v>
      </c>
      <c r="B982" s="26">
        <v>150600237478.5097</v>
      </c>
      <c r="C982" s="2">
        <v>153888799244.76001</v>
      </c>
      <c r="D982" s="5">
        <f t="shared" si="63"/>
        <v>1.2484824295904723E-3</v>
      </c>
      <c r="E982" s="4">
        <f>C982*(1+ReservesUSDT!$E$17)</f>
        <v>159882965451.0593</v>
      </c>
      <c r="F982" s="4">
        <f t="shared" si="60"/>
        <v>160082576524.21576</v>
      </c>
      <c r="G982" s="4">
        <f t="shared" si="61"/>
        <v>6193777279.4557495</v>
      </c>
      <c r="H982" s="4">
        <f t="shared" si="62"/>
        <v>1</v>
      </c>
    </row>
    <row r="983" spans="1:8" x14ac:dyDescent="0.3">
      <c r="A983" s="1">
        <v>45815</v>
      </c>
      <c r="B983" s="26">
        <v>150725014292.75555</v>
      </c>
      <c r="C983" s="2">
        <v>154223964621.06201</v>
      </c>
      <c r="D983" s="5">
        <f t="shared" si="63"/>
        <v>8.2852999659880993E-4</v>
      </c>
      <c r="E983" s="4">
        <f>C983*(1+ReservesUSDT!$E$17)</f>
        <v>160231185948.86469</v>
      </c>
      <c r="F983" s="4">
        <f t="shared" si="60"/>
        <v>160363942292.81393</v>
      </c>
      <c r="G983" s="4">
        <f t="shared" si="61"/>
        <v>6139977671.7519226</v>
      </c>
      <c r="H983" s="4">
        <f t="shared" si="62"/>
        <v>1</v>
      </c>
    </row>
    <row r="984" spans="1:8" x14ac:dyDescent="0.3">
      <c r="A984" s="1">
        <v>45816</v>
      </c>
      <c r="B984" s="26">
        <v>150751445324.10834</v>
      </c>
      <c r="C984" s="2">
        <v>154535435745.185</v>
      </c>
      <c r="D984" s="5">
        <f t="shared" si="63"/>
        <v>1.7535928907889037E-4</v>
      </c>
      <c r="E984" s="4">
        <f>C984*(1+ReservesUSDT!$E$17)</f>
        <v>160554789272.96338</v>
      </c>
      <c r="F984" s="4">
        <f t="shared" si="60"/>
        <v>160582944046.66852</v>
      </c>
      <c r="G984" s="4">
        <f t="shared" si="61"/>
        <v>6047508301.4835205</v>
      </c>
      <c r="H984" s="4">
        <f t="shared" si="62"/>
        <v>1</v>
      </c>
    </row>
    <row r="985" spans="1:8" x14ac:dyDescent="0.3">
      <c r="A985" s="1">
        <v>45817</v>
      </c>
      <c r="B985" s="26">
        <v>150797061173.71561</v>
      </c>
      <c r="C985" s="2">
        <v>154813893920.00201</v>
      </c>
      <c r="D985" s="5">
        <f t="shared" si="63"/>
        <v>3.0258979944900301E-4</v>
      </c>
      <c r="E985" s="4">
        <f>C985*(1+ReservesUSDT!$E$17)</f>
        <v>160844093751.01718</v>
      </c>
      <c r="F985" s="4">
        <f t="shared" si="60"/>
        <v>160892763533.08786</v>
      </c>
      <c r="G985" s="4">
        <f t="shared" si="61"/>
        <v>6078869613.0858459</v>
      </c>
      <c r="H985" s="4">
        <f t="shared" si="62"/>
        <v>1</v>
      </c>
    </row>
    <row r="986" spans="1:8" x14ac:dyDescent="0.3">
      <c r="A986" s="1">
        <v>45818</v>
      </c>
      <c r="B986" s="26">
        <v>151171773888.50958</v>
      </c>
      <c r="C986" s="2">
        <v>154815100257.245</v>
      </c>
      <c r="D986" s="5">
        <f t="shared" si="63"/>
        <v>2.4848807521673996E-3</v>
      </c>
      <c r="E986" s="4">
        <f>C986*(1+ReservesUSDT!$E$17)</f>
        <v>160845347076.6438</v>
      </c>
      <c r="F986" s="4">
        <f t="shared" si="60"/>
        <v>161245028583.67023</v>
      </c>
      <c r="G986" s="4">
        <f t="shared" si="61"/>
        <v>6429928326.4252319</v>
      </c>
      <c r="H986" s="4">
        <f t="shared" si="62"/>
        <v>1</v>
      </c>
    </row>
    <row r="987" spans="1:8" x14ac:dyDescent="0.3">
      <c r="A987" s="1">
        <v>45819</v>
      </c>
      <c r="B987" s="26">
        <v>150705397101.19046</v>
      </c>
      <c r="C987" s="2">
        <v>155191377114.92801</v>
      </c>
      <c r="D987" s="5">
        <f t="shared" si="63"/>
        <v>-3.0850784860345622E-3</v>
      </c>
      <c r="E987" s="4">
        <f>C987*(1+ReservesUSDT!$E$17)</f>
        <v>161236280400.78574</v>
      </c>
      <c r="F987" s="4">
        <f t="shared" si="60"/>
        <v>160738853820.95303</v>
      </c>
      <c r="G987" s="4">
        <f t="shared" si="61"/>
        <v>5547476706.0250244</v>
      </c>
      <c r="H987" s="4">
        <f t="shared" si="62"/>
        <v>1</v>
      </c>
    </row>
    <row r="988" spans="1:8" x14ac:dyDescent="0.3">
      <c r="A988" s="1">
        <v>45820</v>
      </c>
      <c r="B988" s="26">
        <v>150187559596.37766</v>
      </c>
      <c r="C988" s="2">
        <v>155060034616.54199</v>
      </c>
      <c r="D988" s="5">
        <f t="shared" si="63"/>
        <v>-3.4360913064387833E-3</v>
      </c>
      <c r="E988" s="4">
        <f>C988*(1+ReservesUSDT!$E$17)</f>
        <v>161099821943.54413</v>
      </c>
      <c r="F988" s="4">
        <f t="shared" si="60"/>
        <v>160546268245.89508</v>
      </c>
      <c r="G988" s="4">
        <f t="shared" si="61"/>
        <v>5486233629.3530884</v>
      </c>
      <c r="H988" s="4">
        <f t="shared" si="62"/>
        <v>1</v>
      </c>
    </row>
    <row r="989" spans="1:8" x14ac:dyDescent="0.3">
      <c r="A989" s="1">
        <v>45821</v>
      </c>
      <c r="B989" s="26">
        <v>150553850232.68839</v>
      </c>
      <c r="C989" s="2">
        <v>155229279159.86301</v>
      </c>
      <c r="D989" s="5">
        <f t="shared" si="63"/>
        <v>2.4388879964167449E-3</v>
      </c>
      <c r="E989" s="4">
        <f>C989*(1+ReservesUSDT!$E$17)</f>
        <v>161275658779.00824</v>
      </c>
      <c r="F989" s="4">
        <f t="shared" si="60"/>
        <v>161668992047.31857</v>
      </c>
      <c r="G989" s="4">
        <f t="shared" si="61"/>
        <v>6439712887.4555664</v>
      </c>
      <c r="H989" s="4">
        <f t="shared" si="62"/>
        <v>1</v>
      </c>
    </row>
    <row r="990" spans="1:8" x14ac:dyDescent="0.3">
      <c r="A990" s="1">
        <v>45822</v>
      </c>
      <c r="B990" s="26">
        <v>150504265992.16122</v>
      </c>
      <c r="C990" s="2">
        <v>155241505784.776</v>
      </c>
      <c r="D990" s="5">
        <f t="shared" si="63"/>
        <v>-3.293455494530745E-4</v>
      </c>
      <c r="E990" s="4">
        <f>C990*(1+ReservesUSDT!$E$17)</f>
        <v>161288361646.65125</v>
      </c>
      <c r="F990" s="4">
        <f t="shared" si="60"/>
        <v>161235242042.56433</v>
      </c>
      <c r="G990" s="4">
        <f t="shared" si="61"/>
        <v>5993736257.7883301</v>
      </c>
      <c r="H990" s="4">
        <f t="shared" si="62"/>
        <v>1</v>
      </c>
    </row>
    <row r="991" spans="1:8" x14ac:dyDescent="0.3">
      <c r="A991" s="1">
        <v>45823</v>
      </c>
      <c r="B991" s="26">
        <v>150487043065.56555</v>
      </c>
      <c r="C991" s="2">
        <v>155516573446.707</v>
      </c>
      <c r="D991" s="5">
        <f t="shared" si="63"/>
        <v>-1.1443480676201987E-4</v>
      </c>
      <c r="E991" s="4">
        <f>C991*(1+ReservesUSDT!$E$17)</f>
        <v>161574143546.9913</v>
      </c>
      <c r="F991" s="4">
        <f t="shared" si="60"/>
        <v>161555653841.09677</v>
      </c>
      <c r="G991" s="4">
        <f t="shared" si="61"/>
        <v>6039080394.3897705</v>
      </c>
      <c r="H991" s="4">
        <f t="shared" si="62"/>
        <v>1</v>
      </c>
    </row>
    <row r="992" spans="1:8" x14ac:dyDescent="0.3">
      <c r="A992" s="1">
        <v>45824</v>
      </c>
      <c r="B992" s="26">
        <v>150783307843.15445</v>
      </c>
      <c r="C992" s="2">
        <v>155452141769.05701</v>
      </c>
      <c r="D992" s="5">
        <f t="shared" si="63"/>
        <v>1.9687062191780752E-3</v>
      </c>
      <c r="E992" s="4">
        <f>C992*(1+ReservesUSDT!$E$17)</f>
        <v>161507202172.81577</v>
      </c>
      <c r="F992" s="4">
        <f t="shared" si="60"/>
        <v>161825162406.17542</v>
      </c>
      <c r="G992" s="4">
        <f t="shared" si="61"/>
        <v>6373020637.1184082</v>
      </c>
      <c r="H992" s="4">
        <f t="shared" si="62"/>
        <v>1</v>
      </c>
    </row>
    <row r="993" spans="1:8" x14ac:dyDescent="0.3">
      <c r="A993" s="1">
        <v>45825</v>
      </c>
      <c r="B993" s="26">
        <v>151419977804.50729</v>
      </c>
      <c r="C993" s="2">
        <v>155544907963.978</v>
      </c>
      <c r="D993" s="5">
        <f t="shared" si="63"/>
        <v>4.2224167280844604E-3</v>
      </c>
      <c r="E993" s="4">
        <f>C993*(1+ReservesUSDT!$E$17)</f>
        <v>161603581730.06992</v>
      </c>
      <c r="F993" s="4">
        <f t="shared" si="60"/>
        <v>162285939396.88531</v>
      </c>
      <c r="G993" s="4">
        <f t="shared" si="61"/>
        <v>6741031432.9073181</v>
      </c>
      <c r="H993" s="4">
        <f t="shared" si="62"/>
        <v>1</v>
      </c>
    </row>
    <row r="994" spans="1:8" x14ac:dyDescent="0.3">
      <c r="A994" s="1">
        <v>45826</v>
      </c>
      <c r="B994" s="26">
        <v>151053929908.56192</v>
      </c>
      <c r="C994" s="2">
        <v>155479539457.371</v>
      </c>
      <c r="D994" s="5">
        <f t="shared" si="63"/>
        <v>-2.4174346163091131E-3</v>
      </c>
      <c r="E994" s="4">
        <f>C994*(1+ReservesUSDT!$E$17)</f>
        <v>161535667036.24731</v>
      </c>
      <c r="F994" s="4">
        <f t="shared" si="60"/>
        <v>161145165122.98529</v>
      </c>
      <c r="G994" s="4">
        <f t="shared" si="61"/>
        <v>5665625665.6142883</v>
      </c>
      <c r="H994" s="4">
        <f t="shared" si="62"/>
        <v>1</v>
      </c>
    </row>
    <row r="995" spans="1:8" x14ac:dyDescent="0.3">
      <c r="A995" s="1">
        <v>45827</v>
      </c>
      <c r="B995" s="26">
        <v>151007226814.88086</v>
      </c>
      <c r="C995" s="2">
        <v>155588301934.80701</v>
      </c>
      <c r="D995" s="5">
        <f t="shared" si="63"/>
        <v>-3.0918158639984915E-4</v>
      </c>
      <c r="E995" s="4">
        <f>C995*(1+ReservesUSDT!$E$17)</f>
        <v>161648665951.74744</v>
      </c>
      <c r="F995" s="4">
        <f t="shared" si="60"/>
        <v>161598687160.76907</v>
      </c>
      <c r="G995" s="4">
        <f t="shared" si="61"/>
        <v>6010385225.9620667</v>
      </c>
      <c r="H995" s="4">
        <f t="shared" si="62"/>
        <v>1</v>
      </c>
    </row>
    <row r="996" spans="1:8" x14ac:dyDescent="0.3">
      <c r="A996" s="1">
        <v>45828</v>
      </c>
      <c r="B996" s="26">
        <v>151487587728.89355</v>
      </c>
      <c r="C996" s="2">
        <v>155728724343.18399</v>
      </c>
      <c r="D996" s="5">
        <f t="shared" si="63"/>
        <v>3.1810458621398816E-3</v>
      </c>
      <c r="E996" s="4">
        <f>C996*(1+ReservesUSDT!$E$17)</f>
        <v>161794557993.12585</v>
      </c>
      <c r="F996" s="4">
        <f t="shared" si="60"/>
        <v>162309233902.34665</v>
      </c>
      <c r="G996" s="4">
        <f t="shared" si="61"/>
        <v>6580509559.1626587</v>
      </c>
      <c r="H996" s="4">
        <f t="shared" si="62"/>
        <v>1</v>
      </c>
    </row>
    <row r="997" spans="1:8" x14ac:dyDescent="0.3">
      <c r="A997" s="1">
        <v>45829</v>
      </c>
      <c r="B997" s="26">
        <v>151403566899.79401</v>
      </c>
      <c r="C997" s="2">
        <v>155943659515.59299</v>
      </c>
      <c r="D997" s="5">
        <f t="shared" si="63"/>
        <v>-5.5463837241843451E-4</v>
      </c>
      <c r="E997" s="4">
        <f>C997*(1+ReservesUSDT!$E$17)</f>
        <v>162017865166.31284</v>
      </c>
      <c r="F997" s="4">
        <f t="shared" si="60"/>
        <v>161928003841.27429</v>
      </c>
      <c r="G997" s="4">
        <f t="shared" si="61"/>
        <v>5984344325.6813049</v>
      </c>
      <c r="H997" s="4">
        <f t="shared" si="62"/>
        <v>1</v>
      </c>
    </row>
    <row r="998" spans="1:8" x14ac:dyDescent="0.3">
      <c r="A998" s="1">
        <v>45830</v>
      </c>
      <c r="B998" s="26">
        <v>151102124920.04657</v>
      </c>
      <c r="C998" s="2">
        <v>155914735505.37701</v>
      </c>
      <c r="D998" s="5">
        <f t="shared" si="63"/>
        <v>-1.9909833428623579E-3</v>
      </c>
      <c r="E998" s="4">
        <f>C998*(1+ReservesUSDT!$E$17)</f>
        <v>161987814528.78259</v>
      </c>
      <c r="F998" s="4">
        <f t="shared" si="60"/>
        <v>161665299488.30911</v>
      </c>
      <c r="G998" s="4">
        <f t="shared" si="61"/>
        <v>5750563982.9320984</v>
      </c>
      <c r="H998" s="4">
        <f t="shared" si="62"/>
        <v>1</v>
      </c>
    </row>
    <row r="999" spans="1:8" x14ac:dyDescent="0.3">
      <c r="A999" s="1">
        <v>45831</v>
      </c>
      <c r="B999" s="26">
        <v>152481362074.60312</v>
      </c>
      <c r="C999" s="2">
        <v>155823535902.08899</v>
      </c>
      <c r="D999" s="5">
        <f t="shared" si="63"/>
        <v>9.1278475090032767E-3</v>
      </c>
      <c r="E999" s="4">
        <f>C999*(1+ReservesUSDT!$E$17)</f>
        <v>161893062583.91583</v>
      </c>
      <c r="F999" s="4">
        <f t="shared" si="60"/>
        <v>163370797771.94736</v>
      </c>
      <c r="G999" s="4">
        <f t="shared" si="61"/>
        <v>7547261869.8583679</v>
      </c>
      <c r="H999" s="4">
        <f t="shared" si="62"/>
        <v>1</v>
      </c>
    </row>
    <row r="1000" spans="1:8" x14ac:dyDescent="0.3">
      <c r="A1000" s="1">
        <v>45832</v>
      </c>
      <c r="B1000" s="26">
        <v>152459537058.67035</v>
      </c>
      <c r="C1000" s="2">
        <v>156064607850.974</v>
      </c>
      <c r="D1000" s="5">
        <f t="shared" si="63"/>
        <v>-1.4313235162531965E-4</v>
      </c>
      <c r="E1000" s="4">
        <f>C1000*(1+ReservesUSDT!$E$17)</f>
        <v>162143524594.56223</v>
      </c>
      <c r="F1000" s="4">
        <f t="shared" si="60"/>
        <v>162120316610.58618</v>
      </c>
      <c r="G1000" s="4">
        <f t="shared" si="61"/>
        <v>6055708759.6121826</v>
      </c>
      <c r="H1000" s="4">
        <f t="shared" si="62"/>
        <v>1</v>
      </c>
    </row>
    <row r="1001" spans="1:8" x14ac:dyDescent="0.3">
      <c r="A1001" s="1">
        <v>45833</v>
      </c>
      <c r="B1001" s="26">
        <v>152061913942.14218</v>
      </c>
      <c r="C1001" s="2">
        <v>156407434582.08099</v>
      </c>
      <c r="D1001" s="5">
        <f t="shared" si="63"/>
        <v>-2.6080566962180408E-3</v>
      </c>
      <c r="E1001" s="4">
        <f>C1001*(1+ReservesUSDT!$E$17)</f>
        <v>162499704866.77359</v>
      </c>
      <c r="F1001" s="4">
        <f t="shared" si="60"/>
        <v>162075896423.36237</v>
      </c>
      <c r="G1001" s="4">
        <f t="shared" si="61"/>
        <v>5668461841.2813721</v>
      </c>
      <c r="H1001" s="4">
        <f t="shared" si="62"/>
        <v>1</v>
      </c>
    </row>
    <row r="1002" spans="1:8" x14ac:dyDescent="0.3">
      <c r="A1002" s="1">
        <v>45834</v>
      </c>
      <c r="B1002" s="26">
        <v>151556789339.91843</v>
      </c>
      <c r="C1002" s="2">
        <v>156766999298.436</v>
      </c>
      <c r="D1002" s="5">
        <f t="shared" si="63"/>
        <v>-3.3218350941968877E-3</v>
      </c>
      <c r="E1002" s="4">
        <f>C1002*(1+ReservesUSDT!$E$17)</f>
        <v>162873275090.23718</v>
      </c>
      <c r="F1002" s="4">
        <f t="shared" si="60"/>
        <v>162332236929.13565</v>
      </c>
      <c r="G1002" s="4">
        <f t="shared" si="61"/>
        <v>5565237630.699646</v>
      </c>
      <c r="H1002" s="4">
        <f t="shared" si="62"/>
        <v>1</v>
      </c>
    </row>
    <row r="1003" spans="1:8" x14ac:dyDescent="0.3">
      <c r="A1003" s="1">
        <v>45835</v>
      </c>
      <c r="B1003" s="26">
        <v>151753080252.70575</v>
      </c>
      <c r="C1003" s="2">
        <v>157271724601.061</v>
      </c>
      <c r="D1003" s="5">
        <f t="shared" si="63"/>
        <v>1.2951641008115634E-3</v>
      </c>
      <c r="E1003" s="4">
        <f>C1003*(1+ReservesUSDT!$E$17)</f>
        <v>163397660091.08133</v>
      </c>
      <c r="F1003" s="4">
        <f t="shared" si="60"/>
        <v>163609286874.58792</v>
      </c>
      <c r="G1003" s="4">
        <f t="shared" si="61"/>
        <v>6337562273.5269165</v>
      </c>
      <c r="H1003" s="4">
        <f t="shared" si="62"/>
        <v>1</v>
      </c>
    </row>
    <row r="1004" spans="1:8" x14ac:dyDescent="0.3">
      <c r="A1004" s="1">
        <v>45836</v>
      </c>
      <c r="B1004" s="26">
        <v>151758018294.5968</v>
      </c>
      <c r="C1004" s="2">
        <v>157533488924.85001</v>
      </c>
      <c r="D1004" s="5">
        <f t="shared" si="63"/>
        <v>3.2539977988118638E-5</v>
      </c>
      <c r="E1004" s="4">
        <f>C1004*(1+ReservesUSDT!$E$17)</f>
        <v>163669620471.18744</v>
      </c>
      <c r="F1004" s="4">
        <f t="shared" si="60"/>
        <v>163674946277.03491</v>
      </c>
      <c r="G1004" s="4">
        <f t="shared" si="61"/>
        <v>6141457352.184906</v>
      </c>
      <c r="H1004" s="4">
        <f t="shared" si="62"/>
        <v>1</v>
      </c>
    </row>
    <row r="1005" spans="1:8" x14ac:dyDescent="0.3">
      <c r="A1005" s="1">
        <v>45837</v>
      </c>
      <c r="B1005" s="26">
        <v>151775454307.42792</v>
      </c>
      <c r="C1005" s="2">
        <v>157534240466.23901</v>
      </c>
      <c r="D1005" s="5">
        <f t="shared" si="63"/>
        <v>1.1489351947959981E-4</v>
      </c>
      <c r="E1005" s="4">
        <f>C1005*(1+ReservesUSDT!$E$17)</f>
        <v>163670401286.07797</v>
      </c>
      <c r="F1005" s="4">
        <f t="shared" si="60"/>
        <v>163689205954.51639</v>
      </c>
      <c r="G1005" s="4">
        <f t="shared" si="61"/>
        <v>6154965488.2773743</v>
      </c>
      <c r="H1005" s="4">
        <f t="shared" si="62"/>
        <v>1</v>
      </c>
    </row>
    <row r="1006" spans="1:8" x14ac:dyDescent="0.3">
      <c r="A1006" s="18">
        <v>45838</v>
      </c>
      <c r="B1006" s="26">
        <v>162605455601.53836</v>
      </c>
      <c r="C1006" s="2">
        <v>157596199393.19901</v>
      </c>
      <c r="D1006" s="5">
        <v>0</v>
      </c>
      <c r="E1006" s="4">
        <f>C1006*(1+ReservesUSDT!$E$18)</f>
        <v>163088160126.78772</v>
      </c>
      <c r="F1006" s="4">
        <f t="shared" si="60"/>
        <v>163088160126.78772</v>
      </c>
      <c r="G1006" s="4">
        <f t="shared" si="61"/>
        <v>5491960733.5887146</v>
      </c>
      <c r="H1006" s="4">
        <f t="shared" si="62"/>
        <v>1</v>
      </c>
    </row>
    <row r="1007" spans="1:8" x14ac:dyDescent="0.3">
      <c r="A1007" s="1">
        <v>45839</v>
      </c>
      <c r="B1007" s="26">
        <v>161767485199.7384</v>
      </c>
      <c r="C1007" s="2">
        <v>157725452770.491</v>
      </c>
      <c r="D1007" s="5">
        <f t="shared" si="63"/>
        <v>-5.1533965985334964E-3</v>
      </c>
      <c r="E1007" s="4">
        <f>C1007*(1+ReservesUSDT!$E$18)</f>
        <v>163221917765.44833</v>
      </c>
      <c r="F1007" s="4">
        <f t="shared" si="60"/>
        <v>162380770489.62976</v>
      </c>
      <c r="G1007" s="4">
        <f t="shared" si="61"/>
        <v>4655317719.1387634</v>
      </c>
      <c r="H1007" s="4">
        <f t="shared" si="62"/>
        <v>1</v>
      </c>
    </row>
    <row r="1008" spans="1:8" x14ac:dyDescent="0.3">
      <c r="A1008" s="1">
        <v>45840</v>
      </c>
      <c r="B1008" s="26">
        <v>161939912235.23267</v>
      </c>
      <c r="C1008" s="2">
        <v>157728281420.35999</v>
      </c>
      <c r="D1008" s="5">
        <f t="shared" si="63"/>
        <v>1.0658942696757799E-3</v>
      </c>
      <c r="E1008" s="4">
        <f>C1008*(1+ReservesUSDT!$E$18)</f>
        <v>163224844988.97626</v>
      </c>
      <c r="F1008" s="4">
        <f t="shared" si="60"/>
        <v>163398825415.91873</v>
      </c>
      <c r="G1008" s="4">
        <f t="shared" si="61"/>
        <v>5670543995.5587463</v>
      </c>
      <c r="H1008" s="4">
        <f t="shared" si="62"/>
        <v>1</v>
      </c>
    </row>
    <row r="1009" spans="1:8" x14ac:dyDescent="0.3">
      <c r="A1009" s="1">
        <v>45841</v>
      </c>
      <c r="B1009" s="26">
        <v>161349255897.478</v>
      </c>
      <c r="C1009" s="2">
        <v>157879549490.155</v>
      </c>
      <c r="D1009" s="5">
        <f t="shared" si="63"/>
        <v>-3.6473796336056199E-3</v>
      </c>
      <c r="E1009" s="4">
        <f>C1009*(1+ReservesUSDT!$E$18)</f>
        <v>163381384494.9021</v>
      </c>
      <c r="F1009" s="4">
        <f t="shared" si="60"/>
        <v>162785470560.58511</v>
      </c>
      <c r="G1009" s="4">
        <f t="shared" si="61"/>
        <v>4905921070.4301147</v>
      </c>
      <c r="H1009" s="4">
        <f t="shared" si="62"/>
        <v>1</v>
      </c>
    </row>
    <row r="1010" spans="1:8" x14ac:dyDescent="0.3">
      <c r="A1010" s="1">
        <v>45842</v>
      </c>
      <c r="B1010" s="26">
        <v>161191594885.93158</v>
      </c>
      <c r="C1010" s="2">
        <v>158312598178.93799</v>
      </c>
      <c r="D1010" s="5">
        <f t="shared" si="63"/>
        <v>-9.7714123730818889E-4</v>
      </c>
      <c r="E1010" s="4">
        <f>C1010*(1+ReservesUSDT!$E$18)</f>
        <v>163829524197.32428</v>
      </c>
      <c r="F1010" s="4">
        <f t="shared" si="60"/>
        <v>163669439613.3425</v>
      </c>
      <c r="G1010" s="4">
        <f t="shared" si="61"/>
        <v>5356841434.4045105</v>
      </c>
      <c r="H1010" s="4">
        <f t="shared" si="62"/>
        <v>1</v>
      </c>
    </row>
    <row r="1011" spans="1:8" x14ac:dyDescent="0.3">
      <c r="A1011" s="1">
        <v>45843</v>
      </c>
      <c r="B1011" s="26">
        <v>161224530227.24734</v>
      </c>
      <c r="C1011" s="2">
        <v>158456545511.90201</v>
      </c>
      <c r="D1011" s="5">
        <f t="shared" si="63"/>
        <v>2.0432418538368776E-4</v>
      </c>
      <c r="E1011" s="4">
        <f>C1011*(1+ReservesUSDT!$E$18)</f>
        <v>163978487851.1348</v>
      </c>
      <c r="F1011" s="4">
        <f t="shared" si="60"/>
        <v>164011992622.08545</v>
      </c>
      <c r="G1011" s="4">
        <f t="shared" si="61"/>
        <v>5555447110.1834412</v>
      </c>
      <c r="H1011" s="4">
        <f t="shared" si="62"/>
        <v>1</v>
      </c>
    </row>
    <row r="1012" spans="1:8" x14ac:dyDescent="0.3">
      <c r="A1012" s="1">
        <v>45844</v>
      </c>
      <c r="B1012" s="26">
        <v>161272101647.94461</v>
      </c>
      <c r="C1012" s="2">
        <v>158621120525.436</v>
      </c>
      <c r="D1012" s="5">
        <f t="shared" si="63"/>
        <v>2.9506316830455826E-4</v>
      </c>
      <c r="E1012" s="4">
        <f>C1012*(1+ReservesUSDT!$E$18)</f>
        <v>164148798025.25983</v>
      </c>
      <c r="F1012" s="4">
        <f t="shared" si="60"/>
        <v>164197232289.67853</v>
      </c>
      <c r="G1012" s="4">
        <f t="shared" si="61"/>
        <v>5576111764.2425232</v>
      </c>
      <c r="H1012" s="4">
        <f t="shared" si="62"/>
        <v>1</v>
      </c>
    </row>
    <row r="1013" spans="1:8" x14ac:dyDescent="0.3">
      <c r="A1013" s="1">
        <v>45845</v>
      </c>
      <c r="B1013" s="26">
        <v>161395096361.55133</v>
      </c>
      <c r="C1013" s="2">
        <v>158634407829.996</v>
      </c>
      <c r="D1013" s="5">
        <f t="shared" si="63"/>
        <v>7.6265338114844068E-4</v>
      </c>
      <c r="E1013" s="4">
        <f>C1013*(1+ReservesUSDT!$E$18)</f>
        <v>164162548369.88791</v>
      </c>
      <c r="F1013" s="4">
        <f t="shared" si="60"/>
        <v>164287747492.46014</v>
      </c>
      <c r="G1013" s="4">
        <f t="shared" si="61"/>
        <v>5653339662.4641418</v>
      </c>
      <c r="H1013" s="4">
        <f t="shared" si="62"/>
        <v>1</v>
      </c>
    </row>
    <row r="1014" spans="1:8" x14ac:dyDescent="0.3">
      <c r="A1014" s="1">
        <v>45846</v>
      </c>
      <c r="B1014" s="26">
        <v>161259071048.1828</v>
      </c>
      <c r="C1014" s="2">
        <v>158583008856.61099</v>
      </c>
      <c r="D1014" s="5">
        <f t="shared" si="63"/>
        <v>-8.4280945601848645E-4</v>
      </c>
      <c r="E1014" s="4">
        <f>C1014*(1+ReservesUSDT!$E$18)</f>
        <v>164109358229.30051</v>
      </c>
      <c r="F1014" s="4">
        <f t="shared" si="60"/>
        <v>163971045310.36374</v>
      </c>
      <c r="G1014" s="4">
        <f t="shared" si="61"/>
        <v>5388036453.7527466</v>
      </c>
      <c r="H1014" s="4">
        <f t="shared" si="62"/>
        <v>1</v>
      </c>
    </row>
    <row r="1015" spans="1:8" x14ac:dyDescent="0.3">
      <c r="A1015" s="1">
        <v>45847</v>
      </c>
      <c r="B1015" s="26">
        <v>161205873897.68866</v>
      </c>
      <c r="C1015" s="2">
        <v>158677174828.34299</v>
      </c>
      <c r="D1015" s="5">
        <f t="shared" si="63"/>
        <v>-3.2988625165926807E-4</v>
      </c>
      <c r="E1015" s="4">
        <f>C1015*(1+ReservesUSDT!$E$18)</f>
        <v>164206805725.72144</v>
      </c>
      <c r="F1015" s="4">
        <f t="shared" si="60"/>
        <v>164152636158.08362</v>
      </c>
      <c r="G1015" s="4">
        <f t="shared" si="61"/>
        <v>5475461329.7406311</v>
      </c>
      <c r="H1015" s="4">
        <f t="shared" si="62"/>
        <v>1</v>
      </c>
    </row>
    <row r="1016" spans="1:8" x14ac:dyDescent="0.3">
      <c r="A1016" s="1">
        <v>45848</v>
      </c>
      <c r="B1016" s="26">
        <v>161680777144.79776</v>
      </c>
      <c r="C1016" s="2">
        <v>158706387150.64999</v>
      </c>
      <c r="D1016" s="5">
        <f t="shared" si="63"/>
        <v>2.9459425740931975E-3</v>
      </c>
      <c r="E1016" s="4">
        <f>C1016*(1+ReservesUSDT!$E$18)</f>
        <v>164237036048.00348</v>
      </c>
      <c r="F1016" s="4">
        <f t="shared" si="60"/>
        <v>164720868924.74017</v>
      </c>
      <c r="G1016" s="4">
        <f t="shared" si="61"/>
        <v>6014481774.0901794</v>
      </c>
      <c r="H1016" s="4">
        <f t="shared" si="62"/>
        <v>1</v>
      </c>
    </row>
    <row r="1017" spans="1:8" x14ac:dyDescent="0.3">
      <c r="A1017" s="1">
        <v>45849</v>
      </c>
      <c r="B1017" s="26">
        <v>162421968967.4278</v>
      </c>
      <c r="C1017" s="2">
        <v>158789684206.18201</v>
      </c>
      <c r="D1017" s="5">
        <f t="shared" si="63"/>
        <v>4.5842915634073198E-3</v>
      </c>
      <c r="E1017" s="4">
        <f>C1017*(1+ReservesUSDT!$E$18)</f>
        <v>164323235864.89627</v>
      </c>
      <c r="F1017" s="4">
        <f t="shared" si="60"/>
        <v>165076541488.7435</v>
      </c>
      <c r="G1017" s="4">
        <f t="shared" si="61"/>
        <v>6286857282.5614929</v>
      </c>
      <c r="H1017" s="4">
        <f t="shared" si="62"/>
        <v>1</v>
      </c>
    </row>
    <row r="1018" spans="1:8" x14ac:dyDescent="0.3">
      <c r="A1018" s="1">
        <v>45850</v>
      </c>
      <c r="B1018" s="26">
        <v>162367395872.80573</v>
      </c>
      <c r="C1018" s="2">
        <v>159124450417.99399</v>
      </c>
      <c r="D1018" s="5">
        <f t="shared" si="63"/>
        <v>-3.3599577057839039E-4</v>
      </c>
      <c r="E1018" s="4">
        <f>C1018*(1+ReservesUSDT!$E$18)</f>
        <v>164669668112.42032</v>
      </c>
      <c r="F1018" s="4">
        <f t="shared" si="60"/>
        <v>164614339800.392</v>
      </c>
      <c r="G1018" s="4">
        <f t="shared" si="61"/>
        <v>5489889382.3980103</v>
      </c>
      <c r="H1018" s="4">
        <f t="shared" si="62"/>
        <v>1</v>
      </c>
    </row>
    <row r="1019" spans="1:8" x14ac:dyDescent="0.3">
      <c r="A1019" s="1">
        <v>45851</v>
      </c>
      <c r="B1019" s="26">
        <v>162538774538.37326</v>
      </c>
      <c r="C1019" s="2">
        <v>159432153628.75601</v>
      </c>
      <c r="D1019" s="5">
        <f t="shared" si="63"/>
        <v>1.0554992561547815E-3</v>
      </c>
      <c r="E1019" s="4">
        <f>C1019*(1+ReservesUSDT!$E$18)</f>
        <v>164988094259.12628</v>
      </c>
      <c r="F1019" s="4">
        <f t="shared" si="60"/>
        <v>165162239069.8912</v>
      </c>
      <c r="G1019" s="4">
        <f t="shared" si="61"/>
        <v>5730085441.1351929</v>
      </c>
      <c r="H1019" s="4">
        <f t="shared" si="62"/>
        <v>1</v>
      </c>
    </row>
    <row r="1020" spans="1:8" x14ac:dyDescent="0.3">
      <c r="A1020" s="1">
        <v>45852</v>
      </c>
      <c r="B1020" s="26">
        <v>162749914607.39343</v>
      </c>
      <c r="C1020" s="2">
        <v>159532935861.24899</v>
      </c>
      <c r="D1020" s="5">
        <f t="shared" si="63"/>
        <v>1.2990135407371657E-3</v>
      </c>
      <c r="E1020" s="4">
        <f>C1020*(1+ReservesUSDT!$E$18)</f>
        <v>165092388581.79419</v>
      </c>
      <c r="F1020" s="4">
        <f t="shared" si="60"/>
        <v>165306845830.03458</v>
      </c>
      <c r="G1020" s="4">
        <f t="shared" si="61"/>
        <v>5773909968.7855835</v>
      </c>
      <c r="H1020" s="4">
        <f t="shared" si="62"/>
        <v>1</v>
      </c>
    </row>
    <row r="1021" spans="1:8" x14ac:dyDescent="0.3">
      <c r="A1021" s="1">
        <v>45853</v>
      </c>
      <c r="B1021" s="26">
        <v>162328175725.62204</v>
      </c>
      <c r="C1021" s="2">
        <v>159549816472.64301</v>
      </c>
      <c r="D1021" s="5">
        <f t="shared" si="63"/>
        <v>-2.5913308943280636E-3</v>
      </c>
      <c r="E1021" s="4">
        <f>C1021*(1+ReservesUSDT!$E$18)</f>
        <v>165109857453.91589</v>
      </c>
      <c r="F1021" s="4">
        <f t="shared" si="60"/>
        <v>164682003179.33746</v>
      </c>
      <c r="G1021" s="4">
        <f t="shared" si="61"/>
        <v>5132186706.694458</v>
      </c>
      <c r="H1021" s="4">
        <f t="shared" si="62"/>
        <v>1</v>
      </c>
    </row>
    <row r="1022" spans="1:8" x14ac:dyDescent="0.3">
      <c r="A1022" s="1">
        <v>45854</v>
      </c>
      <c r="B1022" s="26">
        <v>162683395907.24814</v>
      </c>
      <c r="C1022" s="2">
        <v>159888845413.10199</v>
      </c>
      <c r="D1022" s="5">
        <f t="shared" si="63"/>
        <v>2.1882841967405314E-3</v>
      </c>
      <c r="E1022" s="4">
        <f>C1022*(1+ReservesUSDT!$E$18)</f>
        <v>165460700978.96335</v>
      </c>
      <c r="F1022" s="4">
        <f t="shared" si="60"/>
        <v>165822776016.0972</v>
      </c>
      <c r="G1022" s="4">
        <f t="shared" si="61"/>
        <v>5933930602.9952087</v>
      </c>
      <c r="H1022" s="4">
        <f t="shared" si="62"/>
        <v>1</v>
      </c>
    </row>
    <row r="1023" spans="1:8" x14ac:dyDescent="0.3">
      <c r="A1023" s="1">
        <v>45855</v>
      </c>
      <c r="B1023" s="26">
        <v>162542939297.70889</v>
      </c>
      <c r="C1023" s="2">
        <v>160046475251.48901</v>
      </c>
      <c r="D1023" s="5">
        <f t="shared" si="63"/>
        <v>-8.6337397099409672E-4</v>
      </c>
      <c r="E1023" s="4">
        <f>C1023*(1+ReservesUSDT!$E$18)</f>
        <v>165623823950.34592</v>
      </c>
      <c r="F1023" s="4">
        <f t="shared" si="60"/>
        <v>165480828651.77069</v>
      </c>
      <c r="G1023" s="4">
        <f t="shared" si="61"/>
        <v>5434353400.2816772</v>
      </c>
      <c r="H1023" s="4">
        <f t="shared" si="62"/>
        <v>1</v>
      </c>
    </row>
    <row r="1024" spans="1:8" x14ac:dyDescent="0.3">
      <c r="A1024" s="1">
        <v>45856</v>
      </c>
      <c r="B1024" s="26">
        <v>162512433281.33585</v>
      </c>
      <c r="C1024" s="2">
        <v>160355259560.117</v>
      </c>
      <c r="D1024" s="5">
        <f t="shared" si="63"/>
        <v>-1.8767973868845172E-4</v>
      </c>
      <c r="E1024" s="4">
        <f>C1024*(1+ReservesUSDT!$E$18)</f>
        <v>165943368869.34818</v>
      </c>
      <c r="F1024" s="4">
        <f t="shared" si="60"/>
        <v>165912224661.2417</v>
      </c>
      <c r="G1024" s="4">
        <f t="shared" si="61"/>
        <v>5556965101.1246948</v>
      </c>
      <c r="H1024" s="4">
        <f t="shared" si="62"/>
        <v>1</v>
      </c>
    </row>
    <row r="1025" spans="1:8" x14ac:dyDescent="0.3">
      <c r="A1025" s="1">
        <v>45857</v>
      </c>
      <c r="B1025" s="26">
        <v>162537258836.00458</v>
      </c>
      <c r="C1025" s="2">
        <v>160901686887.353</v>
      </c>
      <c r="D1025" s="5">
        <f t="shared" si="63"/>
        <v>1.5276095599254586E-4</v>
      </c>
      <c r="E1025" s="4">
        <f>C1025*(1+ReservesUSDT!$E$18)</f>
        <v>166508838263.81989</v>
      </c>
      <c r="F1025" s="4">
        <f t="shared" si="60"/>
        <v>166534274313.13428</v>
      </c>
      <c r="G1025" s="4">
        <f t="shared" si="61"/>
        <v>5632587425.7812805</v>
      </c>
      <c r="H1025" s="4">
        <f t="shared" si="62"/>
        <v>1</v>
      </c>
    </row>
    <row r="1026" spans="1:8" x14ac:dyDescent="0.3">
      <c r="A1026" s="1">
        <v>45858</v>
      </c>
      <c r="B1026" s="26">
        <v>162566572621.84201</v>
      </c>
      <c r="C1026" s="2">
        <v>161623516431.03699</v>
      </c>
      <c r="D1026" s="5">
        <f t="shared" si="63"/>
        <v>1.8035117638479203E-4</v>
      </c>
      <c r="E1026" s="4">
        <f>C1026*(1+ReservesUSDT!$E$18)</f>
        <v>167255822345.02142</v>
      </c>
      <c r="F1026" s="4">
        <f t="shared" ref="F1026:F1089" si="64">E1026*(D1026+1)</f>
        <v>167285987129.33853</v>
      </c>
      <c r="G1026" s="4">
        <f t="shared" ref="G1026:G1089" si="65">F1026-C1026</f>
        <v>5662470698.3015442</v>
      </c>
      <c r="H1026" s="4">
        <f t="shared" si="62"/>
        <v>1</v>
      </c>
    </row>
    <row r="1027" spans="1:8" x14ac:dyDescent="0.3">
      <c r="A1027" s="1">
        <v>45859</v>
      </c>
      <c r="B1027" s="26">
        <v>162863609100.03098</v>
      </c>
      <c r="C1027" s="2">
        <v>161657924155.92401</v>
      </c>
      <c r="D1027" s="5">
        <f t="shared" si="63"/>
        <v>1.827168238823138E-3</v>
      </c>
      <c r="E1027" s="4">
        <f>C1027*(1+ReservesUSDT!$E$18)</f>
        <v>167291429120.8674</v>
      </c>
      <c r="F1027" s="4">
        <f t="shared" si="64"/>
        <v>167597098706.78439</v>
      </c>
      <c r="G1027" s="4">
        <f t="shared" si="65"/>
        <v>5939174550.8603821</v>
      </c>
      <c r="H1027" s="4">
        <f t="shared" ref="H1027:H1090" si="66">IF(G1027&gt;0,1,0)</f>
        <v>1</v>
      </c>
    </row>
    <row r="1028" spans="1:8" x14ac:dyDescent="0.3">
      <c r="A1028" s="1">
        <v>45860</v>
      </c>
      <c r="B1028" s="26">
        <v>163474476258.96497</v>
      </c>
      <c r="C1028" s="2">
        <v>161714313907.55701</v>
      </c>
      <c r="D1028" s="5">
        <f t="shared" ref="D1028:D1091" si="67">(B1028-B1027)/B1027</f>
        <v>3.7507897701001781E-3</v>
      </c>
      <c r="E1028" s="4">
        <f>C1028*(1+ReservesUSDT!$E$18)</f>
        <v>167349783959.87521</v>
      </c>
      <c r="F1028" s="4">
        <f t="shared" si="64"/>
        <v>167977477817.58038</v>
      </c>
      <c r="G1028" s="4">
        <f t="shared" si="65"/>
        <v>6263163910.0233765</v>
      </c>
      <c r="H1028" s="4">
        <f t="shared" si="66"/>
        <v>1</v>
      </c>
    </row>
    <row r="1029" spans="1:8" x14ac:dyDescent="0.3">
      <c r="A1029" s="1">
        <v>45861</v>
      </c>
      <c r="B1029" s="26">
        <v>162339596304.53238</v>
      </c>
      <c r="C1029" s="2">
        <v>161998859726.48099</v>
      </c>
      <c r="D1029" s="5">
        <f t="shared" si="67"/>
        <v>-6.9422455444040588E-3</v>
      </c>
      <c r="E1029" s="4">
        <f>C1029*(1+ReservesUSDT!$E$18)</f>
        <v>167644245718.84378</v>
      </c>
      <c r="F1029" s="4">
        <f t="shared" si="64"/>
        <v>166480418200.95715</v>
      </c>
      <c r="G1029" s="4">
        <f t="shared" si="65"/>
        <v>4481558474.4761658</v>
      </c>
      <c r="H1029" s="4">
        <f t="shared" si="66"/>
        <v>1</v>
      </c>
    </row>
    <row r="1030" spans="1:8" x14ac:dyDescent="0.3">
      <c r="A1030" s="1">
        <v>45862</v>
      </c>
      <c r="B1030" s="26">
        <v>162254179751.86328</v>
      </c>
      <c r="C1030" s="2">
        <v>162001064184.97601</v>
      </c>
      <c r="D1030" s="5">
        <f t="shared" si="67"/>
        <v>-5.2615969617705123E-4</v>
      </c>
      <c r="E1030" s="4">
        <f>C1030*(1+ReservesUSDT!$E$18)</f>
        <v>167646526998.98514</v>
      </c>
      <c r="F1030" s="4">
        <f t="shared" si="64"/>
        <v>167558318153.2742</v>
      </c>
      <c r="G1030" s="4">
        <f t="shared" si="65"/>
        <v>5557253968.2981873</v>
      </c>
      <c r="H1030" s="4">
        <f t="shared" si="66"/>
        <v>1</v>
      </c>
    </row>
    <row r="1031" spans="1:8" x14ac:dyDescent="0.3">
      <c r="A1031" s="1">
        <v>45863</v>
      </c>
      <c r="B1031" s="26">
        <v>162078632233.57993</v>
      </c>
      <c r="C1031" s="2">
        <v>162581045547.76401</v>
      </c>
      <c r="D1031" s="5">
        <f t="shared" si="67"/>
        <v>-1.0819290976159877E-3</v>
      </c>
      <c r="E1031" s="4">
        <f>C1031*(1+ReservesUSDT!$E$18)</f>
        <v>168246719730.33981</v>
      </c>
      <c r="F1031" s="4">
        <f t="shared" si="64"/>
        <v>168064688708.68512</v>
      </c>
      <c r="G1031" s="4">
        <f t="shared" si="65"/>
        <v>5483643160.9211121</v>
      </c>
      <c r="H1031" s="4">
        <f t="shared" si="66"/>
        <v>1</v>
      </c>
    </row>
    <row r="1032" spans="1:8" x14ac:dyDescent="0.3">
      <c r="A1032" s="1">
        <v>45864</v>
      </c>
      <c r="B1032" s="26">
        <v>162153610920.10416</v>
      </c>
      <c r="C1032" s="2">
        <v>163050890399.237</v>
      </c>
      <c r="D1032" s="5">
        <f t="shared" si="67"/>
        <v>4.6260685625835785E-4</v>
      </c>
      <c r="E1032" s="4">
        <f>C1032*(1+ReservesUSDT!$E$18)</f>
        <v>168732937879.42471</v>
      </c>
      <c r="F1032" s="4">
        <f t="shared" si="64"/>
        <v>168810994893.36435</v>
      </c>
      <c r="G1032" s="4">
        <f t="shared" si="65"/>
        <v>5760104494.1273499</v>
      </c>
      <c r="H1032" s="4">
        <f t="shared" si="66"/>
        <v>1</v>
      </c>
    </row>
    <row r="1033" spans="1:8" x14ac:dyDescent="0.3">
      <c r="A1033" s="1">
        <v>45865</v>
      </c>
      <c r="B1033" s="26">
        <v>162219956151.38458</v>
      </c>
      <c r="C1033" s="2">
        <v>163335949202.88599</v>
      </c>
      <c r="D1033" s="5">
        <f t="shared" si="67"/>
        <v>4.0915050182333251E-4</v>
      </c>
      <c r="E1033" s="4">
        <f>C1033*(1+ReservesUSDT!$E$18)</f>
        <v>169027930499.76743</v>
      </c>
      <c r="F1033" s="4">
        <f t="shared" si="64"/>
        <v>169097088362.35358</v>
      </c>
      <c r="G1033" s="4">
        <f t="shared" si="65"/>
        <v>5761139159.4675903</v>
      </c>
      <c r="H1033" s="4">
        <f t="shared" si="66"/>
        <v>1</v>
      </c>
    </row>
    <row r="1034" spans="1:8" x14ac:dyDescent="0.3">
      <c r="A1034" s="1">
        <v>45866</v>
      </c>
      <c r="B1034" s="26">
        <v>162410789516.70453</v>
      </c>
      <c r="C1034" s="2">
        <v>163611552679.87601</v>
      </c>
      <c r="D1034" s="5">
        <f t="shared" si="67"/>
        <v>1.1763864930518135E-3</v>
      </c>
      <c r="E1034" s="4">
        <f>C1034*(1+ReservesUSDT!$E$18)</f>
        <v>169313138291.32532</v>
      </c>
      <c r="F1034" s="4">
        <f t="shared" si="64"/>
        <v>169512315980.30746</v>
      </c>
      <c r="G1034" s="4">
        <f t="shared" si="65"/>
        <v>5900763300.4314575</v>
      </c>
      <c r="H1034" s="4">
        <f t="shared" si="66"/>
        <v>1</v>
      </c>
    </row>
    <row r="1035" spans="1:8" x14ac:dyDescent="0.3">
      <c r="A1035" s="1">
        <v>45867</v>
      </c>
      <c r="B1035" s="26">
        <v>162345555018.43896</v>
      </c>
      <c r="C1035" s="2">
        <v>163590746762.93701</v>
      </c>
      <c r="D1035" s="5">
        <f t="shared" si="67"/>
        <v>-4.0166357456722026E-4</v>
      </c>
      <c r="E1035" s="4">
        <f>C1035*(1+ReservesUSDT!$E$18)</f>
        <v>169291607323.40604</v>
      </c>
      <c r="F1035" s="4">
        <f t="shared" si="64"/>
        <v>169223609051.26428</v>
      </c>
      <c r="G1035" s="4">
        <f t="shared" si="65"/>
        <v>5632862288.3272705</v>
      </c>
      <c r="H1035" s="4">
        <f t="shared" si="66"/>
        <v>1</v>
      </c>
    </row>
    <row r="1036" spans="1:8" x14ac:dyDescent="0.3">
      <c r="A1036" s="1">
        <v>45868</v>
      </c>
      <c r="B1036" s="26">
        <v>162135278310.6174</v>
      </c>
      <c r="C1036" s="2">
        <v>163622824216.23901</v>
      </c>
      <c r="D1036" s="5">
        <f t="shared" si="67"/>
        <v>-1.2952415469439911E-3</v>
      </c>
      <c r="E1036" s="4">
        <f>C1036*(1+ReservesUSDT!$E$18)</f>
        <v>169324802621.64749</v>
      </c>
      <c r="F1036" s="4">
        <f t="shared" si="64"/>
        <v>169105486102.36386</v>
      </c>
      <c r="G1036" s="4">
        <f t="shared" si="65"/>
        <v>5482661886.1248474</v>
      </c>
      <c r="H1036" s="4">
        <f t="shared" si="66"/>
        <v>1</v>
      </c>
    </row>
    <row r="1037" spans="1:8" x14ac:dyDescent="0.3">
      <c r="A1037" s="1">
        <v>45869</v>
      </c>
      <c r="B1037" s="26">
        <v>162165602886.28079</v>
      </c>
      <c r="C1037" s="2">
        <v>163743255734.61099</v>
      </c>
      <c r="D1037" s="5">
        <f t="shared" si="67"/>
        <v>1.8703255688312044E-4</v>
      </c>
      <c r="E1037" s="4">
        <f>C1037*(1+ReservesUSDT!$E$18)</f>
        <v>169449430974.54044</v>
      </c>
      <c r="F1037" s="4">
        <f t="shared" si="64"/>
        <v>169481123534.87799</v>
      </c>
      <c r="G1037" s="4">
        <f t="shared" si="65"/>
        <v>5737867800.2669983</v>
      </c>
      <c r="H1037" s="4">
        <f t="shared" si="66"/>
        <v>1</v>
      </c>
    </row>
    <row r="1038" spans="1:8" x14ac:dyDescent="0.3">
      <c r="A1038" s="1">
        <v>45870</v>
      </c>
      <c r="B1038" s="26">
        <v>163742581464.97409</v>
      </c>
      <c r="C1038" s="2">
        <v>163726923788.979</v>
      </c>
      <c r="D1038" s="5">
        <f t="shared" si="67"/>
        <v>9.7244949028997239E-3</v>
      </c>
      <c r="E1038" s="4">
        <f>C1038*(1+ReservesUSDT!$E$18)</f>
        <v>169432529888.25366</v>
      </c>
      <c r="F1038" s="4">
        <f t="shared" si="64"/>
        <v>171080175661.53738</v>
      </c>
      <c r="G1038" s="4">
        <f t="shared" si="65"/>
        <v>7353251872.5583801</v>
      </c>
      <c r="H1038" s="4">
        <f t="shared" si="66"/>
        <v>1</v>
      </c>
    </row>
    <row r="1039" spans="1:8" x14ac:dyDescent="0.3">
      <c r="A1039" s="1">
        <v>45871</v>
      </c>
      <c r="B1039" s="26">
        <v>163647189693.67429</v>
      </c>
      <c r="C1039" s="2">
        <v>163828186245.711</v>
      </c>
      <c r="D1039" s="5">
        <f t="shared" si="67"/>
        <v>-5.8257156108296594E-4</v>
      </c>
      <c r="E1039" s="4">
        <f>C1039*(1+ReservesUSDT!$E$18)</f>
        <v>169537321170.16229</v>
      </c>
      <c r="F1039" s="4">
        <f t="shared" si="64"/>
        <v>169438553548.30637</v>
      </c>
      <c r="G1039" s="4">
        <f t="shared" si="65"/>
        <v>5610367302.5953674</v>
      </c>
      <c r="H1039" s="4">
        <f t="shared" si="66"/>
        <v>1</v>
      </c>
    </row>
    <row r="1040" spans="1:8" x14ac:dyDescent="0.3">
      <c r="A1040" s="1">
        <v>45872</v>
      </c>
      <c r="B1040" s="26">
        <v>163786498028.53342</v>
      </c>
      <c r="C1040" s="2">
        <v>163859964337.556</v>
      </c>
      <c r="D1040" s="5">
        <f t="shared" si="67"/>
        <v>8.5127239349418399E-4</v>
      </c>
      <c r="E1040" s="4">
        <f>C1040*(1+ReservesUSDT!$E$18)</f>
        <v>169570206674.70679</v>
      </c>
      <c r="F1040" s="4">
        <f t="shared" si="64"/>
        <v>169714557110.40805</v>
      </c>
      <c r="G1040" s="4">
        <f t="shared" si="65"/>
        <v>5854592772.8520508</v>
      </c>
      <c r="H1040" s="4">
        <f t="shared" si="66"/>
        <v>1</v>
      </c>
    </row>
    <row r="1041" spans="1:8" x14ac:dyDescent="0.3">
      <c r="A1041" s="1">
        <v>45873</v>
      </c>
      <c r="B1041" s="26">
        <v>164643811113.52008</v>
      </c>
      <c r="C1041" s="2">
        <v>163898336148.07999</v>
      </c>
      <c r="D1041" s="5">
        <f t="shared" si="67"/>
        <v>5.23433308182284E-3</v>
      </c>
      <c r="E1041" s="4">
        <f>C1041*(1+ReservesUSDT!$E$18)</f>
        <v>169609915677.86285</v>
      </c>
      <c r="F1041" s="4">
        <f t="shared" si="64"/>
        <v>170497710470.50067</v>
      </c>
      <c r="G1041" s="4">
        <f t="shared" si="65"/>
        <v>6599374322.4206848</v>
      </c>
      <c r="H1041" s="4">
        <f t="shared" si="66"/>
        <v>1</v>
      </c>
    </row>
    <row r="1042" spans="1:8" x14ac:dyDescent="0.3">
      <c r="A1042" s="1">
        <v>45874</v>
      </c>
      <c r="B1042" s="26">
        <v>164888057515.97217</v>
      </c>
      <c r="C1042" s="2">
        <v>163892973829.065</v>
      </c>
      <c r="D1042" s="5">
        <f t="shared" si="67"/>
        <v>1.4834836535925558E-3</v>
      </c>
      <c r="E1042" s="4">
        <f>C1042*(1+ReservesUSDT!$E$18)</f>
        <v>169604366491.1088</v>
      </c>
      <c r="F1042" s="4">
        <f t="shared" si="64"/>
        <v>169855971796.37628</v>
      </c>
      <c r="G1042" s="4">
        <f t="shared" si="65"/>
        <v>5962997967.3112793</v>
      </c>
      <c r="H1042" s="4">
        <f t="shared" si="66"/>
        <v>1</v>
      </c>
    </row>
    <row r="1043" spans="1:8" x14ac:dyDescent="0.3">
      <c r="A1043" s="1">
        <v>45875</v>
      </c>
      <c r="B1043" s="26">
        <v>165032516694.1601</v>
      </c>
      <c r="C1043" s="2">
        <v>163881457760.116</v>
      </c>
      <c r="D1043" s="5">
        <f t="shared" si="67"/>
        <v>8.7610455459416134E-4</v>
      </c>
      <c r="E1043" s="4">
        <f>C1043*(1+ReservesUSDT!$E$18)</f>
        <v>169592449106.65396</v>
      </c>
      <c r="F1043" s="4">
        <f t="shared" si="64"/>
        <v>169741029823.74109</v>
      </c>
      <c r="G1043" s="4">
        <f t="shared" si="65"/>
        <v>5859572063.6250916</v>
      </c>
      <c r="H1043" s="4">
        <f t="shared" si="66"/>
        <v>1</v>
      </c>
    </row>
    <row r="1044" spans="1:8" x14ac:dyDescent="0.3">
      <c r="A1044" s="1">
        <v>45876</v>
      </c>
      <c r="B1044" s="26">
        <v>165204927971.39807</v>
      </c>
      <c r="C1044" s="2">
        <v>163849751258.642</v>
      </c>
      <c r="D1044" s="5">
        <f t="shared" si="67"/>
        <v>1.0447109496457014E-3</v>
      </c>
      <c r="E1044" s="4">
        <f>C1044*(1+ReservesUSDT!$E$18)</f>
        <v>169559637687.28369</v>
      </c>
      <c r="F1044" s="4">
        <f t="shared" si="64"/>
        <v>169736778497.39355</v>
      </c>
      <c r="G1044" s="4">
        <f t="shared" si="65"/>
        <v>5887027238.7515564</v>
      </c>
      <c r="H1044" s="4">
        <f t="shared" si="66"/>
        <v>1</v>
      </c>
    </row>
    <row r="1045" spans="1:8" x14ac:dyDescent="0.3">
      <c r="A1045" s="1">
        <v>45877</v>
      </c>
      <c r="B1045" s="26">
        <v>165100027398.6011</v>
      </c>
      <c r="C1045" s="2">
        <v>164062882581.09799</v>
      </c>
      <c r="D1045" s="5">
        <f t="shared" si="67"/>
        <v>-6.3497241931625666E-4</v>
      </c>
      <c r="E1045" s="4">
        <f>C1045*(1+ReservesUSDT!$E$18)</f>
        <v>169780196275.48932</v>
      </c>
      <c r="F1045" s="4">
        <f t="shared" si="64"/>
        <v>169672390533.5083</v>
      </c>
      <c r="G1045" s="4">
        <f t="shared" si="65"/>
        <v>5609507952.4103088</v>
      </c>
      <c r="H1045" s="4">
        <f t="shared" si="66"/>
        <v>1</v>
      </c>
    </row>
    <row r="1046" spans="1:8" x14ac:dyDescent="0.3">
      <c r="A1046" s="1">
        <v>45878</v>
      </c>
      <c r="B1046" s="26">
        <v>165090319964.83615</v>
      </c>
      <c r="C1046" s="2">
        <v>164348036577.362</v>
      </c>
      <c r="D1046" s="5">
        <f t="shared" si="67"/>
        <v>-5.8797287425743118E-5</v>
      </c>
      <c r="E1046" s="4">
        <f>C1046*(1+ReservesUSDT!$E$18)</f>
        <v>170075287405.74857</v>
      </c>
      <c r="F1046" s="4">
        <f t="shared" si="64"/>
        <v>170065287440.19095</v>
      </c>
      <c r="G1046" s="4">
        <f t="shared" si="65"/>
        <v>5717250862.828949</v>
      </c>
      <c r="H1046" s="4">
        <f t="shared" si="66"/>
        <v>1</v>
      </c>
    </row>
    <row r="1047" spans="1:8" x14ac:dyDescent="0.3">
      <c r="A1047" s="1">
        <v>45879</v>
      </c>
      <c r="B1047" s="26">
        <v>165220511970.3877</v>
      </c>
      <c r="C1047" s="2">
        <v>164510960910.427</v>
      </c>
      <c r="D1047" s="5">
        <f t="shared" si="67"/>
        <v>7.8861077729617808E-4</v>
      </c>
      <c r="E1047" s="4">
        <f>C1047*(1+ReservesUSDT!$E$18)</f>
        <v>170243889375.98492</v>
      </c>
      <c r="F1047" s="4">
        <f t="shared" si="64"/>
        <v>170378145541.91562</v>
      </c>
      <c r="G1047" s="4">
        <f t="shared" si="65"/>
        <v>5867184631.4886169</v>
      </c>
      <c r="H1047" s="4">
        <f t="shared" si="66"/>
        <v>1</v>
      </c>
    </row>
    <row r="1048" spans="1:8" x14ac:dyDescent="0.3">
      <c r="A1048" s="1">
        <v>45880</v>
      </c>
      <c r="B1048" s="26">
        <v>164927590206.50076</v>
      </c>
      <c r="C1048" s="2">
        <v>164514579394.95099</v>
      </c>
      <c r="D1048" s="5">
        <f t="shared" si="67"/>
        <v>-1.772914031034067E-3</v>
      </c>
      <c r="E1048" s="4">
        <f>C1048*(1+ReservesUSDT!$E$18)</f>
        <v>170247633958.56836</v>
      </c>
      <c r="F1048" s="4">
        <f t="shared" si="64"/>
        <v>169945799539.57285</v>
      </c>
      <c r="G1048" s="4">
        <f t="shared" si="65"/>
        <v>5431220144.6218567</v>
      </c>
      <c r="H1048" s="4">
        <f t="shared" si="66"/>
        <v>1</v>
      </c>
    </row>
    <row r="1049" spans="1:8" x14ac:dyDescent="0.3">
      <c r="A1049" s="1">
        <v>45881</v>
      </c>
      <c r="B1049" s="26">
        <v>165639050568.05234</v>
      </c>
      <c r="C1049" s="2">
        <v>164531428220.92999</v>
      </c>
      <c r="D1049" s="5">
        <f t="shared" si="67"/>
        <v>4.3137740669149235E-3</v>
      </c>
      <c r="E1049" s="4">
        <f>C1049*(1+ReservesUSDT!$E$18)</f>
        <v>170265069937.60715</v>
      </c>
      <c r="F1049" s="4">
        <f t="shared" si="64"/>
        <v>170999554980.80548</v>
      </c>
      <c r="G1049" s="4">
        <f t="shared" si="65"/>
        <v>6468126759.8754883</v>
      </c>
      <c r="H1049" s="4">
        <f t="shared" si="66"/>
        <v>1</v>
      </c>
    </row>
    <row r="1050" spans="1:8" x14ac:dyDescent="0.3">
      <c r="A1050" s="1">
        <v>45882</v>
      </c>
      <c r="B1050" s="26">
        <v>166467430733.41675</v>
      </c>
      <c r="C1050" s="2">
        <v>164582366980.36401</v>
      </c>
      <c r="D1050" s="5">
        <f t="shared" si="67"/>
        <v>5.0011163582712806E-3</v>
      </c>
      <c r="E1050" s="4">
        <f>C1050*(1+ReservesUSDT!$E$18)</f>
        <v>170317783826.56653</v>
      </c>
      <c r="F1050" s="4">
        <f t="shared" si="64"/>
        <v>171169562881.36609</v>
      </c>
      <c r="G1050" s="4">
        <f t="shared" si="65"/>
        <v>6587195901.0020752</v>
      </c>
      <c r="H1050" s="4">
        <f t="shared" si="66"/>
        <v>1</v>
      </c>
    </row>
    <row r="1051" spans="1:8" x14ac:dyDescent="0.3">
      <c r="A1051" s="1">
        <v>45883</v>
      </c>
      <c r="B1051" s="26">
        <v>165708600380.58865</v>
      </c>
      <c r="C1051" s="2">
        <v>165067250309.70599</v>
      </c>
      <c r="D1051" s="5">
        <f t="shared" si="67"/>
        <v>-4.5584313368979418E-3</v>
      </c>
      <c r="E1051" s="4">
        <f>C1051*(1+ReservesUSDT!$E$18)</f>
        <v>170819564519.01352</v>
      </c>
      <c r="F1051" s="4">
        <f t="shared" si="64"/>
        <v>170040895263.15479</v>
      </c>
      <c r="G1051" s="4">
        <f t="shared" si="65"/>
        <v>4973644953.4487915</v>
      </c>
      <c r="H1051" s="4">
        <f t="shared" si="66"/>
        <v>1</v>
      </c>
    </row>
    <row r="1052" spans="1:8" x14ac:dyDescent="0.3">
      <c r="A1052" s="1">
        <v>45884</v>
      </c>
      <c r="B1052" s="26">
        <v>165681924292.04019</v>
      </c>
      <c r="C1052" s="2">
        <v>165136555130.995</v>
      </c>
      <c r="D1052" s="5">
        <f t="shared" si="67"/>
        <v>-1.6098191938857743E-4</v>
      </c>
      <c r="E1052" s="4">
        <f>C1052*(1+ReservesUSDT!$E$18)</f>
        <v>170891284495.98923</v>
      </c>
      <c r="F1052" s="4">
        <f t="shared" si="64"/>
        <v>170863774089.00427</v>
      </c>
      <c r="G1052" s="4">
        <f t="shared" si="65"/>
        <v>5727218958.0092773</v>
      </c>
      <c r="H1052" s="4">
        <f t="shared" si="66"/>
        <v>1</v>
      </c>
    </row>
    <row r="1053" spans="1:8" x14ac:dyDescent="0.3">
      <c r="A1053" s="1">
        <v>45885</v>
      </c>
      <c r="B1053" s="26">
        <v>165712120571.85623</v>
      </c>
      <c r="C1053" s="2">
        <v>165965167893.58401</v>
      </c>
      <c r="D1053" s="5">
        <f t="shared" si="67"/>
        <v>1.8225452139736375E-4</v>
      </c>
      <c r="E1053" s="4">
        <f>C1053*(1+ReservesUSDT!$E$18)</f>
        <v>171748773010.48734</v>
      </c>
      <c r="F1053" s="4">
        <f t="shared" si="64"/>
        <v>171780075000.91296</v>
      </c>
      <c r="G1053" s="4">
        <f t="shared" si="65"/>
        <v>5814907107.328949</v>
      </c>
      <c r="H1053" s="4">
        <f t="shared" si="66"/>
        <v>1</v>
      </c>
    </row>
    <row r="1054" spans="1:8" x14ac:dyDescent="0.3">
      <c r="A1054" s="1">
        <v>45886</v>
      </c>
      <c r="B1054" s="26">
        <v>165708716309.7066</v>
      </c>
      <c r="C1054" s="2">
        <v>166492984191.68701</v>
      </c>
      <c r="D1054" s="5">
        <f t="shared" si="67"/>
        <v>-2.0543229655621519E-5</v>
      </c>
      <c r="E1054" s="4">
        <f>C1054*(1+ReservesUSDT!$E$18)</f>
        <v>172294982812.96982</v>
      </c>
      <c r="F1054" s="4">
        <f t="shared" si="64"/>
        <v>172291443317.56937</v>
      </c>
      <c r="G1054" s="4">
        <f t="shared" si="65"/>
        <v>5798459125.8823547</v>
      </c>
      <c r="H1054" s="4">
        <f t="shared" si="66"/>
        <v>1</v>
      </c>
    </row>
    <row r="1055" spans="1:8" x14ac:dyDescent="0.3">
      <c r="A1055" s="1">
        <v>45887</v>
      </c>
      <c r="B1055" s="26">
        <v>165299508693.48865</v>
      </c>
      <c r="C1055" s="2">
        <v>166762498064.897</v>
      </c>
      <c r="D1055" s="5">
        <f t="shared" si="67"/>
        <v>-2.4694392988547139E-3</v>
      </c>
      <c r="E1055" s="4">
        <f>C1055*(1+ReservesUSDT!$E$18)</f>
        <v>172573888788.36581</v>
      </c>
      <c r="F1055" s="4">
        <f t="shared" si="64"/>
        <v>172147728045.43564</v>
      </c>
      <c r="G1055" s="4">
        <f t="shared" si="65"/>
        <v>5385229980.5386353</v>
      </c>
      <c r="H1055" s="4">
        <f t="shared" si="66"/>
        <v>1</v>
      </c>
    </row>
    <row r="1056" spans="1:8" x14ac:dyDescent="0.3">
      <c r="A1056" s="1">
        <v>45888</v>
      </c>
      <c r="B1056" s="26">
        <v>165652541871.41528</v>
      </c>
      <c r="C1056" s="2">
        <v>166805473910.423</v>
      </c>
      <c r="D1056" s="5">
        <f t="shared" si="67"/>
        <v>2.1357182529880207E-3</v>
      </c>
      <c r="E1056" s="4">
        <f>C1056*(1+ReservesUSDT!$E$18)</f>
        <v>172618362269.34894</v>
      </c>
      <c r="F1056" s="4">
        <f t="shared" si="64"/>
        <v>172987026456.44849</v>
      </c>
      <c r="G1056" s="4">
        <f t="shared" si="65"/>
        <v>6181552546.0254822</v>
      </c>
      <c r="H1056" s="4">
        <f t="shared" si="66"/>
        <v>1</v>
      </c>
    </row>
    <row r="1057" spans="1:8" x14ac:dyDescent="0.3">
      <c r="A1057" s="1">
        <v>45889</v>
      </c>
      <c r="B1057" s="26">
        <v>165490522275.20398</v>
      </c>
      <c r="C1057" s="2">
        <v>167025249464.97101</v>
      </c>
      <c r="D1057" s="5">
        <f t="shared" si="67"/>
        <v>-9.7806888068803933E-4</v>
      </c>
      <c r="E1057" s="4">
        <f>C1057*(1+ReservesUSDT!$E$18)</f>
        <v>172845796629.88611</v>
      </c>
      <c r="F1057" s="4">
        <f t="shared" si="64"/>
        <v>172676741535.04468</v>
      </c>
      <c r="G1057" s="4">
        <f t="shared" si="65"/>
        <v>5651492070.0736694</v>
      </c>
      <c r="H1057" s="4">
        <f t="shared" si="66"/>
        <v>1</v>
      </c>
    </row>
    <row r="1058" spans="1:8" x14ac:dyDescent="0.3">
      <c r="A1058" s="1">
        <v>45890</v>
      </c>
      <c r="B1058" s="26">
        <v>164790091414.62006</v>
      </c>
      <c r="C1058" s="2">
        <v>167022764187.698</v>
      </c>
      <c r="D1058" s="5">
        <f t="shared" si="67"/>
        <v>-4.2324530187845769E-3</v>
      </c>
      <c r="E1058" s="4">
        <f>C1058*(1+ReservesUSDT!$E$18)</f>
        <v>172843224744.90778</v>
      </c>
      <c r="F1058" s="4">
        <f t="shared" si="64"/>
        <v>172111673916.55972</v>
      </c>
      <c r="G1058" s="4">
        <f t="shared" si="65"/>
        <v>5088909728.8617249</v>
      </c>
      <c r="H1058" s="4">
        <f t="shared" si="66"/>
        <v>1</v>
      </c>
    </row>
    <row r="1059" spans="1:8" x14ac:dyDescent="0.3">
      <c r="A1059" s="1">
        <v>45891</v>
      </c>
      <c r="B1059" s="26">
        <v>166430530495.47003</v>
      </c>
      <c r="C1059" s="2">
        <v>167022463443.884</v>
      </c>
      <c r="D1059" s="5">
        <f t="shared" si="67"/>
        <v>9.9547191628321235E-3</v>
      </c>
      <c r="E1059" s="4">
        <f>C1059*(1+ReservesUSDT!$E$18)</f>
        <v>172842913520.68103</v>
      </c>
      <c r="F1059" s="4">
        <f t="shared" si="64"/>
        <v>174563516184.06509</v>
      </c>
      <c r="G1059" s="4">
        <f t="shared" si="65"/>
        <v>7541052740.1810913</v>
      </c>
      <c r="H1059" s="4">
        <f t="shared" si="66"/>
        <v>1</v>
      </c>
    </row>
    <row r="1060" spans="1:8" x14ac:dyDescent="0.3">
      <c r="A1060" s="1">
        <v>45892</v>
      </c>
      <c r="B1060" s="26">
        <v>166284411138.68713</v>
      </c>
      <c r="C1060" s="2">
        <v>167015858355.22699</v>
      </c>
      <c r="D1060" s="5">
        <f t="shared" si="67"/>
        <v>-8.779600494446245E-4</v>
      </c>
      <c r="E1060" s="4">
        <f>C1060*(1+ReservesUSDT!$E$18)</f>
        <v>172836078255.86694</v>
      </c>
      <c r="F1060" s="4">
        <f t="shared" si="64"/>
        <v>172684335084.0556</v>
      </c>
      <c r="G1060" s="4">
        <f t="shared" si="65"/>
        <v>5668476728.8286133</v>
      </c>
      <c r="H1060" s="4">
        <f t="shared" si="66"/>
        <v>1</v>
      </c>
    </row>
    <row r="1061" spans="1:8" x14ac:dyDescent="0.3">
      <c r="A1061" s="1">
        <v>45893</v>
      </c>
      <c r="B1061" s="26">
        <v>166075110208.28305</v>
      </c>
      <c r="C1061" s="2">
        <v>167091079556.328</v>
      </c>
      <c r="D1061" s="5">
        <f t="shared" si="67"/>
        <v>-1.2586924352729542E-3</v>
      </c>
      <c r="E1061" s="4">
        <f>C1061*(1+ReservesUSDT!$E$18)</f>
        <v>172913920788.47449</v>
      </c>
      <c r="F1061" s="4">
        <f t="shared" si="64"/>
        <v>172696275344.42465</v>
      </c>
      <c r="G1061" s="4">
        <f t="shared" si="65"/>
        <v>5605195788.0966492</v>
      </c>
      <c r="H1061" s="4">
        <f t="shared" si="66"/>
        <v>1</v>
      </c>
    </row>
    <row r="1062" spans="1:8" x14ac:dyDescent="0.3">
      <c r="A1062" s="1">
        <v>45894</v>
      </c>
      <c r="B1062" s="26">
        <v>165639457073.45953</v>
      </c>
      <c r="C1062" s="2">
        <v>167139162109.30099</v>
      </c>
      <c r="D1062" s="5">
        <f t="shared" si="67"/>
        <v>-2.6232295391955037E-3</v>
      </c>
      <c r="E1062" s="4">
        <f>C1062*(1+ReservesUSDT!$E$18)</f>
        <v>172963678937.01334</v>
      </c>
      <c r="F1062" s="4">
        <f t="shared" si="64"/>
        <v>172509955505.21783</v>
      </c>
      <c r="G1062" s="4">
        <f t="shared" si="65"/>
        <v>5370793395.9168396</v>
      </c>
      <c r="H1062" s="4">
        <f t="shared" si="66"/>
        <v>1</v>
      </c>
    </row>
    <row r="1063" spans="1:8" x14ac:dyDescent="0.3">
      <c r="A1063" s="1">
        <v>45895</v>
      </c>
      <c r="B1063" s="26">
        <v>166345231881.86786</v>
      </c>
      <c r="C1063" s="2">
        <v>167189640747.673</v>
      </c>
      <c r="D1063" s="5">
        <f t="shared" si="67"/>
        <v>4.2609099358211534E-3</v>
      </c>
      <c r="E1063" s="4">
        <f>C1063*(1+ReservesUSDT!$E$18)</f>
        <v>173015916670.4707</v>
      </c>
      <c r="F1063" s="4">
        <f t="shared" si="64"/>
        <v>173753121908.8671</v>
      </c>
      <c r="G1063" s="4">
        <f t="shared" si="65"/>
        <v>6563481161.1940918</v>
      </c>
      <c r="H1063" s="4">
        <f t="shared" si="66"/>
        <v>1</v>
      </c>
    </row>
    <row r="1064" spans="1:8" x14ac:dyDescent="0.3">
      <c r="A1064" s="1">
        <v>45896</v>
      </c>
      <c r="B1064" s="26">
        <v>166530696757.05151</v>
      </c>
      <c r="C1064" s="2">
        <v>167227656284.755</v>
      </c>
      <c r="D1064" s="5">
        <f t="shared" si="67"/>
        <v>1.114939533195427E-3</v>
      </c>
      <c r="E1064" s="4">
        <f>C1064*(1+ReservesUSDT!$E$18)</f>
        <v>173055256984.65854</v>
      </c>
      <c r="F1064" s="4">
        <f t="shared" si="64"/>
        <v>173248203132.09805</v>
      </c>
      <c r="G1064" s="4">
        <f t="shared" si="65"/>
        <v>6020546847.3430481</v>
      </c>
      <c r="H1064" s="4">
        <f t="shared" si="66"/>
        <v>1</v>
      </c>
    </row>
    <row r="1065" spans="1:8" x14ac:dyDescent="0.3">
      <c r="A1065" s="1">
        <v>45897</v>
      </c>
      <c r="B1065" s="26">
        <v>166526721298.06262</v>
      </c>
      <c r="C1065" s="2">
        <v>167227040389.98599</v>
      </c>
      <c r="D1065" s="5">
        <f t="shared" si="67"/>
        <v>-2.3872229362562049E-5</v>
      </c>
      <c r="E1065" s="4">
        <f>C1065*(1+ReservesUSDT!$E$18)</f>
        <v>173054619626.99954</v>
      </c>
      <c r="F1065" s="4">
        <f t="shared" si="64"/>
        <v>173050488427.42755</v>
      </c>
      <c r="G1065" s="4">
        <f t="shared" si="65"/>
        <v>5823448037.4415588</v>
      </c>
      <c r="H1065" s="4">
        <f t="shared" si="66"/>
        <v>1</v>
      </c>
    </row>
    <row r="1066" spans="1:8" x14ac:dyDescent="0.3">
      <c r="A1066" s="1">
        <v>45898</v>
      </c>
      <c r="B1066" s="26">
        <v>167108291966.98407</v>
      </c>
      <c r="C1066" s="2">
        <v>167350893321.80801</v>
      </c>
      <c r="D1066" s="5">
        <f t="shared" si="67"/>
        <v>3.4923564481913194E-3</v>
      </c>
      <c r="E1066" s="4">
        <f>C1066*(1+ReservesUSDT!$E$18)</f>
        <v>173182788623.80872</v>
      </c>
      <c r="F1066" s="4">
        <f t="shared" si="64"/>
        <v>173787604652.37482</v>
      </c>
      <c r="G1066" s="4">
        <f t="shared" si="65"/>
        <v>6436711330.566803</v>
      </c>
      <c r="H1066" s="4">
        <f t="shared" si="66"/>
        <v>1</v>
      </c>
    </row>
    <row r="1067" spans="1:8" x14ac:dyDescent="0.3">
      <c r="A1067" s="1">
        <v>45899</v>
      </c>
      <c r="B1067" s="26">
        <v>167180082019.60437</v>
      </c>
      <c r="C1067" s="2">
        <v>167393291686.28201</v>
      </c>
      <c r="D1067" s="5">
        <f t="shared" si="67"/>
        <v>4.2960197710885584E-4</v>
      </c>
      <c r="E1067" s="4">
        <f>C1067*(1+ReservesUSDT!$E$18)</f>
        <v>173226664499.50287</v>
      </c>
      <c r="F1067" s="4">
        <f t="shared" si="64"/>
        <v>173301083017.05981</v>
      </c>
      <c r="G1067" s="4">
        <f t="shared" si="65"/>
        <v>5907791330.7778015</v>
      </c>
      <c r="H1067" s="4">
        <f t="shared" si="66"/>
        <v>1</v>
      </c>
    </row>
    <row r="1068" spans="1:8" x14ac:dyDescent="0.3">
      <c r="A1068" s="1">
        <v>45900</v>
      </c>
      <c r="B1068" s="26">
        <v>167218745246.36636</v>
      </c>
      <c r="C1068" s="2">
        <v>167623030177.18201</v>
      </c>
      <c r="D1068" s="5">
        <f t="shared" si="67"/>
        <v>2.3126694457213849E-4</v>
      </c>
      <c r="E1068" s="4">
        <f>C1068*(1+ReservesUSDT!$E$18)</f>
        <v>173464408987.85632</v>
      </c>
      <c r="F1068" s="4">
        <f t="shared" si="64"/>
        <v>173504525571.71494</v>
      </c>
      <c r="G1068" s="4">
        <f t="shared" si="65"/>
        <v>5881495394.5329285</v>
      </c>
      <c r="H1068" s="4">
        <f t="shared" si="66"/>
        <v>1</v>
      </c>
    </row>
    <row r="1069" spans="1:8" x14ac:dyDescent="0.3">
      <c r="A1069" s="1">
        <v>45901</v>
      </c>
      <c r="B1069" s="26">
        <v>167271887469.98984</v>
      </c>
      <c r="C1069" s="2">
        <v>168033937030.53201</v>
      </c>
      <c r="D1069" s="5">
        <f t="shared" si="67"/>
        <v>3.1780063619768663E-4</v>
      </c>
      <c r="E1069" s="4">
        <f>C1069*(1+ReservesUSDT!$E$18)</f>
        <v>173889635249.36749</v>
      </c>
      <c r="F1069" s="4">
        <f t="shared" si="64"/>
        <v>173944897486.07791</v>
      </c>
      <c r="G1069" s="4">
        <f t="shared" si="65"/>
        <v>5910960455.5458984</v>
      </c>
      <c r="H1069" s="4">
        <f t="shared" si="66"/>
        <v>1</v>
      </c>
    </row>
    <row r="1070" spans="1:8" x14ac:dyDescent="0.3">
      <c r="A1070" s="1">
        <v>45902</v>
      </c>
      <c r="B1070" s="26">
        <v>168157425194.99811</v>
      </c>
      <c r="C1070" s="2">
        <v>168042730226.59201</v>
      </c>
      <c r="D1070" s="5">
        <f t="shared" si="67"/>
        <v>5.2940021087951438E-3</v>
      </c>
      <c r="E1070" s="4">
        <f>C1070*(1+ReservesUSDT!$E$18)</f>
        <v>173898734873.42303</v>
      </c>
      <c r="F1070" s="4">
        <f t="shared" si="64"/>
        <v>174819355142.55972</v>
      </c>
      <c r="G1070" s="4">
        <f t="shared" si="65"/>
        <v>6776624915.9677124</v>
      </c>
      <c r="H1070" s="4">
        <f t="shared" si="66"/>
        <v>1</v>
      </c>
    </row>
    <row r="1071" spans="1:8" x14ac:dyDescent="0.3">
      <c r="A1071" s="1">
        <v>45903</v>
      </c>
      <c r="B1071" s="26">
        <v>168439892468.56708</v>
      </c>
      <c r="C1071" s="2">
        <v>168030536519.75299</v>
      </c>
      <c r="D1071" s="5">
        <f t="shared" si="67"/>
        <v>1.6797787742136041E-3</v>
      </c>
      <c r="E1071" s="4">
        <f>C1071*(1+ReservesUSDT!$E$18)</f>
        <v>173886116236.54501</v>
      </c>
      <c r="F1071" s="4">
        <f t="shared" si="64"/>
        <v>174178206443.72958</v>
      </c>
      <c r="G1071" s="4">
        <f t="shared" si="65"/>
        <v>6147669923.976593</v>
      </c>
      <c r="H1071" s="4">
        <f t="shared" si="66"/>
        <v>1</v>
      </c>
    </row>
    <row r="1072" spans="1:8" x14ac:dyDescent="0.3">
      <c r="A1072" s="1">
        <v>45904</v>
      </c>
      <c r="B1072" s="26">
        <v>169388131257.35968</v>
      </c>
      <c r="C1072" s="2">
        <v>168208879799.117</v>
      </c>
      <c r="D1072" s="5">
        <f t="shared" si="67"/>
        <v>5.6295380797013713E-3</v>
      </c>
      <c r="E1072" s="4">
        <f>C1072*(1+ReservesUSDT!$E$18)</f>
        <v>174070674477.25415</v>
      </c>
      <c r="F1072" s="4">
        <f t="shared" si="64"/>
        <v>175050611967.78314</v>
      </c>
      <c r="G1072" s="4">
        <f t="shared" si="65"/>
        <v>6841732168.6661377</v>
      </c>
      <c r="H1072" s="4">
        <f t="shared" si="66"/>
        <v>1</v>
      </c>
    </row>
    <row r="1073" spans="1:8" x14ac:dyDescent="0.3">
      <c r="A1073" s="1">
        <v>45905</v>
      </c>
      <c r="B1073" s="26">
        <v>171611767851.55139</v>
      </c>
      <c r="C1073" s="2">
        <v>168341103332.74799</v>
      </c>
      <c r="D1073" s="5">
        <f t="shared" si="67"/>
        <v>1.3127463994589039E-2</v>
      </c>
      <c r="E1073" s="4">
        <f>C1073*(1+ReservesUSDT!$E$18)</f>
        <v>174207505777.17361</v>
      </c>
      <c r="F1073" s="4">
        <f t="shared" si="64"/>
        <v>176494408536.85062</v>
      </c>
      <c r="G1073" s="4">
        <f t="shared" si="65"/>
        <v>8153305204.1026306</v>
      </c>
      <c r="H1073" s="4">
        <f t="shared" si="66"/>
        <v>1</v>
      </c>
    </row>
    <row r="1074" spans="1:8" x14ac:dyDescent="0.3">
      <c r="A1074" s="1">
        <v>45906</v>
      </c>
      <c r="B1074" s="26">
        <v>171490907803.55313</v>
      </c>
      <c r="C1074" s="2">
        <v>168571448655.17899</v>
      </c>
      <c r="D1074" s="5">
        <f t="shared" si="67"/>
        <v>-7.0426433752962417E-4</v>
      </c>
      <c r="E1074" s="4">
        <f>C1074*(1+ReservesUSDT!$E$18)</f>
        <v>174445878244.10953</v>
      </c>
      <c r="F1074" s="4">
        <f t="shared" si="64"/>
        <v>174323022233.23318</v>
      </c>
      <c r="G1074" s="4">
        <f t="shared" si="65"/>
        <v>5751573578.0541992</v>
      </c>
      <c r="H1074" s="4">
        <f t="shared" si="66"/>
        <v>1</v>
      </c>
    </row>
    <row r="1075" spans="1:8" x14ac:dyDescent="0.3">
      <c r="A1075" s="1">
        <v>45907</v>
      </c>
      <c r="B1075" s="26">
        <v>171586108922.85187</v>
      </c>
      <c r="C1075" s="2">
        <v>168935354719.06799</v>
      </c>
      <c r="D1075" s="5">
        <f t="shared" si="67"/>
        <v>5.5513799838176662E-4</v>
      </c>
      <c r="E1075" s="4">
        <f>C1075*(1+ReservesUSDT!$E$18)</f>
        <v>174822465818.22079</v>
      </c>
      <c r="F1075" s="4">
        <f t="shared" si="64"/>
        <v>174919516411.96729</v>
      </c>
      <c r="G1075" s="4">
        <f t="shared" si="65"/>
        <v>5984161692.899292</v>
      </c>
      <c r="H1075" s="4">
        <f t="shared" si="66"/>
        <v>1</v>
      </c>
    </row>
    <row r="1076" spans="1:8" x14ac:dyDescent="0.3">
      <c r="A1076" s="1">
        <v>45908</v>
      </c>
      <c r="B1076" s="26">
        <v>171372141563.62576</v>
      </c>
      <c r="C1076" s="2">
        <v>168873494952.155</v>
      </c>
      <c r="D1076" s="5">
        <f t="shared" si="67"/>
        <v>-1.2469969776067842E-3</v>
      </c>
      <c r="E1076" s="4">
        <f>C1076*(1+ReservesUSDT!$E$18)</f>
        <v>174758450343.16138</v>
      </c>
      <c r="F1076" s="4">
        <f t="shared" si="64"/>
        <v>174540527083.77222</v>
      </c>
      <c r="G1076" s="4">
        <f t="shared" si="65"/>
        <v>5667032131.617218</v>
      </c>
      <c r="H1076" s="4">
        <f t="shared" si="66"/>
        <v>1</v>
      </c>
    </row>
    <row r="1077" spans="1:8" x14ac:dyDescent="0.3">
      <c r="A1077" s="1">
        <v>45909</v>
      </c>
      <c r="B1077" s="26">
        <v>171283064396.8183</v>
      </c>
      <c r="C1077" s="2">
        <v>168888299256.797</v>
      </c>
      <c r="D1077" s="5">
        <f t="shared" si="67"/>
        <v>-5.1978790715171579E-4</v>
      </c>
      <c r="E1077" s="4">
        <f>C1077*(1+ReservesUSDT!$E$18)</f>
        <v>174773770552.75601</v>
      </c>
      <c r="F1077" s="4">
        <f t="shared" si="64"/>
        <v>174682925260.33539</v>
      </c>
      <c r="G1077" s="4">
        <f t="shared" si="65"/>
        <v>5794626003.5383911</v>
      </c>
      <c r="H1077" s="4">
        <f t="shared" si="66"/>
        <v>1</v>
      </c>
    </row>
    <row r="1078" spans="1:8" x14ac:dyDescent="0.3">
      <c r="A1078" s="1">
        <v>45910</v>
      </c>
      <c r="B1078" s="26">
        <v>171213948842.89343</v>
      </c>
      <c r="C1078" s="2">
        <v>168935638241.065</v>
      </c>
      <c r="D1078" s="5">
        <f t="shared" si="67"/>
        <v>-4.0351656579860673E-4</v>
      </c>
      <c r="E1078" s="4">
        <f>C1078*(1+ReservesUSDT!$E$18)</f>
        <v>174822759220.4794</v>
      </c>
      <c r="F1078" s="4">
        <f t="shared" si="64"/>
        <v>174752215341.05533</v>
      </c>
      <c r="G1078" s="4">
        <f t="shared" si="65"/>
        <v>5816577099.9903259</v>
      </c>
      <c r="H1078" s="4">
        <f t="shared" si="66"/>
        <v>1</v>
      </c>
    </row>
    <row r="1079" spans="1:8" x14ac:dyDescent="0.3">
      <c r="A1079" s="1">
        <v>45911</v>
      </c>
      <c r="B1079" s="26">
        <v>171470156051.6994</v>
      </c>
      <c r="C1079" s="2">
        <v>169143657795.09799</v>
      </c>
      <c r="D1079" s="5">
        <f t="shared" si="67"/>
        <v>1.4964155113381908E-3</v>
      </c>
      <c r="E1079" s="4">
        <f>C1079*(1+ReservesUSDT!$E$18)</f>
        <v>175038027903.78687</v>
      </c>
      <c r="F1079" s="4">
        <f t="shared" si="64"/>
        <v>175299957523.81613</v>
      </c>
      <c r="G1079" s="4">
        <f t="shared" si="65"/>
        <v>6156299728.7181396</v>
      </c>
      <c r="H1079" s="4">
        <f t="shared" si="66"/>
        <v>1</v>
      </c>
    </row>
    <row r="1080" spans="1:8" x14ac:dyDescent="0.3">
      <c r="A1080" s="1">
        <v>45912</v>
      </c>
      <c r="B1080" s="26">
        <v>171651325409.42523</v>
      </c>
      <c r="C1080" s="2">
        <v>169443595938.29901</v>
      </c>
      <c r="D1080" s="5">
        <f t="shared" si="67"/>
        <v>1.0565649550771173E-3</v>
      </c>
      <c r="E1080" s="4">
        <f>C1080*(1+ReservesUSDT!$E$18)</f>
        <v>175348418383.47385</v>
      </c>
      <c r="F1080" s="4">
        <f t="shared" si="64"/>
        <v>175533685377.26602</v>
      </c>
      <c r="G1080" s="4">
        <f t="shared" si="65"/>
        <v>6090089438.9670105</v>
      </c>
      <c r="H1080" s="4">
        <f t="shared" si="66"/>
        <v>1</v>
      </c>
    </row>
    <row r="1081" spans="1:8" x14ac:dyDescent="0.3">
      <c r="A1081" s="1">
        <v>45913</v>
      </c>
      <c r="B1081" s="26">
        <v>171627257467.51175</v>
      </c>
      <c r="C1081" s="2">
        <v>169647322430.77802</v>
      </c>
      <c r="D1081" s="5">
        <f t="shared" si="67"/>
        <v>-1.4021413383249714E-4</v>
      </c>
      <c r="E1081" s="4">
        <f>C1081*(1+ReservesUSDT!$E$18)</f>
        <v>175559244399.30045</v>
      </c>
      <c r="F1081" s="4">
        <f t="shared" si="64"/>
        <v>175534628511.91071</v>
      </c>
      <c r="G1081" s="4">
        <f t="shared" si="65"/>
        <v>5887306081.1326904</v>
      </c>
      <c r="H1081" s="4">
        <f t="shared" si="66"/>
        <v>1</v>
      </c>
    </row>
    <row r="1082" spans="1:8" x14ac:dyDescent="0.3">
      <c r="A1082" s="1">
        <v>45914</v>
      </c>
      <c r="B1082" s="26">
        <v>171618049558.64035</v>
      </c>
      <c r="C1082" s="2">
        <v>170091547144.34799</v>
      </c>
      <c r="D1082" s="5">
        <f t="shared" si="67"/>
        <v>-5.3650620578971501E-5</v>
      </c>
      <c r="E1082" s="4">
        <f>C1082*(1+ReservesUSDT!$E$18)</f>
        <v>176018949592.05209</v>
      </c>
      <c r="F1082" s="4">
        <f t="shared" si="64"/>
        <v>176009506066.17282</v>
      </c>
      <c r="G1082" s="4">
        <f t="shared" si="65"/>
        <v>5917958921.8248291</v>
      </c>
      <c r="H1082" s="4">
        <f t="shared" si="66"/>
        <v>1</v>
      </c>
    </row>
    <row r="1083" spans="1:8" x14ac:dyDescent="0.3">
      <c r="A1083" s="1">
        <v>45915</v>
      </c>
      <c r="B1083" s="26">
        <v>172627277058.92459</v>
      </c>
      <c r="C1083" s="2">
        <v>170336524837.73401</v>
      </c>
      <c r="D1083" s="5">
        <f t="shared" si="67"/>
        <v>5.8806605883223069E-3</v>
      </c>
      <c r="E1083" s="4">
        <f>C1083*(1+ReservesUSDT!$E$18)</f>
        <v>176272464343.29776</v>
      </c>
      <c r="F1083" s="4">
        <f t="shared" si="64"/>
        <v>177309062877.16785</v>
      </c>
      <c r="G1083" s="4">
        <f t="shared" si="65"/>
        <v>6972538039.4338379</v>
      </c>
      <c r="H1083" s="4">
        <f t="shared" si="66"/>
        <v>1</v>
      </c>
    </row>
    <row r="1084" spans="1:8" x14ac:dyDescent="0.3">
      <c r="A1084" s="1">
        <v>45916</v>
      </c>
      <c r="B1084" s="26">
        <v>173643544070.59583</v>
      </c>
      <c r="C1084" s="2">
        <v>170303334835.32599</v>
      </c>
      <c r="D1084" s="5">
        <f t="shared" si="67"/>
        <v>5.8870592700384283E-3</v>
      </c>
      <c r="E1084" s="4">
        <f>C1084*(1+ReservesUSDT!$E$18)</f>
        <v>176238117725.49753</v>
      </c>
      <c r="F1084" s="4">
        <f t="shared" si="64"/>
        <v>177275641970.18753</v>
      </c>
      <c r="G1084" s="4">
        <f t="shared" si="65"/>
        <v>6972307134.8615417</v>
      </c>
      <c r="H1084" s="4">
        <f t="shared" si="66"/>
        <v>1</v>
      </c>
    </row>
    <row r="1085" spans="1:8" x14ac:dyDescent="0.3">
      <c r="A1085" s="1">
        <v>45917</v>
      </c>
      <c r="B1085" s="26">
        <v>173234395829.75891</v>
      </c>
      <c r="C1085" s="2">
        <v>170858172815.056</v>
      </c>
      <c r="D1085" s="5">
        <f t="shared" si="67"/>
        <v>-2.3562536864058267E-3</v>
      </c>
      <c r="E1085" s="4">
        <f>C1085*(1+ReservesUSDT!$E$18)</f>
        <v>176812290869.46317</v>
      </c>
      <c r="F1085" s="4">
        <f t="shared" si="64"/>
        <v>176395676257.30014</v>
      </c>
      <c r="G1085" s="4">
        <f t="shared" si="65"/>
        <v>5537503442.2441406</v>
      </c>
      <c r="H1085" s="4">
        <f t="shared" si="66"/>
        <v>1</v>
      </c>
    </row>
    <row r="1086" spans="1:8" x14ac:dyDescent="0.3">
      <c r="A1086" s="1">
        <v>45918</v>
      </c>
      <c r="B1086" s="26">
        <v>173267116306.96393</v>
      </c>
      <c r="C1086" s="2">
        <v>171006848211.07401</v>
      </c>
      <c r="D1086" s="5">
        <f t="shared" si="67"/>
        <v>1.8887979519478448E-4</v>
      </c>
      <c r="E1086" s="4">
        <f>C1086*(1+ReservesUSDT!$E$18)</f>
        <v>176966147351.32034</v>
      </c>
      <c r="F1086" s="4">
        <f t="shared" si="64"/>
        <v>176999572680.98846</v>
      </c>
      <c r="G1086" s="4">
        <f t="shared" si="65"/>
        <v>5992724469.9144592</v>
      </c>
      <c r="H1086" s="4">
        <f t="shared" si="66"/>
        <v>1</v>
      </c>
    </row>
    <row r="1087" spans="1:8" x14ac:dyDescent="0.3">
      <c r="A1087" s="1">
        <v>45919</v>
      </c>
      <c r="B1087" s="26">
        <v>173332658432.2186</v>
      </c>
      <c r="C1087" s="2">
        <v>171181401557.28101</v>
      </c>
      <c r="D1087" s="5">
        <f t="shared" si="67"/>
        <v>3.7827215372219434E-4</v>
      </c>
      <c r="E1087" s="4">
        <f>C1087*(1+ReservesUSDT!$E$18)</f>
        <v>177146783586.11841</v>
      </c>
      <c r="F1087" s="4">
        <f t="shared" si="64"/>
        <v>177213793281.47049</v>
      </c>
      <c r="G1087" s="4">
        <f t="shared" si="65"/>
        <v>6032391724.1894836</v>
      </c>
      <c r="H1087" s="4">
        <f t="shared" si="66"/>
        <v>1</v>
      </c>
    </row>
    <row r="1088" spans="1:8" x14ac:dyDescent="0.3">
      <c r="A1088" s="1">
        <v>45920</v>
      </c>
      <c r="B1088" s="26">
        <v>173367991493.0235</v>
      </c>
      <c r="C1088" s="2">
        <v>171519427516.86099</v>
      </c>
      <c r="D1088" s="5">
        <f t="shared" si="67"/>
        <v>2.0384537527137766E-4</v>
      </c>
      <c r="E1088" s="4">
        <f>C1088*(1+ReservesUSDT!$E$18)</f>
        <v>177496589178.10132</v>
      </c>
      <c r="F1088" s="4">
        <f t="shared" si="64"/>
        <v>177532771036.9317</v>
      </c>
      <c r="G1088" s="4">
        <f t="shared" si="65"/>
        <v>6013343520.0707092</v>
      </c>
      <c r="H1088" s="4">
        <f t="shared" si="66"/>
        <v>1</v>
      </c>
    </row>
    <row r="1089" spans="1:8" x14ac:dyDescent="0.3">
      <c r="A1089" s="1">
        <v>45921</v>
      </c>
      <c r="B1089" s="26">
        <v>173333998824.01636</v>
      </c>
      <c r="C1089" s="2">
        <v>171511067457.423</v>
      </c>
      <c r="D1089" s="5">
        <f t="shared" si="67"/>
        <v>-1.9607234711783007E-4</v>
      </c>
      <c r="E1089" s="4">
        <f>C1089*(1+ReservesUSDT!$E$18)</f>
        <v>177487937784.74576</v>
      </c>
      <c r="F1089" s="4">
        <f t="shared" si="64"/>
        <v>177453137308.19919</v>
      </c>
      <c r="G1089" s="4">
        <f t="shared" si="65"/>
        <v>5942069850.7761841</v>
      </c>
      <c r="H1089" s="4">
        <f t="shared" si="66"/>
        <v>1</v>
      </c>
    </row>
    <row r="1090" spans="1:8" x14ac:dyDescent="0.3">
      <c r="A1090" s="1">
        <v>45922</v>
      </c>
      <c r="B1090" s="26">
        <v>174116086413.2569</v>
      </c>
      <c r="C1090" s="2">
        <v>172005777812.51801</v>
      </c>
      <c r="D1090" s="5">
        <f t="shared" si="67"/>
        <v>4.5120264607440485E-3</v>
      </c>
      <c r="E1090" s="4">
        <f>C1090*(1+ReservesUSDT!$E$18)</f>
        <v>177999887958.15579</v>
      </c>
      <c r="F1090" s="4">
        <f t="shared" ref="F1090:F1153" si="68">E1090*(D1090+1)</f>
        <v>178803028162.63248</v>
      </c>
      <c r="G1090" s="4">
        <f t="shared" ref="G1090:G1153" si="69">F1090-C1090</f>
        <v>6797250350.1144714</v>
      </c>
      <c r="H1090" s="4">
        <f t="shared" si="66"/>
        <v>1</v>
      </c>
    </row>
    <row r="1091" spans="1:8" x14ac:dyDescent="0.3">
      <c r="A1091" s="1">
        <v>45923</v>
      </c>
      <c r="B1091" s="26">
        <v>174037379059.84406</v>
      </c>
      <c r="C1091" s="2">
        <v>172157397166.50101</v>
      </c>
      <c r="D1091" s="5">
        <f t="shared" si="67"/>
        <v>-4.5203952738768403E-4</v>
      </c>
      <c r="E1091" s="4">
        <f>C1091*(1+ReservesUSDT!$E$18)</f>
        <v>178156790989.92883</v>
      </c>
      <c r="F1091" s="4">
        <f t="shared" si="68"/>
        <v>178076257078.32883</v>
      </c>
      <c r="G1091" s="4">
        <f t="shared" si="69"/>
        <v>5918859911.8278198</v>
      </c>
      <c r="H1091" s="4">
        <f t="shared" ref="H1091:H1154" si="70">IF(G1091&gt;0,1,0)</f>
        <v>1</v>
      </c>
    </row>
    <row r="1092" spans="1:8" x14ac:dyDescent="0.3">
      <c r="A1092" s="1">
        <v>45924</v>
      </c>
      <c r="B1092" s="26">
        <v>173689181091.06323</v>
      </c>
      <c r="C1092" s="2">
        <v>172785885820.298</v>
      </c>
      <c r="D1092" s="5">
        <f t="shared" ref="D1092:D1155" si="71">(B1092-B1091)/B1091</f>
        <v>-2.0007079551634267E-3</v>
      </c>
      <c r="E1092" s="4">
        <f>C1092*(1+ReservesUSDT!$E$18)</f>
        <v>178807181409.25983</v>
      </c>
      <c r="F1092" s="4">
        <f t="shared" si="68"/>
        <v>178449440458.97397</v>
      </c>
      <c r="G1092" s="4">
        <f t="shared" si="69"/>
        <v>5663554638.6759644</v>
      </c>
      <c r="H1092" s="4">
        <f t="shared" si="70"/>
        <v>1</v>
      </c>
    </row>
    <row r="1093" spans="1:8" x14ac:dyDescent="0.3">
      <c r="A1093" s="1">
        <v>45925</v>
      </c>
      <c r="B1093" s="26">
        <v>172811506833.35992</v>
      </c>
      <c r="C1093" s="2">
        <v>173101417753.83401</v>
      </c>
      <c r="D1093" s="5">
        <f t="shared" si="71"/>
        <v>-5.0531314166491099E-3</v>
      </c>
      <c r="E1093" s="4">
        <f>C1093*(1+ReservesUSDT!$E$18)</f>
        <v>179133709096.47421</v>
      </c>
      <c r="F1093" s="4">
        <f t="shared" si="68"/>
        <v>178228522923.25793</v>
      </c>
      <c r="G1093" s="4">
        <f t="shared" si="69"/>
        <v>5127105169.4239197</v>
      </c>
      <c r="H1093" s="4">
        <f t="shared" si="70"/>
        <v>1</v>
      </c>
    </row>
    <row r="1094" spans="1:8" x14ac:dyDescent="0.3">
      <c r="A1094" s="1">
        <v>45926</v>
      </c>
      <c r="B1094" s="26">
        <v>173478334993.83365</v>
      </c>
      <c r="C1094" s="2">
        <v>173523720973.87299</v>
      </c>
      <c r="D1094" s="5">
        <f t="shared" si="71"/>
        <v>3.8587023091971465E-3</v>
      </c>
      <c r="E1094" s="4">
        <f>C1094*(1+ReservesUSDT!$E$18)</f>
        <v>179570728868.75906</v>
      </c>
      <c r="F1094" s="4">
        <f t="shared" si="68"/>
        <v>180263638854.90915</v>
      </c>
      <c r="G1094" s="4">
        <f t="shared" si="69"/>
        <v>6739917881.0361633</v>
      </c>
      <c r="H1094" s="4">
        <f t="shared" si="70"/>
        <v>1</v>
      </c>
    </row>
    <row r="1095" spans="1:8" x14ac:dyDescent="0.3">
      <c r="A1095" s="1">
        <v>45927</v>
      </c>
      <c r="B1095" s="26">
        <v>173485027794.86594</v>
      </c>
      <c r="C1095" s="2">
        <v>173535663991.022</v>
      </c>
      <c r="D1095" s="5">
        <f t="shared" si="71"/>
        <v>3.8580039591257871E-5</v>
      </c>
      <c r="E1095" s="4">
        <f>C1095*(1+ReservesUSDT!$E$18)</f>
        <v>179583088079.83582</v>
      </c>
      <c r="F1095" s="4">
        <f t="shared" si="68"/>
        <v>179590016402.48386</v>
      </c>
      <c r="G1095" s="4">
        <f t="shared" si="69"/>
        <v>6054352411.461853</v>
      </c>
      <c r="H1095" s="4">
        <f t="shared" si="70"/>
        <v>1</v>
      </c>
    </row>
    <row r="1096" spans="1:8" x14ac:dyDescent="0.3">
      <c r="A1096" s="1">
        <v>45928</v>
      </c>
      <c r="B1096" s="26">
        <v>173602099779.08798</v>
      </c>
      <c r="C1096" s="2">
        <v>174270349818.452</v>
      </c>
      <c r="D1096" s="5">
        <f t="shared" si="71"/>
        <v>6.7482471375267857E-4</v>
      </c>
      <c r="E1096" s="4">
        <f>C1096*(1+ReservesUSDT!$E$18)</f>
        <v>180343376464.5058</v>
      </c>
      <c r="F1096" s="4">
        <f t="shared" si="68"/>
        <v>180465076631.90564</v>
      </c>
      <c r="G1096" s="4">
        <f t="shared" si="69"/>
        <v>6194726813.4536438</v>
      </c>
      <c r="H1096" s="4">
        <f t="shared" si="70"/>
        <v>1</v>
      </c>
    </row>
    <row r="1097" spans="1:8" x14ac:dyDescent="0.3">
      <c r="A1097" s="1">
        <v>45929</v>
      </c>
      <c r="B1097" s="26">
        <v>173952973977.19952</v>
      </c>
      <c r="C1097" s="2">
        <v>174425533712.11899</v>
      </c>
      <c r="D1097" s="5">
        <f t="shared" si="71"/>
        <v>2.021140288959845E-3</v>
      </c>
      <c r="E1097" s="4">
        <f>C1097*(1+ReservesUSDT!$E$18)</f>
        <v>180503968254.13593</v>
      </c>
      <c r="F1097" s="4">
        <f t="shared" si="68"/>
        <v>180868792096.6915</v>
      </c>
      <c r="G1097" s="4">
        <f t="shared" si="69"/>
        <v>6443258384.5725098</v>
      </c>
      <c r="H1097" s="4">
        <f t="shared" si="70"/>
        <v>1</v>
      </c>
    </row>
    <row r="1098" spans="1:8" x14ac:dyDescent="0.3">
      <c r="A1098" s="18">
        <v>45930</v>
      </c>
      <c r="B1098" s="26">
        <v>171367224538.06491</v>
      </c>
      <c r="C1098" s="2">
        <v>174459824720.40701</v>
      </c>
      <c r="D1098" s="5">
        <v>0</v>
      </c>
      <c r="E1098" s="4">
        <f>C1098*(1+ReservesUSDT!$E$19)</f>
        <v>181330402948.21429</v>
      </c>
      <c r="F1098" s="4">
        <f t="shared" si="68"/>
        <v>181330402948.21429</v>
      </c>
      <c r="G1098" s="4">
        <f t="shared" si="69"/>
        <v>6870578227.8072815</v>
      </c>
      <c r="H1098" s="4">
        <f t="shared" si="70"/>
        <v>1</v>
      </c>
    </row>
    <row r="1099" spans="1:8" x14ac:dyDescent="0.3">
      <c r="A1099" s="1">
        <v>45931</v>
      </c>
      <c r="B1099" s="26">
        <v>181674074611.2168</v>
      </c>
      <c r="C1099" s="2">
        <v>174690086251.13199</v>
      </c>
      <c r="D1099" s="5">
        <v>0</v>
      </c>
      <c r="E1099" s="4">
        <f>C1099*(1+ReservesUSDT!$E$19)</f>
        <v>181569732640.40417</v>
      </c>
      <c r="F1099" s="4">
        <f t="shared" si="68"/>
        <v>181569732640.40417</v>
      </c>
      <c r="G1099" s="4">
        <f t="shared" si="69"/>
        <v>6879646389.2721863</v>
      </c>
      <c r="H1099" s="4">
        <f t="shared" si="70"/>
        <v>1</v>
      </c>
    </row>
    <row r="1100" spans="1:8" x14ac:dyDescent="0.3">
      <c r="A1100" s="1">
        <v>45932</v>
      </c>
      <c r="B1100" s="26">
        <v>181563939107.95618</v>
      </c>
      <c r="C1100" s="2">
        <v>174999290965.29599</v>
      </c>
      <c r="D1100" s="5">
        <f t="shared" si="71"/>
        <v>-6.0622575618623901E-4</v>
      </c>
      <c r="E1100" s="4">
        <f>C1100*(1+ReservesUSDT!$E$19)</f>
        <v>181891114457.12158</v>
      </c>
      <c r="F1100" s="4">
        <f t="shared" si="68"/>
        <v>181780847378.71628</v>
      </c>
      <c r="G1100" s="4">
        <f t="shared" si="69"/>
        <v>6781556413.4202881</v>
      </c>
      <c r="H1100" s="4">
        <f t="shared" si="70"/>
        <v>1</v>
      </c>
    </row>
    <row r="1101" spans="1:8" x14ac:dyDescent="0.3">
      <c r="A1101" s="1">
        <v>45933</v>
      </c>
      <c r="B1101" s="26">
        <v>181598280260.87137</v>
      </c>
      <c r="C1101" s="2">
        <v>175816608503.013</v>
      </c>
      <c r="D1101" s="5">
        <f t="shared" si="71"/>
        <v>1.8914082324889816E-4</v>
      </c>
      <c r="E1101" s="4">
        <f>C1101*(1+ReservesUSDT!$E$19)</f>
        <v>182740619600.71771</v>
      </c>
      <c r="F1101" s="4">
        <f t="shared" si="68"/>
        <v>182775183311.94998</v>
      </c>
      <c r="G1101" s="4">
        <f t="shared" si="69"/>
        <v>6958574808.9369812</v>
      </c>
      <c r="H1101" s="4">
        <f t="shared" si="70"/>
        <v>1</v>
      </c>
    </row>
    <row r="1102" spans="1:8" x14ac:dyDescent="0.3">
      <c r="A1102" s="1">
        <v>45934</v>
      </c>
      <c r="B1102" s="26">
        <v>181546384253.34937</v>
      </c>
      <c r="C1102" s="2">
        <v>176335566592.27301</v>
      </c>
      <c r="D1102" s="5">
        <f t="shared" si="71"/>
        <v>-2.8577367278728082E-4</v>
      </c>
      <c r="E1102" s="4">
        <f>C1102*(1+ReservesUSDT!$E$19)</f>
        <v>183280015301.64523</v>
      </c>
      <c r="F1102" s="4">
        <f t="shared" si="68"/>
        <v>183227638698.52399</v>
      </c>
      <c r="G1102" s="4">
        <f t="shared" si="69"/>
        <v>6892072106.2509766</v>
      </c>
      <c r="H1102" s="4">
        <f t="shared" si="70"/>
        <v>1</v>
      </c>
    </row>
    <row r="1103" spans="1:8" x14ac:dyDescent="0.3">
      <c r="A1103" s="1">
        <v>45935</v>
      </c>
      <c r="B1103" s="26">
        <v>181617205770.45197</v>
      </c>
      <c r="C1103" s="2">
        <v>176304224855.29401</v>
      </c>
      <c r="D1103" s="5">
        <f t="shared" si="71"/>
        <v>3.9010150157420997E-4</v>
      </c>
      <c r="E1103" s="4">
        <f>C1103*(1+ReservesUSDT!$E$19)</f>
        <v>183247439264.12708</v>
      </c>
      <c r="F1103" s="4">
        <f t="shared" si="68"/>
        <v>183318924365.34363</v>
      </c>
      <c r="G1103" s="4">
        <f t="shared" si="69"/>
        <v>7014699510.0496216</v>
      </c>
      <c r="H1103" s="4">
        <f t="shared" si="70"/>
        <v>1</v>
      </c>
    </row>
    <row r="1104" spans="1:8" x14ac:dyDescent="0.3">
      <c r="A1104" s="1">
        <v>45936</v>
      </c>
      <c r="B1104" s="26">
        <v>182334958996.27649</v>
      </c>
      <c r="C1104" s="2">
        <v>177067514950.84601</v>
      </c>
      <c r="D1104" s="5">
        <f t="shared" si="71"/>
        <v>3.9520111697550304E-3</v>
      </c>
      <c r="E1104" s="4">
        <f>C1104*(1+ReservesUSDT!$E$19)</f>
        <v>184040789256.39401</v>
      </c>
      <c r="F1104" s="4">
        <f t="shared" si="68"/>
        <v>184768120511.22583</v>
      </c>
      <c r="G1104" s="4">
        <f t="shared" si="69"/>
        <v>7700605560.3798218</v>
      </c>
      <c r="H1104" s="4">
        <f t="shared" si="70"/>
        <v>1</v>
      </c>
    </row>
    <row r="1105" spans="1:8" x14ac:dyDescent="0.3">
      <c r="A1105" s="1">
        <v>45937</v>
      </c>
      <c r="B1105" s="26">
        <v>182810320602.68973</v>
      </c>
      <c r="C1105" s="2">
        <v>177079964922.25101</v>
      </c>
      <c r="D1105" s="5">
        <f t="shared" si="71"/>
        <v>2.6070788017285595E-3</v>
      </c>
      <c r="E1105" s="4">
        <f>C1105*(1+ReservesUSDT!$E$19)</f>
        <v>184053729532.67355</v>
      </c>
      <c r="F1105" s="4">
        <f t="shared" si="68"/>
        <v>184533572109.31726</v>
      </c>
      <c r="G1105" s="4">
        <f t="shared" si="69"/>
        <v>7453607187.0662537</v>
      </c>
      <c r="H1105" s="4">
        <f t="shared" si="70"/>
        <v>1</v>
      </c>
    </row>
    <row r="1106" spans="1:8" x14ac:dyDescent="0.3">
      <c r="A1106" s="1">
        <v>45938</v>
      </c>
      <c r="B1106" s="26">
        <v>182690991968.52087</v>
      </c>
      <c r="C1106" s="2">
        <v>177494668064.36301</v>
      </c>
      <c r="D1106" s="5">
        <f t="shared" si="71"/>
        <v>-6.5274560963216239E-4</v>
      </c>
      <c r="E1106" s="4">
        <f>C1106*(1+ReservesUSDT!$E$19)</f>
        <v>184484764517.28146</v>
      </c>
      <c r="F1106" s="4">
        <f t="shared" si="68"/>
        <v>184364342897.19879</v>
      </c>
      <c r="G1106" s="4">
        <f t="shared" si="69"/>
        <v>6869674832.8357849</v>
      </c>
      <c r="H1106" s="4">
        <f t="shared" si="70"/>
        <v>1</v>
      </c>
    </row>
    <row r="1107" spans="1:8" x14ac:dyDescent="0.3">
      <c r="A1107" s="1">
        <v>45939</v>
      </c>
      <c r="B1107" s="26">
        <v>181800430031.26614</v>
      </c>
      <c r="C1107" s="2">
        <v>177950841608.52499</v>
      </c>
      <c r="D1107" s="5">
        <f t="shared" si="71"/>
        <v>-4.8746899212643241E-3</v>
      </c>
      <c r="E1107" s="4">
        <f>C1107*(1+ReservesUSDT!$E$19)</f>
        <v>184958903091.64822</v>
      </c>
      <c r="F1107" s="4">
        <f t="shared" si="68"/>
        <v>184057285790.89926</v>
      </c>
      <c r="G1107" s="4">
        <f t="shared" si="69"/>
        <v>6106444182.3742676</v>
      </c>
      <c r="H1107" s="4">
        <f t="shared" si="70"/>
        <v>1</v>
      </c>
    </row>
    <row r="1108" spans="1:8" x14ac:dyDescent="0.3">
      <c r="A1108" s="1">
        <v>45940</v>
      </c>
      <c r="B1108" s="26">
        <v>181632592800.93024</v>
      </c>
      <c r="C1108" s="2">
        <v>178429389762.362</v>
      </c>
      <c r="D1108" s="5">
        <f t="shared" si="71"/>
        <v>-9.2319490282306946E-4</v>
      </c>
      <c r="E1108" s="4">
        <f>C1108*(1+ReservesUSDT!$E$19)</f>
        <v>185456297432.74915</v>
      </c>
      <c r="F1108" s="4">
        <f t="shared" si="68"/>
        <v>185285085124.26279</v>
      </c>
      <c r="G1108" s="4">
        <f t="shared" si="69"/>
        <v>6855695361.9007874</v>
      </c>
      <c r="H1108" s="4">
        <f t="shared" si="70"/>
        <v>1</v>
      </c>
    </row>
    <row r="1109" spans="1:8" x14ac:dyDescent="0.3">
      <c r="A1109" s="1">
        <v>45941</v>
      </c>
      <c r="B1109" s="26">
        <v>181291898231.10281</v>
      </c>
      <c r="C1109" s="2">
        <v>178990649162.272</v>
      </c>
      <c r="D1109" s="5">
        <f t="shared" si="71"/>
        <v>-1.8757347708008836E-3</v>
      </c>
      <c r="E1109" s="4">
        <f>C1109*(1+ReservesUSDT!$E$19)</f>
        <v>186039660354.8847</v>
      </c>
      <c r="F1109" s="4">
        <f t="shared" si="68"/>
        <v>185690699295.20908</v>
      </c>
      <c r="G1109" s="4">
        <f t="shared" si="69"/>
        <v>6700050132.9370728</v>
      </c>
      <c r="H1109" s="4">
        <f t="shared" si="70"/>
        <v>1</v>
      </c>
    </row>
    <row r="1110" spans="1:8" x14ac:dyDescent="0.3">
      <c r="A1110" s="1">
        <v>45942</v>
      </c>
      <c r="B1110" s="26">
        <v>181691551016.76251</v>
      </c>
      <c r="C1110" s="2">
        <v>179446718177.73901</v>
      </c>
      <c r="D1110" s="5">
        <f t="shared" si="71"/>
        <v>2.2044712949623319E-3</v>
      </c>
      <c r="E1110" s="4">
        <f>C1110*(1+ReservesUSDT!$E$19)</f>
        <v>186513690284.00656</v>
      </c>
      <c r="F1110" s="4">
        <f t="shared" si="68"/>
        <v>186924854360.35513</v>
      </c>
      <c r="G1110" s="4">
        <f t="shared" si="69"/>
        <v>7478136182.6161194</v>
      </c>
      <c r="H1110" s="4">
        <f t="shared" si="70"/>
        <v>1</v>
      </c>
    </row>
    <row r="1111" spans="1:8" x14ac:dyDescent="0.3">
      <c r="A1111" s="1">
        <v>45943</v>
      </c>
      <c r="B1111" s="26">
        <v>182069772311.33929</v>
      </c>
      <c r="C1111" s="2">
        <v>180012440570.35999</v>
      </c>
      <c r="D1111" s="5">
        <f t="shared" si="71"/>
        <v>2.0816669375115205E-3</v>
      </c>
      <c r="E1111" s="4">
        <f>C1111*(1+ReservesUSDT!$E$19)</f>
        <v>187101691960.46814</v>
      </c>
      <c r="F1111" s="4">
        <f t="shared" si="68"/>
        <v>187491175366.57471</v>
      </c>
      <c r="G1111" s="4">
        <f t="shared" si="69"/>
        <v>7478734796.2147217</v>
      </c>
      <c r="H1111" s="4">
        <f t="shared" si="70"/>
        <v>1</v>
      </c>
    </row>
    <row r="1112" spans="1:8" x14ac:dyDescent="0.3">
      <c r="A1112" s="1">
        <v>45944</v>
      </c>
      <c r="B1112" s="26">
        <v>182142206416.6098</v>
      </c>
      <c r="C1112" s="2">
        <v>179968076038.43301</v>
      </c>
      <c r="D1112" s="5">
        <f t="shared" si="71"/>
        <v>3.9783707284834466E-4</v>
      </c>
      <c r="E1112" s="4">
        <f>C1112*(1+ReservesUSDT!$E$19)</f>
        <v>187055580264.1861</v>
      </c>
      <c r="F1112" s="4">
        <f t="shared" si="68"/>
        <v>187129997908.69836</v>
      </c>
      <c r="G1112" s="4">
        <f t="shared" si="69"/>
        <v>7161921870.2653503</v>
      </c>
      <c r="H1112" s="4">
        <f t="shared" si="70"/>
        <v>1</v>
      </c>
    </row>
    <row r="1113" spans="1:8" x14ac:dyDescent="0.3">
      <c r="A1113" s="1">
        <v>45945</v>
      </c>
      <c r="B1113" s="26">
        <v>181690509426.18994</v>
      </c>
      <c r="C1113" s="2">
        <v>180724457715.88</v>
      </c>
      <c r="D1113" s="5">
        <f t="shared" si="71"/>
        <v>-2.4799139052192241E-3</v>
      </c>
      <c r="E1113" s="4">
        <f>C1113*(1+ReservesUSDT!$E$19)</f>
        <v>187841749770.97034</v>
      </c>
      <c r="F1113" s="4">
        <f t="shared" si="68"/>
        <v>187375918403.7326</v>
      </c>
      <c r="G1113" s="4">
        <f t="shared" si="69"/>
        <v>6651460687.8526001</v>
      </c>
      <c r="H1113" s="4">
        <f t="shared" si="70"/>
        <v>1</v>
      </c>
    </row>
    <row r="1114" spans="1:8" x14ac:dyDescent="0.3">
      <c r="A1114" s="1">
        <v>45946</v>
      </c>
      <c r="B1114" s="26">
        <v>182307611490.94833</v>
      </c>
      <c r="C1114" s="2">
        <v>180746576093.009</v>
      </c>
      <c r="D1114" s="5">
        <f t="shared" si="71"/>
        <v>3.3964463345240617E-3</v>
      </c>
      <c r="E1114" s="4">
        <f>C1114*(1+ReservesUSDT!$E$19)</f>
        <v>187864739214.20627</v>
      </c>
      <c r="F1114" s="4">
        <f t="shared" si="68"/>
        <v>188502811719.09665</v>
      </c>
      <c r="G1114" s="4">
        <f t="shared" si="69"/>
        <v>7756235626.0876465</v>
      </c>
      <c r="H1114" s="4">
        <f t="shared" si="70"/>
        <v>1</v>
      </c>
    </row>
    <row r="1115" spans="1:8" x14ac:dyDescent="0.3">
      <c r="A1115" s="1">
        <v>45947</v>
      </c>
      <c r="B1115" s="26">
        <v>182512053340.47971</v>
      </c>
      <c r="C1115" s="2">
        <v>181409776329.57901</v>
      </c>
      <c r="D1115" s="5">
        <f t="shared" si="71"/>
        <v>1.1214114861107854E-3</v>
      </c>
      <c r="E1115" s="4">
        <f>C1115*(1+ReservesUSDT!$E$19)</f>
        <v>188554057607.85547</v>
      </c>
      <c r="F1115" s="4">
        <f t="shared" si="68"/>
        <v>188765504293.80972</v>
      </c>
      <c r="G1115" s="4">
        <f t="shared" si="69"/>
        <v>7355727964.2307129</v>
      </c>
      <c r="H1115" s="4">
        <f t="shared" si="70"/>
        <v>1</v>
      </c>
    </row>
    <row r="1116" spans="1:8" x14ac:dyDescent="0.3">
      <c r="A1116" s="1">
        <v>45948</v>
      </c>
      <c r="B1116" s="26">
        <v>182514030413.46631</v>
      </c>
      <c r="C1116" s="2">
        <v>181690604096.15799</v>
      </c>
      <c r="D1116" s="5">
        <f t="shared" si="71"/>
        <v>1.0832561194818822E-5</v>
      </c>
      <c r="E1116" s="4">
        <f>C1116*(1+ReservesUSDT!$E$19)</f>
        <v>188845944935.80859</v>
      </c>
      <c r="F1116" s="4">
        <f t="shared" si="68"/>
        <v>188847990621.06348</v>
      </c>
      <c r="G1116" s="4">
        <f t="shared" si="69"/>
        <v>7157386524.9054871</v>
      </c>
      <c r="H1116" s="4">
        <f t="shared" si="70"/>
        <v>1</v>
      </c>
    </row>
    <row r="1117" spans="1:8" x14ac:dyDescent="0.3">
      <c r="A1117" s="1">
        <v>45949</v>
      </c>
      <c r="B1117" s="26">
        <v>182672558859.66812</v>
      </c>
      <c r="C1117" s="2">
        <v>181974341826.867</v>
      </c>
      <c r="D1117" s="5">
        <f t="shared" si="71"/>
        <v>8.6858224456872303E-4</v>
      </c>
      <c r="E1117" s="4">
        <f>C1117*(1+ReservesUSDT!$E$19)</f>
        <v>189140856828.12268</v>
      </c>
      <c r="F1117" s="4">
        <f t="shared" si="68"/>
        <v>189305141218.08609</v>
      </c>
      <c r="G1117" s="4">
        <f t="shared" si="69"/>
        <v>7330799391.2190857</v>
      </c>
      <c r="H1117" s="4">
        <f t="shared" si="70"/>
        <v>1</v>
      </c>
    </row>
    <row r="1118" spans="1:8" x14ac:dyDescent="0.3">
      <c r="A1118" s="1">
        <v>45950</v>
      </c>
      <c r="B1118" s="26">
        <v>184411432483.63022</v>
      </c>
      <c r="C1118" s="2">
        <v>181983632002.44101</v>
      </c>
      <c r="D1118" s="5">
        <f t="shared" si="71"/>
        <v>9.5190741007680681E-3</v>
      </c>
      <c r="E1118" s="4">
        <f>C1118*(1+ReservesUSDT!$E$19)</f>
        <v>189150512869.46628</v>
      </c>
      <c r="F1118" s="4">
        <f t="shared" si="68"/>
        <v>190951050617.66901</v>
      </c>
      <c r="G1118" s="4">
        <f t="shared" si="69"/>
        <v>8967418615.2279968</v>
      </c>
      <c r="H1118" s="4">
        <f t="shared" si="70"/>
        <v>1</v>
      </c>
    </row>
    <row r="1119" spans="1:8" x14ac:dyDescent="0.3">
      <c r="A1119" s="1">
        <v>45951</v>
      </c>
      <c r="B1119" s="26">
        <v>183720621545.8129</v>
      </c>
      <c r="C1119" s="2">
        <v>181966466928.96701</v>
      </c>
      <c r="D1119" s="5">
        <f t="shared" si="71"/>
        <v>-3.7460309727741174E-3</v>
      </c>
      <c r="E1119" s="4">
        <f>C1119*(1+ReservesUSDT!$E$19)</f>
        <v>189132671800.92993</v>
      </c>
      <c r="F1119" s="4">
        <f t="shared" si="68"/>
        <v>188424174954.40012</v>
      </c>
      <c r="G1119" s="4">
        <f t="shared" si="69"/>
        <v>6457708025.4331055</v>
      </c>
      <c r="H1119" s="4">
        <f t="shared" si="70"/>
        <v>1</v>
      </c>
    </row>
    <row r="1120" spans="1:8" x14ac:dyDescent="0.3">
      <c r="A1120" s="1">
        <v>45952</v>
      </c>
      <c r="B1120" s="26">
        <v>183211944150.87253</v>
      </c>
      <c r="C1120" s="2">
        <v>182056845390.38</v>
      </c>
      <c r="D1120" s="5">
        <f t="shared" si="71"/>
        <v>-2.7687550295682184E-3</v>
      </c>
      <c r="E1120" s="4">
        <f>C1120*(1+ReservesUSDT!$E$19)</f>
        <v>189226609547.64108</v>
      </c>
      <c r="F1120" s="4">
        <f t="shared" si="68"/>
        <v>188702687420.72791</v>
      </c>
      <c r="G1120" s="4">
        <f t="shared" si="69"/>
        <v>6645842030.3479004</v>
      </c>
      <c r="H1120" s="4">
        <f t="shared" si="70"/>
        <v>1</v>
      </c>
    </row>
    <row r="1121" spans="1:8" x14ac:dyDescent="0.3">
      <c r="A1121" s="1">
        <v>45953</v>
      </c>
      <c r="B1121" s="26">
        <v>183384512619.73346</v>
      </c>
      <c r="C1121" s="2">
        <v>182479294245.74399</v>
      </c>
      <c r="D1121" s="5">
        <f t="shared" si="71"/>
        <v>9.4190621501632902E-4</v>
      </c>
      <c r="E1121" s="4">
        <f>C1121*(1+ReservesUSDT!$E$19)</f>
        <v>189665695287.24289</v>
      </c>
      <c r="F1121" s="4">
        <f t="shared" si="68"/>
        <v>189844342584.4093</v>
      </c>
      <c r="G1121" s="4">
        <f t="shared" si="69"/>
        <v>7365048338.6653137</v>
      </c>
      <c r="H1121" s="4">
        <f t="shared" si="70"/>
        <v>1</v>
      </c>
    </row>
    <row r="1122" spans="1:8" x14ac:dyDescent="0.3">
      <c r="A1122" s="1">
        <v>45954</v>
      </c>
      <c r="B1122" s="26">
        <v>184339491736.0899</v>
      </c>
      <c r="C1122" s="2">
        <v>182583812791.92899</v>
      </c>
      <c r="D1122" s="5">
        <f t="shared" si="71"/>
        <v>5.2075232674456658E-3</v>
      </c>
      <c r="E1122" s="4">
        <f>C1122*(1+ReservesUSDT!$E$19)</f>
        <v>189774329983.65887</v>
      </c>
      <c r="F1122" s="4">
        <f t="shared" si="68"/>
        <v>190762584222.61267</v>
      </c>
      <c r="G1122" s="4">
        <f t="shared" si="69"/>
        <v>8178771430.6836853</v>
      </c>
      <c r="H1122" s="4">
        <f t="shared" si="70"/>
        <v>1</v>
      </c>
    </row>
    <row r="1123" spans="1:8" x14ac:dyDescent="0.3">
      <c r="A1123" s="1">
        <v>45955</v>
      </c>
      <c r="B1123" s="26">
        <v>184386354409.32721</v>
      </c>
      <c r="C1123" s="2">
        <v>182964141441.565</v>
      </c>
      <c r="D1123" s="5">
        <f t="shared" si="71"/>
        <v>2.5421939051668727E-4</v>
      </c>
      <c r="E1123" s="4">
        <f>C1123*(1+ReservesUSDT!$E$19)</f>
        <v>190169636739.25015</v>
      </c>
      <c r="F1123" s="4">
        <f t="shared" si="68"/>
        <v>190217981548.39676</v>
      </c>
      <c r="G1123" s="4">
        <f t="shared" si="69"/>
        <v>7253840106.8317566</v>
      </c>
      <c r="H1123" s="4">
        <f t="shared" si="70"/>
        <v>1</v>
      </c>
    </row>
    <row r="1124" spans="1:8" x14ac:dyDescent="0.3">
      <c r="A1124" s="1">
        <v>45956</v>
      </c>
      <c r="B1124" s="26">
        <v>184548198122.02185</v>
      </c>
      <c r="C1124" s="2">
        <v>182955826348.95599</v>
      </c>
      <c r="D1124" s="5">
        <f t="shared" si="71"/>
        <v>8.777423536199283E-4</v>
      </c>
      <c r="E1124" s="4">
        <f>C1124*(1+ReservesUSDT!$E$19)</f>
        <v>190160994181.5968</v>
      </c>
      <c r="F1124" s="4">
        <f t="shared" si="68"/>
        <v>190327906540.19647</v>
      </c>
      <c r="G1124" s="4">
        <f t="shared" si="69"/>
        <v>7372080191.2404785</v>
      </c>
      <c r="H1124" s="4">
        <f t="shared" si="70"/>
        <v>1</v>
      </c>
    </row>
    <row r="1125" spans="1:8" x14ac:dyDescent="0.3">
      <c r="A1125" s="1">
        <v>45957</v>
      </c>
      <c r="B1125" s="26">
        <v>185195174097.14383</v>
      </c>
      <c r="C1125" s="2">
        <v>183191897789.51401</v>
      </c>
      <c r="D1125" s="5">
        <f t="shared" si="71"/>
        <v>3.5057290274609085E-3</v>
      </c>
      <c r="E1125" s="4">
        <f>C1125*(1+ReservesUSDT!$E$19)</f>
        <v>190406362589.53571</v>
      </c>
      <c r="F1125" s="4">
        <f t="shared" si="68"/>
        <v>191073875701.87909</v>
      </c>
      <c r="G1125" s="4">
        <f t="shared" si="69"/>
        <v>7881977912.3650818</v>
      </c>
      <c r="H1125" s="4">
        <f t="shared" si="70"/>
        <v>1</v>
      </c>
    </row>
    <row r="1126" spans="1:8" x14ac:dyDescent="0.3">
      <c r="A1126" s="1">
        <v>45958</v>
      </c>
      <c r="B1126" s="26">
        <v>185387519661.50143</v>
      </c>
      <c r="C1126" s="2">
        <v>183199468540.67999</v>
      </c>
      <c r="D1126" s="5">
        <f t="shared" si="71"/>
        <v>1.0386100247769439E-3</v>
      </c>
      <c r="E1126" s="4">
        <f>C1126*(1+ReservesUSDT!$E$19)</f>
        <v>190414231492.08533</v>
      </c>
      <c r="F1126" s="4">
        <f t="shared" si="68"/>
        <v>190611997621.77322</v>
      </c>
      <c r="G1126" s="4">
        <f t="shared" si="69"/>
        <v>7412529081.0932312</v>
      </c>
      <c r="H1126" s="4">
        <f t="shared" si="70"/>
        <v>1</v>
      </c>
    </row>
    <row r="1127" spans="1:8" x14ac:dyDescent="0.3">
      <c r="A1127" s="1">
        <v>45959</v>
      </c>
      <c r="B1127" s="26">
        <v>182983451160.11984</v>
      </c>
      <c r="C1127" s="2">
        <v>183287874389.86301</v>
      </c>
      <c r="D1127" s="5">
        <f t="shared" si="71"/>
        <v>-1.2967801207822262E-2</v>
      </c>
      <c r="E1127" s="4">
        <f>C1127*(1+ReservesUSDT!$E$19)</f>
        <v>190506118941.13571</v>
      </c>
      <c r="F1127" s="4">
        <f t="shared" si="68"/>
        <v>188035673461.83331</v>
      </c>
      <c r="G1127" s="4">
        <f t="shared" si="69"/>
        <v>4747799071.9703064</v>
      </c>
      <c r="H1127" s="4">
        <f t="shared" si="70"/>
        <v>1</v>
      </c>
    </row>
    <row r="1128" spans="1:8" x14ac:dyDescent="0.3">
      <c r="A1128" s="1">
        <v>45960</v>
      </c>
      <c r="B1128" s="26">
        <v>183995268386.81161</v>
      </c>
      <c r="C1128" s="2">
        <v>183390521235.13901</v>
      </c>
      <c r="D1128" s="5">
        <f t="shared" si="71"/>
        <v>5.5295559258327727E-3</v>
      </c>
      <c r="E1128" s="4">
        <f>C1128*(1+ReservesUSDT!$E$19)</f>
        <v>190612808225.30237</v>
      </c>
      <c r="F1128" s="4">
        <f t="shared" si="68"/>
        <v>191666812408.56421</v>
      </c>
      <c r="G1128" s="4">
        <f t="shared" si="69"/>
        <v>8276291173.4252014</v>
      </c>
      <c r="H1128" s="4">
        <f t="shared" si="70"/>
        <v>1</v>
      </c>
    </row>
    <row r="1129" spans="1:8" x14ac:dyDescent="0.3">
      <c r="A1129" s="1">
        <v>45961</v>
      </c>
      <c r="B1129" s="26">
        <v>184822191732.92776</v>
      </c>
      <c r="C1129" s="2">
        <v>183366211111.34601</v>
      </c>
      <c r="D1129" s="5">
        <f t="shared" si="71"/>
        <v>4.494264191499296E-3</v>
      </c>
      <c r="E1129" s="4">
        <f>C1129*(1+ReservesUSDT!$E$19)</f>
        <v>190587540720.01758</v>
      </c>
      <c r="F1129" s="4">
        <f t="shared" si="68"/>
        <v>191444091479.62149</v>
      </c>
      <c r="G1129" s="4">
        <f t="shared" si="69"/>
        <v>8077880368.2754822</v>
      </c>
      <c r="H1129" s="4">
        <f t="shared" si="70"/>
        <v>1</v>
      </c>
    </row>
    <row r="1130" spans="1:8" x14ac:dyDescent="0.3">
      <c r="A1130" s="1">
        <v>45962</v>
      </c>
      <c r="B1130" s="26">
        <v>184904166877.06708</v>
      </c>
      <c r="C1130" s="2">
        <v>183355571992.56</v>
      </c>
      <c r="D1130" s="5">
        <f t="shared" si="71"/>
        <v>4.4353518033033975E-4</v>
      </c>
      <c r="E1130" s="4">
        <f>C1130*(1+ReservesUSDT!$E$19)</f>
        <v>190576482611.36951</v>
      </c>
      <c r="F1130" s="4">
        <f t="shared" si="68"/>
        <v>190661009985.95123</v>
      </c>
      <c r="G1130" s="4">
        <f t="shared" si="69"/>
        <v>7305437993.3912354</v>
      </c>
      <c r="H1130" s="4">
        <f t="shared" si="70"/>
        <v>1</v>
      </c>
    </row>
    <row r="1131" spans="1:8" x14ac:dyDescent="0.3">
      <c r="A1131" s="1">
        <v>45963</v>
      </c>
      <c r="B1131" s="26">
        <v>184870884709.54132</v>
      </c>
      <c r="C1131" s="2">
        <v>183434428104.09</v>
      </c>
      <c r="D1131" s="5">
        <f t="shared" si="71"/>
        <v>-1.7999684965393114E-4</v>
      </c>
      <c r="E1131" s="4">
        <f>C1131*(1+ReservesUSDT!$E$19)</f>
        <v>190658444234.92142</v>
      </c>
      <c r="F1131" s="4">
        <f t="shared" si="68"/>
        <v>190624126315.59921</v>
      </c>
      <c r="G1131" s="4">
        <f t="shared" si="69"/>
        <v>7189698211.5092163</v>
      </c>
      <c r="H1131" s="4">
        <f t="shared" si="70"/>
        <v>1</v>
      </c>
    </row>
    <row r="1132" spans="1:8" x14ac:dyDescent="0.3">
      <c r="A1132" s="1">
        <v>45964</v>
      </c>
      <c r="B1132" s="26">
        <v>183117314513.07281</v>
      </c>
      <c r="C1132" s="2">
        <v>183457006523.76001</v>
      </c>
      <c r="D1132" s="5">
        <f t="shared" si="71"/>
        <v>-9.4853778583015719E-3</v>
      </c>
      <c r="E1132" s="4">
        <f>C1132*(1+ReservesUSDT!$E$19)</f>
        <v>190681911838.09744</v>
      </c>
      <c r="F1132" s="4">
        <f t="shared" si="68"/>
        <v>188873221853.56973</v>
      </c>
      <c r="G1132" s="4">
        <f t="shared" si="69"/>
        <v>5416215329.8097229</v>
      </c>
      <c r="H1132" s="4">
        <f t="shared" si="70"/>
        <v>1</v>
      </c>
    </row>
    <row r="1133" spans="1:8" x14ac:dyDescent="0.3">
      <c r="A1133" s="1">
        <v>45965</v>
      </c>
      <c r="B1133" s="26">
        <v>182109294361.76663</v>
      </c>
      <c r="C1133" s="2">
        <v>183437646536.87</v>
      </c>
      <c r="D1133" s="5">
        <f t="shared" si="71"/>
        <v>-5.5047779287644583E-3</v>
      </c>
      <c r="E1133" s="4">
        <f>C1133*(1+ReservesUSDT!$E$19)</f>
        <v>190661789416.04718</v>
      </c>
      <c r="F1133" s="4">
        <f t="shared" si="68"/>
        <v>189612238605.81097</v>
      </c>
      <c r="G1133" s="4">
        <f t="shared" si="69"/>
        <v>6174592068.940979</v>
      </c>
      <c r="H1133" s="4">
        <f t="shared" si="70"/>
        <v>1</v>
      </c>
    </row>
    <row r="1134" spans="1:8" x14ac:dyDescent="0.3">
      <c r="A1134" s="1">
        <v>45966</v>
      </c>
      <c r="B1134" s="26">
        <v>182324399153.95474</v>
      </c>
      <c r="C1134" s="2">
        <v>183420827853.54599</v>
      </c>
      <c r="D1134" s="5">
        <f t="shared" si="71"/>
        <v>1.1811851390780581E-3</v>
      </c>
      <c r="E1134" s="4">
        <f>C1134*(1+ReservesUSDT!$E$19)</f>
        <v>190644308379.2005</v>
      </c>
      <c r="F1134" s="4">
        <f t="shared" si="68"/>
        <v>190869494603.10785</v>
      </c>
      <c r="G1134" s="4">
        <f t="shared" si="69"/>
        <v>7448666749.5618591</v>
      </c>
      <c r="H1134" s="4">
        <f t="shared" si="70"/>
        <v>1</v>
      </c>
    </row>
    <row r="1135" spans="1:8" x14ac:dyDescent="0.3">
      <c r="A1135" s="1">
        <v>45967</v>
      </c>
      <c r="B1135" s="26">
        <v>183009853315.85962</v>
      </c>
      <c r="C1135" s="2">
        <v>183473350319.96899</v>
      </c>
      <c r="D1135" s="5">
        <f t="shared" si="71"/>
        <v>3.7595306228108238E-3</v>
      </c>
      <c r="E1135" s="4">
        <f>C1135*(1+ReservesUSDT!$E$19)</f>
        <v>190698899285.82089</v>
      </c>
      <c r="F1135" s="4">
        <f t="shared" si="68"/>
        <v>191415837637.42227</v>
      </c>
      <c r="G1135" s="4">
        <f t="shared" si="69"/>
        <v>7942487317.4532776</v>
      </c>
      <c r="H1135" s="4">
        <f t="shared" si="70"/>
        <v>1</v>
      </c>
    </row>
    <row r="1136" spans="1:8" x14ac:dyDescent="0.3">
      <c r="A1136" s="1">
        <v>45968</v>
      </c>
      <c r="B1136" s="26">
        <v>183373281640.52295</v>
      </c>
      <c r="C1136" s="2">
        <v>183373529053.05499</v>
      </c>
      <c r="D1136" s="5">
        <f t="shared" si="71"/>
        <v>1.9858402052051445E-3</v>
      </c>
      <c r="E1136" s="4">
        <f>C1136*(1+ReservesUSDT!$E$19)</f>
        <v>190595146856.96613</v>
      </c>
      <c r="F1136" s="4">
        <f t="shared" si="68"/>
        <v>190973638362.51166</v>
      </c>
      <c r="G1136" s="4">
        <f t="shared" si="69"/>
        <v>7600109309.456665</v>
      </c>
      <c r="H1136" s="4">
        <f t="shared" si="70"/>
        <v>1</v>
      </c>
    </row>
    <row r="1137" spans="1:8" x14ac:dyDescent="0.3">
      <c r="A1137" s="1">
        <v>45969</v>
      </c>
      <c r="B1137" s="26">
        <v>183236578698.73233</v>
      </c>
      <c r="C1137" s="2">
        <v>183390255204.81601</v>
      </c>
      <c r="D1137" s="5">
        <f t="shared" si="71"/>
        <v>-7.4548996760937848E-4</v>
      </c>
      <c r="E1137" s="4">
        <f>C1137*(1+ReservesUSDT!$E$19)</f>
        <v>190612531718.17105</v>
      </c>
      <c r="F1137" s="4">
        <f t="shared" si="68"/>
        <v>190470431988.07452</v>
      </c>
      <c r="G1137" s="4">
        <f t="shared" si="69"/>
        <v>7080176783.2585144</v>
      </c>
      <c r="H1137" s="4">
        <f t="shared" si="70"/>
        <v>1</v>
      </c>
    </row>
    <row r="1138" spans="1:8" x14ac:dyDescent="0.3">
      <c r="A1138" s="1">
        <v>45970</v>
      </c>
      <c r="B1138" s="26">
        <v>183431498238.14758</v>
      </c>
      <c r="C1138" s="2">
        <v>183418028030.36899</v>
      </c>
      <c r="D1138" s="5">
        <f t="shared" si="71"/>
        <v>1.0637588891884346E-3</v>
      </c>
      <c r="E1138" s="4">
        <f>C1138*(1+ReservesUSDT!$E$19)</f>
        <v>190641398293.3645</v>
      </c>
      <c r="F1138" s="4">
        <f t="shared" si="68"/>
        <v>190844194775.44638</v>
      </c>
      <c r="G1138" s="4">
        <f t="shared" si="69"/>
        <v>7426166745.0773926</v>
      </c>
      <c r="H1138" s="4">
        <f t="shared" si="70"/>
        <v>1</v>
      </c>
    </row>
    <row r="1139" spans="1:8" x14ac:dyDescent="0.3">
      <c r="A1139" s="1">
        <v>45971</v>
      </c>
      <c r="B1139" s="26">
        <v>183276591950.13931</v>
      </c>
      <c r="C1139" s="2">
        <v>183426322660.043</v>
      </c>
      <c r="D1139" s="5">
        <f t="shared" si="71"/>
        <v>-8.4449121059435885E-4</v>
      </c>
      <c r="E1139" s="4">
        <f>C1139*(1+ReservesUSDT!$E$19)</f>
        <v>190650019582.21143</v>
      </c>
      <c r="F1139" s="4">
        <f t="shared" si="68"/>
        <v>190489017316.3746</v>
      </c>
      <c r="G1139" s="4">
        <f t="shared" si="69"/>
        <v>7062694656.331604</v>
      </c>
      <c r="H1139" s="4">
        <f t="shared" si="70"/>
        <v>1</v>
      </c>
    </row>
    <row r="1140" spans="1:8" x14ac:dyDescent="0.3">
      <c r="A1140" s="1">
        <v>45972</v>
      </c>
      <c r="B1140" s="26">
        <v>183997795123.25916</v>
      </c>
      <c r="C1140" s="2">
        <v>183465216167.62799</v>
      </c>
      <c r="D1140" s="5">
        <f t="shared" si="71"/>
        <v>3.9350533826820995E-3</v>
      </c>
      <c r="E1140" s="4">
        <f>C1140*(1+ReservesUSDT!$E$19)</f>
        <v>190690444794.22662</v>
      </c>
      <c r="F1140" s="4">
        <f t="shared" si="68"/>
        <v>191440821874.0593</v>
      </c>
      <c r="G1140" s="4">
        <f t="shared" si="69"/>
        <v>7975605706.4313049</v>
      </c>
      <c r="H1140" s="4">
        <f t="shared" si="70"/>
        <v>1</v>
      </c>
    </row>
    <row r="1141" spans="1:8" x14ac:dyDescent="0.3">
      <c r="A1141" s="1">
        <v>45973</v>
      </c>
      <c r="B1141" s="26">
        <v>183146355608.87442</v>
      </c>
      <c r="C1141" s="2">
        <v>183429112491.61301</v>
      </c>
      <c r="D1141" s="5">
        <f t="shared" si="71"/>
        <v>-4.6274441159164991E-3</v>
      </c>
      <c r="E1141" s="4">
        <f>C1141*(1+ReservesUSDT!$E$19)</f>
        <v>190652919282.95087</v>
      </c>
      <c r="F1141" s="4">
        <f t="shared" si="68"/>
        <v>189770683553.43268</v>
      </c>
      <c r="G1141" s="4">
        <f t="shared" si="69"/>
        <v>6341571061.8196716</v>
      </c>
      <c r="H1141" s="4">
        <f t="shared" si="70"/>
        <v>1</v>
      </c>
    </row>
    <row r="1142" spans="1:8" x14ac:dyDescent="0.3">
      <c r="A1142" s="1">
        <v>45974</v>
      </c>
      <c r="B1142" s="26">
        <v>182507925208.16714</v>
      </c>
      <c r="C1142" s="2">
        <v>184005021987.05701</v>
      </c>
      <c r="D1142" s="5">
        <f t="shared" si="71"/>
        <v>-3.4859028375683388E-3</v>
      </c>
      <c r="E1142" s="4">
        <f>C1142*(1+ReservesUSDT!$E$19)</f>
        <v>191251509250.80121</v>
      </c>
      <c r="F1142" s="4">
        <f t="shared" si="68"/>
        <v>190584825072.01462</v>
      </c>
      <c r="G1142" s="4">
        <f t="shared" si="69"/>
        <v>6579803084.9576111</v>
      </c>
      <c r="H1142" s="4">
        <f t="shared" si="70"/>
        <v>1</v>
      </c>
    </row>
    <row r="1143" spans="1:8" x14ac:dyDescent="0.3">
      <c r="A1143" s="1">
        <v>45975</v>
      </c>
      <c r="B1143" s="26">
        <v>182045504149.38849</v>
      </c>
      <c r="C1143" s="2">
        <v>183904959047.32599</v>
      </c>
      <c r="D1143" s="5">
        <f t="shared" si="71"/>
        <v>-2.5337039925867441E-3</v>
      </c>
      <c r="E1143" s="4">
        <f>C1143*(1+ReservesUSDT!$E$19)</f>
        <v>191147505631.5686</v>
      </c>
      <c r="F1143" s="4">
        <f t="shared" si="68"/>
        <v>190663194433.37689</v>
      </c>
      <c r="G1143" s="4">
        <f t="shared" si="69"/>
        <v>6758235386.0509033</v>
      </c>
      <c r="H1143" s="4">
        <f t="shared" si="70"/>
        <v>1</v>
      </c>
    </row>
    <row r="1144" spans="1:8" x14ac:dyDescent="0.3">
      <c r="A1144" s="1">
        <v>45976</v>
      </c>
      <c r="B1144" s="26">
        <v>182065899081.77399</v>
      </c>
      <c r="C1144" s="2">
        <v>183909651707.65601</v>
      </c>
      <c r="D1144" s="5">
        <f t="shared" si="71"/>
        <v>1.1203205748361546E-4</v>
      </c>
      <c r="E1144" s="4">
        <f>C1144*(1+ReservesUSDT!$E$19)</f>
        <v>191152383098.28568</v>
      </c>
      <c r="F1144" s="4">
        <f t="shared" si="68"/>
        <v>191173798293.05707</v>
      </c>
      <c r="G1144" s="4">
        <f t="shared" si="69"/>
        <v>7264146585.401062</v>
      </c>
      <c r="H1144" s="4">
        <f t="shared" si="70"/>
        <v>1</v>
      </c>
    </row>
    <row r="1145" spans="1:8" x14ac:dyDescent="0.3">
      <c r="A1145" s="1">
        <v>45977</v>
      </c>
      <c r="B1145" s="26">
        <v>181912059492.94788</v>
      </c>
      <c r="C1145" s="2">
        <v>183963683697.83701</v>
      </c>
      <c r="D1145" s="5">
        <f t="shared" si="71"/>
        <v>-8.4496651817820407E-4</v>
      </c>
      <c r="E1145" s="4">
        <f>C1145*(1+ReservesUSDT!$E$19)</f>
        <v>191208542976.74088</v>
      </c>
      <c r="F1145" s="4">
        <f t="shared" si="68"/>
        <v>191046978159.93588</v>
      </c>
      <c r="G1145" s="4">
        <f t="shared" si="69"/>
        <v>7083294462.098877</v>
      </c>
      <c r="H1145" s="4">
        <f t="shared" si="70"/>
        <v>1</v>
      </c>
    </row>
    <row r="1146" spans="1:8" x14ac:dyDescent="0.3">
      <c r="A1146" s="1">
        <v>45978</v>
      </c>
      <c r="B1146" s="26">
        <v>182063419753.03491</v>
      </c>
      <c r="C1146" s="2">
        <v>183926036215.10199</v>
      </c>
      <c r="D1146" s="5">
        <f t="shared" si="71"/>
        <v>8.3205181948316003E-4</v>
      </c>
      <c r="E1146" s="4">
        <f>C1146*(1+ReservesUSDT!$E$19)</f>
        <v>191169412860.53638</v>
      </c>
      <c r="F1146" s="4">
        <f t="shared" si="68"/>
        <v>191328475718.33649</v>
      </c>
      <c r="G1146" s="4">
        <f t="shared" si="69"/>
        <v>7402439503.2344971</v>
      </c>
      <c r="H1146" s="4">
        <f t="shared" si="70"/>
        <v>1</v>
      </c>
    </row>
    <row r="1147" spans="1:8" x14ac:dyDescent="0.3">
      <c r="A1147" s="1">
        <v>45979</v>
      </c>
      <c r="B1147" s="26">
        <v>182389888745.12485</v>
      </c>
      <c r="C1147" s="2">
        <v>183853937016.85199</v>
      </c>
      <c r="D1147" s="5">
        <f t="shared" si="71"/>
        <v>1.7931608256770274E-3</v>
      </c>
      <c r="E1147" s="4">
        <f>C1147*(1+ReservesUSDT!$E$19)</f>
        <v>191094474251.07791</v>
      </c>
      <c r="F1147" s="4">
        <f t="shared" si="68"/>
        <v>191437137376.30829</v>
      </c>
      <c r="G1147" s="4">
        <f t="shared" si="69"/>
        <v>7583200359.4562988</v>
      </c>
      <c r="H1147" s="4">
        <f t="shared" si="70"/>
        <v>1</v>
      </c>
    </row>
    <row r="1148" spans="1:8" x14ac:dyDescent="0.3">
      <c r="A1148" s="1">
        <v>45980</v>
      </c>
      <c r="B1148" s="26">
        <v>181759796766.65497</v>
      </c>
      <c r="C1148" s="2">
        <v>183762763572.12299</v>
      </c>
      <c r="D1148" s="5">
        <f t="shared" si="71"/>
        <v>-3.4546431428026246E-3</v>
      </c>
      <c r="E1148" s="4">
        <f>C1148*(1+ReservesUSDT!$E$19)</f>
        <v>190999710213.01138</v>
      </c>
      <c r="F1148" s="4">
        <f t="shared" si="68"/>
        <v>190339874373.84671</v>
      </c>
      <c r="G1148" s="4">
        <f t="shared" si="69"/>
        <v>6577110801.7237244</v>
      </c>
      <c r="H1148" s="4">
        <f t="shared" si="70"/>
        <v>1</v>
      </c>
    </row>
    <row r="1149" spans="1:8" x14ac:dyDescent="0.3">
      <c r="A1149" s="1">
        <v>45981</v>
      </c>
      <c r="B1149" s="26">
        <v>181722728189.15988</v>
      </c>
      <c r="C1149" s="2">
        <v>183700071934.62201</v>
      </c>
      <c r="D1149" s="5">
        <f t="shared" si="71"/>
        <v>-2.0394266583977137E-4</v>
      </c>
      <c r="E1149" s="4">
        <f>C1149*(1+ReservesUSDT!$E$19)</f>
        <v>190934549652.93542</v>
      </c>
      <c r="F1149" s="4">
        <f t="shared" si="68"/>
        <v>190895609951.8783</v>
      </c>
      <c r="G1149" s="4">
        <f t="shared" si="69"/>
        <v>7195538017.2562866</v>
      </c>
      <c r="H1149" s="4">
        <f t="shared" si="70"/>
        <v>1</v>
      </c>
    </row>
    <row r="1150" spans="1:8" x14ac:dyDescent="0.3">
      <c r="A1150" s="1">
        <v>45982</v>
      </c>
      <c r="B1150" s="26">
        <v>182588106824.952</v>
      </c>
      <c r="C1150" s="2">
        <v>184591758908.98999</v>
      </c>
      <c r="D1150" s="5">
        <f t="shared" si="71"/>
        <v>4.7620825662011814E-3</v>
      </c>
      <c r="E1150" s="4">
        <f>C1150*(1+ReservesUSDT!$E$19)</f>
        <v>191861353050.93805</v>
      </c>
      <c r="F1150" s="4">
        <f t="shared" si="68"/>
        <v>192775012655.42969</v>
      </c>
      <c r="G1150" s="4">
        <f t="shared" si="69"/>
        <v>8183253746.4396973</v>
      </c>
      <c r="H1150" s="4">
        <f t="shared" si="70"/>
        <v>1</v>
      </c>
    </row>
    <row r="1151" spans="1:8" x14ac:dyDescent="0.3">
      <c r="A1151" s="1">
        <v>45983</v>
      </c>
      <c r="B1151" s="26">
        <v>182522038053.17313</v>
      </c>
      <c r="C1151" s="2">
        <v>184703894075.64099</v>
      </c>
      <c r="D1151" s="5">
        <f t="shared" si="71"/>
        <v>-3.6184597632205062E-4</v>
      </c>
      <c r="E1151" s="4">
        <f>C1151*(1+ReservesUSDT!$E$19)</f>
        <v>191977904325.62881</v>
      </c>
      <c r="F1151" s="4">
        <f t="shared" si="68"/>
        <v>191908437893.40585</v>
      </c>
      <c r="G1151" s="4">
        <f t="shared" si="69"/>
        <v>7204543817.7648621</v>
      </c>
      <c r="H1151" s="4">
        <f t="shared" si="70"/>
        <v>1</v>
      </c>
    </row>
    <row r="1152" spans="1:8" x14ac:dyDescent="0.3">
      <c r="A1152" s="1">
        <v>45984</v>
      </c>
      <c r="B1152" s="26">
        <v>182833535830.74667</v>
      </c>
      <c r="C1152" s="2">
        <v>184513624922.39401</v>
      </c>
      <c r="D1152" s="5">
        <f t="shared" si="71"/>
        <v>1.7066310506723603E-3</v>
      </c>
      <c r="E1152" s="4">
        <f>C1152*(1+ReservesUSDT!$E$19)</f>
        <v>191780141991.05017</v>
      </c>
      <c r="F1152" s="4">
        <f t="shared" si="68"/>
        <v>192107439936.27444</v>
      </c>
      <c r="G1152" s="4">
        <f t="shared" si="69"/>
        <v>7593815013.8804321</v>
      </c>
      <c r="H1152" s="4">
        <f t="shared" si="70"/>
        <v>1</v>
      </c>
    </row>
    <row r="1153" spans="1:8" x14ac:dyDescent="0.3">
      <c r="A1153" s="1">
        <v>45985</v>
      </c>
      <c r="B1153" s="26">
        <v>183403175581.5498</v>
      </c>
      <c r="C1153" s="2">
        <v>184450064025.40799</v>
      </c>
      <c r="D1153" s="5">
        <f t="shared" si="71"/>
        <v>3.1156196165809543E-3</v>
      </c>
      <c r="E1153" s="4">
        <f>C1153*(1+ReservesUSDT!$E$19)</f>
        <v>191714077938.30511</v>
      </c>
      <c r="F1153" s="4">
        <f t="shared" si="68"/>
        <v>192311386080.30441</v>
      </c>
      <c r="G1153" s="4">
        <f t="shared" si="69"/>
        <v>7861322054.8964233</v>
      </c>
      <c r="H1153" s="4">
        <f t="shared" si="70"/>
        <v>1</v>
      </c>
    </row>
    <row r="1154" spans="1:8" x14ac:dyDescent="0.3">
      <c r="A1154" s="1">
        <v>45986</v>
      </c>
      <c r="B1154" s="26">
        <v>184511477805.83575</v>
      </c>
      <c r="C1154" s="2">
        <v>184364174120.28699</v>
      </c>
      <c r="D1154" s="5">
        <f t="shared" si="71"/>
        <v>6.042982738830199E-3</v>
      </c>
      <c r="E1154" s="4">
        <f>C1154*(1+ReservesUSDT!$E$19)</f>
        <v>191624805516.24612</v>
      </c>
      <c r="F1154" s="4">
        <f t="shared" ref="F1154:F1217" si="72">E1154*(D1154+1)</f>
        <v>192782790908.3125</v>
      </c>
      <c r="G1154" s="4">
        <f t="shared" ref="G1154:G1217" si="73">F1154-C1154</f>
        <v>8418616788.0255127</v>
      </c>
      <c r="H1154" s="4">
        <f t="shared" si="70"/>
        <v>1</v>
      </c>
    </row>
    <row r="1155" spans="1:8" x14ac:dyDescent="0.3">
      <c r="A1155" s="1">
        <v>45987</v>
      </c>
      <c r="B1155" s="26">
        <v>182952625186.17093</v>
      </c>
      <c r="C1155" s="2">
        <v>184483146090.681</v>
      </c>
      <c r="D1155" s="5">
        <f t="shared" si="71"/>
        <v>-8.448540102774689E-3</v>
      </c>
      <c r="E1155" s="4">
        <f>C1155*(1+ReservesUSDT!$E$19)</f>
        <v>191748462841.7402</v>
      </c>
      <c r="F1155" s="4">
        <f t="shared" si="72"/>
        <v>190128468263.77634</v>
      </c>
      <c r="G1155" s="4">
        <f t="shared" si="73"/>
        <v>5645322173.0953369</v>
      </c>
      <c r="H1155" s="4">
        <f t="shared" ref="H1155:H1218" si="74">IF(G1155&gt;0,1,0)</f>
        <v>1</v>
      </c>
    </row>
    <row r="1156" spans="1:8" x14ac:dyDescent="0.3">
      <c r="A1156" s="1">
        <v>45988</v>
      </c>
      <c r="B1156" s="26">
        <v>183042868654.68207</v>
      </c>
      <c r="C1156" s="2">
        <v>184558481141.577</v>
      </c>
      <c r="D1156" s="5">
        <f t="shared" ref="D1156:D1219" si="75">(B1156-B1155)/B1155</f>
        <v>4.9326140261342507E-4</v>
      </c>
      <c r="E1156" s="4">
        <f>C1156*(1+ReservesUSDT!$E$19)</f>
        <v>191826764738.21973</v>
      </c>
      <c r="F1156" s="4">
        <f t="shared" si="72"/>
        <v>191921385477.2533</v>
      </c>
      <c r="G1156" s="4">
        <f t="shared" si="73"/>
        <v>7362904335.6763</v>
      </c>
      <c r="H1156" s="4">
        <f t="shared" si="74"/>
        <v>1</v>
      </c>
    </row>
    <row r="1157" spans="1:8" x14ac:dyDescent="0.3">
      <c r="A1157" s="1">
        <v>45989</v>
      </c>
      <c r="B1157" s="26">
        <v>184422461914.60205</v>
      </c>
      <c r="C1157" s="2">
        <v>184564207381.05899</v>
      </c>
      <c r="D1157" s="5">
        <f t="shared" si="75"/>
        <v>7.536995404735721E-3</v>
      </c>
      <c r="E1157" s="4">
        <f>C1157*(1+ReservesUSDT!$E$19)</f>
        <v>191832716488.51129</v>
      </c>
      <c r="F1157" s="4">
        <f t="shared" si="72"/>
        <v>193278558791.16318</v>
      </c>
      <c r="G1157" s="4">
        <f t="shared" si="73"/>
        <v>8714351410.104187</v>
      </c>
      <c r="H1157" s="4">
        <f t="shared" si="74"/>
        <v>1</v>
      </c>
    </row>
    <row r="1158" spans="1:8" x14ac:dyDescent="0.3">
      <c r="A1158" s="1">
        <v>45990</v>
      </c>
      <c r="B1158" s="26">
        <v>184432901550.65189</v>
      </c>
      <c r="C1158" s="2">
        <v>184659967249.505</v>
      </c>
      <c r="D1158" s="5">
        <f t="shared" si="75"/>
        <v>5.6607182994169888E-5</v>
      </c>
      <c r="E1158" s="4">
        <f>C1158*(1+ReservesUSDT!$E$19)</f>
        <v>191932247572.87076</v>
      </c>
      <c r="F1158" s="4">
        <f t="shared" si="72"/>
        <v>191943112316.7316</v>
      </c>
      <c r="G1158" s="4">
        <f t="shared" si="73"/>
        <v>7283145067.226593</v>
      </c>
      <c r="H1158" s="4">
        <f t="shared" si="74"/>
        <v>1</v>
      </c>
    </row>
    <row r="1159" spans="1:8" x14ac:dyDescent="0.3">
      <c r="A1159" s="1">
        <v>45991</v>
      </c>
      <c r="B1159" s="26">
        <v>184445068751.35074</v>
      </c>
      <c r="C1159" s="2">
        <v>184678012913.09</v>
      </c>
      <c r="D1159" s="5">
        <f t="shared" si="75"/>
        <v>6.5970879363468619E-5</v>
      </c>
      <c r="E1159" s="4">
        <f>C1159*(1+ReservesUSDT!$E$19)</f>
        <v>191951003910.92499</v>
      </c>
      <c r="F1159" s="4">
        <f t="shared" si="72"/>
        <v>191963667087.44772</v>
      </c>
      <c r="G1159" s="4">
        <f t="shared" si="73"/>
        <v>7285654174.3577271</v>
      </c>
      <c r="H1159" s="4">
        <f t="shared" si="74"/>
        <v>1</v>
      </c>
    </row>
    <row r="1160" spans="1:8" x14ac:dyDescent="0.3">
      <c r="A1160" s="1">
        <v>45992</v>
      </c>
      <c r="B1160" s="26">
        <v>184924963138.18488</v>
      </c>
      <c r="C1160" s="2">
        <v>184642693214.22198</v>
      </c>
      <c r="D1160" s="5">
        <f t="shared" si="75"/>
        <v>2.6018282303935142E-3</v>
      </c>
      <c r="E1160" s="4">
        <f>C1160*(1+ReservesUSDT!$E$19)</f>
        <v>191914293251.39056</v>
      </c>
      <c r="F1160" s="4">
        <f t="shared" si="72"/>
        <v>192413621277.38803</v>
      </c>
      <c r="G1160" s="4">
        <f t="shared" si="73"/>
        <v>7770928063.1660461</v>
      </c>
      <c r="H1160" s="4">
        <f t="shared" si="74"/>
        <v>1</v>
      </c>
    </row>
    <row r="1161" spans="1:8" x14ac:dyDescent="0.3">
      <c r="A1161" s="1">
        <v>45993</v>
      </c>
      <c r="B1161" s="26">
        <v>185879326305.9136</v>
      </c>
      <c r="C1161" s="2">
        <v>184606686821.14499</v>
      </c>
      <c r="D1161" s="5">
        <f t="shared" si="75"/>
        <v>5.1608130753855166E-3</v>
      </c>
      <c r="E1161" s="4">
        <f>C1161*(1+ReservesUSDT!$E$19)</f>
        <v>191876868854.25024</v>
      </c>
      <c r="F1161" s="4">
        <f t="shared" si="72"/>
        <v>192867109507.89728</v>
      </c>
      <c r="G1161" s="4">
        <f t="shared" si="73"/>
        <v>8260422686.7522888</v>
      </c>
      <c r="H1161" s="4">
        <f t="shared" si="74"/>
        <v>1</v>
      </c>
    </row>
    <row r="1162" spans="1:8" x14ac:dyDescent="0.3">
      <c r="A1162" s="1">
        <v>45994</v>
      </c>
      <c r="B1162" s="26">
        <v>187274151854.20154</v>
      </c>
      <c r="C1162" s="2">
        <v>184651818638.35501</v>
      </c>
      <c r="D1162" s="5">
        <f t="shared" si="75"/>
        <v>7.5039305123818824E-3</v>
      </c>
      <c r="E1162" s="4">
        <f>C1162*(1+ReservesUSDT!$E$19)</f>
        <v>191923778053.05057</v>
      </c>
      <c r="F1162" s="4">
        <f t="shared" si="72"/>
        <v>193363960747.23447</v>
      </c>
      <c r="G1162" s="4">
        <f t="shared" si="73"/>
        <v>8712142108.8794556</v>
      </c>
      <c r="H1162" s="4">
        <f t="shared" si="74"/>
        <v>1</v>
      </c>
    </row>
    <row r="1163" spans="1:8" x14ac:dyDescent="0.3">
      <c r="A1163" s="1">
        <v>45995</v>
      </c>
      <c r="B1163" s="26">
        <v>187324230014.85132</v>
      </c>
      <c r="C1163" s="2">
        <v>185357034454.798</v>
      </c>
      <c r="D1163" s="5">
        <f t="shared" si="75"/>
        <v>2.6740561980367477E-4</v>
      </c>
      <c r="E1163" s="4">
        <f>C1163*(1+ReservesUSDT!$E$19)</f>
        <v>192656766684.47903</v>
      </c>
      <c r="F1163" s="4">
        <f t="shared" si="72"/>
        <v>192708284186.58368</v>
      </c>
      <c r="G1163" s="4">
        <f t="shared" si="73"/>
        <v>7351249731.785675</v>
      </c>
      <c r="H1163" s="4">
        <f t="shared" si="74"/>
        <v>1</v>
      </c>
    </row>
    <row r="1164" spans="1:8" x14ac:dyDescent="0.3">
      <c r="A1164" s="1">
        <v>45996</v>
      </c>
      <c r="B1164" s="26">
        <v>187182114632.33591</v>
      </c>
      <c r="C1164" s="2">
        <v>185551970438.939</v>
      </c>
      <c r="D1164" s="5">
        <f t="shared" si="75"/>
        <v>-7.5865990482995322E-4</v>
      </c>
      <c r="E1164" s="4">
        <f>C1164*(1+ReservesUSDT!$E$19)</f>
        <v>192859379639.12372</v>
      </c>
      <c r="F1164" s="4">
        <f t="shared" si="72"/>
        <v>192713064960.52115</v>
      </c>
      <c r="G1164" s="4">
        <f t="shared" si="73"/>
        <v>7161094521.5821533</v>
      </c>
      <c r="H1164" s="4">
        <f t="shared" si="74"/>
        <v>1</v>
      </c>
    </row>
    <row r="1165" spans="1:8" x14ac:dyDescent="0.3">
      <c r="A1165" s="1">
        <v>45997</v>
      </c>
      <c r="B1165" s="26">
        <v>187203103549.96805</v>
      </c>
      <c r="C1165" s="2">
        <v>185563081663.073</v>
      </c>
      <c r="D1165" s="5">
        <f t="shared" si="75"/>
        <v>1.1213099965970389E-4</v>
      </c>
      <c r="E1165" s="4">
        <f>C1165*(1+ReservesUSDT!$E$19)</f>
        <v>192870928445.57642</v>
      </c>
      <c r="F1165" s="4">
        <f t="shared" si="72"/>
        <v>192892555255.58832</v>
      </c>
      <c r="G1165" s="4">
        <f t="shared" si="73"/>
        <v>7329473592.5153198</v>
      </c>
      <c r="H1165" s="4">
        <f t="shared" si="74"/>
        <v>1</v>
      </c>
    </row>
    <row r="1166" spans="1:8" x14ac:dyDescent="0.3">
      <c r="A1166" s="1">
        <v>45998</v>
      </c>
      <c r="B1166" s="26">
        <v>187271077736.62967</v>
      </c>
      <c r="C1166" s="2">
        <v>185686266932.78201</v>
      </c>
      <c r="D1166" s="5">
        <f t="shared" si="75"/>
        <v>3.6310395165792481E-4</v>
      </c>
      <c r="E1166" s="4">
        <f>C1166*(1+ReservesUSDT!$E$19)</f>
        <v>192998964998.57318</v>
      </c>
      <c r="F1166" s="4">
        <f t="shared" si="72"/>
        <v>193069043685.43002</v>
      </c>
      <c r="G1166" s="4">
        <f t="shared" si="73"/>
        <v>7382776752.6480103</v>
      </c>
      <c r="H1166" s="4">
        <f t="shared" si="74"/>
        <v>1</v>
      </c>
    </row>
    <row r="1167" spans="1:8" x14ac:dyDescent="0.3">
      <c r="A1167" s="1">
        <v>45999</v>
      </c>
      <c r="B1167" s="26">
        <v>187370214655.4025</v>
      </c>
      <c r="C1167" s="2">
        <v>185692880290.29099</v>
      </c>
      <c r="D1167" s="5">
        <f t="shared" si="75"/>
        <v>5.2937655921566934E-4</v>
      </c>
      <c r="E1167" s="4">
        <f>C1167*(1+ReservesUSDT!$E$19)</f>
        <v>193005838803.38104</v>
      </c>
      <c r="F1167" s="4">
        <f t="shared" si="72"/>
        <v>193108011570.23529</v>
      </c>
      <c r="G1167" s="4">
        <f t="shared" si="73"/>
        <v>7415131279.9443054</v>
      </c>
      <c r="H1167" s="4">
        <f t="shared" si="74"/>
        <v>1</v>
      </c>
    </row>
    <row r="1168" spans="1:8" x14ac:dyDescent="0.3">
      <c r="A1168" s="1">
        <v>46000</v>
      </c>
      <c r="B1168" s="26">
        <v>187308504944.74142</v>
      </c>
      <c r="C1168" s="2">
        <v>185671906870.26801</v>
      </c>
      <c r="D1168" s="5">
        <f t="shared" si="75"/>
        <v>-3.2934642666959489E-4</v>
      </c>
      <c r="E1168" s="4">
        <f>C1168*(1+ReservesUSDT!$E$19)</f>
        <v>192984039407.96112</v>
      </c>
      <c r="F1168" s="4">
        <f t="shared" si="72"/>
        <v>192920480804.17786</v>
      </c>
      <c r="G1168" s="4">
        <f t="shared" si="73"/>
        <v>7248573933.9098511</v>
      </c>
      <c r="H1168" s="4">
        <f t="shared" si="74"/>
        <v>1</v>
      </c>
    </row>
    <row r="1169" spans="1:8" x14ac:dyDescent="0.3">
      <c r="A1169" s="1">
        <v>46001</v>
      </c>
      <c r="B1169" s="26">
        <v>188402881506.00214</v>
      </c>
      <c r="C1169" s="2">
        <v>185738221203.832</v>
      </c>
      <c r="D1169" s="5">
        <f t="shared" si="75"/>
        <v>5.8426421244650245E-3</v>
      </c>
      <c r="E1169" s="4">
        <f>C1169*(1+ReservesUSDT!$E$19)</f>
        <v>193052965333.14575</v>
      </c>
      <c r="F1169" s="4">
        <f t="shared" si="72"/>
        <v>194180904720.65408</v>
      </c>
      <c r="G1169" s="4">
        <f t="shared" si="73"/>
        <v>8442683516.8220825</v>
      </c>
      <c r="H1169" s="4">
        <f t="shared" si="74"/>
        <v>1</v>
      </c>
    </row>
    <row r="1170" spans="1:8" x14ac:dyDescent="0.3">
      <c r="A1170" s="1">
        <v>46002</v>
      </c>
      <c r="B1170" s="26">
        <v>189335959659.67892</v>
      </c>
      <c r="C1170" s="2">
        <v>186094769376.646</v>
      </c>
      <c r="D1170" s="5">
        <f t="shared" si="75"/>
        <v>4.9525683801553873E-3</v>
      </c>
      <c r="E1170" s="4">
        <f>C1170*(1+ReservesUSDT!$E$19)</f>
        <v>193423555088.98453</v>
      </c>
      <c r="F1170" s="4">
        <f t="shared" si="72"/>
        <v>194381498471.89548</v>
      </c>
      <c r="G1170" s="4">
        <f t="shared" si="73"/>
        <v>8286729095.2494812</v>
      </c>
      <c r="H1170" s="4">
        <f t="shared" si="74"/>
        <v>1</v>
      </c>
    </row>
    <row r="1171" spans="1:8" x14ac:dyDescent="0.3">
      <c r="A1171" s="1">
        <v>46003</v>
      </c>
      <c r="B1171" s="26">
        <v>190239664447.90567</v>
      </c>
      <c r="C1171" s="2">
        <v>186188230590.297</v>
      </c>
      <c r="D1171" s="5">
        <f t="shared" si="75"/>
        <v>4.7730224615076065E-3</v>
      </c>
      <c r="E1171" s="4">
        <f>C1171*(1+ReservesUSDT!$E$19)</f>
        <v>193520696992.90726</v>
      </c>
      <c r="F1171" s="4">
        <f t="shared" si="72"/>
        <v>194444375626.42102</v>
      </c>
      <c r="G1171" s="4">
        <f t="shared" si="73"/>
        <v>8256145036.1240234</v>
      </c>
      <c r="H1171" s="4">
        <f t="shared" si="74"/>
        <v>1</v>
      </c>
    </row>
    <row r="1172" spans="1:8" x14ac:dyDescent="0.3">
      <c r="A1172" s="1">
        <v>46004</v>
      </c>
      <c r="B1172" s="26">
        <v>190238105236.63324</v>
      </c>
      <c r="C1172" s="2">
        <v>186249151423.147</v>
      </c>
      <c r="D1172" s="5">
        <f t="shared" si="75"/>
        <v>-8.1960367043087741E-6</v>
      </c>
      <c r="E1172" s="4">
        <f>C1172*(1+ReservesUSDT!$E$19)</f>
        <v>193584017010.48917</v>
      </c>
      <c r="F1172" s="4">
        <f t="shared" si="72"/>
        <v>193582430388.78036</v>
      </c>
      <c r="G1172" s="4">
        <f t="shared" si="73"/>
        <v>7333278965.6333618</v>
      </c>
      <c r="H1172" s="4">
        <f t="shared" si="74"/>
        <v>1</v>
      </c>
    </row>
    <row r="1173" spans="1:8" x14ac:dyDescent="0.3">
      <c r="A1173" s="1">
        <v>46005</v>
      </c>
      <c r="B1173" s="26">
        <v>190089811812.37744</v>
      </c>
      <c r="C1173" s="2">
        <v>186242557114.832</v>
      </c>
      <c r="D1173" s="5">
        <f t="shared" si="75"/>
        <v>-7.7951482996184819E-4</v>
      </c>
      <c r="E1173" s="4">
        <f>C1173*(1+ReservesUSDT!$E$19)</f>
        <v>193577163005.07077</v>
      </c>
      <c r="F1173" s="4">
        <f t="shared" si="72"/>
        <v>193426266735.76639</v>
      </c>
      <c r="G1173" s="4">
        <f t="shared" si="73"/>
        <v>7183709620.9343872</v>
      </c>
      <c r="H1173" s="4">
        <f t="shared" si="74"/>
        <v>1</v>
      </c>
    </row>
    <row r="1174" spans="1:8" x14ac:dyDescent="0.3">
      <c r="A1174" s="1">
        <v>46006</v>
      </c>
      <c r="B1174" s="26">
        <v>189694107377.02417</v>
      </c>
      <c r="C1174" s="2">
        <v>186286668583.92499</v>
      </c>
      <c r="D1174" s="5">
        <f t="shared" si="75"/>
        <v>-2.0816709300750949E-3</v>
      </c>
      <c r="E1174" s="4">
        <f>C1174*(1+ReservesUSDT!$E$19)</f>
        <v>193623011672.39624</v>
      </c>
      <c r="F1174" s="4">
        <f t="shared" si="72"/>
        <v>193219952277.60422</v>
      </c>
      <c r="G1174" s="4">
        <f t="shared" si="73"/>
        <v>6933283693.6792297</v>
      </c>
      <c r="H1174" s="4">
        <f t="shared" si="74"/>
        <v>1</v>
      </c>
    </row>
    <row r="1175" spans="1:8" x14ac:dyDescent="0.3">
      <c r="A1175" s="1">
        <v>46007</v>
      </c>
      <c r="B1175" s="26">
        <v>189978878071.36826</v>
      </c>
      <c r="C1175" s="2">
        <v>186264086469.99301</v>
      </c>
      <c r="D1175" s="5">
        <f t="shared" si="75"/>
        <v>1.5012100179690518E-3</v>
      </c>
      <c r="E1175" s="4">
        <f>C1175*(1+ReservesUSDT!$E$19)</f>
        <v>193599540229.47083</v>
      </c>
      <c r="F1175" s="4">
        <f t="shared" si="72"/>
        <v>193890173798.73749</v>
      </c>
      <c r="G1175" s="4">
        <f t="shared" si="73"/>
        <v>7626087328.7444763</v>
      </c>
      <c r="H1175" s="4">
        <f t="shared" si="74"/>
        <v>1</v>
      </c>
    </row>
    <row r="1176" spans="1:8" x14ac:dyDescent="0.3">
      <c r="A1176" s="1">
        <v>46008</v>
      </c>
      <c r="B1176" s="26">
        <v>189731081030.34665</v>
      </c>
      <c r="C1176" s="2">
        <v>186312032469.20499</v>
      </c>
      <c r="D1176" s="5">
        <f t="shared" si="75"/>
        <v>-1.3043399536685229E-3</v>
      </c>
      <c r="E1176" s="4">
        <f>C1176*(1+ReservesUSDT!$E$19)</f>
        <v>193649374438.41144</v>
      </c>
      <c r="F1176" s="4">
        <f t="shared" si="72"/>
        <v>193396789822.32849</v>
      </c>
      <c r="G1176" s="4">
        <f t="shared" si="73"/>
        <v>7084757353.1235046</v>
      </c>
      <c r="H1176" s="4">
        <f t="shared" si="74"/>
        <v>1</v>
      </c>
    </row>
    <row r="1177" spans="1:8" x14ac:dyDescent="0.3">
      <c r="A1177" s="1">
        <v>46009</v>
      </c>
      <c r="B1177" s="26">
        <v>190174678379.47165</v>
      </c>
      <c r="C1177" s="2">
        <v>186282760329.77399</v>
      </c>
      <c r="D1177" s="5">
        <f t="shared" si="75"/>
        <v>2.3380320541896275E-3</v>
      </c>
      <c r="E1177" s="4">
        <f>C1177*(1+ReservesUSDT!$E$19)</f>
        <v>193618949503.34866</v>
      </c>
      <c r="F1177" s="4">
        <f t="shared" si="72"/>
        <v>194071636813.58603</v>
      </c>
      <c r="G1177" s="4">
        <f t="shared" si="73"/>
        <v>7788876483.8120422</v>
      </c>
      <c r="H1177" s="4">
        <f t="shared" si="74"/>
        <v>1</v>
      </c>
    </row>
    <row r="1178" spans="1:8" x14ac:dyDescent="0.3">
      <c r="A1178" s="1">
        <v>46010</v>
      </c>
      <c r="B1178" s="26">
        <v>190423484831.02515</v>
      </c>
      <c r="C1178" s="2">
        <v>186202092308.798</v>
      </c>
      <c r="D1178" s="5">
        <f t="shared" si="75"/>
        <v>1.308304836761878E-3</v>
      </c>
      <c r="E1178" s="4">
        <f>C1178*(1+ReservesUSDT!$E$19)</f>
        <v>193535104613.71835</v>
      </c>
      <c r="F1178" s="4">
        <f t="shared" si="72"/>
        <v>193788307527.16769</v>
      </c>
      <c r="G1178" s="4">
        <f t="shared" si="73"/>
        <v>7586215218.3696899</v>
      </c>
      <c r="H1178" s="4">
        <f t="shared" si="74"/>
        <v>1</v>
      </c>
    </row>
    <row r="1179" spans="1:8" x14ac:dyDescent="0.3">
      <c r="A1179" s="1">
        <v>46011</v>
      </c>
      <c r="B1179" s="26">
        <v>190457061401.12225</v>
      </c>
      <c r="C1179" s="2">
        <v>186226677116.68201</v>
      </c>
      <c r="D1179" s="5">
        <f t="shared" si="75"/>
        <v>1.7632578317165846E-4</v>
      </c>
      <c r="E1179" s="4">
        <f>C1179*(1+ReservesUSDT!$E$19)</f>
        <v>193560657620.70523</v>
      </c>
      <c r="F1179" s="4">
        <f t="shared" si="72"/>
        <v>193594787355.25143</v>
      </c>
      <c r="G1179" s="4">
        <f t="shared" si="73"/>
        <v>7368110238.5694275</v>
      </c>
      <c r="H1179" s="4">
        <f t="shared" si="74"/>
        <v>1</v>
      </c>
    </row>
    <row r="1180" spans="1:8" x14ac:dyDescent="0.3">
      <c r="A1180" s="1">
        <v>46012</v>
      </c>
      <c r="B1180" s="26">
        <v>190454121692.1618</v>
      </c>
      <c r="C1180" s="2">
        <v>186773632481.95499</v>
      </c>
      <c r="D1180" s="5">
        <f t="shared" si="75"/>
        <v>-1.5435022145269204E-5</v>
      </c>
      <c r="E1180" s="4">
        <f>C1180*(1+ReservesUSDT!$E$19)</f>
        <v>194129153186.59601</v>
      </c>
      <c r="F1180" s="4">
        <f t="shared" si="72"/>
        <v>194126156798.81754</v>
      </c>
      <c r="G1180" s="4">
        <f t="shared" si="73"/>
        <v>7352524316.8625488</v>
      </c>
      <c r="H1180" s="4">
        <f t="shared" si="74"/>
        <v>1</v>
      </c>
    </row>
    <row r="1181" spans="1:8" x14ac:dyDescent="0.3">
      <c r="A1181" s="1">
        <v>46013</v>
      </c>
      <c r="B1181" s="26">
        <v>190532767521.01282</v>
      </c>
      <c r="C1181" s="2">
        <v>186787106692.936</v>
      </c>
      <c r="D1181" s="5">
        <f t="shared" si="75"/>
        <v>4.1293844497695568E-4</v>
      </c>
      <c r="E1181" s="4">
        <f>C1181*(1+ReservesUSDT!$E$19)</f>
        <v>194143158039.06284</v>
      </c>
      <c r="F1181" s="4">
        <f t="shared" si="72"/>
        <v>194223327212.84641</v>
      </c>
      <c r="G1181" s="4">
        <f t="shared" si="73"/>
        <v>7436220519.9104004</v>
      </c>
      <c r="H1181" s="4">
        <f t="shared" si="74"/>
        <v>1</v>
      </c>
    </row>
    <row r="1182" spans="1:8" x14ac:dyDescent="0.3">
      <c r="A1182" s="1">
        <v>46014</v>
      </c>
      <c r="B1182" s="26">
        <v>191383175584.94067</v>
      </c>
      <c r="C1182" s="2">
        <v>186810914380.772</v>
      </c>
      <c r="D1182" s="5">
        <f t="shared" si="75"/>
        <v>4.4633165989890408E-3</v>
      </c>
      <c r="E1182" s="4">
        <f>C1182*(1+ReservesUSDT!$E$19)</f>
        <v>194167903321.4537</v>
      </c>
      <c r="F1182" s="4">
        <f t="shared" si="72"/>
        <v>195034536147.33926</v>
      </c>
      <c r="G1182" s="4">
        <f t="shared" si="73"/>
        <v>8223621766.5672607</v>
      </c>
      <c r="H1182" s="4">
        <f t="shared" si="74"/>
        <v>1</v>
      </c>
    </row>
    <row r="1183" spans="1:8" x14ac:dyDescent="0.3">
      <c r="A1183" s="1">
        <v>46015</v>
      </c>
      <c r="B1183" s="26">
        <v>189801951598.34641</v>
      </c>
      <c r="C1183" s="2">
        <v>186827189365.32401</v>
      </c>
      <c r="D1183" s="5">
        <f t="shared" si="75"/>
        <v>-8.2620845942253784E-3</v>
      </c>
      <c r="E1183" s="4">
        <f>C1183*(1+ReservesUSDT!$E$19)</f>
        <v>194184819247.57895</v>
      </c>
      <c r="F1183" s="4">
        <f t="shared" si="72"/>
        <v>192580447844.04108</v>
      </c>
      <c r="G1183" s="4">
        <f t="shared" si="73"/>
        <v>5753258478.7170715</v>
      </c>
      <c r="H1183" s="4">
        <f t="shared" si="74"/>
        <v>1</v>
      </c>
    </row>
    <row r="1184" spans="1:8" x14ac:dyDescent="0.3">
      <c r="A1184" s="1">
        <v>46016</v>
      </c>
      <c r="B1184" s="26">
        <v>189820372047.79724</v>
      </c>
      <c r="C1184" s="2">
        <v>186793465675.51401</v>
      </c>
      <c r="D1184" s="5">
        <f t="shared" si="75"/>
        <v>9.7050895924489871E-5</v>
      </c>
      <c r="E1184" s="4">
        <f>C1184*(1+ReservesUSDT!$E$19)</f>
        <v>194149767451.14417</v>
      </c>
      <c r="F1184" s="4">
        <f t="shared" si="72"/>
        <v>194168609860.01886</v>
      </c>
      <c r="G1184" s="4">
        <f t="shared" si="73"/>
        <v>7375144184.5048523</v>
      </c>
      <c r="H1184" s="4">
        <f t="shared" si="74"/>
        <v>1</v>
      </c>
    </row>
    <row r="1185" spans="1:8" x14ac:dyDescent="0.3">
      <c r="A1185" s="1">
        <v>46017</v>
      </c>
      <c r="B1185" s="26">
        <v>190349936782.17947</v>
      </c>
      <c r="C1185" s="2">
        <v>186791970834.21799</v>
      </c>
      <c r="D1185" s="5">
        <f t="shared" si="75"/>
        <v>2.7898203373497073E-3</v>
      </c>
      <c r="E1185" s="4">
        <f>C1185*(1+ReservesUSDT!$E$19)</f>
        <v>194148213739.99612</v>
      </c>
      <c r="F1185" s="4">
        <f t="shared" si="72"/>
        <v>194689852375.1481</v>
      </c>
      <c r="G1185" s="4">
        <f t="shared" si="73"/>
        <v>7897881540.9301147</v>
      </c>
      <c r="H1185" s="4">
        <f t="shared" si="74"/>
        <v>1</v>
      </c>
    </row>
    <row r="1186" spans="1:8" x14ac:dyDescent="0.3">
      <c r="A1186" s="1">
        <v>46018</v>
      </c>
      <c r="B1186" s="26">
        <v>190367778786.69534</v>
      </c>
      <c r="C1186" s="2">
        <v>186755060290.957</v>
      </c>
      <c r="D1186" s="5">
        <f t="shared" si="75"/>
        <v>9.3732652699990318E-5</v>
      </c>
      <c r="E1186" s="4">
        <f>C1186*(1+ReservesUSDT!$E$19)</f>
        <v>194109849585.42197</v>
      </c>
      <c r="F1186" s="4">
        <f t="shared" si="72"/>
        <v>194128044016.53879</v>
      </c>
      <c r="G1186" s="4">
        <f t="shared" si="73"/>
        <v>7372983725.5817871</v>
      </c>
      <c r="H1186" s="4">
        <f t="shared" si="74"/>
        <v>1</v>
      </c>
    </row>
    <row r="1187" spans="1:8" x14ac:dyDescent="0.3">
      <c r="A1187" s="1">
        <v>46019</v>
      </c>
      <c r="B1187" s="26">
        <v>190360630243.32016</v>
      </c>
      <c r="C1187" s="2">
        <v>186731617227.19101</v>
      </c>
      <c r="D1187" s="5">
        <f t="shared" si="75"/>
        <v>-3.7551225426614638E-5</v>
      </c>
      <c r="E1187" s="4">
        <f>C1187*(1+ReservesUSDT!$E$19)</f>
        <v>194085483286.72919</v>
      </c>
      <c r="F1187" s="4">
        <f t="shared" si="72"/>
        <v>194078195138.99426</v>
      </c>
      <c r="G1187" s="4">
        <f t="shared" si="73"/>
        <v>7346577911.8032532</v>
      </c>
      <c r="H1187" s="4">
        <f t="shared" si="74"/>
        <v>1</v>
      </c>
    </row>
    <row r="1188" spans="1:8" x14ac:dyDescent="0.3">
      <c r="A1188" s="1">
        <v>46020</v>
      </c>
      <c r="B1188" s="26">
        <v>189793470844.31387</v>
      </c>
      <c r="C1188" s="2">
        <v>186710944191.763</v>
      </c>
      <c r="D1188" s="5">
        <f t="shared" si="75"/>
        <v>-2.9793944172245065E-3</v>
      </c>
      <c r="E1188" s="4">
        <f>C1188*(1+ReservesUSDT!$E$19)</f>
        <v>194063996105.6528</v>
      </c>
      <c r="F1188" s="4">
        <f t="shared" si="72"/>
        <v>193485802919.07135</v>
      </c>
      <c r="G1188" s="4">
        <f t="shared" si="73"/>
        <v>6774858727.3083496</v>
      </c>
      <c r="H1188" s="4">
        <f t="shared" si="74"/>
        <v>1</v>
      </c>
    </row>
    <row r="1189" spans="1:8" x14ac:dyDescent="0.3">
      <c r="A1189" s="1">
        <v>46021</v>
      </c>
      <c r="B1189" s="26">
        <v>192040647039.88196</v>
      </c>
      <c r="C1189" s="2">
        <v>186622402821.94199</v>
      </c>
      <c r="D1189" s="5">
        <f t="shared" si="75"/>
        <v>1.1840113285095176E-2</v>
      </c>
      <c r="E1189" s="4">
        <f>C1189*(1+ReservesUSDT!$E$19)</f>
        <v>193971967798.88956</v>
      </c>
      <c r="F1189" s="4">
        <f t="shared" si="72"/>
        <v>196268617871.76123</v>
      </c>
      <c r="G1189" s="4">
        <f t="shared" si="73"/>
        <v>9646215049.8192444</v>
      </c>
      <c r="H1189" s="4">
        <f t="shared" si="74"/>
        <v>1</v>
      </c>
    </row>
    <row r="1190" spans="1:8" x14ac:dyDescent="0.3">
      <c r="A1190" s="18">
        <v>46022</v>
      </c>
      <c r="B1190" s="26">
        <v>192877781084.19324</v>
      </c>
      <c r="C1190" s="2">
        <v>187154085276.56699</v>
      </c>
      <c r="D1190" s="5">
        <f t="shared" si="75"/>
        <v>4.3591503008080772E-3</v>
      </c>
      <c r="E1190" s="4">
        <f>C1190*(1+ReservesUSDT!$E$20)</f>
        <v>193605452886.69077</v>
      </c>
      <c r="F1190" s="4">
        <f t="shared" si="72"/>
        <v>194449408154.87985</v>
      </c>
      <c r="G1190" s="4">
        <f t="shared" si="73"/>
        <v>7295322878.3128662</v>
      </c>
      <c r="H1190" s="4">
        <f t="shared" si="74"/>
        <v>1</v>
      </c>
    </row>
    <row r="1191" spans="1:8" x14ac:dyDescent="0.3">
      <c r="A1191" s="1">
        <v>46023</v>
      </c>
      <c r="B1191" s="26">
        <v>192938108656.79633</v>
      </c>
      <c r="C1191" s="2">
        <v>187087814456.25</v>
      </c>
      <c r="D1191" s="5">
        <f t="shared" si="75"/>
        <v>3.1277616459489827E-4</v>
      </c>
      <c r="E1191" s="4">
        <f>C1191*(1+ReservesUSDT!$E$20)</f>
        <v>193536897652.31433</v>
      </c>
      <c r="F1191" s="4">
        <f t="shared" si="72"/>
        <v>193597431380.86963</v>
      </c>
      <c r="G1191" s="4">
        <f t="shared" si="73"/>
        <v>6509616924.6196289</v>
      </c>
      <c r="H1191" s="4">
        <f t="shared" si="74"/>
        <v>1</v>
      </c>
    </row>
    <row r="1192" spans="1:8" x14ac:dyDescent="0.3">
      <c r="A1192" s="1">
        <v>46024</v>
      </c>
      <c r="B1192" s="26">
        <v>193626665141.12091</v>
      </c>
      <c r="C1192" s="2">
        <v>186881197640.76001</v>
      </c>
      <c r="D1192" s="5">
        <f t="shared" si="75"/>
        <v>3.5687946208149495E-3</v>
      </c>
      <c r="E1192" s="4">
        <f>C1192*(1+ReservesUSDT!$E$20)</f>
        <v>193323158571.61069</v>
      </c>
      <c r="F1192" s="4">
        <f t="shared" si="72"/>
        <v>194013089220</v>
      </c>
      <c r="G1192" s="4">
        <f t="shared" si="73"/>
        <v>7131891579.2399902</v>
      </c>
      <c r="H1192" s="4">
        <f t="shared" si="74"/>
        <v>1</v>
      </c>
    </row>
    <row r="1193" spans="1:8" x14ac:dyDescent="0.3">
      <c r="A1193" s="1">
        <v>46025</v>
      </c>
      <c r="B1193" s="26">
        <v>193673251647.0434</v>
      </c>
      <c r="C1193" s="2">
        <v>187028151245.349</v>
      </c>
      <c r="D1193" s="5">
        <f t="shared" si="75"/>
        <v>2.4059963997485426E-4</v>
      </c>
      <c r="E1193" s="4">
        <f>C1193*(1+ReservesUSDT!$E$20)</f>
        <v>193475177797.52145</v>
      </c>
      <c r="F1193" s="4">
        <f t="shared" si="72"/>
        <v>193521727855.64359</v>
      </c>
      <c r="G1193" s="4">
        <f t="shared" si="73"/>
        <v>6493576610.2945862</v>
      </c>
      <c r="H1193" s="4">
        <f t="shared" si="74"/>
        <v>1</v>
      </c>
    </row>
    <row r="1194" spans="1:8" x14ac:dyDescent="0.3">
      <c r="A1194" s="1">
        <v>46026</v>
      </c>
      <c r="B1194" s="26">
        <v>193743122749.22824</v>
      </c>
      <c r="C1194" s="2">
        <v>187040826581.55499</v>
      </c>
      <c r="D1194" s="5">
        <f t="shared" si="75"/>
        <v>3.6076795112719232E-4</v>
      </c>
      <c r="E1194" s="4">
        <f>C1194*(1+ReservesUSDT!$E$20)</f>
        <v>193488290063.8288</v>
      </c>
      <c r="F1194" s="4">
        <f t="shared" si="72"/>
        <v>193558094437.80225</v>
      </c>
      <c r="G1194" s="4">
        <f t="shared" si="73"/>
        <v>6517267856.2472534</v>
      </c>
      <c r="H1194" s="4">
        <f t="shared" si="74"/>
        <v>1</v>
      </c>
    </row>
    <row r="1195" spans="1:8" x14ac:dyDescent="0.3">
      <c r="A1195" s="1">
        <v>46027</v>
      </c>
      <c r="B1195" s="26">
        <v>195142143271.01791</v>
      </c>
      <c r="C1195" s="2">
        <v>187033604127.80301</v>
      </c>
      <c r="D1195" s="5">
        <f t="shared" si="75"/>
        <v>7.2210073933849902E-3</v>
      </c>
      <c r="E1195" s="4">
        <f>C1195*(1+ReservesUSDT!$E$20)</f>
        <v>193480818645.67865</v>
      </c>
      <c r="F1195" s="4">
        <f t="shared" si="72"/>
        <v>194877945067.59726</v>
      </c>
      <c r="G1195" s="4">
        <f t="shared" si="73"/>
        <v>7844340939.7942505</v>
      </c>
      <c r="H1195" s="4">
        <f t="shared" si="74"/>
        <v>1</v>
      </c>
    </row>
    <row r="1196" spans="1:8" x14ac:dyDescent="0.3">
      <c r="A1196" s="1">
        <v>46028</v>
      </c>
      <c r="B1196" s="26">
        <v>195583878208.30591</v>
      </c>
      <c r="C1196" s="2">
        <v>187103572836.66101</v>
      </c>
      <c r="D1196" s="5">
        <f t="shared" si="75"/>
        <v>2.2636573006913361E-3</v>
      </c>
      <c r="E1196" s="4">
        <f>C1196*(1+ReservesUSDT!$E$20)</f>
        <v>193553199238.09976</v>
      </c>
      <c r="F1196" s="4">
        <f t="shared" si="72"/>
        <v>193991337350.62726</v>
      </c>
      <c r="G1196" s="4">
        <f t="shared" si="73"/>
        <v>6887764513.9662476</v>
      </c>
      <c r="H1196" s="4">
        <f t="shared" si="74"/>
        <v>1</v>
      </c>
    </row>
    <row r="1197" spans="1:8" x14ac:dyDescent="0.3">
      <c r="A1197" s="1">
        <v>46029</v>
      </c>
      <c r="B1197" s="26">
        <v>194966874141.70203</v>
      </c>
      <c r="C1197" s="2">
        <v>187031955233.172</v>
      </c>
      <c r="D1197" s="5">
        <f t="shared" si="75"/>
        <v>-3.1546775340385871E-3</v>
      </c>
      <c r="E1197" s="4">
        <f>C1197*(1+ReservesUSDT!$E$20)</f>
        <v>193479112912.18463</v>
      </c>
      <c r="F1197" s="4">
        <f t="shared" si="72"/>
        <v>192868748701.37485</v>
      </c>
      <c r="G1197" s="4">
        <f t="shared" si="73"/>
        <v>5836793468.2028503</v>
      </c>
      <c r="H1197" s="4">
        <f t="shared" si="74"/>
        <v>1</v>
      </c>
    </row>
    <row r="1198" spans="1:8" x14ac:dyDescent="0.3">
      <c r="A1198" s="1">
        <v>46030</v>
      </c>
      <c r="B1198" s="26">
        <v>195131064197.88068</v>
      </c>
      <c r="C1198" s="2">
        <v>186930057326.40799</v>
      </c>
      <c r="D1198" s="5">
        <f t="shared" si="75"/>
        <v>8.4214334820445697E-4</v>
      </c>
      <c r="E1198" s="4">
        <f>C1198*(1+ReservesUSDT!$E$20)</f>
        <v>193373702494.03589</v>
      </c>
      <c r="F1198" s="4">
        <f t="shared" si="72"/>
        <v>193536550871.3089</v>
      </c>
      <c r="G1198" s="4">
        <f t="shared" si="73"/>
        <v>6606493544.9009094</v>
      </c>
      <c r="H1198" s="4">
        <f t="shared" si="74"/>
        <v>1</v>
      </c>
    </row>
    <row r="1199" spans="1:8" x14ac:dyDescent="0.3">
      <c r="A1199" s="1">
        <v>46031</v>
      </c>
      <c r="B1199" s="26">
        <v>194996473265.62549</v>
      </c>
      <c r="C1199" s="2">
        <v>186936759077.01199</v>
      </c>
      <c r="D1199" s="5">
        <f t="shared" si="75"/>
        <v>-6.8974631388624271E-4</v>
      </c>
      <c r="E1199" s="4">
        <f>C1199*(1+ReservesUSDT!$E$20)</f>
        <v>193380635259.93787</v>
      </c>
      <c r="F1199" s="4">
        <f t="shared" si="72"/>
        <v>193247251679.59033</v>
      </c>
      <c r="G1199" s="4">
        <f t="shared" si="73"/>
        <v>6310492602.5783386</v>
      </c>
      <c r="H1199" s="4">
        <f t="shared" si="74"/>
        <v>1</v>
      </c>
    </row>
    <row r="1200" spans="1:8" x14ac:dyDescent="0.3">
      <c r="A1200" s="1">
        <v>46032</v>
      </c>
      <c r="B1200" s="26">
        <v>194993969555.93979</v>
      </c>
      <c r="C1200" s="2">
        <v>186820832482.81601</v>
      </c>
      <c r="D1200" s="5">
        <f t="shared" si="75"/>
        <v>-1.2839769067458429E-5</v>
      </c>
      <c r="E1200" s="4">
        <f>C1200*(1+ReservesUSDT!$E$20)</f>
        <v>193260712573.03653</v>
      </c>
      <c r="F1200" s="4">
        <f t="shared" si="72"/>
        <v>193258231150.11728</v>
      </c>
      <c r="G1200" s="4">
        <f t="shared" si="73"/>
        <v>6437398667.3012695</v>
      </c>
      <c r="H1200" s="4">
        <f t="shared" si="74"/>
        <v>1</v>
      </c>
    </row>
    <row r="1201" spans="1:8" x14ac:dyDescent="0.3">
      <c r="A1201" s="1">
        <v>46033</v>
      </c>
      <c r="B1201" s="26">
        <v>195016278830.79559</v>
      </c>
      <c r="C1201" s="2">
        <v>186725420234.34799</v>
      </c>
      <c r="D1201" s="5">
        <f t="shared" si="75"/>
        <v>1.1441007589418999E-4</v>
      </c>
      <c r="E1201" s="4">
        <f>C1201*(1+ReservesUSDT!$E$20)</f>
        <v>193162011379.58789</v>
      </c>
      <c r="F1201" s="4">
        <f t="shared" si="72"/>
        <v>193184111059.96973</v>
      </c>
      <c r="G1201" s="4">
        <f t="shared" si="73"/>
        <v>6458690825.6217346</v>
      </c>
      <c r="H1201" s="4">
        <f t="shared" si="74"/>
        <v>1</v>
      </c>
    </row>
    <row r="1202" spans="1:8" x14ac:dyDescent="0.3">
      <c r="A1202" s="1">
        <v>46034</v>
      </c>
      <c r="B1202" s="26">
        <v>194797802274.29147</v>
      </c>
      <c r="C1202" s="2">
        <v>186718468708.035</v>
      </c>
      <c r="D1202" s="5">
        <f t="shared" si="75"/>
        <v>-1.1202990735644147E-3</v>
      </c>
      <c r="E1202" s="4">
        <f>C1202*(1+ReservesUSDT!$E$20)</f>
        <v>193154820227.9863</v>
      </c>
      <c r="F1202" s="4">
        <f t="shared" si="72"/>
        <v>192938429061.83038</v>
      </c>
      <c r="G1202" s="4">
        <f t="shared" si="73"/>
        <v>6219960353.7953796</v>
      </c>
      <c r="H1202" s="4">
        <f t="shared" si="74"/>
        <v>1</v>
      </c>
    </row>
    <row r="1203" spans="1:8" x14ac:dyDescent="0.3">
      <c r="A1203" s="1">
        <v>46035</v>
      </c>
      <c r="B1203" s="26">
        <v>194337900825.81387</v>
      </c>
      <c r="C1203" s="2">
        <v>186728266708.03</v>
      </c>
      <c r="D1203" s="5">
        <f t="shared" si="75"/>
        <v>-2.3609170283657548E-3</v>
      </c>
      <c r="E1203" s="4">
        <f>C1203*(1+ReservesUSDT!$E$20)</f>
        <v>193164955973.74686</v>
      </c>
      <c r="F1203" s="4">
        <f t="shared" si="72"/>
        <v>192708909539.90494</v>
      </c>
      <c r="G1203" s="4">
        <f t="shared" si="73"/>
        <v>5980642831.874939</v>
      </c>
      <c r="H1203" s="4">
        <f t="shared" si="74"/>
        <v>1</v>
      </c>
    </row>
    <row r="1204" spans="1:8" x14ac:dyDescent="0.3">
      <c r="A1204" s="1">
        <v>46036</v>
      </c>
      <c r="B1204" s="26">
        <v>194684188634.86179</v>
      </c>
      <c r="C1204" s="2">
        <v>186771850333.70401</v>
      </c>
      <c r="D1204" s="5">
        <f t="shared" si="75"/>
        <v>1.7818850958892071E-3</v>
      </c>
      <c r="E1204" s="4">
        <f>C1204*(1+ReservesUSDT!$E$20)</f>
        <v>193210041965.7229</v>
      </c>
      <c r="F1204" s="4">
        <f t="shared" si="72"/>
        <v>193554320059.87778</v>
      </c>
      <c r="G1204" s="4">
        <f t="shared" si="73"/>
        <v>6782469726.1737671</v>
      </c>
      <c r="H1204" s="4">
        <f t="shared" si="74"/>
        <v>1</v>
      </c>
    </row>
    <row r="1205" spans="1:8" x14ac:dyDescent="0.3">
      <c r="A1205" s="1">
        <v>46037</v>
      </c>
      <c r="B1205" s="26">
        <v>194361157500.81287</v>
      </c>
      <c r="C1205" s="2">
        <v>186839106905.32599</v>
      </c>
      <c r="D1205" s="5">
        <f t="shared" si="75"/>
        <v>-1.6592571606047469E-3</v>
      </c>
      <c r="E1205" s="4">
        <f>C1205*(1+ReservesUSDT!$E$20)</f>
        <v>193279616931.12769</v>
      </c>
      <c r="F1205" s="4">
        <f t="shared" si="72"/>
        <v>192958916342.73578</v>
      </c>
      <c r="G1205" s="4">
        <f t="shared" si="73"/>
        <v>6119809437.40979</v>
      </c>
      <c r="H1205" s="4">
        <f t="shared" si="74"/>
        <v>1</v>
      </c>
    </row>
    <row r="1206" spans="1:8" x14ac:dyDescent="0.3">
      <c r="A1206" s="1">
        <v>46038</v>
      </c>
      <c r="B1206" s="26">
        <v>194666687381.7103</v>
      </c>
      <c r="C1206" s="2">
        <v>186815349657.57001</v>
      </c>
      <c r="D1206" s="5">
        <f t="shared" si="75"/>
        <v>1.5719698566631175E-3</v>
      </c>
      <c r="E1206" s="4">
        <f>C1206*(1+ReservesUSDT!$E$20)</f>
        <v>193255040749.93268</v>
      </c>
      <c r="F1206" s="4">
        <f t="shared" si="72"/>
        <v>193558831848.6398</v>
      </c>
      <c r="G1206" s="4">
        <f t="shared" si="73"/>
        <v>6743482191.0697937</v>
      </c>
      <c r="H1206" s="4">
        <f t="shared" si="74"/>
        <v>1</v>
      </c>
    </row>
    <row r="1207" spans="1:8" x14ac:dyDescent="0.3">
      <c r="A1207" s="1">
        <v>46039</v>
      </c>
      <c r="B1207" s="26">
        <v>194646344139.35449</v>
      </c>
      <c r="C1207" s="2">
        <v>186794505781.452</v>
      </c>
      <c r="D1207" s="5">
        <f t="shared" si="75"/>
        <v>-1.0450294618675352E-4</v>
      </c>
      <c r="E1207" s="4">
        <f>C1207*(1+ReservesUSDT!$E$20)</f>
        <v>193233478366.88464</v>
      </c>
      <c r="F1207" s="4">
        <f t="shared" si="72"/>
        <v>193213284899.09338</v>
      </c>
      <c r="G1207" s="4">
        <f t="shared" si="73"/>
        <v>6418779117.6413879</v>
      </c>
      <c r="H1207" s="4">
        <f t="shared" si="74"/>
        <v>1</v>
      </c>
    </row>
    <row r="1208" spans="1:8" x14ac:dyDescent="0.3">
      <c r="A1208" s="1">
        <v>46040</v>
      </c>
      <c r="B1208" s="26">
        <v>194658081661.17331</v>
      </c>
      <c r="C1208" s="2">
        <v>186801806868.77499</v>
      </c>
      <c r="D1208" s="5">
        <f t="shared" si="75"/>
        <v>6.0301784093174717E-5</v>
      </c>
      <c r="E1208" s="4">
        <f>C1208*(1+ReservesUSDT!$E$20)</f>
        <v>193241031129.17484</v>
      </c>
      <c r="F1208" s="4">
        <f t="shared" si="72"/>
        <v>193252683908.11194</v>
      </c>
      <c r="G1208" s="4">
        <f t="shared" si="73"/>
        <v>6450877039.3369446</v>
      </c>
      <c r="H1208" s="4">
        <f t="shared" si="74"/>
        <v>1</v>
      </c>
    </row>
    <row r="1209" spans="1:8" x14ac:dyDescent="0.3">
      <c r="A1209" s="1">
        <v>46041</v>
      </c>
      <c r="B1209" s="26">
        <v>194725308005.72311</v>
      </c>
      <c r="C1209" s="2">
        <v>186927369421.50101</v>
      </c>
      <c r="D1209" s="5">
        <f t="shared" si="75"/>
        <v>3.4535604160951575E-4</v>
      </c>
      <c r="E1209" s="4">
        <f>C1209*(1+ReservesUSDT!$E$20)</f>
        <v>193370921934.65848</v>
      </c>
      <c r="F1209" s="4">
        <f t="shared" si="72"/>
        <v>193437703750.82022</v>
      </c>
      <c r="G1209" s="4">
        <f t="shared" si="73"/>
        <v>6510334329.3192139</v>
      </c>
      <c r="H1209" s="4">
        <f t="shared" si="74"/>
        <v>1</v>
      </c>
    </row>
    <row r="1210" spans="1:8" x14ac:dyDescent="0.3">
      <c r="A1210" s="1">
        <v>46042</v>
      </c>
      <c r="B1210" s="26">
        <v>194206334556.64987</v>
      </c>
      <c r="C1210" s="2">
        <v>186887286830.97299</v>
      </c>
      <c r="D1210" s="5">
        <f t="shared" si="75"/>
        <v>-2.6651566475272398E-3</v>
      </c>
      <c r="E1210" s="4">
        <f>C1210*(1+ReservesUSDT!$E$20)</f>
        <v>193329457661.62067</v>
      </c>
      <c r="F1210" s="4">
        <f t="shared" si="72"/>
        <v>192814204372.37097</v>
      </c>
      <c r="G1210" s="4">
        <f t="shared" si="73"/>
        <v>5926917541.3979797</v>
      </c>
      <c r="H1210" s="4">
        <f t="shared" si="74"/>
        <v>1</v>
      </c>
    </row>
    <row r="1211" spans="1:8" x14ac:dyDescent="0.3">
      <c r="A1211" s="1">
        <v>46043</v>
      </c>
      <c r="B1211" s="26">
        <v>193949942622.06287</v>
      </c>
      <c r="C1211" s="2">
        <v>186799503247.35901</v>
      </c>
      <c r="D1211" s="5">
        <f t="shared" si="75"/>
        <v>-1.3202037676696701E-3</v>
      </c>
      <c r="E1211" s="4">
        <f>C1211*(1+ReservesUSDT!$E$20)</f>
        <v>193238648099.88184</v>
      </c>
      <c r="F1211" s="4">
        <f t="shared" si="72"/>
        <v>192983533708.60098</v>
      </c>
      <c r="G1211" s="4">
        <f t="shared" si="73"/>
        <v>6184030461.2419739</v>
      </c>
      <c r="H1211" s="4">
        <f t="shared" si="74"/>
        <v>1</v>
      </c>
    </row>
    <row r="1212" spans="1:8" x14ac:dyDescent="0.3">
      <c r="A1212" s="1">
        <v>46044</v>
      </c>
      <c r="B1212" s="26">
        <v>194368293432.09698</v>
      </c>
      <c r="C1212" s="2">
        <v>186851423145.384</v>
      </c>
      <c r="D1212" s="5">
        <f t="shared" si="75"/>
        <v>2.1570040412403246E-3</v>
      </c>
      <c r="E1212" s="4">
        <f>C1212*(1+ReservesUSDT!$E$20)</f>
        <v>193292357722.92374</v>
      </c>
      <c r="F1212" s="4">
        <f t="shared" si="72"/>
        <v>193709290119.67297</v>
      </c>
      <c r="G1212" s="4">
        <f t="shared" si="73"/>
        <v>6857866974.2889709</v>
      </c>
      <c r="H1212" s="4">
        <f t="shared" si="74"/>
        <v>1</v>
      </c>
    </row>
    <row r="1213" spans="1:8" x14ac:dyDescent="0.3">
      <c r="A1213" s="1">
        <v>46045</v>
      </c>
      <c r="B1213" s="26">
        <v>194609738857.8342</v>
      </c>
      <c r="C1213" s="2">
        <v>186739115367.89301</v>
      </c>
      <c r="D1213" s="5">
        <f t="shared" si="75"/>
        <v>1.2422058221217168E-3</v>
      </c>
      <c r="E1213" s="4">
        <f>C1213*(1+ReservesUSDT!$E$20)</f>
        <v>193176178596.55463</v>
      </c>
      <c r="F1213" s="4">
        <f t="shared" si="72"/>
        <v>193416143170.30249</v>
      </c>
      <c r="G1213" s="4">
        <f t="shared" si="73"/>
        <v>6677027802.4094849</v>
      </c>
      <c r="H1213" s="4">
        <f t="shared" si="74"/>
        <v>1</v>
      </c>
    </row>
    <row r="1214" spans="1:8" x14ac:dyDescent="0.3">
      <c r="A1214" s="1">
        <v>46046</v>
      </c>
      <c r="B1214" s="26">
        <v>194610836334.88046</v>
      </c>
      <c r="C1214" s="2">
        <v>186674668629.36499</v>
      </c>
      <c r="D1214" s="5">
        <f t="shared" si="75"/>
        <v>5.6393737163707646E-6</v>
      </c>
      <c r="E1214" s="4">
        <f>C1214*(1+ReservesUSDT!$E$20)</f>
        <v>193109510321.68716</v>
      </c>
      <c r="F1214" s="4">
        <f t="shared" si="72"/>
        <v>193110599338.38406</v>
      </c>
      <c r="G1214" s="4">
        <f t="shared" si="73"/>
        <v>6435930709.0190735</v>
      </c>
      <c r="H1214" s="4">
        <f t="shared" si="74"/>
        <v>1</v>
      </c>
    </row>
    <row r="1215" spans="1:8" x14ac:dyDescent="0.3">
      <c r="A1215" s="1">
        <v>46047</v>
      </c>
      <c r="B1215" s="26">
        <v>194345117039.20746</v>
      </c>
      <c r="C1215" s="2">
        <v>186632218279.98999</v>
      </c>
      <c r="D1215" s="5">
        <f t="shared" si="75"/>
        <v>-1.3653879746745572E-3</v>
      </c>
      <c r="E1215" s="4">
        <f>C1215*(1+ReservesUSDT!$E$20)</f>
        <v>193065596671.05112</v>
      </c>
      <c r="F1215" s="4">
        <f t="shared" si="72"/>
        <v>192801987227.03308</v>
      </c>
      <c r="G1215" s="4">
        <f t="shared" si="73"/>
        <v>6169768947.0430908</v>
      </c>
      <c r="H1215" s="4">
        <f t="shared" si="74"/>
        <v>1</v>
      </c>
    </row>
    <row r="1216" spans="1:8" x14ac:dyDescent="0.3">
      <c r="A1216" s="1">
        <v>46048</v>
      </c>
      <c r="B1216" s="26">
        <v>194905149880.93524</v>
      </c>
      <c r="C1216" s="2">
        <v>186711872137.79501</v>
      </c>
      <c r="D1216" s="5">
        <f t="shared" si="75"/>
        <v>2.8816409193074882E-3</v>
      </c>
      <c r="E1216" s="4">
        <f>C1216*(1+ReservesUSDT!$E$20)</f>
        <v>193147996268.10892</v>
      </c>
      <c r="F1216" s="4">
        <f t="shared" si="72"/>
        <v>193704579437.63736</v>
      </c>
      <c r="G1216" s="4">
        <f t="shared" si="73"/>
        <v>6992707299.8423462</v>
      </c>
      <c r="H1216" s="4">
        <f t="shared" si="74"/>
        <v>1</v>
      </c>
    </row>
    <row r="1217" spans="1:8" x14ac:dyDescent="0.3">
      <c r="A1217" s="1">
        <v>46049</v>
      </c>
      <c r="B1217" s="26">
        <v>195967013179.78308</v>
      </c>
      <c r="C1217" s="2">
        <v>186340326833.81699</v>
      </c>
      <c r="D1217" s="5">
        <f t="shared" si="75"/>
        <v>5.4481028310258417E-3</v>
      </c>
      <c r="E1217" s="4">
        <f>C1217*(1+ReservesUSDT!$E$20)</f>
        <v>192763643467.37637</v>
      </c>
      <c r="F1217" s="4">
        <f t="shared" si="72"/>
        <v>193813839619.06982</v>
      </c>
      <c r="G1217" s="4">
        <f t="shared" si="73"/>
        <v>7473512785.2528381</v>
      </c>
      <c r="H1217" s="4">
        <f t="shared" si="74"/>
        <v>1</v>
      </c>
    </row>
    <row r="1218" spans="1:8" x14ac:dyDescent="0.3">
      <c r="A1218" s="1">
        <v>46050</v>
      </c>
      <c r="B1218" s="26">
        <v>196291596662.78122</v>
      </c>
      <c r="C1218" s="2">
        <v>186293602721.54401</v>
      </c>
      <c r="D1218" s="5">
        <f t="shared" si="75"/>
        <v>1.6563169368732516E-3</v>
      </c>
      <c r="E1218" s="4">
        <f>C1218*(1+ReservesUSDT!$E$20)</f>
        <v>192715308733.4379</v>
      </c>
      <c r="F1218" s="4">
        <f t="shared" ref="F1218:F1240" si="76">E1218*(D1218+1)</f>
        <v>193034506363.28784</v>
      </c>
      <c r="G1218" s="4">
        <f t="shared" ref="G1218:G1240" si="77">F1218-C1218</f>
        <v>6740903641.7438354</v>
      </c>
      <c r="H1218" s="4">
        <f t="shared" si="74"/>
        <v>1</v>
      </c>
    </row>
    <row r="1219" spans="1:8" x14ac:dyDescent="0.3">
      <c r="A1219" s="1">
        <v>46051</v>
      </c>
      <c r="B1219" s="26">
        <v>195836860927.2226</v>
      </c>
      <c r="C1219" s="2">
        <v>186055690577.92999</v>
      </c>
      <c r="D1219" s="5">
        <f t="shared" si="75"/>
        <v>-2.3166337392417093E-3</v>
      </c>
      <c r="E1219" s="4">
        <f>C1219*(1+ReservesUSDT!$E$20)</f>
        <v>192469195546.8432</v>
      </c>
      <c r="F1219" s="4">
        <f t="shared" si="76"/>
        <v>192023314914.67468</v>
      </c>
      <c r="G1219" s="4">
        <f t="shared" si="77"/>
        <v>5967624336.7446899</v>
      </c>
      <c r="H1219" s="4">
        <f t="shared" ref="H1219:H1240" si="78">IF(G1219&gt;0,1,0)</f>
        <v>1</v>
      </c>
    </row>
    <row r="1220" spans="1:8" x14ac:dyDescent="0.3">
      <c r="A1220" s="1">
        <v>46052</v>
      </c>
      <c r="B1220" s="26">
        <v>194027357857.30957</v>
      </c>
      <c r="C1220" s="2">
        <v>185567893600.26999</v>
      </c>
      <c r="D1220" s="5">
        <f t="shared" ref="D1220:D1240" si="79">(B1220-B1219)/B1219</f>
        <v>-9.2398492364799342E-3</v>
      </c>
      <c r="E1220" s="4">
        <f>C1220*(1+ReservesUSDT!$E$20)</f>
        <v>191964583773.94461</v>
      </c>
      <c r="F1220" s="4">
        <f t="shared" si="76"/>
        <v>190190859961.12973</v>
      </c>
      <c r="G1220" s="4">
        <f t="shared" si="77"/>
        <v>4622966360.8597412</v>
      </c>
      <c r="H1220" s="4">
        <f t="shared" si="78"/>
        <v>1</v>
      </c>
    </row>
    <row r="1221" spans="1:8" x14ac:dyDescent="0.3">
      <c r="A1221" s="1">
        <v>46053</v>
      </c>
      <c r="B1221" s="26">
        <v>193453604360.00812</v>
      </c>
      <c r="C1221" s="2">
        <v>185572421338.23499</v>
      </c>
      <c r="D1221" s="5">
        <f t="shared" si="79"/>
        <v>-2.9570752477256273E-3</v>
      </c>
      <c r="E1221" s="4">
        <f>C1221*(1+ReservesUSDT!$E$20)</f>
        <v>191969267587.06024</v>
      </c>
      <c r="F1221" s="4">
        <f t="shared" si="76"/>
        <v>191401600017.55453</v>
      </c>
      <c r="G1221" s="4">
        <f t="shared" si="77"/>
        <v>5829178679.3195496</v>
      </c>
      <c r="H1221" s="4">
        <f t="shared" si="78"/>
        <v>1</v>
      </c>
    </row>
    <row r="1222" spans="1:8" x14ac:dyDescent="0.3">
      <c r="A1222" s="1">
        <v>46054</v>
      </c>
      <c r="B1222" s="26">
        <v>193283918634.2305</v>
      </c>
      <c r="C1222" s="2">
        <v>185172123360.56699</v>
      </c>
      <c r="D1222" s="5">
        <f t="shared" si="79"/>
        <v>-8.77139127694107E-4</v>
      </c>
      <c r="E1222" s="4">
        <f>C1222*(1+ReservesUSDT!$E$20)</f>
        <v>191555170982.42822</v>
      </c>
      <c r="F1222" s="4">
        <f t="shared" si="76"/>
        <v>191387150446.84738</v>
      </c>
      <c r="G1222" s="4">
        <f t="shared" si="77"/>
        <v>6215027086.2803955</v>
      </c>
      <c r="H1222" s="4">
        <f t="shared" si="78"/>
        <v>1</v>
      </c>
    </row>
    <row r="1223" spans="1:8" x14ac:dyDescent="0.3">
      <c r="A1223" s="1">
        <v>46055</v>
      </c>
      <c r="B1223" s="26">
        <v>192354744010.57822</v>
      </c>
      <c r="C1223" s="2">
        <v>185167207996.427</v>
      </c>
      <c r="D1223" s="5">
        <f t="shared" si="79"/>
        <v>-4.8073043542264269E-3</v>
      </c>
      <c r="E1223" s="4">
        <f>C1223*(1+ReservesUSDT!$E$20)</f>
        <v>191550086181.31891</v>
      </c>
      <c r="F1223" s="4">
        <f t="shared" si="76"/>
        <v>190629246617.96701</v>
      </c>
      <c r="G1223" s="4">
        <f t="shared" si="77"/>
        <v>5462038621.5400085</v>
      </c>
      <c r="H1223" s="4">
        <f t="shared" si="78"/>
        <v>1</v>
      </c>
    </row>
    <row r="1224" spans="1:8" x14ac:dyDescent="0.3">
      <c r="A1224" s="1">
        <v>46056</v>
      </c>
      <c r="B1224" s="26">
        <v>193099021178.79178</v>
      </c>
      <c r="C1224" s="2">
        <v>185204055264.10599</v>
      </c>
      <c r="D1224" s="5">
        <f t="shared" si="79"/>
        <v>3.8692945788362347E-3</v>
      </c>
      <c r="E1224" s="4">
        <f>C1224*(1+ReservesUSDT!$E$20)</f>
        <v>191588203607.05441</v>
      </c>
      <c r="F1224" s="4">
        <f t="shared" si="76"/>
        <v>192329514804.64017</v>
      </c>
      <c r="G1224" s="4">
        <f t="shared" si="77"/>
        <v>7125459540.5341797</v>
      </c>
      <c r="H1224" s="4">
        <f t="shared" si="78"/>
        <v>1</v>
      </c>
    </row>
    <row r="1225" spans="1:8" x14ac:dyDescent="0.3">
      <c r="A1225" s="1">
        <v>46057</v>
      </c>
      <c r="B1225" s="26">
        <v>192560512725.45602</v>
      </c>
      <c r="C1225" s="2">
        <v>185108966305.298</v>
      </c>
      <c r="D1225" s="5">
        <f t="shared" si="79"/>
        <v>-2.7887684259007483E-3</v>
      </c>
      <c r="E1225" s="4">
        <f>C1225*(1+ReservesUSDT!$E$20)</f>
        <v>191489836847.34766</v>
      </c>
      <c r="F1225" s="4">
        <f t="shared" si="76"/>
        <v>190955816036.46689</v>
      </c>
      <c r="G1225" s="4">
        <f t="shared" si="77"/>
        <v>5846849731.1688843</v>
      </c>
      <c r="H1225" s="4">
        <f t="shared" si="78"/>
        <v>1</v>
      </c>
    </row>
    <row r="1226" spans="1:8" x14ac:dyDescent="0.3">
      <c r="A1226" s="1">
        <v>46058</v>
      </c>
      <c r="B1226" s="26">
        <v>191383268329.36353</v>
      </c>
      <c r="C1226" s="2">
        <v>185340237262.97501</v>
      </c>
      <c r="D1226" s="5">
        <f t="shared" si="79"/>
        <v>-6.113633472564336E-3</v>
      </c>
      <c r="E1226" s="4">
        <f>C1226*(1+ReservesUSDT!$E$20)</f>
        <v>191729079920.42526</v>
      </c>
      <c r="F1226" s="4">
        <f t="shared" si="76"/>
        <v>190556918599.7598</v>
      </c>
      <c r="G1226" s="4">
        <f t="shared" si="77"/>
        <v>5216681336.78479</v>
      </c>
      <c r="H1226" s="4">
        <f t="shared" si="78"/>
        <v>1</v>
      </c>
    </row>
    <row r="1227" spans="1:8" x14ac:dyDescent="0.3">
      <c r="A1227" s="1">
        <v>46059</v>
      </c>
      <c r="B1227" s="26">
        <v>192582476591.90634</v>
      </c>
      <c r="C1227" s="2">
        <v>185398015856.297</v>
      </c>
      <c r="D1227" s="5">
        <f t="shared" si="79"/>
        <v>6.26600367425549E-3</v>
      </c>
      <c r="E1227" s="4">
        <f>C1227*(1+ReservesUSDT!$E$20)</f>
        <v>191788850193.19662</v>
      </c>
      <c r="F1227" s="4">
        <f t="shared" si="76"/>
        <v>192990599833.18842</v>
      </c>
      <c r="G1227" s="4">
        <f t="shared" si="77"/>
        <v>7592583976.8914185</v>
      </c>
      <c r="H1227" s="4">
        <f t="shared" si="78"/>
        <v>1</v>
      </c>
    </row>
    <row r="1228" spans="1:8" x14ac:dyDescent="0.3">
      <c r="A1228" s="1">
        <v>46060</v>
      </c>
      <c r="B1228" s="26">
        <v>192499955167.09912</v>
      </c>
      <c r="C1228" s="2">
        <v>185607175248.67499</v>
      </c>
      <c r="D1228" s="5">
        <f t="shared" si="79"/>
        <v>-4.2849913589016847E-4</v>
      </c>
      <c r="E1228" s="4">
        <f>C1228*(1+ReservesUSDT!$E$20)</f>
        <v>192005219495.67276</v>
      </c>
      <c r="F1228" s="4">
        <f t="shared" si="76"/>
        <v>191922945425.03247</v>
      </c>
      <c r="G1228" s="4">
        <f t="shared" si="77"/>
        <v>6315770176.3574829</v>
      </c>
      <c r="H1228" s="4">
        <f t="shared" si="78"/>
        <v>1</v>
      </c>
    </row>
    <row r="1229" spans="1:8" x14ac:dyDescent="0.3">
      <c r="A1229" s="1">
        <v>46061</v>
      </c>
      <c r="B1229" s="26">
        <v>192616413737.06186</v>
      </c>
      <c r="C1229" s="2">
        <v>185609495020.07901</v>
      </c>
      <c r="D1229" s="5">
        <f t="shared" si="79"/>
        <v>6.0497972512069652E-4</v>
      </c>
      <c r="E1229" s="4">
        <f>C1229*(1+ReservesUSDT!$E$20)</f>
        <v>192007619231.65823</v>
      </c>
      <c r="F1229" s="4">
        <f t="shared" si="76"/>
        <v>192123779948.36206</v>
      </c>
      <c r="G1229" s="4">
        <f t="shared" si="77"/>
        <v>6514284928.2830505</v>
      </c>
      <c r="H1229" s="4">
        <f t="shared" si="78"/>
        <v>1</v>
      </c>
    </row>
    <row r="1230" spans="1:8" x14ac:dyDescent="0.3">
      <c r="A1230" s="1">
        <v>46062</v>
      </c>
      <c r="B1230" s="26">
        <v>192779810045.46091</v>
      </c>
      <c r="C1230" s="2">
        <v>184478793107.54199</v>
      </c>
      <c r="D1230" s="5">
        <f t="shared" si="79"/>
        <v>8.4829898568300629E-4</v>
      </c>
      <c r="E1230" s="4">
        <f>C1230*(1+ReservesUSDT!$E$20)</f>
        <v>190837941019.54184</v>
      </c>
      <c r="F1230" s="4">
        <f t="shared" si="76"/>
        <v>190999828651.33856</v>
      </c>
      <c r="G1230" s="4">
        <f t="shared" si="77"/>
        <v>6521035543.7965698</v>
      </c>
      <c r="H1230" s="4">
        <f t="shared" si="78"/>
        <v>1</v>
      </c>
    </row>
    <row r="1231" spans="1:8" x14ac:dyDescent="0.3">
      <c r="A1231" s="1">
        <v>46063</v>
      </c>
      <c r="B1231" s="26">
        <v>192605477267.26987</v>
      </c>
      <c r="C1231" s="2">
        <v>184439644113.591</v>
      </c>
      <c r="D1231" s="5">
        <f t="shared" si="79"/>
        <v>-9.0431035360979592E-4</v>
      </c>
      <c r="E1231" s="4">
        <f>C1231*(1+ReservesUSDT!$E$20)</f>
        <v>190797442524.98459</v>
      </c>
      <c r="F1231" s="4">
        <f t="shared" si="76"/>
        <v>190624902422.26697</v>
      </c>
      <c r="G1231" s="4">
        <f t="shared" si="77"/>
        <v>6185258308.6759644</v>
      </c>
      <c r="H1231" s="4">
        <f t="shared" si="78"/>
        <v>1</v>
      </c>
    </row>
    <row r="1232" spans="1:8" x14ac:dyDescent="0.3">
      <c r="A1232" s="1">
        <v>46064</v>
      </c>
      <c r="B1232" s="26">
        <v>192255496485.24216</v>
      </c>
      <c r="C1232" s="2">
        <v>184308875462.89099</v>
      </c>
      <c r="D1232" s="5">
        <f t="shared" si="79"/>
        <v>-1.817086341433881E-3</v>
      </c>
      <c r="E1232" s="4">
        <f>C1232*(1+ReservesUSDT!$E$20)</f>
        <v>190662166162.70404</v>
      </c>
      <c r="F1232" s="4">
        <f t="shared" si="76"/>
        <v>190315716544.74161</v>
      </c>
      <c r="G1232" s="4">
        <f t="shared" si="77"/>
        <v>6006841081.8506165</v>
      </c>
      <c r="H1232" s="4">
        <f t="shared" si="78"/>
        <v>1</v>
      </c>
    </row>
    <row r="1233" spans="1:8" x14ac:dyDescent="0.3">
      <c r="A1233" s="1">
        <v>46065</v>
      </c>
      <c r="B1233" s="26">
        <v>191593974166.36938</v>
      </c>
      <c r="C1233" s="2">
        <v>183911794652.422</v>
      </c>
      <c r="D1233" s="5">
        <f t="shared" si="79"/>
        <v>-3.4408499677071741E-3</v>
      </c>
      <c r="E1233" s="4">
        <f>C1233*(1+ReservesUSDT!$E$20)</f>
        <v>190251397623.8829</v>
      </c>
      <c r="F1233" s="4">
        <f t="shared" si="76"/>
        <v>189596771108.51251</v>
      </c>
      <c r="G1233" s="4">
        <f t="shared" si="77"/>
        <v>5684976456.0905151</v>
      </c>
      <c r="H1233" s="4">
        <f t="shared" si="78"/>
        <v>1</v>
      </c>
    </row>
    <row r="1234" spans="1:8" x14ac:dyDescent="0.3">
      <c r="A1234" s="1">
        <v>46066</v>
      </c>
      <c r="B1234" s="26">
        <v>192641878172.93771</v>
      </c>
      <c r="C1234" s="2">
        <v>183900181610.99301</v>
      </c>
      <c r="D1234" s="5">
        <f t="shared" si="79"/>
        <v>5.4693996046994058E-3</v>
      </c>
      <c r="E1234" s="4">
        <f>C1234*(1+ReservesUSDT!$E$20)</f>
        <v>190239384270.59741</v>
      </c>
      <c r="F1234" s="4">
        <f t="shared" si="76"/>
        <v>191279879483.72528</v>
      </c>
      <c r="G1234" s="4">
        <f t="shared" si="77"/>
        <v>7379697872.7322693</v>
      </c>
      <c r="H1234" s="4">
        <f t="shared" si="78"/>
        <v>1</v>
      </c>
    </row>
    <row r="1235" spans="1:8" x14ac:dyDescent="0.3">
      <c r="A1235" s="1">
        <v>46067</v>
      </c>
      <c r="B1235" s="26">
        <v>192740477011.26633</v>
      </c>
      <c r="C1235" s="2">
        <v>183726133687.936</v>
      </c>
      <c r="D1235" s="5">
        <f t="shared" si="79"/>
        <v>5.1182452779088622E-4</v>
      </c>
      <c r="E1235" s="4">
        <f>C1235*(1+ReservesUSDT!$E$20)</f>
        <v>190059336760.98709</v>
      </c>
      <c r="F1235" s="4">
        <f t="shared" si="76"/>
        <v>190156613791.27704</v>
      </c>
      <c r="G1235" s="4">
        <f t="shared" si="77"/>
        <v>6430480103.3410339</v>
      </c>
      <c r="H1235" s="4">
        <f t="shared" si="78"/>
        <v>1</v>
      </c>
    </row>
    <row r="1236" spans="1:8" x14ac:dyDescent="0.3">
      <c r="A1236" s="1">
        <v>46068</v>
      </c>
      <c r="B1236" s="26">
        <v>192637654665.74225</v>
      </c>
      <c r="C1236" s="2">
        <v>183758607357.15601</v>
      </c>
      <c r="D1236" s="5">
        <f t="shared" si="79"/>
        <v>-5.3347562026666588E-4</v>
      </c>
      <c r="E1236" s="4">
        <f>C1236*(1+ReservesUSDT!$E$20)</f>
        <v>190092929826.43869</v>
      </c>
      <c r="F1236" s="4">
        <f t="shared" si="76"/>
        <v>189991519882.79123</v>
      </c>
      <c r="G1236" s="4">
        <f t="shared" si="77"/>
        <v>6232912525.6352234</v>
      </c>
      <c r="H1236" s="4">
        <f t="shared" si="78"/>
        <v>1</v>
      </c>
    </row>
    <row r="1237" spans="1:8" x14ac:dyDescent="0.3">
      <c r="A1237" s="1">
        <v>46069</v>
      </c>
      <c r="B1237" s="26">
        <v>192436421111.21747</v>
      </c>
      <c r="C1237" s="2">
        <v>183702555799.09399</v>
      </c>
      <c r="D1237" s="5">
        <f t="shared" si="79"/>
        <v>-1.0446221164494207E-3</v>
      </c>
      <c r="E1237" s="4">
        <f>C1237*(1+ReservesUSDT!$E$20)</f>
        <v>190034946121.36722</v>
      </c>
      <c r="F1237" s="4">
        <f t="shared" si="76"/>
        <v>189836431413.75058</v>
      </c>
      <c r="G1237" s="4">
        <f t="shared" si="77"/>
        <v>6133875614.6565857</v>
      </c>
      <c r="H1237" s="4">
        <f t="shared" si="78"/>
        <v>1</v>
      </c>
    </row>
    <row r="1238" spans="1:8" x14ac:dyDescent="0.3">
      <c r="A1238" s="1">
        <v>46070</v>
      </c>
      <c r="B1238" s="26">
        <v>191863456129.03577</v>
      </c>
      <c r="C1238" s="2">
        <v>183684801652.64301</v>
      </c>
      <c r="D1238" s="5">
        <f t="shared" si="79"/>
        <v>-2.9774248495847882E-3</v>
      </c>
      <c r="E1238" s="4">
        <f>C1238*(1+ReservesUSDT!$E$20)</f>
        <v>190016579973.7131</v>
      </c>
      <c r="F1238" s="4">
        <f t="shared" si="76"/>
        <v>189450819886.66626</v>
      </c>
      <c r="G1238" s="4">
        <f t="shared" si="77"/>
        <v>5766018234.0232544</v>
      </c>
      <c r="H1238" s="4">
        <f t="shared" si="78"/>
        <v>1</v>
      </c>
    </row>
    <row r="1239" spans="1:8" x14ac:dyDescent="0.3">
      <c r="A1239" s="1">
        <v>46071</v>
      </c>
      <c r="B1239" s="26">
        <v>191707717220.66705</v>
      </c>
      <c r="C1239" s="2">
        <v>183684433314.58899</v>
      </c>
      <c r="D1239" s="5">
        <f t="shared" si="79"/>
        <v>-8.1171741357547941E-4</v>
      </c>
      <c r="E1239" s="4">
        <f>C1239*(1+ReservesUSDT!$E$20)</f>
        <v>190016198938.71909</v>
      </c>
      <c r="F1239" s="4">
        <f t="shared" si="76"/>
        <v>189861959481.17911</v>
      </c>
      <c r="G1239" s="4">
        <f t="shared" si="77"/>
        <v>6177526166.5901184</v>
      </c>
      <c r="H1239" s="4">
        <f t="shared" si="78"/>
        <v>1</v>
      </c>
    </row>
    <row r="1240" spans="1:8" x14ac:dyDescent="0.3">
      <c r="A1240" s="18">
        <v>46072</v>
      </c>
      <c r="B1240" s="26">
        <v>192132295247.04489</v>
      </c>
      <c r="C1240" s="2">
        <v>183682918392.276</v>
      </c>
      <c r="D1240" s="5">
        <f t="shared" si="79"/>
        <v>2.2147153621840032E-3</v>
      </c>
      <c r="E1240" s="4">
        <f>C1240*(1+ReservesUSDT!$E$20)</f>
        <v>190014631795.68793</v>
      </c>
      <c r="F1240" s="4">
        <f t="shared" si="76"/>
        <v>190435460119.76559</v>
      </c>
      <c r="G1240" s="4">
        <f t="shared" si="77"/>
        <v>6752541727.4895935</v>
      </c>
      <c r="H1240" s="4">
        <f t="shared" si="78"/>
        <v>1</v>
      </c>
    </row>
    <row r="1241" spans="1:8" x14ac:dyDescent="0.3">
      <c r="B1241" s="26"/>
      <c r="C1241" s="2"/>
    </row>
    <row r="1242" spans="1:8" x14ac:dyDescent="0.3">
      <c r="B1242" s="26"/>
      <c r="C1242" s="2"/>
    </row>
  </sheetData>
  <autoFilter ref="A1:H1240" xr:uid="{DA781168-F503-48A5-B8C6-3B1E07AF8653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AF92-71C0-4A3F-B820-92895730E93D}">
  <dimension ref="A1:K1240"/>
  <sheetViews>
    <sheetView topLeftCell="A1201" zoomScale="75" workbookViewId="0">
      <selection activeCell="C1" sqref="C1:C1240"/>
    </sheetView>
  </sheetViews>
  <sheetFormatPr defaultRowHeight="14.4" x14ac:dyDescent="0.3"/>
  <cols>
    <col min="1" max="1" width="10.6640625" style="1" bestFit="1" customWidth="1"/>
    <col min="2" max="2" width="22.88671875" style="26" bestFit="1" customWidth="1"/>
    <col min="3" max="3" width="22.88671875" style="26" customWidth="1"/>
    <col min="4" max="4" width="14" bestFit="1" customWidth="1"/>
    <col min="5" max="5" width="19.44140625" bestFit="1" customWidth="1"/>
    <col min="6" max="6" width="23.77734375" bestFit="1" customWidth="1"/>
    <col min="7" max="8" width="23.77734375" customWidth="1"/>
    <col min="9" max="9" width="18.109375" bestFit="1" customWidth="1"/>
    <col min="11" max="11" width="19.44140625" bestFit="1" customWidth="1"/>
  </cols>
  <sheetData>
    <row r="1" spans="1:11" x14ac:dyDescent="0.3">
      <c r="A1" t="s">
        <v>0</v>
      </c>
      <c r="B1" s="26" t="s">
        <v>154</v>
      </c>
      <c r="C1" s="26" t="s">
        <v>157</v>
      </c>
      <c r="D1" t="s">
        <v>1135</v>
      </c>
      <c r="F1" t="s">
        <v>1136</v>
      </c>
      <c r="G1" t="s">
        <v>1137</v>
      </c>
    </row>
    <row r="2" spans="1:11" x14ac:dyDescent="0.3">
      <c r="A2" s="18">
        <v>44834</v>
      </c>
      <c r="B2" s="26">
        <v>47479523938</v>
      </c>
      <c r="C2" s="26">
        <v>47479523938</v>
      </c>
      <c r="D2">
        <f>0</f>
        <v>0</v>
      </c>
      <c r="E2" s="4">
        <f>C2*(1+ReservesUSDT!$H$7)</f>
        <v>47698230859.540794</v>
      </c>
      <c r="F2" s="4">
        <f>E2*(D2+1)</f>
        <v>47698230859.540794</v>
      </c>
      <c r="G2" s="4"/>
      <c r="H2" s="4"/>
      <c r="I2" s="4">
        <f>F2-C2</f>
        <v>218706921.54079437</v>
      </c>
      <c r="J2">
        <f>IF(I2&gt;0,1,0)</f>
        <v>1</v>
      </c>
      <c r="K2" s="4"/>
    </row>
    <row r="3" spans="1:11" x14ac:dyDescent="0.3">
      <c r="A3" s="1">
        <v>44835</v>
      </c>
      <c r="B3" s="26">
        <v>47479523938</v>
      </c>
      <c r="C3" s="26">
        <v>47317566543.6623</v>
      </c>
      <c r="D3" s="5">
        <f>(B3-B2)/B2</f>
        <v>0</v>
      </c>
      <c r="E3" s="4">
        <f>C3*(1+ReservesUSDT!$H$7)</f>
        <v>47535527434.068016</v>
      </c>
      <c r="F3" s="4">
        <f>E3*(D3+1)</f>
        <v>47535527434.068016</v>
      </c>
      <c r="G3" s="5">
        <f>(F3-F2)/F2</f>
        <v>-3.4110997942858445E-3</v>
      </c>
      <c r="H3" s="5"/>
      <c r="I3" s="4">
        <f>F3-C3</f>
        <v>217960890.40571594</v>
      </c>
      <c r="J3">
        <f t="shared" ref="J3:J66" si="0">IF(I3&gt;0,1,0)</f>
        <v>1</v>
      </c>
    </row>
    <row r="4" spans="1:11" x14ac:dyDescent="0.3">
      <c r="A4" s="1">
        <v>44836</v>
      </c>
      <c r="B4" s="26">
        <v>47479523938</v>
      </c>
      <c r="C4" s="26">
        <v>47217028392.141701</v>
      </c>
      <c r="D4" s="5">
        <f t="shared" ref="D4:D67" si="1">(B4-B3)/B3</f>
        <v>0</v>
      </c>
      <c r="E4" s="4">
        <f>C4*(1+ReservesUSDT!$H$7)</f>
        <v>47434526169.445328</v>
      </c>
      <c r="F4" s="4">
        <f t="shared" ref="F4:F67" si="2">E4*(D4+1)</f>
        <v>47434526169.445328</v>
      </c>
      <c r="G4" s="5">
        <f t="shared" ref="G4:G67" si="3">(F4-F3)/F3</f>
        <v>-2.1247532124846515E-3</v>
      </c>
      <c r="H4" s="5"/>
      <c r="I4" s="4">
        <f t="shared" ref="I4:I67" si="4">F4-C4</f>
        <v>217497777.30362701</v>
      </c>
      <c r="J4">
        <f t="shared" si="0"/>
        <v>1</v>
      </c>
    </row>
    <row r="5" spans="1:11" x14ac:dyDescent="0.3">
      <c r="A5" s="1">
        <v>44837</v>
      </c>
      <c r="B5" s="26">
        <v>47862190597.849998</v>
      </c>
      <c r="C5" s="26">
        <v>47429205566.800903</v>
      </c>
      <c r="D5" s="5">
        <f t="shared" si="1"/>
        <v>8.0596145056065546E-3</v>
      </c>
      <c r="E5" s="4">
        <f>C5*(1+ReservesUSDT!$H$7)</f>
        <v>47647680704.719002</v>
      </c>
      <c r="F5" s="4">
        <f t="shared" si="2"/>
        <v>48031702643.285271</v>
      </c>
      <c r="G5" s="5">
        <f t="shared" si="3"/>
        <v>1.2589489598920261E-2</v>
      </c>
      <c r="H5" s="5"/>
      <c r="I5" s="4">
        <f t="shared" si="4"/>
        <v>602497076.48436737</v>
      </c>
      <c r="J5">
        <f t="shared" si="0"/>
        <v>1</v>
      </c>
    </row>
    <row r="6" spans="1:11" x14ac:dyDescent="0.3">
      <c r="A6" s="1">
        <v>44838</v>
      </c>
      <c r="B6" s="26">
        <v>46383853624.184486</v>
      </c>
      <c r="C6" s="26">
        <v>47127777473.428398</v>
      </c>
      <c r="D6" s="5">
        <f t="shared" si="1"/>
        <v>-3.0887365479922685E-2</v>
      </c>
      <c r="E6" s="4">
        <f>C6*(1+ReservesUSDT!$H$7)</f>
        <v>47344864130.483604</v>
      </c>
      <c r="F6" s="4">
        <f t="shared" si="2"/>
        <v>45882506008.488075</v>
      </c>
      <c r="G6" s="5">
        <f t="shared" si="3"/>
        <v>-4.4745376834931926E-2</v>
      </c>
      <c r="H6" s="5"/>
      <c r="I6" s="4">
        <f t="shared" si="4"/>
        <v>-1245271464.9403229</v>
      </c>
      <c r="J6">
        <f t="shared" si="0"/>
        <v>0</v>
      </c>
    </row>
    <row r="7" spans="1:11" x14ac:dyDescent="0.3">
      <c r="A7" s="1">
        <v>44839</v>
      </c>
      <c r="B7" s="26">
        <v>46476781113.362442</v>
      </c>
      <c r="C7" s="26">
        <v>46767462842.158897</v>
      </c>
      <c r="D7" s="5">
        <f t="shared" si="1"/>
        <v>2.0034447747891162E-3</v>
      </c>
      <c r="E7" s="4">
        <f>C7*(1+ReservesUSDT!$H$7)</f>
        <v>46982889766.823059</v>
      </c>
      <c r="F7" s="4">
        <f t="shared" si="2"/>
        <v>47077017391.830894</v>
      </c>
      <c r="G7" s="5">
        <f t="shared" si="3"/>
        <v>2.6034135605449264E-2</v>
      </c>
      <c r="H7" s="5"/>
      <c r="I7" s="4">
        <f t="shared" si="4"/>
        <v>309554549.67199707</v>
      </c>
      <c r="J7">
        <f t="shared" si="0"/>
        <v>1</v>
      </c>
    </row>
    <row r="8" spans="1:11" x14ac:dyDescent="0.3">
      <c r="A8" s="1">
        <v>44840</v>
      </c>
      <c r="B8" s="26">
        <v>46430201209.411987</v>
      </c>
      <c r="C8" s="26">
        <v>46412465271.411102</v>
      </c>
      <c r="D8" s="5">
        <f t="shared" si="1"/>
        <v>-1.0022188033383969E-3</v>
      </c>
      <c r="E8" s="4">
        <f>C8*(1+ReservesUSDT!$H$7)</f>
        <v>46626256955.883011</v>
      </c>
      <c r="F8" s="4">
        <f t="shared" si="2"/>
        <v>46579527244.432541</v>
      </c>
      <c r="G8" s="5">
        <f t="shared" si="3"/>
        <v>-1.0567579998912191E-2</v>
      </c>
      <c r="H8" s="5"/>
      <c r="I8" s="4">
        <f t="shared" si="4"/>
        <v>167061973.0214386</v>
      </c>
      <c r="J8">
        <f t="shared" si="0"/>
        <v>1</v>
      </c>
    </row>
    <row r="9" spans="1:11" x14ac:dyDescent="0.3">
      <c r="A9" s="1">
        <v>44841</v>
      </c>
      <c r="B9" s="26">
        <v>46634896597.322258</v>
      </c>
      <c r="C9" s="26">
        <v>46188993440.890602</v>
      </c>
      <c r="D9" s="5">
        <f t="shared" si="1"/>
        <v>4.4086689822222082E-3</v>
      </c>
      <c r="E9" s="4">
        <f>C9*(1+ReservesUSDT!$H$7)</f>
        <v>46401755737.701248</v>
      </c>
      <c r="F9" s="4">
        <f t="shared" si="2"/>
        <v>46606325718.942703</v>
      </c>
      <c r="G9" s="5">
        <f t="shared" si="3"/>
        <v>5.7532731857783007E-4</v>
      </c>
      <c r="H9" s="5"/>
      <c r="I9" s="4">
        <f t="shared" si="4"/>
        <v>417332278.05210114</v>
      </c>
      <c r="J9">
        <f t="shared" si="0"/>
        <v>1</v>
      </c>
    </row>
    <row r="10" spans="1:11" x14ac:dyDescent="0.3">
      <c r="A10" s="1">
        <v>44842</v>
      </c>
      <c r="B10" s="26">
        <v>46634896597.322258</v>
      </c>
      <c r="C10" s="26">
        <v>46210937641.393303</v>
      </c>
      <c r="D10" s="5">
        <f t="shared" si="1"/>
        <v>0</v>
      </c>
      <c r="E10" s="4">
        <f>C10*(1+ReservesUSDT!$H$7)</f>
        <v>46423801020.694664</v>
      </c>
      <c r="F10" s="4">
        <f t="shared" si="2"/>
        <v>46423801020.694664</v>
      </c>
      <c r="G10" s="5">
        <f t="shared" si="3"/>
        <v>-3.9163073988871385E-3</v>
      </c>
      <c r="H10" s="5"/>
      <c r="I10" s="4">
        <f t="shared" si="4"/>
        <v>212863379.30136108</v>
      </c>
      <c r="J10">
        <f t="shared" si="0"/>
        <v>1</v>
      </c>
    </row>
    <row r="11" spans="1:11" x14ac:dyDescent="0.3">
      <c r="A11" s="1">
        <v>44843</v>
      </c>
      <c r="B11" s="26">
        <v>46634896597.322258</v>
      </c>
      <c r="C11" s="26">
        <v>46054961500.9683</v>
      </c>
      <c r="D11" s="5">
        <f t="shared" si="1"/>
        <v>0</v>
      </c>
      <c r="E11" s="4">
        <f>C11*(1+ReservesUSDT!$H$7)</f>
        <v>46267106400.835228</v>
      </c>
      <c r="F11" s="4">
        <f t="shared" si="2"/>
        <v>46267106400.835228</v>
      </c>
      <c r="G11" s="5">
        <f t="shared" si="3"/>
        <v>-3.3753078467139122E-3</v>
      </c>
      <c r="H11" s="5"/>
      <c r="I11" s="4">
        <f t="shared" si="4"/>
        <v>212144899.8669281</v>
      </c>
      <c r="J11">
        <f t="shared" si="0"/>
        <v>1</v>
      </c>
    </row>
    <row r="12" spans="1:11" x14ac:dyDescent="0.3">
      <c r="A12" s="1">
        <v>44844</v>
      </c>
      <c r="B12" s="26">
        <v>46634896597.322258</v>
      </c>
      <c r="C12" s="26">
        <v>45974636493.609001</v>
      </c>
      <c r="D12" s="5">
        <f t="shared" si="1"/>
        <v>0</v>
      </c>
      <c r="E12" s="4">
        <f>C12*(1+ReservesUSDT!$H$7)</f>
        <v>46186411389.027168</v>
      </c>
      <c r="F12" s="4">
        <f t="shared" si="2"/>
        <v>46186411389.027168</v>
      </c>
      <c r="G12" s="5">
        <f t="shared" si="3"/>
        <v>-1.7441119206582359E-3</v>
      </c>
      <c r="H12" s="5"/>
      <c r="I12" s="4">
        <f t="shared" si="4"/>
        <v>211774895.41816711</v>
      </c>
      <c r="J12">
        <f t="shared" si="0"/>
        <v>1</v>
      </c>
    </row>
    <row r="13" spans="1:11" x14ac:dyDescent="0.3">
      <c r="A13" s="1">
        <v>44845</v>
      </c>
      <c r="B13" s="26">
        <v>45849033785.791489</v>
      </c>
      <c r="C13" s="26">
        <v>45967669158.001404</v>
      </c>
      <c r="D13" s="5">
        <f t="shared" si="1"/>
        <v>-1.6851389600291148E-2</v>
      </c>
      <c r="E13" s="4">
        <f>C13*(1+ReservesUSDT!$H$7)</f>
        <v>46179411959.489471</v>
      </c>
      <c r="F13" s="4">
        <f t="shared" si="2"/>
        <v>45401224697.047768</v>
      </c>
      <c r="G13" s="5">
        <f t="shared" si="3"/>
        <v>-1.7000383194221126E-2</v>
      </c>
      <c r="H13" s="5"/>
      <c r="I13" s="4">
        <f t="shared" si="4"/>
        <v>-566444460.95363617</v>
      </c>
      <c r="J13">
        <f t="shared" si="0"/>
        <v>0</v>
      </c>
    </row>
    <row r="14" spans="1:11" x14ac:dyDescent="0.3">
      <c r="A14" s="1">
        <v>44846</v>
      </c>
      <c r="B14" s="26">
        <v>44237042049.148659</v>
      </c>
      <c r="C14" s="26">
        <v>45948598246.084801</v>
      </c>
      <c r="D14" s="5">
        <f t="shared" si="1"/>
        <v>-3.5158685004663771E-2</v>
      </c>
      <c r="E14" s="4">
        <f>C14*(1+ReservesUSDT!$H$7)</f>
        <v>46160253200.431824</v>
      </c>
      <c r="F14" s="4">
        <f t="shared" si="2"/>
        <v>44537319398.422318</v>
      </c>
      <c r="G14" s="5">
        <f t="shared" si="3"/>
        <v>-1.9028237770899292E-2</v>
      </c>
      <c r="H14" s="5"/>
      <c r="I14" s="4">
        <f t="shared" si="4"/>
        <v>-1411278847.6624832</v>
      </c>
      <c r="J14">
        <f t="shared" si="0"/>
        <v>0</v>
      </c>
    </row>
    <row r="15" spans="1:11" x14ac:dyDescent="0.3">
      <c r="A15" s="1">
        <v>44847</v>
      </c>
      <c r="B15" s="26">
        <v>43457753953.009354</v>
      </c>
      <c r="C15" s="26">
        <v>45868986890.180298</v>
      </c>
      <c r="D15" s="5">
        <f t="shared" si="1"/>
        <v>-1.761618905878682E-2</v>
      </c>
      <c r="E15" s="4">
        <f>C15*(1+ReservesUSDT!$H$7)</f>
        <v>46080275127.401169</v>
      </c>
      <c r="F15" s="4">
        <f t="shared" si="2"/>
        <v>45268516288.875961</v>
      </c>
      <c r="G15" s="5">
        <f t="shared" si="3"/>
        <v>1.6417622351998704E-2</v>
      </c>
      <c r="H15" s="5"/>
      <c r="I15" s="4">
        <f t="shared" si="4"/>
        <v>-600470601.30433655</v>
      </c>
      <c r="J15">
        <f t="shared" si="0"/>
        <v>0</v>
      </c>
    </row>
    <row r="16" spans="1:11" x14ac:dyDescent="0.3">
      <c r="A16" s="1">
        <v>44848</v>
      </c>
      <c r="B16" s="26">
        <v>43355019265.009323</v>
      </c>
      <c r="C16" s="26">
        <v>45509587292.731102</v>
      </c>
      <c r="D16" s="5">
        <f t="shared" si="1"/>
        <v>-2.3640128321200634E-3</v>
      </c>
      <c r="E16" s="4">
        <f>C16*(1+ReservesUSDT!$H$7)</f>
        <v>45719220012.519585</v>
      </c>
      <c r="F16" s="4">
        <f t="shared" si="2"/>
        <v>45611139189.735466</v>
      </c>
      <c r="G16" s="5">
        <f t="shared" si="3"/>
        <v>7.5686797126969015E-3</v>
      </c>
      <c r="H16" s="5"/>
      <c r="I16" s="4">
        <f t="shared" si="4"/>
        <v>101551897.00436401</v>
      </c>
      <c r="J16">
        <f t="shared" si="0"/>
        <v>1</v>
      </c>
    </row>
    <row r="17" spans="1:10" x14ac:dyDescent="0.3">
      <c r="A17" s="1">
        <v>44849</v>
      </c>
      <c r="B17" s="26">
        <v>43355019265.009323</v>
      </c>
      <c r="C17" s="26">
        <v>44952268038.475304</v>
      </c>
      <c r="D17" s="5">
        <f t="shared" si="1"/>
        <v>0</v>
      </c>
      <c r="E17" s="4">
        <f>C17*(1+ReservesUSDT!$H$7)</f>
        <v>45159333555.219101</v>
      </c>
      <c r="F17" s="4">
        <f t="shared" si="2"/>
        <v>45159333555.219101</v>
      </c>
      <c r="G17" s="5">
        <f t="shared" si="3"/>
        <v>-9.9055985564605546E-3</v>
      </c>
      <c r="H17" s="5"/>
      <c r="I17" s="4">
        <f t="shared" si="4"/>
        <v>207065516.7437973</v>
      </c>
      <c r="J17">
        <f t="shared" si="0"/>
        <v>1</v>
      </c>
    </row>
    <row r="18" spans="1:10" x14ac:dyDescent="0.3">
      <c r="A18" s="1">
        <v>44850</v>
      </c>
      <c r="B18" s="26">
        <v>43355019265.009323</v>
      </c>
      <c r="C18" s="26">
        <v>45014733395.862099</v>
      </c>
      <c r="D18" s="5">
        <f t="shared" si="1"/>
        <v>0</v>
      </c>
      <c r="E18" s="4">
        <f>C18*(1+ReservesUSDT!$H$7)</f>
        <v>45222086649.400284</v>
      </c>
      <c r="F18" s="4">
        <f t="shared" si="2"/>
        <v>45222086649.400284</v>
      </c>
      <c r="G18" s="5">
        <f t="shared" si="3"/>
        <v>1.3895930085959037E-3</v>
      </c>
      <c r="H18" s="5"/>
      <c r="I18" s="4">
        <f t="shared" si="4"/>
        <v>207353253.53818512</v>
      </c>
      <c r="J18">
        <f t="shared" si="0"/>
        <v>1</v>
      </c>
    </row>
    <row r="19" spans="1:10" x14ac:dyDescent="0.3">
      <c r="A19" s="1">
        <v>44851</v>
      </c>
      <c r="B19" s="26">
        <v>42953848869.593216</v>
      </c>
      <c r="C19" s="26">
        <v>45007234186.119003</v>
      </c>
      <c r="D19" s="5">
        <f t="shared" si="1"/>
        <v>-9.2531476681843167E-3</v>
      </c>
      <c r="E19" s="4">
        <f>C19*(1+ReservesUSDT!$H$7)</f>
        <v>45214552895.732971</v>
      </c>
      <c r="F19" s="4">
        <f t="shared" si="2"/>
        <v>44796175961.037827</v>
      </c>
      <c r="G19" s="5">
        <f t="shared" si="3"/>
        <v>-9.4182007049890409E-3</v>
      </c>
      <c r="H19" s="5"/>
      <c r="I19" s="4">
        <f t="shared" si="4"/>
        <v>-211058225.08117676</v>
      </c>
      <c r="J19">
        <f t="shared" si="0"/>
        <v>0</v>
      </c>
    </row>
    <row r="20" spans="1:10" x14ac:dyDescent="0.3">
      <c r="A20" s="1">
        <v>44852</v>
      </c>
      <c r="B20" s="26">
        <v>41882572407.991379</v>
      </c>
      <c r="C20" s="26">
        <v>44756383398.372101</v>
      </c>
      <c r="D20" s="5">
        <f t="shared" si="1"/>
        <v>-2.494017392607133E-2</v>
      </c>
      <c r="E20" s="4">
        <f>C20*(1+ReservesUSDT!$H$7)</f>
        <v>44962546603.486359</v>
      </c>
      <c r="F20" s="4">
        <f t="shared" si="2"/>
        <v>43841172871.036324</v>
      </c>
      <c r="G20" s="5">
        <f t="shared" si="3"/>
        <v>-2.1318852993883492E-2</v>
      </c>
      <c r="H20" s="5"/>
      <c r="I20" s="4">
        <f t="shared" si="4"/>
        <v>-915210527.33577728</v>
      </c>
      <c r="J20">
        <f t="shared" si="0"/>
        <v>0</v>
      </c>
    </row>
    <row r="21" spans="1:10" x14ac:dyDescent="0.3">
      <c r="A21" s="1">
        <v>44853</v>
      </c>
      <c r="B21" s="26">
        <v>41147503832.754074</v>
      </c>
      <c r="C21" s="26">
        <v>44552999522.064903</v>
      </c>
      <c r="D21" s="5">
        <f t="shared" si="1"/>
        <v>-1.7550702666416219E-2</v>
      </c>
      <c r="E21" s="4">
        <f>C21*(1+ReservesUSDT!$H$7)</f>
        <v>44758225871.503517</v>
      </c>
      <c r="F21" s="4">
        <f t="shared" si="2"/>
        <v>43972687557.356461</v>
      </c>
      <c r="G21" s="5">
        <f t="shared" si="3"/>
        <v>2.999798538853011E-3</v>
      </c>
      <c r="H21" s="5"/>
      <c r="I21" s="4">
        <f t="shared" si="4"/>
        <v>-580311964.70844269</v>
      </c>
      <c r="J21">
        <f t="shared" si="0"/>
        <v>0</v>
      </c>
    </row>
    <row r="22" spans="1:10" x14ac:dyDescent="0.3">
      <c r="A22" s="1">
        <v>44854</v>
      </c>
      <c r="B22" s="26">
        <v>41115569186.874321</v>
      </c>
      <c r="C22" s="26">
        <v>44399264134.655296</v>
      </c>
      <c r="D22" s="5">
        <f t="shared" si="1"/>
        <v>-7.7610165636177967E-4</v>
      </c>
      <c r="E22" s="4">
        <f>C22*(1+ReservesUSDT!$H$7)</f>
        <v>44603782326.33403</v>
      </c>
      <c r="F22" s="4">
        <f t="shared" si="2"/>
        <v>44569165256.990562</v>
      </c>
      <c r="G22" s="5">
        <f t="shared" si="3"/>
        <v>1.3564731490566204E-2</v>
      </c>
      <c r="H22" s="5"/>
      <c r="I22" s="4">
        <f t="shared" si="4"/>
        <v>169901122.33526611</v>
      </c>
      <c r="J22">
        <f t="shared" si="0"/>
        <v>1</v>
      </c>
    </row>
    <row r="23" spans="1:10" x14ac:dyDescent="0.3">
      <c r="A23" s="1">
        <v>44855</v>
      </c>
      <c r="B23" s="26">
        <v>41115569186.874321</v>
      </c>
      <c r="C23" s="26">
        <v>43915403661.561996</v>
      </c>
      <c r="D23" s="5">
        <f t="shared" si="1"/>
        <v>0</v>
      </c>
      <c r="E23" s="4">
        <f>C23*(1+ReservesUSDT!$H$7)</f>
        <v>44117693026.459236</v>
      </c>
      <c r="F23" s="4">
        <f t="shared" si="2"/>
        <v>44117693026.459236</v>
      </c>
      <c r="G23" s="5">
        <f t="shared" si="3"/>
        <v>-1.0129699040313841E-2</v>
      </c>
      <c r="H23" s="5"/>
      <c r="I23" s="4">
        <f t="shared" si="4"/>
        <v>202289364.89723969</v>
      </c>
      <c r="J23">
        <f t="shared" si="0"/>
        <v>1</v>
      </c>
    </row>
    <row r="24" spans="1:10" x14ac:dyDescent="0.3">
      <c r="A24" s="1">
        <v>44856</v>
      </c>
      <c r="B24" s="26">
        <v>41115569186.874321</v>
      </c>
      <c r="C24" s="26">
        <v>43900140152.312302</v>
      </c>
      <c r="D24" s="5">
        <f t="shared" si="1"/>
        <v>0</v>
      </c>
      <c r="E24" s="4">
        <f>C24*(1+ReservesUSDT!$H$7)</f>
        <v>44102359208.267014</v>
      </c>
      <c r="F24" s="4">
        <f t="shared" si="2"/>
        <v>44102359208.267014</v>
      </c>
      <c r="G24" s="5">
        <f t="shared" si="3"/>
        <v>-3.4756618354967605E-4</v>
      </c>
      <c r="H24" s="5"/>
      <c r="I24" s="4">
        <f t="shared" si="4"/>
        <v>202219055.95471191</v>
      </c>
      <c r="J24">
        <f t="shared" si="0"/>
        <v>1</v>
      </c>
    </row>
    <row r="25" spans="1:10" x14ac:dyDescent="0.3">
      <c r="A25" s="1">
        <v>44857</v>
      </c>
      <c r="B25" s="26">
        <v>41115569186.874321</v>
      </c>
      <c r="C25" s="26">
        <v>43913475709.853104</v>
      </c>
      <c r="D25" s="5">
        <f t="shared" si="1"/>
        <v>0</v>
      </c>
      <c r="E25" s="4">
        <f>C25*(1+ReservesUSDT!$H$7)</f>
        <v>44115756193.945564</v>
      </c>
      <c r="F25" s="4">
        <f t="shared" si="2"/>
        <v>44115756193.945564</v>
      </c>
      <c r="G25" s="5">
        <f t="shared" si="3"/>
        <v>3.0377027258984927E-4</v>
      </c>
      <c r="H25" s="5"/>
      <c r="I25" s="4">
        <f t="shared" si="4"/>
        <v>202280484.09246063</v>
      </c>
      <c r="J25">
        <f t="shared" si="0"/>
        <v>1</v>
      </c>
    </row>
    <row r="26" spans="1:10" x14ac:dyDescent="0.3">
      <c r="A26" s="1">
        <v>44858</v>
      </c>
      <c r="B26" s="26">
        <v>40940104275.088013</v>
      </c>
      <c r="C26" s="26">
        <v>43923123683.4067</v>
      </c>
      <c r="D26" s="5">
        <f t="shared" si="1"/>
        <v>-4.2676026443608977E-3</v>
      </c>
      <c r="E26" s="4">
        <f>C26*(1+ReservesUSDT!$H$7)</f>
        <v>44125448609.364204</v>
      </c>
      <c r="F26" s="4">
        <f t="shared" si="2"/>
        <v>43937138728.195274</v>
      </c>
      <c r="G26" s="5">
        <f t="shared" si="3"/>
        <v>-4.0488360885175831E-3</v>
      </c>
      <c r="H26" s="5"/>
      <c r="I26" s="4">
        <f t="shared" si="4"/>
        <v>14015044.788574219</v>
      </c>
      <c r="J26">
        <f t="shared" si="0"/>
        <v>1</v>
      </c>
    </row>
    <row r="27" spans="1:10" x14ac:dyDescent="0.3">
      <c r="A27" s="1">
        <v>44859</v>
      </c>
      <c r="B27" s="26">
        <v>40789399855.05809</v>
      </c>
      <c r="C27" s="26">
        <v>43774483587.584396</v>
      </c>
      <c r="D27" s="5">
        <f t="shared" si="1"/>
        <v>-3.6810951681338507E-3</v>
      </c>
      <c r="E27" s="4">
        <f>C27*(1+ReservesUSDT!$H$7)</f>
        <v>43976123826.437256</v>
      </c>
      <c r="F27" s="4">
        <f t="shared" si="2"/>
        <v>43814243529.5065</v>
      </c>
      <c r="G27" s="5">
        <f t="shared" si="3"/>
        <v>-2.797068772480398E-3</v>
      </c>
      <c r="H27" s="5"/>
      <c r="I27" s="4">
        <f t="shared" si="4"/>
        <v>39759941.922103882</v>
      </c>
      <c r="J27">
        <f t="shared" si="0"/>
        <v>1</v>
      </c>
    </row>
    <row r="28" spans="1:10" x14ac:dyDescent="0.3">
      <c r="A28" s="1">
        <v>44860</v>
      </c>
      <c r="B28" s="26">
        <v>40852552938.862213</v>
      </c>
      <c r="C28" s="26">
        <v>43760353889.535202</v>
      </c>
      <c r="D28" s="5">
        <f t="shared" si="1"/>
        <v>1.5482719537069046E-3</v>
      </c>
      <c r="E28" s="4">
        <f>C28*(1+ReservesUSDT!$H$7)</f>
        <v>43961929042.167595</v>
      </c>
      <c r="F28" s="4">
        <f t="shared" si="2"/>
        <v>44029994063.934441</v>
      </c>
      <c r="G28" s="5">
        <f t="shared" si="3"/>
        <v>4.9242099611429826E-3</v>
      </c>
      <c r="H28" s="5"/>
      <c r="I28" s="4">
        <f t="shared" si="4"/>
        <v>269640174.39923859</v>
      </c>
      <c r="J28">
        <f t="shared" si="0"/>
        <v>1</v>
      </c>
    </row>
    <row r="29" spans="1:10" x14ac:dyDescent="0.3">
      <c r="A29" s="1">
        <v>44861</v>
      </c>
      <c r="B29" s="26">
        <v>40773453701.397552</v>
      </c>
      <c r="C29" s="26">
        <v>43823149351.617203</v>
      </c>
      <c r="D29" s="5">
        <f t="shared" si="1"/>
        <v>-1.9362128379843584E-3</v>
      </c>
      <c r="E29" s="4">
        <f>C29*(1+ReservesUSDT!$H$7)</f>
        <v>44025013761.61908</v>
      </c>
      <c r="F29" s="4">
        <f t="shared" si="2"/>
        <v>43939771964.781395</v>
      </c>
      <c r="G29" s="5">
        <f t="shared" si="3"/>
        <v>-2.0491054125975406E-3</v>
      </c>
      <c r="H29" s="5"/>
      <c r="I29" s="4">
        <f t="shared" si="4"/>
        <v>116622613.1641922</v>
      </c>
      <c r="J29">
        <f t="shared" si="0"/>
        <v>1</v>
      </c>
    </row>
    <row r="30" spans="1:10" x14ac:dyDescent="0.3">
      <c r="A30" s="1">
        <v>44862</v>
      </c>
      <c r="B30" s="26">
        <v>40457847743.913582</v>
      </c>
      <c r="C30" s="26">
        <v>43971339153.103798</v>
      </c>
      <c r="D30" s="5">
        <f t="shared" si="1"/>
        <v>-7.7404764333994331E-3</v>
      </c>
      <c r="E30" s="4">
        <f>C30*(1+ReservesUSDT!$H$7)</f>
        <v>44173886176.000641</v>
      </c>
      <c r="F30" s="4">
        <f t="shared" si="2"/>
        <v>43831959251.083633</v>
      </c>
      <c r="G30" s="5">
        <f t="shared" si="3"/>
        <v>-2.4536475470144812E-3</v>
      </c>
      <c r="H30" s="5"/>
      <c r="I30" s="4">
        <f t="shared" si="4"/>
        <v>-139379902.02016449</v>
      </c>
      <c r="J30">
        <f t="shared" si="0"/>
        <v>0</v>
      </c>
    </row>
    <row r="31" spans="1:10" x14ac:dyDescent="0.3">
      <c r="A31" s="1">
        <v>44863</v>
      </c>
      <c r="B31" s="26">
        <v>40457847743.913582</v>
      </c>
      <c r="C31" s="26">
        <v>43735636820.977699</v>
      </c>
      <c r="D31" s="5">
        <f t="shared" si="1"/>
        <v>0</v>
      </c>
      <c r="E31" s="4">
        <f>C31*(1+ReservesUSDT!$H$7)</f>
        <v>43937098118.341019</v>
      </c>
      <c r="F31" s="4">
        <f t="shared" si="2"/>
        <v>43937098118.341019</v>
      </c>
      <c r="G31" s="5">
        <f t="shared" si="3"/>
        <v>2.3986805302294574E-3</v>
      </c>
      <c r="H31" s="5"/>
      <c r="I31" s="4">
        <f t="shared" si="4"/>
        <v>201461297.3633194</v>
      </c>
      <c r="J31">
        <f t="shared" si="0"/>
        <v>1</v>
      </c>
    </row>
    <row r="32" spans="1:10" x14ac:dyDescent="0.3">
      <c r="A32" s="1">
        <v>44864</v>
      </c>
      <c r="B32" s="26">
        <v>40457847743.913582</v>
      </c>
      <c r="C32" s="26">
        <v>43687403699.303902</v>
      </c>
      <c r="D32" s="5">
        <f t="shared" si="1"/>
        <v>0</v>
      </c>
      <c r="E32" s="4">
        <f>C32*(1+ReservesUSDT!$H$7)</f>
        <v>43888642818.416832</v>
      </c>
      <c r="F32" s="4">
        <f t="shared" si="2"/>
        <v>43888642818.416832</v>
      </c>
      <c r="G32" s="5">
        <f t="shared" si="3"/>
        <v>-1.1028334141157041E-3</v>
      </c>
      <c r="H32" s="5"/>
      <c r="I32" s="4">
        <f t="shared" si="4"/>
        <v>201239119.1129303</v>
      </c>
      <c r="J32">
        <f t="shared" si="0"/>
        <v>1</v>
      </c>
    </row>
    <row r="33" spans="1:10" x14ac:dyDescent="0.3">
      <c r="A33" s="1">
        <v>44865</v>
      </c>
      <c r="B33" s="26">
        <v>40410980259.227211</v>
      </c>
      <c r="C33" s="26">
        <v>43650950203.288803</v>
      </c>
      <c r="D33" s="5">
        <f t="shared" si="1"/>
        <v>-1.1584275313661866E-3</v>
      </c>
      <c r="E33" s="4">
        <f>C33*(1+ReservesUSDT!$H$7)</f>
        <v>43852021405.13485</v>
      </c>
      <c r="F33" s="4">
        <f t="shared" si="2"/>
        <v>43801222016.233086</v>
      </c>
      <c r="G33" s="5">
        <f t="shared" si="3"/>
        <v>-1.9918775466682298E-3</v>
      </c>
      <c r="H33" s="5"/>
      <c r="I33" s="4">
        <f t="shared" si="4"/>
        <v>150271812.94428253</v>
      </c>
      <c r="J33">
        <f t="shared" si="0"/>
        <v>1</v>
      </c>
    </row>
    <row r="34" spans="1:10" x14ac:dyDescent="0.3">
      <c r="A34" s="1">
        <v>44866</v>
      </c>
      <c r="B34" s="26">
        <v>40005404669.246254</v>
      </c>
      <c r="C34" s="26">
        <v>43404958127.334</v>
      </c>
      <c r="D34" s="5">
        <f t="shared" si="1"/>
        <v>-1.0036272007738547E-2</v>
      </c>
      <c r="E34" s="4">
        <f>C34*(1+ReservesUSDT!$H$7)</f>
        <v>43604896205.568153</v>
      </c>
      <c r="F34" s="4">
        <f t="shared" si="2"/>
        <v>43167265606.37986</v>
      </c>
      <c r="G34" s="5">
        <f t="shared" si="3"/>
        <v>-1.4473486826880683E-2</v>
      </c>
      <c r="H34" s="5"/>
      <c r="I34" s="4">
        <f t="shared" si="4"/>
        <v>-237692520.95413971</v>
      </c>
      <c r="J34">
        <f t="shared" si="0"/>
        <v>0</v>
      </c>
    </row>
    <row r="35" spans="1:10" x14ac:dyDescent="0.3">
      <c r="A35" s="1">
        <v>44867</v>
      </c>
      <c r="B35" s="26">
        <v>39959215849.17189</v>
      </c>
      <c r="C35" s="26">
        <v>43002287942.344398</v>
      </c>
      <c r="D35" s="5">
        <f t="shared" si="1"/>
        <v>-1.154564500877825E-3</v>
      </c>
      <c r="E35" s="4">
        <f>C35*(1+ReservesUSDT!$H$7)</f>
        <v>43200371184.024788</v>
      </c>
      <c r="F35" s="4">
        <f t="shared" si="2"/>
        <v>43150493569.030968</v>
      </c>
      <c r="G35" s="5">
        <f t="shared" si="3"/>
        <v>-3.8853601480871668E-4</v>
      </c>
      <c r="H35" s="5"/>
      <c r="I35" s="4">
        <f t="shared" si="4"/>
        <v>148205626.68656921</v>
      </c>
      <c r="J35">
        <f t="shared" si="0"/>
        <v>1</v>
      </c>
    </row>
    <row r="36" spans="1:10" x14ac:dyDescent="0.3">
      <c r="A36" s="1">
        <v>44868</v>
      </c>
      <c r="B36" s="26">
        <v>39951529259.697845</v>
      </c>
      <c r="C36" s="26">
        <v>42583246690.076897</v>
      </c>
      <c r="D36" s="5">
        <f t="shared" si="1"/>
        <v>-1.9236086871820074E-4</v>
      </c>
      <c r="E36" s="4">
        <f>C36*(1+ReservesUSDT!$H$7)</f>
        <v>42779399684.470024</v>
      </c>
      <c r="F36" s="4">
        <f t="shared" si="2"/>
        <v>42771170601.983475</v>
      </c>
      <c r="G36" s="5">
        <f t="shared" si="3"/>
        <v>-8.7906982208827474E-3</v>
      </c>
      <c r="H36" s="5"/>
      <c r="I36" s="4">
        <f t="shared" si="4"/>
        <v>187923911.90657806</v>
      </c>
      <c r="J36">
        <f t="shared" si="0"/>
        <v>1</v>
      </c>
    </row>
    <row r="37" spans="1:10" x14ac:dyDescent="0.3">
      <c r="A37" s="1">
        <v>44869</v>
      </c>
      <c r="B37" s="26">
        <v>40135961287.538033</v>
      </c>
      <c r="C37" s="26">
        <v>42134427139.3283</v>
      </c>
      <c r="D37" s="5">
        <f t="shared" si="1"/>
        <v>4.61639469771781E-3</v>
      </c>
      <c r="E37" s="4">
        <f>C37*(1+ReservesUSDT!$H$7)</f>
        <v>42328512717.409508</v>
      </c>
      <c r="F37" s="4">
        <f t="shared" si="2"/>
        <v>42523917839.080437</v>
      </c>
      <c r="G37" s="5">
        <f t="shared" si="3"/>
        <v>-5.7808275860369348E-3</v>
      </c>
      <c r="H37" s="5"/>
      <c r="I37" s="4">
        <f t="shared" si="4"/>
        <v>389490699.75213623</v>
      </c>
      <c r="J37">
        <f t="shared" si="0"/>
        <v>1</v>
      </c>
    </row>
    <row r="38" spans="1:10" x14ac:dyDescent="0.3">
      <c r="A38" s="1">
        <v>44870</v>
      </c>
      <c r="B38" s="26">
        <v>40135961287.538033</v>
      </c>
      <c r="C38" s="26">
        <v>42096164338.783501</v>
      </c>
      <c r="D38" s="5">
        <f t="shared" si="1"/>
        <v>0</v>
      </c>
      <c r="E38" s="4">
        <f>C38*(1+ReservesUSDT!$H$7)</f>
        <v>42290073665.322517</v>
      </c>
      <c r="F38" s="4">
        <f t="shared" si="2"/>
        <v>42290073665.322517</v>
      </c>
      <c r="G38" s="5">
        <f t="shared" si="3"/>
        <v>-5.4991210979862077E-3</v>
      </c>
      <c r="H38" s="5"/>
      <c r="I38" s="4">
        <f t="shared" si="4"/>
        <v>193909326.53901672</v>
      </c>
      <c r="J38">
        <f t="shared" si="0"/>
        <v>1</v>
      </c>
    </row>
    <row r="39" spans="1:10" x14ac:dyDescent="0.3">
      <c r="A39" s="1">
        <v>44871</v>
      </c>
      <c r="B39" s="26">
        <v>40135961287.538033</v>
      </c>
      <c r="C39" s="26">
        <v>42052836506.616898</v>
      </c>
      <c r="D39" s="5">
        <f t="shared" si="1"/>
        <v>0</v>
      </c>
      <c r="E39" s="4">
        <f>C39*(1+ReservesUSDT!$H$7)</f>
        <v>42246546250.346222</v>
      </c>
      <c r="F39" s="4">
        <f t="shared" si="2"/>
        <v>42246546250.346222</v>
      </c>
      <c r="G39" s="5">
        <f t="shared" si="3"/>
        <v>-1.0292584335691891E-3</v>
      </c>
      <c r="H39" s="5"/>
      <c r="I39" s="4">
        <f t="shared" si="4"/>
        <v>193709743.72932434</v>
      </c>
      <c r="J39">
        <f t="shared" si="0"/>
        <v>1</v>
      </c>
    </row>
    <row r="40" spans="1:10" x14ac:dyDescent="0.3">
      <c r="A40" s="1">
        <v>44872</v>
      </c>
      <c r="B40" s="26">
        <v>40375615338.380699</v>
      </c>
      <c r="C40" s="26">
        <v>42327476716.885597</v>
      </c>
      <c r="D40" s="5">
        <f t="shared" si="1"/>
        <v>5.9710554613544966E-3</v>
      </c>
      <c r="E40" s="4">
        <f>C40*(1+ReservesUSDT!$H$7)</f>
        <v>42522451547.328888</v>
      </c>
      <c r="F40" s="4">
        <f t="shared" si="2"/>
        <v>42776355463.87075</v>
      </c>
      <c r="G40" s="5">
        <f t="shared" si="3"/>
        <v>1.2540888203853743E-2</v>
      </c>
      <c r="H40" s="5"/>
      <c r="I40" s="4">
        <f t="shared" si="4"/>
        <v>448878746.9851532</v>
      </c>
      <c r="J40">
        <f t="shared" si="0"/>
        <v>1</v>
      </c>
    </row>
    <row r="41" spans="1:10" x14ac:dyDescent="0.3">
      <c r="A41" s="1">
        <v>44873</v>
      </c>
      <c r="B41" s="26">
        <v>39565383646.360802</v>
      </c>
      <c r="C41" s="26">
        <v>43328997278.226997</v>
      </c>
      <c r="D41" s="5">
        <f t="shared" si="1"/>
        <v>-2.0067352168616943E-2</v>
      </c>
      <c r="E41" s="4">
        <f>C41*(1+ReservesUSDT!$H$7)</f>
        <v>43528585454.817497</v>
      </c>
      <c r="F41" s="4">
        <f t="shared" si="2"/>
        <v>42655082001.093933</v>
      </c>
      <c r="G41" s="5">
        <f t="shared" si="3"/>
        <v>-2.8350583274735935E-3</v>
      </c>
      <c r="H41" s="5"/>
      <c r="I41" s="4">
        <f t="shared" si="4"/>
        <v>-673915277.13306427</v>
      </c>
      <c r="J41">
        <f t="shared" si="0"/>
        <v>0</v>
      </c>
    </row>
    <row r="42" spans="1:10" x14ac:dyDescent="0.3">
      <c r="A42" s="1">
        <v>44874</v>
      </c>
      <c r="B42" s="26">
        <v>39474326069.280724</v>
      </c>
      <c r="C42" s="26">
        <v>42692116354.960503</v>
      </c>
      <c r="D42" s="5">
        <f t="shared" si="1"/>
        <v>-2.3014455740897016E-3</v>
      </c>
      <c r="E42" s="4">
        <f>C42*(1+ReservesUSDT!$H$7)</f>
        <v>42888770840.25499</v>
      </c>
      <c r="F42" s="4">
        <f t="shared" si="2"/>
        <v>42790064668.426537</v>
      </c>
      <c r="G42" s="5">
        <f t="shared" si="3"/>
        <v>3.1645154809253838E-3</v>
      </c>
      <c r="H42" s="5"/>
      <c r="I42" s="4">
        <f t="shared" si="4"/>
        <v>97948313.466033936</v>
      </c>
      <c r="J42">
        <f t="shared" si="0"/>
        <v>1</v>
      </c>
    </row>
    <row r="43" spans="1:10" x14ac:dyDescent="0.3">
      <c r="A43" s="1">
        <v>44875</v>
      </c>
      <c r="B43" s="26">
        <v>39671025612.036545</v>
      </c>
      <c r="C43" s="26">
        <v>42786320122.941299</v>
      </c>
      <c r="D43" s="5">
        <f t="shared" si="1"/>
        <v>4.9829740578875795E-3</v>
      </c>
      <c r="E43" s="4">
        <f>C43*(1+ReservesUSDT!$H$7)</f>
        <v>42983408543.001427</v>
      </c>
      <c r="F43" s="4">
        <f t="shared" si="2"/>
        <v>43197593752.690781</v>
      </c>
      <c r="G43" s="5">
        <f t="shared" si="3"/>
        <v>9.5239184007344397E-3</v>
      </c>
      <c r="H43" s="5"/>
      <c r="I43" s="4">
        <f t="shared" si="4"/>
        <v>411273629.7494812</v>
      </c>
      <c r="J43">
        <f t="shared" si="0"/>
        <v>1</v>
      </c>
    </row>
    <row r="44" spans="1:10" x14ac:dyDescent="0.3">
      <c r="A44" s="1">
        <v>44876</v>
      </c>
      <c r="B44" s="26">
        <v>39671025612.036545</v>
      </c>
      <c r="C44" s="26">
        <v>43650609778.545898</v>
      </c>
      <c r="D44" s="5">
        <f t="shared" si="1"/>
        <v>0</v>
      </c>
      <c r="E44" s="4">
        <f>C44*(1+ReservesUSDT!$H$7)</f>
        <v>43851679412.279175</v>
      </c>
      <c r="F44" s="4">
        <f t="shared" si="2"/>
        <v>43851679412.279175</v>
      </c>
      <c r="G44" s="5">
        <f t="shared" si="3"/>
        <v>1.514171514582687E-2</v>
      </c>
      <c r="H44" s="5"/>
      <c r="I44" s="4">
        <f t="shared" si="4"/>
        <v>201069633.73327637</v>
      </c>
      <c r="J44">
        <f t="shared" si="0"/>
        <v>1</v>
      </c>
    </row>
    <row r="45" spans="1:10" x14ac:dyDescent="0.3">
      <c r="A45" s="1">
        <v>44877</v>
      </c>
      <c r="B45" s="26">
        <v>39671025612.036545</v>
      </c>
      <c r="C45" s="26">
        <v>43885311174.949402</v>
      </c>
      <c r="D45" s="5">
        <f t="shared" si="1"/>
        <v>0</v>
      </c>
      <c r="E45" s="4">
        <f>C45*(1+ReservesUSDT!$H$7)</f>
        <v>44087461923.564034</v>
      </c>
      <c r="F45" s="4">
        <f t="shared" si="2"/>
        <v>44087461923.564034</v>
      </c>
      <c r="G45" s="5">
        <f t="shared" si="3"/>
        <v>5.3768182757177553E-3</v>
      </c>
      <c r="H45" s="5"/>
      <c r="I45" s="4">
        <f t="shared" si="4"/>
        <v>202150748.61463165</v>
      </c>
      <c r="J45">
        <f t="shared" si="0"/>
        <v>1</v>
      </c>
    </row>
    <row r="46" spans="1:10" x14ac:dyDescent="0.3">
      <c r="A46" s="1">
        <v>44878</v>
      </c>
      <c r="B46" s="26">
        <v>39671025612.036545</v>
      </c>
      <c r="C46" s="26">
        <v>44063041658.585098</v>
      </c>
      <c r="D46" s="5">
        <f t="shared" si="1"/>
        <v>0</v>
      </c>
      <c r="E46" s="4">
        <f>C46*(1+ReservesUSDT!$H$7)</f>
        <v>44266011094.577271</v>
      </c>
      <c r="F46" s="4">
        <f t="shared" si="2"/>
        <v>44266011094.577271</v>
      </c>
      <c r="G46" s="5">
        <f t="shared" si="3"/>
        <v>4.0498854600156823E-3</v>
      </c>
      <c r="H46" s="5"/>
      <c r="I46" s="4">
        <f t="shared" si="4"/>
        <v>202969435.99217224</v>
      </c>
      <c r="J46">
        <f t="shared" si="0"/>
        <v>1</v>
      </c>
    </row>
    <row r="47" spans="1:10" x14ac:dyDescent="0.3">
      <c r="A47" s="1">
        <v>44879</v>
      </c>
      <c r="B47" s="26">
        <v>39686254695.866066</v>
      </c>
      <c r="C47" s="26">
        <v>44093694941.382202</v>
      </c>
      <c r="D47" s="5">
        <f t="shared" si="1"/>
        <v>3.8388429828999782E-4</v>
      </c>
      <c r="E47" s="4">
        <f>C47*(1+ReservesUSDT!$H$7)</f>
        <v>44296805576.875961</v>
      </c>
      <c r="F47" s="4">
        <f t="shared" si="2"/>
        <v>44313810425.001328</v>
      </c>
      <c r="G47" s="5">
        <f t="shared" si="3"/>
        <v>1.0798201428615414E-3</v>
      </c>
      <c r="H47" s="5"/>
      <c r="I47" s="4">
        <f t="shared" si="4"/>
        <v>220115483.61912537</v>
      </c>
      <c r="J47">
        <f t="shared" si="0"/>
        <v>1</v>
      </c>
    </row>
    <row r="48" spans="1:10" x14ac:dyDescent="0.3">
      <c r="A48" s="1">
        <v>44880</v>
      </c>
      <c r="B48" s="26">
        <v>39556742759.708893</v>
      </c>
      <c r="C48" s="26">
        <v>44249938149.5662</v>
      </c>
      <c r="D48" s="5">
        <f t="shared" si="1"/>
        <v>-3.2633952775257429E-3</v>
      </c>
      <c r="E48" s="4">
        <f>C48*(1+ReservesUSDT!$H$7)</f>
        <v>44453768494.699814</v>
      </c>
      <c r="F48" s="4">
        <f t="shared" si="2"/>
        <v>44308698276.525986</v>
      </c>
      <c r="G48" s="5">
        <f t="shared" si="3"/>
        <v>-1.1536242147341008E-4</v>
      </c>
      <c r="H48" s="5"/>
      <c r="I48" s="4">
        <f t="shared" si="4"/>
        <v>58760126.959785461</v>
      </c>
      <c r="J48">
        <f t="shared" si="0"/>
        <v>1</v>
      </c>
    </row>
    <row r="49" spans="1:10" x14ac:dyDescent="0.3">
      <c r="A49" s="1">
        <v>44881</v>
      </c>
      <c r="B49" s="26">
        <v>39276061825.246834</v>
      </c>
      <c r="C49" s="26">
        <v>44625634395.198402</v>
      </c>
      <c r="D49" s="5">
        <f t="shared" si="1"/>
        <v>-7.0956533546526167E-3</v>
      </c>
      <c r="E49" s="4">
        <f>C49*(1+ReservesUSDT!$H$7)</f>
        <v>44831195325.698112</v>
      </c>
      <c r="F49" s="4">
        <f t="shared" si="2"/>
        <v>44513088704.192238</v>
      </c>
      <c r="G49" s="5">
        <f t="shared" si="3"/>
        <v>4.6128736707784258E-3</v>
      </c>
      <c r="H49" s="5"/>
      <c r="I49" s="4">
        <f t="shared" si="4"/>
        <v>-112545691.00616455</v>
      </c>
      <c r="J49">
        <f t="shared" si="0"/>
        <v>0</v>
      </c>
    </row>
    <row r="50" spans="1:10" x14ac:dyDescent="0.3">
      <c r="A50" s="1">
        <v>44882</v>
      </c>
      <c r="B50" s="26">
        <v>39261030223.310707</v>
      </c>
      <c r="C50" s="26">
        <v>44380809309.6577</v>
      </c>
      <c r="D50" s="5">
        <f t="shared" si="1"/>
        <v>-3.827166278281069E-4</v>
      </c>
      <c r="E50" s="4">
        <f>C50*(1+ReservesUSDT!$H$7)</f>
        <v>44585242492.102386</v>
      </c>
      <c r="F50" s="4">
        <f t="shared" si="2"/>
        <v>44568178978.444916</v>
      </c>
      <c r="G50" s="5">
        <f t="shared" si="3"/>
        <v>1.237619672244616E-3</v>
      </c>
      <c r="H50" s="5"/>
      <c r="I50" s="4">
        <f t="shared" si="4"/>
        <v>187369668.78721619</v>
      </c>
      <c r="J50">
        <f t="shared" si="0"/>
        <v>1</v>
      </c>
    </row>
    <row r="51" spans="1:10" x14ac:dyDescent="0.3">
      <c r="A51" s="1">
        <v>44883</v>
      </c>
      <c r="B51" s="26">
        <v>39118301405.026733</v>
      </c>
      <c r="C51" s="26">
        <v>44166074835.4505</v>
      </c>
      <c r="D51" s="5">
        <f t="shared" si="1"/>
        <v>-3.6353813812870957E-3</v>
      </c>
      <c r="E51" s="4">
        <f>C51*(1+ReservesUSDT!$H$7)</f>
        <v>44369518877.484604</v>
      </c>
      <c r="F51" s="4">
        <f t="shared" si="2"/>
        <v>44208218754.660728</v>
      </c>
      <c r="G51" s="5">
        <f t="shared" si="3"/>
        <v>-8.0766195082433035E-3</v>
      </c>
      <c r="H51" s="5"/>
      <c r="I51" s="4">
        <f t="shared" si="4"/>
        <v>42143919.210227966</v>
      </c>
      <c r="J51">
        <f t="shared" si="0"/>
        <v>1</v>
      </c>
    </row>
    <row r="52" spans="1:10" x14ac:dyDescent="0.3">
      <c r="A52" s="1">
        <v>44884</v>
      </c>
      <c r="B52" s="26">
        <v>39118301405.026733</v>
      </c>
      <c r="C52" s="26">
        <v>44397713114.307297</v>
      </c>
      <c r="D52" s="5">
        <f t="shared" si="1"/>
        <v>0</v>
      </c>
      <c r="E52" s="4">
        <f>C52*(1+ReservesUSDT!$H$7)</f>
        <v>44602224161.455978</v>
      </c>
      <c r="F52" s="4">
        <f t="shared" si="2"/>
        <v>44602224161.455978</v>
      </c>
      <c r="G52" s="5">
        <f t="shared" si="3"/>
        <v>8.9124922445266187E-3</v>
      </c>
      <c r="H52" s="5"/>
      <c r="I52" s="4">
        <f t="shared" si="4"/>
        <v>204511047.14868164</v>
      </c>
      <c r="J52">
        <f t="shared" si="0"/>
        <v>1</v>
      </c>
    </row>
    <row r="53" spans="1:10" x14ac:dyDescent="0.3">
      <c r="A53" s="1">
        <v>44885</v>
      </c>
      <c r="B53" s="26">
        <v>39118301405.026733</v>
      </c>
      <c r="C53" s="26">
        <v>44454698761.682297</v>
      </c>
      <c r="D53" s="5">
        <f t="shared" si="1"/>
        <v>0</v>
      </c>
      <c r="E53" s="4">
        <f>C53*(1+ReservesUSDT!$H$7)</f>
        <v>44659472304.20742</v>
      </c>
      <c r="F53" s="4">
        <f t="shared" si="2"/>
        <v>44659472304.20742</v>
      </c>
      <c r="G53" s="5">
        <f t="shared" si="3"/>
        <v>1.2835266363446117E-3</v>
      </c>
      <c r="H53" s="5"/>
      <c r="I53" s="4">
        <f t="shared" si="4"/>
        <v>204773542.5251236</v>
      </c>
      <c r="J53">
        <f t="shared" si="0"/>
        <v>1</v>
      </c>
    </row>
    <row r="54" spans="1:10" x14ac:dyDescent="0.3">
      <c r="A54" s="1">
        <v>44886</v>
      </c>
      <c r="B54" s="26">
        <v>39402403117.820984</v>
      </c>
      <c r="C54" s="26">
        <v>44571997620.492699</v>
      </c>
      <c r="D54" s="5">
        <f t="shared" si="1"/>
        <v>7.2626290659374895E-3</v>
      </c>
      <c r="E54" s="4">
        <f>C54*(1+ReservesUSDT!$H$7)</f>
        <v>44777311481.668533</v>
      </c>
      <c r="F54" s="4">
        <f t="shared" si="2"/>
        <v>45102512485.529831</v>
      </c>
      <c r="G54" s="5">
        <f t="shared" si="3"/>
        <v>9.92040788804106E-3</v>
      </c>
      <c r="H54" s="5"/>
      <c r="I54" s="4">
        <f t="shared" si="4"/>
        <v>530514865.03713226</v>
      </c>
      <c r="J54">
        <f t="shared" si="0"/>
        <v>1</v>
      </c>
    </row>
    <row r="55" spans="1:10" x14ac:dyDescent="0.3">
      <c r="A55" s="1">
        <v>44887</v>
      </c>
      <c r="B55" s="26">
        <v>39326929254.908936</v>
      </c>
      <c r="C55" s="26">
        <v>44322455958.1418</v>
      </c>
      <c r="D55" s="5">
        <f t="shared" si="1"/>
        <v>-1.9154634474036153E-3</v>
      </c>
      <c r="E55" s="4">
        <f>C55*(1+ReservesUSDT!$H$7)</f>
        <v>44526620345.097122</v>
      </c>
      <c r="F55" s="4">
        <f t="shared" si="2"/>
        <v>44441331231.389671</v>
      </c>
      <c r="G55" s="5">
        <f t="shared" si="3"/>
        <v>-1.4659521558855183E-2</v>
      </c>
      <c r="H55" s="5"/>
      <c r="I55" s="4">
        <f t="shared" si="4"/>
        <v>118875273.2478714</v>
      </c>
      <c r="J55">
        <f t="shared" si="0"/>
        <v>1</v>
      </c>
    </row>
    <row r="56" spans="1:10" x14ac:dyDescent="0.3">
      <c r="A56" s="1">
        <v>44888</v>
      </c>
      <c r="B56" s="26">
        <v>38890275221.031258</v>
      </c>
      <c r="C56" s="26">
        <v>44137703777.584297</v>
      </c>
      <c r="D56" s="5">
        <f t="shared" si="1"/>
        <v>-1.110318151329278E-2</v>
      </c>
      <c r="E56" s="4">
        <f>C56*(1+ReservesUSDT!$H$7)</f>
        <v>44341017132.825188</v>
      </c>
      <c r="F56" s="4">
        <f t="shared" si="2"/>
        <v>43848690771.115402</v>
      </c>
      <c r="G56" s="5">
        <f t="shared" si="3"/>
        <v>-1.3335344460961535E-2</v>
      </c>
      <c r="H56" s="5"/>
      <c r="I56" s="4">
        <f t="shared" si="4"/>
        <v>-289013006.46889496</v>
      </c>
      <c r="J56">
        <f t="shared" si="0"/>
        <v>0</v>
      </c>
    </row>
    <row r="57" spans="1:10" x14ac:dyDescent="0.3">
      <c r="A57" s="1">
        <v>44889</v>
      </c>
      <c r="B57" s="26">
        <v>38890275221.031258</v>
      </c>
      <c r="C57" s="26">
        <v>43725048309.429802</v>
      </c>
      <c r="D57" s="5">
        <f t="shared" si="1"/>
        <v>0</v>
      </c>
      <c r="E57" s="4">
        <f>C57*(1+ReservesUSDT!$H$7)</f>
        <v>43926460832.488487</v>
      </c>
      <c r="F57" s="4">
        <f t="shared" si="2"/>
        <v>43926460832.488487</v>
      </c>
      <c r="G57" s="5">
        <f t="shared" si="3"/>
        <v>1.7736005341421677E-3</v>
      </c>
      <c r="H57" s="5"/>
      <c r="I57" s="4">
        <f t="shared" si="4"/>
        <v>201412523.0586853</v>
      </c>
      <c r="J57">
        <f t="shared" si="0"/>
        <v>1</v>
      </c>
    </row>
    <row r="58" spans="1:10" x14ac:dyDescent="0.3">
      <c r="A58" s="1">
        <v>44890</v>
      </c>
      <c r="B58" s="26">
        <v>38756726843.325119</v>
      </c>
      <c r="C58" s="26">
        <v>44047195157.477997</v>
      </c>
      <c r="D58" s="5">
        <f t="shared" si="1"/>
        <v>-3.4339787246843068E-3</v>
      </c>
      <c r="E58" s="4">
        <f>C58*(1+ReservesUSDT!$H$7)</f>
        <v>44250091599.06781</v>
      </c>
      <c r="F58" s="4">
        <f t="shared" si="2"/>
        <v>44098137725.951279</v>
      </c>
      <c r="G58" s="5">
        <f t="shared" si="3"/>
        <v>3.9082796612609719E-3</v>
      </c>
      <c r="H58" s="5"/>
      <c r="I58" s="4">
        <f t="shared" si="4"/>
        <v>50942568.47328186</v>
      </c>
      <c r="J58">
        <f t="shared" si="0"/>
        <v>1</v>
      </c>
    </row>
    <row r="59" spans="1:10" x14ac:dyDescent="0.3">
      <c r="A59" s="1">
        <v>44891</v>
      </c>
      <c r="B59" s="26">
        <v>38756726843.325119</v>
      </c>
      <c r="C59" s="26">
        <v>43961272957.173798</v>
      </c>
      <c r="D59" s="5">
        <f t="shared" si="1"/>
        <v>0</v>
      </c>
      <c r="E59" s="4">
        <f>C59*(1+ReservesUSDT!$H$7)</f>
        <v>44163773611.730339</v>
      </c>
      <c r="F59" s="4">
        <f t="shared" si="2"/>
        <v>44163773611.730339</v>
      </c>
      <c r="G59" s="5">
        <f t="shared" si="3"/>
        <v>1.4884049341710489E-3</v>
      </c>
      <c r="H59" s="5"/>
      <c r="I59" s="4">
        <f t="shared" si="4"/>
        <v>202500654.55654144</v>
      </c>
      <c r="J59">
        <f t="shared" si="0"/>
        <v>1</v>
      </c>
    </row>
    <row r="60" spans="1:10" x14ac:dyDescent="0.3">
      <c r="A60" s="1">
        <v>44892</v>
      </c>
      <c r="B60" s="26">
        <v>38756726843.325119</v>
      </c>
      <c r="C60" s="26">
        <v>44130944749.8228</v>
      </c>
      <c r="D60" s="5">
        <f t="shared" si="1"/>
        <v>0</v>
      </c>
      <c r="E60" s="4">
        <f>C60*(1+ReservesUSDT!$H$7)</f>
        <v>44334226970.670761</v>
      </c>
      <c r="F60" s="4">
        <f t="shared" si="2"/>
        <v>44334226970.670761</v>
      </c>
      <c r="G60" s="5">
        <f t="shared" si="3"/>
        <v>3.8595741486897746E-3</v>
      </c>
      <c r="H60" s="5"/>
      <c r="I60" s="4">
        <f t="shared" si="4"/>
        <v>203282220.84796143</v>
      </c>
      <c r="J60">
        <f t="shared" si="0"/>
        <v>1</v>
      </c>
    </row>
    <row r="61" spans="1:10" x14ac:dyDescent="0.3">
      <c r="A61" s="1">
        <v>44893</v>
      </c>
      <c r="B61" s="26">
        <v>38749340876.102539</v>
      </c>
      <c r="C61" s="26">
        <v>44267982124.893303</v>
      </c>
      <c r="D61" s="5">
        <f t="shared" si="1"/>
        <v>-1.9057252312451161E-4</v>
      </c>
      <c r="E61" s="4">
        <f>C61*(1+ReservesUSDT!$H$7)</f>
        <v>44471895586.746895</v>
      </c>
      <c r="F61" s="4">
        <f t="shared" si="2"/>
        <v>44463420465.396797</v>
      </c>
      <c r="G61" s="5">
        <f t="shared" si="3"/>
        <v>2.9140802389879005E-3</v>
      </c>
      <c r="H61" s="5"/>
      <c r="I61" s="4">
        <f t="shared" si="4"/>
        <v>195438340.50349426</v>
      </c>
      <c r="J61">
        <f t="shared" si="0"/>
        <v>1</v>
      </c>
    </row>
    <row r="62" spans="1:10" x14ac:dyDescent="0.3">
      <c r="A62" s="1">
        <v>44894</v>
      </c>
      <c r="B62" s="26">
        <v>38490896650.525391</v>
      </c>
      <c r="C62" s="26">
        <v>43639134379.099197</v>
      </c>
      <c r="D62" s="5">
        <f t="shared" si="1"/>
        <v>-6.6696418502575341E-3</v>
      </c>
      <c r="E62" s="4">
        <f>C62*(1+ReservesUSDT!$H$7)</f>
        <v>43840151153.218933</v>
      </c>
      <c r="F62" s="4">
        <f t="shared" si="2"/>
        <v>43547753046.365807</v>
      </c>
      <c r="G62" s="5">
        <f t="shared" si="3"/>
        <v>-2.059372422199501E-2</v>
      </c>
      <c r="H62" s="5"/>
      <c r="I62" s="4">
        <f t="shared" si="4"/>
        <v>-91381332.733390808</v>
      </c>
      <c r="J62">
        <f t="shared" si="0"/>
        <v>0</v>
      </c>
    </row>
    <row r="63" spans="1:10" x14ac:dyDescent="0.3">
      <c r="A63" s="1">
        <v>44895</v>
      </c>
      <c r="B63" s="26">
        <v>38315228418.340233</v>
      </c>
      <c r="C63" s="26">
        <v>43289158814.965103</v>
      </c>
      <c r="D63" s="5">
        <f t="shared" si="1"/>
        <v>-4.5638903603655058E-3</v>
      </c>
      <c r="E63" s="4">
        <f>C63*(1+ReservesUSDT!$H$7)</f>
        <v>43488563481.972183</v>
      </c>
      <c r="F63" s="4">
        <f t="shared" si="2"/>
        <v>43290086446.310669</v>
      </c>
      <c r="G63" s="5">
        <f t="shared" si="3"/>
        <v>-5.9168747416381501E-3</v>
      </c>
      <c r="H63" s="5"/>
      <c r="I63" s="4">
        <f t="shared" si="4"/>
        <v>927631.3455657959</v>
      </c>
      <c r="J63">
        <f t="shared" si="0"/>
        <v>1</v>
      </c>
    </row>
    <row r="64" spans="1:10" x14ac:dyDescent="0.3">
      <c r="A64" s="1">
        <v>44896</v>
      </c>
      <c r="B64" s="26">
        <v>38606252122.993637</v>
      </c>
      <c r="C64" s="26">
        <v>43237688218.7052</v>
      </c>
      <c r="D64" s="5">
        <f t="shared" si="1"/>
        <v>7.5955101056920963E-3</v>
      </c>
      <c r="E64" s="4">
        <f>C64*(1+ReservesUSDT!$H$7)</f>
        <v>43436855794.546989</v>
      </c>
      <c r="F64" s="4">
        <f t="shared" si="2"/>
        <v>43766780871.693962</v>
      </c>
      <c r="G64" s="5">
        <f t="shared" si="3"/>
        <v>1.1011630248752222E-2</v>
      </c>
      <c r="H64" s="5"/>
      <c r="I64" s="4">
        <f t="shared" si="4"/>
        <v>529092652.9887619</v>
      </c>
      <c r="J64">
        <f t="shared" si="0"/>
        <v>1</v>
      </c>
    </row>
    <row r="65" spans="1:10" x14ac:dyDescent="0.3">
      <c r="A65" s="1">
        <v>44897</v>
      </c>
      <c r="B65" s="26">
        <v>38789960836.556099</v>
      </c>
      <c r="C65" s="26">
        <v>43038089851.273804</v>
      </c>
      <c r="D65" s="5">
        <f t="shared" si="1"/>
        <v>4.7585223496234208E-3</v>
      </c>
      <c r="E65" s="4">
        <f>C65*(1+ReservesUSDT!$H$7)</f>
        <v>43236338008.788177</v>
      </c>
      <c r="F65" s="4">
        <f t="shared" si="2"/>
        <v>43442079089.518867</v>
      </c>
      <c r="G65" s="5">
        <f t="shared" si="3"/>
        <v>-7.4189094036179052E-3</v>
      </c>
      <c r="H65" s="5"/>
      <c r="I65" s="4">
        <f t="shared" si="4"/>
        <v>403989238.24506378</v>
      </c>
      <c r="J65">
        <f t="shared" si="0"/>
        <v>1</v>
      </c>
    </row>
    <row r="66" spans="1:10" x14ac:dyDescent="0.3">
      <c r="A66" s="1">
        <v>44898</v>
      </c>
      <c r="B66" s="26">
        <v>38789960836.556099</v>
      </c>
      <c r="C66" s="26">
        <v>43226288018.914803</v>
      </c>
      <c r="D66" s="5">
        <f t="shared" si="1"/>
        <v>0</v>
      </c>
      <c r="E66" s="4">
        <f>C66*(1+ReservesUSDT!$H$7)</f>
        <v>43425403081.538376</v>
      </c>
      <c r="F66" s="4">
        <f t="shared" si="2"/>
        <v>43425403081.538376</v>
      </c>
      <c r="G66" s="5">
        <f t="shared" si="3"/>
        <v>-3.8386763087761618E-4</v>
      </c>
      <c r="H66" s="5"/>
      <c r="I66" s="4">
        <f t="shared" si="4"/>
        <v>199115062.6235733</v>
      </c>
      <c r="J66">
        <f t="shared" si="0"/>
        <v>1</v>
      </c>
    </row>
    <row r="67" spans="1:10" x14ac:dyDescent="0.3">
      <c r="A67" s="1">
        <v>44899</v>
      </c>
      <c r="B67" s="26">
        <v>38789960836.556099</v>
      </c>
      <c r="C67" s="26">
        <v>43437755638.8405</v>
      </c>
      <c r="D67" s="5">
        <f t="shared" si="1"/>
        <v>0</v>
      </c>
      <c r="E67" s="4">
        <f>C67*(1+ReservesUSDT!$H$7)</f>
        <v>43637844793.626831</v>
      </c>
      <c r="F67" s="4">
        <f t="shared" si="2"/>
        <v>43637844793.626831</v>
      </c>
      <c r="G67" s="5">
        <f t="shared" si="3"/>
        <v>4.8921068548186128E-3</v>
      </c>
      <c r="H67" s="5"/>
      <c r="I67" s="4">
        <f t="shared" si="4"/>
        <v>200089154.78633118</v>
      </c>
      <c r="J67">
        <f t="shared" ref="J67:J130" si="5">IF(I67&gt;0,1,0)</f>
        <v>1</v>
      </c>
    </row>
    <row r="68" spans="1:10" x14ac:dyDescent="0.3">
      <c r="A68" s="1">
        <v>44900</v>
      </c>
      <c r="B68" s="26">
        <v>38871297869.485878</v>
      </c>
      <c r="C68" s="26">
        <v>43453588831.886597</v>
      </c>
      <c r="D68" s="5">
        <f t="shared" ref="D68:D131" si="6">(B68-B67)/B67</f>
        <v>2.0968578254692669E-3</v>
      </c>
      <c r="E68" s="4">
        <f>C68*(1+ReservesUSDT!$H$7)</f>
        <v>43653750919.773811</v>
      </c>
      <c r="F68" s="4">
        <f t="shared" ref="F68:F131" si="7">E68*(D68+1)</f>
        <v>43745286629.001022</v>
      </c>
      <c r="G68" s="5">
        <f t="shared" ref="G68:G131" si="8">(F68-F67)/F67</f>
        <v>2.462125154949972E-3</v>
      </c>
      <c r="H68" s="5"/>
      <c r="I68" s="4">
        <f t="shared" ref="I68:I131" si="9">F68-C68</f>
        <v>291697797.11442566</v>
      </c>
      <c r="J68">
        <f t="shared" si="5"/>
        <v>1</v>
      </c>
    </row>
    <row r="69" spans="1:10" x14ac:dyDescent="0.3">
      <c r="A69" s="1">
        <v>44901</v>
      </c>
      <c r="B69" s="26">
        <v>38626615740.174866</v>
      </c>
      <c r="C69" s="26">
        <v>43174777144.216698</v>
      </c>
      <c r="D69" s="5">
        <f t="shared" si="6"/>
        <v>-6.2946735180429546E-3</v>
      </c>
      <c r="E69" s="4">
        <f>C69*(1+ReservesUSDT!$H$7)</f>
        <v>43373654930.138725</v>
      </c>
      <c r="F69" s="4">
        <f t="shared" si="7"/>
        <v>43100631933.069252</v>
      </c>
      <c r="G69" s="5">
        <f t="shared" si="8"/>
        <v>-1.4736552109008134E-2</v>
      </c>
      <c r="H69" s="5"/>
      <c r="I69" s="4">
        <f t="shared" si="9"/>
        <v>-74145211.147445679</v>
      </c>
      <c r="J69">
        <f t="shared" si="5"/>
        <v>0</v>
      </c>
    </row>
    <row r="70" spans="1:10" x14ac:dyDescent="0.3">
      <c r="A70" s="1">
        <v>44902</v>
      </c>
      <c r="B70" s="26">
        <v>38758977650.217148</v>
      </c>
      <c r="C70" s="26">
        <v>43014542405.909203</v>
      </c>
      <c r="D70" s="5">
        <f t="shared" si="6"/>
        <v>3.4267022234778597E-3</v>
      </c>
      <c r="E70" s="4">
        <f>C70*(1+ReservesUSDT!$H$7)</f>
        <v>43212682095.838844</v>
      </c>
      <c r="F70" s="4">
        <f t="shared" si="7"/>
        <v>43360759089.659103</v>
      </c>
      <c r="G70" s="5">
        <f t="shared" si="8"/>
        <v>6.0353443771729723E-3</v>
      </c>
      <c r="H70" s="5"/>
      <c r="I70" s="4">
        <f t="shared" si="9"/>
        <v>346216683.74990082</v>
      </c>
      <c r="J70">
        <f t="shared" si="5"/>
        <v>1</v>
      </c>
    </row>
    <row r="71" spans="1:10" x14ac:dyDescent="0.3">
      <c r="A71" s="1">
        <v>44903</v>
      </c>
      <c r="B71" s="26">
        <v>38987960077.87059</v>
      </c>
      <c r="C71" s="26">
        <v>42841983413.401901</v>
      </c>
      <c r="D71" s="5">
        <f t="shared" si="6"/>
        <v>5.9078551998948169E-3</v>
      </c>
      <c r="E71" s="4">
        <f>C71*(1+ReservesUSDT!$H$7)</f>
        <v>43039328237.610374</v>
      </c>
      <c r="F71" s="4">
        <f t="shared" si="7"/>
        <v>43293598356.738922</v>
      </c>
      <c r="G71" s="5">
        <f t="shared" si="8"/>
        <v>-1.5488827762749687E-3</v>
      </c>
      <c r="H71" s="5"/>
      <c r="I71" s="4">
        <f t="shared" si="9"/>
        <v>451614943.33702087</v>
      </c>
      <c r="J71">
        <f t="shared" si="5"/>
        <v>1</v>
      </c>
    </row>
    <row r="72" spans="1:10" x14ac:dyDescent="0.3">
      <c r="A72" s="1">
        <v>44904</v>
      </c>
      <c r="B72" s="26">
        <v>38809309465.121368</v>
      </c>
      <c r="C72" s="26">
        <v>42795341793.922501</v>
      </c>
      <c r="D72" s="5">
        <f t="shared" si="6"/>
        <v>-4.582199540381267E-3</v>
      </c>
      <c r="E72" s="4">
        <f>C72*(1+ReservesUSDT!$H$7)</f>
        <v>42992471770.883873</v>
      </c>
      <c r="F72" s="4">
        <f t="shared" si="7"/>
        <v>42795471686.495476</v>
      </c>
      <c r="G72" s="5">
        <f t="shared" si="8"/>
        <v>-1.1505781204391614E-2</v>
      </c>
      <c r="H72" s="5"/>
      <c r="I72" s="4">
        <f t="shared" si="9"/>
        <v>129892.57297515869</v>
      </c>
      <c r="J72">
        <f t="shared" si="5"/>
        <v>1</v>
      </c>
    </row>
    <row r="73" spans="1:10" x14ac:dyDescent="0.3">
      <c r="A73" s="1">
        <v>44905</v>
      </c>
      <c r="B73" s="26">
        <v>38809309465.121368</v>
      </c>
      <c r="C73" s="26">
        <v>42734846903.630402</v>
      </c>
      <c r="D73" s="5">
        <f t="shared" si="6"/>
        <v>0</v>
      </c>
      <c r="E73" s="4">
        <f>C73*(1+ReservesUSDT!$H$7)</f>
        <v>42931698220.442566</v>
      </c>
      <c r="F73" s="4">
        <f t="shared" si="7"/>
        <v>42931698220.442566</v>
      </c>
      <c r="G73" s="5">
        <f t="shared" si="8"/>
        <v>3.1831997306873416E-3</v>
      </c>
      <c r="H73" s="5"/>
      <c r="I73" s="4">
        <f t="shared" si="9"/>
        <v>196851316.81216431</v>
      </c>
      <c r="J73">
        <f t="shared" si="5"/>
        <v>1</v>
      </c>
    </row>
    <row r="74" spans="1:10" x14ac:dyDescent="0.3">
      <c r="A74" s="1">
        <v>44906</v>
      </c>
      <c r="B74" s="26">
        <v>38809309465.121368</v>
      </c>
      <c r="C74" s="26">
        <v>42708116169.658798</v>
      </c>
      <c r="D74" s="5">
        <f t="shared" si="6"/>
        <v>0</v>
      </c>
      <c r="E74" s="4">
        <f>C74*(1+ReservesUSDT!$H$7)</f>
        <v>42904844355.570473</v>
      </c>
      <c r="F74" s="4">
        <f t="shared" si="7"/>
        <v>42904844355.570473</v>
      </c>
      <c r="G74" s="5">
        <f t="shared" si="8"/>
        <v>-6.2550204127043672E-4</v>
      </c>
      <c r="H74" s="5"/>
      <c r="I74" s="4">
        <f t="shared" si="9"/>
        <v>196728185.9116745</v>
      </c>
      <c r="J74">
        <f t="shared" si="5"/>
        <v>1</v>
      </c>
    </row>
    <row r="75" spans="1:10" x14ac:dyDescent="0.3">
      <c r="A75" s="1">
        <v>44907</v>
      </c>
      <c r="B75" s="26">
        <v>38846305029.51152</v>
      </c>
      <c r="C75" s="26">
        <v>42804576873.840401</v>
      </c>
      <c r="D75" s="5">
        <f t="shared" si="6"/>
        <v>9.5326520621039556E-4</v>
      </c>
      <c r="E75" s="4">
        <f>C75*(1+ReservesUSDT!$H$7)</f>
        <v>43001749390.737549</v>
      </c>
      <c r="F75" s="4">
        <f t="shared" si="7"/>
        <v>43042741462.237915</v>
      </c>
      <c r="G75" s="5">
        <f t="shared" si="8"/>
        <v>3.2140218368963435E-3</v>
      </c>
      <c r="H75" s="5"/>
      <c r="I75" s="4">
        <f t="shared" si="9"/>
        <v>238164588.39751434</v>
      </c>
      <c r="J75">
        <f t="shared" si="5"/>
        <v>1</v>
      </c>
    </row>
    <row r="76" spans="1:10" x14ac:dyDescent="0.3">
      <c r="A76" s="1">
        <v>44908</v>
      </c>
      <c r="B76" s="26">
        <v>38386986599.825592</v>
      </c>
      <c r="C76" s="26">
        <v>42478597334.7771</v>
      </c>
      <c r="D76" s="5">
        <f t="shared" si="6"/>
        <v>-1.1823992766801999E-2</v>
      </c>
      <c r="E76" s="4">
        <f>C76*(1+ReservesUSDT!$H$7)</f>
        <v>42674268278.457825</v>
      </c>
      <c r="F76" s="4">
        <f t="shared" si="7"/>
        <v>42169688039.004768</v>
      </c>
      <c r="G76" s="5">
        <f t="shared" si="8"/>
        <v>-2.0283406529741848E-2</v>
      </c>
      <c r="H76" s="5"/>
      <c r="I76" s="4">
        <f t="shared" si="9"/>
        <v>-308909295.77233124</v>
      </c>
      <c r="J76">
        <f t="shared" si="5"/>
        <v>0</v>
      </c>
    </row>
    <row r="77" spans="1:10" x14ac:dyDescent="0.3">
      <c r="A77" s="1">
        <v>44909</v>
      </c>
      <c r="B77" s="26">
        <v>38547444307.383133</v>
      </c>
      <c r="C77" s="26">
        <v>45046905555.240303</v>
      </c>
      <c r="D77" s="5">
        <f t="shared" si="6"/>
        <v>4.1800026980567916E-3</v>
      </c>
      <c r="E77" s="4">
        <f>C77*(1+ReservesUSDT!$H$7)</f>
        <v>45254407004.744949</v>
      </c>
      <c r="F77" s="4">
        <f t="shared" si="7"/>
        <v>45443570548.123741</v>
      </c>
      <c r="G77" s="5">
        <f t="shared" si="8"/>
        <v>7.7635919575473306E-2</v>
      </c>
      <c r="H77" s="5"/>
      <c r="I77" s="4">
        <f t="shared" si="9"/>
        <v>396664992.88343811</v>
      </c>
      <c r="J77">
        <f t="shared" si="5"/>
        <v>1</v>
      </c>
    </row>
    <row r="78" spans="1:10" x14ac:dyDescent="0.3">
      <c r="A78" s="1">
        <v>44910</v>
      </c>
      <c r="B78" s="26">
        <v>38620780773.269089</v>
      </c>
      <c r="C78" s="26">
        <v>45219482768.550201</v>
      </c>
      <c r="D78" s="5">
        <f t="shared" si="6"/>
        <v>1.9024987830881803E-3</v>
      </c>
      <c r="E78" s="4">
        <f>C78*(1+ReservesUSDT!$H$7)</f>
        <v>45427779167.707253</v>
      </c>
      <c r="F78" s="4">
        <f t="shared" si="7"/>
        <v>45514205462.292213</v>
      </c>
      <c r="G78" s="5">
        <f t="shared" si="8"/>
        <v>1.5543434047214988E-3</v>
      </c>
      <c r="H78" s="5"/>
      <c r="I78" s="4">
        <f t="shared" si="9"/>
        <v>294722693.74201202</v>
      </c>
      <c r="J78">
        <f t="shared" si="5"/>
        <v>1</v>
      </c>
    </row>
    <row r="79" spans="1:10" x14ac:dyDescent="0.3">
      <c r="A79" s="1">
        <v>44911</v>
      </c>
      <c r="B79" s="26">
        <v>38811932271.60083</v>
      </c>
      <c r="C79" s="26">
        <v>45135657888.429398</v>
      </c>
      <c r="D79" s="5">
        <f t="shared" si="6"/>
        <v>4.9494467616782245E-3</v>
      </c>
      <c r="E79" s="4">
        <f>C79*(1+ReservesUSDT!$H$7)</f>
        <v>45343568161.527061</v>
      </c>
      <c r="F79" s="4">
        <f t="shared" si="7"/>
        <v>45567993738.127068</v>
      </c>
      <c r="G79" s="5">
        <f t="shared" si="8"/>
        <v>1.1817909439156716E-3</v>
      </c>
      <c r="H79" s="5"/>
      <c r="I79" s="4">
        <f t="shared" si="9"/>
        <v>432335849.69766998</v>
      </c>
      <c r="J79">
        <f t="shared" si="5"/>
        <v>1</v>
      </c>
    </row>
    <row r="80" spans="1:10" x14ac:dyDescent="0.3">
      <c r="A80" s="1">
        <v>44912</v>
      </c>
      <c r="B80" s="26">
        <v>38811932271.60083</v>
      </c>
      <c r="C80" s="26">
        <v>44783417674.793404</v>
      </c>
      <c r="D80" s="5">
        <f t="shared" si="6"/>
        <v>0</v>
      </c>
      <c r="E80" s="4">
        <f>C80*(1+ReservesUSDT!$H$7)</f>
        <v>44989705409.028465</v>
      </c>
      <c r="F80" s="4">
        <f t="shared" si="7"/>
        <v>44989705409.028465</v>
      </c>
      <c r="G80" s="5">
        <f t="shared" si="8"/>
        <v>-1.2690669078431345E-2</v>
      </c>
      <c r="H80" s="5"/>
      <c r="I80" s="4">
        <f t="shared" si="9"/>
        <v>206287734.23506165</v>
      </c>
      <c r="J80">
        <f t="shared" si="5"/>
        <v>1</v>
      </c>
    </row>
    <row r="81" spans="1:10" x14ac:dyDescent="0.3">
      <c r="A81" s="1">
        <v>44913</v>
      </c>
      <c r="B81" s="26">
        <v>38811932271.60083</v>
      </c>
      <c r="C81" s="26">
        <v>44962564935.6045</v>
      </c>
      <c r="D81" s="5">
        <f t="shared" si="6"/>
        <v>0</v>
      </c>
      <c r="E81" s="4">
        <f>C81*(1+ReservesUSDT!$H$7)</f>
        <v>45169677883.377205</v>
      </c>
      <c r="F81" s="4">
        <f t="shared" si="7"/>
        <v>45169677883.377205</v>
      </c>
      <c r="G81" s="5">
        <f t="shared" si="8"/>
        <v>4.0003034630367463E-3</v>
      </c>
      <c r="H81" s="5"/>
      <c r="I81" s="4">
        <f t="shared" si="9"/>
        <v>207112947.77270508</v>
      </c>
      <c r="J81">
        <f t="shared" si="5"/>
        <v>1</v>
      </c>
    </row>
    <row r="82" spans="1:10" x14ac:dyDescent="0.3">
      <c r="A82" s="1">
        <v>44914</v>
      </c>
      <c r="B82" s="26">
        <v>39004326254.671745</v>
      </c>
      <c r="C82" s="26">
        <v>44960720772.719398</v>
      </c>
      <c r="D82" s="5">
        <f t="shared" si="6"/>
        <v>4.9570833455177465E-3</v>
      </c>
      <c r="E82" s="4">
        <f>C82*(1+ReservesUSDT!$H$7)</f>
        <v>45167825225.647301</v>
      </c>
      <c r="F82" s="4">
        <f t="shared" si="7"/>
        <v>45391725899.826614</v>
      </c>
      <c r="G82" s="5">
        <f t="shared" si="8"/>
        <v>4.915864510318434E-3</v>
      </c>
      <c r="H82" s="5"/>
      <c r="I82" s="4">
        <f t="shared" si="9"/>
        <v>431005127.10721588</v>
      </c>
      <c r="J82">
        <f t="shared" si="5"/>
        <v>1</v>
      </c>
    </row>
    <row r="83" spans="1:10" x14ac:dyDescent="0.3">
      <c r="A83" s="1">
        <v>44915</v>
      </c>
      <c r="B83" s="26">
        <v>38646828635.051682</v>
      </c>
      <c r="C83" s="26">
        <v>44590089225.090797</v>
      </c>
      <c r="D83" s="5">
        <f t="shared" si="6"/>
        <v>-9.1655888961098119E-3</v>
      </c>
      <c r="E83" s="4">
        <f>C83*(1+ReservesUSDT!$H$7)</f>
        <v>44795486422.383331</v>
      </c>
      <c r="F83" s="4">
        <f t="shared" si="7"/>
        <v>44384909409.434494</v>
      </c>
      <c r="G83" s="5">
        <f t="shared" si="8"/>
        <v>-2.2180617071358509E-2</v>
      </c>
      <c r="H83" s="5"/>
      <c r="I83" s="4">
        <f t="shared" si="9"/>
        <v>-205179815.65630341</v>
      </c>
      <c r="J83">
        <f t="shared" si="5"/>
        <v>0</v>
      </c>
    </row>
    <row r="84" spans="1:10" x14ac:dyDescent="0.3">
      <c r="A84" s="1">
        <v>44916</v>
      </c>
      <c r="B84" s="26">
        <v>38507017274.311935</v>
      </c>
      <c r="C84" s="26">
        <v>44442864038.849602</v>
      </c>
      <c r="D84" s="5">
        <f t="shared" si="6"/>
        <v>-3.617667106918594E-3</v>
      </c>
      <c r="E84" s="4">
        <f>C84*(1+ReservesUSDT!$H$7)</f>
        <v>44647583066.59481</v>
      </c>
      <c r="F84" s="4">
        <f t="shared" si="7"/>
        <v>44486062973.931374</v>
      </c>
      <c r="G84" s="5">
        <f t="shared" si="8"/>
        <v>2.2790080196801819E-3</v>
      </c>
      <c r="H84" s="5"/>
      <c r="I84" s="4">
        <f t="shared" si="9"/>
        <v>43198935.081771851</v>
      </c>
      <c r="J84">
        <f t="shared" si="5"/>
        <v>1</v>
      </c>
    </row>
    <row r="85" spans="1:10" x14ac:dyDescent="0.3">
      <c r="A85" s="1">
        <v>44917</v>
      </c>
      <c r="B85" s="26">
        <v>38543634973.463577</v>
      </c>
      <c r="C85" s="26">
        <v>44292111490.611702</v>
      </c>
      <c r="D85" s="5">
        <f t="shared" si="6"/>
        <v>9.5093574479656066E-4</v>
      </c>
      <c r="E85" s="4">
        <f>C85*(1+ReservesUSDT!$H$7)</f>
        <v>44496136100.57415</v>
      </c>
      <c r="F85" s="4">
        <f t="shared" si="7"/>
        <v>44538449066.897514</v>
      </c>
      <c r="G85" s="5">
        <f t="shared" si="8"/>
        <v>1.1775843818060221E-3</v>
      </c>
      <c r="H85" s="5"/>
      <c r="I85" s="4">
        <f t="shared" si="9"/>
        <v>246337576.28581238</v>
      </c>
      <c r="J85">
        <f t="shared" si="5"/>
        <v>1</v>
      </c>
    </row>
    <row r="86" spans="1:10" x14ac:dyDescent="0.3">
      <c r="A86" s="1">
        <v>44918</v>
      </c>
      <c r="B86" s="26">
        <v>38609629221.759613</v>
      </c>
      <c r="C86" s="26">
        <v>44195475644.065598</v>
      </c>
      <c r="D86" s="5">
        <f t="shared" si="6"/>
        <v>1.7121957579110355E-3</v>
      </c>
      <c r="E86" s="4">
        <f>C86*(1+ReservesUSDT!$H$7)</f>
        <v>44399055116.276955</v>
      </c>
      <c r="F86" s="4">
        <f t="shared" si="7"/>
        <v>44475074990.102295</v>
      </c>
      <c r="G86" s="5">
        <f t="shared" si="8"/>
        <v>-1.4229071313199629E-3</v>
      </c>
      <c r="H86" s="5"/>
      <c r="I86" s="4">
        <f t="shared" si="9"/>
        <v>279599346.03669739</v>
      </c>
      <c r="J86">
        <f t="shared" si="5"/>
        <v>1</v>
      </c>
    </row>
    <row r="87" spans="1:10" x14ac:dyDescent="0.3">
      <c r="A87" s="1">
        <v>44919</v>
      </c>
      <c r="B87" s="26">
        <v>38609629221.759613</v>
      </c>
      <c r="C87" s="26">
        <v>44161657753.646202</v>
      </c>
      <c r="D87" s="5">
        <f t="shared" si="6"/>
        <v>0</v>
      </c>
      <c r="E87" s="4">
        <f>C87*(1+ReservesUSDT!$H$7)</f>
        <v>44365081449.091217</v>
      </c>
      <c r="F87" s="4">
        <f t="shared" si="7"/>
        <v>44365081449.091217</v>
      </c>
      <c r="G87" s="5">
        <f t="shared" si="8"/>
        <v>-2.4731502090902914E-3</v>
      </c>
      <c r="H87" s="5"/>
      <c r="I87" s="4">
        <f t="shared" si="9"/>
        <v>203423695.44501495</v>
      </c>
      <c r="J87">
        <f t="shared" si="5"/>
        <v>1</v>
      </c>
    </row>
    <row r="88" spans="1:10" x14ac:dyDescent="0.3">
      <c r="A88" s="1">
        <v>44920</v>
      </c>
      <c r="B88" s="26">
        <v>38609629221.759613</v>
      </c>
      <c r="C88" s="26">
        <v>44233781036.083397</v>
      </c>
      <c r="D88" s="5">
        <f t="shared" si="6"/>
        <v>0</v>
      </c>
      <c r="E88" s="4">
        <f>C88*(1+ReservesUSDT!$H$7)</f>
        <v>44437536956.02784</v>
      </c>
      <c r="F88" s="4">
        <f t="shared" si="7"/>
        <v>44437536956.02784</v>
      </c>
      <c r="G88" s="5">
        <f t="shared" si="8"/>
        <v>1.6331651959157355E-3</v>
      </c>
      <c r="H88" s="5"/>
      <c r="I88" s="4">
        <f t="shared" si="9"/>
        <v>203755919.94444275</v>
      </c>
      <c r="J88">
        <f t="shared" si="5"/>
        <v>1</v>
      </c>
    </row>
    <row r="89" spans="1:10" x14ac:dyDescent="0.3">
      <c r="A89" s="1">
        <v>44921</v>
      </c>
      <c r="B89" s="26">
        <v>38609629221.759613</v>
      </c>
      <c r="C89" s="26">
        <v>44372269006.612099</v>
      </c>
      <c r="D89" s="5">
        <f t="shared" si="6"/>
        <v>0</v>
      </c>
      <c r="E89" s="4">
        <f>C89*(1+ReservesUSDT!$H$7)</f>
        <v>44576662849.500847</v>
      </c>
      <c r="F89" s="4">
        <f t="shared" si="7"/>
        <v>44576662849.500847</v>
      </c>
      <c r="G89" s="5">
        <f t="shared" si="8"/>
        <v>3.1308191903317252E-3</v>
      </c>
      <c r="H89" s="5"/>
      <c r="I89" s="4">
        <f t="shared" si="9"/>
        <v>204393842.88874817</v>
      </c>
      <c r="J89">
        <f t="shared" si="5"/>
        <v>1</v>
      </c>
    </row>
    <row r="90" spans="1:10" x14ac:dyDescent="0.3">
      <c r="A90" s="1">
        <v>44922</v>
      </c>
      <c r="B90" s="26">
        <v>38778660656.554993</v>
      </c>
      <c r="C90" s="26">
        <v>44513812934.277802</v>
      </c>
      <c r="D90" s="5">
        <f t="shared" si="6"/>
        <v>4.3779605814012043E-3</v>
      </c>
      <c r="E90" s="4">
        <f>C90*(1+ReservesUSDT!$H$7)</f>
        <v>44718858776.894325</v>
      </c>
      <c r="F90" s="4">
        <f t="shared" si="7"/>
        <v>44914636177.864815</v>
      </c>
      <c r="G90" s="5">
        <f t="shared" si="8"/>
        <v>7.5818445518236544E-3</v>
      </c>
      <c r="H90" s="5"/>
      <c r="I90" s="4">
        <f t="shared" si="9"/>
        <v>400823243.58701324</v>
      </c>
      <c r="J90">
        <f t="shared" si="5"/>
        <v>1</v>
      </c>
    </row>
    <row r="91" spans="1:10" x14ac:dyDescent="0.3">
      <c r="A91" s="1">
        <v>44923</v>
      </c>
      <c r="B91" s="26">
        <v>37603419999.088684</v>
      </c>
      <c r="C91" s="26">
        <v>44178052972.402</v>
      </c>
      <c r="D91" s="5">
        <f t="shared" si="6"/>
        <v>-3.0306375660440726E-2</v>
      </c>
      <c r="E91" s="4">
        <f>C91*(1+ReservesUSDT!$H$7)</f>
        <v>44381552189.830482</v>
      </c>
      <c r="F91" s="4">
        <f t="shared" si="7"/>
        <v>43036508196.772026</v>
      </c>
      <c r="G91" s="5">
        <f t="shared" si="8"/>
        <v>-4.1815500267112983E-2</v>
      </c>
      <c r="H91" s="5"/>
      <c r="I91" s="4">
        <f t="shared" si="9"/>
        <v>-1141544775.6299744</v>
      </c>
      <c r="J91">
        <f t="shared" si="5"/>
        <v>0</v>
      </c>
    </row>
    <row r="92" spans="1:10" x14ac:dyDescent="0.3">
      <c r="A92" s="1">
        <v>44924</v>
      </c>
      <c r="B92" s="26">
        <v>37979594946.199356</v>
      </c>
      <c r="C92" s="26">
        <v>44400302705.742996</v>
      </c>
      <c r="D92" s="5">
        <f t="shared" si="6"/>
        <v>1.000374293401474E-2</v>
      </c>
      <c r="E92" s="4">
        <f>C92*(1+ReservesUSDT!$H$7)</f>
        <v>44604825681.435272</v>
      </c>
      <c r="F92" s="4">
        <f t="shared" si="7"/>
        <v>45051040891.168892</v>
      </c>
      <c r="G92" s="5">
        <f t="shared" si="8"/>
        <v>4.6809854674686797E-2</v>
      </c>
      <c r="H92" s="5"/>
      <c r="I92" s="4">
        <f t="shared" si="9"/>
        <v>650738185.42589569</v>
      </c>
      <c r="J92">
        <f t="shared" si="5"/>
        <v>1</v>
      </c>
    </row>
    <row r="93" spans="1:10" x14ac:dyDescent="0.3">
      <c r="A93" s="1">
        <v>44925</v>
      </c>
      <c r="B93" s="26">
        <v>38094661894.17215</v>
      </c>
      <c r="C93" s="26">
        <v>44406969867.920097</v>
      </c>
      <c r="D93" s="5">
        <f t="shared" si="6"/>
        <v>3.0297044540836633E-3</v>
      </c>
      <c r="E93" s="4">
        <f>C93*(1+ReservesUSDT!$H$7)</f>
        <v>44611523554.841003</v>
      </c>
      <c r="F93" s="4">
        <f t="shared" si="7"/>
        <v>44746683286.458565</v>
      </c>
      <c r="G93" s="5">
        <f t="shared" si="8"/>
        <v>-6.7558395697354173E-3</v>
      </c>
      <c r="H93" s="5"/>
      <c r="I93" s="4">
        <f t="shared" si="9"/>
        <v>339713418.53846741</v>
      </c>
      <c r="J93">
        <f t="shared" si="5"/>
        <v>1</v>
      </c>
    </row>
    <row r="94" spans="1:10" x14ac:dyDescent="0.3">
      <c r="A94" s="18">
        <v>44926</v>
      </c>
      <c r="B94" s="26">
        <v>44693963701</v>
      </c>
      <c r="C94" s="26">
        <v>44523297779.093498</v>
      </c>
      <c r="D94" s="5">
        <v>0</v>
      </c>
      <c r="E94" s="4">
        <f>C94*(1+ReservesUSDT!$H$8)</f>
        <v>44663622942.824791</v>
      </c>
      <c r="F94" s="4">
        <f t="shared" si="7"/>
        <v>44663622942.824791</v>
      </c>
      <c r="G94" s="5">
        <f t="shared" si="8"/>
        <v>-1.8562346420636249E-3</v>
      </c>
      <c r="H94" s="5"/>
      <c r="I94" s="4">
        <f t="shared" si="9"/>
        <v>140325163.73129272</v>
      </c>
      <c r="J94">
        <f t="shared" si="5"/>
        <v>1</v>
      </c>
    </row>
    <row r="95" spans="1:10" x14ac:dyDescent="0.3">
      <c r="A95" s="1">
        <v>44927</v>
      </c>
      <c r="B95" s="26">
        <v>44693963701</v>
      </c>
      <c r="C95" s="26">
        <v>44528657221.253998</v>
      </c>
      <c r="D95" s="5">
        <f t="shared" si="6"/>
        <v>0</v>
      </c>
      <c r="E95" s="4">
        <f>C95*(1+ReservesUSDT!$H$8)</f>
        <v>44668999276.469887</v>
      </c>
      <c r="F95" s="4">
        <f t="shared" si="7"/>
        <v>44668999276.469887</v>
      </c>
      <c r="G95" s="5">
        <f t="shared" si="8"/>
        <v>1.2037388126749653E-4</v>
      </c>
      <c r="H95" s="5"/>
      <c r="I95" s="4">
        <f t="shared" si="9"/>
        <v>140342055.21588898</v>
      </c>
      <c r="J95">
        <f t="shared" si="5"/>
        <v>1</v>
      </c>
    </row>
    <row r="96" spans="1:10" x14ac:dyDescent="0.3">
      <c r="A96" s="1">
        <v>44928</v>
      </c>
      <c r="B96" s="26">
        <v>44693963701</v>
      </c>
      <c r="C96" s="26">
        <v>44601803873.665298</v>
      </c>
      <c r="D96" s="5">
        <f t="shared" si="6"/>
        <v>0</v>
      </c>
      <c r="E96" s="4">
        <f>C96*(1+ReservesUSDT!$H$8)</f>
        <v>44742376466.969963</v>
      </c>
      <c r="F96" s="4">
        <f t="shared" si="7"/>
        <v>44742376466.969963</v>
      </c>
      <c r="G96" s="5">
        <f t="shared" si="8"/>
        <v>1.6426871362378809E-3</v>
      </c>
      <c r="H96" s="5"/>
      <c r="I96" s="4">
        <f t="shared" si="9"/>
        <v>140572593.30466461</v>
      </c>
      <c r="J96">
        <f t="shared" si="5"/>
        <v>1</v>
      </c>
    </row>
    <row r="97" spans="1:10" x14ac:dyDescent="0.3">
      <c r="A97" s="1">
        <v>44929</v>
      </c>
      <c r="B97" s="26">
        <v>44745121988.043999</v>
      </c>
      <c r="C97" s="26">
        <v>44694019195.946098</v>
      </c>
      <c r="D97" s="5">
        <f t="shared" si="6"/>
        <v>1.1446352663246576E-3</v>
      </c>
      <c r="E97" s="4">
        <f>C97*(1+ReservesUSDT!$H$8)</f>
        <v>44834882426.53154</v>
      </c>
      <c r="F97" s="4">
        <f t="shared" si="7"/>
        <v>44886202014.118469</v>
      </c>
      <c r="G97" s="5">
        <f t="shared" si="8"/>
        <v>3.2145263284055125E-3</v>
      </c>
      <c r="H97" s="5"/>
      <c r="I97" s="4">
        <f t="shared" si="9"/>
        <v>192182818.17237091</v>
      </c>
      <c r="J97">
        <f t="shared" si="5"/>
        <v>1</v>
      </c>
    </row>
    <row r="98" spans="1:10" x14ac:dyDescent="0.3">
      <c r="A98" s="1">
        <v>44930</v>
      </c>
      <c r="B98" s="26">
        <v>43541098912.891693</v>
      </c>
      <c r="C98" s="26">
        <v>44202124101.045403</v>
      </c>
      <c r="D98" s="5">
        <f t="shared" si="6"/>
        <v>-2.6908476760305253E-2</v>
      </c>
      <c r="E98" s="4">
        <f>C98*(1+ReservesUSDT!$H$8)</f>
        <v>44341437013.860733</v>
      </c>
      <c r="F98" s="4">
        <f t="shared" si="7"/>
        <v>43148276486.45472</v>
      </c>
      <c r="G98" s="5">
        <f t="shared" si="8"/>
        <v>-3.871848028303005E-2</v>
      </c>
      <c r="H98" s="5"/>
      <c r="I98" s="4">
        <f t="shared" si="9"/>
        <v>-1053847614.590683</v>
      </c>
      <c r="J98">
        <f t="shared" si="5"/>
        <v>0</v>
      </c>
    </row>
    <row r="99" spans="1:10" x14ac:dyDescent="0.3">
      <c r="A99" s="1">
        <v>44931</v>
      </c>
      <c r="B99" s="26">
        <v>42700806085.240463</v>
      </c>
      <c r="C99" s="26">
        <v>44135425876.208702</v>
      </c>
      <c r="D99" s="5">
        <f t="shared" si="6"/>
        <v>-1.9298842900872103E-2</v>
      </c>
      <c r="E99" s="4">
        <f>C99*(1+ReservesUSDT!$H$8)</f>
        <v>44274528574.601753</v>
      </c>
      <c r="F99" s="4">
        <f t="shared" si="7"/>
        <v>43420081403.130341</v>
      </c>
      <c r="G99" s="5">
        <f t="shared" si="8"/>
        <v>6.2993226800367591E-3</v>
      </c>
      <c r="H99" s="5"/>
      <c r="I99" s="4">
        <f t="shared" si="9"/>
        <v>-715344473.07836151</v>
      </c>
      <c r="J99">
        <f t="shared" si="5"/>
        <v>0</v>
      </c>
    </row>
    <row r="100" spans="1:10" x14ac:dyDescent="0.3">
      <c r="A100" s="1">
        <v>44932</v>
      </c>
      <c r="B100" s="26">
        <v>42748974635.860817</v>
      </c>
      <c r="C100" s="26">
        <v>43763429710.489601</v>
      </c>
      <c r="D100" s="5">
        <f t="shared" si="6"/>
        <v>1.1280478060343494E-3</v>
      </c>
      <c r="E100" s="4">
        <f>C100*(1+ReservesUSDT!$H$8)</f>
        <v>43901359979.492516</v>
      </c>
      <c r="F100" s="4">
        <f t="shared" si="7"/>
        <v>43950882812.299301</v>
      </c>
      <c r="G100" s="5">
        <f t="shared" si="8"/>
        <v>1.2224790742347452E-2</v>
      </c>
      <c r="H100" s="5"/>
      <c r="I100" s="4">
        <f t="shared" si="9"/>
        <v>187453101.80970001</v>
      </c>
      <c r="J100">
        <f t="shared" si="5"/>
        <v>1</v>
      </c>
    </row>
    <row r="101" spans="1:10" x14ac:dyDescent="0.3">
      <c r="A101" s="1">
        <v>44933</v>
      </c>
      <c r="B101" s="26">
        <v>42748974635.860817</v>
      </c>
      <c r="C101" s="26">
        <v>43712866667.886299</v>
      </c>
      <c r="D101" s="5">
        <f t="shared" si="6"/>
        <v>0</v>
      </c>
      <c r="E101" s="4">
        <f>C101*(1+ReservesUSDT!$H$8)</f>
        <v>43850637576.114388</v>
      </c>
      <c r="F101" s="4">
        <f t="shared" si="7"/>
        <v>43850637576.114388</v>
      </c>
      <c r="G101" s="5">
        <f t="shared" si="8"/>
        <v>-2.2808469311761084E-3</v>
      </c>
      <c r="H101" s="5"/>
      <c r="I101" s="4">
        <f t="shared" si="9"/>
        <v>137770908.22808838</v>
      </c>
      <c r="J101">
        <f t="shared" si="5"/>
        <v>1</v>
      </c>
    </row>
    <row r="102" spans="1:10" x14ac:dyDescent="0.3">
      <c r="A102" s="1">
        <v>44934</v>
      </c>
      <c r="B102" s="26">
        <v>42748974635.860817</v>
      </c>
      <c r="C102" s="26">
        <v>43815414263.921402</v>
      </c>
      <c r="D102" s="5">
        <f t="shared" si="6"/>
        <v>0</v>
      </c>
      <c r="E102" s="4">
        <f>C102*(1+ReservesUSDT!$H$8)</f>
        <v>43953508373.9095</v>
      </c>
      <c r="F102" s="4">
        <f t="shared" si="7"/>
        <v>43953508373.9095</v>
      </c>
      <c r="G102" s="5">
        <f t="shared" si="8"/>
        <v>2.3459361934373957E-3</v>
      </c>
      <c r="H102" s="5"/>
      <c r="I102" s="4">
        <f t="shared" si="9"/>
        <v>138094109.98809814</v>
      </c>
      <c r="J102">
        <f t="shared" si="5"/>
        <v>1</v>
      </c>
    </row>
    <row r="103" spans="1:10" x14ac:dyDescent="0.3">
      <c r="A103" s="1">
        <v>44935</v>
      </c>
      <c r="B103" s="26">
        <v>42716814100.229965</v>
      </c>
      <c r="C103" s="26">
        <v>43973957034.7929</v>
      </c>
      <c r="D103" s="5">
        <f t="shared" si="6"/>
        <v>-7.523112754118142E-4</v>
      </c>
      <c r="E103" s="4">
        <f>C103*(1+ReservesUSDT!$H$8)</f>
        <v>44112550827.899521</v>
      </c>
      <c r="F103" s="4">
        <f t="shared" si="7"/>
        <v>44079364458.524513</v>
      </c>
      <c r="G103" s="5">
        <f t="shared" si="8"/>
        <v>2.8633910982569124E-3</v>
      </c>
      <c r="H103" s="5"/>
      <c r="I103" s="4">
        <f t="shared" si="9"/>
        <v>105407423.73161316</v>
      </c>
      <c r="J103">
        <f t="shared" si="5"/>
        <v>1</v>
      </c>
    </row>
    <row r="104" spans="1:10" x14ac:dyDescent="0.3">
      <c r="A104" s="1">
        <v>44936</v>
      </c>
      <c r="B104" s="26">
        <v>42692717818.908539</v>
      </c>
      <c r="C104" s="26">
        <v>44012648245.028</v>
      </c>
      <c r="D104" s="5">
        <f t="shared" si="6"/>
        <v>-5.6409359707602046E-4</v>
      </c>
      <c r="E104" s="4">
        <f>C104*(1+ReservesUSDT!$H$8)</f>
        <v>44151363982.165764</v>
      </c>
      <c r="F104" s="4">
        <f t="shared" si="7"/>
        <v>44126458480.441254</v>
      </c>
      <c r="G104" s="5">
        <f t="shared" si="8"/>
        <v>1.0683915817582279E-3</v>
      </c>
      <c r="H104" s="5"/>
      <c r="I104" s="4">
        <f t="shared" si="9"/>
        <v>113810235.41325378</v>
      </c>
      <c r="J104">
        <f t="shared" si="5"/>
        <v>1</v>
      </c>
    </row>
    <row r="105" spans="1:10" x14ac:dyDescent="0.3">
      <c r="A105" s="1">
        <v>44937</v>
      </c>
      <c r="B105" s="26">
        <v>42235231845.810349</v>
      </c>
      <c r="C105" s="26">
        <v>43685112246.506203</v>
      </c>
      <c r="D105" s="5">
        <f t="shared" si="6"/>
        <v>-1.0715784716230234E-2</v>
      </c>
      <c r="E105" s="4">
        <f>C105*(1+ReservesUSDT!$H$8)</f>
        <v>43822795680.447372</v>
      </c>
      <c r="F105" s="4">
        <f t="shared" si="7"/>
        <v>43353200036.272354</v>
      </c>
      <c r="G105" s="5">
        <f t="shared" si="8"/>
        <v>-1.7523691472127567E-2</v>
      </c>
      <c r="H105" s="5"/>
      <c r="I105" s="4">
        <f t="shared" si="9"/>
        <v>-331912210.23384857</v>
      </c>
      <c r="J105">
        <f t="shared" si="5"/>
        <v>0</v>
      </c>
    </row>
    <row r="106" spans="1:10" x14ac:dyDescent="0.3">
      <c r="A106" s="1">
        <v>44938</v>
      </c>
      <c r="B106" s="26">
        <v>42860256004.416351</v>
      </c>
      <c r="C106" s="26">
        <v>43929682405.561699</v>
      </c>
      <c r="D106" s="5">
        <f t="shared" si="6"/>
        <v>1.4798643958858815E-2</v>
      </c>
      <c r="E106" s="4">
        <f>C106*(1+ReservesUSDT!$H$8)</f>
        <v>44068136657.239311</v>
      </c>
      <c r="F106" s="4">
        <f t="shared" si="7"/>
        <v>44720285321.560127</v>
      </c>
      <c r="G106" s="5">
        <f t="shared" si="8"/>
        <v>3.1533664969228867E-2</v>
      </c>
      <c r="H106" s="5"/>
      <c r="I106" s="4">
        <f t="shared" si="9"/>
        <v>790602915.99842834</v>
      </c>
      <c r="J106">
        <f t="shared" si="5"/>
        <v>1</v>
      </c>
    </row>
    <row r="107" spans="1:10" x14ac:dyDescent="0.3">
      <c r="A107" s="1">
        <v>44939</v>
      </c>
      <c r="B107" s="26">
        <v>42795712370.417511</v>
      </c>
      <c r="C107" s="26">
        <v>43933186019.809402</v>
      </c>
      <c r="D107" s="5">
        <f t="shared" si="6"/>
        <v>-1.505908737273751E-3</v>
      </c>
      <c r="E107" s="4">
        <f>C107*(1+ReservesUSDT!$H$8)</f>
        <v>44071651313.913513</v>
      </c>
      <c r="F107" s="4">
        <f t="shared" si="7"/>
        <v>44005283429.133812</v>
      </c>
      <c r="G107" s="5">
        <f t="shared" si="8"/>
        <v>-1.5988312401969521E-2</v>
      </c>
      <c r="H107" s="5"/>
      <c r="I107" s="4">
        <f t="shared" si="9"/>
        <v>72097409.324409485</v>
      </c>
      <c r="J107">
        <f t="shared" si="5"/>
        <v>1</v>
      </c>
    </row>
    <row r="108" spans="1:10" x14ac:dyDescent="0.3">
      <c r="A108" s="1">
        <v>44940</v>
      </c>
      <c r="B108" s="26">
        <v>42795712370.417511</v>
      </c>
      <c r="C108" s="26">
        <v>43462592152.319702</v>
      </c>
      <c r="D108" s="5">
        <f t="shared" si="6"/>
        <v>0</v>
      </c>
      <c r="E108" s="4">
        <f>C108*(1+ReservesUSDT!$H$8)</f>
        <v>43599574264.25177</v>
      </c>
      <c r="F108" s="4">
        <f t="shared" si="7"/>
        <v>43599574264.25177</v>
      </c>
      <c r="G108" s="5">
        <f t="shared" si="8"/>
        <v>-9.2195557730106823E-3</v>
      </c>
      <c r="H108" s="5"/>
      <c r="I108" s="4">
        <f t="shared" si="9"/>
        <v>136982111.93206787</v>
      </c>
      <c r="J108">
        <f t="shared" si="5"/>
        <v>1</v>
      </c>
    </row>
    <row r="109" spans="1:10" x14ac:dyDescent="0.3">
      <c r="A109" s="1">
        <v>44941</v>
      </c>
      <c r="B109" s="26">
        <v>42795712370.417511</v>
      </c>
      <c r="C109" s="26">
        <v>43678264953.162201</v>
      </c>
      <c r="D109" s="5">
        <f t="shared" si="6"/>
        <v>0</v>
      </c>
      <c r="E109" s="4">
        <f>C109*(1+ReservesUSDT!$H$8)</f>
        <v>43815926806.321899</v>
      </c>
      <c r="F109" s="4">
        <f t="shared" si="7"/>
        <v>43815926806.321899</v>
      </c>
      <c r="G109" s="5">
        <f t="shared" si="8"/>
        <v>4.9622627220817037E-3</v>
      </c>
      <c r="H109" s="5"/>
      <c r="I109" s="4">
        <f t="shared" si="9"/>
        <v>137661853.15969849</v>
      </c>
      <c r="J109">
        <f t="shared" si="5"/>
        <v>1</v>
      </c>
    </row>
    <row r="110" spans="1:10" x14ac:dyDescent="0.3">
      <c r="A110" s="1">
        <v>44942</v>
      </c>
      <c r="B110" s="26">
        <v>42795712370.417511</v>
      </c>
      <c r="C110" s="26">
        <v>43833013504.284599</v>
      </c>
      <c r="D110" s="5">
        <f t="shared" si="6"/>
        <v>0</v>
      </c>
      <c r="E110" s="4">
        <f>C110*(1+ReservesUSDT!$H$8)</f>
        <v>43971163082.227875</v>
      </c>
      <c r="F110" s="4">
        <f t="shared" si="7"/>
        <v>43971163082.227875</v>
      </c>
      <c r="G110" s="5">
        <f t="shared" si="8"/>
        <v>3.5429189160407618E-3</v>
      </c>
      <c r="H110" s="5"/>
      <c r="I110" s="4">
        <f t="shared" si="9"/>
        <v>138149577.94327545</v>
      </c>
      <c r="J110">
        <f t="shared" si="5"/>
        <v>1</v>
      </c>
    </row>
    <row r="111" spans="1:10" x14ac:dyDescent="0.3">
      <c r="A111" s="1">
        <v>44943</v>
      </c>
      <c r="B111" s="26">
        <v>42811816007.10022</v>
      </c>
      <c r="C111" s="26">
        <v>43830805552.661797</v>
      </c>
      <c r="D111" s="5">
        <f t="shared" si="6"/>
        <v>3.7629088968829411E-4</v>
      </c>
      <c r="E111" s="4">
        <f>C111*(1+ReservesUSDT!$H$8)</f>
        <v>43968948171.750084</v>
      </c>
      <c r="F111" s="4">
        <f t="shared" si="7"/>
        <v>43985493286.376289</v>
      </c>
      <c r="G111" s="5">
        <f t="shared" si="8"/>
        <v>3.2590004775667509E-4</v>
      </c>
      <c r="H111" s="5"/>
      <c r="I111" s="4">
        <f t="shared" si="9"/>
        <v>154687733.7144928</v>
      </c>
      <c r="J111">
        <f t="shared" si="5"/>
        <v>1</v>
      </c>
    </row>
    <row r="112" spans="1:10" x14ac:dyDescent="0.3">
      <c r="A112" s="1">
        <v>44944</v>
      </c>
      <c r="B112" s="26">
        <v>42272074442.315048</v>
      </c>
      <c r="C112" s="26">
        <v>43541671600.1054</v>
      </c>
      <c r="D112" s="5">
        <f t="shared" si="6"/>
        <v>-1.2607303663447887E-2</v>
      </c>
      <c r="E112" s="4">
        <f>C112*(1+ReservesUSDT!$H$8)</f>
        <v>43678902948.662155</v>
      </c>
      <c r="F112" s="4">
        <f t="shared" si="7"/>
        <v>43128229755.502106</v>
      </c>
      <c r="G112" s="5">
        <f t="shared" si="8"/>
        <v>-1.9489687777122316E-2</v>
      </c>
      <c r="H112" s="5"/>
      <c r="I112" s="4">
        <f t="shared" si="9"/>
        <v>-413441844.60329437</v>
      </c>
      <c r="J112">
        <f t="shared" si="5"/>
        <v>0</v>
      </c>
    </row>
    <row r="113" spans="1:10" x14ac:dyDescent="0.3">
      <c r="A113" s="1">
        <v>44945</v>
      </c>
      <c r="B113" s="26">
        <v>42367125348.626991</v>
      </c>
      <c r="C113" s="26">
        <v>43107768362.550003</v>
      </c>
      <c r="D113" s="5">
        <f t="shared" si="6"/>
        <v>2.2485507883378327E-3</v>
      </c>
      <c r="E113" s="4">
        <f>C113*(1+ReservesUSDT!$H$8)</f>
        <v>43243632167.688126</v>
      </c>
      <c r="F113" s="4">
        <f t="shared" si="7"/>
        <v>43340867670.889374</v>
      </c>
      <c r="G113" s="5">
        <f t="shared" si="8"/>
        <v>4.9303650206078929E-3</v>
      </c>
      <c r="H113" s="5"/>
      <c r="I113" s="4">
        <f t="shared" si="9"/>
        <v>233099308.33937073</v>
      </c>
      <c r="J113">
        <f t="shared" si="5"/>
        <v>1</v>
      </c>
    </row>
    <row r="114" spans="1:10" x14ac:dyDescent="0.3">
      <c r="A114" s="1">
        <v>44946</v>
      </c>
      <c r="B114" s="26">
        <v>42359180677.041077</v>
      </c>
      <c r="C114" s="26">
        <v>43107246611.013</v>
      </c>
      <c r="D114" s="5">
        <f t="shared" si="6"/>
        <v>-1.8751972243904148E-4</v>
      </c>
      <c r="E114" s="4">
        <f>C114*(1+ReservesUSDT!$H$8)</f>
        <v>43243108771.734077</v>
      </c>
      <c r="F114" s="4">
        <f t="shared" si="7"/>
        <v>43234999835.979805</v>
      </c>
      <c r="G114" s="5">
        <f t="shared" si="8"/>
        <v>-2.442679175541211E-3</v>
      </c>
      <c r="H114" s="5"/>
      <c r="I114" s="4">
        <f t="shared" si="9"/>
        <v>127753224.9668045</v>
      </c>
      <c r="J114">
        <f t="shared" si="5"/>
        <v>1</v>
      </c>
    </row>
    <row r="115" spans="1:10" x14ac:dyDescent="0.3">
      <c r="A115" s="1">
        <v>44947</v>
      </c>
      <c r="B115" s="26">
        <v>42359180677.041077</v>
      </c>
      <c r="C115" s="26">
        <v>43209684232.936501</v>
      </c>
      <c r="D115" s="5">
        <f t="shared" si="6"/>
        <v>0</v>
      </c>
      <c r="E115" s="4">
        <f>C115*(1+ReservesUSDT!$H$8)</f>
        <v>43345869248.809502</v>
      </c>
      <c r="F115" s="4">
        <f t="shared" si="7"/>
        <v>43345869248.809502</v>
      </c>
      <c r="G115" s="5">
        <f t="shared" si="8"/>
        <v>2.5643440094900165E-3</v>
      </c>
      <c r="H115" s="5"/>
      <c r="I115" s="4">
        <f t="shared" si="9"/>
        <v>136185015.8730011</v>
      </c>
      <c r="J115">
        <f t="shared" si="5"/>
        <v>1</v>
      </c>
    </row>
    <row r="116" spans="1:10" x14ac:dyDescent="0.3">
      <c r="A116" s="1">
        <v>44948</v>
      </c>
      <c r="B116" s="26">
        <v>42359180677.041077</v>
      </c>
      <c r="C116" s="26">
        <v>43327364623.639702</v>
      </c>
      <c r="D116" s="5">
        <f t="shared" si="6"/>
        <v>0</v>
      </c>
      <c r="E116" s="4">
        <f>C116*(1+ReservesUSDT!$H$8)</f>
        <v>43463920535.67083</v>
      </c>
      <c r="F116" s="4">
        <f t="shared" si="7"/>
        <v>43463920535.67083</v>
      </c>
      <c r="G116" s="5">
        <f t="shared" si="8"/>
        <v>2.7234725916719369E-3</v>
      </c>
      <c r="H116" s="5"/>
      <c r="I116" s="4">
        <f t="shared" si="9"/>
        <v>136555912.03112793</v>
      </c>
      <c r="J116">
        <f t="shared" si="5"/>
        <v>1</v>
      </c>
    </row>
    <row r="117" spans="1:10" x14ac:dyDescent="0.3">
      <c r="A117" s="1">
        <v>44949</v>
      </c>
      <c r="B117" s="26">
        <v>42303581879.115005</v>
      </c>
      <c r="C117" s="26">
        <v>43513037553.592796</v>
      </c>
      <c r="D117" s="5">
        <f t="shared" si="6"/>
        <v>-1.3125560276997057E-3</v>
      </c>
      <c r="E117" s="4">
        <f>C117*(1+ReservesUSDT!$H$8)</f>
        <v>43650178655.526642</v>
      </c>
      <c r="F117" s="4">
        <f t="shared" si="7"/>
        <v>43592885350.422157</v>
      </c>
      <c r="G117" s="5">
        <f t="shared" si="8"/>
        <v>2.9671693938766088E-3</v>
      </c>
      <c r="H117" s="5"/>
      <c r="I117" s="4">
        <f t="shared" si="9"/>
        <v>79847796.829360962</v>
      </c>
      <c r="J117">
        <f t="shared" si="5"/>
        <v>1</v>
      </c>
    </row>
    <row r="118" spans="1:10" x14ac:dyDescent="0.3">
      <c r="A118" s="1">
        <v>44950</v>
      </c>
      <c r="B118" s="26">
        <v>42137077379.025909</v>
      </c>
      <c r="C118" s="26">
        <v>43430853637.826599</v>
      </c>
      <c r="D118" s="5">
        <f t="shared" si="6"/>
        <v>-3.9359433100698794E-3</v>
      </c>
      <c r="E118" s="4">
        <f>C118*(1+ReservesUSDT!$H$8)</f>
        <v>43567735718.708298</v>
      </c>
      <c r="F118" s="4">
        <f t="shared" si="7"/>
        <v>43396255580.771355</v>
      </c>
      <c r="G118" s="5">
        <f t="shared" si="8"/>
        <v>-4.5105931408345838E-3</v>
      </c>
      <c r="H118" s="5"/>
      <c r="I118" s="4">
        <f t="shared" si="9"/>
        <v>-34598057.055244446</v>
      </c>
      <c r="J118">
        <f t="shared" si="5"/>
        <v>0</v>
      </c>
    </row>
    <row r="119" spans="1:10" x14ac:dyDescent="0.3">
      <c r="A119" s="1">
        <v>44951</v>
      </c>
      <c r="B119" s="26">
        <v>42200174655.773956</v>
      </c>
      <c r="C119" s="26">
        <v>43719411091.154404</v>
      </c>
      <c r="D119" s="5">
        <f t="shared" si="6"/>
        <v>1.4974288838421927E-3</v>
      </c>
      <c r="E119" s="4">
        <f>C119*(1+ReservesUSDT!$H$8)</f>
        <v>43857202625.600952</v>
      </c>
      <c r="F119" s="4">
        <f t="shared" si="7"/>
        <v>43922875667.577049</v>
      </c>
      <c r="G119" s="5">
        <f t="shared" si="8"/>
        <v>1.213515036626886E-2</v>
      </c>
      <c r="H119" s="5"/>
      <c r="I119" s="4">
        <f t="shared" si="9"/>
        <v>203464576.42264557</v>
      </c>
      <c r="J119">
        <f t="shared" si="5"/>
        <v>1</v>
      </c>
    </row>
    <row r="120" spans="1:10" x14ac:dyDescent="0.3">
      <c r="A120" s="1">
        <v>44952</v>
      </c>
      <c r="B120" s="26">
        <v>42208077589.686646</v>
      </c>
      <c r="C120" s="26">
        <v>43545593015.822701</v>
      </c>
      <c r="D120" s="5">
        <f t="shared" si="6"/>
        <v>1.872725403900172E-4</v>
      </c>
      <c r="E120" s="4">
        <f>C120*(1+ReservesUSDT!$H$8)</f>
        <v>43682836723.601028</v>
      </c>
      <c r="F120" s="4">
        <f t="shared" si="7"/>
        <v>43691017319.405701</v>
      </c>
      <c r="G120" s="5">
        <f t="shared" si="8"/>
        <v>-5.2787606605298291E-3</v>
      </c>
      <c r="H120" s="5"/>
      <c r="I120" s="4">
        <f t="shared" si="9"/>
        <v>145424303.58300018</v>
      </c>
      <c r="J120">
        <f t="shared" si="5"/>
        <v>1</v>
      </c>
    </row>
    <row r="121" spans="1:10" x14ac:dyDescent="0.3">
      <c r="A121" s="1">
        <v>44953</v>
      </c>
      <c r="B121" s="26">
        <v>42208077589.686646</v>
      </c>
      <c r="C121" s="26">
        <v>43326277770.160599</v>
      </c>
      <c r="D121" s="5">
        <f t="shared" si="6"/>
        <v>0</v>
      </c>
      <c r="E121" s="4">
        <f>C121*(1+ReservesUSDT!$H$8)</f>
        <v>43462830256.729103</v>
      </c>
      <c r="F121" s="4">
        <f t="shared" si="7"/>
        <v>43462830256.729103</v>
      </c>
      <c r="G121" s="5">
        <f t="shared" si="8"/>
        <v>-5.2227454675276364E-3</v>
      </c>
      <c r="H121" s="5"/>
      <c r="I121" s="4">
        <f t="shared" si="9"/>
        <v>136552486.56850433</v>
      </c>
      <c r="J121">
        <f t="shared" si="5"/>
        <v>1</v>
      </c>
    </row>
    <row r="122" spans="1:10" x14ac:dyDescent="0.3">
      <c r="A122" s="1">
        <v>44954</v>
      </c>
      <c r="B122" s="26">
        <v>42208077589.686646</v>
      </c>
      <c r="C122" s="26">
        <v>43080116274.414398</v>
      </c>
      <c r="D122" s="5">
        <f t="shared" si="6"/>
        <v>0</v>
      </c>
      <c r="E122" s="4">
        <f>C122*(1+ReservesUSDT!$H$8)</f>
        <v>43215892927.791786</v>
      </c>
      <c r="F122" s="4">
        <f t="shared" si="7"/>
        <v>43215892927.791786</v>
      </c>
      <c r="G122" s="5">
        <f t="shared" si="8"/>
        <v>-5.6815749797859746E-3</v>
      </c>
      <c r="H122" s="5"/>
      <c r="I122" s="4">
        <f t="shared" si="9"/>
        <v>135776653.377388</v>
      </c>
      <c r="J122">
        <f t="shared" si="5"/>
        <v>1</v>
      </c>
    </row>
    <row r="123" spans="1:10" x14ac:dyDescent="0.3">
      <c r="A123" s="1">
        <v>44955</v>
      </c>
      <c r="B123" s="26">
        <v>42208077589.686646</v>
      </c>
      <c r="C123" s="26">
        <v>43167479981.932297</v>
      </c>
      <c r="D123" s="5">
        <f t="shared" si="6"/>
        <v>0</v>
      </c>
      <c r="E123" s="4">
        <f>C123*(1+ReservesUSDT!$H$8)</f>
        <v>43303531981.637856</v>
      </c>
      <c r="F123" s="4">
        <f t="shared" si="7"/>
        <v>43303531981.637856</v>
      </c>
      <c r="G123" s="5">
        <f t="shared" si="8"/>
        <v>2.0279357409669391E-3</v>
      </c>
      <c r="H123" s="5"/>
      <c r="I123" s="4">
        <f t="shared" si="9"/>
        <v>136051999.70555878</v>
      </c>
      <c r="J123">
        <f t="shared" si="5"/>
        <v>1</v>
      </c>
    </row>
    <row r="124" spans="1:10" x14ac:dyDescent="0.3">
      <c r="A124" s="1">
        <v>44956</v>
      </c>
      <c r="B124" s="26">
        <v>42318746324.733047</v>
      </c>
      <c r="C124" s="26">
        <v>43113082734.742897</v>
      </c>
      <c r="D124" s="5">
        <f t="shared" si="6"/>
        <v>2.6219799944985742E-3</v>
      </c>
      <c r="E124" s="4">
        <f>C124*(1+ReservesUSDT!$H$8)</f>
        <v>43248963289.317505</v>
      </c>
      <c r="F124" s="4">
        <f t="shared" si="7"/>
        <v>43362361205.844902</v>
      </c>
      <c r="G124" s="5">
        <f t="shared" si="8"/>
        <v>1.3585317759297801E-3</v>
      </c>
      <c r="H124" s="5"/>
      <c r="I124" s="4">
        <f t="shared" si="9"/>
        <v>249278471.102005</v>
      </c>
      <c r="J124">
        <f t="shared" si="5"/>
        <v>1</v>
      </c>
    </row>
    <row r="125" spans="1:10" x14ac:dyDescent="0.3">
      <c r="A125" s="1">
        <v>44957</v>
      </c>
      <c r="B125" s="26">
        <v>42255285710.093582</v>
      </c>
      <c r="C125" s="26">
        <v>42731330918.923798</v>
      </c>
      <c r="D125" s="5">
        <f t="shared" si="6"/>
        <v>-1.4995863571311892E-3</v>
      </c>
      <c r="E125" s="4">
        <f>C125*(1+ReservesUSDT!$H$8)</f>
        <v>42866008296.987862</v>
      </c>
      <c r="F125" s="4">
        <f t="shared" si="7"/>
        <v>42801727015.761024</v>
      </c>
      <c r="G125" s="5">
        <f t="shared" si="8"/>
        <v>-1.2929051243830987E-2</v>
      </c>
      <c r="H125" s="5"/>
      <c r="I125" s="4">
        <f t="shared" si="9"/>
        <v>70396096.837226868</v>
      </c>
      <c r="J125">
        <f t="shared" si="5"/>
        <v>1</v>
      </c>
    </row>
    <row r="126" spans="1:10" x14ac:dyDescent="0.3">
      <c r="A126" s="1">
        <v>44958</v>
      </c>
      <c r="B126" s="26">
        <v>42374036385.237686</v>
      </c>
      <c r="C126" s="26">
        <v>42443689338.951103</v>
      </c>
      <c r="D126" s="5">
        <f t="shared" si="6"/>
        <v>2.8103152812368241E-3</v>
      </c>
      <c r="E126" s="4">
        <f>C126*(1+ReservesUSDT!$H$8)</f>
        <v>42577460150.030716</v>
      </c>
      <c r="F126" s="4">
        <f t="shared" si="7"/>
        <v>42697116236.926598</v>
      </c>
      <c r="G126" s="5">
        <f t="shared" si="8"/>
        <v>-2.4440784549629433E-3</v>
      </c>
      <c r="H126" s="5"/>
      <c r="I126" s="4">
        <f t="shared" si="9"/>
        <v>253426897.97549438</v>
      </c>
      <c r="J126">
        <f t="shared" si="5"/>
        <v>1</v>
      </c>
    </row>
    <row r="127" spans="1:10" x14ac:dyDescent="0.3">
      <c r="A127" s="1">
        <v>44959</v>
      </c>
      <c r="B127" s="26">
        <v>42556803570.174057</v>
      </c>
      <c r="C127" s="26">
        <v>42339805493.066803</v>
      </c>
      <c r="D127" s="5">
        <f t="shared" si="6"/>
        <v>4.3131879926370078E-3</v>
      </c>
      <c r="E127" s="4">
        <f>C127*(1+ReservesUSDT!$H$8)</f>
        <v>42473248890.895149</v>
      </c>
      <c r="F127" s="4">
        <f t="shared" si="7"/>
        <v>42656443998.019646</v>
      </c>
      <c r="G127" s="5">
        <f t="shared" si="8"/>
        <v>-9.525757824313325E-4</v>
      </c>
      <c r="H127" s="5"/>
      <c r="I127" s="4">
        <f t="shared" si="9"/>
        <v>316638504.95284271</v>
      </c>
      <c r="J127">
        <f t="shared" si="5"/>
        <v>1</v>
      </c>
    </row>
    <row r="128" spans="1:10" x14ac:dyDescent="0.3">
      <c r="A128" s="1">
        <v>44960</v>
      </c>
      <c r="B128" s="26">
        <v>42349009200.500427</v>
      </c>
      <c r="C128" s="26">
        <v>42540250173.261101</v>
      </c>
      <c r="D128" s="5">
        <f t="shared" si="6"/>
        <v>-4.8827532201986728E-3</v>
      </c>
      <c r="E128" s="4">
        <f>C128*(1+ReservesUSDT!$H$8)</f>
        <v>42674325317.477753</v>
      </c>
      <c r="F128" s="4">
        <f t="shared" si="7"/>
        <v>42465957118.114029</v>
      </c>
      <c r="G128" s="5">
        <f t="shared" si="8"/>
        <v>-4.4656061793256902E-3</v>
      </c>
      <c r="H128" s="5"/>
      <c r="I128" s="4">
        <f t="shared" si="9"/>
        <v>-74293055.147071838</v>
      </c>
      <c r="J128">
        <f t="shared" si="5"/>
        <v>0</v>
      </c>
    </row>
    <row r="129" spans="1:10" x14ac:dyDescent="0.3">
      <c r="A129" s="1">
        <v>44961</v>
      </c>
      <c r="B129" s="26">
        <v>42349009200.500427</v>
      </c>
      <c r="C129" s="26">
        <v>41979649585.078499</v>
      </c>
      <c r="D129" s="5">
        <f t="shared" si="6"/>
        <v>0</v>
      </c>
      <c r="E129" s="4">
        <f>C129*(1+ReservesUSDT!$H$8)</f>
        <v>42111957870.745842</v>
      </c>
      <c r="F129" s="4">
        <f t="shared" si="7"/>
        <v>42111957870.745842</v>
      </c>
      <c r="G129" s="5">
        <f t="shared" si="8"/>
        <v>-8.3360713237565793E-3</v>
      </c>
      <c r="H129" s="5"/>
      <c r="I129" s="4">
        <f t="shared" si="9"/>
        <v>132308285.66734314</v>
      </c>
      <c r="J129">
        <f t="shared" si="5"/>
        <v>1</v>
      </c>
    </row>
    <row r="130" spans="1:10" x14ac:dyDescent="0.3">
      <c r="A130" s="1">
        <v>44962</v>
      </c>
      <c r="B130" s="26">
        <v>42349009200.500427</v>
      </c>
      <c r="C130" s="26">
        <v>42029296086.851303</v>
      </c>
      <c r="D130" s="5">
        <f t="shared" si="6"/>
        <v>0</v>
      </c>
      <c r="E130" s="4">
        <f>C130*(1+ReservesUSDT!$H$8)</f>
        <v>42161760844.609375</v>
      </c>
      <c r="F130" s="4">
        <f t="shared" si="7"/>
        <v>42161760844.609375</v>
      </c>
      <c r="G130" s="5">
        <f t="shared" si="8"/>
        <v>1.1826325913507324E-3</v>
      </c>
      <c r="H130" s="5"/>
      <c r="I130" s="4">
        <f t="shared" si="9"/>
        <v>132464757.7580719</v>
      </c>
      <c r="J130">
        <f t="shared" si="5"/>
        <v>1</v>
      </c>
    </row>
    <row r="131" spans="1:10" x14ac:dyDescent="0.3">
      <c r="A131" s="1">
        <v>44963</v>
      </c>
      <c r="B131" s="26">
        <v>42388709913.244797</v>
      </c>
      <c r="C131" s="26">
        <v>42057121144.4552</v>
      </c>
      <c r="D131" s="5">
        <f t="shared" si="6"/>
        <v>9.3746497247213932E-4</v>
      </c>
      <c r="E131" s="4">
        <f>C131*(1+ReservesUSDT!$H$8)</f>
        <v>42189673599.126106</v>
      </c>
      <c r="F131" s="4">
        <f t="shared" si="7"/>
        <v>42229224940.325317</v>
      </c>
      <c r="G131" s="5">
        <f t="shared" si="8"/>
        <v>1.6001251931717661E-3</v>
      </c>
      <c r="H131" s="5"/>
      <c r="I131" s="4">
        <f t="shared" si="9"/>
        <v>172103795.87011719</v>
      </c>
      <c r="J131">
        <f t="shared" ref="J131:J194" si="10">IF(I131&gt;0,1,0)</f>
        <v>1</v>
      </c>
    </row>
    <row r="132" spans="1:10" x14ac:dyDescent="0.3">
      <c r="A132" s="1">
        <v>44964</v>
      </c>
      <c r="B132" s="26">
        <v>42213808423.249451</v>
      </c>
      <c r="C132" s="26">
        <v>41800705575.006798</v>
      </c>
      <c r="D132" s="5">
        <f t="shared" ref="D132:D195" si="11">(B132-B131)/B131</f>
        <v>-4.1261338302890005E-3</v>
      </c>
      <c r="E132" s="4">
        <f>C132*(1+ReservesUSDT!$H$8)</f>
        <v>41932449878.472359</v>
      </c>
      <c r="F132" s="4">
        <f t="shared" ref="F132:F195" si="12">E132*(D132+1)</f>
        <v>41759430978.441895</v>
      </c>
      <c r="G132" s="5">
        <f t="shared" ref="G132:G195" si="13">(F132-F131)/F131</f>
        <v>-1.1124853997374921E-2</v>
      </c>
      <c r="H132" s="5"/>
      <c r="I132" s="4">
        <f t="shared" ref="I132:I195" si="14">F132-C132</f>
        <v>-41274596.564903259</v>
      </c>
      <c r="J132">
        <f t="shared" si="10"/>
        <v>0</v>
      </c>
    </row>
    <row r="133" spans="1:10" x14ac:dyDescent="0.3">
      <c r="A133" s="1">
        <v>44965</v>
      </c>
      <c r="B133" s="26">
        <v>41921273756.130646</v>
      </c>
      <c r="C133" s="26">
        <v>41821971552.942902</v>
      </c>
      <c r="D133" s="5">
        <f t="shared" si="11"/>
        <v>-6.9298335792344692E-3</v>
      </c>
      <c r="E133" s="4">
        <f>C133*(1+ReservesUSDT!$H$8)</f>
        <v>41953782880.909889</v>
      </c>
      <c r="F133" s="4">
        <f t="shared" si="12"/>
        <v>41663050147.525848</v>
      </c>
      <c r="G133" s="5">
        <f t="shared" si="13"/>
        <v>-2.3080015378035752E-3</v>
      </c>
      <c r="H133" s="5"/>
      <c r="I133" s="4">
        <f t="shared" si="14"/>
        <v>-158921405.41705322</v>
      </c>
      <c r="J133">
        <f t="shared" si="10"/>
        <v>0</v>
      </c>
    </row>
    <row r="134" spans="1:10" x14ac:dyDescent="0.3">
      <c r="A134" s="1">
        <v>44966</v>
      </c>
      <c r="B134" s="26">
        <v>41576612573.86821</v>
      </c>
      <c r="C134" s="26">
        <v>41489736570.115501</v>
      </c>
      <c r="D134" s="5">
        <f t="shared" si="11"/>
        <v>-8.2216295303296216E-3</v>
      </c>
      <c r="E134" s="4">
        <f>C134*(1+ReservesUSDT!$H$8)</f>
        <v>41620500784.98243</v>
      </c>
      <c r="F134" s="4">
        <f t="shared" si="12"/>
        <v>41278312446.661507</v>
      </c>
      <c r="G134" s="5">
        <f t="shared" si="13"/>
        <v>-9.2345063431989102E-3</v>
      </c>
      <c r="H134" s="5"/>
      <c r="I134" s="4">
        <f t="shared" si="14"/>
        <v>-211424123.45399475</v>
      </c>
      <c r="J134">
        <f t="shared" si="10"/>
        <v>0</v>
      </c>
    </row>
    <row r="135" spans="1:10" x14ac:dyDescent="0.3">
      <c r="A135" s="1">
        <v>44967</v>
      </c>
      <c r="B135" s="26">
        <v>41522383270.122688</v>
      </c>
      <c r="C135" s="26">
        <v>41454455609.653198</v>
      </c>
      <c r="D135" s="5">
        <f t="shared" si="11"/>
        <v>-1.304322319409105E-3</v>
      </c>
      <c r="E135" s="4">
        <f>C135*(1+ReservesUSDT!$H$8)</f>
        <v>41585108628.65638</v>
      </c>
      <c r="F135" s="4">
        <f t="shared" si="12"/>
        <v>41530868243.316971</v>
      </c>
      <c r="G135" s="5">
        <f t="shared" si="13"/>
        <v>6.1183653518250914E-3</v>
      </c>
      <c r="H135" s="5"/>
      <c r="I135" s="4">
        <f t="shared" si="14"/>
        <v>76412633.663772583</v>
      </c>
      <c r="J135">
        <f t="shared" si="10"/>
        <v>1</v>
      </c>
    </row>
    <row r="136" spans="1:10" x14ac:dyDescent="0.3">
      <c r="A136" s="1">
        <v>44968</v>
      </c>
      <c r="B136" s="26">
        <v>41522383270.122688</v>
      </c>
      <c r="C136" s="26">
        <v>41396045451.607697</v>
      </c>
      <c r="D136" s="5">
        <f t="shared" si="11"/>
        <v>0</v>
      </c>
      <c r="E136" s="4">
        <f>C136*(1+ReservesUSDT!$H$8)</f>
        <v>41526514377.890877</v>
      </c>
      <c r="F136" s="4">
        <f t="shared" si="12"/>
        <v>41526514377.890877</v>
      </c>
      <c r="G136" s="5">
        <f t="shared" si="13"/>
        <v>-1.0483444267492931E-4</v>
      </c>
      <c r="H136" s="5"/>
      <c r="I136" s="4">
        <f t="shared" si="14"/>
        <v>130468926.28318024</v>
      </c>
      <c r="J136">
        <f t="shared" si="10"/>
        <v>1</v>
      </c>
    </row>
    <row r="137" spans="1:10" x14ac:dyDescent="0.3">
      <c r="A137" s="1">
        <v>44969</v>
      </c>
      <c r="B137" s="26">
        <v>41522383270.122688</v>
      </c>
      <c r="C137" s="26">
        <v>41347003133.530403</v>
      </c>
      <c r="D137" s="5">
        <f t="shared" si="11"/>
        <v>0</v>
      </c>
      <c r="E137" s="4">
        <f>C137*(1+ReservesUSDT!$H$8)</f>
        <v>41477317491.943344</v>
      </c>
      <c r="F137" s="4">
        <f t="shared" si="12"/>
        <v>41477317491.943344</v>
      </c>
      <c r="G137" s="5">
        <f t="shared" si="13"/>
        <v>-1.1847102191106498E-3</v>
      </c>
      <c r="H137" s="5"/>
      <c r="I137" s="4">
        <f t="shared" si="14"/>
        <v>130314358.41294098</v>
      </c>
      <c r="J137">
        <f t="shared" si="10"/>
        <v>1</v>
      </c>
    </row>
    <row r="138" spans="1:10" x14ac:dyDescent="0.3">
      <c r="A138" s="1">
        <v>44970</v>
      </c>
      <c r="B138" s="26">
        <v>41445048409.459885</v>
      </c>
      <c r="C138" s="26">
        <v>41249501484.644798</v>
      </c>
      <c r="D138" s="5">
        <f t="shared" si="11"/>
        <v>-1.862486075515076E-3</v>
      </c>
      <c r="E138" s="4">
        <f>C138*(1+ReservesUSDT!$H$8)</f>
        <v>41379508544.732445</v>
      </c>
      <c r="F138" s="4">
        <f t="shared" si="12"/>
        <v>41302439786.256226</v>
      </c>
      <c r="G138" s="5">
        <f t="shared" si="13"/>
        <v>-4.2162250661723051E-3</v>
      </c>
      <c r="H138" s="5"/>
      <c r="I138" s="4">
        <f t="shared" si="14"/>
        <v>52938301.611427307</v>
      </c>
      <c r="J138">
        <f t="shared" si="10"/>
        <v>1</v>
      </c>
    </row>
    <row r="139" spans="1:10" x14ac:dyDescent="0.3">
      <c r="A139" s="1">
        <v>44971</v>
      </c>
      <c r="B139" s="26">
        <v>41576188999.428833</v>
      </c>
      <c r="C139" s="26">
        <v>40964205745.233498</v>
      </c>
      <c r="D139" s="5">
        <f t="shared" si="11"/>
        <v>3.1642040485351528E-3</v>
      </c>
      <c r="E139" s="4">
        <f>C139*(1+ReservesUSDT!$H$8)</f>
        <v>41093313631.779617</v>
      </c>
      <c r="F139" s="4">
        <f t="shared" si="12"/>
        <v>41223341261.141022</v>
      </c>
      <c r="G139" s="5">
        <f t="shared" si="13"/>
        <v>-1.9151053914622407E-3</v>
      </c>
      <c r="H139" s="5"/>
      <c r="I139" s="4">
        <f t="shared" si="14"/>
        <v>259135515.90752411</v>
      </c>
      <c r="J139">
        <f t="shared" si="10"/>
        <v>1</v>
      </c>
    </row>
    <row r="140" spans="1:10" x14ac:dyDescent="0.3">
      <c r="A140" s="1">
        <v>44972</v>
      </c>
      <c r="B140" s="26">
        <v>41421250249.456696</v>
      </c>
      <c r="C140" s="26">
        <v>41098392955.172203</v>
      </c>
      <c r="D140" s="5">
        <f t="shared" si="11"/>
        <v>-3.7266222253864098E-3</v>
      </c>
      <c r="E140" s="4">
        <f>C140*(1+ReservesUSDT!$H$8)</f>
        <v>41227923762.821304</v>
      </c>
      <c r="F140" s="4">
        <f t="shared" si="12"/>
        <v>41074282865.820236</v>
      </c>
      <c r="G140" s="5">
        <f t="shared" si="13"/>
        <v>-3.6158736958397568E-3</v>
      </c>
      <c r="H140" s="5"/>
      <c r="I140" s="4">
        <f t="shared" si="14"/>
        <v>-24110089.351966858</v>
      </c>
      <c r="J140">
        <f t="shared" si="10"/>
        <v>0</v>
      </c>
    </row>
    <row r="141" spans="1:10" x14ac:dyDescent="0.3">
      <c r="A141" s="1">
        <v>44973</v>
      </c>
      <c r="B141" s="26">
        <v>41190004165.123268</v>
      </c>
      <c r="C141" s="26">
        <v>41418075054.732697</v>
      </c>
      <c r="D141" s="5">
        <f t="shared" si="11"/>
        <v>-5.582788615523757E-3</v>
      </c>
      <c r="E141" s="4">
        <f>C141*(1+ReservesUSDT!$H$8)</f>
        <v>41548613412.253448</v>
      </c>
      <c r="F141" s="4">
        <f t="shared" si="12"/>
        <v>41316656286.304726</v>
      </c>
      <c r="G141" s="5">
        <f t="shared" si="13"/>
        <v>5.9008558049878776E-3</v>
      </c>
      <c r="H141" s="5"/>
      <c r="I141" s="4">
        <f t="shared" si="14"/>
        <v>-101418768.42797089</v>
      </c>
      <c r="J141">
        <f t="shared" si="10"/>
        <v>0</v>
      </c>
    </row>
    <row r="142" spans="1:10" x14ac:dyDescent="0.3">
      <c r="A142" s="1">
        <v>44974</v>
      </c>
      <c r="B142" s="26">
        <v>41167052991.253174</v>
      </c>
      <c r="C142" s="26">
        <v>41759492748.794701</v>
      </c>
      <c r="D142" s="5">
        <f t="shared" si="11"/>
        <v>-5.572025139421496E-4</v>
      </c>
      <c r="E142" s="4">
        <f>C142*(1+ReservesUSDT!$H$8)</f>
        <v>41891107160.79052</v>
      </c>
      <c r="F142" s="4">
        <f t="shared" si="12"/>
        <v>41867765330.568703</v>
      </c>
      <c r="G142" s="5">
        <f t="shared" si="13"/>
        <v>1.3338665172831369E-2</v>
      </c>
      <c r="H142" s="5"/>
      <c r="I142" s="4">
        <f t="shared" si="14"/>
        <v>108272581.77400208</v>
      </c>
      <c r="J142">
        <f t="shared" si="10"/>
        <v>1</v>
      </c>
    </row>
    <row r="143" spans="1:10" x14ac:dyDescent="0.3">
      <c r="A143" s="1">
        <v>44975</v>
      </c>
      <c r="B143" s="26">
        <v>41167052991.253174</v>
      </c>
      <c r="C143" s="26">
        <v>41850455705.750603</v>
      </c>
      <c r="D143" s="5">
        <f t="shared" si="11"/>
        <v>0</v>
      </c>
      <c r="E143" s="4">
        <f>C143*(1+ReservesUSDT!$H$8)</f>
        <v>41982356807.916855</v>
      </c>
      <c r="F143" s="4">
        <f t="shared" si="12"/>
        <v>41982356807.916855</v>
      </c>
      <c r="G143" s="5">
        <f t="shared" si="13"/>
        <v>2.7369857560677131E-3</v>
      </c>
      <c r="H143" s="5"/>
      <c r="I143" s="4">
        <f t="shared" si="14"/>
        <v>131901102.16625214</v>
      </c>
      <c r="J143">
        <f t="shared" si="10"/>
        <v>1</v>
      </c>
    </row>
    <row r="144" spans="1:10" x14ac:dyDescent="0.3">
      <c r="A144" s="1">
        <v>44976</v>
      </c>
      <c r="B144" s="26">
        <v>41167052991.253174</v>
      </c>
      <c r="C144" s="26">
        <v>41847466367.119102</v>
      </c>
      <c r="D144" s="5">
        <f t="shared" si="11"/>
        <v>0</v>
      </c>
      <c r="E144" s="4">
        <f>C144*(1+ReservesUSDT!$H$8)</f>
        <v>41979358047.713867</v>
      </c>
      <c r="F144" s="4">
        <f t="shared" si="12"/>
        <v>41979358047.713867</v>
      </c>
      <c r="G144" s="5">
        <f t="shared" si="13"/>
        <v>-7.1429058085233018E-5</v>
      </c>
      <c r="H144" s="5"/>
      <c r="I144" s="4">
        <f t="shared" si="14"/>
        <v>131891680.59476471</v>
      </c>
      <c r="J144">
        <f t="shared" si="10"/>
        <v>1</v>
      </c>
    </row>
    <row r="145" spans="1:10" x14ac:dyDescent="0.3">
      <c r="A145" s="1">
        <v>44977</v>
      </c>
      <c r="B145" s="26">
        <v>41167052991.253174</v>
      </c>
      <c r="C145" s="26">
        <v>41915446075.347504</v>
      </c>
      <c r="D145" s="5">
        <f t="shared" si="11"/>
        <v>0</v>
      </c>
      <c r="E145" s="4">
        <f>C145*(1+ReservesUSDT!$H$8)</f>
        <v>42047552009.247017</v>
      </c>
      <c r="F145" s="4">
        <f t="shared" si="12"/>
        <v>42047552009.247017</v>
      </c>
      <c r="G145" s="5">
        <f t="shared" si="13"/>
        <v>1.6244641343881499E-3</v>
      </c>
      <c r="H145" s="5"/>
      <c r="I145" s="4">
        <f t="shared" si="14"/>
        <v>132105933.89951324</v>
      </c>
      <c r="J145">
        <f t="shared" si="10"/>
        <v>1</v>
      </c>
    </row>
    <row r="146" spans="1:10" x14ac:dyDescent="0.3">
      <c r="A146" s="1">
        <v>44978</v>
      </c>
      <c r="B146" s="26">
        <v>41090606456.287544</v>
      </c>
      <c r="C146" s="26">
        <v>41929600474.202499</v>
      </c>
      <c r="D146" s="5">
        <f t="shared" si="11"/>
        <v>-1.8569834226868824E-3</v>
      </c>
      <c r="E146" s="4">
        <f>C146*(1+ReservesUSDT!$H$8)</f>
        <v>42061751018.866173</v>
      </c>
      <c r="F146" s="4">
        <f t="shared" si="12"/>
        <v>41983643044.494957</v>
      </c>
      <c r="G146" s="5">
        <f t="shared" si="13"/>
        <v>-1.5199211772900644E-3</v>
      </c>
      <c r="H146" s="5"/>
      <c r="I146" s="4">
        <f t="shared" si="14"/>
        <v>54042570.292457581</v>
      </c>
      <c r="J146">
        <f t="shared" si="10"/>
        <v>1</v>
      </c>
    </row>
    <row r="147" spans="1:10" x14ac:dyDescent="0.3">
      <c r="A147" s="1">
        <v>44979</v>
      </c>
      <c r="B147" s="26">
        <v>40983848870.208038</v>
      </c>
      <c r="C147" s="26">
        <v>42150096803.116898</v>
      </c>
      <c r="D147" s="5">
        <f t="shared" si="11"/>
        <v>-2.5981019820935313E-3</v>
      </c>
      <c r="E147" s="4">
        <f>C147*(1+ReservesUSDT!$H$8)</f>
        <v>42282942291.439293</v>
      </c>
      <c r="F147" s="4">
        <f t="shared" si="12"/>
        <v>42173086895.263161</v>
      </c>
      <c r="G147" s="5">
        <f t="shared" si="13"/>
        <v>4.5123252064483308E-3</v>
      </c>
      <c r="H147" s="5"/>
      <c r="I147" s="4">
        <f t="shared" si="14"/>
        <v>22990092.146263123</v>
      </c>
      <c r="J147">
        <f t="shared" si="10"/>
        <v>1</v>
      </c>
    </row>
    <row r="148" spans="1:10" x14ac:dyDescent="0.3">
      <c r="A148" s="1">
        <v>44980</v>
      </c>
      <c r="B148" s="26">
        <v>41067436247.337357</v>
      </c>
      <c r="C148" s="26">
        <v>42107605596.7435</v>
      </c>
      <c r="D148" s="5">
        <f t="shared" si="11"/>
        <v>2.0395199434301921E-3</v>
      </c>
      <c r="E148" s="4">
        <f>C148*(1+ReservesUSDT!$H$8)</f>
        <v>42240317164.494217</v>
      </c>
      <c r="F148" s="4">
        <f t="shared" si="12"/>
        <v>42326467133.768021</v>
      </c>
      <c r="G148" s="5">
        <f t="shared" si="13"/>
        <v>3.6369222600607745E-3</v>
      </c>
      <c r="H148" s="5"/>
      <c r="I148" s="4">
        <f t="shared" si="14"/>
        <v>218861537.02452087</v>
      </c>
      <c r="J148">
        <f t="shared" si="10"/>
        <v>1</v>
      </c>
    </row>
    <row r="149" spans="1:10" x14ac:dyDescent="0.3">
      <c r="A149" s="1">
        <v>44981</v>
      </c>
      <c r="B149" s="26">
        <v>41151253489.753784</v>
      </c>
      <c r="C149" s="26">
        <v>42172684956.121498</v>
      </c>
      <c r="D149" s="5">
        <f t="shared" si="11"/>
        <v>2.0409660323478795E-3</v>
      </c>
      <c r="E149" s="4">
        <f>C149*(1+ReservesUSDT!$H$8)</f>
        <v>42305601636.076744</v>
      </c>
      <c r="F149" s="4">
        <f t="shared" si="12"/>
        <v>42391945931.994019</v>
      </c>
      <c r="G149" s="5">
        <f t="shared" si="13"/>
        <v>1.5469941778759747E-3</v>
      </c>
      <c r="H149" s="5"/>
      <c r="I149" s="4">
        <f t="shared" si="14"/>
        <v>219260975.87252045</v>
      </c>
      <c r="J149">
        <f t="shared" si="10"/>
        <v>1</v>
      </c>
    </row>
    <row r="150" spans="1:10" x14ac:dyDescent="0.3">
      <c r="A150" s="1">
        <v>44982</v>
      </c>
      <c r="B150" s="26">
        <v>41151253489.753784</v>
      </c>
      <c r="C150" s="26">
        <v>42586940042.879303</v>
      </c>
      <c r="D150" s="5">
        <f t="shared" si="11"/>
        <v>0</v>
      </c>
      <c r="E150" s="4">
        <f>C150*(1+ReservesUSDT!$H$8)</f>
        <v>42721162340.697006</v>
      </c>
      <c r="F150" s="4">
        <f t="shared" si="12"/>
        <v>42721162340.697006</v>
      </c>
      <c r="G150" s="5">
        <f t="shared" si="13"/>
        <v>7.7660131297374981E-3</v>
      </c>
      <c r="H150" s="5"/>
      <c r="I150" s="4">
        <f t="shared" si="14"/>
        <v>134222297.81770325</v>
      </c>
      <c r="J150">
        <f t="shared" si="10"/>
        <v>1</v>
      </c>
    </row>
    <row r="151" spans="1:10" x14ac:dyDescent="0.3">
      <c r="A151" s="1">
        <v>44983</v>
      </c>
      <c r="B151" s="26">
        <v>41151253489.753784</v>
      </c>
      <c r="C151" s="26">
        <v>42566004100.075302</v>
      </c>
      <c r="D151" s="5">
        <f t="shared" si="11"/>
        <v>0</v>
      </c>
      <c r="E151" s="4">
        <f>C151*(1+ReservesUSDT!$H$8)</f>
        <v>42700160413.57135</v>
      </c>
      <c r="F151" s="4">
        <f t="shared" si="12"/>
        <v>42700160413.57135</v>
      </c>
      <c r="G151" s="5">
        <f t="shared" si="13"/>
        <v>-4.916047685727241E-4</v>
      </c>
      <c r="H151" s="5"/>
      <c r="I151" s="4">
        <f t="shared" si="14"/>
        <v>134156313.49604797</v>
      </c>
      <c r="J151">
        <f t="shared" si="10"/>
        <v>1</v>
      </c>
    </row>
    <row r="152" spans="1:10" x14ac:dyDescent="0.3">
      <c r="A152" s="1">
        <v>44984</v>
      </c>
      <c r="B152" s="26">
        <v>41357552487.525879</v>
      </c>
      <c r="C152" s="26">
        <v>42635599773.8452</v>
      </c>
      <c r="D152" s="5">
        <f t="shared" si="11"/>
        <v>5.0131886705094154E-3</v>
      </c>
      <c r="E152" s="4">
        <f>C152*(1+ReservesUSDT!$H$8)</f>
        <v>42769975433.724014</v>
      </c>
      <c r="F152" s="4">
        <f t="shared" si="12"/>
        <v>42984389390.006325</v>
      </c>
      <c r="G152" s="5">
        <f t="shared" si="13"/>
        <v>6.656391303500547E-3</v>
      </c>
      <c r="H152" s="5"/>
      <c r="I152" s="4">
        <f t="shared" si="14"/>
        <v>348789616.16112518</v>
      </c>
      <c r="J152">
        <f t="shared" si="10"/>
        <v>1</v>
      </c>
    </row>
    <row r="153" spans="1:10" x14ac:dyDescent="0.3">
      <c r="A153" s="1">
        <v>44985</v>
      </c>
      <c r="B153" s="26">
        <v>41103707301.295029</v>
      </c>
      <c r="C153" s="26">
        <v>42555162070.897301</v>
      </c>
      <c r="D153" s="5">
        <f t="shared" si="11"/>
        <v>-6.1378193573571388E-3</v>
      </c>
      <c r="E153" s="4">
        <f>C153*(1+ReservesUSDT!$H$8)</f>
        <v>42689284213.305504</v>
      </c>
      <c r="F153" s="4">
        <f t="shared" si="12"/>
        <v>42427265098.309357</v>
      </c>
      <c r="G153" s="5">
        <f t="shared" si="13"/>
        <v>-1.2961084235536376E-2</v>
      </c>
      <c r="H153" s="5"/>
      <c r="I153" s="4">
        <f t="shared" si="14"/>
        <v>-127896972.58794403</v>
      </c>
      <c r="J153">
        <f t="shared" si="10"/>
        <v>0</v>
      </c>
    </row>
    <row r="154" spans="1:10" x14ac:dyDescent="0.3">
      <c r="A154" s="1">
        <v>44986</v>
      </c>
      <c r="B154" s="26">
        <v>40783296984.183937</v>
      </c>
      <c r="C154" s="26">
        <v>42367057301.931</v>
      </c>
      <c r="D154" s="5">
        <f t="shared" si="11"/>
        <v>-7.7951683229555467E-3</v>
      </c>
      <c r="E154" s="4">
        <f>C154*(1+ReservesUSDT!$H$8)</f>
        <v>42500586589.950134</v>
      </c>
      <c r="F154" s="4">
        <f t="shared" si="12"/>
        <v>42169287363.657127</v>
      </c>
      <c r="G154" s="5">
        <f t="shared" si="13"/>
        <v>-6.0804705194752043E-3</v>
      </c>
      <c r="H154" s="5"/>
      <c r="I154" s="4">
        <f t="shared" si="14"/>
        <v>-197769938.27387238</v>
      </c>
      <c r="J154">
        <f t="shared" si="10"/>
        <v>0</v>
      </c>
    </row>
    <row r="155" spans="1:10" x14ac:dyDescent="0.3">
      <c r="A155" s="1">
        <v>44987</v>
      </c>
      <c r="B155" s="26">
        <v>40790845698.678734</v>
      </c>
      <c r="C155" s="26">
        <v>42579603933.900101</v>
      </c>
      <c r="D155" s="5">
        <f t="shared" si="11"/>
        <v>1.8509328703180127E-4</v>
      </c>
      <c r="E155" s="4">
        <f>C155*(1+ReservesUSDT!$H$8)</f>
        <v>42713803110.324173</v>
      </c>
      <c r="F155" s="4">
        <f t="shared" si="12"/>
        <v>42721709148.543488</v>
      </c>
      <c r="G155" s="5">
        <f t="shared" si="13"/>
        <v>1.3100097711455644E-2</v>
      </c>
      <c r="H155" s="5"/>
      <c r="I155" s="4">
        <f t="shared" si="14"/>
        <v>142105214.64338684</v>
      </c>
      <c r="J155">
        <f t="shared" si="10"/>
        <v>1</v>
      </c>
    </row>
    <row r="156" spans="1:10" x14ac:dyDescent="0.3">
      <c r="A156" s="1">
        <v>44988</v>
      </c>
      <c r="B156" s="26">
        <v>40805946902.025574</v>
      </c>
      <c r="C156" s="26">
        <v>43133653728.140198</v>
      </c>
      <c r="D156" s="5">
        <f t="shared" si="11"/>
        <v>3.7021059721076223E-4</v>
      </c>
      <c r="E156" s="4">
        <f>C156*(1+ReservesUSDT!$H$8)</f>
        <v>43269599116.816513</v>
      </c>
      <c r="F156" s="4">
        <f t="shared" si="12"/>
        <v>43285617980.946617</v>
      </c>
      <c r="G156" s="5">
        <f t="shared" si="13"/>
        <v>1.3199585026957072E-2</v>
      </c>
      <c r="H156" s="5"/>
      <c r="I156" s="4">
        <f t="shared" si="14"/>
        <v>151964252.80641937</v>
      </c>
      <c r="J156">
        <f t="shared" si="10"/>
        <v>1</v>
      </c>
    </row>
    <row r="157" spans="1:10" x14ac:dyDescent="0.3">
      <c r="A157" s="1">
        <v>44989</v>
      </c>
      <c r="B157" s="26">
        <v>40805946902.025574</v>
      </c>
      <c r="C157" s="26">
        <v>43575363881.795197</v>
      </c>
      <c r="D157" s="5">
        <f t="shared" si="11"/>
        <v>0</v>
      </c>
      <c r="E157" s="4">
        <f>C157*(1+ReservesUSDT!$H$8)</f>
        <v>43712701419.138054</v>
      </c>
      <c r="F157" s="4">
        <f t="shared" si="12"/>
        <v>43712701419.138054</v>
      </c>
      <c r="G157" s="5">
        <f t="shared" si="13"/>
        <v>9.8666360355402476E-3</v>
      </c>
      <c r="H157" s="5"/>
      <c r="I157" s="4">
        <f t="shared" si="14"/>
        <v>137337537.34285736</v>
      </c>
      <c r="J157">
        <f t="shared" si="10"/>
        <v>1</v>
      </c>
    </row>
    <row r="158" spans="1:10" x14ac:dyDescent="0.3">
      <c r="A158" s="1">
        <v>44990</v>
      </c>
      <c r="B158" s="26">
        <v>40805946902.025574</v>
      </c>
      <c r="C158" s="26">
        <v>43887802725.625801</v>
      </c>
      <c r="D158" s="5">
        <f t="shared" si="11"/>
        <v>0</v>
      </c>
      <c r="E158" s="4">
        <f>C158*(1+ReservesUSDT!$H$8)</f>
        <v>44026124984.094528</v>
      </c>
      <c r="F158" s="4">
        <f t="shared" si="12"/>
        <v>44026124984.094528</v>
      </c>
      <c r="G158" s="5">
        <f t="shared" si="13"/>
        <v>7.1700799717505656E-3</v>
      </c>
      <c r="H158" s="5"/>
      <c r="I158" s="4">
        <f t="shared" si="14"/>
        <v>138322258.46872711</v>
      </c>
      <c r="J158">
        <f t="shared" si="10"/>
        <v>1</v>
      </c>
    </row>
    <row r="159" spans="1:10" x14ac:dyDescent="0.3">
      <c r="A159" s="1">
        <v>44991</v>
      </c>
      <c r="B159" s="26">
        <v>40790838148.077057</v>
      </c>
      <c r="C159" s="26">
        <v>44026193397.660698</v>
      </c>
      <c r="D159" s="5">
        <f t="shared" si="11"/>
        <v>-3.7025862884134813E-4</v>
      </c>
      <c r="E159" s="4">
        <f>C159*(1+ReservesUSDT!$H$8)</f>
        <v>44164951825.386444</v>
      </c>
      <c r="F159" s="4">
        <f t="shared" si="12"/>
        <v>44148599370.88073</v>
      </c>
      <c r="G159" s="5">
        <f t="shared" si="13"/>
        <v>2.7818570639693641E-3</v>
      </c>
      <c r="H159" s="5"/>
      <c r="I159" s="4">
        <f t="shared" si="14"/>
        <v>122405973.22003174</v>
      </c>
      <c r="J159">
        <f t="shared" si="10"/>
        <v>1</v>
      </c>
    </row>
    <row r="160" spans="1:10" x14ac:dyDescent="0.3">
      <c r="A160" s="1">
        <v>44992</v>
      </c>
      <c r="B160" s="26">
        <v>40096182967.786285</v>
      </c>
      <c r="C160" s="26">
        <v>43738748396.3256</v>
      </c>
      <c r="D160" s="5">
        <f t="shared" si="11"/>
        <v>-1.7029686366557745E-2</v>
      </c>
      <c r="E160" s="4">
        <f>C160*(1+ReservesUSDT!$H$8)</f>
        <v>43876600876.628578</v>
      </c>
      <c r="F160" s="4">
        <f t="shared" si="12"/>
        <v>43129396124.868958</v>
      </c>
      <c r="G160" s="5">
        <f t="shared" si="13"/>
        <v>-2.3085743614417179E-2</v>
      </c>
      <c r="H160" s="5"/>
      <c r="I160" s="4">
        <f t="shared" si="14"/>
        <v>-609352271.45664215</v>
      </c>
      <c r="J160">
        <f t="shared" si="10"/>
        <v>0</v>
      </c>
    </row>
    <row r="161" spans="1:10" x14ac:dyDescent="0.3">
      <c r="A161" s="1">
        <v>44993</v>
      </c>
      <c r="B161" s="26">
        <v>39668320680.325882</v>
      </c>
      <c r="C161" s="26">
        <v>43561666187.492996</v>
      </c>
      <c r="D161" s="5">
        <f t="shared" si="11"/>
        <v>-1.0670898220016422E-2</v>
      </c>
      <c r="E161" s="4">
        <f>C161*(1+ReservesUSDT!$H$8)</f>
        <v>43698960553.478577</v>
      </c>
      <c r="F161" s="4">
        <f t="shared" si="12"/>
        <v>43232653393.091896</v>
      </c>
      <c r="G161" s="5">
        <f t="shared" si="13"/>
        <v>2.3941273817974715E-3</v>
      </c>
      <c r="H161" s="5"/>
      <c r="I161" s="4">
        <f t="shared" si="14"/>
        <v>-329012794.40110016</v>
      </c>
      <c r="J161">
        <f t="shared" si="10"/>
        <v>0</v>
      </c>
    </row>
    <row r="162" spans="1:10" x14ac:dyDescent="0.3">
      <c r="A162" s="1">
        <v>44994</v>
      </c>
      <c r="B162" s="26">
        <v>39835529999.959007</v>
      </c>
      <c r="C162" s="26">
        <v>43511821607.0065</v>
      </c>
      <c r="D162" s="5">
        <f t="shared" si="11"/>
        <v>4.2151852351051339E-3</v>
      </c>
      <c r="E162" s="4">
        <f>C162*(1+ReservesUSDT!$H$8)</f>
        <v>43648958876.611832</v>
      </c>
      <c r="F162" s="4">
        <f t="shared" si="12"/>
        <v>43832947323.596237</v>
      </c>
      <c r="G162" s="5">
        <f t="shared" si="13"/>
        <v>1.3885197492880729E-2</v>
      </c>
      <c r="H162" s="5"/>
      <c r="I162" s="4">
        <f t="shared" si="14"/>
        <v>321125716.58973694</v>
      </c>
      <c r="J162">
        <f t="shared" si="10"/>
        <v>1</v>
      </c>
    </row>
    <row r="163" spans="1:10" x14ac:dyDescent="0.3">
      <c r="A163" s="1">
        <v>44995</v>
      </c>
      <c r="B163" s="26">
        <v>40361977637.868271</v>
      </c>
      <c r="C163" s="26">
        <v>43439310148.650002</v>
      </c>
      <c r="D163" s="5">
        <f t="shared" si="11"/>
        <v>1.3215529902823066E-2</v>
      </c>
      <c r="E163" s="4">
        <f>C163*(1+ReservesUSDT!$H$8)</f>
        <v>43576218882.123154</v>
      </c>
      <c r="F163" s="4">
        <f t="shared" si="12"/>
        <v>44152101705.811821</v>
      </c>
      <c r="G163" s="5">
        <f t="shared" si="13"/>
        <v>7.2811526877129707E-3</v>
      </c>
      <c r="H163" s="5"/>
      <c r="I163" s="4">
        <f t="shared" si="14"/>
        <v>712791557.16181946</v>
      </c>
      <c r="J163">
        <f t="shared" si="10"/>
        <v>1</v>
      </c>
    </row>
    <row r="164" spans="1:10" x14ac:dyDescent="0.3">
      <c r="A164" s="1">
        <v>44996</v>
      </c>
      <c r="B164" s="26">
        <v>40361977637.868271</v>
      </c>
      <c r="C164" s="26">
        <v>42196527257.477798</v>
      </c>
      <c r="D164" s="5">
        <f t="shared" si="11"/>
        <v>0</v>
      </c>
      <c r="E164" s="4">
        <f>C164*(1+ReservesUSDT!$H$8)</f>
        <v>42329519081.795845</v>
      </c>
      <c r="F164" s="4">
        <f t="shared" si="12"/>
        <v>42329519081.795845</v>
      </c>
      <c r="G164" s="5">
        <f t="shared" si="13"/>
        <v>-4.1279634572323566E-2</v>
      </c>
      <c r="H164" s="5"/>
      <c r="I164" s="4">
        <f t="shared" si="14"/>
        <v>132991824.31804657</v>
      </c>
      <c r="J164">
        <f t="shared" si="10"/>
        <v>1</v>
      </c>
    </row>
    <row r="165" spans="1:10" x14ac:dyDescent="0.3">
      <c r="A165" s="1">
        <v>44997</v>
      </c>
      <c r="B165" s="26">
        <v>40361977637.868271</v>
      </c>
      <c r="C165" s="26">
        <v>39414641347.043297</v>
      </c>
      <c r="D165" s="5">
        <f t="shared" si="11"/>
        <v>0</v>
      </c>
      <c r="E165" s="4">
        <f>C165*(1+ReservesUSDT!$H$8)</f>
        <v>39538865433.674881</v>
      </c>
      <c r="F165" s="4">
        <f t="shared" si="12"/>
        <v>39538865433.674881</v>
      </c>
      <c r="G165" s="5">
        <f t="shared" si="13"/>
        <v>-6.5926892359169459E-2</v>
      </c>
      <c r="H165" s="5"/>
      <c r="I165" s="4">
        <f t="shared" si="14"/>
        <v>124224086.63158417</v>
      </c>
      <c r="J165">
        <f t="shared" si="10"/>
        <v>1</v>
      </c>
    </row>
    <row r="166" spans="1:10" x14ac:dyDescent="0.3">
      <c r="A166" s="1">
        <v>44998</v>
      </c>
      <c r="B166" s="26">
        <v>41225410258.221451</v>
      </c>
      <c r="C166" s="26">
        <v>40295919420.530502</v>
      </c>
      <c r="D166" s="5">
        <f t="shared" si="11"/>
        <v>2.1392227806575397E-2</v>
      </c>
      <c r="E166" s="4">
        <f>C166*(1+ReservesUSDT!$H$8)</f>
        <v>40422921052.76458</v>
      </c>
      <c r="F166" s="4">
        <f t="shared" si="12"/>
        <v>41287657388.532532</v>
      </c>
      <c r="G166" s="5">
        <f t="shared" si="13"/>
        <v>4.4229694900861295E-2</v>
      </c>
      <c r="H166" s="5"/>
      <c r="I166" s="4">
        <f t="shared" si="14"/>
        <v>991737968.00202942</v>
      </c>
      <c r="J166">
        <f t="shared" si="10"/>
        <v>1</v>
      </c>
    </row>
    <row r="167" spans="1:10" x14ac:dyDescent="0.3">
      <c r="A167" s="1">
        <v>44999</v>
      </c>
      <c r="B167" s="26">
        <v>41164136315.715012</v>
      </c>
      <c r="C167" s="26">
        <v>39514923547.571297</v>
      </c>
      <c r="D167" s="5">
        <f t="shared" si="11"/>
        <v>-1.4863149237967753E-3</v>
      </c>
      <c r="E167" s="4">
        <f>C167*(1+ReservesUSDT!$H$8)</f>
        <v>39639463696.060616</v>
      </c>
      <c r="F167" s="4">
        <f t="shared" si="12"/>
        <v>39580546969.597862</v>
      </c>
      <c r="G167" s="5">
        <f t="shared" si="13"/>
        <v>-4.1346749292896723E-2</v>
      </c>
      <c r="H167" s="5"/>
      <c r="I167" s="4">
        <f t="shared" si="14"/>
        <v>65623422.026565552</v>
      </c>
      <c r="J167">
        <f t="shared" si="10"/>
        <v>1</v>
      </c>
    </row>
    <row r="168" spans="1:10" x14ac:dyDescent="0.3">
      <c r="A168" s="1">
        <v>45000</v>
      </c>
      <c r="B168" s="26">
        <v>42234285721.590034</v>
      </c>
      <c r="C168" s="26">
        <v>38426485689.0009</v>
      </c>
      <c r="D168" s="5">
        <f t="shared" si="11"/>
        <v>2.5997130066505919E-2</v>
      </c>
      <c r="E168" s="4">
        <f>C168*(1+ReservesUSDT!$H$8)</f>
        <v>38547595381.339531</v>
      </c>
      <c r="F168" s="4">
        <f t="shared" si="12"/>
        <v>39549722232.219254</v>
      </c>
      <c r="G168" s="5">
        <f t="shared" si="13"/>
        <v>-7.7878502796551634E-4</v>
      </c>
      <c r="H168" s="5"/>
      <c r="I168" s="4">
        <f t="shared" si="14"/>
        <v>1123236543.2183533</v>
      </c>
      <c r="J168">
        <f t="shared" si="10"/>
        <v>1</v>
      </c>
    </row>
    <row r="169" spans="1:10" x14ac:dyDescent="0.3">
      <c r="A169" s="1">
        <v>45001</v>
      </c>
      <c r="B169" s="26">
        <v>42194728413.194298</v>
      </c>
      <c r="C169" s="26">
        <v>37638741570.893402</v>
      </c>
      <c r="D169" s="5">
        <f t="shared" si="11"/>
        <v>-9.3661601516123482E-4</v>
      </c>
      <c r="E169" s="4">
        <f>C169*(1+ReservesUSDT!$H$8)</f>
        <v>37757368510.87841</v>
      </c>
      <c r="F169" s="4">
        <f t="shared" si="12"/>
        <v>37722004354.840775</v>
      </c>
      <c r="G169" s="5">
        <f t="shared" si="13"/>
        <v>-4.6213165964779528E-2</v>
      </c>
      <c r="H169" s="5"/>
      <c r="I169" s="4">
        <f t="shared" si="14"/>
        <v>83262783.947372437</v>
      </c>
      <c r="J169">
        <f t="shared" si="10"/>
        <v>1</v>
      </c>
    </row>
    <row r="170" spans="1:10" x14ac:dyDescent="0.3">
      <c r="A170" s="1">
        <v>45002</v>
      </c>
      <c r="B170" s="26">
        <v>44320251375.89537</v>
      </c>
      <c r="C170" s="26">
        <v>37066939414.150497</v>
      </c>
      <c r="D170" s="5">
        <f t="shared" si="11"/>
        <v>5.0374135410631564E-2</v>
      </c>
      <c r="E170" s="4">
        <f>C170*(1+ReservesUSDT!$H$8)</f>
        <v>37183764191.329308</v>
      </c>
      <c r="F170" s="4">
        <f t="shared" si="12"/>
        <v>39056864163.780319</v>
      </c>
      <c r="G170" s="5">
        <f t="shared" si="13"/>
        <v>3.538676779693032E-2</v>
      </c>
      <c r="H170" s="5"/>
      <c r="I170" s="4">
        <f t="shared" si="14"/>
        <v>1989924749.6298218</v>
      </c>
      <c r="J170">
        <f t="shared" si="10"/>
        <v>1</v>
      </c>
    </row>
    <row r="171" spans="1:10" x14ac:dyDescent="0.3">
      <c r="A171" s="1">
        <v>45003</v>
      </c>
      <c r="B171" s="26">
        <v>44320251375.89537</v>
      </c>
      <c r="C171" s="26">
        <v>36353374994.115402</v>
      </c>
      <c r="D171" s="5">
        <f t="shared" si="11"/>
        <v>0</v>
      </c>
      <c r="E171" s="4">
        <f>C171*(1+ReservesUSDT!$H$8)</f>
        <v>36467950812.904587</v>
      </c>
      <c r="F171" s="4">
        <f t="shared" si="12"/>
        <v>36467950812.904587</v>
      </c>
      <c r="G171" s="5">
        <f t="shared" si="13"/>
        <v>-6.6285745317889111E-2</v>
      </c>
      <c r="H171" s="5"/>
      <c r="I171" s="4">
        <f t="shared" si="14"/>
        <v>114575818.78918457</v>
      </c>
      <c r="J171">
        <f t="shared" si="10"/>
        <v>1</v>
      </c>
    </row>
    <row r="172" spans="1:10" x14ac:dyDescent="0.3">
      <c r="A172" s="1">
        <v>45004</v>
      </c>
      <c r="B172" s="26">
        <v>44320251375.89537</v>
      </c>
      <c r="C172" s="26">
        <v>36372068012.459702</v>
      </c>
      <c r="D172" s="5">
        <f t="shared" si="11"/>
        <v>0</v>
      </c>
      <c r="E172" s="4">
        <f>C172*(1+ReservesUSDT!$H$8)</f>
        <v>36486702746.490807</v>
      </c>
      <c r="F172" s="4">
        <f t="shared" si="12"/>
        <v>36486702746.490807</v>
      </c>
      <c r="G172" s="5">
        <f t="shared" si="13"/>
        <v>5.1420310624045835E-4</v>
      </c>
      <c r="H172" s="5"/>
      <c r="I172" s="4">
        <f t="shared" si="14"/>
        <v>114634734.03110504</v>
      </c>
      <c r="J172">
        <f t="shared" si="10"/>
        <v>1</v>
      </c>
    </row>
    <row r="173" spans="1:10" x14ac:dyDescent="0.3">
      <c r="A173" s="1">
        <v>45005</v>
      </c>
      <c r="B173" s="26">
        <v>42692691428.999664</v>
      </c>
      <c r="C173" s="26">
        <v>36290783741.906303</v>
      </c>
      <c r="D173" s="5">
        <f t="shared" si="11"/>
        <v>-3.6722714704206162E-2</v>
      </c>
      <c r="E173" s="4">
        <f>C173*(1+ReservesUSDT!$H$8)</f>
        <v>36405162290.319023</v>
      </c>
      <c r="F173" s="4">
        <f t="shared" si="12"/>
        <v>35068265901.771309</v>
      </c>
      <c r="G173" s="5">
        <f t="shared" si="13"/>
        <v>-3.8875446065235894E-2</v>
      </c>
      <c r="H173" s="5"/>
      <c r="I173" s="4">
        <f t="shared" si="14"/>
        <v>-1222517840.1349945</v>
      </c>
      <c r="J173">
        <f t="shared" si="10"/>
        <v>0</v>
      </c>
    </row>
    <row r="174" spans="1:10" x14ac:dyDescent="0.3">
      <c r="A174" s="1">
        <v>45006</v>
      </c>
      <c r="B174" s="26">
        <v>42050606380.519669</v>
      </c>
      <c r="C174" s="26">
        <v>35577520978.3927</v>
      </c>
      <c r="D174" s="5">
        <f t="shared" si="11"/>
        <v>-1.5039694781197365E-2</v>
      </c>
      <c r="E174" s="4">
        <f>C174*(1+ReservesUSDT!$H$8)</f>
        <v>35689651519.154007</v>
      </c>
      <c r="F174" s="4">
        <f t="shared" si="12"/>
        <v>35152890053.458633</v>
      </c>
      <c r="G174" s="5">
        <f t="shared" si="13"/>
        <v>2.4131262128661494E-3</v>
      </c>
      <c r="H174" s="5"/>
      <c r="I174" s="4">
        <f t="shared" si="14"/>
        <v>-424630924.93406677</v>
      </c>
      <c r="J174">
        <f t="shared" si="10"/>
        <v>0</v>
      </c>
    </row>
    <row r="175" spans="1:10" x14ac:dyDescent="0.3">
      <c r="A175" s="1">
        <v>45007</v>
      </c>
      <c r="B175" s="26">
        <v>41783177957.827751</v>
      </c>
      <c r="C175" s="26">
        <v>35385737113.147102</v>
      </c>
      <c r="D175" s="5">
        <f t="shared" si="11"/>
        <v>-6.3596805304526145E-3</v>
      </c>
      <c r="E175" s="4">
        <f>C175*(1+ReservesUSDT!$H$8)</f>
        <v>35497263204.021851</v>
      </c>
      <c r="F175" s="4">
        <f t="shared" si="12"/>
        <v>35271511950.338882</v>
      </c>
      <c r="G175" s="5">
        <f t="shared" si="13"/>
        <v>3.3744564586255981E-3</v>
      </c>
      <c r="H175" s="5"/>
      <c r="I175" s="4">
        <f t="shared" si="14"/>
        <v>-114225162.80821991</v>
      </c>
      <c r="J175">
        <f t="shared" si="10"/>
        <v>0</v>
      </c>
    </row>
    <row r="176" spans="1:10" x14ac:dyDescent="0.3">
      <c r="A176" s="1">
        <v>45008</v>
      </c>
      <c r="B176" s="26">
        <v>42227702987.905548</v>
      </c>
      <c r="C176" s="26">
        <v>34883051890.351402</v>
      </c>
      <c r="D176" s="5">
        <f t="shared" si="11"/>
        <v>1.0638851609766525E-2</v>
      </c>
      <c r="E176" s="4">
        <f>C176*(1+ReservesUSDT!$H$8)</f>
        <v>34992993655.946747</v>
      </c>
      <c r="F176" s="4">
        <f t="shared" si="12"/>
        <v>35365278922.83387</v>
      </c>
      <c r="G176" s="5">
        <f t="shared" si="13"/>
        <v>2.6584336000965388E-3</v>
      </c>
      <c r="H176" s="5"/>
      <c r="I176" s="4">
        <f t="shared" si="14"/>
        <v>482227032.48246765</v>
      </c>
      <c r="J176">
        <f t="shared" si="10"/>
        <v>1</v>
      </c>
    </row>
    <row r="177" spans="1:10" x14ac:dyDescent="0.3">
      <c r="A177" s="1">
        <v>45009</v>
      </c>
      <c r="B177" s="26">
        <v>42196063723.922638</v>
      </c>
      <c r="C177" s="26">
        <v>34528718222.197601</v>
      </c>
      <c r="D177" s="5">
        <f t="shared" si="11"/>
        <v>-7.492537302342012E-4</v>
      </c>
      <c r="E177" s="4">
        <f>C177*(1+ReservesUSDT!$H$8)</f>
        <v>34637543225.727249</v>
      </c>
      <c r="F177" s="4">
        <f t="shared" si="12"/>
        <v>34611590917.259224</v>
      </c>
      <c r="G177" s="5">
        <f t="shared" si="13"/>
        <v>-2.1311524425388355E-2</v>
      </c>
      <c r="H177" s="5"/>
      <c r="I177" s="4">
        <f t="shared" si="14"/>
        <v>82872695.06162262</v>
      </c>
      <c r="J177">
        <f t="shared" si="10"/>
        <v>1</v>
      </c>
    </row>
    <row r="178" spans="1:10" x14ac:dyDescent="0.3">
      <c r="A178" s="1">
        <v>45010</v>
      </c>
      <c r="B178" s="26">
        <v>42196063723.922638</v>
      </c>
      <c r="C178" s="26">
        <v>34100217344.013802</v>
      </c>
      <c r="D178" s="5">
        <f t="shared" si="11"/>
        <v>0</v>
      </c>
      <c r="E178" s="4">
        <f>C178*(1+ReservesUSDT!$H$8)</f>
        <v>34207691830.872639</v>
      </c>
      <c r="F178" s="4">
        <f t="shared" si="12"/>
        <v>34207691830.872639</v>
      </c>
      <c r="G178" s="5">
        <f t="shared" si="13"/>
        <v>-1.1669474753475696E-2</v>
      </c>
      <c r="H178" s="5"/>
      <c r="I178" s="4">
        <f t="shared" si="14"/>
        <v>107474486.85883713</v>
      </c>
      <c r="J178">
        <f t="shared" si="10"/>
        <v>1</v>
      </c>
    </row>
    <row r="179" spans="1:10" x14ac:dyDescent="0.3">
      <c r="A179" s="1">
        <v>45011</v>
      </c>
      <c r="B179" s="26">
        <v>42196063723.922638</v>
      </c>
      <c r="C179" s="26">
        <v>34136834050.573002</v>
      </c>
      <c r="D179" s="5">
        <f t="shared" si="11"/>
        <v>0</v>
      </c>
      <c r="E179" s="4">
        <f>C179*(1+ReservesUSDT!$H$8)</f>
        <v>34244423943.199146</v>
      </c>
      <c r="F179" s="4">
        <f t="shared" si="12"/>
        <v>34244423943.199146</v>
      </c>
      <c r="G179" s="5">
        <f t="shared" si="13"/>
        <v>1.0737968673278512E-3</v>
      </c>
      <c r="H179" s="5"/>
      <c r="I179" s="4">
        <f t="shared" si="14"/>
        <v>107589892.62614441</v>
      </c>
      <c r="J179">
        <f t="shared" si="10"/>
        <v>1</v>
      </c>
    </row>
    <row r="180" spans="1:10" x14ac:dyDescent="0.3">
      <c r="A180" s="1">
        <v>45012</v>
      </c>
      <c r="B180" s="26">
        <v>41919497007.632072</v>
      </c>
      <c r="C180" s="26">
        <v>33902194382.3428</v>
      </c>
      <c r="D180" s="5">
        <f t="shared" si="11"/>
        <v>-6.5543250218803879E-3</v>
      </c>
      <c r="E180" s="4">
        <f>C180*(1+ReservesUSDT!$H$8)</f>
        <v>34009044755.402679</v>
      </c>
      <c r="F180" s="4">
        <f t="shared" si="12"/>
        <v>33786138422.392094</v>
      </c>
      <c r="G180" s="5">
        <f t="shared" si="13"/>
        <v>-1.3382777925165446E-2</v>
      </c>
      <c r="H180" s="5"/>
      <c r="I180" s="4">
        <f t="shared" si="14"/>
        <v>-116055959.95070648</v>
      </c>
      <c r="J180">
        <f t="shared" si="10"/>
        <v>0</v>
      </c>
    </row>
    <row r="181" spans="1:10" x14ac:dyDescent="0.3">
      <c r="A181" s="1">
        <v>45013</v>
      </c>
      <c r="B181" s="26">
        <v>41825503833.624176</v>
      </c>
      <c r="C181" s="26">
        <v>33473919599.091202</v>
      </c>
      <c r="D181" s="5">
        <f t="shared" si="11"/>
        <v>-2.2422304826506759E-3</v>
      </c>
      <c r="E181" s="4">
        <f>C181*(1+ReservesUSDT!$H$8)</f>
        <v>33579420168.069183</v>
      </c>
      <c r="F181" s="4">
        <f t="shared" si="12"/>
        <v>33504127368.578602</v>
      </c>
      <c r="G181" s="5">
        <f t="shared" si="13"/>
        <v>-8.3469454332959891E-3</v>
      </c>
      <c r="H181" s="5"/>
      <c r="I181" s="4">
        <f t="shared" si="14"/>
        <v>30207769.487400055</v>
      </c>
      <c r="J181">
        <f t="shared" si="10"/>
        <v>1</v>
      </c>
    </row>
    <row r="182" spans="1:10" x14ac:dyDescent="0.3">
      <c r="A182" s="1">
        <v>45014</v>
      </c>
      <c r="B182" s="26">
        <v>41403803458.437744</v>
      </c>
      <c r="C182" s="26">
        <v>33357305472.1577</v>
      </c>
      <c r="D182" s="5">
        <f t="shared" si="11"/>
        <v>-1.0082374066882617E-2</v>
      </c>
      <c r="E182" s="4">
        <f>C182*(1+ReservesUSDT!$H$8)</f>
        <v>33462438505.547089</v>
      </c>
      <c r="F182" s="4">
        <f t="shared" si="12"/>
        <v>33125057683.344105</v>
      </c>
      <c r="G182" s="5">
        <f t="shared" si="13"/>
        <v>-1.1314119035674468E-2</v>
      </c>
      <c r="H182" s="5"/>
      <c r="I182" s="4">
        <f t="shared" si="14"/>
        <v>-232247788.81359482</v>
      </c>
      <c r="J182">
        <f t="shared" si="10"/>
        <v>0</v>
      </c>
    </row>
    <row r="183" spans="1:10" x14ac:dyDescent="0.3">
      <c r="A183" s="1">
        <v>45015</v>
      </c>
      <c r="B183" s="26">
        <v>40818311533.822433</v>
      </c>
      <c r="C183" s="26">
        <v>33299622911.4254</v>
      </c>
      <c r="D183" s="5">
        <f t="shared" si="11"/>
        <v>-1.4141017870569386E-2</v>
      </c>
      <c r="E183" s="4">
        <f>C183*(1+ReservesUSDT!$H$8)</f>
        <v>33404574145.280994</v>
      </c>
      <c r="F183" s="4">
        <f t="shared" si="12"/>
        <v>32932199465.333813</v>
      </c>
      <c r="G183" s="5">
        <f t="shared" si="13"/>
        <v>-5.8221247447748526E-3</v>
      </c>
      <c r="H183" s="5"/>
      <c r="I183" s="4">
        <f t="shared" si="14"/>
        <v>-367423446.09158707</v>
      </c>
      <c r="J183">
        <f t="shared" si="10"/>
        <v>0</v>
      </c>
    </row>
    <row r="184" spans="1:10" x14ac:dyDescent="0.3">
      <c r="A184" s="18">
        <v>45016</v>
      </c>
      <c r="B184" s="26">
        <v>32571701308</v>
      </c>
      <c r="C184" s="26">
        <v>32875147350.1297</v>
      </c>
      <c r="D184" s="5">
        <v>0</v>
      </c>
      <c r="E184" s="4">
        <f>C184*(1+ReservesUSDT!$H$9)</f>
        <v>32875147350.1297</v>
      </c>
      <c r="F184" s="4">
        <f t="shared" si="12"/>
        <v>32875147350.1297</v>
      </c>
      <c r="G184" s="5">
        <f t="shared" si="13"/>
        <v>-1.7324113217572698E-3</v>
      </c>
      <c r="H184" s="5"/>
      <c r="I184" s="4">
        <f t="shared" si="14"/>
        <v>0</v>
      </c>
      <c r="J184">
        <f t="shared" si="10"/>
        <v>0</v>
      </c>
    </row>
    <row r="185" spans="1:10" x14ac:dyDescent="0.3">
      <c r="A185" s="1">
        <v>45017</v>
      </c>
      <c r="B185" s="26">
        <v>32571701308</v>
      </c>
      <c r="C185" s="26">
        <v>32545003021.415001</v>
      </c>
      <c r="D185" s="5">
        <f t="shared" si="11"/>
        <v>0</v>
      </c>
      <c r="E185" s="4">
        <f>C185*(1+ReservesUSDT!$H$9)</f>
        <v>32545003021.415001</v>
      </c>
      <c r="F185" s="4">
        <f t="shared" si="12"/>
        <v>32545003021.415001</v>
      </c>
      <c r="G185" s="5">
        <f t="shared" si="13"/>
        <v>-1.0042368029519914E-2</v>
      </c>
      <c r="H185" s="5"/>
      <c r="I185" s="4">
        <f t="shared" si="14"/>
        <v>0</v>
      </c>
      <c r="J185">
        <f t="shared" si="10"/>
        <v>0</v>
      </c>
    </row>
    <row r="186" spans="1:10" x14ac:dyDescent="0.3">
      <c r="A186" s="1">
        <v>45018</v>
      </c>
      <c r="B186" s="26">
        <v>32571701308</v>
      </c>
      <c r="C186" s="26">
        <v>32545586598.082001</v>
      </c>
      <c r="D186" s="5">
        <f t="shared" si="11"/>
        <v>0</v>
      </c>
      <c r="E186" s="4">
        <f>C186*(1+ReservesUSDT!$H$9)</f>
        <v>32545586598.082001</v>
      </c>
      <c r="F186" s="4">
        <f t="shared" si="12"/>
        <v>32545586598.082001</v>
      </c>
      <c r="G186" s="5">
        <f t="shared" si="13"/>
        <v>1.793137541317223E-5</v>
      </c>
      <c r="H186" s="5"/>
      <c r="I186" s="4">
        <f t="shared" si="14"/>
        <v>0</v>
      </c>
      <c r="J186">
        <f t="shared" si="10"/>
        <v>0</v>
      </c>
    </row>
    <row r="187" spans="1:10" x14ac:dyDescent="0.3">
      <c r="A187" s="1">
        <v>45019</v>
      </c>
      <c r="B187" s="26">
        <v>32521807871.856747</v>
      </c>
      <c r="C187" s="26">
        <v>32564611321.309502</v>
      </c>
      <c r="D187" s="5">
        <f t="shared" si="11"/>
        <v>-1.5318031954013682E-3</v>
      </c>
      <c r="E187" s="4">
        <f>C187*(1+ReservesUSDT!$H$9)</f>
        <v>32564611321.309502</v>
      </c>
      <c r="F187" s="4">
        <f t="shared" si="12"/>
        <v>32514728745.630516</v>
      </c>
      <c r="G187" s="5">
        <f t="shared" si="13"/>
        <v>-9.4814245730335731E-4</v>
      </c>
      <c r="H187" s="5"/>
      <c r="I187" s="4">
        <f t="shared" si="14"/>
        <v>-49882575.678985596</v>
      </c>
      <c r="J187">
        <f t="shared" si="10"/>
        <v>0</v>
      </c>
    </row>
    <row r="188" spans="1:10" x14ac:dyDescent="0.3">
      <c r="A188" s="1">
        <v>45020</v>
      </c>
      <c r="B188" s="26">
        <v>32208740815.325325</v>
      </c>
      <c r="C188" s="26">
        <v>32678368169.699699</v>
      </c>
      <c r="D188" s="5">
        <f t="shared" si="11"/>
        <v>-9.6263731021650582E-3</v>
      </c>
      <c r="E188" s="4">
        <f>C188*(1+ReservesUSDT!$H$9)</f>
        <v>32678368169.699699</v>
      </c>
      <c r="F188" s="4">
        <f t="shared" si="12"/>
        <v>32363794005.328255</v>
      </c>
      <c r="G188" s="5">
        <f t="shared" si="13"/>
        <v>-4.6420421182983016E-3</v>
      </c>
      <c r="H188" s="5"/>
      <c r="I188" s="4">
        <f t="shared" si="14"/>
        <v>-314574164.3714447</v>
      </c>
      <c r="J188">
        <f t="shared" si="10"/>
        <v>0</v>
      </c>
    </row>
    <row r="189" spans="1:10" x14ac:dyDescent="0.3">
      <c r="A189" s="1">
        <v>45021</v>
      </c>
      <c r="B189" s="26">
        <v>32032818475.035789</v>
      </c>
      <c r="C189" s="26">
        <v>32706455680.7328</v>
      </c>
      <c r="D189" s="5">
        <f t="shared" si="11"/>
        <v>-5.4619440510952685E-3</v>
      </c>
      <c r="E189" s="4">
        <f>C189*(1+ReservesUSDT!$H$9)</f>
        <v>32706455680.7328</v>
      </c>
      <c r="F189" s="4">
        <f t="shared" si="12"/>
        <v>32527814849.695011</v>
      </c>
      <c r="G189" s="5">
        <f t="shared" si="13"/>
        <v>5.0680351116977407E-3</v>
      </c>
      <c r="H189" s="5"/>
      <c r="I189" s="4">
        <f t="shared" si="14"/>
        <v>-178640831.03778839</v>
      </c>
      <c r="J189">
        <f t="shared" si="10"/>
        <v>0</v>
      </c>
    </row>
    <row r="190" spans="1:10" x14ac:dyDescent="0.3">
      <c r="A190" s="1">
        <v>45022</v>
      </c>
      <c r="B190" s="26">
        <v>31941910605.691174</v>
      </c>
      <c r="C190" s="26">
        <v>32640958002.783699</v>
      </c>
      <c r="D190" s="5">
        <f t="shared" si="11"/>
        <v>-2.8379603691590042E-3</v>
      </c>
      <c r="E190" s="4">
        <f>C190*(1+ReservesUSDT!$H$9)</f>
        <v>32640958002.783699</v>
      </c>
      <c r="F190" s="4">
        <f t="shared" si="12"/>
        <v>32548324257.560417</v>
      </c>
      <c r="G190" s="5">
        <f t="shared" si="13"/>
        <v>6.3051907913815302E-4</v>
      </c>
      <c r="H190" s="5"/>
      <c r="I190" s="4">
        <f t="shared" si="14"/>
        <v>-92633745.22328186</v>
      </c>
      <c r="J190">
        <f t="shared" si="10"/>
        <v>0</v>
      </c>
    </row>
    <row r="191" spans="1:10" x14ac:dyDescent="0.3">
      <c r="A191" s="1">
        <v>45023</v>
      </c>
      <c r="B191" s="26">
        <v>31809477070.566891</v>
      </c>
      <c r="C191" s="26">
        <v>32758616583.242802</v>
      </c>
      <c r="D191" s="5">
        <f t="shared" si="11"/>
        <v>-4.1460743146869497E-3</v>
      </c>
      <c r="E191" s="4">
        <f>C191*(1+ReservesUSDT!$H$9)</f>
        <v>32758616583.242802</v>
      </c>
      <c r="F191" s="4">
        <f t="shared" si="12"/>
        <v>32622796924.442341</v>
      </c>
      <c r="G191" s="5">
        <f t="shared" si="13"/>
        <v>2.2880645495789221E-3</v>
      </c>
      <c r="H191" s="5"/>
      <c r="I191" s="4">
        <f t="shared" si="14"/>
        <v>-135819658.80046082</v>
      </c>
      <c r="J191">
        <f t="shared" si="10"/>
        <v>0</v>
      </c>
    </row>
    <row r="192" spans="1:10" x14ac:dyDescent="0.3">
      <c r="A192" s="1">
        <v>45024</v>
      </c>
      <c r="B192" s="26">
        <v>31809477070.566891</v>
      </c>
      <c r="C192" s="26">
        <v>32617421143.536499</v>
      </c>
      <c r="D192" s="5">
        <f t="shared" si="11"/>
        <v>0</v>
      </c>
      <c r="E192" s="4">
        <f>C192*(1+ReservesUSDT!$H$9)</f>
        <v>32617421143.536499</v>
      </c>
      <c r="F192" s="4">
        <f t="shared" si="12"/>
        <v>32617421143.536499</v>
      </c>
      <c r="G192" s="5">
        <f t="shared" si="13"/>
        <v>-1.6478602120758296E-4</v>
      </c>
      <c r="H192" s="5"/>
      <c r="I192" s="4">
        <f t="shared" si="14"/>
        <v>0</v>
      </c>
      <c r="J192">
        <f t="shared" si="10"/>
        <v>0</v>
      </c>
    </row>
    <row r="193" spans="1:10" x14ac:dyDescent="0.3">
      <c r="A193" s="1">
        <v>45025</v>
      </c>
      <c r="B193" s="26">
        <v>31809477070.566891</v>
      </c>
      <c r="C193" s="26">
        <v>32622414240.880199</v>
      </c>
      <c r="D193" s="5">
        <f t="shared" si="11"/>
        <v>0</v>
      </c>
      <c r="E193" s="4">
        <f>C193*(1+ReservesUSDT!$H$9)</f>
        <v>32622414240.880199</v>
      </c>
      <c r="F193" s="4">
        <f t="shared" si="12"/>
        <v>32622414240.880199</v>
      </c>
      <c r="G193" s="5">
        <f t="shared" si="13"/>
        <v>1.5308069027676169E-4</v>
      </c>
      <c r="H193" s="5"/>
      <c r="I193" s="4">
        <f t="shared" si="14"/>
        <v>0</v>
      </c>
      <c r="J193">
        <f t="shared" si="10"/>
        <v>0</v>
      </c>
    </row>
    <row r="194" spans="1:10" x14ac:dyDescent="0.3">
      <c r="A194" s="1">
        <v>45026</v>
      </c>
      <c r="B194" s="26">
        <v>30872971584.389011</v>
      </c>
      <c r="C194" s="26">
        <v>32618005274.645401</v>
      </c>
      <c r="D194" s="5">
        <f t="shared" si="11"/>
        <v>-2.9441083992054116E-2</v>
      </c>
      <c r="E194" s="4">
        <f>C194*(1+ReservesUSDT!$H$9)</f>
        <v>32618005274.645401</v>
      </c>
      <c r="F194" s="4">
        <f t="shared" si="12"/>
        <v>31657695841.701302</v>
      </c>
      <c r="G194" s="5">
        <f t="shared" si="13"/>
        <v>-2.9572256426379936E-2</v>
      </c>
      <c r="H194" s="5"/>
      <c r="I194" s="4">
        <f t="shared" si="14"/>
        <v>-960309432.94409943</v>
      </c>
      <c r="J194">
        <f t="shared" si="10"/>
        <v>0</v>
      </c>
    </row>
    <row r="195" spans="1:10" x14ac:dyDescent="0.3">
      <c r="A195" s="1">
        <v>45027</v>
      </c>
      <c r="B195" s="26">
        <v>30899783389.604397</v>
      </c>
      <c r="C195" s="26">
        <v>32369910064.417</v>
      </c>
      <c r="D195" s="5">
        <f t="shared" si="11"/>
        <v>8.6845560499731382E-4</v>
      </c>
      <c r="E195" s="4">
        <f>C195*(1+ReservesUSDT!$H$9)</f>
        <v>32369910064.417</v>
      </c>
      <c r="F195" s="4">
        <f t="shared" si="12"/>
        <v>32398021894.245705</v>
      </c>
      <c r="G195" s="5">
        <f t="shared" si="13"/>
        <v>2.3385342263892873E-2</v>
      </c>
      <c r="H195" s="5"/>
      <c r="I195" s="4">
        <f t="shared" si="14"/>
        <v>28111829.828704834</v>
      </c>
      <c r="J195">
        <f t="shared" ref="J195:J258" si="15">IF(I195&gt;0,1,0)</f>
        <v>1</v>
      </c>
    </row>
    <row r="196" spans="1:10" x14ac:dyDescent="0.3">
      <c r="A196" s="1">
        <v>45028</v>
      </c>
      <c r="B196" s="26">
        <v>30772299958.756531</v>
      </c>
      <c r="C196" s="26">
        <v>32413088278.6763</v>
      </c>
      <c r="D196" s="5">
        <f t="shared" ref="D196:D259" si="16">(B196-B195)/B195</f>
        <v>-4.1257062951048154E-3</v>
      </c>
      <c r="E196" s="4">
        <f>C196*(1+ReservesUSDT!$H$9)</f>
        <v>32413088278.6763</v>
      </c>
      <c r="F196" s="4">
        <f t="shared" ref="F196:F259" si="17">E196*(D196+1)</f>
        <v>32279361396.321178</v>
      </c>
      <c r="G196" s="5">
        <f t="shared" ref="G196:G259" si="18">(F196-F195)/F195</f>
        <v>-3.6625846575405211E-3</v>
      </c>
      <c r="H196" s="5"/>
      <c r="I196" s="4">
        <f t="shared" ref="I196:I259" si="19">F196-C196</f>
        <v>-133726882.35512161</v>
      </c>
      <c r="J196">
        <f t="shared" si="15"/>
        <v>0</v>
      </c>
    </row>
    <row r="197" spans="1:10" x14ac:dyDescent="0.3">
      <c r="A197" s="1">
        <v>45029</v>
      </c>
      <c r="B197" s="26">
        <v>30812366659.141163</v>
      </c>
      <c r="C197" s="26">
        <v>32038453660.274101</v>
      </c>
      <c r="D197" s="5">
        <f t="shared" si="16"/>
        <v>1.3020378859666865E-3</v>
      </c>
      <c r="E197" s="4">
        <f>C197*(1+ReservesUSDT!$H$9)</f>
        <v>32038453660.274101</v>
      </c>
      <c r="F197" s="4">
        <f t="shared" si="17"/>
        <v>32080168940.747566</v>
      </c>
      <c r="G197" s="5">
        <f t="shared" si="18"/>
        <v>-6.170892079553774E-3</v>
      </c>
      <c r="H197" s="5"/>
      <c r="I197" s="4">
        <f t="shared" si="19"/>
        <v>41715280.473464966</v>
      </c>
      <c r="J197">
        <f t="shared" si="15"/>
        <v>1</v>
      </c>
    </row>
    <row r="198" spans="1:10" x14ac:dyDescent="0.3">
      <c r="A198" s="1">
        <v>45030</v>
      </c>
      <c r="B198" s="26">
        <v>30484664455.586937</v>
      </c>
      <c r="C198" s="26">
        <v>31978840380.671001</v>
      </c>
      <c r="D198" s="5">
        <f t="shared" si="16"/>
        <v>-1.0635411657254373E-2</v>
      </c>
      <c r="E198" s="4">
        <f>C198*(1+ReservesUSDT!$H$9)</f>
        <v>31978840380.671001</v>
      </c>
      <c r="F198" s="4">
        <f t="shared" si="17"/>
        <v>31638732248.900936</v>
      </c>
      <c r="G198" s="5">
        <f t="shared" si="18"/>
        <v>-1.3760422916162588E-2</v>
      </c>
      <c r="H198" s="5"/>
      <c r="I198" s="4">
        <f t="shared" si="19"/>
        <v>-340108131.77006531</v>
      </c>
      <c r="J198">
        <f t="shared" si="15"/>
        <v>0</v>
      </c>
    </row>
    <row r="199" spans="1:10" x14ac:dyDescent="0.3">
      <c r="A199" s="1">
        <v>45031</v>
      </c>
      <c r="B199" s="26">
        <v>30484664455.586937</v>
      </c>
      <c r="C199" s="26">
        <v>31857257937.146599</v>
      </c>
      <c r="D199" s="5">
        <f t="shared" si="16"/>
        <v>0</v>
      </c>
      <c r="E199" s="4">
        <f>C199*(1+ReservesUSDT!$H$9)</f>
        <v>31857257937.146599</v>
      </c>
      <c r="F199" s="4">
        <f t="shared" si="17"/>
        <v>31857257937.146599</v>
      </c>
      <c r="G199" s="5">
        <f t="shared" si="18"/>
        <v>6.9069040607103917E-3</v>
      </c>
      <c r="H199" s="5"/>
      <c r="I199" s="4">
        <f t="shared" si="19"/>
        <v>0</v>
      </c>
      <c r="J199">
        <f t="shared" si="15"/>
        <v>0</v>
      </c>
    </row>
    <row r="200" spans="1:10" x14ac:dyDescent="0.3">
      <c r="A200" s="1">
        <v>45032</v>
      </c>
      <c r="B200" s="26">
        <v>30484664455.586937</v>
      </c>
      <c r="C200" s="26">
        <v>31807237206.201698</v>
      </c>
      <c r="D200" s="5">
        <f t="shared" si="16"/>
        <v>0</v>
      </c>
      <c r="E200" s="4">
        <f>C200*(1+ReservesUSDT!$H$9)</f>
        <v>31807237206.201698</v>
      </c>
      <c r="F200" s="4">
        <f t="shared" si="17"/>
        <v>31807237206.201698</v>
      </c>
      <c r="G200" s="5">
        <f t="shared" si="18"/>
        <v>-1.5701518016268034E-3</v>
      </c>
      <c r="H200" s="5"/>
      <c r="I200" s="4">
        <f t="shared" si="19"/>
        <v>0</v>
      </c>
      <c r="J200">
        <f t="shared" si="15"/>
        <v>0</v>
      </c>
    </row>
    <row r="201" spans="1:10" x14ac:dyDescent="0.3">
      <c r="A201" s="1">
        <v>45033</v>
      </c>
      <c r="B201" s="26">
        <v>30425211584.892113</v>
      </c>
      <c r="C201" s="26">
        <v>31843395207.8549</v>
      </c>
      <c r="D201" s="5">
        <f t="shared" si="16"/>
        <v>-1.9502550464821752E-3</v>
      </c>
      <c r="E201" s="4">
        <f>C201*(1+ReservesUSDT!$H$9)</f>
        <v>31843395207.8549</v>
      </c>
      <c r="F201" s="4">
        <f t="shared" si="17"/>
        <v>31781292465.653656</v>
      </c>
      <c r="G201" s="5">
        <f t="shared" si="18"/>
        <v>-8.1568670613691829E-4</v>
      </c>
      <c r="H201" s="5"/>
      <c r="I201" s="4">
        <f t="shared" si="19"/>
        <v>-62102742.201244354</v>
      </c>
      <c r="J201">
        <f t="shared" si="15"/>
        <v>0</v>
      </c>
    </row>
    <row r="202" spans="1:10" x14ac:dyDescent="0.3">
      <c r="A202" s="1">
        <v>45034</v>
      </c>
      <c r="B202" s="26">
        <v>30049523940.565655</v>
      </c>
      <c r="C202" s="26">
        <v>31631776001.960999</v>
      </c>
      <c r="D202" s="5">
        <f t="shared" si="16"/>
        <v>-1.234790572542834E-2</v>
      </c>
      <c r="E202" s="4">
        <f>C202*(1+ReservesUSDT!$H$9)</f>
        <v>31631776001.960999</v>
      </c>
      <c r="F202" s="4">
        <f t="shared" si="17"/>
        <v>31241189813.960918</v>
      </c>
      <c r="G202" s="5">
        <f t="shared" si="18"/>
        <v>-1.6994357679960048E-2</v>
      </c>
      <c r="H202" s="5"/>
      <c r="I202" s="4">
        <f t="shared" si="19"/>
        <v>-390586188.00008011</v>
      </c>
      <c r="J202">
        <f t="shared" si="15"/>
        <v>0</v>
      </c>
    </row>
    <row r="203" spans="1:10" x14ac:dyDescent="0.3">
      <c r="A203" s="1">
        <v>45035</v>
      </c>
      <c r="B203" s="26">
        <v>30017038493.601192</v>
      </c>
      <c r="C203" s="26">
        <v>31381919831.947498</v>
      </c>
      <c r="D203" s="5">
        <f t="shared" si="16"/>
        <v>-1.0810636144757098E-3</v>
      </c>
      <c r="E203" s="4">
        <f>C203*(1+ReservesUSDT!$H$9)</f>
        <v>31381919831.947498</v>
      </c>
      <c r="F203" s="4">
        <f t="shared" si="17"/>
        <v>31347993980.264786</v>
      </c>
      <c r="G203" s="5">
        <f t="shared" si="18"/>
        <v>3.4186971411741558E-3</v>
      </c>
      <c r="H203" s="5"/>
      <c r="I203" s="4">
        <f t="shared" si="19"/>
        <v>-33925851.682712555</v>
      </c>
      <c r="J203">
        <f t="shared" si="15"/>
        <v>0</v>
      </c>
    </row>
    <row r="204" spans="1:10" x14ac:dyDescent="0.3">
      <c r="A204" s="1">
        <v>45036</v>
      </c>
      <c r="B204" s="26">
        <v>30309042055.00296</v>
      </c>
      <c r="C204" s="26">
        <v>31274020648.8419</v>
      </c>
      <c r="D204" s="5">
        <f t="shared" si="16"/>
        <v>9.7279270726196004E-3</v>
      </c>
      <c r="E204" s="4">
        <f>C204*(1+ReservesUSDT!$H$9)</f>
        <v>31274020648.8419</v>
      </c>
      <c r="F204" s="4">
        <f t="shared" si="17"/>
        <v>31578252040.981434</v>
      </c>
      <c r="G204" s="5">
        <f t="shared" si="18"/>
        <v>7.3452247330916196E-3</v>
      </c>
      <c r="H204" s="5"/>
      <c r="I204" s="4">
        <f t="shared" si="19"/>
        <v>304231392.139534</v>
      </c>
      <c r="J204">
        <f t="shared" si="15"/>
        <v>1</v>
      </c>
    </row>
    <row r="205" spans="1:10" x14ac:dyDescent="0.3">
      <c r="A205" s="1">
        <v>45037</v>
      </c>
      <c r="B205" s="26">
        <v>30368099775.296463</v>
      </c>
      <c r="C205" s="26">
        <v>30998429491.4006</v>
      </c>
      <c r="D205" s="5">
        <f t="shared" si="16"/>
        <v>1.9485182074157454E-3</v>
      </c>
      <c r="E205" s="4">
        <f>C205*(1+ReservesUSDT!$H$9)</f>
        <v>30998429491.4006</v>
      </c>
      <c r="F205" s="4">
        <f t="shared" si="17"/>
        <v>31058830495.665886</v>
      </c>
      <c r="G205" s="5">
        <f t="shared" si="18"/>
        <v>-1.6448711114264849E-2</v>
      </c>
      <c r="H205" s="5"/>
      <c r="I205" s="4">
        <f t="shared" si="19"/>
        <v>60401004.265285492</v>
      </c>
      <c r="J205">
        <f t="shared" si="15"/>
        <v>1</v>
      </c>
    </row>
    <row r="206" spans="1:10" x14ac:dyDescent="0.3">
      <c r="A206" s="1">
        <v>45038</v>
      </c>
      <c r="B206" s="26">
        <v>30368099775.296463</v>
      </c>
      <c r="C206" s="26">
        <v>30781229059.505501</v>
      </c>
      <c r="D206" s="5">
        <f t="shared" si="16"/>
        <v>0</v>
      </c>
      <c r="E206" s="4">
        <f>C206*(1+ReservesUSDT!$H$9)</f>
        <v>30781229059.505501</v>
      </c>
      <c r="F206" s="4">
        <f t="shared" si="17"/>
        <v>30781229059.505501</v>
      </c>
      <c r="G206" s="5">
        <f t="shared" si="18"/>
        <v>-8.9379230231841182E-3</v>
      </c>
      <c r="H206" s="5"/>
      <c r="I206" s="4">
        <f t="shared" si="19"/>
        <v>0</v>
      </c>
      <c r="J206">
        <f t="shared" si="15"/>
        <v>0</v>
      </c>
    </row>
    <row r="207" spans="1:10" x14ac:dyDescent="0.3">
      <c r="A207" s="1">
        <v>45039</v>
      </c>
      <c r="B207" s="26">
        <v>30368099775.296463</v>
      </c>
      <c r="C207" s="26">
        <v>30800816722.5009</v>
      </c>
      <c r="D207" s="5">
        <f t="shared" si="16"/>
        <v>0</v>
      </c>
      <c r="E207" s="4">
        <f>C207*(1+ReservesUSDT!$H$9)</f>
        <v>30800816722.5009</v>
      </c>
      <c r="F207" s="4">
        <f t="shared" si="17"/>
        <v>30800816722.5009</v>
      </c>
      <c r="G207" s="5">
        <f t="shared" si="18"/>
        <v>6.3635090585671857E-4</v>
      </c>
      <c r="H207" s="5"/>
      <c r="I207" s="4">
        <f t="shared" si="19"/>
        <v>0</v>
      </c>
      <c r="J207">
        <f t="shared" si="15"/>
        <v>0</v>
      </c>
    </row>
    <row r="208" spans="1:10" x14ac:dyDescent="0.3">
      <c r="A208" s="1">
        <v>45040</v>
      </c>
      <c r="B208" s="26">
        <v>30802164176.500355</v>
      </c>
      <c r="C208" s="26">
        <v>30832016787.392899</v>
      </c>
      <c r="D208" s="5">
        <f t="shared" si="16"/>
        <v>1.4293433056914219E-2</v>
      </c>
      <c r="E208" s="4">
        <f>C208*(1+ReservesUSDT!$H$9)</f>
        <v>30832016787.392899</v>
      </c>
      <c r="F208" s="4">
        <f t="shared" si="17"/>
        <v>31272712155.353153</v>
      </c>
      <c r="G208" s="5">
        <f t="shared" si="18"/>
        <v>1.5320874024341033E-2</v>
      </c>
      <c r="H208" s="5"/>
      <c r="I208" s="4">
        <f t="shared" si="19"/>
        <v>440695367.96025467</v>
      </c>
      <c r="J208">
        <f t="shared" si="15"/>
        <v>1</v>
      </c>
    </row>
    <row r="209" spans="1:10" x14ac:dyDescent="0.3">
      <c r="A209" s="1">
        <v>45041</v>
      </c>
      <c r="B209" s="26">
        <v>30541439447.877228</v>
      </c>
      <c r="C209" s="26">
        <v>30724101062.3713</v>
      </c>
      <c r="D209" s="5">
        <f t="shared" si="16"/>
        <v>-8.4644938300159952E-3</v>
      </c>
      <c r="E209" s="4">
        <f>C209*(1+ReservesUSDT!$H$9)</f>
        <v>30724101062.3713</v>
      </c>
      <c r="F209" s="4">
        <f t="shared" si="17"/>
        <v>30464037098.496071</v>
      </c>
      <c r="G209" s="5">
        <f t="shared" si="18"/>
        <v>-2.5858807923017198E-2</v>
      </c>
      <c r="H209" s="5"/>
      <c r="I209" s="4">
        <f t="shared" si="19"/>
        <v>-260063963.87522888</v>
      </c>
      <c r="J209">
        <f t="shared" si="15"/>
        <v>0</v>
      </c>
    </row>
    <row r="210" spans="1:10" x14ac:dyDescent="0.3">
      <c r="A210" s="1">
        <v>45042</v>
      </c>
      <c r="B210" s="26">
        <v>29978733644.951088</v>
      </c>
      <c r="C210" s="26">
        <v>30730506420.4445</v>
      </c>
      <c r="D210" s="5">
        <f t="shared" si="16"/>
        <v>-1.8424337984673821E-2</v>
      </c>
      <c r="E210" s="4">
        <f>C210*(1+ReservesUSDT!$H$9)</f>
        <v>30730506420.4445</v>
      </c>
      <c r="F210" s="4">
        <f t="shared" si="17"/>
        <v>30164317183.714043</v>
      </c>
      <c r="G210" s="5">
        <f t="shared" si="18"/>
        <v>-9.8384831207031509E-3</v>
      </c>
      <c r="H210" s="5"/>
      <c r="I210" s="4">
        <f t="shared" si="19"/>
        <v>-566189236.73045731</v>
      </c>
      <c r="J210">
        <f t="shared" si="15"/>
        <v>0</v>
      </c>
    </row>
    <row r="211" spans="1:10" x14ac:dyDescent="0.3">
      <c r="A211" s="1">
        <v>45043</v>
      </c>
      <c r="B211" s="26">
        <v>29803790065.838417</v>
      </c>
      <c r="C211" s="26">
        <v>30761326833.907902</v>
      </c>
      <c r="D211" s="5">
        <f t="shared" si="16"/>
        <v>-5.8355893609313373E-3</v>
      </c>
      <c r="E211" s="4">
        <f>C211*(1+ReservesUSDT!$H$9)</f>
        <v>30761326833.907902</v>
      </c>
      <c r="F211" s="4">
        <f t="shared" si="17"/>
        <v>30581816362.307819</v>
      </c>
      <c r="G211" s="5">
        <f t="shared" si="18"/>
        <v>1.3840829747645932E-2</v>
      </c>
      <c r="H211" s="5"/>
      <c r="I211" s="4">
        <f t="shared" si="19"/>
        <v>-179510471.6000824</v>
      </c>
      <c r="J211">
        <f t="shared" si="15"/>
        <v>0</v>
      </c>
    </row>
    <row r="212" spans="1:10" x14ac:dyDescent="0.3">
      <c r="A212" s="1">
        <v>45044</v>
      </c>
      <c r="B212" s="26">
        <v>30421613034.562538</v>
      </c>
      <c r="C212" s="26">
        <v>30558401325.137299</v>
      </c>
      <c r="D212" s="5">
        <f t="shared" si="16"/>
        <v>2.0729677915436659E-2</v>
      </c>
      <c r="E212" s="4">
        <f>C212*(1+ReservesUSDT!$H$9)</f>
        <v>30558401325.137299</v>
      </c>
      <c r="F212" s="4">
        <f t="shared" si="17"/>
        <v>31191867142.218048</v>
      </c>
      <c r="G212" s="5">
        <f t="shared" si="18"/>
        <v>1.9948153918748861E-2</v>
      </c>
      <c r="H212" s="5"/>
      <c r="I212" s="4">
        <f t="shared" si="19"/>
        <v>633465817.08074951</v>
      </c>
      <c r="J212">
        <f t="shared" si="15"/>
        <v>1</v>
      </c>
    </row>
    <row r="213" spans="1:10" x14ac:dyDescent="0.3">
      <c r="A213" s="1">
        <v>45045</v>
      </c>
      <c r="B213" s="26">
        <v>30421613034.562538</v>
      </c>
      <c r="C213" s="26">
        <v>30505673945.3979</v>
      </c>
      <c r="D213" s="5">
        <f t="shared" si="16"/>
        <v>0</v>
      </c>
      <c r="E213" s="4">
        <f>C213*(1+ReservesUSDT!$H$9)</f>
        <v>30505673945.3979</v>
      </c>
      <c r="F213" s="4">
        <f t="shared" si="17"/>
        <v>30505673945.3979</v>
      </c>
      <c r="G213" s="5">
        <f t="shared" si="18"/>
        <v>-2.1999106167369799E-2</v>
      </c>
      <c r="H213" s="5"/>
      <c r="I213" s="4">
        <f t="shared" si="19"/>
        <v>0</v>
      </c>
      <c r="J213">
        <f t="shared" si="15"/>
        <v>0</v>
      </c>
    </row>
    <row r="214" spans="1:10" x14ac:dyDescent="0.3">
      <c r="A214" s="1">
        <v>45046</v>
      </c>
      <c r="B214" s="26">
        <v>30421613034.562538</v>
      </c>
      <c r="C214" s="26">
        <v>30517472541.595699</v>
      </c>
      <c r="D214" s="5">
        <f t="shared" si="16"/>
        <v>0</v>
      </c>
      <c r="E214" s="4">
        <f>C214*(1+ReservesUSDT!$H$9)</f>
        <v>30517472541.595699</v>
      </c>
      <c r="F214" s="4">
        <f t="shared" si="17"/>
        <v>30517472541.595699</v>
      </c>
      <c r="G214" s="5">
        <f t="shared" si="18"/>
        <v>3.8676726889948367E-4</v>
      </c>
      <c r="H214" s="5"/>
      <c r="I214" s="4">
        <f t="shared" si="19"/>
        <v>0</v>
      </c>
      <c r="J214">
        <f t="shared" si="15"/>
        <v>0</v>
      </c>
    </row>
    <row r="215" spans="1:10" x14ac:dyDescent="0.3">
      <c r="A215" s="1">
        <v>45047</v>
      </c>
      <c r="B215" s="26">
        <v>30645676831.219818</v>
      </c>
      <c r="C215" s="26">
        <v>30507262544.362598</v>
      </c>
      <c r="D215" s="5">
        <f t="shared" si="16"/>
        <v>7.3652832413165304E-3</v>
      </c>
      <c r="E215" s="4">
        <f>C215*(1+ReservesUSDT!$H$9)</f>
        <v>30507262544.362598</v>
      </c>
      <c r="F215" s="4">
        <f t="shared" si="17"/>
        <v>30731957173.919033</v>
      </c>
      <c r="G215" s="5">
        <f t="shared" si="18"/>
        <v>7.0282567480314268E-3</v>
      </c>
      <c r="H215" s="5"/>
      <c r="I215" s="4">
        <f t="shared" si="19"/>
        <v>224694629.55643463</v>
      </c>
      <c r="J215">
        <f t="shared" si="15"/>
        <v>1</v>
      </c>
    </row>
    <row r="216" spans="1:10" x14ac:dyDescent="0.3">
      <c r="A216" s="1">
        <v>45048</v>
      </c>
      <c r="B216" s="26">
        <v>29828203134.506561</v>
      </c>
      <c r="C216" s="26">
        <v>30401590450.832298</v>
      </c>
      <c r="D216" s="5">
        <f t="shared" si="16"/>
        <v>-2.6675008720331735E-2</v>
      </c>
      <c r="E216" s="4">
        <f>C216*(1+ReservesUSDT!$H$9)</f>
        <v>30401590450.832298</v>
      </c>
      <c r="F216" s="4">
        <f t="shared" si="17"/>
        <v>29590627760.444393</v>
      </c>
      <c r="G216" s="5">
        <f t="shared" si="18"/>
        <v>-3.7138194844396046E-2</v>
      </c>
      <c r="H216" s="5"/>
      <c r="I216" s="4">
        <f t="shared" si="19"/>
        <v>-810962690.38790512</v>
      </c>
      <c r="J216">
        <f t="shared" si="15"/>
        <v>0</v>
      </c>
    </row>
    <row r="217" spans="1:10" x14ac:dyDescent="0.3">
      <c r="A217" s="1">
        <v>45049</v>
      </c>
      <c r="B217" s="26">
        <v>29422372305.449829</v>
      </c>
      <c r="C217" s="26">
        <v>30203709587.324902</v>
      </c>
      <c r="D217" s="5">
        <f t="shared" si="16"/>
        <v>-1.3605607660196247E-2</v>
      </c>
      <c r="E217" s="4">
        <f>C217*(1+ReservesUSDT!$H$9)</f>
        <v>30203709587.324902</v>
      </c>
      <c r="F217" s="4">
        <f t="shared" si="17"/>
        <v>29792769764.797253</v>
      </c>
      <c r="G217" s="5">
        <f t="shared" si="18"/>
        <v>6.8312847564212581E-3</v>
      </c>
      <c r="H217" s="5"/>
      <c r="I217" s="4">
        <f t="shared" si="19"/>
        <v>-410939822.52764893</v>
      </c>
      <c r="J217">
        <f t="shared" si="15"/>
        <v>0</v>
      </c>
    </row>
    <row r="218" spans="1:10" x14ac:dyDescent="0.3">
      <c r="A218" s="1">
        <v>45050</v>
      </c>
      <c r="B218" s="26">
        <v>29371649893.576931</v>
      </c>
      <c r="C218" s="26">
        <v>30115550078.533298</v>
      </c>
      <c r="D218" s="5">
        <f t="shared" si="16"/>
        <v>-1.7239402501715649E-3</v>
      </c>
      <c r="E218" s="4">
        <f>C218*(1+ReservesUSDT!$H$9)</f>
        <v>30115550078.533298</v>
      </c>
      <c r="F218" s="4">
        <f t="shared" si="17"/>
        <v>30063632669.596859</v>
      </c>
      <c r="G218" s="5">
        <f t="shared" si="18"/>
        <v>9.0915650655500439E-3</v>
      </c>
      <c r="H218" s="5"/>
      <c r="I218" s="4">
        <f t="shared" si="19"/>
        <v>-51917408.936439514</v>
      </c>
      <c r="J218">
        <f t="shared" si="15"/>
        <v>0</v>
      </c>
    </row>
    <row r="219" spans="1:10" x14ac:dyDescent="0.3">
      <c r="A219" s="1">
        <v>45051</v>
      </c>
      <c r="B219" s="26">
        <v>29346339410.052357</v>
      </c>
      <c r="C219" s="26">
        <v>30144375003.0308</v>
      </c>
      <c r="D219" s="5">
        <f t="shared" si="16"/>
        <v>-8.6173175889956539E-4</v>
      </c>
      <c r="E219" s="4">
        <f>C219*(1+ReservesUSDT!$H$9)</f>
        <v>30144375003.0308</v>
      </c>
      <c r="F219" s="4">
        <f t="shared" si="17"/>
        <v>30118398637.73851</v>
      </c>
      <c r="G219" s="5">
        <f t="shared" si="18"/>
        <v>1.821668350712507E-3</v>
      </c>
      <c r="H219" s="5"/>
      <c r="I219" s="4">
        <f t="shared" si="19"/>
        <v>-25976365.292289734</v>
      </c>
      <c r="J219">
        <f t="shared" si="15"/>
        <v>0</v>
      </c>
    </row>
    <row r="220" spans="1:10" x14ac:dyDescent="0.3">
      <c r="A220" s="1">
        <v>45052</v>
      </c>
      <c r="B220" s="26">
        <v>29346339410.052357</v>
      </c>
      <c r="C220" s="26">
        <v>30384207596.065899</v>
      </c>
      <c r="D220" s="5">
        <f t="shared" si="16"/>
        <v>0</v>
      </c>
      <c r="E220" s="4">
        <f>C220*(1+ReservesUSDT!$H$9)</f>
        <v>30384207596.065899</v>
      </c>
      <c r="F220" s="4">
        <f t="shared" si="17"/>
        <v>30384207596.065899</v>
      </c>
      <c r="G220" s="5">
        <f t="shared" si="18"/>
        <v>8.8254678319560041E-3</v>
      </c>
      <c r="H220" s="5"/>
      <c r="I220" s="4">
        <f t="shared" si="19"/>
        <v>0</v>
      </c>
      <c r="J220">
        <f t="shared" si="15"/>
        <v>0</v>
      </c>
    </row>
    <row r="221" spans="1:10" x14ac:dyDescent="0.3">
      <c r="A221" s="1">
        <v>45053</v>
      </c>
      <c r="B221" s="26">
        <v>29346339410.052357</v>
      </c>
      <c r="C221" s="26">
        <v>30369654736.304298</v>
      </c>
      <c r="D221" s="5">
        <f t="shared" si="16"/>
        <v>0</v>
      </c>
      <c r="E221" s="4">
        <f>C221*(1+ReservesUSDT!$H$9)</f>
        <v>30369654736.304298</v>
      </c>
      <c r="F221" s="4">
        <f t="shared" si="17"/>
        <v>30369654736.304298</v>
      </c>
      <c r="G221" s="5">
        <f t="shared" si="18"/>
        <v>-4.7896130631640288E-4</v>
      </c>
      <c r="H221" s="5"/>
      <c r="I221" s="4">
        <f t="shared" si="19"/>
        <v>0</v>
      </c>
      <c r="J221">
        <f t="shared" si="15"/>
        <v>0</v>
      </c>
    </row>
    <row r="222" spans="1:10" x14ac:dyDescent="0.3">
      <c r="A222" s="1">
        <v>45054</v>
      </c>
      <c r="B222" s="26">
        <v>29384267169.61393</v>
      </c>
      <c r="C222" s="26">
        <v>30342574924.223202</v>
      </c>
      <c r="D222" s="5">
        <f t="shared" si="16"/>
        <v>1.2924187590013757E-3</v>
      </c>
      <c r="E222" s="4">
        <f>C222*(1+ReservesUSDT!$H$9)</f>
        <v>30342574924.223202</v>
      </c>
      <c r="F222" s="4">
        <f t="shared" si="17"/>
        <v>30381790237.251671</v>
      </c>
      <c r="G222" s="5">
        <f t="shared" si="18"/>
        <v>3.9959298361286584E-4</v>
      </c>
      <c r="H222" s="5"/>
      <c r="I222" s="4">
        <f t="shared" si="19"/>
        <v>39215313.028469086</v>
      </c>
      <c r="J222">
        <f t="shared" si="15"/>
        <v>1</v>
      </c>
    </row>
    <row r="223" spans="1:10" x14ac:dyDescent="0.3">
      <c r="A223" s="1">
        <v>45055</v>
      </c>
      <c r="B223" s="26">
        <v>29384267169.61393</v>
      </c>
      <c r="C223" s="26">
        <v>30258663502.8867</v>
      </c>
      <c r="D223" s="5">
        <f t="shared" si="16"/>
        <v>0</v>
      </c>
      <c r="E223" s="4">
        <f>C223*(1+ReservesUSDT!$H$9)</f>
        <v>30258663502.8867</v>
      </c>
      <c r="F223" s="4">
        <f t="shared" si="17"/>
        <v>30258663502.8867</v>
      </c>
      <c r="G223" s="5">
        <f t="shared" si="18"/>
        <v>-4.0526490836607521E-3</v>
      </c>
      <c r="H223" s="5"/>
      <c r="I223" s="4">
        <f t="shared" si="19"/>
        <v>0</v>
      </c>
      <c r="J223">
        <f t="shared" si="15"/>
        <v>0</v>
      </c>
    </row>
    <row r="224" spans="1:10" x14ac:dyDescent="0.3">
      <c r="A224" s="1">
        <v>45056</v>
      </c>
      <c r="B224" s="26">
        <v>29339951743.212856</v>
      </c>
      <c r="C224" s="26">
        <v>30150202928.589901</v>
      </c>
      <c r="D224" s="5">
        <f t="shared" si="16"/>
        <v>-1.5081344770408206E-3</v>
      </c>
      <c r="E224" s="4">
        <f>C224*(1+ReservesUSDT!$H$9)</f>
        <v>30150202928.589901</v>
      </c>
      <c r="F224" s="4">
        <f t="shared" si="17"/>
        <v>30104732368.063519</v>
      </c>
      <c r="G224" s="5">
        <f t="shared" si="18"/>
        <v>-5.0871756053764905E-3</v>
      </c>
      <c r="H224" s="5"/>
      <c r="I224" s="4">
        <f t="shared" si="19"/>
        <v>-45470560.526382446</v>
      </c>
      <c r="J224">
        <f t="shared" si="15"/>
        <v>0</v>
      </c>
    </row>
    <row r="225" spans="1:10" x14ac:dyDescent="0.3">
      <c r="A225" s="1">
        <v>45057</v>
      </c>
      <c r="B225" s="26">
        <v>29719133523.826054</v>
      </c>
      <c r="C225" s="26">
        <v>30071349958.650398</v>
      </c>
      <c r="D225" s="5">
        <f t="shared" si="16"/>
        <v>1.292373566023034E-2</v>
      </c>
      <c r="E225" s="4">
        <f>C225*(1+ReservesUSDT!$H$9)</f>
        <v>30071349958.650398</v>
      </c>
      <c r="F225" s="4">
        <f t="shared" si="17"/>
        <v>30459984136.462273</v>
      </c>
      <c r="G225" s="5">
        <f t="shared" si="18"/>
        <v>1.1800529034950715E-2</v>
      </c>
      <c r="H225" s="5"/>
      <c r="I225" s="4">
        <f t="shared" si="19"/>
        <v>388634177.81187439</v>
      </c>
      <c r="J225">
        <f t="shared" si="15"/>
        <v>1</v>
      </c>
    </row>
    <row r="226" spans="1:10" x14ac:dyDescent="0.3">
      <c r="A226" s="1">
        <v>45058</v>
      </c>
      <c r="B226" s="26">
        <v>29648574114.15028</v>
      </c>
      <c r="C226" s="26">
        <v>30028195165.394402</v>
      </c>
      <c r="D226" s="5">
        <f t="shared" si="16"/>
        <v>-2.3742081719578269E-3</v>
      </c>
      <c r="E226" s="4">
        <f>C226*(1+ReservesUSDT!$H$9)</f>
        <v>30028195165.394402</v>
      </c>
      <c r="F226" s="4">
        <f t="shared" si="17"/>
        <v>29956901979.043575</v>
      </c>
      <c r="G226" s="5">
        <f t="shared" si="18"/>
        <v>-1.6516166100575227E-2</v>
      </c>
      <c r="H226" s="5"/>
      <c r="I226" s="4">
        <f t="shared" si="19"/>
        <v>-71293186.350826263</v>
      </c>
      <c r="J226">
        <f t="shared" si="15"/>
        <v>0</v>
      </c>
    </row>
    <row r="227" spans="1:10" x14ac:dyDescent="0.3">
      <c r="A227" s="1">
        <v>45059</v>
      </c>
      <c r="B227" s="26">
        <v>29648574114.15028</v>
      </c>
      <c r="C227" s="26">
        <v>29970051657.655399</v>
      </c>
      <c r="D227" s="5">
        <f t="shared" si="16"/>
        <v>0</v>
      </c>
      <c r="E227" s="4">
        <f>C227*(1+ReservesUSDT!$H$9)</f>
        <v>29970051657.655399</v>
      </c>
      <c r="F227" s="4">
        <f t="shared" si="17"/>
        <v>29970051657.655399</v>
      </c>
      <c r="G227" s="5">
        <f t="shared" si="18"/>
        <v>4.3895322089790615E-4</v>
      </c>
      <c r="H227" s="5"/>
      <c r="I227" s="4">
        <f t="shared" si="19"/>
        <v>0</v>
      </c>
      <c r="J227">
        <f t="shared" si="15"/>
        <v>0</v>
      </c>
    </row>
    <row r="228" spans="1:10" x14ac:dyDescent="0.3">
      <c r="A228" s="1">
        <v>45060</v>
      </c>
      <c r="B228" s="26">
        <v>29648574114.15028</v>
      </c>
      <c r="C228" s="26">
        <v>30054743760.143101</v>
      </c>
      <c r="D228" s="5">
        <f t="shared" si="16"/>
        <v>0</v>
      </c>
      <c r="E228" s="4">
        <f>C228*(1+ReservesUSDT!$H$9)</f>
        <v>30054743760.143101</v>
      </c>
      <c r="F228" s="4">
        <f t="shared" si="17"/>
        <v>30054743760.143101</v>
      </c>
      <c r="G228" s="5">
        <f t="shared" si="18"/>
        <v>2.825891108067813E-3</v>
      </c>
      <c r="H228" s="5"/>
      <c r="I228" s="4">
        <f t="shared" si="19"/>
        <v>0</v>
      </c>
      <c r="J228">
        <f t="shared" si="15"/>
        <v>0</v>
      </c>
    </row>
    <row r="229" spans="1:10" x14ac:dyDescent="0.3">
      <c r="A229" s="1">
        <v>45061</v>
      </c>
      <c r="B229" s="26">
        <v>29898051339.665493</v>
      </c>
      <c r="C229" s="26">
        <v>29949809797.955799</v>
      </c>
      <c r="D229" s="5">
        <f t="shared" si="16"/>
        <v>8.4144763439448454E-3</v>
      </c>
      <c r="E229" s="4">
        <f>C229*(1+ReservesUSDT!$H$9)</f>
        <v>29949809797.955799</v>
      </c>
      <c r="F229" s="4">
        <f t="shared" si="17"/>
        <v>30201821764.006348</v>
      </c>
      <c r="G229" s="5">
        <f t="shared" si="18"/>
        <v>4.8936701985226516E-3</v>
      </c>
      <c r="H229" s="5"/>
      <c r="I229" s="4">
        <f t="shared" si="19"/>
        <v>252011966.05054855</v>
      </c>
      <c r="J229">
        <f t="shared" si="15"/>
        <v>1</v>
      </c>
    </row>
    <row r="230" spans="1:10" x14ac:dyDescent="0.3">
      <c r="A230" s="1">
        <v>45062</v>
      </c>
      <c r="B230" s="26">
        <v>29691356259.900169</v>
      </c>
      <c r="C230" s="26">
        <v>29792036476.606701</v>
      </c>
      <c r="D230" s="5">
        <f t="shared" si="16"/>
        <v>-6.913329481480387E-3</v>
      </c>
      <c r="E230" s="4">
        <f>C230*(1+ReservesUSDT!$H$9)</f>
        <v>29792036476.606701</v>
      </c>
      <c r="F230" s="4">
        <f t="shared" si="17"/>
        <v>29586074312.519638</v>
      </c>
      <c r="G230" s="5">
        <f t="shared" si="18"/>
        <v>-2.0387758602712486E-2</v>
      </c>
      <c r="H230" s="5"/>
      <c r="I230" s="4">
        <f t="shared" si="19"/>
        <v>-205962164.08706284</v>
      </c>
      <c r="J230">
        <f t="shared" si="15"/>
        <v>0</v>
      </c>
    </row>
    <row r="231" spans="1:10" x14ac:dyDescent="0.3">
      <c r="A231" s="1">
        <v>45063</v>
      </c>
      <c r="B231" s="26">
        <v>29287680769.118492</v>
      </c>
      <c r="C231" s="26">
        <v>29675758792.694401</v>
      </c>
      <c r="D231" s="5">
        <f t="shared" si="16"/>
        <v>-1.3595724198253062E-2</v>
      </c>
      <c r="E231" s="4">
        <f>C231*(1+ReservesUSDT!$H$9)</f>
        <v>29675758792.694401</v>
      </c>
      <c r="F231" s="4">
        <f t="shared" si="17"/>
        <v>29272295360.775043</v>
      </c>
      <c r="G231" s="5">
        <f t="shared" si="18"/>
        <v>-1.0605629811854285E-2</v>
      </c>
      <c r="H231" s="5"/>
      <c r="I231" s="4">
        <f t="shared" si="19"/>
        <v>-403463431.9193573</v>
      </c>
      <c r="J231">
        <f t="shared" si="15"/>
        <v>0</v>
      </c>
    </row>
    <row r="232" spans="1:10" x14ac:dyDescent="0.3">
      <c r="A232" s="1">
        <v>45064</v>
      </c>
      <c r="B232" s="26">
        <v>29243534368.918282</v>
      </c>
      <c r="C232" s="26">
        <v>29503039585.886398</v>
      </c>
      <c r="D232" s="5">
        <f t="shared" si="16"/>
        <v>-1.507336840640499E-3</v>
      </c>
      <c r="E232" s="4">
        <f>C232*(1+ReservesUSDT!$H$9)</f>
        <v>29503039585.886398</v>
      </c>
      <c r="F232" s="4">
        <f t="shared" si="17"/>
        <v>29458568567.407715</v>
      </c>
      <c r="G232" s="5">
        <f t="shared" si="18"/>
        <v>6.3634643042813094E-3</v>
      </c>
      <c r="H232" s="5"/>
      <c r="I232" s="4">
        <f t="shared" si="19"/>
        <v>-44471018.478683472</v>
      </c>
      <c r="J232">
        <f t="shared" si="15"/>
        <v>0</v>
      </c>
    </row>
    <row r="233" spans="1:10" x14ac:dyDescent="0.3">
      <c r="A233" s="1">
        <v>45065</v>
      </c>
      <c r="B233" s="26">
        <v>29199465224.918427</v>
      </c>
      <c r="C233" s="26">
        <v>29610494624.300201</v>
      </c>
      <c r="D233" s="5">
        <f t="shared" si="16"/>
        <v>-1.506970513341721E-3</v>
      </c>
      <c r="E233" s="4">
        <f>C233*(1+ReservesUSDT!$H$9)</f>
        <v>29610494624.300201</v>
      </c>
      <c r="F233" s="4">
        <f t="shared" si="17"/>
        <v>29565872482.015919</v>
      </c>
      <c r="G233" s="5">
        <f t="shared" si="18"/>
        <v>3.6425366141830287E-3</v>
      </c>
      <c r="H233" s="5"/>
      <c r="I233" s="4">
        <f t="shared" si="19"/>
        <v>-44622142.284282684</v>
      </c>
      <c r="J233">
        <f t="shared" si="15"/>
        <v>0</v>
      </c>
    </row>
    <row r="234" spans="1:10" x14ac:dyDescent="0.3">
      <c r="A234" s="1">
        <v>45066</v>
      </c>
      <c r="B234" s="26">
        <v>29199465224.918427</v>
      </c>
      <c r="C234" s="26">
        <v>29557752770.3993</v>
      </c>
      <c r="D234" s="5">
        <f t="shared" si="16"/>
        <v>0</v>
      </c>
      <c r="E234" s="4">
        <f>C234*(1+ReservesUSDT!$H$9)</f>
        <v>29557752770.3993</v>
      </c>
      <c r="F234" s="4">
        <f t="shared" si="17"/>
        <v>29557752770.3993</v>
      </c>
      <c r="G234" s="5">
        <f t="shared" si="18"/>
        <v>-2.7463121954402327E-4</v>
      </c>
      <c r="H234" s="5"/>
      <c r="I234" s="4">
        <f t="shared" si="19"/>
        <v>0</v>
      </c>
      <c r="J234">
        <f t="shared" si="15"/>
        <v>0</v>
      </c>
    </row>
    <row r="235" spans="1:10" x14ac:dyDescent="0.3">
      <c r="A235" s="1">
        <v>45067</v>
      </c>
      <c r="B235" s="26">
        <v>29199465224.918427</v>
      </c>
      <c r="C235" s="26">
        <v>29562931910.4622</v>
      </c>
      <c r="D235" s="5">
        <f t="shared" si="16"/>
        <v>0</v>
      </c>
      <c r="E235" s="4">
        <f>C235*(1+ReservesUSDT!$H$9)</f>
        <v>29562931910.4622</v>
      </c>
      <c r="F235" s="4">
        <f t="shared" si="17"/>
        <v>29562931910.4622</v>
      </c>
      <c r="G235" s="5">
        <f t="shared" si="18"/>
        <v>1.752210360216291E-4</v>
      </c>
      <c r="H235" s="5"/>
      <c r="I235" s="4">
        <f t="shared" si="19"/>
        <v>0</v>
      </c>
      <c r="J235">
        <f t="shared" si="15"/>
        <v>0</v>
      </c>
    </row>
    <row r="236" spans="1:10" x14ac:dyDescent="0.3">
      <c r="A236" s="1">
        <v>45068</v>
      </c>
      <c r="B236" s="26">
        <v>29180611500.776485</v>
      </c>
      <c r="C236" s="26">
        <v>29549991311.204899</v>
      </c>
      <c r="D236" s="5">
        <f t="shared" si="16"/>
        <v>-6.456873095693396E-4</v>
      </c>
      <c r="E236" s="4">
        <f>C236*(1+ReservesUSDT!$H$9)</f>
        <v>29549991311.204899</v>
      </c>
      <c r="F236" s="4">
        <f t="shared" si="17"/>
        <v>29530911256.817368</v>
      </c>
      <c r="G236" s="5">
        <f t="shared" si="18"/>
        <v>-1.0831352499750078E-3</v>
      </c>
      <c r="H236" s="5"/>
      <c r="I236" s="4">
        <f t="shared" si="19"/>
        <v>-19080054.387531281</v>
      </c>
      <c r="J236">
        <f t="shared" si="15"/>
        <v>0</v>
      </c>
    </row>
    <row r="237" spans="1:10" x14ac:dyDescent="0.3">
      <c r="A237" s="1">
        <v>45069</v>
      </c>
      <c r="B237" s="26">
        <v>29055014275.117607</v>
      </c>
      <c r="C237" s="26">
        <v>29438095224.8993</v>
      </c>
      <c r="D237" s="5">
        <f t="shared" si="16"/>
        <v>-4.3041327511432114E-3</v>
      </c>
      <c r="E237" s="4">
        <f>C237*(1+ReservesUSDT!$H$9)</f>
        <v>29438095224.8993</v>
      </c>
      <c r="F237" s="4">
        <f t="shared" si="17"/>
        <v>29311389755.110538</v>
      </c>
      <c r="G237" s="5">
        <f t="shared" si="18"/>
        <v>-7.4336176014938036E-3</v>
      </c>
      <c r="H237" s="5"/>
      <c r="I237" s="4">
        <f t="shared" si="19"/>
        <v>-126705469.78876114</v>
      </c>
      <c r="J237">
        <f t="shared" si="15"/>
        <v>0</v>
      </c>
    </row>
    <row r="238" spans="1:10" x14ac:dyDescent="0.3">
      <c r="A238" s="1">
        <v>45070</v>
      </c>
      <c r="B238" s="26">
        <v>28586379626.877899</v>
      </c>
      <c r="C238" s="26">
        <v>29253725552.836601</v>
      </c>
      <c r="D238" s="5">
        <f t="shared" si="16"/>
        <v>-1.6129217621518827E-2</v>
      </c>
      <c r="E238" s="4">
        <f>C238*(1+ReservesUSDT!$H$9)</f>
        <v>29253725552.836601</v>
      </c>
      <c r="F238" s="4">
        <f t="shared" si="17"/>
        <v>28781885847.154713</v>
      </c>
      <c r="G238" s="5">
        <f t="shared" si="18"/>
        <v>-1.8064783429912429E-2</v>
      </c>
      <c r="H238" s="5"/>
      <c r="I238" s="4">
        <f t="shared" si="19"/>
        <v>-471839705.68188858</v>
      </c>
      <c r="J238">
        <f t="shared" si="15"/>
        <v>0</v>
      </c>
    </row>
    <row r="239" spans="1:10" x14ac:dyDescent="0.3">
      <c r="A239" s="1">
        <v>45071</v>
      </c>
      <c r="B239" s="26">
        <v>28807106546.198799</v>
      </c>
      <c r="C239" s="26">
        <v>29158132296.3144</v>
      </c>
      <c r="D239" s="5">
        <f t="shared" si="16"/>
        <v>7.7214016675747534E-3</v>
      </c>
      <c r="E239" s="4">
        <f>C239*(1+ReservesUSDT!$H$9)</f>
        <v>29158132296.3144</v>
      </c>
      <c r="F239" s="4">
        <f t="shared" si="17"/>
        <v>29383273947.650528</v>
      </c>
      <c r="G239" s="5">
        <f t="shared" si="18"/>
        <v>2.0894673256973764E-2</v>
      </c>
      <c r="H239" s="5"/>
      <c r="I239" s="4">
        <f t="shared" si="19"/>
        <v>225141651.33612823</v>
      </c>
      <c r="J239">
        <f t="shared" si="15"/>
        <v>1</v>
      </c>
    </row>
    <row r="240" spans="1:10" x14ac:dyDescent="0.3">
      <c r="A240" s="1">
        <v>45072</v>
      </c>
      <c r="B240" s="26">
        <v>29060752433.015091</v>
      </c>
      <c r="C240" s="26">
        <v>29054615189.6544</v>
      </c>
      <c r="D240" s="5">
        <f t="shared" si="16"/>
        <v>8.8049761752195584E-3</v>
      </c>
      <c r="E240" s="4">
        <f>C240*(1+ReservesUSDT!$H$9)</f>
        <v>29054615189.6544</v>
      </c>
      <c r="F240" s="4">
        <f t="shared" si="17"/>
        <v>29310440384.179482</v>
      </c>
      <c r="G240" s="5">
        <f t="shared" si="18"/>
        <v>-2.4787422804146094E-3</v>
      </c>
      <c r="H240" s="5"/>
      <c r="I240" s="4">
        <f t="shared" si="19"/>
        <v>255825194.52508163</v>
      </c>
      <c r="J240">
        <f t="shared" si="15"/>
        <v>1</v>
      </c>
    </row>
    <row r="241" spans="1:10" x14ac:dyDescent="0.3">
      <c r="A241" s="1">
        <v>45073</v>
      </c>
      <c r="B241" s="26">
        <v>29060752433.015091</v>
      </c>
      <c r="C241" s="26">
        <v>29083852842.000801</v>
      </c>
      <c r="D241" s="5">
        <f t="shared" si="16"/>
        <v>0</v>
      </c>
      <c r="E241" s="4">
        <f>C241*(1+ReservesUSDT!$H$9)</f>
        <v>29083852842.000801</v>
      </c>
      <c r="F241" s="4">
        <f t="shared" si="17"/>
        <v>29083852842.000801</v>
      </c>
      <c r="G241" s="5">
        <f t="shared" si="18"/>
        <v>-7.7306085889102729E-3</v>
      </c>
      <c r="H241" s="5"/>
      <c r="I241" s="4">
        <f t="shared" si="19"/>
        <v>0</v>
      </c>
      <c r="J241">
        <f t="shared" si="15"/>
        <v>0</v>
      </c>
    </row>
    <row r="242" spans="1:10" x14ac:dyDescent="0.3">
      <c r="A242" s="1">
        <v>45074</v>
      </c>
      <c r="B242" s="26">
        <v>29060752433.015091</v>
      </c>
      <c r="C242" s="26">
        <v>29022835526.647499</v>
      </c>
      <c r="D242" s="5">
        <f t="shared" si="16"/>
        <v>0</v>
      </c>
      <c r="E242" s="4">
        <f>C242*(1+ReservesUSDT!$H$9)</f>
        <v>29022835526.647499</v>
      </c>
      <c r="F242" s="4">
        <f t="shared" si="17"/>
        <v>29022835526.647499</v>
      </c>
      <c r="G242" s="5">
        <f t="shared" si="18"/>
        <v>-2.0979790980507644E-3</v>
      </c>
      <c r="H242" s="5"/>
      <c r="I242" s="4">
        <f t="shared" si="19"/>
        <v>0</v>
      </c>
      <c r="J242">
        <f t="shared" si="15"/>
        <v>0</v>
      </c>
    </row>
    <row r="243" spans="1:10" x14ac:dyDescent="0.3">
      <c r="A243" s="1">
        <v>45075</v>
      </c>
      <c r="B243" s="26">
        <v>29060752433.015091</v>
      </c>
      <c r="C243" s="26">
        <v>29066405755.754002</v>
      </c>
      <c r="D243" s="5">
        <f t="shared" si="16"/>
        <v>0</v>
      </c>
      <c r="E243" s="4">
        <f>C243*(1+ReservesUSDT!$H$9)</f>
        <v>29066405755.754002</v>
      </c>
      <c r="F243" s="4">
        <f t="shared" si="17"/>
        <v>29066405755.754002</v>
      </c>
      <c r="G243" s="5">
        <f t="shared" si="18"/>
        <v>1.5012395693211385E-3</v>
      </c>
      <c r="H243" s="5"/>
      <c r="I243" s="4">
        <f t="shared" si="19"/>
        <v>0</v>
      </c>
      <c r="J243">
        <f t="shared" si="15"/>
        <v>0</v>
      </c>
    </row>
    <row r="244" spans="1:10" x14ac:dyDescent="0.3">
      <c r="A244" s="1">
        <v>45076</v>
      </c>
      <c r="B244" s="26">
        <v>29048252639.983086</v>
      </c>
      <c r="C244" s="26">
        <v>29069645464.113602</v>
      </c>
      <c r="D244" s="5">
        <f t="shared" si="16"/>
        <v>-4.3012626947004482E-4</v>
      </c>
      <c r="E244" s="4">
        <f>C244*(1+ReservesUSDT!$H$9)</f>
        <v>29069645464.113602</v>
      </c>
      <c r="F244" s="4">
        <f t="shared" si="17"/>
        <v>29057141845.955307</v>
      </c>
      <c r="G244" s="5">
        <f t="shared" si="18"/>
        <v>-3.1871535395671416E-4</v>
      </c>
      <c r="H244" s="5"/>
      <c r="I244" s="4">
        <f t="shared" si="19"/>
        <v>-12503618.158294678</v>
      </c>
      <c r="J244">
        <f t="shared" si="15"/>
        <v>0</v>
      </c>
    </row>
    <row r="245" spans="1:10" x14ac:dyDescent="0.3">
      <c r="A245" s="1">
        <v>45077</v>
      </c>
      <c r="B245" s="26">
        <v>28186198163.634171</v>
      </c>
      <c r="C245" s="26">
        <v>28960554486.801399</v>
      </c>
      <c r="D245" s="5">
        <f t="shared" si="16"/>
        <v>-2.9676637938708627E-2</v>
      </c>
      <c r="E245" s="4">
        <f>C245*(1+ReservesUSDT!$H$9)</f>
        <v>28960554486.801399</v>
      </c>
      <c r="F245" s="4">
        <f t="shared" si="17"/>
        <v>28101102596.792351</v>
      </c>
      <c r="G245" s="5">
        <f t="shared" si="18"/>
        <v>-3.2902040201728752E-2</v>
      </c>
      <c r="H245" s="5"/>
      <c r="I245" s="4">
        <f t="shared" si="19"/>
        <v>-859451890.00904846</v>
      </c>
      <c r="J245">
        <f t="shared" si="15"/>
        <v>0</v>
      </c>
    </row>
    <row r="246" spans="1:10" x14ac:dyDescent="0.3">
      <c r="A246" s="1">
        <v>45078</v>
      </c>
      <c r="B246" s="26">
        <v>28415385965.683193</v>
      </c>
      <c r="C246" s="26">
        <v>28891039554.8876</v>
      </c>
      <c r="D246" s="5">
        <f t="shared" si="16"/>
        <v>8.1312066536423054E-3</v>
      </c>
      <c r="E246" s="4">
        <f>C246*(1+ReservesUSDT!$H$9)</f>
        <v>28891039554.8876</v>
      </c>
      <c r="F246" s="4">
        <f t="shared" si="17"/>
        <v>29125958567.946945</v>
      </c>
      <c r="G246" s="5">
        <f t="shared" si="18"/>
        <v>3.6470311711953196E-2</v>
      </c>
      <c r="H246" s="5"/>
      <c r="I246" s="4">
        <f t="shared" si="19"/>
        <v>234919013.05934525</v>
      </c>
      <c r="J246">
        <f t="shared" si="15"/>
        <v>1</v>
      </c>
    </row>
    <row r="247" spans="1:10" x14ac:dyDescent="0.3">
      <c r="A247" s="1">
        <v>45079</v>
      </c>
      <c r="B247" s="26">
        <v>28378854636.288166</v>
      </c>
      <c r="C247" s="26">
        <v>28986656756.1036</v>
      </c>
      <c r="D247" s="5">
        <f t="shared" si="16"/>
        <v>-1.2856179197828059E-3</v>
      </c>
      <c r="E247" s="4">
        <f>C247*(1+ReservesUSDT!$H$9)</f>
        <v>28986656756.1036</v>
      </c>
      <c r="F247" s="4">
        <f t="shared" si="17"/>
        <v>28949390990.743362</v>
      </c>
      <c r="G247" s="5">
        <f t="shared" si="18"/>
        <v>-6.062206563662938E-3</v>
      </c>
      <c r="H247" s="5"/>
      <c r="I247" s="4">
        <f t="shared" si="19"/>
        <v>-37265765.360237122</v>
      </c>
      <c r="J247">
        <f t="shared" si="15"/>
        <v>0</v>
      </c>
    </row>
    <row r="248" spans="1:10" x14ac:dyDescent="0.3">
      <c r="A248" s="1">
        <v>45080</v>
      </c>
      <c r="B248" s="26">
        <v>28378854636.288166</v>
      </c>
      <c r="C248" s="26">
        <v>28901643507.6464</v>
      </c>
      <c r="D248" s="5">
        <f t="shared" si="16"/>
        <v>0</v>
      </c>
      <c r="E248" s="4">
        <f>C248*(1+ReservesUSDT!$H$9)</f>
        <v>28901643507.6464</v>
      </c>
      <c r="F248" s="4">
        <f t="shared" si="17"/>
        <v>28901643507.6464</v>
      </c>
      <c r="G248" s="5">
        <f t="shared" si="18"/>
        <v>-1.6493432663999511E-3</v>
      </c>
      <c r="H248" s="5"/>
      <c r="I248" s="4">
        <f t="shared" si="19"/>
        <v>0</v>
      </c>
      <c r="J248">
        <f t="shared" si="15"/>
        <v>0</v>
      </c>
    </row>
    <row r="249" spans="1:10" x14ac:dyDescent="0.3">
      <c r="A249" s="1">
        <v>45081</v>
      </c>
      <c r="B249" s="26">
        <v>28378854636.288166</v>
      </c>
      <c r="C249" s="26">
        <v>28904346978.986198</v>
      </c>
      <c r="D249" s="5">
        <f t="shared" si="16"/>
        <v>0</v>
      </c>
      <c r="E249" s="4">
        <f>C249*(1+ReservesUSDT!$H$9)</f>
        <v>28904346978.986198</v>
      </c>
      <c r="F249" s="4">
        <f t="shared" si="17"/>
        <v>28904346978.986198</v>
      </c>
      <c r="G249" s="5">
        <f t="shared" si="18"/>
        <v>9.3540401572067214E-5</v>
      </c>
      <c r="H249" s="5"/>
      <c r="I249" s="4">
        <f t="shared" si="19"/>
        <v>0</v>
      </c>
      <c r="J249">
        <f t="shared" si="15"/>
        <v>0</v>
      </c>
    </row>
    <row r="250" spans="1:10" x14ac:dyDescent="0.3">
      <c r="A250" s="1">
        <v>45082</v>
      </c>
      <c r="B250" s="26">
        <v>28840890713.366646</v>
      </c>
      <c r="C250" s="26">
        <v>28974952277.553902</v>
      </c>
      <c r="D250" s="5">
        <f t="shared" si="16"/>
        <v>1.6280998052954267E-2</v>
      </c>
      <c r="E250" s="4">
        <f>C250*(1+ReservesUSDT!$H$9)</f>
        <v>28974952277.553902</v>
      </c>
      <c r="F250" s="4">
        <f t="shared" si="17"/>
        <v>29446693419.169201</v>
      </c>
      <c r="G250" s="5">
        <f t="shared" si="18"/>
        <v>1.8763490508098824E-2</v>
      </c>
      <c r="H250" s="5"/>
      <c r="I250" s="4">
        <f t="shared" si="19"/>
        <v>471741141.61529922</v>
      </c>
      <c r="J250">
        <f t="shared" si="15"/>
        <v>1</v>
      </c>
    </row>
    <row r="251" spans="1:10" x14ac:dyDescent="0.3">
      <c r="A251" s="1">
        <v>45083</v>
      </c>
      <c r="B251" s="26">
        <v>29008153852.69112</v>
      </c>
      <c r="C251" s="26">
        <v>28799050860.370701</v>
      </c>
      <c r="D251" s="5">
        <f t="shared" si="16"/>
        <v>5.799513648410113E-3</v>
      </c>
      <c r="E251" s="4">
        <f>C251*(1+ReservesUSDT!$H$9)</f>
        <v>28799050860.370701</v>
      </c>
      <c r="F251" s="4">
        <f t="shared" si="17"/>
        <v>28966071348.896679</v>
      </c>
      <c r="G251" s="5">
        <f t="shared" si="18"/>
        <v>-1.6321767046334878E-2</v>
      </c>
      <c r="H251" s="5"/>
      <c r="I251" s="4">
        <f t="shared" si="19"/>
        <v>167020488.52597809</v>
      </c>
      <c r="J251">
        <f t="shared" si="15"/>
        <v>1</v>
      </c>
    </row>
    <row r="252" spans="1:10" x14ac:dyDescent="0.3">
      <c r="A252" s="1">
        <v>45084</v>
      </c>
      <c r="B252" s="26">
        <v>28883418915.272663</v>
      </c>
      <c r="C252" s="26">
        <v>28646537274.676102</v>
      </c>
      <c r="D252" s="5">
        <f t="shared" si="16"/>
        <v>-4.2999957202338552E-3</v>
      </c>
      <c r="E252" s="4">
        <f>C252*(1+ReservesUSDT!$H$9)</f>
        <v>28646537274.676102</v>
      </c>
      <c r="F252" s="4">
        <f t="shared" si="17"/>
        <v>28523357286.995476</v>
      </c>
      <c r="G252" s="5">
        <f t="shared" si="18"/>
        <v>-1.5283883567388443E-2</v>
      </c>
      <c r="H252" s="5"/>
      <c r="I252" s="4">
        <f t="shared" si="19"/>
        <v>-123179987.68062592</v>
      </c>
      <c r="J252">
        <f t="shared" si="15"/>
        <v>0</v>
      </c>
    </row>
    <row r="253" spans="1:10" x14ac:dyDescent="0.3">
      <c r="A253" s="1">
        <v>45085</v>
      </c>
      <c r="B253" s="26">
        <v>29193697072.10107</v>
      </c>
      <c r="C253" s="26">
        <v>28513773615.1189</v>
      </c>
      <c r="D253" s="5">
        <f t="shared" si="16"/>
        <v>1.0742431764694648E-2</v>
      </c>
      <c r="E253" s="4">
        <f>C253*(1+ReservesUSDT!$H$9)</f>
        <v>28513773615.1189</v>
      </c>
      <c r="F253" s="4">
        <f t="shared" si="17"/>
        <v>28820080882.533268</v>
      </c>
      <c r="G253" s="5">
        <f t="shared" si="18"/>
        <v>1.0402828550378116E-2</v>
      </c>
      <c r="H253" s="5"/>
      <c r="I253" s="4">
        <f t="shared" si="19"/>
        <v>306307267.41436768</v>
      </c>
      <c r="J253">
        <f t="shared" si="15"/>
        <v>1</v>
      </c>
    </row>
    <row r="254" spans="1:10" x14ac:dyDescent="0.3">
      <c r="A254" s="1">
        <v>45086</v>
      </c>
      <c r="B254" s="26">
        <v>29137148878.019096</v>
      </c>
      <c r="C254" s="26">
        <v>28430725357.044498</v>
      </c>
      <c r="D254" s="5">
        <f t="shared" si="16"/>
        <v>-1.9370000977373385E-3</v>
      </c>
      <c r="E254" s="4">
        <f>C254*(1+ReservesUSDT!$H$9)</f>
        <v>28430725357.044498</v>
      </c>
      <c r="F254" s="4">
        <f t="shared" si="17"/>
        <v>28375655039.249161</v>
      </c>
      <c r="G254" s="5">
        <f t="shared" si="18"/>
        <v>-1.5420700764009877E-2</v>
      </c>
      <c r="H254" s="5"/>
      <c r="I254" s="4">
        <f t="shared" si="19"/>
        <v>-55070317.795337677</v>
      </c>
      <c r="J254">
        <f t="shared" si="15"/>
        <v>0</v>
      </c>
    </row>
    <row r="255" spans="1:10" x14ac:dyDescent="0.3">
      <c r="A255" s="1">
        <v>45087</v>
      </c>
      <c r="B255" s="26">
        <v>29137148878.019096</v>
      </c>
      <c r="C255" s="26">
        <v>28327046011.8032</v>
      </c>
      <c r="D255" s="5">
        <f t="shared" si="16"/>
        <v>0</v>
      </c>
      <c r="E255" s="4">
        <f>C255*(1+ReservesUSDT!$H$9)</f>
        <v>28327046011.8032</v>
      </c>
      <c r="F255" s="4">
        <f t="shared" si="17"/>
        <v>28327046011.8032</v>
      </c>
      <c r="G255" s="5">
        <f t="shared" si="18"/>
        <v>-1.713053932278394E-3</v>
      </c>
      <c r="H255" s="5"/>
      <c r="I255" s="4">
        <f t="shared" si="19"/>
        <v>0</v>
      </c>
      <c r="J255">
        <f t="shared" si="15"/>
        <v>0</v>
      </c>
    </row>
    <row r="256" spans="1:10" x14ac:dyDescent="0.3">
      <c r="A256" s="1">
        <v>45088</v>
      </c>
      <c r="B256" s="26">
        <v>29137148878.019096</v>
      </c>
      <c r="C256" s="26">
        <v>28357858207.583099</v>
      </c>
      <c r="D256" s="5">
        <f t="shared" si="16"/>
        <v>0</v>
      </c>
      <c r="E256" s="4">
        <f>C256*(1+ReservesUSDT!$H$9)</f>
        <v>28357858207.583099</v>
      </c>
      <c r="F256" s="4">
        <f t="shared" si="17"/>
        <v>28357858207.583099</v>
      </c>
      <c r="G256" s="5">
        <f t="shared" si="18"/>
        <v>1.087730636193442E-3</v>
      </c>
      <c r="H256" s="5"/>
      <c r="I256" s="4">
        <f t="shared" si="19"/>
        <v>0</v>
      </c>
      <c r="J256">
        <f t="shared" si="15"/>
        <v>0</v>
      </c>
    </row>
    <row r="257" spans="1:10" x14ac:dyDescent="0.3">
      <c r="A257" s="1">
        <v>45089</v>
      </c>
      <c r="B257" s="26">
        <v>29268797786.191444</v>
      </c>
      <c r="C257" s="26">
        <v>28383743133.902802</v>
      </c>
      <c r="D257" s="5">
        <f t="shared" si="16"/>
        <v>4.5182494939188522E-3</v>
      </c>
      <c r="E257" s="4">
        <f>C257*(1+ReservesUSDT!$H$9)</f>
        <v>28383743133.902802</v>
      </c>
      <c r="F257" s="4">
        <f t="shared" si="17"/>
        <v>28511987966.953083</v>
      </c>
      <c r="G257" s="5">
        <f t="shared" si="18"/>
        <v>5.4351692656664828E-3</v>
      </c>
      <c r="H257" s="5"/>
      <c r="I257" s="4">
        <f t="shared" si="19"/>
        <v>128244833.05028152</v>
      </c>
      <c r="J257">
        <f t="shared" si="15"/>
        <v>1</v>
      </c>
    </row>
    <row r="258" spans="1:10" x14ac:dyDescent="0.3">
      <c r="A258" s="1">
        <v>45090</v>
      </c>
      <c r="B258" s="26">
        <v>29325514956.880127</v>
      </c>
      <c r="C258" s="26">
        <v>28303353138.909599</v>
      </c>
      <c r="D258" s="5">
        <f t="shared" si="16"/>
        <v>1.9378032231799017E-3</v>
      </c>
      <c r="E258" s="4">
        <f>C258*(1+ReservesUSDT!$H$9)</f>
        <v>28303353138.909599</v>
      </c>
      <c r="F258" s="4">
        <f t="shared" si="17"/>
        <v>28358199467.848976</v>
      </c>
      <c r="G258" s="5">
        <f t="shared" si="18"/>
        <v>-5.3938188835642043E-3</v>
      </c>
      <c r="H258" s="5"/>
      <c r="I258" s="4">
        <f t="shared" si="19"/>
        <v>54846328.939376831</v>
      </c>
      <c r="J258">
        <f t="shared" si="15"/>
        <v>1</v>
      </c>
    </row>
    <row r="259" spans="1:10" x14ac:dyDescent="0.3">
      <c r="A259" s="1">
        <v>45091</v>
      </c>
      <c r="B259" s="26">
        <v>29180244952.499813</v>
      </c>
      <c r="C259" s="26">
        <v>28178562862.335499</v>
      </c>
      <c r="D259" s="5">
        <f t="shared" si="16"/>
        <v>-4.9537068519996015E-3</v>
      </c>
      <c r="E259" s="4">
        <f>C259*(1+ReservesUSDT!$H$9)</f>
        <v>28178562862.335499</v>
      </c>
      <c r="F259" s="4">
        <f t="shared" si="17"/>
        <v>28038974522.404846</v>
      </c>
      <c r="G259" s="5">
        <f t="shared" si="18"/>
        <v>-1.1256883421179482E-2</v>
      </c>
      <c r="H259" s="5"/>
      <c r="I259" s="4">
        <f t="shared" si="19"/>
        <v>-139588339.93065262</v>
      </c>
      <c r="J259">
        <f t="shared" ref="J259:J322" si="20">IF(I259&gt;0,1,0)</f>
        <v>0</v>
      </c>
    </row>
    <row r="260" spans="1:10" x14ac:dyDescent="0.3">
      <c r="A260" s="1">
        <v>45092</v>
      </c>
      <c r="B260" s="26">
        <v>29337239193.64669</v>
      </c>
      <c r="C260" s="26">
        <v>28095230727.300499</v>
      </c>
      <c r="D260" s="5">
        <f t="shared" ref="D260:D323" si="21">(B260-B259)/B259</f>
        <v>5.3801550124899797E-3</v>
      </c>
      <c r="E260" s="4">
        <f>C260*(1+ReservesUSDT!$H$9)</f>
        <v>28095230727.300499</v>
      </c>
      <c r="F260" s="4">
        <f t="shared" ref="F260:F323" si="22">E260*(D260+1)</f>
        <v>28246387423.725044</v>
      </c>
      <c r="G260" s="5">
        <f t="shared" ref="G260:G323" si="23">(F260-F259)/F259</f>
        <v>7.3973069576586167E-3</v>
      </c>
      <c r="H260" s="5"/>
      <c r="I260" s="4">
        <f t="shared" ref="I260:I323" si="24">F260-C260</f>
        <v>151156696.42454529</v>
      </c>
      <c r="J260">
        <f t="shared" si="20"/>
        <v>1</v>
      </c>
    </row>
    <row r="261" spans="1:10" x14ac:dyDescent="0.3">
      <c r="A261" s="1">
        <v>45093</v>
      </c>
      <c r="B261" s="26">
        <v>29280368029.791233</v>
      </c>
      <c r="C261" s="26">
        <v>28219492680.7057</v>
      </c>
      <c r="D261" s="5">
        <f t="shared" si="21"/>
        <v>-1.9385315530226646E-3</v>
      </c>
      <c r="E261" s="4">
        <f>C261*(1+ReservesUSDT!$H$9)</f>
        <v>28219492680.7057</v>
      </c>
      <c r="F261" s="4">
        <f t="shared" si="22"/>
        <v>28164788303.73386</v>
      </c>
      <c r="G261" s="5">
        <f t="shared" si="23"/>
        <v>-2.888833845090099E-3</v>
      </c>
      <c r="H261" s="5"/>
      <c r="I261" s="4">
        <f t="shared" si="24"/>
        <v>-54704376.971839905</v>
      </c>
      <c r="J261">
        <f t="shared" si="20"/>
        <v>0</v>
      </c>
    </row>
    <row r="262" spans="1:10" x14ac:dyDescent="0.3">
      <c r="A262" s="1">
        <v>45094</v>
      </c>
      <c r="B262" s="26">
        <v>29280368029.791233</v>
      </c>
      <c r="C262" s="26">
        <v>28340122293.954102</v>
      </c>
      <c r="D262" s="5">
        <f t="shared" si="21"/>
        <v>0</v>
      </c>
      <c r="E262" s="4">
        <f>C262*(1+ReservesUSDT!$H$9)</f>
        <v>28340122293.954102</v>
      </c>
      <c r="F262" s="4">
        <f t="shared" si="22"/>
        <v>28340122293.954102</v>
      </c>
      <c r="G262" s="5">
        <f t="shared" si="23"/>
        <v>6.2252905411327797E-3</v>
      </c>
      <c r="H262" s="5"/>
      <c r="I262" s="4">
        <f t="shared" si="24"/>
        <v>0</v>
      </c>
      <c r="J262">
        <f t="shared" si="20"/>
        <v>0</v>
      </c>
    </row>
    <row r="263" spans="1:10" x14ac:dyDescent="0.3">
      <c r="A263" s="1">
        <v>45095</v>
      </c>
      <c r="B263" s="26">
        <v>29280368029.791233</v>
      </c>
      <c r="C263" s="26">
        <v>28337781547.426998</v>
      </c>
      <c r="D263" s="5">
        <f t="shared" si="21"/>
        <v>0</v>
      </c>
      <c r="E263" s="4">
        <f>C263*(1+ReservesUSDT!$H$9)</f>
        <v>28337781547.426998</v>
      </c>
      <c r="F263" s="4">
        <f t="shared" si="22"/>
        <v>28337781547.426998</v>
      </c>
      <c r="G263" s="5">
        <f t="shared" si="23"/>
        <v>-8.25947927402834E-5</v>
      </c>
      <c r="H263" s="5"/>
      <c r="I263" s="4">
        <f t="shared" si="24"/>
        <v>0</v>
      </c>
      <c r="J263">
        <f t="shared" si="20"/>
        <v>0</v>
      </c>
    </row>
    <row r="264" spans="1:10" x14ac:dyDescent="0.3">
      <c r="A264" s="1">
        <v>45096</v>
      </c>
      <c r="B264" s="26">
        <v>29280368029.791233</v>
      </c>
      <c r="C264" s="26">
        <v>28345755930.424</v>
      </c>
      <c r="D264" s="5">
        <f t="shared" si="21"/>
        <v>0</v>
      </c>
      <c r="E264" s="4">
        <f>C264*(1+ReservesUSDT!$H$9)</f>
        <v>28345755930.424</v>
      </c>
      <c r="F264" s="4">
        <f t="shared" si="22"/>
        <v>28345755930.424</v>
      </c>
      <c r="G264" s="5">
        <f t="shared" si="23"/>
        <v>2.8140463231588793E-4</v>
      </c>
      <c r="H264" s="5"/>
      <c r="I264" s="4">
        <f t="shared" si="24"/>
        <v>0</v>
      </c>
      <c r="J264">
        <f t="shared" si="20"/>
        <v>0</v>
      </c>
    </row>
    <row r="265" spans="1:10" x14ac:dyDescent="0.3">
      <c r="A265" s="1">
        <v>45097</v>
      </c>
      <c r="B265" s="26">
        <v>29267758428.960838</v>
      </c>
      <c r="C265" s="26">
        <v>28459798311.698101</v>
      </c>
      <c r="D265" s="5">
        <f t="shared" si="21"/>
        <v>-4.3065035308180346E-4</v>
      </c>
      <c r="E265" s="4">
        <f>C265*(1+ReservesUSDT!$H$9)</f>
        <v>28459798311.698101</v>
      </c>
      <c r="F265" s="4">
        <f t="shared" si="22"/>
        <v>28447542089.506531</v>
      </c>
      <c r="G265" s="5">
        <f t="shared" si="23"/>
        <v>3.5908782723018543E-3</v>
      </c>
      <c r="H265" s="5"/>
      <c r="I265" s="4">
        <f t="shared" si="24"/>
        <v>-12256222.191570282</v>
      </c>
      <c r="J265">
        <f t="shared" si="20"/>
        <v>0</v>
      </c>
    </row>
    <row r="266" spans="1:10" x14ac:dyDescent="0.3">
      <c r="A266" s="1">
        <v>45098</v>
      </c>
      <c r="B266" s="26">
        <v>28845548011.956493</v>
      </c>
      <c r="C266" s="26">
        <v>28523107198.604599</v>
      </c>
      <c r="D266" s="5">
        <f t="shared" si="21"/>
        <v>-1.4425785904620632E-2</v>
      </c>
      <c r="E266" s="4">
        <f>C266*(1+ReservesUSDT!$H$9)</f>
        <v>28523107198.604599</v>
      </c>
      <c r="F266" s="4">
        <f t="shared" si="22"/>
        <v>28111638960.822987</v>
      </c>
      <c r="G266" s="5">
        <f t="shared" si="23"/>
        <v>-1.180780847873142E-2</v>
      </c>
      <c r="H266" s="5"/>
      <c r="I266" s="4">
        <f t="shared" si="24"/>
        <v>-411468237.7816124</v>
      </c>
      <c r="J266">
        <f t="shared" si="20"/>
        <v>0</v>
      </c>
    </row>
    <row r="267" spans="1:10" x14ac:dyDescent="0.3">
      <c r="A267" s="1">
        <v>45099</v>
      </c>
      <c r="B267" s="26">
        <v>28833155821.135017</v>
      </c>
      <c r="C267" s="26">
        <v>28460264104.5228</v>
      </c>
      <c r="D267" s="5">
        <f t="shared" si="21"/>
        <v>-4.2960497114977376E-4</v>
      </c>
      <c r="E267" s="4">
        <f>C267*(1+ReservesUSDT!$H$9)</f>
        <v>28460264104.5228</v>
      </c>
      <c r="F267" s="4">
        <f t="shared" si="22"/>
        <v>28448037433.583263</v>
      </c>
      <c r="G267" s="5">
        <f t="shared" si="23"/>
        <v>1.1966519391810961E-2</v>
      </c>
      <c r="H267" s="5"/>
      <c r="I267" s="4">
        <f t="shared" si="24"/>
        <v>-12226670.939537048</v>
      </c>
      <c r="J267">
        <f t="shared" si="20"/>
        <v>0</v>
      </c>
    </row>
    <row r="268" spans="1:10" x14ac:dyDescent="0.3">
      <c r="A268" s="1">
        <v>45100</v>
      </c>
      <c r="B268" s="26">
        <v>28833155821.135017</v>
      </c>
      <c r="C268" s="26">
        <v>28483323820.185799</v>
      </c>
      <c r="D268" s="5">
        <f t="shared" si="21"/>
        <v>0</v>
      </c>
      <c r="E268" s="4">
        <f>C268*(1+ReservesUSDT!$H$9)</f>
        <v>28483323820.185799</v>
      </c>
      <c r="F268" s="4">
        <f t="shared" si="22"/>
        <v>28483323820.185799</v>
      </c>
      <c r="G268" s="5">
        <f t="shared" si="23"/>
        <v>1.2403803490809255E-3</v>
      </c>
      <c r="H268" s="5"/>
      <c r="I268" s="4">
        <f t="shared" si="24"/>
        <v>0</v>
      </c>
      <c r="J268">
        <f t="shared" si="20"/>
        <v>0</v>
      </c>
    </row>
    <row r="269" spans="1:10" x14ac:dyDescent="0.3">
      <c r="A269" s="1">
        <v>45101</v>
      </c>
      <c r="B269" s="26">
        <v>28833155821.135017</v>
      </c>
      <c r="C269" s="26">
        <v>28467230856.648399</v>
      </c>
      <c r="D269" s="5">
        <f t="shared" si="21"/>
        <v>0</v>
      </c>
      <c r="E269" s="4">
        <f>C269*(1+ReservesUSDT!$H$9)</f>
        <v>28467230856.648399</v>
      </c>
      <c r="F269" s="4">
        <f t="shared" si="22"/>
        <v>28467230856.648399</v>
      </c>
      <c r="G269" s="5">
        <f t="shared" si="23"/>
        <v>-5.6499598287733529E-4</v>
      </c>
      <c r="H269" s="5"/>
      <c r="I269" s="4">
        <f t="shared" si="24"/>
        <v>0</v>
      </c>
      <c r="J269">
        <f t="shared" si="20"/>
        <v>0</v>
      </c>
    </row>
    <row r="270" spans="1:10" x14ac:dyDescent="0.3">
      <c r="A270" s="1">
        <v>45102</v>
      </c>
      <c r="B270" s="26">
        <v>28833155821.135017</v>
      </c>
      <c r="C270" s="26">
        <v>28474568747.898701</v>
      </c>
      <c r="D270" s="5">
        <f t="shared" si="21"/>
        <v>0</v>
      </c>
      <c r="E270" s="4">
        <f>C270*(1+ReservesUSDT!$H$9)</f>
        <v>28474568747.898701</v>
      </c>
      <c r="F270" s="4">
        <f t="shared" si="22"/>
        <v>28474568747.898701</v>
      </c>
      <c r="G270" s="5">
        <f t="shared" si="23"/>
        <v>2.5776624664522392E-4</v>
      </c>
      <c r="H270" s="5"/>
      <c r="I270" s="4">
        <f t="shared" si="24"/>
        <v>0</v>
      </c>
      <c r="J270">
        <f t="shared" si="20"/>
        <v>0</v>
      </c>
    </row>
    <row r="271" spans="1:10" x14ac:dyDescent="0.3">
      <c r="A271" s="1">
        <v>45103</v>
      </c>
      <c r="B271" s="26">
        <v>28709295873.87434</v>
      </c>
      <c r="C271" s="26">
        <v>28458880892.982498</v>
      </c>
      <c r="D271" s="5">
        <f t="shared" si="21"/>
        <v>-4.2957471609780104E-3</v>
      </c>
      <c r="E271" s="4">
        <f>C271*(1+ReservesUSDT!$H$9)</f>
        <v>28458880892.982498</v>
      </c>
      <c r="F271" s="4">
        <f t="shared" si="22"/>
        <v>28336628736.181858</v>
      </c>
      <c r="G271" s="5">
        <f t="shared" si="23"/>
        <v>-4.8443231199777883E-3</v>
      </c>
      <c r="H271" s="5"/>
      <c r="I271" s="4">
        <f t="shared" si="24"/>
        <v>-122252156.80064011</v>
      </c>
      <c r="J271">
        <f t="shared" si="20"/>
        <v>0</v>
      </c>
    </row>
    <row r="272" spans="1:10" x14ac:dyDescent="0.3">
      <c r="A272" s="1">
        <v>45104</v>
      </c>
      <c r="B272" s="26">
        <v>28820212456.646278</v>
      </c>
      <c r="C272" s="26">
        <v>28371551696.0686</v>
      </c>
      <c r="D272" s="5">
        <f t="shared" si="21"/>
        <v>3.8634379351976094E-3</v>
      </c>
      <c r="E272" s="4">
        <f>C272*(1+ReservesUSDT!$H$9)</f>
        <v>28371551696.0686</v>
      </c>
      <c r="F272" s="4">
        <f t="shared" si="22"/>
        <v>28481163425.171612</v>
      </c>
      <c r="G272" s="5">
        <f t="shared" si="23"/>
        <v>5.10063107137383E-3</v>
      </c>
      <c r="H272" s="5"/>
      <c r="I272" s="4">
        <f t="shared" si="24"/>
        <v>109611729.10301208</v>
      </c>
      <c r="J272">
        <f t="shared" si="20"/>
        <v>1</v>
      </c>
    </row>
    <row r="273" spans="1:10" x14ac:dyDescent="0.3">
      <c r="A273" s="1">
        <v>45105</v>
      </c>
      <c r="B273" s="26">
        <v>28554052711.204079</v>
      </c>
      <c r="C273" s="26">
        <v>28225577858.9403</v>
      </c>
      <c r="D273" s="5">
        <f t="shared" si="21"/>
        <v>-9.2351763833309342E-3</v>
      </c>
      <c r="E273" s="4">
        <f>C273*(1+ReservesUSDT!$H$9)</f>
        <v>28225577858.9403</v>
      </c>
      <c r="F273" s="4">
        <f t="shared" si="22"/>
        <v>27964909668.891544</v>
      </c>
      <c r="G273" s="5">
        <f t="shared" si="23"/>
        <v>-1.8126147045798104E-2</v>
      </c>
      <c r="H273" s="5"/>
      <c r="I273" s="4">
        <f t="shared" si="24"/>
        <v>-260668190.04875565</v>
      </c>
      <c r="J273">
        <f t="shared" si="20"/>
        <v>0</v>
      </c>
    </row>
    <row r="274" spans="1:10" x14ac:dyDescent="0.3">
      <c r="A274" s="1">
        <v>45106</v>
      </c>
      <c r="B274" s="26">
        <v>28560175932.789627</v>
      </c>
      <c r="C274" s="26">
        <v>28123528987.234402</v>
      </c>
      <c r="D274" s="5">
        <f t="shared" si="21"/>
        <v>2.1444317020349838E-4</v>
      </c>
      <c r="E274" s="4">
        <f>C274*(1+ReservesUSDT!$H$9)</f>
        <v>28123528987.234402</v>
      </c>
      <c r="F274" s="4">
        <f t="shared" si="22"/>
        <v>28129559885.947735</v>
      </c>
      <c r="G274" s="5">
        <f t="shared" si="23"/>
        <v>5.8877435688393836E-3</v>
      </c>
      <c r="H274" s="5"/>
      <c r="I274" s="4">
        <f t="shared" si="24"/>
        <v>6030898.7133331299</v>
      </c>
      <c r="J274">
        <f t="shared" si="20"/>
        <v>1</v>
      </c>
    </row>
    <row r="275" spans="1:10" x14ac:dyDescent="0.3">
      <c r="A275" s="18">
        <v>45107</v>
      </c>
      <c r="B275" s="26">
        <v>27439541303</v>
      </c>
      <c r="C275" s="26">
        <v>27953686257.361198</v>
      </c>
      <c r="D275" s="5">
        <v>0</v>
      </c>
      <c r="E275" s="4">
        <f>C275*(1+ReservesUSDT!$H$10)</f>
        <v>28010023088.919491</v>
      </c>
      <c r="F275" s="4">
        <f t="shared" si="22"/>
        <v>28010023088.919491</v>
      </c>
      <c r="G275" s="5">
        <f t="shared" si="23"/>
        <v>-4.2495082579645776E-3</v>
      </c>
      <c r="H275" s="5"/>
      <c r="I275" s="4">
        <f t="shared" si="24"/>
        <v>56336831.558292389</v>
      </c>
      <c r="J275">
        <f t="shared" si="20"/>
        <v>1</v>
      </c>
    </row>
    <row r="276" spans="1:10" x14ac:dyDescent="0.3">
      <c r="A276" s="1">
        <v>45108</v>
      </c>
      <c r="B276" s="26">
        <v>27439541303</v>
      </c>
      <c r="C276" s="26">
        <v>27367221915.429699</v>
      </c>
      <c r="D276" s="5">
        <f t="shared" si="21"/>
        <v>0</v>
      </c>
      <c r="E276" s="4">
        <f>C276*(1+ReservesUSDT!$H$10)</f>
        <v>27422376808.314781</v>
      </c>
      <c r="F276" s="4">
        <f t="shared" si="22"/>
        <v>27422376808.314781</v>
      </c>
      <c r="G276" s="5">
        <f t="shared" si="23"/>
        <v>-2.0979857058282009E-2</v>
      </c>
      <c r="H276" s="5"/>
      <c r="I276" s="4">
        <f t="shared" si="24"/>
        <v>55154892.885082245</v>
      </c>
      <c r="J276">
        <f t="shared" si="20"/>
        <v>1</v>
      </c>
    </row>
    <row r="277" spans="1:10" x14ac:dyDescent="0.3">
      <c r="A277" s="1">
        <v>45109</v>
      </c>
      <c r="B277" s="26">
        <v>27439541303</v>
      </c>
      <c r="C277" s="26">
        <v>27391541347.359501</v>
      </c>
      <c r="D277" s="5">
        <f t="shared" si="21"/>
        <v>0</v>
      </c>
      <c r="E277" s="4">
        <f>C277*(1+ReservesUSDT!$H$10)</f>
        <v>27446745252.733585</v>
      </c>
      <c r="F277" s="4">
        <f t="shared" si="22"/>
        <v>27446745252.733585</v>
      </c>
      <c r="G277" s="5">
        <f t="shared" si="23"/>
        <v>8.8863356335382919E-4</v>
      </c>
      <c r="H277" s="5"/>
      <c r="I277" s="4">
        <f t="shared" si="24"/>
        <v>55203905.374084473</v>
      </c>
      <c r="J277">
        <f t="shared" si="20"/>
        <v>1</v>
      </c>
    </row>
    <row r="278" spans="1:10" x14ac:dyDescent="0.3">
      <c r="A278" s="1">
        <v>45110</v>
      </c>
      <c r="B278" s="26">
        <v>27435646601.599998</v>
      </c>
      <c r="C278" s="26">
        <v>27389450379.401699</v>
      </c>
      <c r="D278" s="5">
        <f t="shared" si="21"/>
        <v>-1.419375548954863E-4</v>
      </c>
      <c r="E278" s="4">
        <f>C278*(1+ReservesUSDT!$H$10)</f>
        <v>27444650070.715836</v>
      </c>
      <c r="F278" s="4">
        <f t="shared" si="22"/>
        <v>27440754644.189838</v>
      </c>
      <c r="G278" s="5">
        <f t="shared" si="23"/>
        <v>-2.1826298486704202E-4</v>
      </c>
      <c r="H278" s="5"/>
      <c r="I278" s="4">
        <f t="shared" si="24"/>
        <v>51304264.788139343</v>
      </c>
      <c r="J278">
        <f t="shared" si="20"/>
        <v>1</v>
      </c>
    </row>
    <row r="279" spans="1:10" x14ac:dyDescent="0.3">
      <c r="A279" s="1">
        <v>45111</v>
      </c>
      <c r="B279" s="26">
        <v>27380017097.43935</v>
      </c>
      <c r="C279" s="26">
        <v>27689207015.4296</v>
      </c>
      <c r="D279" s="5">
        <f t="shared" si="21"/>
        <v>-2.0276359791499914E-3</v>
      </c>
      <c r="E279" s="4">
        <f>C279*(1+ReservesUSDT!$H$10)</f>
        <v>27745010825.247353</v>
      </c>
      <c r="F279" s="4">
        <f t="shared" si="22"/>
        <v>27688754043.056175</v>
      </c>
      <c r="G279" s="5">
        <f t="shared" si="23"/>
        <v>9.0376304180412523E-3</v>
      </c>
      <c r="H279" s="5"/>
      <c r="I279" s="4">
        <f t="shared" si="24"/>
        <v>-452972.37342453003</v>
      </c>
      <c r="J279">
        <f t="shared" si="20"/>
        <v>0</v>
      </c>
    </row>
    <row r="280" spans="1:10" x14ac:dyDescent="0.3">
      <c r="A280" s="1">
        <v>45112</v>
      </c>
      <c r="B280" s="26">
        <v>27373302548.446301</v>
      </c>
      <c r="C280" s="26">
        <v>27754724322.122398</v>
      </c>
      <c r="D280" s="5">
        <f t="shared" si="21"/>
        <v>-2.4523538349717039E-4</v>
      </c>
      <c r="E280" s="4">
        <f>C280*(1+ReservesUSDT!$H$10)</f>
        <v>27810660173.111301</v>
      </c>
      <c r="F280" s="4">
        <f t="shared" si="22"/>
        <v>27803840015.198437</v>
      </c>
      <c r="G280" s="5">
        <f t="shared" si="23"/>
        <v>4.1564157044878995E-3</v>
      </c>
      <c r="H280" s="5"/>
      <c r="I280" s="4">
        <f t="shared" si="24"/>
        <v>49115693.076038361</v>
      </c>
      <c r="J280">
        <f t="shared" si="20"/>
        <v>1</v>
      </c>
    </row>
    <row r="281" spans="1:10" x14ac:dyDescent="0.3">
      <c r="A281" s="1">
        <v>45113</v>
      </c>
      <c r="B281" s="26">
        <v>27357207774.509964</v>
      </c>
      <c r="C281" s="26">
        <v>27662665651.915199</v>
      </c>
      <c r="D281" s="5">
        <f t="shared" si="21"/>
        <v>-5.8797340612632993E-4</v>
      </c>
      <c r="E281" s="4">
        <f>C281*(1+ReservesUSDT!$H$10)</f>
        <v>27718415971.244728</v>
      </c>
      <c r="F281" s="4">
        <f t="shared" si="22"/>
        <v>27702118279.793686</v>
      </c>
      <c r="G281" s="5">
        <f t="shared" si="23"/>
        <v>-3.6585498747348059E-3</v>
      </c>
      <c r="H281" s="5"/>
      <c r="I281" s="4">
        <f t="shared" si="24"/>
        <v>39452627.878486633</v>
      </c>
      <c r="J281">
        <f t="shared" si="20"/>
        <v>1</v>
      </c>
    </row>
    <row r="282" spans="1:10" x14ac:dyDescent="0.3">
      <c r="A282" s="1">
        <v>45114</v>
      </c>
      <c r="B282" s="26">
        <v>27351858944.638451</v>
      </c>
      <c r="C282" s="26">
        <v>27577560159.376598</v>
      </c>
      <c r="D282" s="5">
        <f t="shared" si="21"/>
        <v>-1.9551812142528416E-4</v>
      </c>
      <c r="E282" s="4">
        <f>C282*(1+ReservesUSDT!$H$10)</f>
        <v>27633138960.225391</v>
      </c>
      <c r="F282" s="4">
        <f t="shared" si="22"/>
        <v>27627736180.806805</v>
      </c>
      <c r="G282" s="5">
        <f t="shared" si="23"/>
        <v>-2.685068998537076E-3</v>
      </c>
      <c r="H282" s="5"/>
      <c r="I282" s="4">
        <f t="shared" si="24"/>
        <v>50176021.430206299</v>
      </c>
      <c r="J282">
        <f t="shared" si="20"/>
        <v>1</v>
      </c>
    </row>
    <row r="283" spans="1:10" x14ac:dyDescent="0.3">
      <c r="A283" s="1">
        <v>45115</v>
      </c>
      <c r="B283" s="26">
        <v>27351858944.638451</v>
      </c>
      <c r="C283" s="26">
        <v>27490882353.583099</v>
      </c>
      <c r="D283" s="5">
        <f t="shared" si="21"/>
        <v>0</v>
      </c>
      <c r="E283" s="4">
        <f>C283*(1+ReservesUSDT!$H$10)</f>
        <v>27546286467.168827</v>
      </c>
      <c r="F283" s="4">
        <f t="shared" si="22"/>
        <v>27546286467.168827</v>
      </c>
      <c r="G283" s="5">
        <f t="shared" si="23"/>
        <v>-2.9481139209140603E-3</v>
      </c>
      <c r="H283" s="5"/>
      <c r="I283" s="4">
        <f t="shared" si="24"/>
        <v>55404113.585727692</v>
      </c>
      <c r="J283">
        <f t="shared" si="20"/>
        <v>1</v>
      </c>
    </row>
    <row r="284" spans="1:10" x14ac:dyDescent="0.3">
      <c r="A284" s="1">
        <v>45116</v>
      </c>
      <c r="B284" s="26">
        <v>27351858944.638451</v>
      </c>
      <c r="C284" s="26">
        <v>27520618446.8372</v>
      </c>
      <c r="D284" s="5">
        <f t="shared" si="21"/>
        <v>0</v>
      </c>
      <c r="E284" s="4">
        <f>C284*(1+ReservesUSDT!$H$10)</f>
        <v>27576082489.452019</v>
      </c>
      <c r="F284" s="4">
        <f t="shared" si="22"/>
        <v>27576082489.452019</v>
      </c>
      <c r="G284" s="5">
        <f t="shared" si="23"/>
        <v>1.081671110866585E-3</v>
      </c>
      <c r="H284" s="5"/>
      <c r="I284" s="4">
        <f t="shared" si="24"/>
        <v>55464042.614818573</v>
      </c>
      <c r="J284">
        <f t="shared" si="20"/>
        <v>1</v>
      </c>
    </row>
    <row r="285" spans="1:10" x14ac:dyDescent="0.3">
      <c r="A285" s="1">
        <v>45117</v>
      </c>
      <c r="B285" s="26">
        <v>27350523074.378044</v>
      </c>
      <c r="C285" s="26">
        <v>27497914255.731098</v>
      </c>
      <c r="D285" s="5">
        <f t="shared" si="21"/>
        <v>-4.884019996996779E-5</v>
      </c>
      <c r="E285" s="4">
        <f>C285*(1+ReservesUSDT!$H$10)</f>
        <v>27553332541.153885</v>
      </c>
      <c r="F285" s="4">
        <f t="shared" si="22"/>
        <v>27551986830.882736</v>
      </c>
      <c r="G285" s="5">
        <f t="shared" si="23"/>
        <v>-8.7378831197285674E-4</v>
      </c>
      <c r="H285" s="5"/>
      <c r="I285" s="4">
        <f t="shared" si="24"/>
        <v>54072575.151638031</v>
      </c>
      <c r="J285">
        <f t="shared" si="20"/>
        <v>1</v>
      </c>
    </row>
    <row r="286" spans="1:10" x14ac:dyDescent="0.3">
      <c r="A286" s="1">
        <v>45118</v>
      </c>
      <c r="B286" s="26">
        <v>27302443767.83564</v>
      </c>
      <c r="C286" s="26">
        <v>27383207895.857399</v>
      </c>
      <c r="D286" s="5">
        <f t="shared" si="21"/>
        <v>-1.757893492993004E-3</v>
      </c>
      <c r="E286" s="4">
        <f>C286*(1+ReservesUSDT!$H$10)</f>
        <v>27438395006.299706</v>
      </c>
      <c r="F286" s="4">
        <f t="shared" si="22"/>
        <v>27390161230.25996</v>
      </c>
      <c r="G286" s="5">
        <f t="shared" si="23"/>
        <v>-5.873463921715707E-3</v>
      </c>
      <c r="H286" s="5"/>
      <c r="I286" s="4">
        <f t="shared" si="24"/>
        <v>6953334.4025611877</v>
      </c>
      <c r="J286">
        <f t="shared" si="20"/>
        <v>1</v>
      </c>
    </row>
    <row r="287" spans="1:10" x14ac:dyDescent="0.3">
      <c r="A287" s="1">
        <v>45119</v>
      </c>
      <c r="B287" s="26">
        <v>27322809224.217663</v>
      </c>
      <c r="C287" s="26">
        <v>27372801556.991402</v>
      </c>
      <c r="D287" s="5">
        <f t="shared" si="21"/>
        <v>7.4592064194689111E-4</v>
      </c>
      <c r="E287" s="4">
        <f>C287*(1+ReservesUSDT!$H$10)</f>
        <v>27427967694.880951</v>
      </c>
      <c r="F287" s="4">
        <f t="shared" si="22"/>
        <v>27448426782.151215</v>
      </c>
      <c r="G287" s="5">
        <f t="shared" si="23"/>
        <v>2.1272438450228659E-3</v>
      </c>
      <c r="H287" s="5"/>
      <c r="I287" s="4">
        <f t="shared" si="24"/>
        <v>75625225.159812927</v>
      </c>
      <c r="J287">
        <f t="shared" si="20"/>
        <v>1</v>
      </c>
    </row>
    <row r="288" spans="1:10" x14ac:dyDescent="0.3">
      <c r="A288" s="1">
        <v>45120</v>
      </c>
      <c r="B288" s="26">
        <v>27316982581.975018</v>
      </c>
      <c r="C288" s="26">
        <v>27274501888.459099</v>
      </c>
      <c r="D288" s="5">
        <f t="shared" si="21"/>
        <v>-2.1325194619742103E-4</v>
      </c>
      <c r="E288" s="4">
        <f>C288*(1+ReservesUSDT!$H$10)</f>
        <v>27329469916.810703</v>
      </c>
      <c r="F288" s="4">
        <f t="shared" si="22"/>
        <v>27323641854.162399</v>
      </c>
      <c r="G288" s="5">
        <f t="shared" si="23"/>
        <v>-4.5461595660542097E-3</v>
      </c>
      <c r="H288" s="5"/>
      <c r="I288" s="4">
        <f t="shared" si="24"/>
        <v>49139965.703300476</v>
      </c>
      <c r="J288">
        <f t="shared" si="20"/>
        <v>1</v>
      </c>
    </row>
    <row r="289" spans="1:10" x14ac:dyDescent="0.3">
      <c r="A289" s="1">
        <v>45121</v>
      </c>
      <c r="B289" s="26">
        <v>27324131047.23003</v>
      </c>
      <c r="C289" s="26">
        <v>27379899146.055199</v>
      </c>
      <c r="D289" s="5">
        <f t="shared" si="21"/>
        <v>2.6168575660070862E-4</v>
      </c>
      <c r="E289" s="4">
        <f>C289*(1+ReservesUSDT!$H$10)</f>
        <v>27435079588.164803</v>
      </c>
      <c r="F289" s="4">
        <f t="shared" si="22"/>
        <v>27442258957.724232</v>
      </c>
      <c r="G289" s="5">
        <f t="shared" si="23"/>
        <v>4.3411893698117208E-3</v>
      </c>
      <c r="H289" s="5"/>
      <c r="I289" s="4">
        <f t="shared" si="24"/>
        <v>62359811.669033051</v>
      </c>
      <c r="J289">
        <f t="shared" si="20"/>
        <v>1</v>
      </c>
    </row>
    <row r="290" spans="1:10" x14ac:dyDescent="0.3">
      <c r="A290" s="1">
        <v>45122</v>
      </c>
      <c r="B290" s="26">
        <v>27324131047.23003</v>
      </c>
      <c r="C290" s="26">
        <v>27253533176.869598</v>
      </c>
      <c r="D290" s="5">
        <f t="shared" si="21"/>
        <v>0</v>
      </c>
      <c r="E290" s="4">
        <f>C290*(1+ReservesUSDT!$H$10)</f>
        <v>27308458945.650784</v>
      </c>
      <c r="F290" s="4">
        <f t="shared" si="22"/>
        <v>27308458945.650784</v>
      </c>
      <c r="G290" s="5">
        <f t="shared" si="23"/>
        <v>-4.8756923502387989E-3</v>
      </c>
      <c r="H290" s="5"/>
      <c r="I290" s="4">
        <f t="shared" si="24"/>
        <v>54925768.78118515</v>
      </c>
      <c r="J290">
        <f t="shared" si="20"/>
        <v>1</v>
      </c>
    </row>
    <row r="291" spans="1:10" x14ac:dyDescent="0.3">
      <c r="A291" s="1">
        <v>45123</v>
      </c>
      <c r="B291" s="26">
        <v>27324131047.23003</v>
      </c>
      <c r="C291" s="26">
        <v>27284376844.538601</v>
      </c>
      <c r="D291" s="5">
        <f t="shared" si="21"/>
        <v>0</v>
      </c>
      <c r="E291" s="4">
        <f>C291*(1+ReservesUSDT!$H$10)</f>
        <v>27339364774.51363</v>
      </c>
      <c r="F291" s="4">
        <f t="shared" si="22"/>
        <v>27339364774.51363</v>
      </c>
      <c r="G291" s="5">
        <f t="shared" si="23"/>
        <v>1.1317309747999719E-3</v>
      </c>
      <c r="H291" s="5"/>
      <c r="I291" s="4">
        <f t="shared" si="24"/>
        <v>54987929.975028992</v>
      </c>
      <c r="J291">
        <f t="shared" si="20"/>
        <v>1</v>
      </c>
    </row>
    <row r="292" spans="1:10" x14ac:dyDescent="0.3">
      <c r="A292" s="1">
        <v>45124</v>
      </c>
      <c r="B292" s="26">
        <v>27307672602.252357</v>
      </c>
      <c r="C292" s="26">
        <v>27220350352.6534</v>
      </c>
      <c r="D292" s="5">
        <f t="shared" si="21"/>
        <v>-6.0234102044174774E-4</v>
      </c>
      <c r="E292" s="4">
        <f>C292*(1+ReservesUSDT!$H$10)</f>
        <v>27275209245.990635</v>
      </c>
      <c r="F292" s="4">
        <f t="shared" si="22"/>
        <v>27258780268.620644</v>
      </c>
      <c r="G292" s="5">
        <f t="shared" si="23"/>
        <v>-2.9475632136160305E-3</v>
      </c>
      <c r="H292" s="5"/>
      <c r="I292" s="4">
        <f t="shared" si="24"/>
        <v>38429915.967243195</v>
      </c>
      <c r="J292">
        <f t="shared" si="20"/>
        <v>1</v>
      </c>
    </row>
    <row r="293" spans="1:10" x14ac:dyDescent="0.3">
      <c r="A293" s="1">
        <v>45125</v>
      </c>
      <c r="B293" s="26">
        <v>27303698131.206558</v>
      </c>
      <c r="C293" s="26">
        <v>27030808524.695499</v>
      </c>
      <c r="D293" s="5">
        <f t="shared" si="21"/>
        <v>-1.4554411515360844E-4</v>
      </c>
      <c r="E293" s="4">
        <f>C293*(1+ReservesUSDT!$H$10)</f>
        <v>27085285422.401226</v>
      </c>
      <c r="F293" s="4">
        <f t="shared" si="22"/>
        <v>27081343318.50074</v>
      </c>
      <c r="G293" s="5">
        <f t="shared" si="23"/>
        <v>-6.5093503220378058E-3</v>
      </c>
      <c r="H293" s="5"/>
      <c r="I293" s="4">
        <f t="shared" si="24"/>
        <v>50534793.805240631</v>
      </c>
      <c r="J293">
        <f t="shared" si="20"/>
        <v>1</v>
      </c>
    </row>
    <row r="294" spans="1:10" x14ac:dyDescent="0.3">
      <c r="A294" s="1">
        <v>45126</v>
      </c>
      <c r="B294" s="26">
        <v>27292296370.017101</v>
      </c>
      <c r="C294" s="26">
        <v>27005085335.151001</v>
      </c>
      <c r="D294" s="5">
        <f t="shared" si="21"/>
        <v>-4.1759036210649363E-4</v>
      </c>
      <c r="E294" s="4">
        <f>C294*(1+ReservesUSDT!$H$10)</f>
        <v>27059510391.28624</v>
      </c>
      <c r="F294" s="4">
        <f t="shared" si="22"/>
        <v>27048210600.543518</v>
      </c>
      <c r="G294" s="5">
        <f t="shared" si="23"/>
        <v>-1.2234517899482194E-3</v>
      </c>
      <c r="H294" s="5"/>
      <c r="I294" s="4">
        <f t="shared" si="24"/>
        <v>43125265.39251709</v>
      </c>
      <c r="J294">
        <f t="shared" si="20"/>
        <v>1</v>
      </c>
    </row>
    <row r="295" spans="1:10" x14ac:dyDescent="0.3">
      <c r="A295" s="1">
        <v>45127</v>
      </c>
      <c r="B295" s="26">
        <v>27293104497.833603</v>
      </c>
      <c r="C295" s="26">
        <v>26981643197.491402</v>
      </c>
      <c r="D295" s="5">
        <f t="shared" si="21"/>
        <v>2.9610107026003656E-5</v>
      </c>
      <c r="E295" s="4">
        <f>C295*(1+ReservesUSDT!$H$10)</f>
        <v>27036021009.204258</v>
      </c>
      <c r="F295" s="4">
        <f t="shared" si="22"/>
        <v>27036821548.679901</v>
      </c>
      <c r="G295" s="5">
        <f t="shared" si="23"/>
        <v>-4.2106489156765463E-4</v>
      </c>
      <c r="H295" s="5"/>
      <c r="I295" s="4">
        <f t="shared" si="24"/>
        <v>55178351.188499451</v>
      </c>
      <c r="J295">
        <f t="shared" si="20"/>
        <v>1</v>
      </c>
    </row>
    <row r="296" spans="1:10" x14ac:dyDescent="0.3">
      <c r="A296" s="1">
        <v>45128</v>
      </c>
      <c r="B296" s="26">
        <v>27285690117.264969</v>
      </c>
      <c r="C296" s="26">
        <v>26923508798.083099</v>
      </c>
      <c r="D296" s="5">
        <f t="shared" si="21"/>
        <v>-2.7165764778508622E-4</v>
      </c>
      <c r="E296" s="4">
        <f>C296*(1+ReservesUSDT!$H$10)</f>
        <v>26977769447.864716</v>
      </c>
      <c r="F296" s="4">
        <f t="shared" si="22"/>
        <v>26970440730.474018</v>
      </c>
      <c r="G296" s="5">
        <f t="shared" si="23"/>
        <v>-2.4552005155770293E-3</v>
      </c>
      <c r="H296" s="5"/>
      <c r="I296" s="4">
        <f t="shared" si="24"/>
        <v>46931932.390918732</v>
      </c>
      <c r="J296">
        <f t="shared" si="20"/>
        <v>1</v>
      </c>
    </row>
    <row r="297" spans="1:10" x14ac:dyDescent="0.3">
      <c r="A297" s="1">
        <v>45129</v>
      </c>
      <c r="B297" s="26">
        <v>27285690117.264969</v>
      </c>
      <c r="C297" s="26">
        <v>26853748455.589401</v>
      </c>
      <c r="D297" s="5">
        <f t="shared" si="21"/>
        <v>0</v>
      </c>
      <c r="E297" s="4">
        <f>C297*(1+ReservesUSDT!$H$10)</f>
        <v>26907868512.941513</v>
      </c>
      <c r="F297" s="4">
        <f t="shared" si="22"/>
        <v>26907868512.941513</v>
      </c>
      <c r="G297" s="5">
        <f t="shared" si="23"/>
        <v>-2.3200294781169227E-3</v>
      </c>
      <c r="H297" s="5"/>
      <c r="I297" s="4">
        <f t="shared" si="24"/>
        <v>54120057.352111816</v>
      </c>
      <c r="J297">
        <f t="shared" si="20"/>
        <v>1</v>
      </c>
    </row>
    <row r="298" spans="1:10" x14ac:dyDescent="0.3">
      <c r="A298" s="1">
        <v>45130</v>
      </c>
      <c r="B298" s="26">
        <v>27285690117.264969</v>
      </c>
      <c r="C298" s="26">
        <v>26847685807.490898</v>
      </c>
      <c r="D298" s="5">
        <f t="shared" si="21"/>
        <v>0</v>
      </c>
      <c r="E298" s="4">
        <f>C298*(1+ReservesUSDT!$H$10)</f>
        <v>26901793646.404926</v>
      </c>
      <c r="F298" s="4">
        <f t="shared" si="22"/>
        <v>26901793646.404926</v>
      </c>
      <c r="G298" s="5">
        <f t="shared" si="23"/>
        <v>-2.2576543116616671E-4</v>
      </c>
      <c r="H298" s="5"/>
      <c r="I298" s="4">
        <f t="shared" si="24"/>
        <v>54107838.914028168</v>
      </c>
      <c r="J298">
        <f t="shared" si="20"/>
        <v>1</v>
      </c>
    </row>
    <row r="299" spans="1:10" x14ac:dyDescent="0.3">
      <c r="A299" s="1">
        <v>45131</v>
      </c>
      <c r="B299" s="26">
        <v>27281732517.604267</v>
      </c>
      <c r="C299" s="26">
        <v>26846574717.0028</v>
      </c>
      <c r="D299" s="5">
        <f t="shared" si="21"/>
        <v>-1.45043047974718E-4</v>
      </c>
      <c r="E299" s="4">
        <f>C299*(1+ReservesUSDT!$H$10)</f>
        <v>26900680316.665909</v>
      </c>
      <c r="F299" s="4">
        <f t="shared" si="22"/>
        <v>26896778560.000187</v>
      </c>
      <c r="G299" s="5">
        <f t="shared" si="23"/>
        <v>-1.8642200853434844E-4</v>
      </c>
      <c r="H299" s="5"/>
      <c r="I299" s="4">
        <f t="shared" si="24"/>
        <v>50203842.997386932</v>
      </c>
      <c r="J299">
        <f t="shared" si="20"/>
        <v>1</v>
      </c>
    </row>
    <row r="300" spans="1:10" x14ac:dyDescent="0.3">
      <c r="A300" s="1">
        <v>45132</v>
      </c>
      <c r="B300" s="26">
        <v>27274628741.539707</v>
      </c>
      <c r="C300" s="26">
        <v>26698348903.098801</v>
      </c>
      <c r="D300" s="5">
        <f t="shared" si="21"/>
        <v>-2.6038581164066599E-4</v>
      </c>
      <c r="E300" s="4">
        <f>C300*(1+ReservesUSDT!$H$10)</f>
        <v>26752155773.906128</v>
      </c>
      <c r="F300" s="4">
        <f t="shared" si="22"/>
        <v>26745189892.111801</v>
      </c>
      <c r="G300" s="5">
        <f t="shared" si="23"/>
        <v>-5.6359414028051063E-3</v>
      </c>
      <c r="H300" s="5"/>
      <c r="I300" s="4">
        <f t="shared" si="24"/>
        <v>46840989.013000488</v>
      </c>
      <c r="J300">
        <f t="shared" si="20"/>
        <v>1</v>
      </c>
    </row>
    <row r="301" spans="1:10" x14ac:dyDescent="0.3">
      <c r="A301" s="1">
        <v>45133</v>
      </c>
      <c r="B301" s="26">
        <v>27269362490.644199</v>
      </c>
      <c r="C301" s="26">
        <v>26681213248.210701</v>
      </c>
      <c r="D301" s="5">
        <f t="shared" si="21"/>
        <v>-1.9308240436238187E-4</v>
      </c>
      <c r="E301" s="4">
        <f>C301*(1+ReservesUSDT!$H$10)</f>
        <v>26734985584.449165</v>
      </c>
      <c r="F301" s="4">
        <f t="shared" si="22"/>
        <v>26729823529.151928</v>
      </c>
      <c r="G301" s="5">
        <f t="shared" si="23"/>
        <v>-5.7454678848271477E-4</v>
      </c>
      <c r="H301" s="5"/>
      <c r="I301" s="4">
        <f t="shared" si="24"/>
        <v>48610280.941226959</v>
      </c>
      <c r="J301">
        <f t="shared" si="20"/>
        <v>1</v>
      </c>
    </row>
    <row r="302" spans="1:10" x14ac:dyDescent="0.3">
      <c r="A302" s="1">
        <v>45134</v>
      </c>
      <c r="B302" s="26">
        <v>27252599017.478077</v>
      </c>
      <c r="C302" s="26">
        <v>26602988139.912201</v>
      </c>
      <c r="D302" s="5">
        <f t="shared" si="21"/>
        <v>-6.1473652608761168E-4</v>
      </c>
      <c r="E302" s="4">
        <f>C302*(1+ReservesUSDT!$H$10)</f>
        <v>26656602824.143368</v>
      </c>
      <c r="F302" s="4">
        <f t="shared" si="22"/>
        <v>26640216036.725956</v>
      </c>
      <c r="G302" s="5">
        <f t="shared" si="23"/>
        <v>-3.3523413399360745E-3</v>
      </c>
      <c r="H302" s="5"/>
      <c r="I302" s="4">
        <f t="shared" si="24"/>
        <v>37227896.813755035</v>
      </c>
      <c r="J302">
        <f t="shared" si="20"/>
        <v>1</v>
      </c>
    </row>
    <row r="303" spans="1:10" x14ac:dyDescent="0.3">
      <c r="A303" s="1">
        <v>45135</v>
      </c>
      <c r="B303" s="26">
        <v>27259682669.449856</v>
      </c>
      <c r="C303" s="26">
        <v>26578209753.9189</v>
      </c>
      <c r="D303" s="5">
        <f t="shared" si="21"/>
        <v>2.5992574019218743E-4</v>
      </c>
      <c r="E303" s="4">
        <f>C303*(1+ReservesUSDT!$H$10)</f>
        <v>26631774500.70192</v>
      </c>
      <c r="F303" s="4">
        <f t="shared" si="22"/>
        <v>26638696784.401649</v>
      </c>
      <c r="G303" s="5">
        <f t="shared" si="23"/>
        <v>-5.702852868055052E-5</v>
      </c>
      <c r="H303" s="5"/>
      <c r="I303" s="4">
        <f t="shared" si="24"/>
        <v>60487030.482749939</v>
      </c>
      <c r="J303">
        <f t="shared" si="20"/>
        <v>1</v>
      </c>
    </row>
    <row r="304" spans="1:10" x14ac:dyDescent="0.3">
      <c r="A304" s="1">
        <v>45136</v>
      </c>
      <c r="B304" s="26">
        <v>27259682669.449856</v>
      </c>
      <c r="C304" s="26">
        <v>26547001183.582199</v>
      </c>
      <c r="D304" s="5">
        <f t="shared" si="21"/>
        <v>0</v>
      </c>
      <c r="E304" s="4">
        <f>C304*(1+ReservesUSDT!$H$10)</f>
        <v>26600503033.759953</v>
      </c>
      <c r="F304" s="4">
        <f t="shared" si="22"/>
        <v>26600503033.759953</v>
      </c>
      <c r="G304" s="5">
        <f t="shared" si="23"/>
        <v>-1.4337694877048703E-3</v>
      </c>
      <c r="H304" s="5"/>
      <c r="I304" s="4">
        <f t="shared" si="24"/>
        <v>53501850.177753448</v>
      </c>
      <c r="J304">
        <f t="shared" si="20"/>
        <v>1</v>
      </c>
    </row>
    <row r="305" spans="1:10" x14ac:dyDescent="0.3">
      <c r="A305" s="1">
        <v>45137</v>
      </c>
      <c r="B305" s="26">
        <v>27259682669.449856</v>
      </c>
      <c r="C305" s="26">
        <v>26545084511.690701</v>
      </c>
      <c r="D305" s="5">
        <f t="shared" si="21"/>
        <v>0</v>
      </c>
      <c r="E305" s="4">
        <f>C305*(1+ReservesUSDT!$H$10)</f>
        <v>26598582499.078392</v>
      </c>
      <c r="F305" s="4">
        <f t="shared" si="22"/>
        <v>26598582499.078392</v>
      </c>
      <c r="G305" s="5">
        <f t="shared" si="23"/>
        <v>-7.2199186576399517E-5</v>
      </c>
      <c r="H305" s="5"/>
      <c r="I305" s="4">
        <f t="shared" si="24"/>
        <v>53497987.387691498</v>
      </c>
      <c r="J305">
        <f t="shared" si="20"/>
        <v>1</v>
      </c>
    </row>
    <row r="306" spans="1:10" x14ac:dyDescent="0.3">
      <c r="A306" s="1">
        <v>45138</v>
      </c>
      <c r="B306" s="26">
        <v>27269697522.288219</v>
      </c>
      <c r="C306" s="26">
        <v>26538644794.607399</v>
      </c>
      <c r="D306" s="5">
        <f t="shared" si="21"/>
        <v>3.673869927175408E-4</v>
      </c>
      <c r="E306" s="4">
        <f>C306*(1+ReservesUSDT!$H$10)</f>
        <v>26592129803.626038</v>
      </c>
      <c r="F306" s="4">
        <f t="shared" si="22"/>
        <v>26601899406.224545</v>
      </c>
      <c r="G306" s="5">
        <f t="shared" si="23"/>
        <v>1.247024027038818E-4</v>
      </c>
      <c r="H306" s="5"/>
      <c r="I306" s="4">
        <f t="shared" si="24"/>
        <v>63254611.617145538</v>
      </c>
      <c r="J306">
        <f t="shared" si="20"/>
        <v>1</v>
      </c>
    </row>
    <row r="307" spans="1:10" x14ac:dyDescent="0.3">
      <c r="A307" s="1">
        <v>45139</v>
      </c>
      <c r="B307" s="26">
        <v>27280245797.138561</v>
      </c>
      <c r="C307" s="26">
        <v>26489110610.0462</v>
      </c>
      <c r="D307" s="5">
        <f t="shared" si="21"/>
        <v>3.8681304923607687E-4</v>
      </c>
      <c r="E307" s="4">
        <f>C307*(1+ReservesUSDT!$H$10)</f>
        <v>26542495789.690411</v>
      </c>
      <c r="F307" s="4">
        <f t="shared" si="22"/>
        <v>26552762773.421158</v>
      </c>
      <c r="G307" s="5">
        <f t="shared" si="23"/>
        <v>-1.8471099395214339E-3</v>
      </c>
      <c r="H307" s="5"/>
      <c r="I307" s="4">
        <f t="shared" si="24"/>
        <v>63652163.374958038</v>
      </c>
      <c r="J307">
        <f t="shared" si="20"/>
        <v>1</v>
      </c>
    </row>
    <row r="308" spans="1:10" x14ac:dyDescent="0.3">
      <c r="A308" s="1">
        <v>45140</v>
      </c>
      <c r="B308" s="26">
        <v>27278115807.627277</v>
      </c>
      <c r="C308" s="26">
        <v>26320268337.864498</v>
      </c>
      <c r="D308" s="5">
        <f t="shared" si="21"/>
        <v>-7.8078090905885094E-5</v>
      </c>
      <c r="E308" s="4">
        <f>C308*(1+ReservesUSDT!$H$10)</f>
        <v>26373313239.000885</v>
      </c>
      <c r="F308" s="4">
        <f t="shared" si="22"/>
        <v>26371254061.052322</v>
      </c>
      <c r="G308" s="5">
        <f t="shared" si="23"/>
        <v>-6.8357750158684972E-3</v>
      </c>
      <c r="H308" s="5"/>
      <c r="I308" s="4">
        <f t="shared" si="24"/>
        <v>50985723.187824249</v>
      </c>
      <c r="J308">
        <f t="shared" si="20"/>
        <v>1</v>
      </c>
    </row>
    <row r="309" spans="1:10" x14ac:dyDescent="0.3">
      <c r="A309" s="1">
        <v>45141</v>
      </c>
      <c r="B309" s="26">
        <v>27284718361.823738</v>
      </c>
      <c r="C309" s="26">
        <v>26193856239.251999</v>
      </c>
      <c r="D309" s="5">
        <f t="shared" si="21"/>
        <v>2.4204583054869842E-4</v>
      </c>
      <c r="E309" s="4">
        <f>C309*(1+ReservesUSDT!$H$10)</f>
        <v>26246646374.092419</v>
      </c>
      <c r="F309" s="4">
        <f t="shared" si="22"/>
        <v>26252999265.413155</v>
      </c>
      <c r="G309" s="5">
        <f t="shared" si="23"/>
        <v>-4.4842310253958746E-3</v>
      </c>
      <c r="H309" s="5"/>
      <c r="I309" s="4">
        <f t="shared" si="24"/>
        <v>59143026.161155701</v>
      </c>
      <c r="J309">
        <f t="shared" si="20"/>
        <v>1</v>
      </c>
    </row>
    <row r="310" spans="1:10" x14ac:dyDescent="0.3">
      <c r="A310" s="1">
        <v>45142</v>
      </c>
      <c r="B310" s="26">
        <v>27286040523.301582</v>
      </c>
      <c r="C310" s="26">
        <v>26094832146.331699</v>
      </c>
      <c r="D310" s="5">
        <f t="shared" si="21"/>
        <v>4.8457948523089086E-5</v>
      </c>
      <c r="E310" s="4">
        <f>C310*(1+ReservesUSDT!$H$10)</f>
        <v>26147422711.655895</v>
      </c>
      <c r="F310" s="4">
        <f t="shared" si="22"/>
        <v>26148689762.119671</v>
      </c>
      <c r="G310" s="5">
        <f t="shared" si="23"/>
        <v>-3.9732413900192207E-3</v>
      </c>
      <c r="H310" s="5"/>
      <c r="I310" s="4">
        <f t="shared" si="24"/>
        <v>53857615.787971497</v>
      </c>
      <c r="J310">
        <f t="shared" si="20"/>
        <v>1</v>
      </c>
    </row>
    <row r="311" spans="1:10" x14ac:dyDescent="0.3">
      <c r="A311" s="1">
        <v>45143</v>
      </c>
      <c r="B311" s="26">
        <v>27286040523.301582</v>
      </c>
      <c r="C311" s="26">
        <v>26032430433.790501</v>
      </c>
      <c r="D311" s="5">
        <f t="shared" si="21"/>
        <v>0</v>
      </c>
      <c r="E311" s="4">
        <f>C311*(1+ReservesUSDT!$H$10)</f>
        <v>26084895236.997456</v>
      </c>
      <c r="F311" s="4">
        <f t="shared" si="22"/>
        <v>26084895236.997456</v>
      </c>
      <c r="G311" s="5">
        <f t="shared" si="23"/>
        <v>-2.4396834297461161E-3</v>
      </c>
      <c r="H311" s="5"/>
      <c r="I311" s="4">
        <f t="shared" si="24"/>
        <v>52464803.206954956</v>
      </c>
      <c r="J311">
        <f t="shared" si="20"/>
        <v>1</v>
      </c>
    </row>
    <row r="312" spans="1:10" x14ac:dyDescent="0.3">
      <c r="A312" s="1">
        <v>45144</v>
      </c>
      <c r="B312" s="26">
        <v>27286040523.301582</v>
      </c>
      <c r="C312" s="26">
        <v>26040360466.607101</v>
      </c>
      <c r="D312" s="5">
        <f t="shared" si="21"/>
        <v>0</v>
      </c>
      <c r="E312" s="4">
        <f>C312*(1+ReservesUSDT!$H$10)</f>
        <v>26092841251.710644</v>
      </c>
      <c r="F312" s="4">
        <f t="shared" si="22"/>
        <v>26092841251.710644</v>
      </c>
      <c r="G312" s="5">
        <f t="shared" si="23"/>
        <v>3.0462130060303859E-4</v>
      </c>
      <c r="H312" s="5"/>
      <c r="I312" s="4">
        <f t="shared" si="24"/>
        <v>52480785.103542328</v>
      </c>
      <c r="J312">
        <f t="shared" si="20"/>
        <v>1</v>
      </c>
    </row>
    <row r="313" spans="1:10" x14ac:dyDescent="0.3">
      <c r="A313" s="1">
        <v>45145</v>
      </c>
      <c r="B313" s="26">
        <v>27276783079.174103</v>
      </c>
      <c r="C313" s="26">
        <v>26043142435.796299</v>
      </c>
      <c r="D313" s="5">
        <f t="shared" si="21"/>
        <v>-3.3927400054888622E-4</v>
      </c>
      <c r="E313" s="4">
        <f>C313*(1+ReservesUSDT!$H$10)</f>
        <v>26095628827.578266</v>
      </c>
      <c r="F313" s="4">
        <f t="shared" si="22"/>
        <v>26086775259.189095</v>
      </c>
      <c r="G313" s="5">
        <f t="shared" si="23"/>
        <v>-2.3247727079746592E-4</v>
      </c>
      <c r="H313" s="5"/>
      <c r="I313" s="4">
        <f t="shared" si="24"/>
        <v>43632823.392795563</v>
      </c>
      <c r="J313">
        <f t="shared" si="20"/>
        <v>1</v>
      </c>
    </row>
    <row r="314" spans="1:10" x14ac:dyDescent="0.3">
      <c r="A314" s="1">
        <v>45146</v>
      </c>
      <c r="B314" s="26">
        <v>27237177749.458721</v>
      </c>
      <c r="C314" s="26">
        <v>26135117669.3419</v>
      </c>
      <c r="D314" s="5">
        <f t="shared" si="21"/>
        <v>-1.451979494811483E-3</v>
      </c>
      <c r="E314" s="4">
        <f>C314*(1+ReservesUSDT!$H$10)</f>
        <v>26187789424.628063</v>
      </c>
      <c r="F314" s="4">
        <f t="shared" si="22"/>
        <v>26149765291.369064</v>
      </c>
      <c r="G314" s="5">
        <f t="shared" si="23"/>
        <v>2.4146346780743429E-3</v>
      </c>
      <c r="H314" s="5"/>
      <c r="I314" s="4">
        <f t="shared" si="24"/>
        <v>14647622.027164459</v>
      </c>
      <c r="J314">
        <f t="shared" si="20"/>
        <v>1</v>
      </c>
    </row>
    <row r="315" spans="1:10" x14ac:dyDescent="0.3">
      <c r="A315" s="1">
        <v>45147</v>
      </c>
      <c r="B315" s="26">
        <v>27234557196.809219</v>
      </c>
      <c r="C315" s="26">
        <v>26308031420.314499</v>
      </c>
      <c r="D315" s="5">
        <f t="shared" si="21"/>
        <v>-9.6212341587185126E-5</v>
      </c>
      <c r="E315" s="4">
        <f>C315*(1+ReservesUSDT!$H$10)</f>
        <v>26361051659.617149</v>
      </c>
      <c r="F315" s="4">
        <f t="shared" si="22"/>
        <v>26358515401.110275</v>
      </c>
      <c r="G315" s="5">
        <f t="shared" si="23"/>
        <v>7.9828674336174851E-3</v>
      </c>
      <c r="H315" s="5"/>
      <c r="I315" s="4">
        <f t="shared" si="24"/>
        <v>50483980.795776367</v>
      </c>
      <c r="J315">
        <f t="shared" si="20"/>
        <v>1</v>
      </c>
    </row>
    <row r="316" spans="1:10" x14ac:dyDescent="0.3">
      <c r="A316" s="1">
        <v>45148</v>
      </c>
      <c r="B316" s="26">
        <v>27243724545.115337</v>
      </c>
      <c r="C316" s="26">
        <v>26284261152.729698</v>
      </c>
      <c r="D316" s="5">
        <f t="shared" si="21"/>
        <v>3.3660720972515212E-4</v>
      </c>
      <c r="E316" s="4">
        <f>C316*(1+ReservesUSDT!$H$10)</f>
        <v>26337233486.308979</v>
      </c>
      <c r="F316" s="4">
        <f t="shared" si="22"/>
        <v>26346098788.984684</v>
      </c>
      <c r="G316" s="5">
        <f t="shared" si="23"/>
        <v>-4.7106644424550043E-4</v>
      </c>
      <c r="H316" s="5"/>
      <c r="I316" s="4">
        <f t="shared" si="24"/>
        <v>61837636.254985809</v>
      </c>
      <c r="J316">
        <f t="shared" si="20"/>
        <v>1</v>
      </c>
    </row>
    <row r="317" spans="1:10" x14ac:dyDescent="0.3">
      <c r="A317" s="1">
        <v>45149</v>
      </c>
      <c r="B317" s="26">
        <v>27256843675.351982</v>
      </c>
      <c r="C317" s="26">
        <v>26152601233.991798</v>
      </c>
      <c r="D317" s="5">
        <f t="shared" si="21"/>
        <v>4.8154686834098604E-4</v>
      </c>
      <c r="E317" s="4">
        <f>C317*(1+ReservesUSDT!$H$10)</f>
        <v>26205308225.011368</v>
      </c>
      <c r="F317" s="4">
        <f t="shared" si="22"/>
        <v>26217927309.121033</v>
      </c>
      <c r="G317" s="5">
        <f t="shared" si="23"/>
        <v>-4.864913051842037E-3</v>
      </c>
      <c r="H317" s="5"/>
      <c r="I317" s="4">
        <f t="shared" si="24"/>
        <v>65326075.129234314</v>
      </c>
      <c r="J317">
        <f t="shared" si="20"/>
        <v>1</v>
      </c>
    </row>
    <row r="318" spans="1:10" x14ac:dyDescent="0.3">
      <c r="A318" s="1">
        <v>45150</v>
      </c>
      <c r="B318" s="26">
        <v>27256843675.351982</v>
      </c>
      <c r="C318" s="26">
        <v>26116498500.4799</v>
      </c>
      <c r="D318" s="5">
        <f t="shared" si="21"/>
        <v>0</v>
      </c>
      <c r="E318" s="4">
        <f>C318*(1+ReservesUSDT!$H$10)</f>
        <v>26169132731.377678</v>
      </c>
      <c r="F318" s="4">
        <f t="shared" si="22"/>
        <v>26169132731.377678</v>
      </c>
      <c r="G318" s="5">
        <f t="shared" si="23"/>
        <v>-1.8611149984529673E-3</v>
      </c>
      <c r="H318" s="5"/>
      <c r="I318" s="4">
        <f t="shared" si="24"/>
        <v>52634230.897777557</v>
      </c>
      <c r="J318">
        <f t="shared" si="20"/>
        <v>1</v>
      </c>
    </row>
    <row r="319" spans="1:10" x14ac:dyDescent="0.3">
      <c r="A319" s="1">
        <v>45151</v>
      </c>
      <c r="B319" s="26">
        <v>27256843675.351982</v>
      </c>
      <c r="C319" s="26">
        <v>26161944529.388699</v>
      </c>
      <c r="D319" s="5">
        <f t="shared" si="21"/>
        <v>0</v>
      </c>
      <c r="E319" s="4">
        <f>C319*(1+ReservesUSDT!$H$10)</f>
        <v>26214670350.542301</v>
      </c>
      <c r="F319" s="4">
        <f t="shared" si="22"/>
        <v>26214670350.542301</v>
      </c>
      <c r="G319" s="5">
        <f t="shared" si="23"/>
        <v>1.7401271808301889E-3</v>
      </c>
      <c r="H319" s="5"/>
      <c r="I319" s="4">
        <f t="shared" si="24"/>
        <v>52725821.1536026</v>
      </c>
      <c r="J319">
        <f t="shared" si="20"/>
        <v>1</v>
      </c>
    </row>
    <row r="320" spans="1:10" x14ac:dyDescent="0.3">
      <c r="A320" s="1">
        <v>45152</v>
      </c>
      <c r="B320" s="26">
        <v>27241061361.677299</v>
      </c>
      <c r="C320" s="26">
        <v>26180583371.681599</v>
      </c>
      <c r="D320" s="5">
        <f t="shared" si="21"/>
        <v>-5.7902205635623034E-4</v>
      </c>
      <c r="E320" s="4">
        <f>C320*(1+ReservesUSDT!$H$10)</f>
        <v>26233346756.872696</v>
      </c>
      <c r="F320" s="4">
        <f t="shared" si="22"/>
        <v>26218157070.488426</v>
      </c>
      <c r="G320" s="5">
        <f t="shared" si="23"/>
        <v>1.3300643874214886E-4</v>
      </c>
      <c r="H320" s="5"/>
      <c r="I320" s="4">
        <f t="shared" si="24"/>
        <v>37573698.806827545</v>
      </c>
      <c r="J320">
        <f t="shared" si="20"/>
        <v>1</v>
      </c>
    </row>
    <row r="321" spans="1:10" x14ac:dyDescent="0.3">
      <c r="A321" s="1">
        <v>45153</v>
      </c>
      <c r="B321" s="26">
        <v>27246306350.588516</v>
      </c>
      <c r="C321" s="26">
        <v>26004359971.611599</v>
      </c>
      <c r="D321" s="5">
        <f t="shared" si="21"/>
        <v>1.925398148618167E-4</v>
      </c>
      <c r="E321" s="4">
        <f>C321*(1+ReservesUSDT!$H$10)</f>
        <v>26056768202.641098</v>
      </c>
      <c r="F321" s="4">
        <f t="shared" si="22"/>
        <v>26061785167.966732</v>
      </c>
      <c r="G321" s="5">
        <f t="shared" si="23"/>
        <v>-5.9642598868136646E-3</v>
      </c>
      <c r="H321" s="5"/>
      <c r="I321" s="4">
        <f t="shared" si="24"/>
        <v>57425196.355133057</v>
      </c>
      <c r="J321">
        <f t="shared" si="20"/>
        <v>1</v>
      </c>
    </row>
    <row r="322" spans="1:10" x14ac:dyDescent="0.3">
      <c r="A322" s="1">
        <v>45154</v>
      </c>
      <c r="B322" s="26">
        <v>27225305414.987991</v>
      </c>
      <c r="C322" s="26">
        <v>26032843936.259899</v>
      </c>
      <c r="D322" s="5">
        <f t="shared" si="21"/>
        <v>-7.7078101267371549E-4</v>
      </c>
      <c r="E322" s="4">
        <f>C322*(1+ReservesUSDT!$H$10)</f>
        <v>26085309572.824528</v>
      </c>
      <c r="F322" s="4">
        <f t="shared" si="22"/>
        <v>26065203511.496078</v>
      </c>
      <c r="G322" s="5">
        <f t="shared" si="23"/>
        <v>1.3116306144477194E-4</v>
      </c>
      <c r="H322" s="5"/>
      <c r="I322" s="4">
        <f t="shared" si="24"/>
        <v>32359575.236179352</v>
      </c>
      <c r="J322">
        <f t="shared" si="20"/>
        <v>1</v>
      </c>
    </row>
    <row r="323" spans="1:10" x14ac:dyDescent="0.3">
      <c r="A323" s="1">
        <v>45155</v>
      </c>
      <c r="B323" s="26">
        <v>27235763880.917053</v>
      </c>
      <c r="C323" s="26">
        <v>26085565901.880699</v>
      </c>
      <c r="D323" s="5">
        <f t="shared" si="21"/>
        <v>3.8414503601139869E-4</v>
      </c>
      <c r="E323" s="4">
        <f>C323*(1+ReservesUSDT!$H$10)</f>
        <v>26138137792.356503</v>
      </c>
      <c r="F323" s="4">
        <f t="shared" si="22"/>
        <v>26148178628.240017</v>
      </c>
      <c r="G323" s="5">
        <f t="shared" si="23"/>
        <v>3.1833673083481663E-3</v>
      </c>
      <c r="H323" s="5"/>
      <c r="I323" s="4">
        <f t="shared" si="24"/>
        <v>62612726.35931778</v>
      </c>
      <c r="J323">
        <f t="shared" ref="J323:J386" si="25">IF(I323&gt;0,1,0)</f>
        <v>1</v>
      </c>
    </row>
    <row r="324" spans="1:10" x14ac:dyDescent="0.3">
      <c r="A324" s="1">
        <v>45156</v>
      </c>
      <c r="B324" s="26">
        <v>27242313495.205128</v>
      </c>
      <c r="C324" s="26">
        <v>26011723418.086899</v>
      </c>
      <c r="D324" s="5">
        <f t="shared" ref="D324:D387" si="26">(B324-B323)/B323</f>
        <v>2.4047845019920777E-4</v>
      </c>
      <c r="E324" s="4">
        <f>C324*(1+ReservesUSDT!$H$10)</f>
        <v>26064146489.135704</v>
      </c>
      <c r="F324" s="4">
        <f t="shared" ref="F324:F387" si="27">E324*(D324+1)</f>
        <v>26070414354.689178</v>
      </c>
      <c r="G324" s="5">
        <f t="shared" ref="G324:G387" si="28">(F324-F323)/F323</f>
        <v>-2.9739843320044134E-3</v>
      </c>
      <c r="H324" s="5"/>
      <c r="I324" s="4">
        <f t="shared" ref="I324:I387" si="29">F324-C324</f>
        <v>58690936.602279663</v>
      </c>
      <c r="J324">
        <f t="shared" si="25"/>
        <v>1</v>
      </c>
    </row>
    <row r="325" spans="1:10" x14ac:dyDescent="0.3">
      <c r="A325" s="1">
        <v>45157</v>
      </c>
      <c r="B325" s="26">
        <v>27242313495.205128</v>
      </c>
      <c r="C325" s="26">
        <v>25990994493.248299</v>
      </c>
      <c r="D325" s="5">
        <f t="shared" si="26"/>
        <v>0</v>
      </c>
      <c r="E325" s="4">
        <f>C325*(1+ReservesUSDT!$H$10)</f>
        <v>26043375787.984089</v>
      </c>
      <c r="F325" s="4">
        <f t="shared" si="27"/>
        <v>26043375787.984089</v>
      </c>
      <c r="G325" s="5">
        <f t="shared" si="28"/>
        <v>-1.0371360553472083E-3</v>
      </c>
      <c r="H325" s="5"/>
      <c r="I325" s="4">
        <f t="shared" si="29"/>
        <v>52381294.735790253</v>
      </c>
      <c r="J325">
        <f t="shared" si="25"/>
        <v>1</v>
      </c>
    </row>
    <row r="326" spans="1:10" x14ac:dyDescent="0.3">
      <c r="A326" s="1">
        <v>45158</v>
      </c>
      <c r="B326" s="26">
        <v>27242313495.205128</v>
      </c>
      <c r="C326" s="26">
        <v>25986054890.886002</v>
      </c>
      <c r="D326" s="5">
        <f t="shared" si="26"/>
        <v>0</v>
      </c>
      <c r="E326" s="4">
        <f>C326*(1+ReservesUSDT!$H$10)</f>
        <v>26038426230.528797</v>
      </c>
      <c r="F326" s="4">
        <f t="shared" si="27"/>
        <v>26038426230.528797</v>
      </c>
      <c r="G326" s="5">
        <f t="shared" si="28"/>
        <v>-1.9005053321756308E-4</v>
      </c>
      <c r="H326" s="5"/>
      <c r="I326" s="4">
        <f t="shared" si="29"/>
        <v>52371339.642795563</v>
      </c>
      <c r="J326">
        <f t="shared" si="25"/>
        <v>1</v>
      </c>
    </row>
    <row r="327" spans="1:10" x14ac:dyDescent="0.3">
      <c r="A327" s="1">
        <v>45159</v>
      </c>
      <c r="B327" s="26">
        <v>27239690374.682755</v>
      </c>
      <c r="C327" s="26">
        <v>25989247153.045399</v>
      </c>
      <c r="D327" s="5">
        <f t="shared" si="26"/>
        <v>-9.6288464004163607E-5</v>
      </c>
      <c r="E327" s="4">
        <f>C327*(1+ReservesUSDT!$H$10)</f>
        <v>26041624926.255985</v>
      </c>
      <c r="F327" s="4">
        <f t="shared" si="27"/>
        <v>26039117418.191666</v>
      </c>
      <c r="G327" s="5">
        <f t="shared" si="28"/>
        <v>2.6544909310153147E-5</v>
      </c>
      <c r="H327" s="5"/>
      <c r="I327" s="4">
        <f t="shared" si="29"/>
        <v>49870265.146266937</v>
      </c>
      <c r="J327">
        <f t="shared" si="25"/>
        <v>1</v>
      </c>
    </row>
    <row r="328" spans="1:10" x14ac:dyDescent="0.3">
      <c r="A328" s="1">
        <v>45160</v>
      </c>
      <c r="B328" s="26">
        <v>27246244897.088036</v>
      </c>
      <c r="C328" s="26">
        <v>25976853369.848301</v>
      </c>
      <c r="D328" s="5">
        <f t="shared" si="26"/>
        <v>2.4062396874279462E-4</v>
      </c>
      <c r="E328" s="4">
        <f>C328*(1+ReservesUSDT!$H$10)</f>
        <v>26029206165.083893</v>
      </c>
      <c r="F328" s="4">
        <f t="shared" si="27"/>
        <v>26035469415.974556</v>
      </c>
      <c r="G328" s="5">
        <f t="shared" si="28"/>
        <v>-1.4009699939219455E-4</v>
      </c>
      <c r="H328" s="5"/>
      <c r="I328" s="4">
        <f t="shared" si="29"/>
        <v>58616046.126255035</v>
      </c>
      <c r="J328">
        <f t="shared" si="25"/>
        <v>1</v>
      </c>
    </row>
    <row r="329" spans="1:10" x14ac:dyDescent="0.3">
      <c r="A329" s="1">
        <v>45161</v>
      </c>
      <c r="B329" s="26">
        <v>27221306577.966537</v>
      </c>
      <c r="C329" s="26">
        <v>25945490919.804699</v>
      </c>
      <c r="D329" s="5">
        <f t="shared" si="26"/>
        <v>-9.1529380344677923E-4</v>
      </c>
      <c r="E329" s="4">
        <f>C329*(1+ReservesUSDT!$H$10)</f>
        <v>25997780508.311523</v>
      </c>
      <c r="F329" s="4">
        <f t="shared" si="27"/>
        <v>25973984900.908897</v>
      </c>
      <c r="G329" s="5">
        <f t="shared" si="28"/>
        <v>-2.3615673711622643E-3</v>
      </c>
      <c r="H329" s="5"/>
      <c r="I329" s="4">
        <f t="shared" si="29"/>
        <v>28493981.104198456</v>
      </c>
      <c r="J329">
        <f t="shared" si="25"/>
        <v>1</v>
      </c>
    </row>
    <row r="330" spans="1:10" x14ac:dyDescent="0.3">
      <c r="A330" s="1">
        <v>45162</v>
      </c>
      <c r="B330" s="26">
        <v>27201711949.988373</v>
      </c>
      <c r="C330" s="26">
        <v>25984996124.790001</v>
      </c>
      <c r="D330" s="5">
        <f t="shared" si="26"/>
        <v>-7.1982687245530496E-4</v>
      </c>
      <c r="E330" s="4">
        <f>C330*(1+ReservesUSDT!$H$10)</f>
        <v>26037365330.634533</v>
      </c>
      <c r="F330" s="4">
        <f t="shared" si="27"/>
        <v>26018622935.381607</v>
      </c>
      <c r="G330" s="5">
        <f t="shared" si="28"/>
        <v>1.7185670447951811E-3</v>
      </c>
      <c r="H330" s="5"/>
      <c r="I330" s="4">
        <f t="shared" si="29"/>
        <v>33626810.59160614</v>
      </c>
      <c r="J330">
        <f t="shared" si="25"/>
        <v>1</v>
      </c>
    </row>
    <row r="331" spans="1:10" x14ac:dyDescent="0.3">
      <c r="A331" s="1">
        <v>45163</v>
      </c>
      <c r="B331" s="26">
        <v>27184793621.614895</v>
      </c>
      <c r="C331" s="26">
        <v>25893306039.472</v>
      </c>
      <c r="D331" s="5">
        <f t="shared" si="26"/>
        <v>-6.21958221033407E-4</v>
      </c>
      <c r="E331" s="4">
        <f>C331*(1+ReservesUSDT!$H$10)</f>
        <v>25945490456.489594</v>
      </c>
      <c r="F331" s="4">
        <f t="shared" si="27"/>
        <v>25929353445.401436</v>
      </c>
      <c r="G331" s="5">
        <f t="shared" si="28"/>
        <v>-3.4309844222684613E-3</v>
      </c>
      <c r="H331" s="5"/>
      <c r="I331" s="4">
        <f t="shared" si="29"/>
        <v>36047405.92943573</v>
      </c>
      <c r="J331">
        <f t="shared" si="25"/>
        <v>1</v>
      </c>
    </row>
    <row r="332" spans="1:10" x14ac:dyDescent="0.3">
      <c r="A332" s="1">
        <v>45164</v>
      </c>
      <c r="B332" s="26">
        <v>27184793621.614895</v>
      </c>
      <c r="C332" s="26">
        <v>25954981302.764801</v>
      </c>
      <c r="D332" s="5">
        <f t="shared" si="26"/>
        <v>0</v>
      </c>
      <c r="E332" s="4">
        <f>C332*(1+ReservesUSDT!$H$10)</f>
        <v>26007290017.840527</v>
      </c>
      <c r="F332" s="4">
        <f t="shared" si="27"/>
        <v>26007290017.840527</v>
      </c>
      <c r="G332" s="5">
        <f t="shared" si="28"/>
        <v>3.0057275667593926E-3</v>
      </c>
      <c r="H332" s="5"/>
      <c r="I332" s="4">
        <f t="shared" si="29"/>
        <v>52308715.075725555</v>
      </c>
      <c r="J332">
        <f t="shared" si="25"/>
        <v>1</v>
      </c>
    </row>
    <row r="333" spans="1:10" x14ac:dyDescent="0.3">
      <c r="A333" s="1">
        <v>45165</v>
      </c>
      <c r="B333" s="26">
        <v>27184793621.614895</v>
      </c>
      <c r="C333" s="26">
        <v>26011880203.378101</v>
      </c>
      <c r="D333" s="5">
        <f t="shared" si="26"/>
        <v>0</v>
      </c>
      <c r="E333" s="4">
        <f>C333*(1+ReservesUSDT!$H$10)</f>
        <v>26064303590.406219</v>
      </c>
      <c r="F333" s="4">
        <f t="shared" si="27"/>
        <v>26064303590.406219</v>
      </c>
      <c r="G333" s="5">
        <f t="shared" si="28"/>
        <v>2.1922150491874635E-3</v>
      </c>
      <c r="H333" s="5"/>
      <c r="I333" s="4">
        <f t="shared" si="29"/>
        <v>52423387.028118134</v>
      </c>
      <c r="J333">
        <f t="shared" si="25"/>
        <v>1</v>
      </c>
    </row>
    <row r="334" spans="1:10" x14ac:dyDescent="0.3">
      <c r="A334" s="1">
        <v>45166</v>
      </c>
      <c r="B334" s="26">
        <v>27166633097.515839</v>
      </c>
      <c r="C334" s="26">
        <v>26039627185.4482</v>
      </c>
      <c r="D334" s="5">
        <f t="shared" si="26"/>
        <v>-6.680398001850797E-4</v>
      </c>
      <c r="E334" s="4">
        <f>C334*(1+ReservesUSDT!$H$10)</f>
        <v>26092106492.723854</v>
      </c>
      <c r="F334" s="4">
        <f t="shared" si="27"/>
        <v>26074675927.116047</v>
      </c>
      <c r="G334" s="5">
        <f t="shared" si="28"/>
        <v>3.9795180691669374E-4</v>
      </c>
      <c r="H334" s="5"/>
      <c r="I334" s="4">
        <f t="shared" si="29"/>
        <v>35048741.66784668</v>
      </c>
      <c r="J334">
        <f t="shared" si="25"/>
        <v>1</v>
      </c>
    </row>
    <row r="335" spans="1:10" x14ac:dyDescent="0.3">
      <c r="A335" s="1">
        <v>45167</v>
      </c>
      <c r="B335" s="26">
        <v>27220923984.309963</v>
      </c>
      <c r="C335" s="26">
        <v>26044969399.517502</v>
      </c>
      <c r="D335" s="5">
        <f t="shared" si="26"/>
        <v>1.9984400201248733E-3</v>
      </c>
      <c r="E335" s="4">
        <f>C335*(1+ReservesUSDT!$H$10)</f>
        <v>26097459473.294987</v>
      </c>
      <c r="F335" s="4">
        <f t="shared" si="27"/>
        <v>26149613680.730007</v>
      </c>
      <c r="G335" s="5">
        <f t="shared" si="28"/>
        <v>2.8739668260279179E-3</v>
      </c>
      <c r="H335" s="5"/>
      <c r="I335" s="4">
        <f t="shared" si="29"/>
        <v>104644281.21250534</v>
      </c>
      <c r="J335">
        <f t="shared" si="25"/>
        <v>1</v>
      </c>
    </row>
    <row r="336" spans="1:10" x14ac:dyDescent="0.3">
      <c r="A336" s="1">
        <v>45168</v>
      </c>
      <c r="B336" s="26">
        <v>27203943216.82494</v>
      </c>
      <c r="C336" s="26">
        <v>26236003965.5597</v>
      </c>
      <c r="D336" s="5">
        <f t="shared" si="26"/>
        <v>-6.2381304524457542E-4</v>
      </c>
      <c r="E336" s="4">
        <f>C336*(1+ReservesUSDT!$H$10)</f>
        <v>26288879043.378147</v>
      </c>
      <c r="F336" s="4">
        <f t="shared" si="27"/>
        <v>26272479697.686031</v>
      </c>
      <c r="G336" s="5">
        <f t="shared" si="28"/>
        <v>4.6985786656789409E-3</v>
      </c>
      <c r="H336" s="5"/>
      <c r="I336" s="4">
        <f t="shared" si="29"/>
        <v>36475732.126331329</v>
      </c>
      <c r="J336">
        <f t="shared" si="25"/>
        <v>1</v>
      </c>
    </row>
    <row r="337" spans="1:10" x14ac:dyDescent="0.3">
      <c r="A337" s="1">
        <v>45169</v>
      </c>
      <c r="B337" s="26">
        <v>27222960364.628059</v>
      </c>
      <c r="C337" s="26">
        <v>26144886649.015301</v>
      </c>
      <c r="D337" s="5">
        <f t="shared" si="26"/>
        <v>6.9905850234822E-4</v>
      </c>
      <c r="E337" s="4">
        <f>C337*(1+ReservesUSDT!$H$10)</f>
        <v>26197578092.343937</v>
      </c>
      <c r="F337" s="4">
        <f t="shared" si="27"/>
        <v>26215891732.050323</v>
      </c>
      <c r="G337" s="5">
        <f t="shared" si="28"/>
        <v>-2.1538875007939156E-3</v>
      </c>
      <c r="H337" s="5"/>
      <c r="I337" s="4">
        <f t="shared" si="29"/>
        <v>71005083.035022736</v>
      </c>
      <c r="J337">
        <f t="shared" si="25"/>
        <v>1</v>
      </c>
    </row>
    <row r="338" spans="1:10" x14ac:dyDescent="0.3">
      <c r="A338" s="1">
        <v>45170</v>
      </c>
      <c r="B338" s="26">
        <v>27259552166.600258</v>
      </c>
      <c r="C338" s="26">
        <v>26180791288.094002</v>
      </c>
      <c r="D338" s="5">
        <f t="shared" si="26"/>
        <v>1.3441521966047365E-3</v>
      </c>
      <c r="E338" s="4">
        <f>C338*(1+ReservesUSDT!$H$10)</f>
        <v>26233555092.312195</v>
      </c>
      <c r="F338" s="4">
        <f t="shared" si="27"/>
        <v>26268816983.014275</v>
      </c>
      <c r="G338" s="5">
        <f t="shared" si="28"/>
        <v>2.0188232200870427E-3</v>
      </c>
      <c r="H338" s="5"/>
      <c r="I338" s="4">
        <f t="shared" si="29"/>
        <v>88025694.920272827</v>
      </c>
      <c r="J338">
        <f t="shared" si="25"/>
        <v>1</v>
      </c>
    </row>
    <row r="339" spans="1:10" x14ac:dyDescent="0.3">
      <c r="A339" s="1">
        <v>45171</v>
      </c>
      <c r="B339" s="26">
        <v>27259552166.600258</v>
      </c>
      <c r="C339" s="26">
        <v>26162323687.851398</v>
      </c>
      <c r="D339" s="5">
        <f t="shared" si="26"/>
        <v>0</v>
      </c>
      <c r="E339" s="4">
        <f>C339*(1+ReservesUSDT!$H$10)</f>
        <v>26215050273.147026</v>
      </c>
      <c r="F339" s="4">
        <f t="shared" si="27"/>
        <v>26215050273.147026</v>
      </c>
      <c r="G339" s="5">
        <f t="shared" si="28"/>
        <v>-2.0467883994172527E-3</v>
      </c>
      <c r="H339" s="5"/>
      <c r="I339" s="4">
        <f t="shared" si="29"/>
        <v>52726585.295627594</v>
      </c>
      <c r="J339">
        <f t="shared" si="25"/>
        <v>1</v>
      </c>
    </row>
    <row r="340" spans="1:10" x14ac:dyDescent="0.3">
      <c r="A340" s="1">
        <v>45172</v>
      </c>
      <c r="B340" s="26">
        <v>27259552166.600258</v>
      </c>
      <c r="C340" s="26">
        <v>26151762539.142899</v>
      </c>
      <c r="D340" s="5">
        <f t="shared" si="26"/>
        <v>0</v>
      </c>
      <c r="E340" s="4">
        <f>C340*(1+ReservesUSDT!$H$10)</f>
        <v>26204467839.887703</v>
      </c>
      <c r="F340" s="4">
        <f t="shared" si="27"/>
        <v>26204467839.887703</v>
      </c>
      <c r="G340" s="5">
        <f t="shared" si="28"/>
        <v>-4.0367777856840768E-4</v>
      </c>
      <c r="H340" s="5"/>
      <c r="I340" s="4">
        <f t="shared" si="29"/>
        <v>52705300.744804382</v>
      </c>
      <c r="J340">
        <f t="shared" si="25"/>
        <v>1</v>
      </c>
    </row>
    <row r="341" spans="1:10" x14ac:dyDescent="0.3">
      <c r="A341" s="1">
        <v>45173</v>
      </c>
      <c r="B341" s="26">
        <v>27259552166.600258</v>
      </c>
      <c r="C341" s="26">
        <v>26197777494.003201</v>
      </c>
      <c r="D341" s="5">
        <f t="shared" si="26"/>
        <v>0</v>
      </c>
      <c r="E341" s="4">
        <f>C341*(1+ReservesUSDT!$H$10)</f>
        <v>26250575531.596279</v>
      </c>
      <c r="F341" s="4">
        <f t="shared" si="27"/>
        <v>26250575531.596279</v>
      </c>
      <c r="G341" s="5">
        <f t="shared" si="28"/>
        <v>1.7595355109021665E-3</v>
      </c>
      <c r="H341" s="5"/>
      <c r="I341" s="4">
        <f t="shared" si="29"/>
        <v>52798037.593078613</v>
      </c>
      <c r="J341">
        <f t="shared" si="25"/>
        <v>1</v>
      </c>
    </row>
    <row r="342" spans="1:10" x14ac:dyDescent="0.3">
      <c r="A342" s="1">
        <v>45174</v>
      </c>
      <c r="B342" s="26">
        <v>27251656178.474686</v>
      </c>
      <c r="C342" s="26">
        <v>26088723898.9202</v>
      </c>
      <c r="D342" s="5">
        <f t="shared" si="26"/>
        <v>-2.896594954060455E-4</v>
      </c>
      <c r="E342" s="4">
        <f>C342*(1+ReservesUSDT!$H$10)</f>
        <v>26141302153.907135</v>
      </c>
      <c r="F342" s="4">
        <f t="shared" si="27"/>
        <v>26133730077.515976</v>
      </c>
      <c r="G342" s="5">
        <f t="shared" si="28"/>
        <v>-4.4511578018418367E-3</v>
      </c>
      <c r="H342" s="5"/>
      <c r="I342" s="4">
        <f t="shared" si="29"/>
        <v>45006178.595775604</v>
      </c>
      <c r="J342">
        <f t="shared" si="25"/>
        <v>1</v>
      </c>
    </row>
    <row r="343" spans="1:10" x14ac:dyDescent="0.3">
      <c r="A343" s="1">
        <v>45175</v>
      </c>
      <c r="B343" s="26">
        <v>27195665498.785431</v>
      </c>
      <c r="C343" s="26">
        <v>26023804217.4384</v>
      </c>
      <c r="D343" s="5">
        <f t="shared" si="26"/>
        <v>-2.0545789702675105E-3</v>
      </c>
      <c r="E343" s="4">
        <f>C343*(1+ReservesUSDT!$H$10)</f>
        <v>26076251635.686066</v>
      </c>
      <c r="F343" s="4">
        <f t="shared" si="27"/>
        <v>26022675917.451981</v>
      </c>
      <c r="G343" s="5">
        <f t="shared" si="28"/>
        <v>-4.2494569177302498E-3</v>
      </c>
      <c r="H343" s="5"/>
      <c r="I343" s="4">
        <f t="shared" si="29"/>
        <v>-1128299.9864196777</v>
      </c>
      <c r="J343">
        <f t="shared" si="25"/>
        <v>0</v>
      </c>
    </row>
    <row r="344" spans="1:10" x14ac:dyDescent="0.3">
      <c r="A344" s="1">
        <v>45176</v>
      </c>
      <c r="B344" s="26">
        <v>27218551299.996593</v>
      </c>
      <c r="C344" s="26">
        <v>26079440198.894199</v>
      </c>
      <c r="D344" s="5">
        <f t="shared" si="26"/>
        <v>8.4152385284282365E-4</v>
      </c>
      <c r="E344" s="4">
        <f>C344*(1+ReservesUSDT!$H$10)</f>
        <v>26131999743.853416</v>
      </c>
      <c r="F344" s="4">
        <f t="shared" si="27"/>
        <v>26153990444.96035</v>
      </c>
      <c r="G344" s="5">
        <f t="shared" si="28"/>
        <v>5.0461577404614256E-3</v>
      </c>
      <c r="H344" s="5"/>
      <c r="I344" s="4">
        <f t="shared" si="29"/>
        <v>74550246.066150665</v>
      </c>
      <c r="J344">
        <f t="shared" si="25"/>
        <v>1</v>
      </c>
    </row>
    <row r="345" spans="1:10" x14ac:dyDescent="0.3">
      <c r="A345" s="1">
        <v>45177</v>
      </c>
      <c r="B345" s="26">
        <v>27213840662.103188</v>
      </c>
      <c r="C345" s="26">
        <v>25966326353.015099</v>
      </c>
      <c r="D345" s="5">
        <f t="shared" si="26"/>
        <v>-1.7306717912670479E-4</v>
      </c>
      <c r="E345" s="4">
        <f>C345*(1+ReservesUSDT!$H$10)</f>
        <v>26018657932.487995</v>
      </c>
      <c r="F345" s="4">
        <f t="shared" si="27"/>
        <v>26014154956.754959</v>
      </c>
      <c r="G345" s="5">
        <f t="shared" si="28"/>
        <v>-5.3466215222364288E-3</v>
      </c>
      <c r="H345" s="5"/>
      <c r="I345" s="4">
        <f t="shared" si="29"/>
        <v>47828603.739860535</v>
      </c>
      <c r="J345">
        <f t="shared" si="25"/>
        <v>1</v>
      </c>
    </row>
    <row r="346" spans="1:10" x14ac:dyDescent="0.3">
      <c r="A346" s="1">
        <v>45178</v>
      </c>
      <c r="B346" s="26">
        <v>27213840662.103188</v>
      </c>
      <c r="C346" s="26">
        <v>26103592135.448002</v>
      </c>
      <c r="D346" s="5">
        <f t="shared" si="26"/>
        <v>0</v>
      </c>
      <c r="E346" s="4">
        <f>C346*(1+ReservesUSDT!$H$10)</f>
        <v>26156200355.332199</v>
      </c>
      <c r="F346" s="4">
        <f t="shared" si="27"/>
        <v>26156200355.332199</v>
      </c>
      <c r="G346" s="5">
        <f t="shared" si="28"/>
        <v>5.4603118499667357E-3</v>
      </c>
      <c r="H346" s="5"/>
      <c r="I346" s="4">
        <f t="shared" si="29"/>
        <v>52608219.884197235</v>
      </c>
      <c r="J346">
        <f t="shared" si="25"/>
        <v>1</v>
      </c>
    </row>
    <row r="347" spans="1:10" x14ac:dyDescent="0.3">
      <c r="A347" s="1">
        <v>45179</v>
      </c>
      <c r="B347" s="26">
        <v>27213840662.103188</v>
      </c>
      <c r="C347" s="26">
        <v>26124853805.984699</v>
      </c>
      <c r="D347" s="5">
        <f t="shared" si="26"/>
        <v>0</v>
      </c>
      <c r="E347" s="4">
        <f>C347*(1+ReservesUSDT!$H$10)</f>
        <v>26177504875.858006</v>
      </c>
      <c r="F347" s="4">
        <f t="shared" si="27"/>
        <v>26177504875.858006</v>
      </c>
      <c r="G347" s="5">
        <f t="shared" si="28"/>
        <v>8.1451129125730568E-4</v>
      </c>
      <c r="H347" s="5"/>
      <c r="I347" s="4">
        <f t="shared" si="29"/>
        <v>52651069.873306274</v>
      </c>
      <c r="J347">
        <f t="shared" si="25"/>
        <v>1</v>
      </c>
    </row>
    <row r="348" spans="1:10" x14ac:dyDescent="0.3">
      <c r="A348" s="1">
        <v>45180</v>
      </c>
      <c r="B348" s="26">
        <v>27219058430.3433</v>
      </c>
      <c r="C348" s="26">
        <v>26175966421.456402</v>
      </c>
      <c r="D348" s="5">
        <f t="shared" si="26"/>
        <v>1.9173215221247113E-4</v>
      </c>
      <c r="E348" s="4">
        <f>C348*(1+ReservesUSDT!$H$10)</f>
        <v>26228720501.815762</v>
      </c>
      <c r="F348" s="4">
        <f t="shared" si="27"/>
        <v>26233749390.847355</v>
      </c>
      <c r="G348" s="5">
        <f t="shared" si="28"/>
        <v>2.1485819697514572E-3</v>
      </c>
      <c r="H348" s="5"/>
      <c r="I348" s="4">
        <f t="shared" si="29"/>
        <v>57782969.390953064</v>
      </c>
      <c r="J348">
        <f t="shared" si="25"/>
        <v>1</v>
      </c>
    </row>
    <row r="349" spans="1:10" x14ac:dyDescent="0.3">
      <c r="A349" s="1">
        <v>45181</v>
      </c>
      <c r="B349" s="26">
        <v>27226892909.355824</v>
      </c>
      <c r="C349" s="26">
        <v>26065403370.223701</v>
      </c>
      <c r="D349" s="5">
        <f t="shared" si="26"/>
        <v>2.8783064015873227E-4</v>
      </c>
      <c r="E349" s="4">
        <f>C349*(1+ReservesUSDT!$H$10)</f>
        <v>26117934625.874485</v>
      </c>
      <c r="F349" s="4">
        <f t="shared" si="27"/>
        <v>26125452167.717476</v>
      </c>
      <c r="G349" s="5">
        <f t="shared" si="28"/>
        <v>-4.1281641261566148E-3</v>
      </c>
      <c r="H349" s="5"/>
      <c r="I349" s="4">
        <f t="shared" si="29"/>
        <v>60048797.493774414</v>
      </c>
      <c r="J349">
        <f t="shared" si="25"/>
        <v>1</v>
      </c>
    </row>
    <row r="350" spans="1:10" x14ac:dyDescent="0.3">
      <c r="A350" s="1">
        <v>45182</v>
      </c>
      <c r="B350" s="26">
        <v>27195507986.431637</v>
      </c>
      <c r="C350" s="26">
        <v>26215663913.467098</v>
      </c>
      <c r="D350" s="5">
        <f t="shared" si="26"/>
        <v>-1.1527177569865888E-3</v>
      </c>
      <c r="E350" s="4">
        <f>C350*(1+ReservesUSDT!$H$10)</f>
        <v>26268497998.692364</v>
      </c>
      <c r="F350" s="4">
        <f t="shared" si="27"/>
        <v>26238217834.599907</v>
      </c>
      <c r="G350" s="5">
        <f t="shared" si="28"/>
        <v>4.3163144568181891E-3</v>
      </c>
      <c r="H350" s="5"/>
      <c r="I350" s="4">
        <f t="shared" si="29"/>
        <v>22553921.132808685</v>
      </c>
      <c r="J350">
        <f t="shared" si="25"/>
        <v>1</v>
      </c>
    </row>
    <row r="351" spans="1:10" x14ac:dyDescent="0.3">
      <c r="A351" s="1">
        <v>45183</v>
      </c>
      <c r="B351" s="26">
        <v>27202007280.887188</v>
      </c>
      <c r="C351" s="26">
        <v>26221834025.0382</v>
      </c>
      <c r="D351" s="5">
        <f t="shared" si="26"/>
        <v>2.3898411674434509E-4</v>
      </c>
      <c r="E351" s="4">
        <f>C351*(1+ReservesUSDT!$H$10)</f>
        <v>26274680545.279484</v>
      </c>
      <c r="F351" s="4">
        <f t="shared" si="27"/>
        <v>26280959776.602337</v>
      </c>
      <c r="G351" s="5">
        <f t="shared" si="28"/>
        <v>1.6289956227921419E-3</v>
      </c>
      <c r="H351" s="5"/>
      <c r="I351" s="4">
        <f t="shared" si="29"/>
        <v>59125751.564136505</v>
      </c>
      <c r="J351">
        <f t="shared" si="25"/>
        <v>1</v>
      </c>
    </row>
    <row r="352" spans="1:10" x14ac:dyDescent="0.3">
      <c r="A352" s="1">
        <v>45184</v>
      </c>
      <c r="B352" s="26">
        <v>27209303815.60556</v>
      </c>
      <c r="C352" s="26">
        <v>26139507498.839901</v>
      </c>
      <c r="D352" s="5">
        <f t="shared" si="26"/>
        <v>2.6823515790686052E-4</v>
      </c>
      <c r="E352" s="4">
        <f>C352*(1+ReservesUSDT!$H$10)</f>
        <v>26192188101.227039</v>
      </c>
      <c r="F352" s="4">
        <f t="shared" si="27"/>
        <v>26199213766.938297</v>
      </c>
      <c r="G352" s="5">
        <f t="shared" si="28"/>
        <v>-3.1104651564824977E-3</v>
      </c>
      <c r="H352" s="5"/>
      <c r="I352" s="4">
        <f t="shared" si="29"/>
        <v>59706268.098396301</v>
      </c>
      <c r="J352">
        <f t="shared" si="25"/>
        <v>1</v>
      </c>
    </row>
    <row r="353" spans="1:10" x14ac:dyDescent="0.3">
      <c r="A353" s="1">
        <v>45185</v>
      </c>
      <c r="B353" s="26">
        <v>27209303815.60556</v>
      </c>
      <c r="C353" s="26">
        <v>26087551766.339901</v>
      </c>
      <c r="D353" s="5">
        <f t="shared" si="26"/>
        <v>0</v>
      </c>
      <c r="E353" s="4">
        <f>C353*(1+ReservesUSDT!$H$10)</f>
        <v>26140127659.053925</v>
      </c>
      <c r="F353" s="4">
        <f t="shared" si="27"/>
        <v>26140127659.053925</v>
      </c>
      <c r="G353" s="5">
        <f t="shared" si="28"/>
        <v>-2.2552626353595211E-3</v>
      </c>
      <c r="H353" s="5"/>
      <c r="I353" s="4">
        <f t="shared" si="29"/>
        <v>52575892.71402359</v>
      </c>
      <c r="J353">
        <f t="shared" si="25"/>
        <v>1</v>
      </c>
    </row>
    <row r="354" spans="1:10" x14ac:dyDescent="0.3">
      <c r="A354" s="1">
        <v>45186</v>
      </c>
      <c r="B354" s="26">
        <v>27209303815.60556</v>
      </c>
      <c r="C354" s="26">
        <v>26151982760.039001</v>
      </c>
      <c r="D354" s="5">
        <f t="shared" si="26"/>
        <v>0</v>
      </c>
      <c r="E354" s="4">
        <f>C354*(1+ReservesUSDT!$H$10)</f>
        <v>26204688504.608906</v>
      </c>
      <c r="F354" s="4">
        <f t="shared" si="27"/>
        <v>26204688504.608906</v>
      </c>
      <c r="G354" s="5">
        <f t="shared" si="28"/>
        <v>2.4697984033226349E-3</v>
      </c>
      <c r="H354" s="5"/>
      <c r="I354" s="4">
        <f t="shared" si="29"/>
        <v>52705744.569904327</v>
      </c>
      <c r="J354">
        <f t="shared" si="25"/>
        <v>1</v>
      </c>
    </row>
    <row r="355" spans="1:10" x14ac:dyDescent="0.3">
      <c r="A355" s="1">
        <v>45187</v>
      </c>
      <c r="B355" s="26">
        <v>27210607251.545853</v>
      </c>
      <c r="C355" s="26">
        <v>26176194877.069</v>
      </c>
      <c r="D355" s="5">
        <f t="shared" si="26"/>
        <v>4.7904053301973452E-5</v>
      </c>
      <c r="E355" s="4">
        <f>C355*(1+ReservesUSDT!$H$10)</f>
        <v>26228949417.8494</v>
      </c>
      <c r="F355" s="4">
        <f t="shared" si="27"/>
        <v>26230205890.840366</v>
      </c>
      <c r="G355" s="5">
        <f t="shared" si="28"/>
        <v>9.7377178236530265E-4</v>
      </c>
      <c r="H355" s="5"/>
      <c r="I355" s="4">
        <f t="shared" si="29"/>
        <v>54011013.771366119</v>
      </c>
      <c r="J355">
        <f t="shared" si="25"/>
        <v>1</v>
      </c>
    </row>
    <row r="356" spans="1:10" x14ac:dyDescent="0.3">
      <c r="A356" s="1">
        <v>45188</v>
      </c>
      <c r="B356" s="26">
        <v>27226252393.137226</v>
      </c>
      <c r="C356" s="26">
        <v>26120587799.710499</v>
      </c>
      <c r="D356" s="5">
        <f t="shared" si="26"/>
        <v>5.7496480864037435E-4</v>
      </c>
      <c r="E356" s="4">
        <f>C356*(1+ReservesUSDT!$H$10)</f>
        <v>26173230272.031601</v>
      </c>
      <c r="F356" s="4">
        <f t="shared" si="27"/>
        <v>26188278958.366459</v>
      </c>
      <c r="G356" s="5">
        <f t="shared" si="28"/>
        <v>-1.598421783206377E-3</v>
      </c>
      <c r="H356" s="5"/>
      <c r="I356" s="4">
        <f t="shared" si="29"/>
        <v>67691158.655960083</v>
      </c>
      <c r="J356">
        <f t="shared" si="25"/>
        <v>1</v>
      </c>
    </row>
    <row r="357" spans="1:10" x14ac:dyDescent="0.3">
      <c r="A357" s="1">
        <v>45189</v>
      </c>
      <c r="B357" s="26">
        <v>27188842227.019077</v>
      </c>
      <c r="C357" s="26">
        <v>26004718525.384602</v>
      </c>
      <c r="D357" s="5">
        <f t="shared" si="26"/>
        <v>-1.3740475765066579E-3</v>
      </c>
      <c r="E357" s="4">
        <f>C357*(1+ReservesUSDT!$H$10)</f>
        <v>26057127479.030193</v>
      </c>
      <c r="F357" s="4">
        <f t="shared" si="27"/>
        <v>26021323746.166908</v>
      </c>
      <c r="G357" s="5">
        <f t="shared" si="28"/>
        <v>-6.3751883987860488E-3</v>
      </c>
      <c r="H357" s="5"/>
      <c r="I357" s="4">
        <f t="shared" si="29"/>
        <v>16605220.782306671</v>
      </c>
      <c r="J357">
        <f t="shared" si="25"/>
        <v>1</v>
      </c>
    </row>
    <row r="358" spans="1:10" x14ac:dyDescent="0.3">
      <c r="A358" s="1">
        <v>45190</v>
      </c>
      <c r="B358" s="26">
        <v>27184947649.654633</v>
      </c>
      <c r="C358" s="26">
        <v>25965333602.9035</v>
      </c>
      <c r="D358" s="5">
        <f t="shared" si="26"/>
        <v>-1.4324175085964023E-4</v>
      </c>
      <c r="E358" s="4">
        <f>C358*(1+ReservesUSDT!$H$10)</f>
        <v>26017663181.624317</v>
      </c>
      <c r="F358" s="4">
        <f t="shared" si="27"/>
        <v>26013936365.996902</v>
      </c>
      <c r="G358" s="5">
        <f t="shared" si="28"/>
        <v>-2.8389716995446865E-4</v>
      </c>
      <c r="H358" s="5"/>
      <c r="I358" s="4">
        <f t="shared" si="29"/>
        <v>48602763.093402863</v>
      </c>
      <c r="J358">
        <f t="shared" si="25"/>
        <v>1</v>
      </c>
    </row>
    <row r="359" spans="1:10" x14ac:dyDescent="0.3">
      <c r="A359" s="1">
        <v>45191</v>
      </c>
      <c r="B359" s="26">
        <v>27181055993.223213</v>
      </c>
      <c r="C359" s="26">
        <v>25782866103.730701</v>
      </c>
      <c r="D359" s="5">
        <f t="shared" si="26"/>
        <v>-1.4315482529424011E-4</v>
      </c>
      <c r="E359" s="4">
        <f>C359*(1+ReservesUSDT!$H$10)</f>
        <v>25834827944.162155</v>
      </c>
      <c r="F359" s="4">
        <f t="shared" si="27"/>
        <v>25831129563.881302</v>
      </c>
      <c r="G359" s="5">
        <f t="shared" si="28"/>
        <v>-7.0272641381005814E-3</v>
      </c>
      <c r="H359" s="5"/>
      <c r="I359" s="4">
        <f t="shared" si="29"/>
        <v>48263460.150600433</v>
      </c>
      <c r="J359">
        <f t="shared" si="25"/>
        <v>1</v>
      </c>
    </row>
    <row r="360" spans="1:10" x14ac:dyDescent="0.3">
      <c r="A360" s="1">
        <v>45192</v>
      </c>
      <c r="B360" s="26">
        <v>27181055993.223213</v>
      </c>
      <c r="C360" s="26">
        <v>25748181806.361698</v>
      </c>
      <c r="D360" s="5">
        <f t="shared" si="26"/>
        <v>0</v>
      </c>
      <c r="E360" s="4">
        <f>C360*(1+ReservesUSDT!$H$10)</f>
        <v>25800073745.335411</v>
      </c>
      <c r="F360" s="4">
        <f t="shared" si="27"/>
        <v>25800073745.335411</v>
      </c>
      <c r="G360" s="5">
        <f t="shared" si="28"/>
        <v>-1.2022632796250224E-3</v>
      </c>
      <c r="H360" s="5"/>
      <c r="I360" s="4">
        <f t="shared" si="29"/>
        <v>51891938.973712921</v>
      </c>
      <c r="J360">
        <f t="shared" si="25"/>
        <v>1</v>
      </c>
    </row>
    <row r="361" spans="1:10" x14ac:dyDescent="0.3">
      <c r="A361" s="1">
        <v>45193</v>
      </c>
      <c r="B361" s="26">
        <v>27181055993.223213</v>
      </c>
      <c r="C361" s="26">
        <v>25769013759.583698</v>
      </c>
      <c r="D361" s="5">
        <f t="shared" si="26"/>
        <v>0</v>
      </c>
      <c r="E361" s="4">
        <f>C361*(1+ReservesUSDT!$H$10)</f>
        <v>25820947682.51004</v>
      </c>
      <c r="F361" s="4">
        <f t="shared" si="27"/>
        <v>25820947682.51004</v>
      </c>
      <c r="G361" s="5">
        <f t="shared" si="28"/>
        <v>8.0906501976193642E-4</v>
      </c>
      <c r="H361" s="5"/>
      <c r="I361" s="4">
        <f t="shared" si="29"/>
        <v>51933922.92634201</v>
      </c>
      <c r="J361">
        <f t="shared" si="25"/>
        <v>1</v>
      </c>
    </row>
    <row r="362" spans="1:10" x14ac:dyDescent="0.3">
      <c r="A362" s="1">
        <v>45194</v>
      </c>
      <c r="B362" s="26">
        <v>27189617346.9282</v>
      </c>
      <c r="C362" s="26">
        <v>25772018333.618801</v>
      </c>
      <c r="D362" s="5">
        <f t="shared" si="26"/>
        <v>3.1497502183583636E-4</v>
      </c>
      <c r="E362" s="4">
        <f>C362*(1+ReservesUSDT!$H$10)</f>
        <v>25823958311.853191</v>
      </c>
      <c r="F362" s="4">
        <f t="shared" si="27"/>
        <v>25832092213.686356</v>
      </c>
      <c r="G362" s="5">
        <f t="shared" si="28"/>
        <v>4.3160813899422123E-4</v>
      </c>
      <c r="H362" s="5"/>
      <c r="I362" s="4">
        <f t="shared" si="29"/>
        <v>60073880.067554474</v>
      </c>
      <c r="J362">
        <f t="shared" si="25"/>
        <v>1</v>
      </c>
    </row>
    <row r="363" spans="1:10" x14ac:dyDescent="0.3">
      <c r="A363" s="1">
        <v>45195</v>
      </c>
      <c r="B363" s="26">
        <v>27201303975.868362</v>
      </c>
      <c r="C363" s="26">
        <v>25671257667.8876</v>
      </c>
      <c r="D363" s="5">
        <f t="shared" si="26"/>
        <v>4.2981954438880613E-4</v>
      </c>
      <c r="E363" s="4">
        <f>C363*(1+ReservesUSDT!$H$10)</f>
        <v>25722994576.780769</v>
      </c>
      <c r="F363" s="4">
        <f t="shared" si="27"/>
        <v>25734050822.590076</v>
      </c>
      <c r="G363" s="5">
        <f t="shared" si="28"/>
        <v>-3.7953329635582078E-3</v>
      </c>
      <c r="H363" s="5"/>
      <c r="I363" s="4">
        <f t="shared" si="29"/>
        <v>62793154.702476501</v>
      </c>
      <c r="J363">
        <f t="shared" si="25"/>
        <v>1</v>
      </c>
    </row>
    <row r="364" spans="1:10" x14ac:dyDescent="0.3">
      <c r="A364" s="1">
        <v>45196</v>
      </c>
      <c r="B364" s="26">
        <v>27176064338.836742</v>
      </c>
      <c r="C364" s="26">
        <v>25606528757.866199</v>
      </c>
      <c r="D364" s="5">
        <f t="shared" si="26"/>
        <v>-9.2788334904868417E-4</v>
      </c>
      <c r="E364" s="4">
        <f>C364*(1+ReservesUSDT!$H$10)</f>
        <v>25658135214.493885</v>
      </c>
      <c r="F364" s="4">
        <f t="shared" si="27"/>
        <v>25634327458.060715</v>
      </c>
      <c r="G364" s="5">
        <f t="shared" si="28"/>
        <v>-3.875152233779757E-3</v>
      </c>
      <c r="H364" s="5"/>
      <c r="I364" s="4">
        <f t="shared" si="29"/>
        <v>27798700.194515228</v>
      </c>
      <c r="J364">
        <f t="shared" si="25"/>
        <v>1</v>
      </c>
    </row>
    <row r="365" spans="1:10" x14ac:dyDescent="0.3">
      <c r="A365" s="1">
        <v>45197</v>
      </c>
      <c r="B365" s="26">
        <v>27203777015.364769</v>
      </c>
      <c r="C365" s="26">
        <v>25482805598.335999</v>
      </c>
      <c r="D365" s="5">
        <f t="shared" si="26"/>
        <v>1.0197457653359681E-3</v>
      </c>
      <c r="E365" s="4">
        <f>C365*(1+ReservesUSDT!$H$10)</f>
        <v>25534162707.856686</v>
      </c>
      <c r="F365" s="4">
        <f t="shared" si="27"/>
        <v>25560201062.149426</v>
      </c>
      <c r="G365" s="5">
        <f t="shared" si="28"/>
        <v>-2.8916848328696906E-3</v>
      </c>
      <c r="H365" s="5"/>
      <c r="I365" s="4">
        <f t="shared" si="29"/>
        <v>77395463.813426971</v>
      </c>
      <c r="J365">
        <f t="shared" si="25"/>
        <v>1</v>
      </c>
    </row>
    <row r="366" spans="1:10" x14ac:dyDescent="0.3">
      <c r="A366" s="1">
        <v>45198</v>
      </c>
      <c r="B366" s="26">
        <v>27222005774.827694</v>
      </c>
      <c r="C366" s="26">
        <v>25579070003.700802</v>
      </c>
      <c r="D366" s="5">
        <f t="shared" si="26"/>
        <v>6.7008193210190271E-4</v>
      </c>
      <c r="E366" s="4">
        <f>C366*(1+ReservesUSDT!$H$10)</f>
        <v>25630621120.964874</v>
      </c>
      <c r="F366" s="4">
        <f t="shared" si="27"/>
        <v>25647795737.086582</v>
      </c>
      <c r="G366" s="5">
        <f t="shared" si="28"/>
        <v>3.4269947534517008E-3</v>
      </c>
      <c r="H366" s="5"/>
      <c r="I366" s="4">
        <f t="shared" si="29"/>
        <v>68725733.385780334</v>
      </c>
      <c r="J366">
        <f t="shared" si="25"/>
        <v>1</v>
      </c>
    </row>
    <row r="367" spans="1:10" x14ac:dyDescent="0.3">
      <c r="A367" s="18">
        <v>45199</v>
      </c>
      <c r="B367" s="26">
        <v>25025027673</v>
      </c>
      <c r="C367" s="26">
        <v>25054612501.4034</v>
      </c>
      <c r="D367" s="5">
        <v>0</v>
      </c>
      <c r="E367" s="4">
        <f>C367*(1+ReservesUSDT!$H$11)</f>
        <v>25106650324.295471</v>
      </c>
      <c r="F367" s="4">
        <f t="shared" si="27"/>
        <v>25106650324.295471</v>
      </c>
      <c r="G367" s="5">
        <f t="shared" si="28"/>
        <v>-2.1099100224375909E-2</v>
      </c>
      <c r="H367" s="5"/>
      <c r="I367" s="4">
        <f t="shared" si="29"/>
        <v>52037822.89207077</v>
      </c>
      <c r="J367">
        <f t="shared" si="25"/>
        <v>1</v>
      </c>
    </row>
    <row r="368" spans="1:10" x14ac:dyDescent="0.3">
      <c r="A368" s="1">
        <v>45200</v>
      </c>
      <c r="B368" s="26">
        <v>25025027673</v>
      </c>
      <c r="C368" s="26">
        <v>25109326927.389702</v>
      </c>
      <c r="D368" s="5">
        <f t="shared" si="26"/>
        <v>0</v>
      </c>
      <c r="E368" s="4">
        <f>C368*(1+ReservesUSDT!$H$11)</f>
        <v>25161478390.818378</v>
      </c>
      <c r="F368" s="4">
        <f t="shared" si="27"/>
        <v>25161478390.818378</v>
      </c>
      <c r="G368" s="5">
        <f t="shared" si="28"/>
        <v>2.1838065139996254E-3</v>
      </c>
      <c r="H368" s="5"/>
      <c r="I368" s="4">
        <f t="shared" si="29"/>
        <v>52151463.428676605</v>
      </c>
      <c r="J368">
        <f t="shared" si="25"/>
        <v>1</v>
      </c>
    </row>
    <row r="369" spans="1:10" x14ac:dyDescent="0.3">
      <c r="A369" s="1">
        <v>45201</v>
      </c>
      <c r="B369" s="26">
        <v>24990907417.006111</v>
      </c>
      <c r="C369" s="26">
        <v>25169346026.698399</v>
      </c>
      <c r="D369" s="5">
        <f t="shared" si="26"/>
        <v>-1.3634452852454536E-3</v>
      </c>
      <c r="E369" s="4">
        <f>C369*(1+ReservesUSDT!$H$11)</f>
        <v>25221622148.341595</v>
      </c>
      <c r="F369" s="4">
        <f t="shared" si="27"/>
        <v>25187233846.537197</v>
      </c>
      <c r="G369" s="5">
        <f t="shared" si="28"/>
        <v>1.0236066147932322E-3</v>
      </c>
      <c r="H369" s="5"/>
      <c r="I369" s="4">
        <f t="shared" si="29"/>
        <v>17887819.838798523</v>
      </c>
      <c r="J369">
        <f t="shared" si="25"/>
        <v>1</v>
      </c>
    </row>
    <row r="370" spans="1:10" x14ac:dyDescent="0.3">
      <c r="A370" s="1">
        <v>45202</v>
      </c>
      <c r="B370" s="26">
        <v>24923305812.379642</v>
      </c>
      <c r="C370" s="26">
        <v>25337546387.362202</v>
      </c>
      <c r="D370" s="5">
        <f t="shared" si="26"/>
        <v>-2.7050480200037199E-3</v>
      </c>
      <c r="E370" s="4">
        <f>C370*(1+ReservesUSDT!$H$11)</f>
        <v>25390171857.07766</v>
      </c>
      <c r="F370" s="4">
        <f t="shared" si="27"/>
        <v>25321490222.968117</v>
      </c>
      <c r="G370" s="5">
        <f t="shared" si="28"/>
        <v>5.3303342974829106E-3</v>
      </c>
      <c r="H370" s="5"/>
      <c r="I370" s="4">
        <f t="shared" si="29"/>
        <v>-16056164.39408493</v>
      </c>
      <c r="J370">
        <f t="shared" si="25"/>
        <v>0</v>
      </c>
    </row>
    <row r="371" spans="1:10" x14ac:dyDescent="0.3">
      <c r="A371" s="1">
        <v>45203</v>
      </c>
      <c r="B371" s="26">
        <v>24912573078.41251</v>
      </c>
      <c r="C371" s="26">
        <v>25301297057.583302</v>
      </c>
      <c r="D371" s="5">
        <f t="shared" si="26"/>
        <v>-4.3063043273342645E-4</v>
      </c>
      <c r="E371" s="4">
        <f>C371*(1+ReservesUSDT!$H$11)</f>
        <v>25353847238.31942</v>
      </c>
      <c r="F371" s="4">
        <f t="shared" si="27"/>
        <v>25342929100.111725</v>
      </c>
      <c r="G371" s="5">
        <f t="shared" si="28"/>
        <v>8.4666727569460902E-4</v>
      </c>
      <c r="H371" s="5"/>
      <c r="I371" s="4">
        <f t="shared" si="29"/>
        <v>41632042.528423309</v>
      </c>
      <c r="J371">
        <f t="shared" si="25"/>
        <v>1</v>
      </c>
    </row>
    <row r="372" spans="1:10" x14ac:dyDescent="0.3">
      <c r="A372" s="1">
        <v>45204</v>
      </c>
      <c r="B372" s="26">
        <v>24912573078.41251</v>
      </c>
      <c r="C372" s="26">
        <v>25223334165.919899</v>
      </c>
      <c r="D372" s="5">
        <f t="shared" si="26"/>
        <v>0</v>
      </c>
      <c r="E372" s="4">
        <f>C372*(1+ReservesUSDT!$H$11)</f>
        <v>25275722419.619694</v>
      </c>
      <c r="F372" s="4">
        <f t="shared" si="27"/>
        <v>25275722419.619694</v>
      </c>
      <c r="G372" s="5">
        <f t="shared" si="28"/>
        <v>-2.6518907986738918E-3</v>
      </c>
      <c r="H372" s="5"/>
      <c r="I372" s="4">
        <f t="shared" si="29"/>
        <v>52388253.699794769</v>
      </c>
      <c r="J372">
        <f t="shared" si="25"/>
        <v>1</v>
      </c>
    </row>
    <row r="373" spans="1:10" x14ac:dyDescent="0.3">
      <c r="A373" s="1">
        <v>45205</v>
      </c>
      <c r="B373" s="26">
        <v>24890749550.249413</v>
      </c>
      <c r="C373" s="26">
        <v>25212207517.1852</v>
      </c>
      <c r="D373" s="5">
        <f t="shared" si="26"/>
        <v>-8.7600458187950573E-4</v>
      </c>
      <c r="E373" s="4">
        <f>C373*(1+ReservesUSDT!$H$11)</f>
        <v>25264572661.105263</v>
      </c>
      <c r="F373" s="4">
        <f t="shared" si="27"/>
        <v>25242440779.694904</v>
      </c>
      <c r="G373" s="5">
        <f t="shared" si="28"/>
        <v>-1.3167433702688286E-3</v>
      </c>
      <c r="H373" s="5"/>
      <c r="I373" s="4">
        <f t="shared" si="29"/>
        <v>30233262.50970459</v>
      </c>
      <c r="J373">
        <f t="shared" si="25"/>
        <v>1</v>
      </c>
    </row>
    <row r="374" spans="1:10" x14ac:dyDescent="0.3">
      <c r="A374" s="1">
        <v>45206</v>
      </c>
      <c r="B374" s="26">
        <v>24890749550.249413</v>
      </c>
      <c r="C374" s="26">
        <v>25496505235.8941</v>
      </c>
      <c r="D374" s="5">
        <f t="shared" si="26"/>
        <v>0</v>
      </c>
      <c r="E374" s="4">
        <f>C374*(1+ReservesUSDT!$H$11)</f>
        <v>25549460859.285118</v>
      </c>
      <c r="F374" s="4">
        <f t="shared" si="27"/>
        <v>25549460859.285118</v>
      </c>
      <c r="G374" s="5">
        <f t="shared" si="28"/>
        <v>1.2162852327544398E-2</v>
      </c>
      <c r="H374" s="5"/>
      <c r="I374" s="4">
        <f t="shared" si="29"/>
        <v>52955623.391017914</v>
      </c>
      <c r="J374">
        <f t="shared" si="25"/>
        <v>1</v>
      </c>
    </row>
    <row r="375" spans="1:10" x14ac:dyDescent="0.3">
      <c r="A375" s="1">
        <v>45207</v>
      </c>
      <c r="B375" s="26">
        <v>24890749550.249413</v>
      </c>
      <c r="C375" s="26">
        <v>25538082195.982498</v>
      </c>
      <c r="D375" s="5">
        <f t="shared" si="26"/>
        <v>0</v>
      </c>
      <c r="E375" s="4">
        <f>C375*(1+ReservesUSDT!$H$11)</f>
        <v>25591124173.711876</v>
      </c>
      <c r="F375" s="4">
        <f t="shared" si="27"/>
        <v>25591124173.711876</v>
      </c>
      <c r="G375" s="5">
        <f t="shared" si="28"/>
        <v>1.6306925087860176E-3</v>
      </c>
      <c r="H375" s="5"/>
      <c r="I375" s="4">
        <f t="shared" si="29"/>
        <v>53041977.729377747</v>
      </c>
      <c r="J375">
        <f t="shared" si="25"/>
        <v>1</v>
      </c>
    </row>
    <row r="376" spans="1:10" x14ac:dyDescent="0.3">
      <c r="A376" s="1">
        <v>45208</v>
      </c>
      <c r="B376" s="26">
        <v>24890749550.249413</v>
      </c>
      <c r="C376" s="26">
        <v>25568023260.2943</v>
      </c>
      <c r="D376" s="5">
        <f t="shared" si="26"/>
        <v>0</v>
      </c>
      <c r="E376" s="4">
        <f>C376*(1+ReservesUSDT!$H$11)</f>
        <v>25621127424.888542</v>
      </c>
      <c r="F376" s="4">
        <f t="shared" si="27"/>
        <v>25621127424.888542</v>
      </c>
      <c r="G376" s="5">
        <f t="shared" si="28"/>
        <v>1.1724084871381571E-3</v>
      </c>
      <c r="H376" s="5"/>
      <c r="I376" s="4">
        <f t="shared" si="29"/>
        <v>53104164.594242096</v>
      </c>
      <c r="J376">
        <f t="shared" si="25"/>
        <v>1</v>
      </c>
    </row>
    <row r="377" spans="1:10" x14ac:dyDescent="0.3">
      <c r="A377" s="1">
        <v>45209</v>
      </c>
      <c r="B377" s="26">
        <v>24939488092.446198</v>
      </c>
      <c r="C377" s="26">
        <v>25508087590.7593</v>
      </c>
      <c r="D377" s="5">
        <f t="shared" si="26"/>
        <v>1.9580986140409983E-3</v>
      </c>
      <c r="E377" s="4">
        <f>C377*(1+ReservesUSDT!$H$11)</f>
        <v>25561067270.420639</v>
      </c>
      <c r="F377" s="4">
        <f t="shared" si="27"/>
        <v>25611118360.816261</v>
      </c>
      <c r="G377" s="5">
        <f t="shared" si="28"/>
        <v>-3.9065666027475471E-4</v>
      </c>
      <c r="H377" s="5"/>
      <c r="I377" s="4">
        <f t="shared" si="29"/>
        <v>103030770.05696106</v>
      </c>
      <c r="J377">
        <f t="shared" si="25"/>
        <v>1</v>
      </c>
    </row>
    <row r="378" spans="1:10" x14ac:dyDescent="0.3">
      <c r="A378" s="1">
        <v>45210</v>
      </c>
      <c r="B378" s="26">
        <v>24912757217.439545</v>
      </c>
      <c r="C378" s="26">
        <v>25378591457.219101</v>
      </c>
      <c r="D378" s="5">
        <f t="shared" si="26"/>
        <v>-1.0718293377781566E-3</v>
      </c>
      <c r="E378" s="4">
        <f>C378*(1+ReservesUSDT!$H$11)</f>
        <v>25431302176.549801</v>
      </c>
      <c r="F378" s="4">
        <f t="shared" si="27"/>
        <v>25404044160.779072</v>
      </c>
      <c r="G378" s="5">
        <f t="shared" si="28"/>
        <v>-8.0853243938774147E-3</v>
      </c>
      <c r="H378" s="5"/>
      <c r="I378" s="4">
        <f t="shared" si="29"/>
        <v>25452703.559970856</v>
      </c>
      <c r="J378">
        <f t="shared" si="25"/>
        <v>1</v>
      </c>
    </row>
    <row r="379" spans="1:10" x14ac:dyDescent="0.3">
      <c r="A379" s="1">
        <v>45211</v>
      </c>
      <c r="B379" s="26">
        <v>24903873656.645668</v>
      </c>
      <c r="C379" s="26">
        <v>25240293496.814899</v>
      </c>
      <c r="D379" s="5">
        <f t="shared" si="26"/>
        <v>-3.5658681679994603E-4</v>
      </c>
      <c r="E379" s="4">
        <f>C379*(1+ReservesUSDT!$H$11)</f>
        <v>25292716974.633904</v>
      </c>
      <c r="F379" s="4">
        <f t="shared" si="27"/>
        <v>25283697925.199696</v>
      </c>
      <c r="G379" s="5">
        <f t="shared" si="28"/>
        <v>-4.7372865051611346E-3</v>
      </c>
      <c r="H379" s="5"/>
      <c r="I379" s="4">
        <f t="shared" si="29"/>
        <v>43404428.384796143</v>
      </c>
      <c r="J379">
        <f t="shared" si="25"/>
        <v>1</v>
      </c>
    </row>
    <row r="380" spans="1:10" x14ac:dyDescent="0.3">
      <c r="A380" s="1">
        <v>45212</v>
      </c>
      <c r="B380" s="26">
        <v>24930497688.344917</v>
      </c>
      <c r="C380" s="26">
        <v>25095845456.8913</v>
      </c>
      <c r="D380" s="5">
        <f t="shared" si="26"/>
        <v>1.0690719068976874E-3</v>
      </c>
      <c r="E380" s="4">
        <f>C380*(1+ReservesUSDT!$H$11)</f>
        <v>25147968919.632515</v>
      </c>
      <c r="F380" s="4">
        <f t="shared" si="27"/>
        <v>25174853906.720032</v>
      </c>
      <c r="G380" s="5">
        <f t="shared" si="28"/>
        <v>-4.304908989249609E-3</v>
      </c>
      <c r="H380" s="5"/>
      <c r="I380" s="4">
        <f t="shared" si="29"/>
        <v>79008449.828731537</v>
      </c>
      <c r="J380">
        <f t="shared" si="25"/>
        <v>1</v>
      </c>
    </row>
    <row r="381" spans="1:10" x14ac:dyDescent="0.3">
      <c r="A381" s="1">
        <v>45213</v>
      </c>
      <c r="B381" s="26">
        <v>24930497688.344917</v>
      </c>
      <c r="C381" s="26">
        <v>25094006156.996498</v>
      </c>
      <c r="D381" s="5">
        <f t="shared" si="26"/>
        <v>0</v>
      </c>
      <c r="E381" s="4">
        <f>C381*(1+ReservesUSDT!$H$11)</f>
        <v>25146125799.556412</v>
      </c>
      <c r="F381" s="4">
        <f t="shared" si="27"/>
        <v>25146125799.556412</v>
      </c>
      <c r="G381" s="5">
        <f t="shared" si="28"/>
        <v>-1.1411429543967077E-3</v>
      </c>
      <c r="H381" s="5"/>
      <c r="I381" s="4">
        <f t="shared" si="29"/>
        <v>52119642.559913635</v>
      </c>
      <c r="J381">
        <f t="shared" si="25"/>
        <v>1</v>
      </c>
    </row>
    <row r="382" spans="1:10" x14ac:dyDescent="0.3">
      <c r="A382" s="1">
        <v>45214</v>
      </c>
      <c r="B382" s="26">
        <v>24930497688.344917</v>
      </c>
      <c r="C382" s="26">
        <v>25134530786.982399</v>
      </c>
      <c r="D382" s="5">
        <f t="shared" si="26"/>
        <v>0</v>
      </c>
      <c r="E382" s="4">
        <f>C382*(1+ReservesUSDT!$H$11)</f>
        <v>25186734598.216557</v>
      </c>
      <c r="F382" s="4">
        <f t="shared" si="27"/>
        <v>25186734598.216557</v>
      </c>
      <c r="G382" s="5">
        <f t="shared" si="28"/>
        <v>1.6149127298512585E-3</v>
      </c>
      <c r="H382" s="5"/>
      <c r="I382" s="4">
        <f t="shared" si="29"/>
        <v>52203811.234157562</v>
      </c>
      <c r="J382">
        <f t="shared" si="25"/>
        <v>1</v>
      </c>
    </row>
    <row r="383" spans="1:10" x14ac:dyDescent="0.3">
      <c r="A383" s="1">
        <v>45215</v>
      </c>
      <c r="B383" s="26">
        <v>24930497688.344917</v>
      </c>
      <c r="C383" s="26">
        <v>25170230880.2892</v>
      </c>
      <c r="D383" s="5">
        <f t="shared" si="26"/>
        <v>0</v>
      </c>
      <c r="E383" s="4">
        <f>C383*(1+ReservesUSDT!$H$11)</f>
        <v>25222508839.751858</v>
      </c>
      <c r="F383" s="4">
        <f t="shared" si="27"/>
        <v>25222508839.751858</v>
      </c>
      <c r="G383" s="5">
        <f t="shared" si="28"/>
        <v>1.4203604439391815E-3</v>
      </c>
      <c r="H383" s="5"/>
      <c r="I383" s="4">
        <f t="shared" si="29"/>
        <v>52277959.462657928</v>
      </c>
      <c r="J383">
        <f t="shared" si="25"/>
        <v>1</v>
      </c>
    </row>
    <row r="384" spans="1:10" x14ac:dyDescent="0.3">
      <c r="A384" s="1">
        <v>45216</v>
      </c>
      <c r="B384" s="26">
        <v>24906019109.866768</v>
      </c>
      <c r="C384" s="26">
        <v>25251308999.1688</v>
      </c>
      <c r="D384" s="5">
        <f t="shared" si="26"/>
        <v>-9.8187283640122536E-4</v>
      </c>
      <c r="E384" s="4">
        <f>C384*(1+ReservesUSDT!$H$11)</f>
        <v>25303755355.919201</v>
      </c>
      <c r="F384" s="4">
        <f t="shared" si="27"/>
        <v>25278910285.876282</v>
      </c>
      <c r="G384" s="5">
        <f t="shared" si="28"/>
        <v>2.2361552723705524E-3</v>
      </c>
      <c r="H384" s="5"/>
      <c r="I384" s="4">
        <f t="shared" si="29"/>
        <v>27601286.707481384</v>
      </c>
      <c r="J384">
        <f t="shared" si="25"/>
        <v>1</v>
      </c>
    </row>
    <row r="385" spans="1:10" x14ac:dyDescent="0.3">
      <c r="A385" s="1">
        <v>45217</v>
      </c>
      <c r="B385" s="26">
        <v>24926377849.799248</v>
      </c>
      <c r="C385" s="26">
        <v>25297505584.709999</v>
      </c>
      <c r="D385" s="5">
        <f t="shared" si="26"/>
        <v>8.1742248099434488E-4</v>
      </c>
      <c r="E385" s="4">
        <f>C385*(1+ReservesUSDT!$H$11)</f>
        <v>25350047890.648857</v>
      </c>
      <c r="F385" s="4">
        <f t="shared" si="27"/>
        <v>25370769589.688953</v>
      </c>
      <c r="G385" s="5">
        <f t="shared" si="28"/>
        <v>3.6338316317374992E-3</v>
      </c>
      <c r="H385" s="5"/>
      <c r="I385" s="4">
        <f t="shared" si="29"/>
        <v>73264004.978954315</v>
      </c>
      <c r="J385">
        <f t="shared" si="25"/>
        <v>1</v>
      </c>
    </row>
    <row r="386" spans="1:10" x14ac:dyDescent="0.3">
      <c r="A386" s="1">
        <v>45218</v>
      </c>
      <c r="B386" s="26">
        <v>24968637628.601654</v>
      </c>
      <c r="C386" s="26">
        <v>25364965109.563</v>
      </c>
      <c r="D386" s="5">
        <f t="shared" si="26"/>
        <v>1.6953838643165181E-3</v>
      </c>
      <c r="E386" s="4">
        <f>C386*(1+ReservesUSDT!$H$11)</f>
        <v>25417647527.299892</v>
      </c>
      <c r="F386" s="4">
        <f t="shared" si="27"/>
        <v>25460740196.786564</v>
      </c>
      <c r="G386" s="5">
        <f t="shared" si="28"/>
        <v>3.5462309008622199E-3</v>
      </c>
      <c r="H386" s="5"/>
      <c r="I386" s="4">
        <f t="shared" si="29"/>
        <v>95775087.223564148</v>
      </c>
      <c r="J386">
        <f t="shared" si="25"/>
        <v>1</v>
      </c>
    </row>
    <row r="387" spans="1:10" x14ac:dyDescent="0.3">
      <c r="A387" s="1">
        <v>45219</v>
      </c>
      <c r="B387" s="26">
        <v>25004393849.866261</v>
      </c>
      <c r="C387" s="26">
        <v>25498367891.237598</v>
      </c>
      <c r="D387" s="5">
        <f t="shared" si="26"/>
        <v>1.4320453441018989E-3</v>
      </c>
      <c r="E387" s="4">
        <f>C387*(1+ReservesUSDT!$H$11)</f>
        <v>25551327383.318615</v>
      </c>
      <c r="F387" s="4">
        <f t="shared" si="27"/>
        <v>25587918042.733521</v>
      </c>
      <c r="G387" s="5">
        <f t="shared" si="28"/>
        <v>4.9950568979533413E-3</v>
      </c>
      <c r="H387" s="5"/>
      <c r="I387" s="4">
        <f t="shared" si="29"/>
        <v>89550151.495922089</v>
      </c>
      <c r="J387">
        <f t="shared" ref="J387:J450" si="30">IF(I387&gt;0,1,0)</f>
        <v>1</v>
      </c>
    </row>
    <row r="388" spans="1:10" x14ac:dyDescent="0.3">
      <c r="A388" s="1">
        <v>45220</v>
      </c>
      <c r="B388" s="26">
        <v>25004393849.866261</v>
      </c>
      <c r="C388" s="26">
        <v>25535510780.116501</v>
      </c>
      <c r="D388" s="5">
        <f t="shared" ref="D388:D451" si="31">(B388-B387)/B387</f>
        <v>0</v>
      </c>
      <c r="E388" s="4">
        <f>C388*(1+ReservesUSDT!$H$11)</f>
        <v>25588547417.07745</v>
      </c>
      <c r="F388" s="4">
        <f t="shared" ref="F388:F451" si="32">E388*(D388+1)</f>
        <v>25588547417.07745</v>
      </c>
      <c r="G388" s="5">
        <f t="shared" ref="G388:G451" si="33">(F388-F387)/F387</f>
        <v>2.459654368433547E-5</v>
      </c>
      <c r="H388" s="5"/>
      <c r="I388" s="4">
        <f t="shared" ref="I388:I451" si="34">F388-C388</f>
        <v>53036636.960948944</v>
      </c>
      <c r="J388">
        <f t="shared" si="30"/>
        <v>1</v>
      </c>
    </row>
    <row r="389" spans="1:10" x14ac:dyDescent="0.3">
      <c r="A389" s="1">
        <v>45221</v>
      </c>
      <c r="B389" s="26">
        <v>25004393849.866261</v>
      </c>
      <c r="C389" s="26">
        <v>25591119614.648499</v>
      </c>
      <c r="D389" s="5">
        <f t="shared" si="31"/>
        <v>0</v>
      </c>
      <c r="E389" s="4">
        <f>C389*(1+ReservesUSDT!$H$11)</f>
        <v>25644271749.810925</v>
      </c>
      <c r="F389" s="4">
        <f t="shared" si="32"/>
        <v>25644271749.810925</v>
      </c>
      <c r="G389" s="5">
        <f t="shared" si="33"/>
        <v>2.1777059801481764E-3</v>
      </c>
      <c r="H389" s="5"/>
      <c r="I389" s="4">
        <f t="shared" si="34"/>
        <v>53152135.162425995</v>
      </c>
      <c r="J389">
        <f t="shared" si="30"/>
        <v>1</v>
      </c>
    </row>
    <row r="390" spans="1:10" x14ac:dyDescent="0.3">
      <c r="A390" s="1">
        <v>45222</v>
      </c>
      <c r="B390" s="26">
        <v>25004393849.866261</v>
      </c>
      <c r="C390" s="26">
        <v>25560733459.651901</v>
      </c>
      <c r="D390" s="5">
        <f t="shared" si="31"/>
        <v>0</v>
      </c>
      <c r="E390" s="4">
        <f>C390*(1+ReservesUSDT!$H$11)</f>
        <v>25613822483.506901</v>
      </c>
      <c r="F390" s="4">
        <f t="shared" si="32"/>
        <v>25613822483.506901</v>
      </c>
      <c r="G390" s="5">
        <f t="shared" si="33"/>
        <v>-1.1873710667665283E-3</v>
      </c>
      <c r="H390" s="5"/>
      <c r="I390" s="4">
        <f t="shared" si="34"/>
        <v>53089023.854999542</v>
      </c>
      <c r="J390">
        <f t="shared" si="30"/>
        <v>1</v>
      </c>
    </row>
    <row r="391" spans="1:10" x14ac:dyDescent="0.3">
      <c r="A391" s="1">
        <v>45223</v>
      </c>
      <c r="B391" s="26">
        <v>25058242719.090759</v>
      </c>
      <c r="C391" s="26">
        <v>25480966000.631699</v>
      </c>
      <c r="D391" s="5">
        <f t="shared" si="31"/>
        <v>2.1535762693478278E-3</v>
      </c>
      <c r="E391" s="4">
        <f>C391*(1+ReservesUSDT!$H$11)</f>
        <v>25533889349.407715</v>
      </c>
      <c r="F391" s="4">
        <f t="shared" si="32"/>
        <v>25588878527.574753</v>
      </c>
      <c r="G391" s="5">
        <f t="shared" si="33"/>
        <v>-9.7384745866064084E-4</v>
      </c>
      <c r="H391" s="5"/>
      <c r="I391" s="4">
        <f t="shared" si="34"/>
        <v>107912526.9430542</v>
      </c>
      <c r="J391">
        <f t="shared" si="30"/>
        <v>1</v>
      </c>
    </row>
    <row r="392" spans="1:10" x14ac:dyDescent="0.3">
      <c r="A392" s="1">
        <v>45224</v>
      </c>
      <c r="B392" s="26">
        <v>24981499105.634312</v>
      </c>
      <c r="C392" s="26">
        <v>25096183294.4384</v>
      </c>
      <c r="D392" s="5">
        <f t="shared" si="31"/>
        <v>-3.0626095499498079E-3</v>
      </c>
      <c r="E392" s="4">
        <f>C392*(1+ReservesUSDT!$H$11)</f>
        <v>25148307458.860012</v>
      </c>
      <c r="F392" s="4">
        <f t="shared" si="32"/>
        <v>25071288012.271431</v>
      </c>
      <c r="G392" s="5">
        <f t="shared" si="33"/>
        <v>-2.0227166843031542E-2</v>
      </c>
      <c r="H392" s="5"/>
      <c r="I392" s="4">
        <f t="shared" si="34"/>
        <v>-24895282.166969299</v>
      </c>
      <c r="J392">
        <f t="shared" si="30"/>
        <v>0</v>
      </c>
    </row>
    <row r="393" spans="1:10" x14ac:dyDescent="0.3">
      <c r="A393" s="1">
        <v>45225</v>
      </c>
      <c r="B393" s="26">
        <v>25010206935.604729</v>
      </c>
      <c r="C393" s="26">
        <v>25167836259.603699</v>
      </c>
      <c r="D393" s="5">
        <f t="shared" si="31"/>
        <v>1.1491636210071267E-3</v>
      </c>
      <c r="E393" s="4">
        <f>C393*(1+ReservesUSDT!$H$11)</f>
        <v>25220109245.497234</v>
      </c>
      <c r="F393" s="4">
        <f t="shared" si="32"/>
        <v>25249091277.559982</v>
      </c>
      <c r="G393" s="5">
        <f t="shared" si="33"/>
        <v>7.0919078908719593E-3</v>
      </c>
      <c r="H393" s="5"/>
      <c r="I393" s="4">
        <f t="shared" si="34"/>
        <v>81255017.956283569</v>
      </c>
      <c r="J393">
        <f t="shared" si="30"/>
        <v>1</v>
      </c>
    </row>
    <row r="394" spans="1:10" x14ac:dyDescent="0.3">
      <c r="A394" s="1">
        <v>45226</v>
      </c>
      <c r="B394" s="26">
        <v>25014697440.866112</v>
      </c>
      <c r="C394" s="26">
        <v>25084770499.144199</v>
      </c>
      <c r="D394" s="5">
        <f t="shared" si="31"/>
        <v>1.7954690550722066E-4</v>
      </c>
      <c r="E394" s="4">
        <f>C394*(1+ReservesUSDT!$H$11)</f>
        <v>25136870959.466606</v>
      </c>
      <c r="F394" s="4">
        <f t="shared" si="32"/>
        <v>25141384206.861515</v>
      </c>
      <c r="G394" s="5">
        <f t="shared" si="33"/>
        <v>-4.2657800835070618E-3</v>
      </c>
      <c r="H394" s="5"/>
      <c r="I394" s="4">
        <f t="shared" si="34"/>
        <v>56613707.717315674</v>
      </c>
      <c r="J394">
        <f t="shared" si="30"/>
        <v>1</v>
      </c>
    </row>
    <row r="395" spans="1:10" x14ac:dyDescent="0.3">
      <c r="A395" s="1">
        <v>45227</v>
      </c>
      <c r="B395" s="26">
        <v>25014697440.866112</v>
      </c>
      <c r="C395" s="26">
        <v>24982986543.4888</v>
      </c>
      <c r="D395" s="5">
        <f t="shared" si="31"/>
        <v>0</v>
      </c>
      <c r="E395" s="4">
        <f>C395*(1+ReservesUSDT!$H$11)</f>
        <v>25034875601.00235</v>
      </c>
      <c r="F395" s="4">
        <f t="shared" si="32"/>
        <v>25034875601.00235</v>
      </c>
      <c r="G395" s="5">
        <f t="shared" si="33"/>
        <v>-4.236385911882177E-3</v>
      </c>
      <c r="H395" s="5"/>
      <c r="I395" s="4">
        <f t="shared" si="34"/>
        <v>51889057.513549805</v>
      </c>
      <c r="J395">
        <f t="shared" si="30"/>
        <v>1</v>
      </c>
    </row>
    <row r="396" spans="1:10" x14ac:dyDescent="0.3">
      <c r="A396" s="1">
        <v>45228</v>
      </c>
      <c r="B396" s="26">
        <v>25014697440.866112</v>
      </c>
      <c r="C396" s="26">
        <v>24989725023.493801</v>
      </c>
      <c r="D396" s="5">
        <f t="shared" si="31"/>
        <v>0</v>
      </c>
      <c r="E396" s="4">
        <f>C396*(1+ReservesUSDT!$H$11)</f>
        <v>25041628076.666992</v>
      </c>
      <c r="F396" s="4">
        <f t="shared" si="32"/>
        <v>25041628076.666992</v>
      </c>
      <c r="G396" s="5">
        <f t="shared" si="33"/>
        <v>2.6972275685571923E-4</v>
      </c>
      <c r="H396" s="5"/>
      <c r="I396" s="4">
        <f t="shared" si="34"/>
        <v>51903053.173191071</v>
      </c>
      <c r="J396">
        <f t="shared" si="30"/>
        <v>1</v>
      </c>
    </row>
    <row r="397" spans="1:10" x14ac:dyDescent="0.3">
      <c r="A397" s="1">
        <v>45229</v>
      </c>
      <c r="B397" s="26">
        <v>25007958315.095093</v>
      </c>
      <c r="C397" s="26">
        <v>25090218770.0298</v>
      </c>
      <c r="D397" s="5">
        <f t="shared" si="31"/>
        <v>-2.694066473100482E-4</v>
      </c>
      <c r="E397" s="4">
        <f>C397*(1+ReservesUSDT!$H$11)</f>
        <v>25142330546.278782</v>
      </c>
      <c r="F397" s="4">
        <f t="shared" si="32"/>
        <v>25135557035.300751</v>
      </c>
      <c r="G397" s="5">
        <f t="shared" si="33"/>
        <v>3.7509126142352789E-3</v>
      </c>
      <c r="H397" s="5"/>
      <c r="I397" s="4">
        <f t="shared" si="34"/>
        <v>45338265.270950317</v>
      </c>
      <c r="J397">
        <f t="shared" si="30"/>
        <v>1</v>
      </c>
    </row>
    <row r="398" spans="1:10" x14ac:dyDescent="0.3">
      <c r="A398" s="1">
        <v>45230</v>
      </c>
      <c r="B398" s="26">
        <v>24981723164.311916</v>
      </c>
      <c r="C398" s="26">
        <v>24933126459.845798</v>
      </c>
      <c r="D398" s="5">
        <f t="shared" si="31"/>
        <v>-1.0490720774810546E-3</v>
      </c>
      <c r="E398" s="4">
        <f>C398*(1+ReservesUSDT!$H$11)</f>
        <v>24984911959.174129</v>
      </c>
      <c r="F398" s="4">
        <f t="shared" si="32"/>
        <v>24958700985.679436</v>
      </c>
      <c r="G398" s="5">
        <f t="shared" si="33"/>
        <v>-7.0360903230803967E-3</v>
      </c>
      <c r="H398" s="5"/>
      <c r="I398" s="4">
        <f t="shared" si="34"/>
        <v>25574525.833637238</v>
      </c>
      <c r="J398">
        <f t="shared" si="30"/>
        <v>1</v>
      </c>
    </row>
    <row r="399" spans="1:10" x14ac:dyDescent="0.3">
      <c r="A399" s="1">
        <v>45231</v>
      </c>
      <c r="B399" s="26">
        <v>25003027360.537071</v>
      </c>
      <c r="C399" s="26">
        <v>24741908093.146599</v>
      </c>
      <c r="D399" s="5">
        <f t="shared" si="31"/>
        <v>8.5279130206635878E-4</v>
      </c>
      <c r="E399" s="4">
        <f>C399*(1+ReservesUSDT!$H$11)</f>
        <v>24793296436.562042</v>
      </c>
      <c r="F399" s="4">
        <f t="shared" si="32"/>
        <v>24814439944.112698</v>
      </c>
      <c r="G399" s="5">
        <f t="shared" si="33"/>
        <v>-5.7799899782248624E-3</v>
      </c>
      <c r="H399" s="5"/>
      <c r="I399" s="4">
        <f t="shared" si="34"/>
        <v>72531850.966098785</v>
      </c>
      <c r="J399">
        <f t="shared" si="30"/>
        <v>1</v>
      </c>
    </row>
    <row r="400" spans="1:10" x14ac:dyDescent="0.3">
      <c r="A400" s="1">
        <v>45232</v>
      </c>
      <c r="B400" s="26">
        <v>25067704555.369572</v>
      </c>
      <c r="C400" s="26">
        <v>24758799496.412998</v>
      </c>
      <c r="D400" s="5">
        <f t="shared" si="31"/>
        <v>2.5867745493324602E-3</v>
      </c>
      <c r="E400" s="4">
        <f>C400*(1+ReservesUSDT!$H$11)</f>
        <v>24810222922.863613</v>
      </c>
      <c r="F400" s="4">
        <f t="shared" si="32"/>
        <v>24874401376.08374</v>
      </c>
      <c r="G400" s="5">
        <f t="shared" si="33"/>
        <v>2.4163927175502773E-3</v>
      </c>
      <c r="H400" s="5"/>
      <c r="I400" s="4">
        <f t="shared" si="34"/>
        <v>115601879.67074203</v>
      </c>
      <c r="J400">
        <f t="shared" si="30"/>
        <v>1</v>
      </c>
    </row>
    <row r="401" spans="1:10" x14ac:dyDescent="0.3">
      <c r="A401" s="1">
        <v>45233</v>
      </c>
      <c r="B401" s="26">
        <v>25115546643.016624</v>
      </c>
      <c r="C401" s="26">
        <v>24502658943.578201</v>
      </c>
      <c r="D401" s="5">
        <f t="shared" si="31"/>
        <v>1.9085148997738948E-3</v>
      </c>
      <c r="E401" s="4">
        <f>C401*(1+ReservesUSDT!$H$11)</f>
        <v>24553550372.30891</v>
      </c>
      <c r="F401" s="4">
        <f t="shared" si="32"/>
        <v>24600411189.036812</v>
      </c>
      <c r="G401" s="5">
        <f t="shared" si="33"/>
        <v>-1.1014945964101259E-2</v>
      </c>
      <c r="H401" s="5"/>
      <c r="I401" s="4">
        <f t="shared" si="34"/>
        <v>97752245.458610535</v>
      </c>
      <c r="J401">
        <f t="shared" si="30"/>
        <v>1</v>
      </c>
    </row>
    <row r="402" spans="1:10" x14ac:dyDescent="0.3">
      <c r="A402" s="1">
        <v>45234</v>
      </c>
      <c r="B402" s="26">
        <v>25115546643.016624</v>
      </c>
      <c r="C402" s="26">
        <v>24526366327.743801</v>
      </c>
      <c r="D402" s="5">
        <f t="shared" si="31"/>
        <v>0</v>
      </c>
      <c r="E402" s="4">
        <f>C402*(1+ReservesUSDT!$H$11)</f>
        <v>24577306996.136803</v>
      </c>
      <c r="F402" s="4">
        <f t="shared" si="32"/>
        <v>24577306996.136803</v>
      </c>
      <c r="G402" s="5">
        <f t="shared" si="33"/>
        <v>-9.3917913495305931E-4</v>
      </c>
      <c r="H402" s="5"/>
      <c r="I402" s="4">
        <f t="shared" si="34"/>
        <v>50940668.393001556</v>
      </c>
      <c r="J402">
        <f t="shared" si="30"/>
        <v>1</v>
      </c>
    </row>
    <row r="403" spans="1:10" x14ac:dyDescent="0.3">
      <c r="A403" s="1">
        <v>45235</v>
      </c>
      <c r="B403" s="26">
        <v>25115546643.016624</v>
      </c>
      <c r="C403" s="26">
        <v>24584454813.305099</v>
      </c>
      <c r="D403" s="5">
        <f t="shared" si="31"/>
        <v>0</v>
      </c>
      <c r="E403" s="4">
        <f>C403*(1+ReservesUSDT!$H$11)</f>
        <v>24635516130.074665</v>
      </c>
      <c r="F403" s="4">
        <f t="shared" si="32"/>
        <v>24635516130.074665</v>
      </c>
      <c r="G403" s="5">
        <f t="shared" si="33"/>
        <v>2.3684097670673208E-3</v>
      </c>
      <c r="H403" s="5"/>
      <c r="I403" s="4">
        <f t="shared" si="34"/>
        <v>51061316.769565582</v>
      </c>
      <c r="J403">
        <f t="shared" si="30"/>
        <v>1</v>
      </c>
    </row>
    <row r="404" spans="1:10" x14ac:dyDescent="0.3">
      <c r="A404" s="1">
        <v>45236</v>
      </c>
      <c r="B404" s="26">
        <v>25088286434.241394</v>
      </c>
      <c r="C404" s="26">
        <v>24600168083.7113</v>
      </c>
      <c r="D404" s="5">
        <f t="shared" si="31"/>
        <v>-1.0853918157823616E-3</v>
      </c>
      <c r="E404" s="4">
        <f>C404*(1+ReservesUSDT!$H$11)</f>
        <v>24651262036.562641</v>
      </c>
      <c r="F404" s="4">
        <f t="shared" si="32"/>
        <v>24624505758.499451</v>
      </c>
      <c r="G404" s="5">
        <f t="shared" si="33"/>
        <v>-4.469308260918914E-4</v>
      </c>
      <c r="H404" s="5"/>
      <c r="I404" s="4">
        <f t="shared" si="34"/>
        <v>24337674.788150787</v>
      </c>
      <c r="J404">
        <f t="shared" si="30"/>
        <v>1</v>
      </c>
    </row>
    <row r="405" spans="1:10" x14ac:dyDescent="0.3">
      <c r="A405" s="1">
        <v>45237</v>
      </c>
      <c r="B405" s="26">
        <v>25076962089.179348</v>
      </c>
      <c r="C405" s="26">
        <v>24431902675.718201</v>
      </c>
      <c r="D405" s="5">
        <f t="shared" si="31"/>
        <v>-4.5137977405225167E-4</v>
      </c>
      <c r="E405" s="4">
        <f>C405*(1+ReservesUSDT!$H$11)</f>
        <v>24482647145.395554</v>
      </c>
      <c r="F405" s="4">
        <f t="shared" si="32"/>
        <v>24471596173.658863</v>
      </c>
      <c r="G405" s="5">
        <f t="shared" si="33"/>
        <v>-6.2096509201127418E-3</v>
      </c>
      <c r="H405" s="5"/>
      <c r="I405" s="4">
        <f t="shared" si="34"/>
        <v>39693497.940662384</v>
      </c>
      <c r="J405">
        <f t="shared" si="30"/>
        <v>1</v>
      </c>
    </row>
    <row r="406" spans="1:10" x14ac:dyDescent="0.3">
      <c r="A406" s="1">
        <v>45238</v>
      </c>
      <c r="B406" s="26">
        <v>25061127823.696342</v>
      </c>
      <c r="C406" s="26">
        <v>24411577367.456299</v>
      </c>
      <c r="D406" s="5">
        <f t="shared" si="31"/>
        <v>-6.3142678234689249E-4</v>
      </c>
      <c r="E406" s="4">
        <f>C406*(1+ReservesUSDT!$H$11)</f>
        <v>24462279621.961037</v>
      </c>
      <c r="F406" s="4">
        <f t="shared" si="32"/>
        <v>24446833483.450474</v>
      </c>
      <c r="G406" s="5">
        <f t="shared" si="33"/>
        <v>-1.0118951797285602E-3</v>
      </c>
      <c r="H406" s="5"/>
      <c r="I406" s="4">
        <f t="shared" si="34"/>
        <v>35256115.994174957</v>
      </c>
      <c r="J406">
        <f t="shared" si="30"/>
        <v>1</v>
      </c>
    </row>
    <row r="407" spans="1:10" x14ac:dyDescent="0.3">
      <c r="A407" s="1">
        <v>45239</v>
      </c>
      <c r="B407" s="26">
        <v>25072418220.495209</v>
      </c>
      <c r="C407" s="26">
        <v>24294542586.903702</v>
      </c>
      <c r="D407" s="5">
        <f t="shared" si="31"/>
        <v>4.5051431357333928E-4</v>
      </c>
      <c r="E407" s="4">
        <f>C407*(1+ReservesUSDT!$H$11)</f>
        <v>24345001763.00592</v>
      </c>
      <c r="F407" s="4">
        <f t="shared" si="32"/>
        <v>24355969534.764122</v>
      </c>
      <c r="G407" s="5">
        <f t="shared" si="33"/>
        <v>-3.7167982817841428E-3</v>
      </c>
      <c r="H407" s="5"/>
      <c r="I407" s="4">
        <f t="shared" si="34"/>
        <v>61426947.860420227</v>
      </c>
      <c r="J407">
        <f t="shared" si="30"/>
        <v>1</v>
      </c>
    </row>
    <row r="408" spans="1:10" x14ac:dyDescent="0.3">
      <c r="A408" s="1">
        <v>45240</v>
      </c>
      <c r="B408" s="26">
        <v>25117636259.674652</v>
      </c>
      <c r="C408" s="26">
        <v>24159633061.116798</v>
      </c>
      <c r="D408" s="5">
        <f t="shared" si="31"/>
        <v>1.8034973245014039E-3</v>
      </c>
      <c r="E408" s="4">
        <f>C408*(1+ReservesUSDT!$H$11)</f>
        <v>24209812033.403893</v>
      </c>
      <c r="F408" s="4">
        <f t="shared" si="32"/>
        <v>24253474364.632816</v>
      </c>
      <c r="G408" s="5">
        <f t="shared" si="33"/>
        <v>-4.2082155664142536E-3</v>
      </c>
      <c r="H408" s="5"/>
      <c r="I408" s="4">
        <f t="shared" si="34"/>
        <v>93841303.516017914</v>
      </c>
      <c r="J408">
        <f t="shared" si="30"/>
        <v>1</v>
      </c>
    </row>
    <row r="409" spans="1:10" x14ac:dyDescent="0.3">
      <c r="A409" s="1">
        <v>45241</v>
      </c>
      <c r="B409" s="26">
        <v>25117636259.674652</v>
      </c>
      <c r="C409" s="26">
        <v>24158775863.049702</v>
      </c>
      <c r="D409" s="5">
        <f t="shared" si="31"/>
        <v>0</v>
      </c>
      <c r="E409" s="4">
        <f>C409*(1+ReservesUSDT!$H$11)</f>
        <v>24208953054.957188</v>
      </c>
      <c r="F409" s="4">
        <f t="shared" si="32"/>
        <v>24208953054.957188</v>
      </c>
      <c r="G409" s="5">
        <f t="shared" si="33"/>
        <v>-1.835667294767097E-3</v>
      </c>
      <c r="H409" s="5"/>
      <c r="I409" s="4">
        <f t="shared" si="34"/>
        <v>50177191.907485962</v>
      </c>
      <c r="J409">
        <f t="shared" si="30"/>
        <v>1</v>
      </c>
    </row>
    <row r="410" spans="1:10" x14ac:dyDescent="0.3">
      <c r="A410" s="1">
        <v>45242</v>
      </c>
      <c r="B410" s="26">
        <v>25117636259.674652</v>
      </c>
      <c r="C410" s="26">
        <v>24249243007.3218</v>
      </c>
      <c r="D410" s="5">
        <f t="shared" si="31"/>
        <v>0</v>
      </c>
      <c r="E410" s="4">
        <f>C410*(1+ReservesUSDT!$H$11)</f>
        <v>24299608097.295197</v>
      </c>
      <c r="F410" s="4">
        <f t="shared" si="32"/>
        <v>24299608097.295197</v>
      </c>
      <c r="G410" s="5">
        <f t="shared" si="33"/>
        <v>3.7446907403311169E-3</v>
      </c>
      <c r="H410" s="5"/>
      <c r="I410" s="4">
        <f t="shared" si="34"/>
        <v>50365089.973396301</v>
      </c>
      <c r="J410">
        <f t="shared" si="30"/>
        <v>1</v>
      </c>
    </row>
    <row r="411" spans="1:10" x14ac:dyDescent="0.3">
      <c r="A411" s="1">
        <v>45243</v>
      </c>
      <c r="B411" s="26">
        <v>25081280956.174377</v>
      </c>
      <c r="C411" s="26">
        <v>24223270132.200699</v>
      </c>
      <c r="D411" s="5">
        <f t="shared" si="31"/>
        <v>-1.4474014642309964E-3</v>
      </c>
      <c r="E411" s="4">
        <f>C411*(1+ReservesUSDT!$H$11)</f>
        <v>24273581277.141998</v>
      </c>
      <c r="F411" s="4">
        <f t="shared" si="32"/>
        <v>24238447660.059334</v>
      </c>
      <c r="G411" s="5">
        <f t="shared" si="33"/>
        <v>-2.5169310134952562E-3</v>
      </c>
      <c r="H411" s="5"/>
      <c r="I411" s="4">
        <f t="shared" si="34"/>
        <v>15177527.858634949</v>
      </c>
      <c r="J411">
        <f t="shared" si="30"/>
        <v>1</v>
      </c>
    </row>
    <row r="412" spans="1:10" x14ac:dyDescent="0.3">
      <c r="A412" s="1">
        <v>45244</v>
      </c>
      <c r="B412" s="26">
        <v>25142385132.532463</v>
      </c>
      <c r="C412" s="26">
        <v>24042154027.055401</v>
      </c>
      <c r="D412" s="5">
        <f t="shared" si="31"/>
        <v>2.4362462373774146E-3</v>
      </c>
      <c r="E412" s="4">
        <f>C412*(1+ReservesUSDT!$H$11)</f>
        <v>24092088998.236202</v>
      </c>
      <c r="F412" s="4">
        <f t="shared" si="32"/>
        <v>24150783259.408718</v>
      </c>
      <c r="G412" s="5">
        <f t="shared" si="33"/>
        <v>-3.6167497968556412E-3</v>
      </c>
      <c r="H412" s="5"/>
      <c r="I412" s="4">
        <f t="shared" si="34"/>
        <v>108629232.35331726</v>
      </c>
      <c r="J412">
        <f t="shared" si="30"/>
        <v>1</v>
      </c>
    </row>
    <row r="413" spans="1:10" x14ac:dyDescent="0.3">
      <c r="A413" s="1">
        <v>45245</v>
      </c>
      <c r="B413" s="26">
        <v>25099095652.479813</v>
      </c>
      <c r="C413" s="26">
        <v>23864694246.187302</v>
      </c>
      <c r="D413" s="5">
        <f t="shared" si="31"/>
        <v>-1.7217730069943498E-3</v>
      </c>
      <c r="E413" s="4">
        <f>C413*(1+ReservesUSDT!$H$11)</f>
        <v>23914260637.70451</v>
      </c>
      <c r="F413" s="4">
        <f t="shared" si="32"/>
        <v>23873085709.256283</v>
      </c>
      <c r="G413" s="5">
        <f t="shared" si="33"/>
        <v>-1.1498490428638552E-2</v>
      </c>
      <c r="H413" s="5"/>
      <c r="I413" s="4">
        <f t="shared" si="34"/>
        <v>8391463.0689811707</v>
      </c>
      <c r="J413">
        <f t="shared" si="30"/>
        <v>1</v>
      </c>
    </row>
    <row r="414" spans="1:10" x14ac:dyDescent="0.3">
      <c r="A414" s="1">
        <v>45246</v>
      </c>
      <c r="B414" s="26">
        <v>25135376793.551308</v>
      </c>
      <c r="C414" s="26">
        <v>24120206460.061401</v>
      </c>
      <c r="D414" s="5">
        <f t="shared" si="31"/>
        <v>1.4455158693301544E-3</v>
      </c>
      <c r="E414" s="4">
        <f>C414*(1+ReservesUSDT!$H$11)</f>
        <v>24170303544.253723</v>
      </c>
      <c r="F414" s="4">
        <f t="shared" si="32"/>
        <v>24205242101.593468</v>
      </c>
      <c r="G414" s="5">
        <f t="shared" si="33"/>
        <v>1.3913425201183703E-2</v>
      </c>
      <c r="H414" s="5"/>
      <c r="I414" s="4">
        <f t="shared" si="34"/>
        <v>85035641.532066345</v>
      </c>
      <c r="J414">
        <f t="shared" si="30"/>
        <v>1</v>
      </c>
    </row>
    <row r="415" spans="1:10" x14ac:dyDescent="0.3">
      <c r="A415" s="1">
        <v>45247</v>
      </c>
      <c r="B415" s="26">
        <v>25155866567.971436</v>
      </c>
      <c r="C415" s="26">
        <v>24201135257.058701</v>
      </c>
      <c r="D415" s="5">
        <f t="shared" si="31"/>
        <v>8.1517673629562194E-4</v>
      </c>
      <c r="E415" s="4">
        <f>C415*(1+ReservesUSDT!$H$11)</f>
        <v>24251400428.400833</v>
      </c>
      <c r="F415" s="4">
        <f t="shared" si="32"/>
        <v>24271169605.852654</v>
      </c>
      <c r="G415" s="5">
        <f t="shared" si="33"/>
        <v>2.7236870419422776E-3</v>
      </c>
      <c r="H415" s="5"/>
      <c r="I415" s="4">
        <f t="shared" si="34"/>
        <v>70034348.793952942</v>
      </c>
      <c r="J415">
        <f t="shared" si="30"/>
        <v>1</v>
      </c>
    </row>
    <row r="416" spans="1:10" x14ac:dyDescent="0.3">
      <c r="A416" s="1">
        <v>45248</v>
      </c>
      <c r="B416" s="26">
        <v>25155866567.971436</v>
      </c>
      <c r="C416" s="26">
        <v>24378821057.997501</v>
      </c>
      <c r="D416" s="5">
        <f t="shared" si="31"/>
        <v>0</v>
      </c>
      <c r="E416" s="4">
        <f>C416*(1+ReservesUSDT!$H$11)</f>
        <v>24429455278.441441</v>
      </c>
      <c r="F416" s="4">
        <f t="shared" si="32"/>
        <v>24429455278.441441</v>
      </c>
      <c r="G416" s="5">
        <f t="shared" si="33"/>
        <v>6.5215510895947392E-3</v>
      </c>
      <c r="H416" s="5"/>
      <c r="I416" s="4">
        <f t="shared" si="34"/>
        <v>50634220.443939209</v>
      </c>
      <c r="J416">
        <f t="shared" si="30"/>
        <v>1</v>
      </c>
    </row>
    <row r="417" spans="1:10" x14ac:dyDescent="0.3">
      <c r="A417" s="1">
        <v>45249</v>
      </c>
      <c r="B417" s="26">
        <v>25155866567.971436</v>
      </c>
      <c r="C417" s="26">
        <v>24420316630.992298</v>
      </c>
      <c r="D417" s="5">
        <f t="shared" si="31"/>
        <v>0</v>
      </c>
      <c r="E417" s="4">
        <f>C417*(1+ReservesUSDT!$H$11)</f>
        <v>24471037036.735577</v>
      </c>
      <c r="F417" s="4">
        <f t="shared" si="32"/>
        <v>24471037036.735577</v>
      </c>
      <c r="G417" s="5">
        <f t="shared" si="33"/>
        <v>1.7021156558832979E-3</v>
      </c>
      <c r="H417" s="5"/>
      <c r="I417" s="4">
        <f t="shared" si="34"/>
        <v>50720405.743278503</v>
      </c>
      <c r="J417">
        <f t="shared" si="30"/>
        <v>1</v>
      </c>
    </row>
    <row r="418" spans="1:10" x14ac:dyDescent="0.3">
      <c r="A418" s="1">
        <v>45250</v>
      </c>
      <c r="B418" s="26">
        <v>25140280097.815536</v>
      </c>
      <c r="C418" s="26">
        <v>24441076129.832401</v>
      </c>
      <c r="D418" s="5">
        <f t="shared" si="31"/>
        <v>-6.1959583518159589E-4</v>
      </c>
      <c r="E418" s="4">
        <f>C418*(1+ReservesUSDT!$H$11)</f>
        <v>24491839652.551601</v>
      </c>
      <c r="F418" s="4">
        <f t="shared" si="32"/>
        <v>24476664610.706947</v>
      </c>
      <c r="G418" s="5">
        <f t="shared" si="33"/>
        <v>2.2996875706259045E-4</v>
      </c>
      <c r="H418" s="5"/>
      <c r="I418" s="4">
        <f t="shared" si="34"/>
        <v>35588480.874546051</v>
      </c>
      <c r="J418">
        <f t="shared" si="30"/>
        <v>1</v>
      </c>
    </row>
    <row r="419" spans="1:10" x14ac:dyDescent="0.3">
      <c r="A419" s="1">
        <v>45251</v>
      </c>
      <c r="B419" s="26">
        <v>25160780036.444389</v>
      </c>
      <c r="C419" s="26">
        <v>24500421249.566601</v>
      </c>
      <c r="D419" s="5">
        <f t="shared" si="31"/>
        <v>8.1542204578039304E-4</v>
      </c>
      <c r="E419" s="4">
        <f>C419*(1+ReservesUSDT!$H$11)</f>
        <v>24551308030.661083</v>
      </c>
      <c r="F419" s="4">
        <f t="shared" si="32"/>
        <v>24571327708.482029</v>
      </c>
      <c r="G419" s="5">
        <f t="shared" si="33"/>
        <v>3.8674835514015539E-3</v>
      </c>
      <c r="H419" s="5"/>
      <c r="I419" s="4">
        <f t="shared" si="34"/>
        <v>70906458.915428162</v>
      </c>
      <c r="J419">
        <f t="shared" si="30"/>
        <v>1</v>
      </c>
    </row>
    <row r="420" spans="1:10" x14ac:dyDescent="0.3">
      <c r="A420" s="1">
        <v>45252</v>
      </c>
      <c r="B420" s="26">
        <v>25092293158.141838</v>
      </c>
      <c r="C420" s="26">
        <v>24421879025.4515</v>
      </c>
      <c r="D420" s="5">
        <f t="shared" si="31"/>
        <v>-2.7219695972601305E-3</v>
      </c>
      <c r="E420" s="4">
        <f>C420*(1+ReservesUSDT!$H$11)</f>
        <v>24472602676.250202</v>
      </c>
      <c r="F420" s="4">
        <f t="shared" si="32"/>
        <v>24405988995.799622</v>
      </c>
      <c r="G420" s="5">
        <f t="shared" si="33"/>
        <v>-6.7289287190342752E-3</v>
      </c>
      <c r="H420" s="5"/>
      <c r="I420" s="4">
        <f t="shared" si="34"/>
        <v>-15890029.651878357</v>
      </c>
      <c r="J420">
        <f t="shared" si="30"/>
        <v>0</v>
      </c>
    </row>
    <row r="421" spans="1:10" x14ac:dyDescent="0.3">
      <c r="A421" s="1">
        <v>45253</v>
      </c>
      <c r="B421" s="26">
        <v>25092293158.141838</v>
      </c>
      <c r="C421" s="26">
        <v>24409910339.213001</v>
      </c>
      <c r="D421" s="5">
        <f t="shared" si="31"/>
        <v>0</v>
      </c>
      <c r="E421" s="4">
        <f>C421*(1+ReservesUSDT!$H$11)</f>
        <v>24460609131.340481</v>
      </c>
      <c r="F421" s="4">
        <f t="shared" si="32"/>
        <v>24460609131.340481</v>
      </c>
      <c r="G421" s="5">
        <f t="shared" si="33"/>
        <v>2.2379808312729958E-3</v>
      </c>
      <c r="H421" s="5"/>
      <c r="I421" s="4">
        <f t="shared" si="34"/>
        <v>50698792.127479553</v>
      </c>
      <c r="J421">
        <f t="shared" si="30"/>
        <v>1</v>
      </c>
    </row>
    <row r="422" spans="1:10" x14ac:dyDescent="0.3">
      <c r="A422" s="1">
        <v>45254</v>
      </c>
      <c r="B422" s="26">
        <v>25123628108.391808</v>
      </c>
      <c r="C422" s="26">
        <v>24439184226.043701</v>
      </c>
      <c r="D422" s="5">
        <f t="shared" si="31"/>
        <v>1.2487878271022852E-3</v>
      </c>
      <c r="E422" s="4">
        <f>C422*(1+ReservesUSDT!$H$11)</f>
        <v>24489943819.324589</v>
      </c>
      <c r="F422" s="4">
        <f t="shared" si="32"/>
        <v>24520526563.052582</v>
      </c>
      <c r="G422" s="5">
        <f t="shared" si="33"/>
        <v>2.4495478174879535E-3</v>
      </c>
      <c r="H422" s="5"/>
      <c r="I422" s="4">
        <f t="shared" si="34"/>
        <v>81342337.008880615</v>
      </c>
      <c r="J422">
        <f t="shared" si="30"/>
        <v>1</v>
      </c>
    </row>
    <row r="423" spans="1:10" x14ac:dyDescent="0.3">
      <c r="A423" s="1">
        <v>45255</v>
      </c>
      <c r="B423" s="26">
        <v>25123628108.391808</v>
      </c>
      <c r="C423" s="26">
        <v>24707898245.716702</v>
      </c>
      <c r="D423" s="5">
        <f t="shared" si="31"/>
        <v>0</v>
      </c>
      <c r="E423" s="4">
        <f>C423*(1+ReservesUSDT!$H$11)</f>
        <v>24759215951.503365</v>
      </c>
      <c r="F423" s="4">
        <f t="shared" si="32"/>
        <v>24759215951.503365</v>
      </c>
      <c r="G423" s="5">
        <f t="shared" si="33"/>
        <v>9.7342684643012059E-3</v>
      </c>
      <c r="H423" s="5"/>
      <c r="I423" s="4">
        <f t="shared" si="34"/>
        <v>51317705.786663055</v>
      </c>
      <c r="J423">
        <f t="shared" si="30"/>
        <v>1</v>
      </c>
    </row>
    <row r="424" spans="1:10" x14ac:dyDescent="0.3">
      <c r="A424" s="1">
        <v>45256</v>
      </c>
      <c r="B424" s="26">
        <v>25123628108.391808</v>
      </c>
      <c r="C424" s="26">
        <v>24726023156.382801</v>
      </c>
      <c r="D424" s="5">
        <f t="shared" si="31"/>
        <v>0</v>
      </c>
      <c r="E424" s="4">
        <f>C424*(1+ReservesUSDT!$H$11)</f>
        <v>24777378507.169605</v>
      </c>
      <c r="F424" s="4">
        <f t="shared" si="32"/>
        <v>24777378507.169605</v>
      </c>
      <c r="G424" s="5">
        <f t="shared" si="33"/>
        <v>7.3356748056223775E-4</v>
      </c>
      <c r="H424" s="5"/>
      <c r="I424" s="4">
        <f t="shared" si="34"/>
        <v>51355350.786804199</v>
      </c>
      <c r="J424">
        <f t="shared" si="30"/>
        <v>1</v>
      </c>
    </row>
    <row r="425" spans="1:10" x14ac:dyDescent="0.3">
      <c r="A425" s="1">
        <v>45257</v>
      </c>
      <c r="B425" s="26">
        <v>25128175517.259064</v>
      </c>
      <c r="C425" s="26">
        <v>24655503697.713299</v>
      </c>
      <c r="D425" s="5">
        <f t="shared" si="31"/>
        <v>1.8100128085151988E-4</v>
      </c>
      <c r="E425" s="4">
        <f>C425*(1+ReservesUSDT!$H$11)</f>
        <v>24706712581.293697</v>
      </c>
      <c r="F425" s="4">
        <f t="shared" si="32"/>
        <v>24711184527.916538</v>
      </c>
      <c r="G425" s="5">
        <f t="shared" si="33"/>
        <v>-2.671548938638245E-3</v>
      </c>
      <c r="H425" s="5"/>
      <c r="I425" s="4">
        <f t="shared" si="34"/>
        <v>55680830.203239441</v>
      </c>
      <c r="J425">
        <f t="shared" si="30"/>
        <v>1</v>
      </c>
    </row>
    <row r="426" spans="1:10" x14ac:dyDescent="0.3">
      <c r="A426" s="1">
        <v>45258</v>
      </c>
      <c r="B426" s="26">
        <v>25094052897.97142</v>
      </c>
      <c r="C426" s="26">
        <v>24437977232.6894</v>
      </c>
      <c r="D426" s="5">
        <f t="shared" si="31"/>
        <v>-1.3579425718435712E-3</v>
      </c>
      <c r="E426" s="4">
        <f>C426*(1+ReservesUSDT!$H$11)</f>
        <v>24488734319.074348</v>
      </c>
      <c r="F426" s="4">
        <f t="shared" si="32"/>
        <v>24455480024.21191</v>
      </c>
      <c r="G426" s="5">
        <f t="shared" si="33"/>
        <v>-1.0347723453554215E-2</v>
      </c>
      <c r="H426" s="5"/>
      <c r="I426" s="4">
        <f t="shared" si="34"/>
        <v>17502791.522510529</v>
      </c>
      <c r="J426">
        <f t="shared" si="30"/>
        <v>1</v>
      </c>
    </row>
    <row r="427" spans="1:10" x14ac:dyDescent="0.3">
      <c r="A427" s="1">
        <v>45259</v>
      </c>
      <c r="B427" s="26">
        <v>25135232367.494488</v>
      </c>
      <c r="C427" s="26">
        <v>24520971014.615299</v>
      </c>
      <c r="D427" s="5">
        <f t="shared" si="31"/>
        <v>1.6410051294024482E-3</v>
      </c>
      <c r="E427" s="4">
        <f>C427*(1+ReservesUSDT!$H$11)</f>
        <v>24571900477.073704</v>
      </c>
      <c r="F427" s="4">
        <f t="shared" si="32"/>
        <v>24612223091.79575</v>
      </c>
      <c r="G427" s="5">
        <f t="shared" si="33"/>
        <v>6.4093228768626687E-3</v>
      </c>
      <c r="H427" s="5"/>
      <c r="I427" s="4">
        <f t="shared" si="34"/>
        <v>91252077.180450439</v>
      </c>
      <c r="J427">
        <f t="shared" si="30"/>
        <v>1</v>
      </c>
    </row>
    <row r="428" spans="1:10" x14ac:dyDescent="0.3">
      <c r="A428" s="1">
        <v>45260</v>
      </c>
      <c r="B428" s="26">
        <v>25150396152.929451</v>
      </c>
      <c r="C428" s="26">
        <v>24430396390.515999</v>
      </c>
      <c r="D428" s="5">
        <f t="shared" si="31"/>
        <v>6.0328805452275881E-4</v>
      </c>
      <c r="E428" s="4">
        <f>C428*(1+ReservesUSDT!$H$11)</f>
        <v>24481137731.675495</v>
      </c>
      <c r="F428" s="4">
        <f t="shared" si="32"/>
        <v>24495906909.630142</v>
      </c>
      <c r="G428" s="5">
        <f t="shared" si="33"/>
        <v>-4.725951887067867E-3</v>
      </c>
      <c r="H428" s="5"/>
      <c r="I428" s="4">
        <f t="shared" si="34"/>
        <v>65510519.114143372</v>
      </c>
      <c r="J428">
        <f t="shared" si="30"/>
        <v>1</v>
      </c>
    </row>
    <row r="429" spans="1:10" x14ac:dyDescent="0.3">
      <c r="A429" s="1">
        <v>45261</v>
      </c>
      <c r="B429" s="26">
        <v>25193690806.651131</v>
      </c>
      <c r="C429" s="26">
        <v>24507375575.713299</v>
      </c>
      <c r="D429" s="5">
        <f t="shared" si="31"/>
        <v>1.7214302891462344E-3</v>
      </c>
      <c r="E429" s="4">
        <f>C429*(1+ReservesUSDT!$H$11)</f>
        <v>24558276800.774632</v>
      </c>
      <c r="F429" s="4">
        <f t="shared" si="32"/>
        <v>24600552162.30872</v>
      </c>
      <c r="G429" s="5">
        <f t="shared" si="33"/>
        <v>4.2719484959112888E-3</v>
      </c>
      <c r="H429" s="5"/>
      <c r="I429" s="4">
        <f t="shared" si="34"/>
        <v>93176586.595420837</v>
      </c>
      <c r="J429">
        <f t="shared" si="30"/>
        <v>1</v>
      </c>
    </row>
    <row r="430" spans="1:10" x14ac:dyDescent="0.3">
      <c r="A430" s="1">
        <v>45262</v>
      </c>
      <c r="B430" s="26">
        <v>25193690806.651131</v>
      </c>
      <c r="C430" s="26">
        <v>24560261404.063301</v>
      </c>
      <c r="D430" s="5">
        <f t="shared" si="31"/>
        <v>0</v>
      </c>
      <c r="E430" s="4">
        <f>C430*(1+ReservesUSDT!$H$11)</f>
        <v>24611272471.708271</v>
      </c>
      <c r="F430" s="4">
        <f t="shared" si="32"/>
        <v>24611272471.708271</v>
      </c>
      <c r="G430" s="5">
        <f t="shared" si="33"/>
        <v>4.3577515369660341E-4</v>
      </c>
      <c r="H430" s="5"/>
      <c r="I430" s="4">
        <f t="shared" si="34"/>
        <v>51011067.64496994</v>
      </c>
      <c r="J430">
        <f t="shared" si="30"/>
        <v>1</v>
      </c>
    </row>
    <row r="431" spans="1:10" x14ac:dyDescent="0.3">
      <c r="A431" s="1">
        <v>45263</v>
      </c>
      <c r="B431" s="26">
        <v>25193690806.651131</v>
      </c>
      <c r="C431" s="26">
        <v>24554766694.920898</v>
      </c>
      <c r="D431" s="5">
        <f t="shared" si="31"/>
        <v>0</v>
      </c>
      <c r="E431" s="4">
        <f>C431*(1+ReservesUSDT!$H$11)</f>
        <v>24605766350.18816</v>
      </c>
      <c r="F431" s="4">
        <f t="shared" si="32"/>
        <v>24605766350.18816</v>
      </c>
      <c r="G431" s="5">
        <f t="shared" si="33"/>
        <v>-2.2372356108123261E-4</v>
      </c>
      <c r="H431" s="5"/>
      <c r="I431" s="4">
        <f t="shared" si="34"/>
        <v>50999655.267261505</v>
      </c>
      <c r="J431">
        <f t="shared" si="30"/>
        <v>1</v>
      </c>
    </row>
    <row r="432" spans="1:10" x14ac:dyDescent="0.3">
      <c r="A432" s="1">
        <v>45264</v>
      </c>
      <c r="B432" s="26">
        <v>25178419145.229347</v>
      </c>
      <c r="C432" s="26">
        <v>24515071928.781101</v>
      </c>
      <c r="D432" s="5">
        <f t="shared" si="31"/>
        <v>-6.0617007404694084E-4</v>
      </c>
      <c r="E432" s="4">
        <f>C432*(1+ReservesUSDT!$H$11)</f>
        <v>24565989138.981209</v>
      </c>
      <c r="F432" s="4">
        <f t="shared" si="32"/>
        <v>24551097971.525795</v>
      </c>
      <c r="G432" s="5">
        <f t="shared" si="33"/>
        <v>-2.2217710224638832E-3</v>
      </c>
      <c r="H432" s="5"/>
      <c r="I432" s="4">
        <f t="shared" si="34"/>
        <v>36026042.744693756</v>
      </c>
      <c r="J432">
        <f t="shared" si="30"/>
        <v>1</v>
      </c>
    </row>
    <row r="433" spans="1:10" x14ac:dyDescent="0.3">
      <c r="A433" s="1">
        <v>45265</v>
      </c>
      <c r="B433" s="26">
        <v>25214280712.009499</v>
      </c>
      <c r="C433" s="26">
        <v>24400386546.3503</v>
      </c>
      <c r="D433" s="5">
        <f t="shared" si="31"/>
        <v>1.4242977914261229E-3</v>
      </c>
      <c r="E433" s="4">
        <f>C433*(1+ReservesUSDT!$H$11)</f>
        <v>24451065557.790844</v>
      </c>
      <c r="F433" s="4">
        <f t="shared" si="32"/>
        <v>24485891156.462818</v>
      </c>
      <c r="G433" s="5">
        <f t="shared" si="33"/>
        <v>-2.6559632949452313E-3</v>
      </c>
      <c r="H433" s="5"/>
      <c r="I433" s="4">
        <f t="shared" si="34"/>
        <v>85504610.112518311</v>
      </c>
      <c r="J433">
        <f t="shared" si="30"/>
        <v>1</v>
      </c>
    </row>
    <row r="434" spans="1:10" x14ac:dyDescent="0.3">
      <c r="A434" s="1">
        <v>45266</v>
      </c>
      <c r="B434" s="26">
        <v>25127400942.336769</v>
      </c>
      <c r="C434" s="26">
        <v>24289183596.617298</v>
      </c>
      <c r="D434" s="5">
        <f t="shared" si="31"/>
        <v>-3.4456572711728745E-3</v>
      </c>
      <c r="E434" s="4">
        <f>C434*(1+ReservesUSDT!$H$11)</f>
        <v>24339631642.226582</v>
      </c>
      <c r="F434" s="4">
        <f t="shared" si="32"/>
        <v>24255765613.480873</v>
      </c>
      <c r="G434" s="5">
        <f t="shared" si="33"/>
        <v>-9.3982915104646129E-3</v>
      </c>
      <c r="H434" s="5"/>
      <c r="I434" s="4">
        <f t="shared" si="34"/>
        <v>-33417983.136425018</v>
      </c>
      <c r="J434">
        <f t="shared" si="30"/>
        <v>0</v>
      </c>
    </row>
    <row r="435" spans="1:10" x14ac:dyDescent="0.3">
      <c r="A435" s="1">
        <v>45267</v>
      </c>
      <c r="B435" s="26">
        <v>25147872771.863449</v>
      </c>
      <c r="C435" s="26">
        <v>24288530916.843201</v>
      </c>
      <c r="D435" s="5">
        <f t="shared" si="31"/>
        <v>8.1472133045751359E-4</v>
      </c>
      <c r="E435" s="4">
        <f>C435*(1+ReservesUSDT!$H$11)</f>
        <v>24338977606.852413</v>
      </c>
      <c r="F435" s="4">
        <f t="shared" si="32"/>
        <v>24358807091.070244</v>
      </c>
      <c r="G435" s="5">
        <f t="shared" si="33"/>
        <v>4.248123074379574E-3</v>
      </c>
      <c r="H435" s="5"/>
      <c r="I435" s="4">
        <f t="shared" si="34"/>
        <v>70276174.227043152</v>
      </c>
      <c r="J435">
        <f t="shared" si="30"/>
        <v>1</v>
      </c>
    </row>
    <row r="436" spans="1:10" x14ac:dyDescent="0.3">
      <c r="A436" s="1">
        <v>45268</v>
      </c>
      <c r="B436" s="26">
        <v>25172950194.371704</v>
      </c>
      <c r="C436" s="26">
        <v>24304813682.964401</v>
      </c>
      <c r="D436" s="5">
        <f t="shared" si="31"/>
        <v>9.9719855972520794E-4</v>
      </c>
      <c r="E436" s="4">
        <f>C436*(1+ReservesUSDT!$H$11)</f>
        <v>24355294191.884186</v>
      </c>
      <c r="F436" s="4">
        <f t="shared" si="32"/>
        <v>24379581256.174019</v>
      </c>
      <c r="G436" s="5">
        <f t="shared" si="33"/>
        <v>8.5284000263669219E-4</v>
      </c>
      <c r="H436" s="5"/>
      <c r="I436" s="4">
        <f t="shared" si="34"/>
        <v>74767573.209617615</v>
      </c>
      <c r="J436">
        <f t="shared" si="30"/>
        <v>1</v>
      </c>
    </row>
    <row r="437" spans="1:10" x14ac:dyDescent="0.3">
      <c r="A437" s="1">
        <v>45269</v>
      </c>
      <c r="B437" s="26">
        <v>25172950194.371704</v>
      </c>
      <c r="C437" s="26">
        <v>24500076100.529701</v>
      </c>
      <c r="D437" s="5">
        <f t="shared" si="31"/>
        <v>0</v>
      </c>
      <c r="E437" s="4">
        <f>C437*(1+ReservesUSDT!$H$11)</f>
        <v>24550962164.757999</v>
      </c>
      <c r="F437" s="4">
        <f t="shared" si="32"/>
        <v>24550962164.757999</v>
      </c>
      <c r="G437" s="5">
        <f t="shared" si="33"/>
        <v>7.0296904111336661E-3</v>
      </c>
      <c r="H437" s="5"/>
      <c r="I437" s="4">
        <f t="shared" si="34"/>
        <v>50886064.228298187</v>
      </c>
      <c r="J437">
        <f t="shared" si="30"/>
        <v>1</v>
      </c>
    </row>
    <row r="438" spans="1:10" x14ac:dyDescent="0.3">
      <c r="A438" s="1">
        <v>45270</v>
      </c>
      <c r="B438" s="26">
        <v>25172950194.371704</v>
      </c>
      <c r="C438" s="26">
        <v>24572867657.291698</v>
      </c>
      <c r="D438" s="5">
        <f t="shared" si="31"/>
        <v>0</v>
      </c>
      <c r="E438" s="4">
        <f>C438*(1+ReservesUSDT!$H$11)</f>
        <v>24623904907.819073</v>
      </c>
      <c r="F438" s="4">
        <f t="shared" si="32"/>
        <v>24623904907.819073</v>
      </c>
      <c r="G438" s="5">
        <f t="shared" si="33"/>
        <v>2.9710747208832378E-3</v>
      </c>
      <c r="H438" s="5"/>
      <c r="I438" s="4">
        <f t="shared" si="34"/>
        <v>51037250.527374268</v>
      </c>
      <c r="J438">
        <f t="shared" si="30"/>
        <v>1</v>
      </c>
    </row>
    <row r="439" spans="1:10" x14ac:dyDescent="0.3">
      <c r="A439" s="1">
        <v>45271</v>
      </c>
      <c r="B439" s="26">
        <v>25156947949.104336</v>
      </c>
      <c r="C439" s="26">
        <v>24563202192.386799</v>
      </c>
      <c r="D439" s="5">
        <f t="shared" si="31"/>
        <v>-6.3569208788829927E-4</v>
      </c>
      <c r="E439" s="4">
        <f>C439*(1+ReservesUSDT!$H$11)</f>
        <v>24614219367.977837</v>
      </c>
      <c r="F439" s="4">
        <f t="shared" si="32"/>
        <v>24598572303.476067</v>
      </c>
      <c r="G439" s="5">
        <f t="shared" si="33"/>
        <v>-1.028780952405401E-3</v>
      </c>
      <c r="H439" s="5"/>
      <c r="I439" s="4">
        <f t="shared" si="34"/>
        <v>35370111.089267731</v>
      </c>
      <c r="J439">
        <f t="shared" si="30"/>
        <v>1</v>
      </c>
    </row>
    <row r="440" spans="1:10" x14ac:dyDescent="0.3">
      <c r="A440" s="1">
        <v>45272</v>
      </c>
      <c r="B440" s="26">
        <v>25161897896.213554</v>
      </c>
      <c r="C440" s="26">
        <v>24150529201.98</v>
      </c>
      <c r="D440" s="5">
        <f t="shared" si="31"/>
        <v>1.9676262475213456E-4</v>
      </c>
      <c r="E440" s="4">
        <f>C440*(1+ReservesUSDT!$H$11)</f>
        <v>24200689265.772324</v>
      </c>
      <c r="F440" s="4">
        <f t="shared" si="32"/>
        <v>24205451056.913067</v>
      </c>
      <c r="G440" s="5">
        <f t="shared" si="33"/>
        <v>-1.5981465985627431E-2</v>
      </c>
      <c r="H440" s="5"/>
      <c r="I440" s="4">
        <f t="shared" si="34"/>
        <v>54921854.933067322</v>
      </c>
      <c r="J440">
        <f t="shared" si="30"/>
        <v>1</v>
      </c>
    </row>
    <row r="441" spans="1:10" x14ac:dyDescent="0.3">
      <c r="A441" s="1">
        <v>45273</v>
      </c>
      <c r="B441" s="26">
        <v>25173313773.684143</v>
      </c>
      <c r="C441" s="26">
        <v>24053290978.334499</v>
      </c>
      <c r="D441" s="5">
        <f t="shared" si="31"/>
        <v>4.5369699526149747E-4</v>
      </c>
      <c r="E441" s="4">
        <f>C441*(1+ReservesUSDT!$H$11)</f>
        <v>24103249080.693172</v>
      </c>
      <c r="F441" s="4">
        <f t="shared" si="32"/>
        <v>24114184652.377125</v>
      </c>
      <c r="G441" s="5">
        <f t="shared" si="33"/>
        <v>-3.7704897265228377E-3</v>
      </c>
      <c r="H441" s="5"/>
      <c r="I441" s="4">
        <f t="shared" si="34"/>
        <v>60893674.042625427</v>
      </c>
      <c r="J441">
        <f t="shared" si="30"/>
        <v>1</v>
      </c>
    </row>
    <row r="442" spans="1:10" x14ac:dyDescent="0.3">
      <c r="A442" s="1">
        <v>45274</v>
      </c>
      <c r="B442" s="26">
        <v>25180171862.074596</v>
      </c>
      <c r="C442" s="26">
        <v>24291303993.710499</v>
      </c>
      <c r="D442" s="5">
        <f t="shared" si="31"/>
        <v>2.7243486702266016E-4</v>
      </c>
      <c r="E442" s="4">
        <f>C442*(1+ReservesUSDT!$H$11)</f>
        <v>24341756443.333149</v>
      </c>
      <c r="F442" s="4">
        <f t="shared" si="32"/>
        <v>24348387986.512886</v>
      </c>
      <c r="G442" s="5">
        <f t="shared" si="33"/>
        <v>9.7122642756521313E-3</v>
      </c>
      <c r="H442" s="5"/>
      <c r="I442" s="4">
        <f t="shared" si="34"/>
        <v>57083992.802387238</v>
      </c>
      <c r="J442">
        <f t="shared" si="30"/>
        <v>1</v>
      </c>
    </row>
    <row r="443" spans="1:10" x14ac:dyDescent="0.3">
      <c r="A443" s="1">
        <v>45275</v>
      </c>
      <c r="B443" s="26">
        <v>25170634997.257969</v>
      </c>
      <c r="C443" s="26">
        <v>24498837555.2075</v>
      </c>
      <c r="D443" s="5">
        <f t="shared" si="31"/>
        <v>-3.7874502481023811E-4</v>
      </c>
      <c r="E443" s="4">
        <f>C443*(1+ReservesUSDT!$H$11)</f>
        <v>24549721047.007187</v>
      </c>
      <c r="F443" s="4">
        <f t="shared" si="32"/>
        <v>24540422962.300152</v>
      </c>
      <c r="G443" s="5">
        <f t="shared" si="33"/>
        <v>7.8869687756593261E-3</v>
      </c>
      <c r="H443" s="5"/>
      <c r="I443" s="4">
        <f t="shared" si="34"/>
        <v>41585407.092651367</v>
      </c>
      <c r="J443">
        <f t="shared" si="30"/>
        <v>1</v>
      </c>
    </row>
    <row r="444" spans="1:10" x14ac:dyDescent="0.3">
      <c r="A444" s="1">
        <v>45276</v>
      </c>
      <c r="B444" s="26">
        <v>25170634997.257969</v>
      </c>
      <c r="C444" s="26">
        <v>24599475290.698601</v>
      </c>
      <c r="D444" s="5">
        <f t="shared" si="31"/>
        <v>0</v>
      </c>
      <c r="E444" s="4">
        <f>C444*(1+ReservesUSDT!$H$11)</f>
        <v>24650567804.635647</v>
      </c>
      <c r="F444" s="4">
        <f t="shared" si="32"/>
        <v>24650567804.635647</v>
      </c>
      <c r="G444" s="5">
        <f t="shared" si="33"/>
        <v>4.4883025245613462E-3</v>
      </c>
      <c r="H444" s="5"/>
      <c r="I444" s="4">
        <f t="shared" si="34"/>
        <v>51092513.937046051</v>
      </c>
      <c r="J444">
        <f t="shared" si="30"/>
        <v>1</v>
      </c>
    </row>
    <row r="445" spans="1:10" x14ac:dyDescent="0.3">
      <c r="A445" s="1">
        <v>45277</v>
      </c>
      <c r="B445" s="26">
        <v>25170634997.257969</v>
      </c>
      <c r="C445" s="26">
        <v>24674549913.8339</v>
      </c>
      <c r="D445" s="5">
        <f t="shared" si="31"/>
        <v>0</v>
      </c>
      <c r="E445" s="4">
        <f>C445*(1+ReservesUSDT!$H$11)</f>
        <v>24725798355.943539</v>
      </c>
      <c r="F445" s="4">
        <f t="shared" si="32"/>
        <v>24725798355.943539</v>
      </c>
      <c r="G445" s="5">
        <f t="shared" si="33"/>
        <v>3.0518790440901898E-3</v>
      </c>
      <c r="H445" s="5"/>
      <c r="I445" s="4">
        <f t="shared" si="34"/>
        <v>51248442.109638214</v>
      </c>
      <c r="J445">
        <f t="shared" si="30"/>
        <v>1</v>
      </c>
    </row>
    <row r="446" spans="1:10" x14ac:dyDescent="0.3">
      <c r="A446" s="1">
        <v>45278</v>
      </c>
      <c r="B446" s="26">
        <v>25166064084.774773</v>
      </c>
      <c r="C446" s="26">
        <v>24604523838.266201</v>
      </c>
      <c r="D446" s="5">
        <f t="shared" si="31"/>
        <v>-1.8159702699968447E-4</v>
      </c>
      <c r="E446" s="4">
        <f>C446*(1+ReservesUSDT!$H$11)</f>
        <v>24655626837.914177</v>
      </c>
      <c r="F446" s="4">
        <f t="shared" si="32"/>
        <v>24651149449.381596</v>
      </c>
      <c r="G446" s="5">
        <f t="shared" si="33"/>
        <v>-3.0190696165731325E-3</v>
      </c>
      <c r="H446" s="5"/>
      <c r="I446" s="4">
        <f t="shared" si="34"/>
        <v>46625611.115394592</v>
      </c>
      <c r="J446">
        <f t="shared" si="30"/>
        <v>1</v>
      </c>
    </row>
    <row r="447" spans="1:10" x14ac:dyDescent="0.3">
      <c r="A447" s="1">
        <v>45279</v>
      </c>
      <c r="B447" s="26">
        <v>25202998979.145554</v>
      </c>
      <c r="C447" s="26">
        <v>24714692366.748402</v>
      </c>
      <c r="D447" s="5">
        <f t="shared" si="31"/>
        <v>1.467646837676385E-3</v>
      </c>
      <c r="E447" s="4">
        <f>C447*(1+ReservesUSDT!$H$11)</f>
        <v>24766024183.759773</v>
      </c>
      <c r="F447" s="4">
        <f t="shared" si="32"/>
        <v>24802371960.834885</v>
      </c>
      <c r="G447" s="5">
        <f t="shared" si="33"/>
        <v>6.1345014261427327E-3</v>
      </c>
      <c r="H447" s="5"/>
      <c r="I447" s="4">
        <f t="shared" si="34"/>
        <v>87679594.086483002</v>
      </c>
      <c r="J447">
        <f t="shared" si="30"/>
        <v>1</v>
      </c>
    </row>
    <row r="448" spans="1:10" x14ac:dyDescent="0.3">
      <c r="A448" s="1">
        <v>45280</v>
      </c>
      <c r="B448" s="26">
        <v>25168597217.632603</v>
      </c>
      <c r="C448" s="26">
        <v>24753586584.127899</v>
      </c>
      <c r="D448" s="5">
        <f t="shared" si="31"/>
        <v>-1.3649868232513496E-3</v>
      </c>
      <c r="E448" s="4">
        <f>C448*(1+ReservesUSDT!$H$11)</f>
        <v>24804999183.48605</v>
      </c>
      <c r="F448" s="4">
        <f t="shared" si="32"/>
        <v>24771140686.449829</v>
      </c>
      <c r="G448" s="5">
        <f t="shared" si="33"/>
        <v>-1.2592051451519417E-3</v>
      </c>
      <c r="H448" s="5"/>
      <c r="I448" s="4">
        <f t="shared" si="34"/>
        <v>17554102.321929932</v>
      </c>
      <c r="J448">
        <f t="shared" si="30"/>
        <v>1</v>
      </c>
    </row>
    <row r="449" spans="1:10" x14ac:dyDescent="0.3">
      <c r="A449" s="1">
        <v>45281</v>
      </c>
      <c r="B449" s="26">
        <v>25193730571.231274</v>
      </c>
      <c r="C449" s="26">
        <v>24901256244.575001</v>
      </c>
      <c r="D449" s="5">
        <f t="shared" si="31"/>
        <v>9.9859969871753714E-4</v>
      </c>
      <c r="E449" s="4">
        <f>C449*(1+ReservesUSDT!$H$11)</f>
        <v>24952975550.238686</v>
      </c>
      <c r="F449" s="4">
        <f t="shared" si="32"/>
        <v>24977893584.105263</v>
      </c>
      <c r="G449" s="5">
        <f t="shared" si="33"/>
        <v>8.3465230879953174E-3</v>
      </c>
      <c r="H449" s="5"/>
      <c r="I449" s="4">
        <f t="shared" si="34"/>
        <v>76637339.530261993</v>
      </c>
      <c r="J449">
        <f t="shared" si="30"/>
        <v>1</v>
      </c>
    </row>
    <row r="450" spans="1:10" x14ac:dyDescent="0.3">
      <c r="A450" s="1">
        <v>45282</v>
      </c>
      <c r="B450" s="26">
        <v>25197926949.688377</v>
      </c>
      <c r="C450" s="26">
        <v>24782776096.012199</v>
      </c>
      <c r="D450" s="5">
        <f t="shared" si="31"/>
        <v>1.6656439367878192E-4</v>
      </c>
      <c r="E450" s="4">
        <f>C450*(1+ReservesUSDT!$H$11)</f>
        <v>24834249321.279037</v>
      </c>
      <c r="F450" s="4">
        <f t="shared" si="32"/>
        <v>24838385822.959705</v>
      </c>
      <c r="G450" s="5">
        <f t="shared" si="33"/>
        <v>-5.5852492395248839E-3</v>
      </c>
      <c r="H450" s="5"/>
      <c r="I450" s="4">
        <f t="shared" si="34"/>
        <v>55609726.947505951</v>
      </c>
      <c r="J450">
        <f t="shared" si="30"/>
        <v>1</v>
      </c>
    </row>
    <row r="451" spans="1:10" x14ac:dyDescent="0.3">
      <c r="A451" s="1">
        <v>45283</v>
      </c>
      <c r="B451" s="26">
        <v>25197926949.688377</v>
      </c>
      <c r="C451" s="26">
        <v>25060302354.992298</v>
      </c>
      <c r="D451" s="5">
        <f t="shared" si="31"/>
        <v>0</v>
      </c>
      <c r="E451" s="4">
        <f>C451*(1+ReservesUSDT!$H$11)</f>
        <v>25112351995.572361</v>
      </c>
      <c r="F451" s="4">
        <f t="shared" si="32"/>
        <v>25112351995.572361</v>
      </c>
      <c r="G451" s="5">
        <f t="shared" si="33"/>
        <v>1.1029950761108284E-2</v>
      </c>
      <c r="H451" s="5"/>
      <c r="I451" s="4">
        <f t="shared" si="34"/>
        <v>52049640.580062866</v>
      </c>
      <c r="J451">
        <f t="shared" ref="J451:J514" si="35">IF(I451&gt;0,1,0)</f>
        <v>1</v>
      </c>
    </row>
    <row r="452" spans="1:10" x14ac:dyDescent="0.3">
      <c r="A452" s="1">
        <v>45284</v>
      </c>
      <c r="B452" s="26">
        <v>25197926949.688377</v>
      </c>
      <c r="C452" s="26">
        <v>25066546913.4991</v>
      </c>
      <c r="D452" s="5">
        <f t="shared" ref="D452:D515" si="36">(B452-B451)/B451</f>
        <v>0</v>
      </c>
      <c r="E452" s="4">
        <f>C452*(1+ReservesUSDT!$H$11)</f>
        <v>25118609523.875824</v>
      </c>
      <c r="F452" s="4">
        <f t="shared" ref="F452:F515" si="37">E452*(D452+1)</f>
        <v>25118609523.875824</v>
      </c>
      <c r="G452" s="5">
        <f t="shared" ref="G452:G515" si="38">(F452-F451)/F451</f>
        <v>2.4918129152403832E-4</v>
      </c>
      <c r="H452" s="5"/>
      <c r="I452" s="4">
        <f t="shared" ref="I452:I515" si="39">F452-C452</f>
        <v>52062610.376724243</v>
      </c>
      <c r="J452">
        <f t="shared" si="35"/>
        <v>1</v>
      </c>
    </row>
    <row r="453" spans="1:10" x14ac:dyDescent="0.3">
      <c r="A453" s="1">
        <v>45285</v>
      </c>
      <c r="B453" s="26">
        <v>25197926949.688377</v>
      </c>
      <c r="C453" s="26">
        <v>25090078779.522099</v>
      </c>
      <c r="D453" s="5">
        <f t="shared" si="36"/>
        <v>0</v>
      </c>
      <c r="E453" s="4">
        <f>C453*(1+ReservesUSDT!$H$11)</f>
        <v>25142190265.014191</v>
      </c>
      <c r="F453" s="4">
        <f t="shared" si="37"/>
        <v>25142190265.014191</v>
      </c>
      <c r="G453" s="5">
        <f t="shared" si="38"/>
        <v>9.3877573581263151E-4</v>
      </c>
      <c r="H453" s="5"/>
      <c r="I453" s="4">
        <f t="shared" si="39"/>
        <v>52111485.492092133</v>
      </c>
      <c r="J453">
        <f t="shared" si="35"/>
        <v>1</v>
      </c>
    </row>
    <row r="454" spans="1:10" x14ac:dyDescent="0.3">
      <c r="A454" s="1">
        <v>45286</v>
      </c>
      <c r="B454" s="26">
        <v>25199061594.456165</v>
      </c>
      <c r="C454" s="26">
        <v>25068321884.2789</v>
      </c>
      <c r="D454" s="5">
        <f t="shared" si="36"/>
        <v>4.5029290308422198E-5</v>
      </c>
      <c r="E454" s="4">
        <f>C454*(1+ReservesUSDT!$H$11)</f>
        <v>25120388181.226913</v>
      </c>
      <c r="F454" s="4">
        <f t="shared" si="37"/>
        <v>25121519334.478989</v>
      </c>
      <c r="G454" s="5">
        <f t="shared" si="38"/>
        <v>-8.221610892813105E-4</v>
      </c>
      <c r="H454" s="5"/>
      <c r="I454" s="4">
        <f t="shared" si="39"/>
        <v>53197450.200088501</v>
      </c>
      <c r="J454">
        <f t="shared" si="35"/>
        <v>1</v>
      </c>
    </row>
    <row r="455" spans="1:10" x14ac:dyDescent="0.3">
      <c r="A455" s="1">
        <v>45287</v>
      </c>
      <c r="B455" s="26">
        <v>25133318346.001366</v>
      </c>
      <c r="C455" s="26">
        <v>24745359675.933998</v>
      </c>
      <c r="D455" s="5">
        <f t="shared" si="36"/>
        <v>-2.6089562188007539E-3</v>
      </c>
      <c r="E455" s="4">
        <f>C455*(1+ReservesUSDT!$H$11)</f>
        <v>24796755188.203232</v>
      </c>
      <c r="F455" s="4">
        <f t="shared" si="37"/>
        <v>24732061539.548889</v>
      </c>
      <c r="G455" s="5">
        <f t="shared" si="38"/>
        <v>-1.5502955444083083E-2</v>
      </c>
      <c r="H455" s="5"/>
      <c r="I455" s="4">
        <f t="shared" si="39"/>
        <v>-13298136.385108948</v>
      </c>
      <c r="J455">
        <f t="shared" si="35"/>
        <v>0</v>
      </c>
    </row>
    <row r="456" spans="1:10" x14ac:dyDescent="0.3">
      <c r="A456" s="1">
        <v>45288</v>
      </c>
      <c r="B456" s="26">
        <v>25169361380.252022</v>
      </c>
      <c r="C456" s="26">
        <v>24862763840.864201</v>
      </c>
      <c r="D456" s="5">
        <f t="shared" si="36"/>
        <v>1.4340738359521262E-3</v>
      </c>
      <c r="E456" s="4">
        <f>C456*(1+ReservesUSDT!$H$11)</f>
        <v>24914403198.738354</v>
      </c>
      <c r="F456" s="4">
        <f t="shared" si="37"/>
        <v>24950132292.504028</v>
      </c>
      <c r="G456" s="5">
        <f t="shared" si="38"/>
        <v>8.8173301932968073E-3</v>
      </c>
      <c r="H456" s="5"/>
      <c r="I456" s="4">
        <f t="shared" si="39"/>
        <v>87368451.639827728</v>
      </c>
      <c r="J456">
        <f t="shared" si="35"/>
        <v>1</v>
      </c>
    </row>
    <row r="457" spans="1:10" x14ac:dyDescent="0.3">
      <c r="A457" s="1">
        <v>45289</v>
      </c>
      <c r="B457" s="26">
        <v>25261569346.888527</v>
      </c>
      <c r="C457" s="26">
        <v>24842761005.006199</v>
      </c>
      <c r="D457" s="5">
        <f t="shared" si="36"/>
        <v>3.6635004457781697E-3</v>
      </c>
      <c r="E457" s="4">
        <f>C457*(1+ReservesUSDT!$H$11)</f>
        <v>24894358817.475105</v>
      </c>
      <c r="F457" s="4">
        <f t="shared" si="37"/>
        <v>24985559312.100285</v>
      </c>
      <c r="G457" s="5">
        <f t="shared" si="38"/>
        <v>1.4199130962884669E-3</v>
      </c>
      <c r="H457" s="5"/>
      <c r="I457" s="4">
        <f t="shared" si="39"/>
        <v>142798307.09408569</v>
      </c>
      <c r="J457">
        <f t="shared" si="35"/>
        <v>1</v>
      </c>
    </row>
    <row r="458" spans="1:10" x14ac:dyDescent="0.3">
      <c r="A458" s="1">
        <v>45290</v>
      </c>
      <c r="B458" s="26">
        <v>25261569346.888527</v>
      </c>
      <c r="C458" s="26">
        <v>24770043132.2019</v>
      </c>
      <c r="D458" s="5">
        <f t="shared" si="36"/>
        <v>0</v>
      </c>
      <c r="E458" s="4">
        <f>C458*(1+ReservesUSDT!$H$11)</f>
        <v>24821489911.411526</v>
      </c>
      <c r="F458" s="4">
        <f t="shared" si="37"/>
        <v>24821489911.411526</v>
      </c>
      <c r="G458" s="5">
        <f t="shared" si="38"/>
        <v>-6.5665690585241972E-3</v>
      </c>
      <c r="H458" s="5"/>
      <c r="I458" s="4">
        <f t="shared" si="39"/>
        <v>51446779.209625244</v>
      </c>
      <c r="J458">
        <f t="shared" si="35"/>
        <v>1</v>
      </c>
    </row>
    <row r="459" spans="1:10" x14ac:dyDescent="0.3">
      <c r="A459" s="18">
        <v>45291</v>
      </c>
      <c r="B459" s="26">
        <v>24693288222</v>
      </c>
      <c r="C459" s="26">
        <v>24659690975.260502</v>
      </c>
      <c r="D459" s="5">
        <v>0</v>
      </c>
      <c r="E459" s="4">
        <f>C459*(1+ReservesUSDT!$H$12)</f>
        <v>24711626997.565178</v>
      </c>
      <c r="F459" s="4">
        <f t="shared" si="37"/>
        <v>24711626997.565178</v>
      </c>
      <c r="G459" s="5">
        <f t="shared" si="38"/>
        <v>-4.4261208428040015E-3</v>
      </c>
      <c r="H459" s="5"/>
      <c r="I459" s="4">
        <f t="shared" si="39"/>
        <v>51936022.304676056</v>
      </c>
      <c r="J459">
        <f t="shared" si="35"/>
        <v>1</v>
      </c>
    </row>
    <row r="460" spans="1:10" x14ac:dyDescent="0.3">
      <c r="A460" s="1">
        <v>45292</v>
      </c>
      <c r="B460" s="26">
        <v>24693288222</v>
      </c>
      <c r="C460" s="26">
        <v>24493495655.7038</v>
      </c>
      <c r="D460" s="5">
        <f t="shared" si="36"/>
        <v>0</v>
      </c>
      <c r="E460" s="4">
        <f>C460*(1+ReservesUSDT!$H$12)</f>
        <v>24545081652.380337</v>
      </c>
      <c r="F460" s="4">
        <f t="shared" si="37"/>
        <v>24545081652.380337</v>
      </c>
      <c r="G460" s="5">
        <f t="shared" si="38"/>
        <v>-6.7395540245589972E-3</v>
      </c>
      <c r="H460" s="5"/>
      <c r="I460" s="4">
        <f t="shared" si="39"/>
        <v>51585996.67653656</v>
      </c>
      <c r="J460">
        <f t="shared" si="35"/>
        <v>1</v>
      </c>
    </row>
    <row r="461" spans="1:10" x14ac:dyDescent="0.3">
      <c r="A461" s="1">
        <v>45293</v>
      </c>
      <c r="B461" s="26">
        <v>24652739039.820446</v>
      </c>
      <c r="C461" s="26">
        <v>24564299188.851002</v>
      </c>
      <c r="D461" s="5">
        <f t="shared" si="36"/>
        <v>-1.6421135093473492E-3</v>
      </c>
      <c r="E461" s="4">
        <f>C461*(1+ReservesUSDT!$H$12)</f>
        <v>24616034305.558296</v>
      </c>
      <c r="F461" s="4">
        <f t="shared" si="37"/>
        <v>24575611983.078579</v>
      </c>
      <c r="G461" s="5">
        <f t="shared" si="38"/>
        <v>1.2438471841580291E-3</v>
      </c>
      <c r="H461" s="5"/>
      <c r="I461" s="4">
        <f t="shared" si="39"/>
        <v>11312794.227577209</v>
      </c>
      <c r="J461">
        <f t="shared" si="35"/>
        <v>1</v>
      </c>
    </row>
    <row r="462" spans="1:10" x14ac:dyDescent="0.3">
      <c r="A462" s="1">
        <v>45294</v>
      </c>
      <c r="B462" s="26">
        <v>24613653811.037979</v>
      </c>
      <c r="C462" s="26">
        <v>24792052249.9492</v>
      </c>
      <c r="D462" s="5">
        <f t="shared" si="36"/>
        <v>-1.5854314897559374E-3</v>
      </c>
      <c r="E462" s="4">
        <f>C462*(1+ReservesUSDT!$H$12)</f>
        <v>24844267039.661037</v>
      </c>
      <c r="F462" s="4">
        <f t="shared" si="37"/>
        <v>24804878156.356453</v>
      </c>
      <c r="G462" s="5">
        <f t="shared" si="38"/>
        <v>9.3290117631957287E-3</v>
      </c>
      <c r="H462" s="5"/>
      <c r="I462" s="4">
        <f t="shared" si="39"/>
        <v>12825906.407253265</v>
      </c>
      <c r="J462">
        <f t="shared" si="35"/>
        <v>1</v>
      </c>
    </row>
    <row r="463" spans="1:10" x14ac:dyDescent="0.3">
      <c r="A463" s="1">
        <v>45295</v>
      </c>
      <c r="B463" s="26">
        <v>24616513426.042053</v>
      </c>
      <c r="C463" s="26">
        <v>24996243000.1115</v>
      </c>
      <c r="D463" s="5">
        <f t="shared" si="36"/>
        <v>1.1618002861451248E-4</v>
      </c>
      <c r="E463" s="4">
        <f>C463*(1+ReservesUSDT!$H$12)</f>
        <v>25048887838.008671</v>
      </c>
      <c r="F463" s="4">
        <f t="shared" si="37"/>
        <v>25051798018.51445</v>
      </c>
      <c r="G463" s="5">
        <f t="shared" si="38"/>
        <v>9.9544880084291767E-3</v>
      </c>
      <c r="H463" s="5"/>
      <c r="I463" s="4">
        <f t="shared" si="39"/>
        <v>55555018.402950287</v>
      </c>
      <c r="J463">
        <f t="shared" si="35"/>
        <v>1</v>
      </c>
    </row>
    <row r="464" spans="1:10" x14ac:dyDescent="0.3">
      <c r="A464" s="1">
        <v>45296</v>
      </c>
      <c r="B464" s="26">
        <v>24638186106.446373</v>
      </c>
      <c r="C464" s="26">
        <v>25128587806.844601</v>
      </c>
      <c r="D464" s="5">
        <f t="shared" si="36"/>
        <v>8.8041226753874985E-4</v>
      </c>
      <c r="E464" s="4">
        <f>C464*(1+ReservesUSDT!$H$12)</f>
        <v>25181511377.465607</v>
      </c>
      <c r="F464" s="4">
        <f t="shared" si="37"/>
        <v>25203681488.997494</v>
      </c>
      <c r="G464" s="5">
        <f t="shared" si="38"/>
        <v>6.0627772254428476E-3</v>
      </c>
      <c r="H464" s="5"/>
      <c r="I464" s="4">
        <f t="shared" si="39"/>
        <v>75093682.152893066</v>
      </c>
      <c r="J464">
        <f t="shared" si="35"/>
        <v>1</v>
      </c>
    </row>
    <row r="465" spans="1:10" x14ac:dyDescent="0.3">
      <c r="A465" s="1">
        <v>45297</v>
      </c>
      <c r="B465" s="26">
        <v>24638186106.446373</v>
      </c>
      <c r="C465" s="26">
        <v>25398486592.858398</v>
      </c>
      <c r="D465" s="5">
        <f t="shared" si="36"/>
        <v>0</v>
      </c>
      <c r="E465" s="4">
        <f>C465*(1+ReservesUSDT!$H$12)</f>
        <v>25451978600.017578</v>
      </c>
      <c r="F465" s="4">
        <f t="shared" si="37"/>
        <v>25451978600.017578</v>
      </c>
      <c r="G465" s="5">
        <f t="shared" si="38"/>
        <v>9.8516207296333626E-3</v>
      </c>
      <c r="H465" s="5"/>
      <c r="I465" s="4">
        <f t="shared" si="39"/>
        <v>53492007.159179688</v>
      </c>
      <c r="J465">
        <f t="shared" si="35"/>
        <v>1</v>
      </c>
    </row>
    <row r="466" spans="1:10" x14ac:dyDescent="0.3">
      <c r="A466" s="1">
        <v>45298</v>
      </c>
      <c r="B466" s="26">
        <v>24638186106.446373</v>
      </c>
      <c r="C466" s="26">
        <v>25419111813.414398</v>
      </c>
      <c r="D466" s="5">
        <f t="shared" si="36"/>
        <v>0</v>
      </c>
      <c r="E466" s="4">
        <f>C466*(1+ReservesUSDT!$H$12)</f>
        <v>25472647259.557297</v>
      </c>
      <c r="F466" s="4">
        <f t="shared" si="37"/>
        <v>25472647259.557297</v>
      </c>
      <c r="G466" s="5">
        <f t="shared" si="38"/>
        <v>8.1206494255438169E-4</v>
      </c>
      <c r="H466" s="5"/>
      <c r="I466" s="4">
        <f t="shared" si="39"/>
        <v>53535446.14289856</v>
      </c>
      <c r="J466">
        <f t="shared" si="35"/>
        <v>1</v>
      </c>
    </row>
    <row r="467" spans="1:10" x14ac:dyDescent="0.3">
      <c r="A467" s="1">
        <v>45299</v>
      </c>
      <c r="B467" s="26">
        <v>24625057987.790268</v>
      </c>
      <c r="C467" s="26">
        <v>25416437623.8993</v>
      </c>
      <c r="D467" s="5">
        <f t="shared" si="36"/>
        <v>-5.3283624855281783E-4</v>
      </c>
      <c r="E467" s="4">
        <f>C467*(1+ReservesUSDT!$H$12)</f>
        <v>25469967437.904861</v>
      </c>
      <c r="F467" s="4">
        <f t="shared" si="37"/>
        <v>25456396116.004486</v>
      </c>
      <c r="G467" s="5">
        <f t="shared" si="38"/>
        <v>-6.3798408493696173E-4</v>
      </c>
      <c r="H467" s="5"/>
      <c r="I467" s="4">
        <f t="shared" si="39"/>
        <v>39958492.105186462</v>
      </c>
      <c r="J467">
        <f t="shared" si="35"/>
        <v>1</v>
      </c>
    </row>
    <row r="468" spans="1:10" x14ac:dyDescent="0.3">
      <c r="A468" s="1">
        <v>45300</v>
      </c>
      <c r="B468" s="26">
        <v>24631608918.999664</v>
      </c>
      <c r="C468" s="26">
        <v>25359430366.032101</v>
      </c>
      <c r="D468" s="5">
        <f t="shared" si="36"/>
        <v>2.6602703687619666E-4</v>
      </c>
      <c r="E468" s="4">
        <f>C468*(1+ReservesUSDT!$H$12)</f>
        <v>25412840116.480534</v>
      </c>
      <c r="F468" s="4">
        <f t="shared" si="37"/>
        <v>25419600619.035328</v>
      </c>
      <c r="G468" s="5">
        <f t="shared" si="38"/>
        <v>-1.4454322914163318E-3</v>
      </c>
      <c r="H468" s="5"/>
      <c r="I468" s="4">
        <f t="shared" si="39"/>
        <v>60170253.003227234</v>
      </c>
      <c r="J468">
        <f t="shared" si="35"/>
        <v>1</v>
      </c>
    </row>
    <row r="469" spans="1:10" x14ac:dyDescent="0.3">
      <c r="A469" s="1">
        <v>45301</v>
      </c>
      <c r="B469" s="26">
        <v>24631608918.999664</v>
      </c>
      <c r="C469" s="26">
        <v>25215666922.774101</v>
      </c>
      <c r="D469" s="5">
        <f t="shared" si="36"/>
        <v>0</v>
      </c>
      <c r="E469" s="4">
        <f>C469*(1+ReservesUSDT!$H$12)</f>
        <v>25268773891.59388</v>
      </c>
      <c r="F469" s="4">
        <f t="shared" si="37"/>
        <v>25268773891.59388</v>
      </c>
      <c r="G469" s="5">
        <f t="shared" si="38"/>
        <v>-5.933481398936789E-3</v>
      </c>
      <c r="H469" s="5"/>
      <c r="I469" s="4">
        <f t="shared" si="39"/>
        <v>53106968.819778442</v>
      </c>
      <c r="J469">
        <f t="shared" si="35"/>
        <v>1</v>
      </c>
    </row>
    <row r="470" spans="1:10" x14ac:dyDescent="0.3">
      <c r="A470" s="1">
        <v>45302</v>
      </c>
      <c r="B470" s="26">
        <v>24641445142.210571</v>
      </c>
      <c r="C470" s="26">
        <v>25291406986.029999</v>
      </c>
      <c r="D470" s="5">
        <f t="shared" si="36"/>
        <v>3.9933336239841735E-4</v>
      </c>
      <c r="E470" s="4">
        <f>C470*(1+ReservesUSDT!$H$12)</f>
        <v>25344673471.756073</v>
      </c>
      <c r="F470" s="4">
        <f t="shared" si="37"/>
        <v>25354794445.432438</v>
      </c>
      <c r="G470" s="5">
        <f t="shared" si="38"/>
        <v>3.4042234976495835E-3</v>
      </c>
      <c r="H470" s="5"/>
      <c r="I470" s="4">
        <f t="shared" si="39"/>
        <v>63387459.402439117</v>
      </c>
      <c r="J470">
        <f t="shared" si="35"/>
        <v>1</v>
      </c>
    </row>
    <row r="471" spans="1:10" x14ac:dyDescent="0.3">
      <c r="A471" s="1">
        <v>45303</v>
      </c>
      <c r="B471" s="26">
        <v>24659505267.711071</v>
      </c>
      <c r="C471" s="26">
        <v>25286028707.8536</v>
      </c>
      <c r="D471" s="5">
        <f t="shared" si="36"/>
        <v>7.3291665307254625E-4</v>
      </c>
      <c r="E471" s="4">
        <f>C471*(1+ReservesUSDT!$H$12)</f>
        <v>25339283866.334106</v>
      </c>
      <c r="F471" s="4">
        <f t="shared" si="37"/>
        <v>25357855449.456673</v>
      </c>
      <c r="G471" s="5">
        <f t="shared" si="38"/>
        <v>1.2072683258476186E-4</v>
      </c>
      <c r="H471" s="5"/>
      <c r="I471" s="4">
        <f t="shared" si="39"/>
        <v>71826741.60307312</v>
      </c>
      <c r="J471">
        <f t="shared" si="35"/>
        <v>1</v>
      </c>
    </row>
    <row r="472" spans="1:10" x14ac:dyDescent="0.3">
      <c r="A472" s="1">
        <v>45304</v>
      </c>
      <c r="B472" s="26">
        <v>24659505267.711071</v>
      </c>
      <c r="C472" s="26">
        <v>25390042131.532501</v>
      </c>
      <c r="D472" s="5">
        <f t="shared" si="36"/>
        <v>0</v>
      </c>
      <c r="E472" s="4">
        <f>C472*(1+ReservesUSDT!$H$12)</f>
        <v>25443516353.727051</v>
      </c>
      <c r="F472" s="4">
        <f t="shared" si="37"/>
        <v>25443516353.727051</v>
      </c>
      <c r="G472" s="5">
        <f t="shared" si="38"/>
        <v>3.3780815748049985E-3</v>
      </c>
      <c r="H472" s="5"/>
      <c r="I472" s="4">
        <f t="shared" si="39"/>
        <v>53474222.194549561</v>
      </c>
      <c r="J472">
        <f t="shared" si="35"/>
        <v>1</v>
      </c>
    </row>
    <row r="473" spans="1:10" x14ac:dyDescent="0.3">
      <c r="A473" s="1">
        <v>45305</v>
      </c>
      <c r="B473" s="26">
        <v>24659505267.711071</v>
      </c>
      <c r="C473" s="26">
        <v>25476679495.859901</v>
      </c>
      <c r="D473" s="5">
        <f t="shared" si="36"/>
        <v>0</v>
      </c>
      <c r="E473" s="4">
        <f>C473*(1+ReservesUSDT!$H$12)</f>
        <v>25530336185.875748</v>
      </c>
      <c r="F473" s="4">
        <f t="shared" si="37"/>
        <v>25530336185.875748</v>
      </c>
      <c r="G473" s="5">
        <f t="shared" si="38"/>
        <v>3.4122576039289964E-3</v>
      </c>
      <c r="H473" s="5"/>
      <c r="I473" s="4">
        <f t="shared" si="39"/>
        <v>53656690.015846252</v>
      </c>
      <c r="J473">
        <f t="shared" si="35"/>
        <v>1</v>
      </c>
    </row>
    <row r="474" spans="1:10" x14ac:dyDescent="0.3">
      <c r="A474" s="1">
        <v>45306</v>
      </c>
      <c r="B474" s="26">
        <v>24659505267.711071</v>
      </c>
      <c r="C474" s="26">
        <v>25508991917.826401</v>
      </c>
      <c r="D474" s="5">
        <f t="shared" si="36"/>
        <v>0</v>
      </c>
      <c r="E474" s="4">
        <f>C474*(1+ReservesUSDT!$H$12)</f>
        <v>25562716661.35799</v>
      </c>
      <c r="F474" s="4">
        <f t="shared" si="37"/>
        <v>25562716661.35799</v>
      </c>
      <c r="G474" s="5">
        <f t="shared" si="38"/>
        <v>1.2683137130076873E-3</v>
      </c>
      <c r="H474" s="5"/>
      <c r="I474" s="4">
        <f t="shared" si="39"/>
        <v>53724743.531589508</v>
      </c>
      <c r="J474">
        <f t="shared" si="35"/>
        <v>1</v>
      </c>
    </row>
    <row r="475" spans="1:10" x14ac:dyDescent="0.3">
      <c r="A475" s="1">
        <v>45307</v>
      </c>
      <c r="B475" s="26">
        <v>24662389349.742939</v>
      </c>
      <c r="C475" s="26">
        <v>25494823062.751801</v>
      </c>
      <c r="D475" s="5">
        <f t="shared" si="36"/>
        <v>1.1695620007609688E-4</v>
      </c>
      <c r="E475" s="4">
        <f>C475*(1+ReservesUSDT!$H$12)</f>
        <v>25548517965.115715</v>
      </c>
      <c r="F475" s="4">
        <f t="shared" si="37"/>
        <v>25551506022.694489</v>
      </c>
      <c r="G475" s="5">
        <f t="shared" si="38"/>
        <v>-4.3855427464985984E-4</v>
      </c>
      <c r="H475" s="5"/>
      <c r="I475" s="4">
        <f t="shared" si="39"/>
        <v>56682959.942687988</v>
      </c>
      <c r="J475">
        <f t="shared" si="35"/>
        <v>1</v>
      </c>
    </row>
    <row r="476" spans="1:10" x14ac:dyDescent="0.3">
      <c r="A476" s="1">
        <v>45308</v>
      </c>
      <c r="B476" s="26">
        <v>24640976168.412613</v>
      </c>
      <c r="C476" s="26">
        <v>25436193578.538101</v>
      </c>
      <c r="D476" s="5">
        <f t="shared" si="36"/>
        <v>-8.6825250492403219E-4</v>
      </c>
      <c r="E476" s="4">
        <f>C476*(1+ReservesUSDT!$H$12)</f>
        <v>25489765000.757721</v>
      </c>
      <c r="F476" s="4">
        <f t="shared" si="37"/>
        <v>25467633448.445889</v>
      </c>
      <c r="G476" s="5">
        <f t="shared" si="38"/>
        <v>-3.2824904400588196E-3</v>
      </c>
      <c r="H476" s="5"/>
      <c r="I476" s="4">
        <f t="shared" si="39"/>
        <v>31439869.907787323</v>
      </c>
      <c r="J476">
        <f t="shared" si="35"/>
        <v>1</v>
      </c>
    </row>
    <row r="477" spans="1:10" x14ac:dyDescent="0.3">
      <c r="A477" s="1">
        <v>45309</v>
      </c>
      <c r="B477" s="26">
        <v>24661086538.266895</v>
      </c>
      <c r="C477" s="26">
        <v>25697140663.483799</v>
      </c>
      <c r="D477" s="5">
        <f t="shared" si="36"/>
        <v>8.1613527470806777E-4</v>
      </c>
      <c r="E477" s="4">
        <f>C477*(1+ReservesUSDT!$H$12)</f>
        <v>25751261668.974258</v>
      </c>
      <c r="F477" s="4">
        <f t="shared" si="37"/>
        <v>25772278181.990543</v>
      </c>
      <c r="G477" s="5">
        <f t="shared" si="38"/>
        <v>1.1962035426705311E-2</v>
      </c>
      <c r="H477" s="5"/>
      <c r="I477" s="4">
        <f t="shared" si="39"/>
        <v>75137518.506744385</v>
      </c>
      <c r="J477">
        <f t="shared" si="35"/>
        <v>1</v>
      </c>
    </row>
    <row r="478" spans="1:10" x14ac:dyDescent="0.3">
      <c r="A478" s="1">
        <v>45310</v>
      </c>
      <c r="B478" s="26">
        <v>24679200677.63776</v>
      </c>
      <c r="C478" s="26">
        <v>25632873599.917999</v>
      </c>
      <c r="D478" s="5">
        <f t="shared" si="36"/>
        <v>7.3452316639645808E-4</v>
      </c>
      <c r="E478" s="4">
        <f>C478*(1+ReservesUSDT!$H$12)</f>
        <v>25686859251.901794</v>
      </c>
      <c r="F478" s="4">
        <f t="shared" si="37"/>
        <v>25705726845.09428</v>
      </c>
      <c r="G478" s="5">
        <f t="shared" si="38"/>
        <v>-2.5822838177638734E-3</v>
      </c>
      <c r="H478" s="5"/>
      <c r="I478" s="4">
        <f t="shared" si="39"/>
        <v>72853245.176280975</v>
      </c>
      <c r="J478">
        <f t="shared" si="35"/>
        <v>1</v>
      </c>
    </row>
    <row r="479" spans="1:10" x14ac:dyDescent="0.3">
      <c r="A479" s="1">
        <v>45311</v>
      </c>
      <c r="B479" s="26">
        <v>24679200677.63776</v>
      </c>
      <c r="C479" s="26">
        <v>25524310090.126701</v>
      </c>
      <c r="D479" s="5">
        <f t="shared" si="36"/>
        <v>0</v>
      </c>
      <c r="E479" s="4">
        <f>C479*(1+ReservesUSDT!$H$12)</f>
        <v>25578067095.41449</v>
      </c>
      <c r="F479" s="4">
        <f t="shared" si="37"/>
        <v>25578067095.41449</v>
      </c>
      <c r="G479" s="5">
        <f t="shared" si="38"/>
        <v>-4.966198794886567E-3</v>
      </c>
      <c r="H479" s="5"/>
      <c r="I479" s="4">
        <f t="shared" si="39"/>
        <v>53757005.287788391</v>
      </c>
      <c r="J479">
        <f t="shared" si="35"/>
        <v>1</v>
      </c>
    </row>
    <row r="480" spans="1:10" x14ac:dyDescent="0.3">
      <c r="A480" s="1">
        <v>45312</v>
      </c>
      <c r="B480" s="26">
        <v>24679200677.63776</v>
      </c>
      <c r="C480" s="26">
        <v>25716146840.590099</v>
      </c>
      <c r="D480" s="5">
        <f t="shared" si="36"/>
        <v>0</v>
      </c>
      <c r="E480" s="4">
        <f>C480*(1+ReservesUSDT!$H$12)</f>
        <v>25770307875.180645</v>
      </c>
      <c r="F480" s="4">
        <f t="shared" si="37"/>
        <v>25770307875.180645</v>
      </c>
      <c r="G480" s="5">
        <f t="shared" si="38"/>
        <v>7.515844690258836E-3</v>
      </c>
      <c r="H480" s="5"/>
      <c r="I480" s="4">
        <f t="shared" si="39"/>
        <v>54161034.590545654</v>
      </c>
      <c r="J480">
        <f t="shared" si="35"/>
        <v>1</v>
      </c>
    </row>
    <row r="481" spans="1:10" x14ac:dyDescent="0.3">
      <c r="A481" s="1">
        <v>45313</v>
      </c>
      <c r="B481" s="26">
        <v>24667641798.29422</v>
      </c>
      <c r="C481" s="26">
        <v>25784105675.966801</v>
      </c>
      <c r="D481" s="5">
        <f t="shared" si="36"/>
        <v>-4.6836522359550674E-4</v>
      </c>
      <c r="E481" s="4">
        <f>C481*(1+ReservesUSDT!$H$12)</f>
        <v>25838409839.341621</v>
      </c>
      <c r="F481" s="4">
        <f t="shared" si="37"/>
        <v>25826308026.739864</v>
      </c>
      <c r="G481" s="5">
        <f t="shared" si="38"/>
        <v>2.1730493803356165E-3</v>
      </c>
      <c r="H481" s="5"/>
      <c r="I481" s="4">
        <f t="shared" si="39"/>
        <v>42202350.77306366</v>
      </c>
      <c r="J481">
        <f t="shared" si="35"/>
        <v>1</v>
      </c>
    </row>
    <row r="482" spans="1:10" x14ac:dyDescent="0.3">
      <c r="A482" s="1">
        <v>45314</v>
      </c>
      <c r="B482" s="26">
        <v>24665993419.536407</v>
      </c>
      <c r="C482" s="26">
        <v>25616692818.494499</v>
      </c>
      <c r="D482" s="5">
        <f t="shared" si="36"/>
        <v>-6.6823524165430604E-5</v>
      </c>
      <c r="E482" s="4">
        <f>C482*(1+ReservesUSDT!$H$12)</f>
        <v>25670644391.972374</v>
      </c>
      <c r="F482" s="4">
        <f t="shared" si="37"/>
        <v>25668928989.046505</v>
      </c>
      <c r="G482" s="5">
        <f t="shared" si="38"/>
        <v>-6.0937489605720398E-3</v>
      </c>
      <c r="H482" s="5"/>
      <c r="I482" s="4">
        <f t="shared" si="39"/>
        <v>52236170.552005768</v>
      </c>
      <c r="J482">
        <f t="shared" si="35"/>
        <v>1</v>
      </c>
    </row>
    <row r="483" spans="1:10" x14ac:dyDescent="0.3">
      <c r="A483" s="1">
        <v>45315</v>
      </c>
      <c r="B483" s="26">
        <v>24652809686.231422</v>
      </c>
      <c r="C483" s="26">
        <v>25729582053.777401</v>
      </c>
      <c r="D483" s="5">
        <f t="shared" si="36"/>
        <v>-5.344902627981335E-4</v>
      </c>
      <c r="E483" s="4">
        <f>C483*(1+ReservesUSDT!$H$12)</f>
        <v>25783771384.40509</v>
      </c>
      <c r="F483" s="4">
        <f t="shared" si="37"/>
        <v>25769990209.661911</v>
      </c>
      <c r="G483" s="5">
        <f t="shared" si="38"/>
        <v>3.9371031280086158E-3</v>
      </c>
      <c r="H483" s="5"/>
      <c r="I483" s="4">
        <f t="shared" si="39"/>
        <v>40408155.88451004</v>
      </c>
      <c r="J483">
        <f t="shared" si="35"/>
        <v>1</v>
      </c>
    </row>
    <row r="484" spans="1:10" x14ac:dyDescent="0.3">
      <c r="A484" s="1">
        <v>45316</v>
      </c>
      <c r="B484" s="26">
        <v>24672137127.776512</v>
      </c>
      <c r="C484" s="26">
        <v>25853040903.380402</v>
      </c>
      <c r="D484" s="5">
        <f t="shared" si="36"/>
        <v>7.8398534654182178E-4</v>
      </c>
      <c r="E484" s="4">
        <f>C484*(1+ReservesUSDT!$H$12)</f>
        <v>25907490251.928555</v>
      </c>
      <c r="F484" s="4">
        <f t="shared" si="37"/>
        <v>25927801344.651745</v>
      </c>
      <c r="G484" s="5">
        <f t="shared" si="38"/>
        <v>6.1238337192175531E-3</v>
      </c>
      <c r="H484" s="5"/>
      <c r="I484" s="4">
        <f t="shared" si="39"/>
        <v>74760441.271343231</v>
      </c>
      <c r="J484">
        <f t="shared" si="35"/>
        <v>1</v>
      </c>
    </row>
    <row r="485" spans="1:10" x14ac:dyDescent="0.3">
      <c r="A485" s="1">
        <v>45317</v>
      </c>
      <c r="B485" s="26">
        <v>24670487523.034527</v>
      </c>
      <c r="C485" s="26">
        <v>26004553962.0028</v>
      </c>
      <c r="D485" s="5">
        <f t="shared" si="36"/>
        <v>-6.6861039781112211E-5</v>
      </c>
      <c r="E485" s="4">
        <f>C485*(1+ReservesUSDT!$H$12)</f>
        <v>26059322413.722195</v>
      </c>
      <c r="F485" s="4">
        <f t="shared" si="37"/>
        <v>26057580060.32962</v>
      </c>
      <c r="G485" s="5">
        <f t="shared" si="38"/>
        <v>5.0053883841811222E-3</v>
      </c>
      <c r="H485" s="5"/>
      <c r="I485" s="4">
        <f t="shared" si="39"/>
        <v>53026098.326820374</v>
      </c>
      <c r="J485">
        <f t="shared" si="35"/>
        <v>1</v>
      </c>
    </row>
    <row r="486" spans="1:10" x14ac:dyDescent="0.3">
      <c r="A486" s="1">
        <v>45318</v>
      </c>
      <c r="B486" s="26">
        <v>24670487523.034527</v>
      </c>
      <c r="C486" s="26">
        <v>26102844699.816399</v>
      </c>
      <c r="D486" s="5">
        <f t="shared" si="36"/>
        <v>0</v>
      </c>
      <c r="E486" s="4">
        <f>C486*(1+ReservesUSDT!$H$12)</f>
        <v>26157820162.643784</v>
      </c>
      <c r="F486" s="4">
        <f t="shared" si="37"/>
        <v>26157820162.643784</v>
      </c>
      <c r="G486" s="5">
        <f t="shared" si="38"/>
        <v>3.8468692058926061E-3</v>
      </c>
      <c r="H486" s="5"/>
      <c r="I486" s="4">
        <f t="shared" si="39"/>
        <v>54975462.827384949</v>
      </c>
      <c r="J486">
        <f t="shared" si="35"/>
        <v>1</v>
      </c>
    </row>
    <row r="487" spans="1:10" x14ac:dyDescent="0.3">
      <c r="A487" s="1">
        <v>45319</v>
      </c>
      <c r="B487" s="26">
        <v>24670487523.034527</v>
      </c>
      <c r="C487" s="26">
        <v>26127764448.407299</v>
      </c>
      <c r="D487" s="5">
        <f t="shared" si="36"/>
        <v>0</v>
      </c>
      <c r="E487" s="4">
        <f>C487*(1+ReservesUSDT!$H$12)</f>
        <v>26182792394.966938</v>
      </c>
      <c r="F487" s="4">
        <f t="shared" si="37"/>
        <v>26182792394.966938</v>
      </c>
      <c r="G487" s="5">
        <f t="shared" si="38"/>
        <v>9.5467558718128655E-4</v>
      </c>
      <c r="H487" s="5"/>
      <c r="I487" s="4">
        <f t="shared" si="39"/>
        <v>55027946.559638977</v>
      </c>
      <c r="J487">
        <f t="shared" si="35"/>
        <v>1</v>
      </c>
    </row>
    <row r="488" spans="1:10" x14ac:dyDescent="0.3">
      <c r="A488" s="1">
        <v>45320</v>
      </c>
      <c r="B488" s="26">
        <v>24667597734.215195</v>
      </c>
      <c r="C488" s="26">
        <v>26149631833.412601</v>
      </c>
      <c r="D488" s="5">
        <f t="shared" si="36"/>
        <v>-1.1713545655042135E-4</v>
      </c>
      <c r="E488" s="4">
        <f>C488*(1+ReservesUSDT!$H$12)</f>
        <v>26204705835.090958</v>
      </c>
      <c r="F488" s="4">
        <f t="shared" si="37"/>
        <v>26201636334.909195</v>
      </c>
      <c r="G488" s="5">
        <f t="shared" si="38"/>
        <v>7.1970703727839422E-4</v>
      </c>
      <c r="H488" s="5"/>
      <c r="I488" s="4">
        <f t="shared" si="39"/>
        <v>52004501.496593475</v>
      </c>
      <c r="J488">
        <f t="shared" si="35"/>
        <v>1</v>
      </c>
    </row>
    <row r="489" spans="1:10" x14ac:dyDescent="0.3">
      <c r="A489" s="1">
        <v>45321</v>
      </c>
      <c r="B489" s="26">
        <v>24669246101.959827</v>
      </c>
      <c r="C489" s="26">
        <v>26431761377.068802</v>
      </c>
      <c r="D489" s="5">
        <f t="shared" si="36"/>
        <v>6.6823197069828657E-5</v>
      </c>
      <c r="E489" s="4">
        <f>C489*(1+ReservesUSDT!$H$12)</f>
        <v>26487429574.606579</v>
      </c>
      <c r="F489" s="4">
        <f t="shared" si="37"/>
        <v>26489199549.332912</v>
      </c>
      <c r="G489" s="5">
        <f t="shared" si="38"/>
        <v>1.0975009756951277E-2</v>
      </c>
      <c r="H489" s="5"/>
      <c r="I489" s="4">
        <f t="shared" si="39"/>
        <v>57438172.264110565</v>
      </c>
      <c r="J489">
        <f t="shared" si="35"/>
        <v>1</v>
      </c>
    </row>
    <row r="490" spans="1:10" x14ac:dyDescent="0.3">
      <c r="A490" s="1">
        <v>45322</v>
      </c>
      <c r="B490" s="26">
        <v>24655647256.055134</v>
      </c>
      <c r="C490" s="26">
        <v>26705653502.679199</v>
      </c>
      <c r="D490" s="5">
        <f t="shared" si="36"/>
        <v>-5.5124691887577606E-4</v>
      </c>
      <c r="E490" s="4">
        <f>C490*(1+ReservesUSDT!$H$12)</f>
        <v>26761898547.167698</v>
      </c>
      <c r="F490" s="4">
        <f t="shared" si="37"/>
        <v>26747146133.050304</v>
      </c>
      <c r="G490" s="5">
        <f t="shared" si="38"/>
        <v>9.7378021271272396E-3</v>
      </c>
      <c r="H490" s="5"/>
      <c r="I490" s="4">
        <f t="shared" si="39"/>
        <v>41492630.371105194</v>
      </c>
      <c r="J490">
        <f t="shared" si="35"/>
        <v>1</v>
      </c>
    </row>
    <row r="491" spans="1:10" x14ac:dyDescent="0.3">
      <c r="A491" s="1">
        <v>45323</v>
      </c>
      <c r="B491" s="26">
        <v>24657292738.332027</v>
      </c>
      <c r="C491" s="26">
        <v>26818570042.819599</v>
      </c>
      <c r="D491" s="5">
        <f t="shared" si="36"/>
        <v>6.67385552609861E-5</v>
      </c>
      <c r="E491" s="4">
        <f>C491*(1+ReservesUSDT!$H$12)</f>
        <v>26875052901.964947</v>
      </c>
      <c r="F491" s="4">
        <f t="shared" si="37"/>
        <v>26876846504.16819</v>
      </c>
      <c r="G491" s="5">
        <f t="shared" si="38"/>
        <v>4.8491293416018091E-3</v>
      </c>
      <c r="H491" s="5"/>
      <c r="I491" s="4">
        <f t="shared" si="39"/>
        <v>58276461.348590851</v>
      </c>
      <c r="J491">
        <f t="shared" si="35"/>
        <v>1</v>
      </c>
    </row>
    <row r="492" spans="1:10" x14ac:dyDescent="0.3">
      <c r="A492" s="1">
        <v>45324</v>
      </c>
      <c r="B492" s="26">
        <v>24649063270.094715</v>
      </c>
      <c r="C492" s="26">
        <v>26837075556.169601</v>
      </c>
      <c r="D492" s="5">
        <f t="shared" si="36"/>
        <v>-3.3375392524414703E-4</v>
      </c>
      <c r="E492" s="4">
        <f>C492*(1+ReservesUSDT!$H$12)</f>
        <v>26893597389.962078</v>
      </c>
      <c r="F492" s="4">
        <f t="shared" si="37"/>
        <v>26884621546.269241</v>
      </c>
      <c r="G492" s="5">
        <f t="shared" si="38"/>
        <v>2.8928401625709848E-4</v>
      </c>
      <c r="H492" s="5"/>
      <c r="I492" s="4">
        <f t="shared" si="39"/>
        <v>47545990.099639893</v>
      </c>
      <c r="J492">
        <f t="shared" si="35"/>
        <v>1</v>
      </c>
    </row>
    <row r="493" spans="1:10" x14ac:dyDescent="0.3">
      <c r="A493" s="1">
        <v>45325</v>
      </c>
      <c r="B493" s="26">
        <v>24649063270.094715</v>
      </c>
      <c r="C493" s="26">
        <v>27020270935.441799</v>
      </c>
      <c r="D493" s="5">
        <f t="shared" si="36"/>
        <v>0</v>
      </c>
      <c r="E493" s="4">
        <f>C493*(1+ReservesUSDT!$H$12)</f>
        <v>27077178598.858562</v>
      </c>
      <c r="F493" s="4">
        <f t="shared" si="37"/>
        <v>27077178598.858562</v>
      </c>
      <c r="G493" s="5">
        <f t="shared" si="38"/>
        <v>7.1623493846816729E-3</v>
      </c>
      <c r="H493" s="5"/>
      <c r="I493" s="4">
        <f t="shared" si="39"/>
        <v>56907663.416763306</v>
      </c>
      <c r="J493">
        <f t="shared" si="35"/>
        <v>1</v>
      </c>
    </row>
    <row r="494" spans="1:10" x14ac:dyDescent="0.3">
      <c r="A494" s="1">
        <v>45326</v>
      </c>
      <c r="B494" s="26">
        <v>24649063270.094715</v>
      </c>
      <c r="C494" s="26">
        <v>27060629792.4244</v>
      </c>
      <c r="D494" s="5">
        <f t="shared" si="36"/>
        <v>0</v>
      </c>
      <c r="E494" s="4">
        <f>C494*(1+ReservesUSDT!$H$12)</f>
        <v>27117622456.034336</v>
      </c>
      <c r="F494" s="4">
        <f t="shared" si="37"/>
        <v>27117622456.034336</v>
      </c>
      <c r="G494" s="5">
        <f t="shared" si="38"/>
        <v>1.493651084366616E-3</v>
      </c>
      <c r="H494" s="5"/>
      <c r="I494" s="4">
        <f t="shared" si="39"/>
        <v>56992663.60993576</v>
      </c>
      <c r="J494">
        <f t="shared" si="35"/>
        <v>1</v>
      </c>
    </row>
    <row r="495" spans="1:10" x14ac:dyDescent="0.3">
      <c r="A495" s="1">
        <v>45327</v>
      </c>
      <c r="B495" s="26">
        <v>24646184193.395866</v>
      </c>
      <c r="C495" s="26">
        <v>27108086552.338501</v>
      </c>
      <c r="D495" s="5">
        <f t="shared" si="36"/>
        <v>-1.1680268200462375E-4</v>
      </c>
      <c r="E495" s="4">
        <f>C495*(1+ReservesUSDT!$H$12)</f>
        <v>27165179165.106106</v>
      </c>
      <c r="F495" s="4">
        <f t="shared" si="37"/>
        <v>27162006199.322483</v>
      </c>
      <c r="G495" s="5">
        <f t="shared" si="38"/>
        <v>1.6367121918636528E-3</v>
      </c>
      <c r="H495" s="5"/>
      <c r="I495" s="4">
        <f t="shared" si="39"/>
        <v>53919646.983982086</v>
      </c>
      <c r="J495">
        <f t="shared" si="35"/>
        <v>1</v>
      </c>
    </row>
    <row r="496" spans="1:10" x14ac:dyDescent="0.3">
      <c r="A496" s="1">
        <v>45328</v>
      </c>
      <c r="B496" s="26">
        <v>24642898164.671337</v>
      </c>
      <c r="C496" s="26">
        <v>27045855189.546398</v>
      </c>
      <c r="D496" s="5">
        <f t="shared" si="36"/>
        <v>-1.3332809244401343E-4</v>
      </c>
      <c r="E496" s="4">
        <f>C496*(1+ReservesUSDT!$H$12)</f>
        <v>27102816736.21714</v>
      </c>
      <c r="F496" s="4">
        <f t="shared" si="37"/>
        <v>27099203169.361839</v>
      </c>
      <c r="G496" s="5">
        <f t="shared" si="38"/>
        <v>-2.3121646280387896E-3</v>
      </c>
      <c r="H496" s="5"/>
      <c r="I496" s="4">
        <f t="shared" si="39"/>
        <v>53347979.815441132</v>
      </c>
      <c r="J496">
        <f t="shared" si="35"/>
        <v>1</v>
      </c>
    </row>
    <row r="497" spans="1:10" x14ac:dyDescent="0.3">
      <c r="A497" s="1">
        <v>45329</v>
      </c>
      <c r="B497" s="26">
        <v>24633045007.540848</v>
      </c>
      <c r="C497" s="26">
        <v>27311607280.717701</v>
      </c>
      <c r="D497" s="5">
        <f t="shared" si="36"/>
        <v>-3.9983759477670028E-4</v>
      </c>
      <c r="E497" s="4">
        <f>C497*(1+ReservesUSDT!$H$12)</f>
        <v>27369128530.531052</v>
      </c>
      <c r="F497" s="4">
        <f t="shared" si="37"/>
        <v>27358185324.00827</v>
      </c>
      <c r="G497" s="5">
        <f t="shared" si="38"/>
        <v>9.5568180742389621E-3</v>
      </c>
      <c r="H497" s="5"/>
      <c r="I497" s="4">
        <f t="shared" si="39"/>
        <v>46578043.290569305</v>
      </c>
      <c r="J497">
        <f t="shared" si="35"/>
        <v>1</v>
      </c>
    </row>
    <row r="498" spans="1:10" x14ac:dyDescent="0.3">
      <c r="A498" s="1">
        <v>45330</v>
      </c>
      <c r="B498" s="26">
        <v>24626486089.277649</v>
      </c>
      <c r="C498" s="26">
        <v>27517743669.052601</v>
      </c>
      <c r="D498" s="5">
        <f t="shared" si="36"/>
        <v>-2.6626502168899496E-4</v>
      </c>
      <c r="E498" s="4">
        <f>C498*(1+ReservesUSDT!$H$12)</f>
        <v>27575699064.779339</v>
      </c>
      <c r="F498" s="4">
        <f t="shared" si="37"/>
        <v>27568356620.669765</v>
      </c>
      <c r="G498" s="5">
        <f t="shared" si="38"/>
        <v>7.6822089686284364E-3</v>
      </c>
      <c r="H498" s="5"/>
      <c r="I498" s="4">
        <f t="shared" si="39"/>
        <v>50612951.617164612</v>
      </c>
      <c r="J498">
        <f t="shared" si="35"/>
        <v>1</v>
      </c>
    </row>
    <row r="499" spans="1:10" x14ac:dyDescent="0.3">
      <c r="A499" s="1">
        <v>45331</v>
      </c>
      <c r="B499" s="26">
        <v>24631400358.786346</v>
      </c>
      <c r="C499" s="26">
        <v>27730047415.874901</v>
      </c>
      <c r="D499" s="5">
        <f t="shared" si="36"/>
        <v>1.9955220127150736E-4</v>
      </c>
      <c r="E499" s="4">
        <f>C499*(1+ReservesUSDT!$H$12)</f>
        <v>27788449946.650551</v>
      </c>
      <c r="F499" s="4">
        <f t="shared" si="37"/>
        <v>27793995193.007324</v>
      </c>
      <c r="G499" s="5">
        <f t="shared" si="38"/>
        <v>8.1846943378693464E-3</v>
      </c>
      <c r="H499" s="5"/>
      <c r="I499" s="4">
        <f t="shared" si="39"/>
        <v>63947777.132423401</v>
      </c>
      <c r="J499">
        <f t="shared" si="35"/>
        <v>1</v>
      </c>
    </row>
    <row r="500" spans="1:10" x14ac:dyDescent="0.3">
      <c r="A500" s="1">
        <v>45332</v>
      </c>
      <c r="B500" s="26">
        <v>24631400358.786346</v>
      </c>
      <c r="C500" s="26">
        <v>27927217749.153999</v>
      </c>
      <c r="D500" s="5">
        <f t="shared" si="36"/>
        <v>0</v>
      </c>
      <c r="E500" s="4">
        <f>C500*(1+ReservesUSDT!$H$12)</f>
        <v>27986035542.344627</v>
      </c>
      <c r="F500" s="4">
        <f t="shared" si="37"/>
        <v>27986035542.344627</v>
      </c>
      <c r="G500" s="5">
        <f t="shared" si="38"/>
        <v>6.9094186713257576E-3</v>
      </c>
      <c r="H500" s="5"/>
      <c r="I500" s="4">
        <f t="shared" si="39"/>
        <v>58817793.190628052</v>
      </c>
      <c r="J500">
        <f t="shared" si="35"/>
        <v>1</v>
      </c>
    </row>
    <row r="501" spans="1:10" x14ac:dyDescent="0.3">
      <c r="A501" s="1">
        <v>45333</v>
      </c>
      <c r="B501" s="26">
        <v>24631400358.786346</v>
      </c>
      <c r="C501" s="26">
        <v>27961853335.401699</v>
      </c>
      <c r="D501" s="5">
        <f t="shared" si="36"/>
        <v>0</v>
      </c>
      <c r="E501" s="4">
        <f>C501*(1+ReservesUSDT!$H$12)</f>
        <v>28020744074.947643</v>
      </c>
      <c r="F501" s="4">
        <f t="shared" si="37"/>
        <v>28020744074.947643</v>
      </c>
      <c r="G501" s="5">
        <f t="shared" si="38"/>
        <v>1.2402089803144755E-3</v>
      </c>
      <c r="H501" s="5"/>
      <c r="I501" s="4">
        <f t="shared" si="39"/>
        <v>58890739.545944214</v>
      </c>
      <c r="J501">
        <f t="shared" si="35"/>
        <v>1</v>
      </c>
    </row>
    <row r="502" spans="1:10" x14ac:dyDescent="0.3">
      <c r="A502" s="1">
        <v>45334</v>
      </c>
      <c r="B502" s="26">
        <v>24616646493.153851</v>
      </c>
      <c r="C502" s="26">
        <v>27931484484.393101</v>
      </c>
      <c r="D502" s="5">
        <f t="shared" si="36"/>
        <v>-5.9898606727948301E-4</v>
      </c>
      <c r="E502" s="4">
        <f>C502*(1+ReservesUSDT!$H$12)</f>
        <v>27990311263.797577</v>
      </c>
      <c r="F502" s="4">
        <f t="shared" si="37"/>
        <v>27973545457.331745</v>
      </c>
      <c r="G502" s="5">
        <f t="shared" si="38"/>
        <v>-1.6844169979803195E-3</v>
      </c>
      <c r="H502" s="5"/>
      <c r="I502" s="4">
        <f t="shared" si="39"/>
        <v>42060972.938644409</v>
      </c>
      <c r="J502">
        <f t="shared" si="35"/>
        <v>1</v>
      </c>
    </row>
    <row r="503" spans="1:10" x14ac:dyDescent="0.3">
      <c r="A503" s="1">
        <v>45335</v>
      </c>
      <c r="B503" s="26">
        <v>24615010863.216648</v>
      </c>
      <c r="C503" s="26">
        <v>27813986835.405499</v>
      </c>
      <c r="D503" s="5">
        <f t="shared" si="36"/>
        <v>-6.6444060024883545E-5</v>
      </c>
      <c r="E503" s="4">
        <f>C503*(1+ReservesUSDT!$H$12)</f>
        <v>27872566151.83387</v>
      </c>
      <c r="F503" s="4">
        <f t="shared" si="37"/>
        <v>27870714185.375431</v>
      </c>
      <c r="G503" s="5">
        <f t="shared" si="38"/>
        <v>-3.676018548065828E-3</v>
      </c>
      <c r="H503" s="5"/>
      <c r="I503" s="4">
        <f t="shared" si="39"/>
        <v>56727349.969932556</v>
      </c>
      <c r="J503">
        <f t="shared" si="35"/>
        <v>1</v>
      </c>
    </row>
    <row r="504" spans="1:10" x14ac:dyDescent="0.3">
      <c r="A504" s="1">
        <v>45336</v>
      </c>
      <c r="B504" s="26">
        <v>24617054691.45821</v>
      </c>
      <c r="C504" s="26">
        <v>27890207368.208</v>
      </c>
      <c r="D504" s="5">
        <f t="shared" si="36"/>
        <v>8.3031783041626723E-5</v>
      </c>
      <c r="E504" s="4">
        <f>C504*(1+ReservesUSDT!$H$12)</f>
        <v>27948947213.464397</v>
      </c>
      <c r="F504" s="4">
        <f t="shared" si="37"/>
        <v>27951267864.385666</v>
      </c>
      <c r="G504" s="5">
        <f t="shared" si="38"/>
        <v>2.8902624623987454E-3</v>
      </c>
      <c r="H504" s="5"/>
      <c r="I504" s="4">
        <f t="shared" si="39"/>
        <v>61060496.17766571</v>
      </c>
      <c r="J504">
        <f t="shared" si="35"/>
        <v>1</v>
      </c>
    </row>
    <row r="505" spans="1:10" x14ac:dyDescent="0.3">
      <c r="A505" s="1">
        <v>45337</v>
      </c>
      <c r="B505" s="26">
        <v>24636273630.915878</v>
      </c>
      <c r="C505" s="26">
        <v>27971692430.678299</v>
      </c>
      <c r="D505" s="5">
        <f t="shared" si="36"/>
        <v>7.8071644632357335E-4</v>
      </c>
      <c r="E505" s="4">
        <f>C505*(1+ReservesUSDT!$H$12)</f>
        <v>28030603892.441414</v>
      </c>
      <c r="F505" s="4">
        <f t="shared" si="37"/>
        <v>28052487845.900627</v>
      </c>
      <c r="G505" s="5">
        <f t="shared" si="38"/>
        <v>3.6213019747820276E-3</v>
      </c>
      <c r="H505" s="5"/>
      <c r="I505" s="4">
        <f t="shared" si="39"/>
        <v>80795415.222328186</v>
      </c>
      <c r="J505">
        <f t="shared" si="35"/>
        <v>1</v>
      </c>
    </row>
    <row r="506" spans="1:10" x14ac:dyDescent="0.3">
      <c r="A506" s="1">
        <v>45338</v>
      </c>
      <c r="B506" s="26">
        <v>24638322774.851887</v>
      </c>
      <c r="C506" s="26">
        <v>28104474168.434299</v>
      </c>
      <c r="D506" s="5">
        <f t="shared" si="36"/>
        <v>8.3175887989691655E-5</v>
      </c>
      <c r="E506" s="4">
        <f>C506*(1+ReservesUSDT!$H$12)</f>
        <v>28163665283.146053</v>
      </c>
      <c r="F506" s="4">
        <f t="shared" si="37"/>
        <v>28166007821.015026</v>
      </c>
      <c r="G506" s="5">
        <f t="shared" si="38"/>
        <v>4.0466990214198736E-3</v>
      </c>
      <c r="H506" s="5"/>
      <c r="I506" s="4">
        <f t="shared" si="39"/>
        <v>61533652.580726624</v>
      </c>
      <c r="J506">
        <f t="shared" si="35"/>
        <v>1</v>
      </c>
    </row>
    <row r="507" spans="1:10" x14ac:dyDescent="0.3">
      <c r="A507" s="1">
        <v>45339</v>
      </c>
      <c r="B507" s="26">
        <v>24638322774.851887</v>
      </c>
      <c r="C507" s="26">
        <v>28101396698.9216</v>
      </c>
      <c r="D507" s="5">
        <f t="shared" si="36"/>
        <v>0</v>
      </c>
      <c r="E507" s="4">
        <f>C507*(1+ReservesUSDT!$H$12)</f>
        <v>28160581332.14397</v>
      </c>
      <c r="F507" s="4">
        <f t="shared" si="37"/>
        <v>28160581332.14397</v>
      </c>
      <c r="G507" s="5">
        <f t="shared" si="38"/>
        <v>-1.9266091614896267E-4</v>
      </c>
      <c r="H507" s="5"/>
      <c r="I507" s="4">
        <f t="shared" si="39"/>
        <v>59184633.222370148</v>
      </c>
      <c r="J507">
        <f t="shared" si="35"/>
        <v>1</v>
      </c>
    </row>
    <row r="508" spans="1:10" x14ac:dyDescent="0.3">
      <c r="A508" s="1">
        <v>45340</v>
      </c>
      <c r="B508" s="26">
        <v>24638322774.851887</v>
      </c>
      <c r="C508" s="26">
        <v>28110334758.483501</v>
      </c>
      <c r="D508" s="5">
        <f t="shared" si="36"/>
        <v>0</v>
      </c>
      <c r="E508" s="4">
        <f>C508*(1+ReservesUSDT!$H$12)</f>
        <v>28169538216.242695</v>
      </c>
      <c r="F508" s="4">
        <f t="shared" si="37"/>
        <v>28169538216.242695</v>
      </c>
      <c r="G508" s="5">
        <f t="shared" si="38"/>
        <v>3.1806460218562695E-4</v>
      </c>
      <c r="H508" s="5"/>
      <c r="I508" s="4">
        <f t="shared" si="39"/>
        <v>59203457.75919342</v>
      </c>
      <c r="J508">
        <f t="shared" si="35"/>
        <v>1</v>
      </c>
    </row>
    <row r="509" spans="1:10" x14ac:dyDescent="0.3">
      <c r="A509" s="1">
        <v>45341</v>
      </c>
      <c r="B509" s="26">
        <v>24638322774.851887</v>
      </c>
      <c r="C509" s="26">
        <v>28101955808.315102</v>
      </c>
      <c r="D509" s="5">
        <f t="shared" si="36"/>
        <v>0</v>
      </c>
      <c r="E509" s="4">
        <f>C509*(1+ReservesUSDT!$H$12)</f>
        <v>28161141619.08337</v>
      </c>
      <c r="F509" s="4">
        <f t="shared" si="37"/>
        <v>28161141619.08337</v>
      </c>
      <c r="G509" s="5">
        <f t="shared" si="38"/>
        <v>-2.9807365299595596E-4</v>
      </c>
      <c r="H509" s="5"/>
      <c r="I509" s="4">
        <f t="shared" si="39"/>
        <v>59185810.768268585</v>
      </c>
      <c r="J509">
        <f t="shared" si="35"/>
        <v>1</v>
      </c>
    </row>
    <row r="510" spans="1:10" x14ac:dyDescent="0.3">
      <c r="A510" s="1">
        <v>45342</v>
      </c>
      <c r="B510" s="26">
        <v>24651450349.721184</v>
      </c>
      <c r="C510" s="26">
        <v>28031880761.500099</v>
      </c>
      <c r="D510" s="5">
        <f t="shared" si="36"/>
        <v>5.3281122214602304E-4</v>
      </c>
      <c r="E510" s="4">
        <f>C510*(1+ReservesUSDT!$H$12)</f>
        <v>28090918986.509972</v>
      </c>
      <c r="F510" s="4">
        <f t="shared" si="37"/>
        <v>28105886143.386379</v>
      </c>
      <c r="G510" s="5">
        <f t="shared" si="38"/>
        <v>-1.9621177452389623E-3</v>
      </c>
      <c r="H510" s="5"/>
      <c r="I510" s="4">
        <f t="shared" si="39"/>
        <v>74005381.88628006</v>
      </c>
      <c r="J510">
        <f t="shared" si="35"/>
        <v>1</v>
      </c>
    </row>
    <row r="511" spans="1:10" x14ac:dyDescent="0.3">
      <c r="A511" s="1">
        <v>45343</v>
      </c>
      <c r="B511" s="26">
        <v>24607056173.40694</v>
      </c>
      <c r="C511" s="26">
        <v>28044634163.4505</v>
      </c>
      <c r="D511" s="5">
        <f t="shared" si="36"/>
        <v>-1.8008748241762347E-3</v>
      </c>
      <c r="E511" s="4">
        <f>C511*(1+ReservesUSDT!$H$12)</f>
        <v>28103699248.528034</v>
      </c>
      <c r="F511" s="4">
        <f t="shared" si="37"/>
        <v>28053088004.08514</v>
      </c>
      <c r="G511" s="5">
        <f t="shared" si="38"/>
        <v>-1.8785438406702928E-3</v>
      </c>
      <c r="H511" s="5"/>
      <c r="I511" s="4">
        <f t="shared" si="39"/>
        <v>8453840.63463974</v>
      </c>
      <c r="J511">
        <f t="shared" si="35"/>
        <v>1</v>
      </c>
    </row>
    <row r="512" spans="1:10" x14ac:dyDescent="0.3">
      <c r="A512" s="1">
        <v>45344</v>
      </c>
      <c r="B512" s="26">
        <v>24595624261.948837</v>
      </c>
      <c r="C512" s="26">
        <v>28111226974.472801</v>
      </c>
      <c r="D512" s="5">
        <f t="shared" si="36"/>
        <v>-4.645785898785303E-4</v>
      </c>
      <c r="E512" s="4">
        <f>C512*(1+ReservesUSDT!$H$12)</f>
        <v>28170432311.337029</v>
      </c>
      <c r="F512" s="4">
        <f t="shared" si="37"/>
        <v>28157344931.617558</v>
      </c>
      <c r="G512" s="5">
        <f t="shared" si="38"/>
        <v>3.7164153734959666E-3</v>
      </c>
      <c r="H512" s="5"/>
      <c r="I512" s="4">
        <f t="shared" si="39"/>
        <v>46117957.144756317</v>
      </c>
      <c r="J512">
        <f t="shared" si="35"/>
        <v>1</v>
      </c>
    </row>
    <row r="513" spans="1:10" x14ac:dyDescent="0.3">
      <c r="A513" s="1">
        <v>45345</v>
      </c>
      <c r="B513" s="26">
        <v>24588694554.465363</v>
      </c>
      <c r="C513" s="26">
        <v>28025722760.540901</v>
      </c>
      <c r="D513" s="5">
        <f t="shared" si="36"/>
        <v>-2.8174554179523213E-4</v>
      </c>
      <c r="E513" s="4">
        <f>C513*(1+ReservesUSDT!$H$12)</f>
        <v>28084748016.123238</v>
      </c>
      <c r="F513" s="4">
        <f t="shared" si="37"/>
        <v>28076835263.577251</v>
      </c>
      <c r="G513" s="5">
        <f t="shared" si="38"/>
        <v>-2.8592776853013126E-3</v>
      </c>
      <c r="H513" s="5"/>
      <c r="I513" s="4">
        <f t="shared" si="39"/>
        <v>51112503.03635025</v>
      </c>
      <c r="J513">
        <f t="shared" si="35"/>
        <v>1</v>
      </c>
    </row>
    <row r="514" spans="1:10" x14ac:dyDescent="0.3">
      <c r="A514" s="1">
        <v>45346</v>
      </c>
      <c r="B514" s="26">
        <v>24588694554.465363</v>
      </c>
      <c r="C514" s="26">
        <v>28156799635.566502</v>
      </c>
      <c r="D514" s="5">
        <f t="shared" si="36"/>
        <v>0</v>
      </c>
      <c r="E514" s="4">
        <f>C514*(1+ReservesUSDT!$H$12)</f>
        <v>28216100953.468994</v>
      </c>
      <c r="F514" s="4">
        <f t="shared" si="37"/>
        <v>28216100953.468994</v>
      </c>
      <c r="G514" s="5">
        <f t="shared" si="38"/>
        <v>4.9601633725580704E-3</v>
      </c>
      <c r="H514" s="5"/>
      <c r="I514" s="4">
        <f t="shared" si="39"/>
        <v>59301317.902492523</v>
      </c>
      <c r="J514">
        <f t="shared" si="35"/>
        <v>1</v>
      </c>
    </row>
    <row r="515" spans="1:10" x14ac:dyDescent="0.3">
      <c r="A515" s="1">
        <v>45347</v>
      </c>
      <c r="B515" s="26">
        <v>24588694554.465363</v>
      </c>
      <c r="C515" s="26">
        <v>28121822743.727501</v>
      </c>
      <c r="D515" s="5">
        <f t="shared" si="36"/>
        <v>0</v>
      </c>
      <c r="E515" s="4">
        <f>C515*(1+ReservesUSDT!$H$12)</f>
        <v>28181050396.447548</v>
      </c>
      <c r="F515" s="4">
        <f t="shared" si="37"/>
        <v>28181050396.447548</v>
      </c>
      <c r="G515" s="5">
        <f t="shared" si="38"/>
        <v>-1.2422183022114889E-3</v>
      </c>
      <c r="H515" s="5"/>
      <c r="I515" s="4">
        <f t="shared" si="39"/>
        <v>59227652.720046997</v>
      </c>
      <c r="J515">
        <f t="shared" ref="J515:J578" si="40">IF(I515&gt;0,1,0)</f>
        <v>1</v>
      </c>
    </row>
    <row r="516" spans="1:10" x14ac:dyDescent="0.3">
      <c r="A516" s="1">
        <v>45348</v>
      </c>
      <c r="B516" s="26">
        <v>24582179986.632538</v>
      </c>
      <c r="C516" s="26">
        <v>28184932509.5364</v>
      </c>
      <c r="D516" s="5">
        <f t="shared" ref="D516:D579" si="41">(B516-B515)/B515</f>
        <v>-2.649415900626431E-4</v>
      </c>
      <c r="E516" s="4">
        <f>C516*(1+ReservesUSDT!$H$12)</f>
        <v>28244293078.366711</v>
      </c>
      <c r="F516" s="4">
        <f t="shared" ref="F516:F579" si="42">E516*(D516+1)</f>
        <v>28236809990.448334</v>
      </c>
      <c r="G516" s="5">
        <f t="shared" ref="G516:G579" si="43">(F516-F515)/F515</f>
        <v>1.9786201442588804E-3</v>
      </c>
      <c r="H516" s="5"/>
      <c r="I516" s="4">
        <f t="shared" ref="I516:I579" si="44">F516-C516</f>
        <v>51877480.911933899</v>
      </c>
      <c r="J516">
        <f t="shared" si="40"/>
        <v>1</v>
      </c>
    </row>
    <row r="517" spans="1:10" x14ac:dyDescent="0.3">
      <c r="A517" s="1">
        <v>45349</v>
      </c>
      <c r="B517" s="26">
        <v>24622855319.538731</v>
      </c>
      <c r="C517" s="26">
        <v>28486266050.613998</v>
      </c>
      <c r="D517" s="5">
        <f t="shared" si="41"/>
        <v>1.6546674431767844E-3</v>
      </c>
      <c r="E517" s="4">
        <f>C517*(1+ReservesUSDT!$H$12)</f>
        <v>28546261261.035164</v>
      </c>
      <c r="F517" s="4">
        <f t="shared" si="42"/>
        <v>28593495830.168217</v>
      </c>
      <c r="G517" s="5">
        <f t="shared" si="43"/>
        <v>1.2631945316788231E-2</v>
      </c>
      <c r="H517" s="5"/>
      <c r="I517" s="4">
        <f t="shared" si="44"/>
        <v>107229779.55421829</v>
      </c>
      <c r="J517">
        <f t="shared" si="40"/>
        <v>1</v>
      </c>
    </row>
    <row r="518" spans="1:10" x14ac:dyDescent="0.3">
      <c r="A518" s="1">
        <v>45350</v>
      </c>
      <c r="B518" s="26">
        <v>24606483498.043991</v>
      </c>
      <c r="C518" s="26">
        <v>28523776208.7729</v>
      </c>
      <c r="D518" s="5">
        <f t="shared" si="41"/>
        <v>-6.6490345178400832E-4</v>
      </c>
      <c r="E518" s="4">
        <f>C518*(1+ReservesUSDT!$H$12)</f>
        <v>28583850419.714096</v>
      </c>
      <c r="F518" s="4">
        <f t="shared" si="42"/>
        <v>28564844918.904751</v>
      </c>
      <c r="G518" s="5">
        <f t="shared" si="43"/>
        <v>-1.0020079892867485E-3</v>
      </c>
      <c r="H518" s="5"/>
      <c r="I518" s="4">
        <f t="shared" si="44"/>
        <v>41068710.131851196</v>
      </c>
      <c r="J518">
        <f t="shared" si="40"/>
        <v>1</v>
      </c>
    </row>
    <row r="519" spans="1:10" x14ac:dyDescent="0.3">
      <c r="A519" s="1">
        <v>45351</v>
      </c>
      <c r="B519" s="26">
        <v>24628938139.550182</v>
      </c>
      <c r="C519" s="26">
        <v>28708849724.964298</v>
      </c>
      <c r="D519" s="5">
        <f t="shared" si="41"/>
        <v>9.1254979639720602E-4</v>
      </c>
      <c r="E519" s="4">
        <f>C519*(1+ReservesUSDT!$H$12)</f>
        <v>28769313721.092766</v>
      </c>
      <c r="F519" s="4">
        <f t="shared" si="42"/>
        <v>28795567152.471432</v>
      </c>
      <c r="G519" s="5">
        <f t="shared" si="43"/>
        <v>8.0771393725993807E-3</v>
      </c>
      <c r="H519" s="5"/>
      <c r="I519" s="4">
        <f t="shared" si="44"/>
        <v>86717427.507133484</v>
      </c>
      <c r="J519">
        <f t="shared" si="40"/>
        <v>1</v>
      </c>
    </row>
    <row r="520" spans="1:10" x14ac:dyDescent="0.3">
      <c r="A520" s="1">
        <v>45352</v>
      </c>
      <c r="B520" s="26">
        <v>24640818370.455154</v>
      </c>
      <c r="C520" s="26">
        <v>28737795515.852901</v>
      </c>
      <c r="D520" s="5">
        <f t="shared" si="41"/>
        <v>4.8236878251337615E-4</v>
      </c>
      <c r="E520" s="4">
        <f>C520*(1+ReservesUSDT!$H$12)</f>
        <v>28798320475.001659</v>
      </c>
      <c r="F520" s="4">
        <f t="shared" si="42"/>
        <v>28812211885.787613</v>
      </c>
      <c r="G520" s="5">
        <f t="shared" si="43"/>
        <v>5.7803109860791958E-4</v>
      </c>
      <c r="H520" s="5"/>
      <c r="I520" s="4">
        <f t="shared" si="44"/>
        <v>74416369.934711456</v>
      </c>
      <c r="J520">
        <f t="shared" si="40"/>
        <v>1</v>
      </c>
    </row>
    <row r="521" spans="1:10" x14ac:dyDescent="0.3">
      <c r="A521" s="1">
        <v>45353</v>
      </c>
      <c r="B521" s="26">
        <v>24640818370.455154</v>
      </c>
      <c r="C521" s="26">
        <v>28988023972.841</v>
      </c>
      <c r="D521" s="5">
        <f t="shared" si="41"/>
        <v>0</v>
      </c>
      <c r="E521" s="4">
        <f>C521*(1+ReservesUSDT!$H$12)</f>
        <v>29049075940.650833</v>
      </c>
      <c r="F521" s="4">
        <f t="shared" si="42"/>
        <v>29049075940.650833</v>
      </c>
      <c r="G521" s="5">
        <f t="shared" si="43"/>
        <v>8.2209604664215206E-3</v>
      </c>
      <c r="H521" s="5"/>
      <c r="I521" s="4">
        <f t="shared" si="44"/>
        <v>61051967.809833527</v>
      </c>
      <c r="J521">
        <f t="shared" si="40"/>
        <v>1</v>
      </c>
    </row>
    <row r="522" spans="1:10" x14ac:dyDescent="0.3">
      <c r="A522" s="1">
        <v>45354</v>
      </c>
      <c r="B522" s="26">
        <v>24640818370.455154</v>
      </c>
      <c r="C522" s="26">
        <v>29024244865.9137</v>
      </c>
      <c r="D522" s="5">
        <f t="shared" si="41"/>
        <v>0</v>
      </c>
      <c r="E522" s="4">
        <f>C522*(1+ReservesUSDT!$H$12)</f>
        <v>29085373118.909443</v>
      </c>
      <c r="F522" s="4">
        <f t="shared" si="42"/>
        <v>29085373118.909443</v>
      </c>
      <c r="G522" s="5">
        <f t="shared" si="43"/>
        <v>1.2495123195232539E-3</v>
      </c>
      <c r="H522" s="5"/>
      <c r="I522" s="4">
        <f t="shared" si="44"/>
        <v>61128252.995742798</v>
      </c>
      <c r="J522">
        <f t="shared" si="40"/>
        <v>1</v>
      </c>
    </row>
    <row r="523" spans="1:10" x14ac:dyDescent="0.3">
      <c r="A523" s="1">
        <v>45355</v>
      </c>
      <c r="B523" s="26">
        <v>24634251678.794991</v>
      </c>
      <c r="C523" s="26">
        <v>29005491998.799301</v>
      </c>
      <c r="D523" s="5">
        <f t="shared" si="41"/>
        <v>-2.6649649217971904E-4</v>
      </c>
      <c r="E523" s="4">
        <f>C523*(1+ReservesUSDT!$H$12)</f>
        <v>29066580756.193668</v>
      </c>
      <c r="F523" s="4">
        <f t="shared" si="42"/>
        <v>29058834614.382484</v>
      </c>
      <c r="G523" s="5">
        <f t="shared" si="43"/>
        <v>-9.1243472856481368E-4</v>
      </c>
      <c r="H523" s="5"/>
      <c r="I523" s="4">
        <f t="shared" si="44"/>
        <v>53342615.583183289</v>
      </c>
      <c r="J523">
        <f t="shared" si="40"/>
        <v>1</v>
      </c>
    </row>
    <row r="524" spans="1:10" x14ac:dyDescent="0.3">
      <c r="A524" s="1">
        <v>45356</v>
      </c>
      <c r="B524" s="26">
        <v>24649011959.974121</v>
      </c>
      <c r="C524" s="26">
        <v>28909521080.6021</v>
      </c>
      <c r="D524" s="5">
        <f t="shared" si="41"/>
        <v>5.991771689105585E-4</v>
      </c>
      <c r="E524" s="4">
        <f>C524*(1+ReservesUSDT!$H$12)</f>
        <v>28970407712.683826</v>
      </c>
      <c r="F524" s="4">
        <f t="shared" si="42"/>
        <v>28987766119.559292</v>
      </c>
      <c r="G524" s="5">
        <f t="shared" si="43"/>
        <v>-2.4456760144131074E-3</v>
      </c>
      <c r="H524" s="5"/>
      <c r="I524" s="4">
        <f t="shared" si="44"/>
        <v>78245038.957191467</v>
      </c>
      <c r="J524">
        <f t="shared" si="40"/>
        <v>1</v>
      </c>
    </row>
    <row r="525" spans="1:10" x14ac:dyDescent="0.3">
      <c r="A525" s="1">
        <v>45357</v>
      </c>
      <c r="B525" s="26">
        <v>24617781255.038132</v>
      </c>
      <c r="C525" s="26">
        <v>28863658730.968601</v>
      </c>
      <c r="D525" s="5">
        <f t="shared" si="41"/>
        <v>-1.2670165030023446E-3</v>
      </c>
      <c r="E525" s="4">
        <f>C525*(1+ReservesUSDT!$H$12)</f>
        <v>28924448771.896126</v>
      </c>
      <c r="F525" s="4">
        <f t="shared" si="42"/>
        <v>28887801017.961887</v>
      </c>
      <c r="G525" s="5">
        <f t="shared" si="43"/>
        <v>-3.448527257502389E-3</v>
      </c>
      <c r="H525" s="5"/>
      <c r="I525" s="4">
        <f t="shared" si="44"/>
        <v>24142286.993286133</v>
      </c>
      <c r="J525">
        <f t="shared" si="40"/>
        <v>1</v>
      </c>
    </row>
    <row r="526" spans="1:10" x14ac:dyDescent="0.3">
      <c r="A526" s="1">
        <v>45358</v>
      </c>
      <c r="B526" s="26">
        <v>24622688995.946693</v>
      </c>
      <c r="C526" s="26">
        <v>29178220261.688801</v>
      </c>
      <c r="D526" s="5">
        <f t="shared" si="41"/>
        <v>1.9935756426291737E-4</v>
      </c>
      <c r="E526" s="4">
        <f>C526*(1+ReservesUSDT!$H$12)</f>
        <v>29239672803.808739</v>
      </c>
      <c r="F526" s="4">
        <f t="shared" si="42"/>
        <v>29245501953.758751</v>
      </c>
      <c r="G526" s="5">
        <f t="shared" si="43"/>
        <v>1.2382421755621063E-2</v>
      </c>
      <c r="H526" s="5"/>
      <c r="I526" s="4">
        <f t="shared" si="44"/>
        <v>67281692.069950104</v>
      </c>
      <c r="J526">
        <f t="shared" si="40"/>
        <v>1</v>
      </c>
    </row>
    <row r="527" spans="1:10" x14ac:dyDescent="0.3">
      <c r="A527" s="1">
        <v>45359</v>
      </c>
      <c r="B527" s="26">
        <v>24624326136.518105</v>
      </c>
      <c r="C527" s="26">
        <v>29285124724.2635</v>
      </c>
      <c r="D527" s="5">
        <f t="shared" si="41"/>
        <v>6.6489105705742926E-5</v>
      </c>
      <c r="E527" s="4">
        <f>C527*(1+ReservesUSDT!$H$12)</f>
        <v>29346802418.943474</v>
      </c>
      <c r="F527" s="4">
        <f t="shared" si="42"/>
        <v>29348753661.591637</v>
      </c>
      <c r="G527" s="5">
        <f t="shared" si="43"/>
        <v>3.5305158378249484E-3</v>
      </c>
      <c r="H527" s="5"/>
      <c r="I527" s="4">
        <f t="shared" si="44"/>
        <v>63628937.328136444</v>
      </c>
      <c r="J527">
        <f t="shared" si="40"/>
        <v>1</v>
      </c>
    </row>
    <row r="528" spans="1:10" x14ac:dyDescent="0.3">
      <c r="A528" s="1">
        <v>45360</v>
      </c>
      <c r="B528" s="26">
        <v>24624326136.518105</v>
      </c>
      <c r="C528" s="26">
        <v>29970583776.147999</v>
      </c>
      <c r="D528" s="5">
        <f t="shared" si="41"/>
        <v>0</v>
      </c>
      <c r="E528" s="4">
        <f>C528*(1+ReservesUSDT!$H$12)</f>
        <v>30033705123.006882</v>
      </c>
      <c r="F528" s="4">
        <f t="shared" si="42"/>
        <v>30033705123.006882</v>
      </c>
      <c r="G528" s="5">
        <f t="shared" si="43"/>
        <v>2.3338349195783155E-2</v>
      </c>
      <c r="H528" s="5"/>
      <c r="I528" s="4">
        <f t="shared" si="44"/>
        <v>63121346.858882904</v>
      </c>
      <c r="J528">
        <f t="shared" si="40"/>
        <v>1</v>
      </c>
    </row>
    <row r="529" spans="1:10" x14ac:dyDescent="0.3">
      <c r="A529" s="1">
        <v>45361</v>
      </c>
      <c r="B529" s="26">
        <v>24624326136.518105</v>
      </c>
      <c r="C529" s="26">
        <v>30009494581.934601</v>
      </c>
      <c r="D529" s="5">
        <f t="shared" si="41"/>
        <v>0</v>
      </c>
      <c r="E529" s="4">
        <f>C529*(1+ReservesUSDT!$H$12)</f>
        <v>30072697879.231518</v>
      </c>
      <c r="F529" s="4">
        <f t="shared" si="42"/>
        <v>30072697879.231518</v>
      </c>
      <c r="G529" s="5">
        <f t="shared" si="43"/>
        <v>1.2982998955652077E-3</v>
      </c>
      <c r="H529" s="5"/>
      <c r="I529" s="4">
        <f t="shared" si="44"/>
        <v>63203297.296916962</v>
      </c>
      <c r="J529">
        <f t="shared" si="40"/>
        <v>1</v>
      </c>
    </row>
    <row r="530" spans="1:10" x14ac:dyDescent="0.3">
      <c r="A530" s="1">
        <v>45362</v>
      </c>
      <c r="B530" s="26">
        <v>24603037988.38287</v>
      </c>
      <c r="C530" s="26">
        <v>30181778283.1563</v>
      </c>
      <c r="D530" s="5">
        <f t="shared" si="41"/>
        <v>-8.6451698280848831E-4</v>
      </c>
      <c r="E530" s="4">
        <f>C530*(1+ReservesUSDT!$H$12)</f>
        <v>30245344428.883003</v>
      </c>
      <c r="F530" s="4">
        <f t="shared" si="42"/>
        <v>30219196814.973339</v>
      </c>
      <c r="G530" s="5">
        <f t="shared" si="43"/>
        <v>4.8714929511859597E-3</v>
      </c>
      <c r="H530" s="5"/>
      <c r="I530" s="4">
        <f t="shared" si="44"/>
        <v>37418531.81703949</v>
      </c>
      <c r="J530">
        <f t="shared" si="40"/>
        <v>1</v>
      </c>
    </row>
    <row r="531" spans="1:10" x14ac:dyDescent="0.3">
      <c r="A531" s="1">
        <v>45363</v>
      </c>
      <c r="B531" s="26">
        <v>24614463583.11953</v>
      </c>
      <c r="C531" s="26">
        <v>30448288035.573299</v>
      </c>
      <c r="D531" s="5">
        <f t="shared" si="41"/>
        <v>4.643977195846697E-4</v>
      </c>
      <c r="E531" s="4">
        <f>C531*(1+ReservesUSDT!$H$12)</f>
        <v>30512415480.160553</v>
      </c>
      <c r="F531" s="4">
        <f t="shared" si="42"/>
        <v>30526585376.32856</v>
      </c>
      <c r="G531" s="5">
        <f t="shared" si="43"/>
        <v>1.0171963313164979E-2</v>
      </c>
      <c r="H531" s="5"/>
      <c r="I531" s="4">
        <f t="shared" si="44"/>
        <v>78297340.755260468</v>
      </c>
      <c r="J531">
        <f t="shared" si="40"/>
        <v>1</v>
      </c>
    </row>
    <row r="532" spans="1:10" x14ac:dyDescent="0.3">
      <c r="A532" s="1">
        <v>45364</v>
      </c>
      <c r="B532" s="26">
        <v>24601382909.373875</v>
      </c>
      <c r="C532" s="26">
        <v>30400676482.708099</v>
      </c>
      <c r="D532" s="5">
        <f t="shared" si="41"/>
        <v>-5.3142225510962248E-4</v>
      </c>
      <c r="E532" s="4">
        <f>C532*(1+ReservesUSDT!$H$12)</f>
        <v>30464703652.126694</v>
      </c>
      <c r="F532" s="4">
        <f t="shared" si="42"/>
        <v>30448514030.610634</v>
      </c>
      <c r="G532" s="5">
        <f t="shared" si="43"/>
        <v>-2.5574870151859638E-3</v>
      </c>
      <c r="H532" s="5"/>
      <c r="I532" s="4">
        <f t="shared" si="44"/>
        <v>47837547.902534485</v>
      </c>
      <c r="J532">
        <f t="shared" si="40"/>
        <v>1</v>
      </c>
    </row>
    <row r="533" spans="1:10" x14ac:dyDescent="0.3">
      <c r="A533" s="1">
        <v>45365</v>
      </c>
      <c r="B533" s="26">
        <v>24599751095.324104</v>
      </c>
      <c r="C533" s="26">
        <v>30811279025.4729</v>
      </c>
      <c r="D533" s="5">
        <f t="shared" si="41"/>
        <v>-6.6330175656449967E-5</v>
      </c>
      <c r="E533" s="4">
        <f>C533*(1+ReservesUSDT!$H$12)</f>
        <v>30876170969.021908</v>
      </c>
      <c r="F533" s="4">
        <f t="shared" si="42"/>
        <v>30874122947.177933</v>
      </c>
      <c r="G533" s="5">
        <f t="shared" si="43"/>
        <v>1.3977986450814115E-2</v>
      </c>
      <c r="H533" s="5"/>
      <c r="I533" s="4">
        <f t="shared" si="44"/>
        <v>62843921.705032349</v>
      </c>
      <c r="J533">
        <f t="shared" si="40"/>
        <v>1</v>
      </c>
    </row>
    <row r="534" spans="1:10" x14ac:dyDescent="0.3">
      <c r="A534" s="1">
        <v>45366</v>
      </c>
      <c r="B534" s="26">
        <v>24609539531.901653</v>
      </c>
      <c r="C534" s="26">
        <v>30584241101.091499</v>
      </c>
      <c r="D534" s="5">
        <f t="shared" si="41"/>
        <v>3.9790795197962618E-4</v>
      </c>
      <c r="E534" s="4">
        <f>C534*(1+ReservesUSDT!$H$12)</f>
        <v>30648654877.792576</v>
      </c>
      <c r="F534" s="4">
        <f t="shared" si="42"/>
        <v>30660850221.285927</v>
      </c>
      <c r="G534" s="5">
        <f t="shared" si="43"/>
        <v>-6.9078148796936183E-3</v>
      </c>
      <c r="H534" s="5"/>
      <c r="I534" s="4">
        <f t="shared" si="44"/>
        <v>76609120.19442749</v>
      </c>
      <c r="J534">
        <f t="shared" si="40"/>
        <v>1</v>
      </c>
    </row>
    <row r="535" spans="1:10" x14ac:dyDescent="0.3">
      <c r="A535" s="1">
        <v>45367</v>
      </c>
      <c r="B535" s="26">
        <v>24609539531.901653</v>
      </c>
      <c r="C535" s="26">
        <v>30773017722.584702</v>
      </c>
      <c r="D535" s="5">
        <f t="shared" si="41"/>
        <v>0</v>
      </c>
      <c r="E535" s="4">
        <f>C535*(1+ReservesUSDT!$H$12)</f>
        <v>30837829083.620239</v>
      </c>
      <c r="F535" s="4">
        <f t="shared" si="42"/>
        <v>30837829083.620239</v>
      </c>
      <c r="G535" s="5">
        <f t="shared" si="43"/>
        <v>5.7721446423376413E-3</v>
      </c>
      <c r="H535" s="5"/>
      <c r="I535" s="4">
        <f t="shared" si="44"/>
        <v>64811361.03553772</v>
      </c>
      <c r="J535">
        <f t="shared" si="40"/>
        <v>1</v>
      </c>
    </row>
    <row r="536" spans="1:10" x14ac:dyDescent="0.3">
      <c r="A536" s="1">
        <v>45368</v>
      </c>
      <c r="B536" s="26">
        <v>24609539531.901653</v>
      </c>
      <c r="C536" s="26">
        <v>30874004417.2421</v>
      </c>
      <c r="D536" s="5">
        <f t="shared" si="41"/>
        <v>0</v>
      </c>
      <c r="E536" s="4">
        <f>C536*(1+ReservesUSDT!$H$12)</f>
        <v>30939028467.367355</v>
      </c>
      <c r="F536" s="4">
        <f t="shared" si="42"/>
        <v>30939028467.367355</v>
      </c>
      <c r="G536" s="5">
        <f t="shared" si="43"/>
        <v>3.2816636823786325E-3</v>
      </c>
      <c r="H536" s="5"/>
      <c r="I536" s="4">
        <f t="shared" si="44"/>
        <v>65024050.125255585</v>
      </c>
      <c r="J536">
        <f t="shared" si="40"/>
        <v>1</v>
      </c>
    </row>
    <row r="537" spans="1:10" x14ac:dyDescent="0.3">
      <c r="A537" s="1">
        <v>45369</v>
      </c>
      <c r="B537" s="26">
        <v>24611173385.107056</v>
      </c>
      <c r="C537" s="26">
        <v>30886917866.665501</v>
      </c>
      <c r="D537" s="5">
        <f t="shared" si="41"/>
        <v>6.6391051457276965E-5</v>
      </c>
      <c r="E537" s="4">
        <f>C537*(1+ReservesUSDT!$H$12)</f>
        <v>30951969113.936005</v>
      </c>
      <c r="F537" s="4">
        <f t="shared" si="42"/>
        <v>30954024047.710155</v>
      </c>
      <c r="G537" s="5">
        <f t="shared" si="43"/>
        <v>4.8468168154073053E-4</v>
      </c>
      <c r="H537" s="5"/>
      <c r="I537" s="4">
        <f t="shared" si="44"/>
        <v>67106181.044654846</v>
      </c>
      <c r="J537">
        <f t="shared" si="40"/>
        <v>1</v>
      </c>
    </row>
    <row r="538" spans="1:10" x14ac:dyDescent="0.3">
      <c r="A538" s="1">
        <v>45370</v>
      </c>
      <c r="B538" s="26">
        <v>24627516001.794094</v>
      </c>
      <c r="C538" s="26">
        <v>30988716071.081402</v>
      </c>
      <c r="D538" s="5">
        <f t="shared" si="41"/>
        <v>6.6403240639179842E-4</v>
      </c>
      <c r="E538" s="4">
        <f>C538*(1+ReservesUSDT!$H$12)</f>
        <v>31053981716.570457</v>
      </c>
      <c r="F538" s="4">
        <f t="shared" si="42"/>
        <v>31074602566.77776</v>
      </c>
      <c r="G538" s="5">
        <f t="shared" si="43"/>
        <v>3.8954069067644839E-3</v>
      </c>
      <c r="H538" s="5"/>
      <c r="I538" s="4">
        <f t="shared" si="44"/>
        <v>85886495.696357727</v>
      </c>
      <c r="J538">
        <f t="shared" si="40"/>
        <v>1</v>
      </c>
    </row>
    <row r="539" spans="1:10" x14ac:dyDescent="0.3">
      <c r="A539" s="1">
        <v>45371</v>
      </c>
      <c r="B539" s="26">
        <v>24616047570.533962</v>
      </c>
      <c r="C539" s="26">
        <v>31256595649.824799</v>
      </c>
      <c r="D539" s="5">
        <f t="shared" si="41"/>
        <v>-4.6567551755103396E-4</v>
      </c>
      <c r="E539" s="4">
        <f>C539*(1+ReservesUSDT!$H$12)</f>
        <v>31322425479.179359</v>
      </c>
      <c r="F539" s="4">
        <f t="shared" si="42"/>
        <v>31307839392.483387</v>
      </c>
      <c r="G539" s="5">
        <f t="shared" si="43"/>
        <v>7.5057058317773567E-3</v>
      </c>
      <c r="H539" s="5"/>
      <c r="I539" s="4">
        <f t="shared" si="44"/>
        <v>51243742.658588409</v>
      </c>
      <c r="J539">
        <f t="shared" si="40"/>
        <v>1</v>
      </c>
    </row>
    <row r="540" spans="1:10" x14ac:dyDescent="0.3">
      <c r="A540" s="1">
        <v>45372</v>
      </c>
      <c r="B540" s="26">
        <v>24612776610.103844</v>
      </c>
      <c r="C540" s="26">
        <v>31407655538.378601</v>
      </c>
      <c r="D540" s="5">
        <f t="shared" si="41"/>
        <v>-1.3287918869778201E-4</v>
      </c>
      <c r="E540" s="4">
        <f>C540*(1+ReservesUSDT!$H$12)</f>
        <v>31473803516.478382</v>
      </c>
      <c r="F540" s="4">
        <f t="shared" si="42"/>
        <v>31469621303.001881</v>
      </c>
      <c r="G540" s="5">
        <f t="shared" si="43"/>
        <v>5.1674568944331378E-3</v>
      </c>
      <c r="H540" s="5"/>
      <c r="I540" s="4">
        <f t="shared" si="44"/>
        <v>61965764.623279572</v>
      </c>
      <c r="J540">
        <f t="shared" si="40"/>
        <v>1</v>
      </c>
    </row>
    <row r="541" spans="1:10" x14ac:dyDescent="0.3">
      <c r="A541" s="1">
        <v>45373</v>
      </c>
      <c r="B541" s="26">
        <v>24642200534.652996</v>
      </c>
      <c r="C541" s="26">
        <v>31894564384.936001</v>
      </c>
      <c r="D541" s="5">
        <f t="shared" si="41"/>
        <v>1.1954735954932242E-3</v>
      </c>
      <c r="E541" s="4">
        <f>C541*(1+ReservesUSDT!$H$12)</f>
        <v>31961737846.63736</v>
      </c>
      <c r="F541" s="4">
        <f t="shared" si="42"/>
        <v>31999947260.299095</v>
      </c>
      <c r="G541" s="5">
        <f t="shared" si="43"/>
        <v>1.6851996793702338E-2</v>
      </c>
      <c r="H541" s="5"/>
      <c r="I541" s="4">
        <f t="shared" si="44"/>
        <v>105382875.36309433</v>
      </c>
      <c r="J541">
        <f t="shared" si="40"/>
        <v>1</v>
      </c>
    </row>
    <row r="542" spans="1:10" x14ac:dyDescent="0.3">
      <c r="A542" s="1">
        <v>45374</v>
      </c>
      <c r="B542" s="26">
        <v>24642200534.652996</v>
      </c>
      <c r="C542" s="26">
        <v>31996066949.858101</v>
      </c>
      <c r="D542" s="5">
        <f t="shared" si="41"/>
        <v>0</v>
      </c>
      <c r="E542" s="4">
        <f>C542*(1+ReservesUSDT!$H$12)</f>
        <v>32063454187.128712</v>
      </c>
      <c r="F542" s="4">
        <f t="shared" si="42"/>
        <v>32063454187.128712</v>
      </c>
      <c r="G542" s="5">
        <f t="shared" si="43"/>
        <v>1.9845947342671641E-3</v>
      </c>
      <c r="H542" s="5"/>
      <c r="I542" s="4">
        <f t="shared" si="44"/>
        <v>67387237.270610809</v>
      </c>
      <c r="J542">
        <f t="shared" si="40"/>
        <v>1</v>
      </c>
    </row>
    <row r="543" spans="1:10" x14ac:dyDescent="0.3">
      <c r="A543" s="1">
        <v>45375</v>
      </c>
      <c r="B543" s="26">
        <v>24642200534.652996</v>
      </c>
      <c r="C543" s="26">
        <v>32009320838.523102</v>
      </c>
      <c r="D543" s="5">
        <f t="shared" si="41"/>
        <v>0</v>
      </c>
      <c r="E543" s="4">
        <f>C543*(1+ReservesUSDT!$H$12)</f>
        <v>32076735989.94146</v>
      </c>
      <c r="F543" s="4">
        <f t="shared" si="42"/>
        <v>32076735989.94146</v>
      </c>
      <c r="G543" s="5">
        <f t="shared" si="43"/>
        <v>4.1423493349258958E-4</v>
      </c>
      <c r="H543" s="5"/>
      <c r="I543" s="4">
        <f t="shared" si="44"/>
        <v>67415151.418357849</v>
      </c>
      <c r="J543">
        <f t="shared" si="40"/>
        <v>1</v>
      </c>
    </row>
    <row r="544" spans="1:10" x14ac:dyDescent="0.3">
      <c r="A544" s="1">
        <v>45376</v>
      </c>
      <c r="B544" s="26">
        <v>24617570257.811642</v>
      </c>
      <c r="C544" s="26">
        <v>32044215217.885899</v>
      </c>
      <c r="D544" s="5">
        <f t="shared" si="41"/>
        <v>-9.9951612708930522E-4</v>
      </c>
      <c r="E544" s="4">
        <f>C544*(1+ReservesUSDT!$H$12)</f>
        <v>32111703860.706348</v>
      </c>
      <c r="F544" s="4">
        <f t="shared" si="42"/>
        <v>32079607694.829258</v>
      </c>
      <c r="G544" s="5">
        <f t="shared" si="43"/>
        <v>8.9526094197951166E-5</v>
      </c>
      <c r="H544" s="5"/>
      <c r="I544" s="4">
        <f t="shared" si="44"/>
        <v>35392476.943359375</v>
      </c>
      <c r="J544">
        <f t="shared" si="40"/>
        <v>1</v>
      </c>
    </row>
    <row r="545" spans="1:10" x14ac:dyDescent="0.3">
      <c r="A545" s="1">
        <v>45377</v>
      </c>
      <c r="B545" s="26">
        <v>24662965755.43338</v>
      </c>
      <c r="C545" s="26">
        <v>32181228113.6758</v>
      </c>
      <c r="D545" s="5">
        <f t="shared" si="41"/>
        <v>1.8440283564269933E-3</v>
      </c>
      <c r="E545" s="4">
        <f>C545*(1+ReservesUSDT!$H$12)</f>
        <v>32249005320.729229</v>
      </c>
      <c r="F545" s="4">
        <f t="shared" si="42"/>
        <v>32308473401.007217</v>
      </c>
      <c r="G545" s="5">
        <f t="shared" si="43"/>
        <v>7.1343050187876551E-3</v>
      </c>
      <c r="H545" s="5"/>
      <c r="I545" s="4">
        <f t="shared" si="44"/>
        <v>127245287.33141708</v>
      </c>
      <c r="J545">
        <f t="shared" si="40"/>
        <v>1</v>
      </c>
    </row>
    <row r="546" spans="1:10" x14ac:dyDescent="0.3">
      <c r="A546" s="1">
        <v>45378</v>
      </c>
      <c r="B546" s="26">
        <v>24642789416.615631</v>
      </c>
      <c r="C546" s="26">
        <v>32247836171.990799</v>
      </c>
      <c r="D546" s="5">
        <f t="shared" si="41"/>
        <v>-8.1808242438580485E-4</v>
      </c>
      <c r="E546" s="4">
        <f>C546*(1+ReservesUSDT!$H$12)</f>
        <v>32315753662.943398</v>
      </c>
      <c r="F546" s="4">
        <f t="shared" si="42"/>
        <v>32289316712.840961</v>
      </c>
      <c r="G546" s="5">
        <f t="shared" si="43"/>
        <v>-5.9293077479973845E-4</v>
      </c>
      <c r="H546" s="5"/>
      <c r="I546" s="4">
        <f t="shared" si="44"/>
        <v>41480540.850162506</v>
      </c>
      <c r="J546">
        <f t="shared" si="40"/>
        <v>1</v>
      </c>
    </row>
    <row r="547" spans="1:10" x14ac:dyDescent="0.3">
      <c r="A547" s="1">
        <v>45379</v>
      </c>
      <c r="B547" s="26">
        <v>24648950312.014214</v>
      </c>
      <c r="C547" s="26">
        <v>32146805257.1059</v>
      </c>
      <c r="D547" s="5">
        <f t="shared" si="41"/>
        <v>2.500080366075935E-4</v>
      </c>
      <c r="E547" s="4">
        <f>C547*(1+ReservesUSDT!$H$12)</f>
        <v>32214509965.836117</v>
      </c>
      <c r="F547" s="4">
        <f t="shared" si="42"/>
        <v>32222563852.222954</v>
      </c>
      <c r="G547" s="5">
        <f t="shared" si="43"/>
        <v>-2.0673358068138085E-3</v>
      </c>
      <c r="H547" s="5"/>
      <c r="I547" s="4">
        <f t="shared" si="44"/>
        <v>75758595.117053986</v>
      </c>
      <c r="J547">
        <f t="shared" si="40"/>
        <v>1</v>
      </c>
    </row>
    <row r="548" spans="1:10" x14ac:dyDescent="0.3">
      <c r="A548" s="1">
        <v>45380</v>
      </c>
      <c r="B548" s="26">
        <v>24648950312.014214</v>
      </c>
      <c r="C548" s="26">
        <v>32427222481.7271</v>
      </c>
      <c r="D548" s="5">
        <f t="shared" si="41"/>
        <v>0</v>
      </c>
      <c r="E548" s="4">
        <f>C548*(1+ReservesUSDT!$H$12)</f>
        <v>32495517779.984459</v>
      </c>
      <c r="F548" s="4">
        <f t="shared" si="42"/>
        <v>32495517779.984459</v>
      </c>
      <c r="G548" s="5">
        <f t="shared" si="43"/>
        <v>8.4708941539633174E-3</v>
      </c>
      <c r="H548" s="5"/>
      <c r="I548" s="4">
        <f t="shared" si="44"/>
        <v>68295298.257358551</v>
      </c>
      <c r="J548">
        <f t="shared" si="40"/>
        <v>1</v>
      </c>
    </row>
    <row r="549" spans="1:10" x14ac:dyDescent="0.3">
      <c r="A549" s="1">
        <v>45381</v>
      </c>
      <c r="B549" s="26">
        <v>24648950312.014214</v>
      </c>
      <c r="C549" s="26">
        <v>32433889043.721699</v>
      </c>
      <c r="D549" s="5">
        <f t="shared" si="41"/>
        <v>0</v>
      </c>
      <c r="E549" s="4">
        <f>C549*(1+ReservesUSDT!$H$12)</f>
        <v>32502198382.492088</v>
      </c>
      <c r="F549" s="4">
        <f t="shared" si="42"/>
        <v>32502198382.492088</v>
      </c>
      <c r="G549" s="5">
        <f t="shared" si="43"/>
        <v>2.0558535342816715E-4</v>
      </c>
      <c r="H549" s="5"/>
      <c r="I549" s="4">
        <f t="shared" si="44"/>
        <v>68309338.770389557</v>
      </c>
      <c r="J549">
        <f t="shared" si="40"/>
        <v>1</v>
      </c>
    </row>
    <row r="550" spans="1:10" x14ac:dyDescent="0.3">
      <c r="A550" s="18">
        <v>45382</v>
      </c>
      <c r="B550" s="26">
        <v>32425876781</v>
      </c>
      <c r="C550" s="26">
        <v>32460741764.579201</v>
      </c>
      <c r="D550" s="5">
        <v>0</v>
      </c>
      <c r="E550" s="4">
        <f>C550*(1+ReservesUSDT!$H$13)</f>
        <v>32512207596.624702</v>
      </c>
      <c r="F550" s="4">
        <f t="shared" si="42"/>
        <v>32512207596.624702</v>
      </c>
      <c r="G550" s="5">
        <f t="shared" si="43"/>
        <v>3.0795498860796398E-4</v>
      </c>
      <c r="H550" s="5"/>
      <c r="I550" s="4">
        <f t="shared" si="44"/>
        <v>51465832.045501709</v>
      </c>
      <c r="J550">
        <f t="shared" si="40"/>
        <v>1</v>
      </c>
    </row>
    <row r="551" spans="1:10" x14ac:dyDescent="0.3">
      <c r="A551" s="1">
        <v>45383</v>
      </c>
      <c r="B551" s="26">
        <v>32414016211.258335</v>
      </c>
      <c r="C551" s="26">
        <v>32388206506.355301</v>
      </c>
      <c r="D551" s="5">
        <f t="shared" si="41"/>
        <v>-3.6577483538130908E-4</v>
      </c>
      <c r="E551" s="4">
        <f>C551*(1+ReservesUSDT!$H$13)</f>
        <v>32439557335.255028</v>
      </c>
      <c r="F551" s="4">
        <f t="shared" si="42"/>
        <v>32427691761.51088</v>
      </c>
      <c r="G551" s="5">
        <f t="shared" si="43"/>
        <v>-2.5995108102901342E-3</v>
      </c>
      <c r="H551" s="5"/>
      <c r="I551" s="4">
        <f t="shared" si="44"/>
        <v>39485255.155578613</v>
      </c>
      <c r="J551">
        <f t="shared" si="40"/>
        <v>1</v>
      </c>
    </row>
    <row r="552" spans="1:10" x14ac:dyDescent="0.3">
      <c r="A552" s="1">
        <v>45384</v>
      </c>
      <c r="B552" s="26">
        <v>32442975452.94046</v>
      </c>
      <c r="C552" s="26">
        <v>32627669901.211601</v>
      </c>
      <c r="D552" s="5">
        <f t="shared" si="41"/>
        <v>8.9341726410523299E-4</v>
      </c>
      <c r="E552" s="4">
        <f>C552*(1+ReservesUSDT!$H$13)</f>
        <v>32679400394.351601</v>
      </c>
      <c r="F552" s="4">
        <f t="shared" si="42"/>
        <v>32708596734.844524</v>
      </c>
      <c r="G552" s="5">
        <f t="shared" si="43"/>
        <v>8.6625028817825696E-3</v>
      </c>
      <c r="H552" s="5"/>
      <c r="I552" s="4">
        <f t="shared" si="44"/>
        <v>80926833.632923126</v>
      </c>
      <c r="J552">
        <f t="shared" si="40"/>
        <v>1</v>
      </c>
    </row>
    <row r="553" spans="1:10" x14ac:dyDescent="0.3">
      <c r="A553" s="1">
        <v>45385</v>
      </c>
      <c r="B553" s="26">
        <v>32441001473.333305</v>
      </c>
      <c r="C553" s="26">
        <v>32751475130.816799</v>
      </c>
      <c r="D553" s="5">
        <f t="shared" si="41"/>
        <v>-6.0844592075661023E-5</v>
      </c>
      <c r="E553" s="4">
        <f>C553*(1+ReservesUSDT!$H$13)</f>
        <v>32803401914.577618</v>
      </c>
      <c r="F553" s="4">
        <f t="shared" si="42"/>
        <v>32801406004.969429</v>
      </c>
      <c r="G553" s="5">
        <f t="shared" si="43"/>
        <v>2.837458019898321E-3</v>
      </c>
      <c r="H553" s="5"/>
      <c r="I553" s="4">
        <f t="shared" si="44"/>
        <v>49930874.152629852</v>
      </c>
      <c r="J553">
        <f t="shared" si="40"/>
        <v>1</v>
      </c>
    </row>
    <row r="554" spans="1:10" x14ac:dyDescent="0.3">
      <c r="A554" s="1">
        <v>45386</v>
      </c>
      <c r="B554" s="26">
        <v>32455291964.516167</v>
      </c>
      <c r="C554" s="26">
        <v>32876497719.412601</v>
      </c>
      <c r="D554" s="5">
        <f t="shared" si="41"/>
        <v>4.4050709083713694E-4</v>
      </c>
      <c r="E554" s="4">
        <f>C554*(1+ReservesUSDT!$H$13)</f>
        <v>32928622723.89164</v>
      </c>
      <c r="F554" s="4">
        <f t="shared" si="42"/>
        <v>32943128015.693012</v>
      </c>
      <c r="G554" s="5">
        <f t="shared" si="43"/>
        <v>4.3206078026689545E-3</v>
      </c>
      <c r="H554" s="5"/>
      <c r="I554" s="4">
        <f t="shared" si="44"/>
        <v>66630296.280410767</v>
      </c>
      <c r="J554">
        <f t="shared" si="40"/>
        <v>1</v>
      </c>
    </row>
    <row r="555" spans="1:10" x14ac:dyDescent="0.3">
      <c r="A555" s="1">
        <v>45387</v>
      </c>
      <c r="B555" s="26">
        <v>32420951914.203751</v>
      </c>
      <c r="C555" s="26">
        <v>33042630684.6199</v>
      </c>
      <c r="D555" s="5">
        <f t="shared" si="41"/>
        <v>-1.0580724508644243E-3</v>
      </c>
      <c r="E555" s="4">
        <f>C555*(1+ReservesUSDT!$H$13)</f>
        <v>33095019089.465652</v>
      </c>
      <c r="F555" s="4">
        <f t="shared" si="42"/>
        <v>33060002161.506256</v>
      </c>
      <c r="G555" s="5">
        <f t="shared" si="43"/>
        <v>3.5477549599287873E-3</v>
      </c>
      <c r="H555" s="5"/>
      <c r="I555" s="4">
        <f t="shared" si="44"/>
        <v>17371476.886356354</v>
      </c>
      <c r="J555">
        <f t="shared" si="40"/>
        <v>1</v>
      </c>
    </row>
    <row r="556" spans="1:10" x14ac:dyDescent="0.3">
      <c r="A556" s="1">
        <v>45388</v>
      </c>
      <c r="B556" s="26">
        <v>32420951914.203751</v>
      </c>
      <c r="C556" s="26">
        <v>32959702181.764301</v>
      </c>
      <c r="D556" s="5">
        <f t="shared" si="41"/>
        <v>0</v>
      </c>
      <c r="E556" s="4">
        <f>C556*(1+ReservesUSDT!$H$13)</f>
        <v>33011959105.190723</v>
      </c>
      <c r="F556" s="4">
        <f t="shared" si="42"/>
        <v>33011959105.190723</v>
      </c>
      <c r="G556" s="5">
        <f t="shared" si="43"/>
        <v>-1.4532079000125443E-3</v>
      </c>
      <c r="H556" s="5"/>
      <c r="I556" s="4">
        <f t="shared" si="44"/>
        <v>52256923.426422119</v>
      </c>
      <c r="J556">
        <f t="shared" si="40"/>
        <v>1</v>
      </c>
    </row>
    <row r="557" spans="1:10" x14ac:dyDescent="0.3">
      <c r="A557" s="1">
        <v>45389</v>
      </c>
      <c r="B557" s="26">
        <v>32420951914.203751</v>
      </c>
      <c r="C557" s="26">
        <v>32938114837.416698</v>
      </c>
      <c r="D557" s="5">
        <f t="shared" si="41"/>
        <v>0</v>
      </c>
      <c r="E557" s="4">
        <f>C557*(1+ReservesUSDT!$H$13)</f>
        <v>32990337534.5569</v>
      </c>
      <c r="F557" s="4">
        <f t="shared" si="42"/>
        <v>32990337534.5569</v>
      </c>
      <c r="G557" s="5">
        <f t="shared" si="43"/>
        <v>-6.5496175385797292E-4</v>
      </c>
      <c r="H557" s="5"/>
      <c r="I557" s="4">
        <f t="shared" si="44"/>
        <v>52222697.140201569</v>
      </c>
      <c r="J557">
        <f t="shared" si="40"/>
        <v>1</v>
      </c>
    </row>
    <row r="558" spans="1:10" x14ac:dyDescent="0.3">
      <c r="A558" s="1">
        <v>45390</v>
      </c>
      <c r="B558" s="26">
        <v>32412835097.908409</v>
      </c>
      <c r="C558" s="26">
        <v>32969896796.138901</v>
      </c>
      <c r="D558" s="5">
        <f t="shared" si="41"/>
        <v>-2.5035712451692329E-4</v>
      </c>
      <c r="E558" s="4">
        <f>C558*(1+ReservesUSDT!$H$13)</f>
        <v>33022169882.91473</v>
      </c>
      <c r="F558" s="4">
        <f t="shared" si="42"/>
        <v>33013902547.417534</v>
      </c>
      <c r="G558" s="5">
        <f t="shared" si="43"/>
        <v>7.1430044739463009E-4</v>
      </c>
      <c r="H558" s="5"/>
      <c r="I558" s="4">
        <f t="shared" si="44"/>
        <v>44005751.278633118</v>
      </c>
      <c r="J558">
        <f t="shared" si="40"/>
        <v>1</v>
      </c>
    </row>
    <row r="559" spans="1:10" x14ac:dyDescent="0.3">
      <c r="A559" s="1">
        <v>45391</v>
      </c>
      <c r="B559" s="26">
        <v>32449897396.329674</v>
      </c>
      <c r="C559" s="26">
        <v>32588939051.009102</v>
      </c>
      <c r="D559" s="5">
        <f t="shared" si="41"/>
        <v>1.1434451293542128E-3</v>
      </c>
      <c r="E559" s="4">
        <f>C559*(1+ReservesUSDT!$H$13)</f>
        <v>32640608137.190319</v>
      </c>
      <c r="F559" s="4">
        <f t="shared" si="42"/>
        <v>32677930881.583946</v>
      </c>
      <c r="G559" s="5">
        <f t="shared" si="43"/>
        <v>-1.0176672247427731E-2</v>
      </c>
      <c r="H559" s="5"/>
      <c r="I559" s="4">
        <f t="shared" si="44"/>
        <v>88991830.57484436</v>
      </c>
      <c r="J559">
        <f t="shared" si="40"/>
        <v>1</v>
      </c>
    </row>
    <row r="560" spans="1:10" x14ac:dyDescent="0.3">
      <c r="A560" s="1">
        <v>45392</v>
      </c>
      <c r="B560" s="26">
        <v>32321187874.014206</v>
      </c>
      <c r="C560" s="26">
        <v>32324466864.3573</v>
      </c>
      <c r="D560" s="5">
        <f t="shared" si="41"/>
        <v>-3.9664076820787068E-3</v>
      </c>
      <c r="E560" s="4">
        <f>C560*(1+ReservesUSDT!$H$13)</f>
        <v>32375716635.378143</v>
      </c>
      <c r="F560" s="4">
        <f t="shared" si="42"/>
        <v>32247301344.202778</v>
      </c>
      <c r="G560" s="5">
        <f t="shared" si="43"/>
        <v>-1.3177992784844741E-2</v>
      </c>
      <c r="H560" s="5"/>
      <c r="I560" s="4">
        <f t="shared" si="44"/>
        <v>-77165520.154521942</v>
      </c>
      <c r="J560">
        <f t="shared" si="40"/>
        <v>0</v>
      </c>
    </row>
    <row r="561" spans="1:10" x14ac:dyDescent="0.3">
      <c r="A561" s="1">
        <v>45393</v>
      </c>
      <c r="B561" s="26">
        <v>32338156079.372795</v>
      </c>
      <c r="C561" s="26">
        <v>32181971707.5266</v>
      </c>
      <c r="D561" s="5">
        <f t="shared" si="41"/>
        <v>5.2498705879035397E-4</v>
      </c>
      <c r="E561" s="4">
        <f>C561*(1+ReservesUSDT!$H$13)</f>
        <v>32232995555.435089</v>
      </c>
      <c r="F561" s="4">
        <f t="shared" si="42"/>
        <v>32249917460.967743</v>
      </c>
      <c r="G561" s="5">
        <f t="shared" si="43"/>
        <v>8.1126688309233254E-5</v>
      </c>
      <c r="H561" s="5"/>
      <c r="I561" s="4">
        <f t="shared" si="44"/>
        <v>67945753.441143036</v>
      </c>
      <c r="J561">
        <f t="shared" si="40"/>
        <v>1</v>
      </c>
    </row>
    <row r="562" spans="1:10" x14ac:dyDescent="0.3">
      <c r="A562" s="1">
        <v>45394</v>
      </c>
      <c r="B562" s="26">
        <v>32372143394.706051</v>
      </c>
      <c r="C562" s="26">
        <v>32222451399.622501</v>
      </c>
      <c r="D562" s="5">
        <f t="shared" si="41"/>
        <v>1.0509973187659547E-3</v>
      </c>
      <c r="E562" s="4">
        <f>C562*(1+ReservesUSDT!$H$13)</f>
        <v>32273539427.242279</v>
      </c>
      <c r="F562" s="4">
        <f t="shared" si="42"/>
        <v>32307458830.6474</v>
      </c>
      <c r="G562" s="5">
        <f t="shared" si="43"/>
        <v>1.7842330836753187E-3</v>
      </c>
      <c r="H562" s="5"/>
      <c r="I562" s="4">
        <f t="shared" si="44"/>
        <v>85007431.024898529</v>
      </c>
      <c r="J562">
        <f t="shared" si="40"/>
        <v>1</v>
      </c>
    </row>
    <row r="563" spans="1:10" x14ac:dyDescent="0.3">
      <c r="A563" s="1">
        <v>45395</v>
      </c>
      <c r="B563" s="26">
        <v>32372143394.706051</v>
      </c>
      <c r="C563" s="26">
        <v>31954715645.285301</v>
      </c>
      <c r="D563" s="5">
        <f t="shared" si="41"/>
        <v>0</v>
      </c>
      <c r="E563" s="4">
        <f>C563*(1+ReservesUSDT!$H$13)</f>
        <v>32005379183.425903</v>
      </c>
      <c r="F563" s="4">
        <f t="shared" si="42"/>
        <v>32005379183.425903</v>
      </c>
      <c r="G563" s="5">
        <f t="shared" si="43"/>
        <v>-9.3501518892268529E-3</v>
      </c>
      <c r="H563" s="5"/>
      <c r="I563" s="4">
        <f t="shared" si="44"/>
        <v>50663538.140602112</v>
      </c>
      <c r="J563">
        <f t="shared" si="40"/>
        <v>1</v>
      </c>
    </row>
    <row r="564" spans="1:10" x14ac:dyDescent="0.3">
      <c r="A564" s="1">
        <v>45396</v>
      </c>
      <c r="B564" s="26">
        <v>32372143394.706051</v>
      </c>
      <c r="C564" s="26">
        <v>32081468162.348301</v>
      </c>
      <c r="D564" s="5">
        <f t="shared" si="41"/>
        <v>0</v>
      </c>
      <c r="E564" s="4">
        <f>C564*(1+ReservesUSDT!$H$13)</f>
        <v>32132332663.97279</v>
      </c>
      <c r="F564" s="4">
        <f t="shared" si="42"/>
        <v>32132332663.97279</v>
      </c>
      <c r="G564" s="5">
        <f t="shared" si="43"/>
        <v>3.9666294787293055E-3</v>
      </c>
      <c r="H564" s="5"/>
      <c r="I564" s="4">
        <f t="shared" si="44"/>
        <v>50864501.624488831</v>
      </c>
      <c r="J564">
        <f t="shared" si="40"/>
        <v>1</v>
      </c>
    </row>
    <row r="565" spans="1:10" x14ac:dyDescent="0.3">
      <c r="A565" s="1">
        <v>45397</v>
      </c>
      <c r="B565" s="26">
        <v>32377382487.384197</v>
      </c>
      <c r="C565" s="26">
        <v>32268256090.3377</v>
      </c>
      <c r="D565" s="5">
        <f t="shared" si="41"/>
        <v>1.6183953636518035E-4</v>
      </c>
      <c r="E565" s="4">
        <f>C565*(1+ReservesUSDT!$H$13)</f>
        <v>32319416740.343506</v>
      </c>
      <c r="F565" s="4">
        <f t="shared" si="42"/>
        <v>32324647299.764355</v>
      </c>
      <c r="G565" s="5">
        <f t="shared" si="43"/>
        <v>5.9850816871191781E-3</v>
      </c>
      <c r="H565" s="5"/>
      <c r="I565" s="4">
        <f t="shared" si="44"/>
        <v>56391209.426654816</v>
      </c>
      <c r="J565">
        <f t="shared" si="40"/>
        <v>1</v>
      </c>
    </row>
    <row r="566" spans="1:10" x14ac:dyDescent="0.3">
      <c r="A566" s="1">
        <v>45398</v>
      </c>
      <c r="B566" s="26">
        <v>32414773444.039936</v>
      </c>
      <c r="C566" s="26">
        <v>32413375843.188702</v>
      </c>
      <c r="D566" s="5">
        <f t="shared" si="41"/>
        <v>1.1548480384511678E-3</v>
      </c>
      <c r="E566" s="4">
        <f>C566*(1+ReservesUSDT!$H$13)</f>
        <v>32464766577.549355</v>
      </c>
      <c r="F566" s="4">
        <f t="shared" si="42"/>
        <v>32502258449.550209</v>
      </c>
      <c r="G566" s="5">
        <f t="shared" si="43"/>
        <v>5.4946044155955607E-3</v>
      </c>
      <c r="H566" s="5"/>
      <c r="I566" s="4">
        <f t="shared" si="44"/>
        <v>88882606.361507416</v>
      </c>
      <c r="J566">
        <f t="shared" si="40"/>
        <v>1</v>
      </c>
    </row>
    <row r="567" spans="1:10" x14ac:dyDescent="0.3">
      <c r="A567" s="1">
        <v>45399</v>
      </c>
      <c r="B567" s="26">
        <v>32323527664.135601</v>
      </c>
      <c r="C567" s="26">
        <v>32587980460.820202</v>
      </c>
      <c r="D567" s="5">
        <f t="shared" si="41"/>
        <v>-2.8149442433049697E-3</v>
      </c>
      <c r="E567" s="4">
        <f>C567*(1+ReservesUSDT!$H$13)</f>
        <v>32639648027.176579</v>
      </c>
      <c r="F567" s="4">
        <f t="shared" si="42"/>
        <v>32547769237.858978</v>
      </c>
      <c r="G567" s="5">
        <f t="shared" si="43"/>
        <v>1.4002346445989521E-3</v>
      </c>
      <c r="H567" s="5"/>
      <c r="I567" s="4">
        <f t="shared" si="44"/>
        <v>-40211222.961223602</v>
      </c>
      <c r="J567">
        <f t="shared" si="40"/>
        <v>0</v>
      </c>
    </row>
    <row r="568" spans="1:10" x14ac:dyDescent="0.3">
      <c r="A568" s="1">
        <v>45400</v>
      </c>
      <c r="B568" s="26">
        <v>32323970117.670322</v>
      </c>
      <c r="C568" s="26">
        <v>32522808875.1833</v>
      </c>
      <c r="D568" s="5">
        <f t="shared" si="41"/>
        <v>1.368828115912288E-5</v>
      </c>
      <c r="E568" s="4">
        <f>C568*(1+ReservesUSDT!$H$13)</f>
        <v>32574373113.343887</v>
      </c>
      <c r="F568" s="4">
        <f t="shared" si="42"/>
        <v>32574819000.521648</v>
      </c>
      <c r="G568" s="5">
        <f t="shared" si="43"/>
        <v>8.310788510570592E-4</v>
      </c>
      <c r="H568" s="5"/>
      <c r="I568" s="4">
        <f t="shared" si="44"/>
        <v>52010125.338348389</v>
      </c>
      <c r="J568">
        <f t="shared" si="40"/>
        <v>1</v>
      </c>
    </row>
    <row r="569" spans="1:10" x14ac:dyDescent="0.3">
      <c r="A569" s="1">
        <v>45401</v>
      </c>
      <c r="B569" s="26">
        <v>32329184890.199295</v>
      </c>
      <c r="C569" s="26">
        <v>33046053379.319599</v>
      </c>
      <c r="D569" s="5">
        <f t="shared" si="41"/>
        <v>1.6132834271251543E-4</v>
      </c>
      <c r="E569" s="4">
        <f>C569*(1+ReservesUSDT!$H$13)</f>
        <v>33098447210.776726</v>
      </c>
      <c r="F569" s="4">
        <f t="shared" si="42"/>
        <v>33103786928.411594</v>
      </c>
      <c r="G569" s="5">
        <f t="shared" si="43"/>
        <v>1.6238553094691799E-2</v>
      </c>
      <c r="H569" s="5"/>
      <c r="I569" s="4">
        <f t="shared" si="44"/>
        <v>57733549.091995239</v>
      </c>
      <c r="J569">
        <f t="shared" si="40"/>
        <v>1</v>
      </c>
    </row>
    <row r="570" spans="1:10" x14ac:dyDescent="0.3">
      <c r="A570" s="1">
        <v>45402</v>
      </c>
      <c r="B570" s="26">
        <v>32329184890.199295</v>
      </c>
      <c r="C570" s="26">
        <v>33914604456.971901</v>
      </c>
      <c r="D570" s="5">
        <f t="shared" si="41"/>
        <v>0</v>
      </c>
      <c r="E570" s="4">
        <f>C570*(1+ReservesUSDT!$H$13)</f>
        <v>33968375358.127853</v>
      </c>
      <c r="F570" s="4">
        <f t="shared" si="42"/>
        <v>33968375358.127853</v>
      </c>
      <c r="G570" s="5">
        <f t="shared" si="43"/>
        <v>2.6117508295530351E-2</v>
      </c>
      <c r="H570" s="5"/>
      <c r="I570" s="4">
        <f t="shared" si="44"/>
        <v>53770901.155952454</v>
      </c>
      <c r="J570">
        <f t="shared" si="40"/>
        <v>1</v>
      </c>
    </row>
    <row r="571" spans="1:10" x14ac:dyDescent="0.3">
      <c r="A571" s="1">
        <v>45403</v>
      </c>
      <c r="B571" s="26">
        <v>32329184890.199295</v>
      </c>
      <c r="C571" s="26">
        <v>33947195928.801201</v>
      </c>
      <c r="D571" s="5">
        <f t="shared" si="41"/>
        <v>0</v>
      </c>
      <c r="E571" s="4">
        <f>C571*(1+ReservesUSDT!$H$13)</f>
        <v>34001018503.059002</v>
      </c>
      <c r="F571" s="4">
        <f t="shared" si="42"/>
        <v>34001018503.059002</v>
      </c>
      <c r="G571" s="5">
        <f t="shared" si="43"/>
        <v>9.6098634647646681E-4</v>
      </c>
      <c r="H571" s="5"/>
      <c r="I571" s="4">
        <f t="shared" si="44"/>
        <v>53822574.257801056</v>
      </c>
      <c r="J571">
        <f t="shared" si="40"/>
        <v>1</v>
      </c>
    </row>
    <row r="572" spans="1:10" x14ac:dyDescent="0.3">
      <c r="A572" s="1">
        <v>45404</v>
      </c>
      <c r="B572" s="26">
        <v>32329184890.199295</v>
      </c>
      <c r="C572" s="26">
        <v>33932246307.402401</v>
      </c>
      <c r="D572" s="5">
        <f t="shared" si="41"/>
        <v>0</v>
      </c>
      <c r="E572" s="4">
        <f>C572*(1+ReservesUSDT!$H$13)</f>
        <v>33986045179.345894</v>
      </c>
      <c r="F572" s="4">
        <f t="shared" si="42"/>
        <v>33986045179.345894</v>
      </c>
      <c r="G572" s="5">
        <f t="shared" si="43"/>
        <v>-4.4037868194333481E-4</v>
      </c>
      <c r="H572" s="5"/>
      <c r="I572" s="4">
        <f t="shared" si="44"/>
        <v>53798871.943492889</v>
      </c>
      <c r="J572">
        <f t="shared" si="40"/>
        <v>1</v>
      </c>
    </row>
    <row r="573" spans="1:10" x14ac:dyDescent="0.3">
      <c r="A573" s="1">
        <v>45405</v>
      </c>
      <c r="B573" s="26">
        <v>32408425827.824738</v>
      </c>
      <c r="C573" s="26">
        <v>33798041789.988602</v>
      </c>
      <c r="D573" s="5">
        <f t="shared" si="41"/>
        <v>2.4510651256618807E-3</v>
      </c>
      <c r="E573" s="4">
        <f>C573*(1+ReservesUSDT!$H$13)</f>
        <v>33851627883.456387</v>
      </c>
      <c r="F573" s="4">
        <f t="shared" si="42"/>
        <v>33934600428.008411</v>
      </c>
      <c r="G573" s="5">
        <f t="shared" si="43"/>
        <v>-1.5137021994176192E-3</v>
      </c>
      <c r="H573" s="5"/>
      <c r="I573" s="4">
        <f t="shared" si="44"/>
        <v>136558638.01980972</v>
      </c>
      <c r="J573">
        <f t="shared" si="40"/>
        <v>1</v>
      </c>
    </row>
    <row r="574" spans="1:10" x14ac:dyDescent="0.3">
      <c r="A574" s="1">
        <v>45406</v>
      </c>
      <c r="B574" s="26">
        <v>32271633329.215332</v>
      </c>
      <c r="C574" s="26">
        <v>33632083380.798302</v>
      </c>
      <c r="D574" s="5">
        <f t="shared" si="41"/>
        <v>-4.2208930275150942E-3</v>
      </c>
      <c r="E574" s="4">
        <f>C574*(1+ReservesUSDT!$H$13)</f>
        <v>33685406350.654316</v>
      </c>
      <c r="F574" s="4">
        <f t="shared" si="42"/>
        <v>33543223853.859829</v>
      </c>
      <c r="G574" s="5">
        <f t="shared" si="43"/>
        <v>-1.1533260130140038E-2</v>
      </c>
      <c r="H574" s="5"/>
      <c r="I574" s="4">
        <f t="shared" si="44"/>
        <v>-88859526.938472748</v>
      </c>
      <c r="J574">
        <f t="shared" si="40"/>
        <v>0</v>
      </c>
    </row>
    <row r="575" spans="1:10" x14ac:dyDescent="0.3">
      <c r="A575" s="1">
        <v>45407</v>
      </c>
      <c r="B575" s="26">
        <v>32308236721.968231</v>
      </c>
      <c r="C575" s="26">
        <v>33424671604.660801</v>
      </c>
      <c r="D575" s="5">
        <f t="shared" si="41"/>
        <v>1.1342280813460507E-3</v>
      </c>
      <c r="E575" s="4">
        <f>C575*(1+ReservesUSDT!$H$13)</f>
        <v>33477665727.452492</v>
      </c>
      <c r="F575" s="4">
        <f t="shared" si="42"/>
        <v>33515637036.018482</v>
      </c>
      <c r="G575" s="5">
        <f t="shared" si="43"/>
        <v>-8.2242595289994222E-4</v>
      </c>
      <c r="H575" s="5"/>
      <c r="I575" s="4">
        <f t="shared" si="44"/>
        <v>90965431.357681274</v>
      </c>
      <c r="J575">
        <f t="shared" si="40"/>
        <v>1</v>
      </c>
    </row>
    <row r="576" spans="1:10" x14ac:dyDescent="0.3">
      <c r="A576" s="1">
        <v>45408</v>
      </c>
      <c r="B576" s="26">
        <v>32336042232.879501</v>
      </c>
      <c r="C576" s="26">
        <v>33352434130.740898</v>
      </c>
      <c r="D576" s="5">
        <f t="shared" si="41"/>
        <v>8.6063226385745689E-4</v>
      </c>
      <c r="E576" s="4">
        <f>C576*(1+ReservesUSDT!$H$13)</f>
        <v>33405313722.517647</v>
      </c>
      <c r="F576" s="4">
        <f t="shared" si="42"/>
        <v>33434063413.291523</v>
      </c>
      <c r="G576" s="5">
        <f t="shared" si="43"/>
        <v>-2.433897426424983E-3</v>
      </c>
      <c r="H576" s="5"/>
      <c r="I576" s="4">
        <f t="shared" si="44"/>
        <v>81629282.550624847</v>
      </c>
      <c r="J576">
        <f t="shared" si="40"/>
        <v>1</v>
      </c>
    </row>
    <row r="577" spans="1:10" x14ac:dyDescent="0.3">
      <c r="A577" s="1">
        <v>45409</v>
      </c>
      <c r="B577" s="26">
        <v>32336042232.879501</v>
      </c>
      <c r="C577" s="26">
        <v>33372364894.584702</v>
      </c>
      <c r="D577" s="5">
        <f t="shared" si="41"/>
        <v>0</v>
      </c>
      <c r="E577" s="4">
        <f>C577*(1+ReservesUSDT!$H$13)</f>
        <v>33425276086.173676</v>
      </c>
      <c r="F577" s="4">
        <f t="shared" si="42"/>
        <v>33425276086.173676</v>
      </c>
      <c r="G577" s="5">
        <f t="shared" si="43"/>
        <v>-2.6282558028391158E-4</v>
      </c>
      <c r="H577" s="5"/>
      <c r="I577" s="4">
        <f t="shared" si="44"/>
        <v>52911191.588973999</v>
      </c>
      <c r="J577">
        <f t="shared" si="40"/>
        <v>1</v>
      </c>
    </row>
    <row r="578" spans="1:10" x14ac:dyDescent="0.3">
      <c r="A578" s="1">
        <v>45410</v>
      </c>
      <c r="B578" s="26">
        <v>32336042232.879501</v>
      </c>
      <c r="C578" s="26">
        <v>33498303948.8148</v>
      </c>
      <c r="D578" s="5">
        <f t="shared" si="41"/>
        <v>0</v>
      </c>
      <c r="E578" s="4">
        <f>C578*(1+ReservesUSDT!$H$13)</f>
        <v>33551414814.159229</v>
      </c>
      <c r="F578" s="4">
        <f t="shared" si="42"/>
        <v>33551414814.159229</v>
      </c>
      <c r="G578" s="5">
        <f t="shared" si="43"/>
        <v>3.7737527630394316E-3</v>
      </c>
      <c r="H578" s="5"/>
      <c r="I578" s="4">
        <f t="shared" si="44"/>
        <v>53110865.344429016</v>
      </c>
      <c r="J578">
        <f t="shared" si="40"/>
        <v>1</v>
      </c>
    </row>
    <row r="579" spans="1:10" x14ac:dyDescent="0.3">
      <c r="A579" s="1">
        <v>45411</v>
      </c>
      <c r="B579" s="26">
        <v>32333210374.443825</v>
      </c>
      <c r="C579" s="26">
        <v>33510299795.5494</v>
      </c>
      <c r="D579" s="5">
        <f t="shared" si="41"/>
        <v>-8.7575913443022489E-5</v>
      </c>
      <c r="E579" s="4">
        <f>C579*(1+ReservesUSDT!$H$13)</f>
        <v>33563429680.059742</v>
      </c>
      <c r="F579" s="4">
        <f t="shared" si="42"/>
        <v>33560490332.04723</v>
      </c>
      <c r="G579" s="5">
        <f t="shared" si="43"/>
        <v>2.7049583268752277E-4</v>
      </c>
      <c r="H579" s="5"/>
      <c r="I579" s="4">
        <f t="shared" si="44"/>
        <v>50190536.497829437</v>
      </c>
      <c r="J579">
        <f t="shared" ref="J579:J642" si="45">IF(I579&gt;0,1,0)</f>
        <v>1</v>
      </c>
    </row>
    <row r="580" spans="1:10" x14ac:dyDescent="0.3">
      <c r="A580" s="1">
        <v>45412</v>
      </c>
      <c r="B580" s="26">
        <v>32340818943.369015</v>
      </c>
      <c r="C580" s="26">
        <v>33307408955.783699</v>
      </c>
      <c r="D580" s="5">
        <f t="shared" ref="D580:D643" si="46">(B580-B579)/B579</f>
        <v>2.3531745957412834E-4</v>
      </c>
      <c r="E580" s="4">
        <f>C580*(1+ReservesUSDT!$H$13)</f>
        <v>33360217161.080463</v>
      </c>
      <c r="F580" s="4">
        <f t="shared" ref="F580:F643" si="47">E580*(D580+1)</f>
        <v>33368067402.633652</v>
      </c>
      <c r="G580" s="5">
        <f t="shared" ref="G580:G643" si="48">(F580-F579)/F579</f>
        <v>-5.7336149594283958E-3</v>
      </c>
      <c r="H580" s="5"/>
      <c r="I580" s="4">
        <f t="shared" ref="I580:I643" si="49">F580-C580</f>
        <v>60658446.849952698</v>
      </c>
      <c r="J580">
        <f t="shared" si="45"/>
        <v>1</v>
      </c>
    </row>
    <row r="581" spans="1:10" x14ac:dyDescent="0.3">
      <c r="A581" s="1">
        <v>45413</v>
      </c>
      <c r="B581" s="26">
        <v>32299204669.188072</v>
      </c>
      <c r="C581" s="26">
        <v>33207618056.922901</v>
      </c>
      <c r="D581" s="5">
        <f t="shared" si="46"/>
        <v>-1.2867415093542306E-3</v>
      </c>
      <c r="E581" s="4">
        <f>C581*(1+ReservesUSDT!$H$13)</f>
        <v>33260268045.821606</v>
      </c>
      <c r="F581" s="4">
        <f t="shared" si="47"/>
        <v>33217470678.314796</v>
      </c>
      <c r="G581" s="5">
        <f t="shared" si="48"/>
        <v>-4.5131988766891869E-3</v>
      </c>
      <c r="H581" s="5"/>
      <c r="I581" s="4">
        <f t="shared" si="49"/>
        <v>9852621.3918952942</v>
      </c>
      <c r="J581">
        <f t="shared" si="45"/>
        <v>1</v>
      </c>
    </row>
    <row r="582" spans="1:10" x14ac:dyDescent="0.3">
      <c r="A582" s="1">
        <v>45414</v>
      </c>
      <c r="B582" s="26">
        <v>32336341548.172279</v>
      </c>
      <c r="C582" s="26">
        <v>32986193179.807201</v>
      </c>
      <c r="D582" s="5">
        <f t="shared" si="46"/>
        <v>1.1497768866003688E-3</v>
      </c>
      <c r="E582" s="4">
        <f>C582*(1+ReservesUSDT!$H$13)</f>
        <v>33038492104.160954</v>
      </c>
      <c r="F582" s="4">
        <f t="shared" si="47"/>
        <v>33076478998.75045</v>
      </c>
      <c r="G582" s="5">
        <f t="shared" si="48"/>
        <v>-4.2445037712154658E-3</v>
      </c>
      <c r="H582" s="5"/>
      <c r="I582" s="4">
        <f t="shared" si="49"/>
        <v>90285818.943248749</v>
      </c>
      <c r="J582">
        <f t="shared" si="45"/>
        <v>1</v>
      </c>
    </row>
    <row r="583" spans="1:10" x14ac:dyDescent="0.3">
      <c r="A583" s="1">
        <v>45415</v>
      </c>
      <c r="B583" s="26">
        <v>32353332484.171154</v>
      </c>
      <c r="C583" s="26">
        <v>33110451072.715199</v>
      </c>
      <c r="D583" s="5">
        <f t="shared" si="46"/>
        <v>5.254439799122863E-4</v>
      </c>
      <c r="E583" s="4">
        <f>C583*(1+ReservesUSDT!$H$13)</f>
        <v>33162947005.378036</v>
      </c>
      <c r="F583" s="4">
        <f t="shared" si="47"/>
        <v>33180372276.238163</v>
      </c>
      <c r="G583" s="5">
        <f t="shared" si="48"/>
        <v>3.141001721847047E-3</v>
      </c>
      <c r="H583" s="5"/>
      <c r="I583" s="4">
        <f t="shared" si="49"/>
        <v>69921203.522964478</v>
      </c>
      <c r="J583">
        <f t="shared" si="45"/>
        <v>1</v>
      </c>
    </row>
    <row r="584" spans="1:10" x14ac:dyDescent="0.3">
      <c r="A584" s="1">
        <v>45416</v>
      </c>
      <c r="B584" s="26">
        <v>32353332484.171154</v>
      </c>
      <c r="C584" s="26">
        <v>33242855123.513199</v>
      </c>
      <c r="D584" s="5">
        <f t="shared" si="46"/>
        <v>0</v>
      </c>
      <c r="E584" s="4">
        <f>C584*(1+ReservesUSDT!$H$13)</f>
        <v>33295560980.049309</v>
      </c>
      <c r="F584" s="4">
        <f t="shared" si="47"/>
        <v>33295560980.049309</v>
      </c>
      <c r="G584" s="5">
        <f t="shared" si="48"/>
        <v>3.4715916642574013E-3</v>
      </c>
      <c r="H584" s="5"/>
      <c r="I584" s="4">
        <f t="shared" si="49"/>
        <v>52705856.536109924</v>
      </c>
      <c r="J584">
        <f t="shared" si="45"/>
        <v>1</v>
      </c>
    </row>
    <row r="585" spans="1:10" x14ac:dyDescent="0.3">
      <c r="A585" s="1">
        <v>45417</v>
      </c>
      <c r="B585" s="26">
        <v>32353332484.171154</v>
      </c>
      <c r="C585" s="26">
        <v>33553569011.802799</v>
      </c>
      <c r="D585" s="5">
        <f t="shared" si="46"/>
        <v>0</v>
      </c>
      <c r="E585" s="4">
        <f>C585*(1+ReservesUSDT!$H$13)</f>
        <v>33606767498.757061</v>
      </c>
      <c r="F585" s="4">
        <f t="shared" si="47"/>
        <v>33606767498.757061</v>
      </c>
      <c r="G585" s="5">
        <f t="shared" si="48"/>
        <v>9.3467870655258543E-3</v>
      </c>
      <c r="H585" s="5"/>
      <c r="I585" s="4">
        <f t="shared" si="49"/>
        <v>53198486.95426178</v>
      </c>
      <c r="J585">
        <f t="shared" si="45"/>
        <v>1</v>
      </c>
    </row>
    <row r="586" spans="1:10" x14ac:dyDescent="0.3">
      <c r="A586" s="1">
        <v>45418</v>
      </c>
      <c r="B586" s="26">
        <v>32344824272.969719</v>
      </c>
      <c r="C586" s="26">
        <v>33590213411.4935</v>
      </c>
      <c r="D586" s="5">
        <f t="shared" si="46"/>
        <v>-2.6297789279041735E-4</v>
      </c>
      <c r="E586" s="4">
        <f>C586*(1+ReservesUSDT!$H$13)</f>
        <v>33643469997.382576</v>
      </c>
      <c r="F586" s="4">
        <f t="shared" si="47"/>
        <v>33634622508.536507</v>
      </c>
      <c r="G586" s="5">
        <f t="shared" si="48"/>
        <v>8.2885120624814218E-4</v>
      </c>
      <c r="H586" s="5"/>
      <c r="I586" s="4">
        <f t="shared" si="49"/>
        <v>44409097.043006897</v>
      </c>
      <c r="J586">
        <f t="shared" si="45"/>
        <v>1</v>
      </c>
    </row>
    <row r="587" spans="1:10" x14ac:dyDescent="0.3">
      <c r="A587" s="1">
        <v>45419</v>
      </c>
      <c r="B587" s="26">
        <v>32336322442.926682</v>
      </c>
      <c r="C587" s="26">
        <v>33236464970.794701</v>
      </c>
      <c r="D587" s="5">
        <f t="shared" si="46"/>
        <v>-2.6284978305299739E-4</v>
      </c>
      <c r="E587" s="4">
        <f>C587*(1+ReservesUSDT!$H$13)</f>
        <v>33289160695.876362</v>
      </c>
      <c r="F587" s="4">
        <f t="shared" si="47"/>
        <v>33280410647.209435</v>
      </c>
      <c r="G587" s="5">
        <f t="shared" si="48"/>
        <v>-1.0531168031904408E-2</v>
      </c>
      <c r="H587" s="5"/>
      <c r="I587" s="4">
        <f t="shared" si="49"/>
        <v>43945676.414733887</v>
      </c>
      <c r="J587">
        <f t="shared" si="45"/>
        <v>1</v>
      </c>
    </row>
    <row r="588" spans="1:10" x14ac:dyDescent="0.3">
      <c r="A588" s="1">
        <v>45420</v>
      </c>
      <c r="B588" s="26">
        <v>32322163353.475845</v>
      </c>
      <c r="C588" s="26">
        <v>33227726880.127499</v>
      </c>
      <c r="D588" s="5">
        <f t="shared" si="46"/>
        <v>-4.3786950342998489E-4</v>
      </c>
      <c r="E588" s="4">
        <f>C588*(1+ReservesUSDT!$H$13)</f>
        <v>33280408751.147846</v>
      </c>
      <c r="F588" s="4">
        <f t="shared" si="47"/>
        <v>33265836275.094036</v>
      </c>
      <c r="G588" s="5">
        <f t="shared" si="48"/>
        <v>-4.3792645078495959E-4</v>
      </c>
      <c r="H588" s="5"/>
      <c r="I588" s="4">
        <f t="shared" si="49"/>
        <v>38109394.966537476</v>
      </c>
      <c r="J588">
        <f t="shared" si="45"/>
        <v>1</v>
      </c>
    </row>
    <row r="589" spans="1:10" x14ac:dyDescent="0.3">
      <c r="A589" s="1">
        <v>45421</v>
      </c>
      <c r="B589" s="26">
        <v>32336304744.064869</v>
      </c>
      <c r="C589" s="26">
        <v>33103278114.400101</v>
      </c>
      <c r="D589" s="5">
        <f t="shared" si="46"/>
        <v>4.3751374047501247E-4</v>
      </c>
      <c r="E589" s="4">
        <f>C589*(1+ReservesUSDT!$H$13)</f>
        <v>33155762674.486473</v>
      </c>
      <c r="F589" s="4">
        <f t="shared" si="47"/>
        <v>33170268776.232491</v>
      </c>
      <c r="G589" s="5">
        <f t="shared" si="48"/>
        <v>-2.8728422178009834E-3</v>
      </c>
      <c r="H589" s="5"/>
      <c r="I589" s="4">
        <f t="shared" si="49"/>
        <v>66990661.832389832</v>
      </c>
      <c r="J589">
        <f t="shared" si="45"/>
        <v>1</v>
      </c>
    </row>
    <row r="590" spans="1:10" x14ac:dyDescent="0.3">
      <c r="A590" s="1">
        <v>45422</v>
      </c>
      <c r="B590" s="26">
        <v>32336304744.064869</v>
      </c>
      <c r="C590" s="26">
        <v>33100966961.270599</v>
      </c>
      <c r="D590" s="5">
        <f t="shared" si="46"/>
        <v>0</v>
      </c>
      <c r="E590" s="4">
        <f>C590*(1+ReservesUSDT!$H$13)</f>
        <v>33153447857.071674</v>
      </c>
      <c r="F590" s="4">
        <f t="shared" si="47"/>
        <v>33153447857.071674</v>
      </c>
      <c r="G590" s="5">
        <f t="shared" si="48"/>
        <v>-5.0710831661602012E-4</v>
      </c>
      <c r="H590" s="5"/>
      <c r="I590" s="4">
        <f t="shared" si="49"/>
        <v>52480895.801074982</v>
      </c>
      <c r="J590">
        <f t="shared" si="45"/>
        <v>1</v>
      </c>
    </row>
    <row r="591" spans="1:10" x14ac:dyDescent="0.3">
      <c r="A591" s="1">
        <v>45423</v>
      </c>
      <c r="B591" s="26">
        <v>32336304744.064869</v>
      </c>
      <c r="C591" s="26">
        <v>33104074657.937199</v>
      </c>
      <c r="D591" s="5">
        <f t="shared" si="46"/>
        <v>0</v>
      </c>
      <c r="E591" s="4">
        <f>C591*(1+ReservesUSDT!$H$13)</f>
        <v>33156560480.926807</v>
      </c>
      <c r="F591" s="4">
        <f t="shared" si="47"/>
        <v>33156560480.926807</v>
      </c>
      <c r="G591" s="5">
        <f t="shared" si="48"/>
        <v>9.3885374111070925E-5</v>
      </c>
      <c r="H591" s="5"/>
      <c r="I591" s="4">
        <f t="shared" si="49"/>
        <v>52485822.989608765</v>
      </c>
      <c r="J591">
        <f t="shared" si="45"/>
        <v>1</v>
      </c>
    </row>
    <row r="592" spans="1:10" x14ac:dyDescent="0.3">
      <c r="A592" s="1">
        <v>45424</v>
      </c>
      <c r="B592" s="26">
        <v>32336304744.064869</v>
      </c>
      <c r="C592" s="26">
        <v>33125559801.242699</v>
      </c>
      <c r="D592" s="5">
        <f t="shared" si="46"/>
        <v>0</v>
      </c>
      <c r="E592" s="4">
        <f>C592*(1+ReservesUSDT!$H$13)</f>
        <v>33178079688.480896</v>
      </c>
      <c r="F592" s="4">
        <f t="shared" si="47"/>
        <v>33178079688.480896</v>
      </c>
      <c r="G592" s="5">
        <f t="shared" si="48"/>
        <v>6.490180899936059E-4</v>
      </c>
      <c r="H592" s="5"/>
      <c r="I592" s="4">
        <f t="shared" si="49"/>
        <v>52519887.238197327</v>
      </c>
      <c r="J592">
        <f t="shared" si="45"/>
        <v>1</v>
      </c>
    </row>
    <row r="593" spans="1:10" x14ac:dyDescent="0.3">
      <c r="A593" s="1">
        <v>45425</v>
      </c>
      <c r="B593" s="26">
        <v>32353295624.857582</v>
      </c>
      <c r="C593" s="26">
        <v>33130326364.1334</v>
      </c>
      <c r="D593" s="5">
        <f t="shared" si="46"/>
        <v>5.2544287070500028E-4</v>
      </c>
      <c r="E593" s="4">
        <f>C593*(1+ReservesUSDT!$H$13)</f>
        <v>33182853808.658089</v>
      </c>
      <c r="F593" s="4">
        <f t="shared" si="47"/>
        <v>33200289502.621498</v>
      </c>
      <c r="G593" s="5">
        <f t="shared" si="48"/>
        <v>6.6941228513334183E-4</v>
      </c>
      <c r="H593" s="5"/>
      <c r="I593" s="4">
        <f t="shared" si="49"/>
        <v>69963138.488098145</v>
      </c>
      <c r="J593">
        <f t="shared" si="45"/>
        <v>1</v>
      </c>
    </row>
    <row r="594" spans="1:10" x14ac:dyDescent="0.3">
      <c r="A594" s="1">
        <v>45426</v>
      </c>
      <c r="B594" s="26">
        <v>32367475930.785835</v>
      </c>
      <c r="C594" s="26">
        <v>33109966184.637699</v>
      </c>
      <c r="D594" s="5">
        <f t="shared" si="46"/>
        <v>4.3829556323029438E-4</v>
      </c>
      <c r="E594" s="4">
        <f>C594*(1+ReservesUSDT!$H$13)</f>
        <v>33162461348.520561</v>
      </c>
      <c r="F594" s="4">
        <f t="shared" si="47"/>
        <v>33176996308.195412</v>
      </c>
      <c r="G594" s="5">
        <f t="shared" si="48"/>
        <v>-7.0159612386052218E-4</v>
      </c>
      <c r="H594" s="5"/>
      <c r="I594" s="4">
        <f t="shared" si="49"/>
        <v>67030123.557712555</v>
      </c>
      <c r="J594">
        <f t="shared" si="45"/>
        <v>1</v>
      </c>
    </row>
    <row r="595" spans="1:10" x14ac:dyDescent="0.3">
      <c r="A595" s="1">
        <v>45427</v>
      </c>
      <c r="B595" s="26">
        <v>32330561049.378113</v>
      </c>
      <c r="C595" s="26">
        <v>32885552556.552101</v>
      </c>
      <c r="D595" s="5">
        <f t="shared" si="46"/>
        <v>-1.1404930519346257E-3</v>
      </c>
      <c r="E595" s="4">
        <f>C595*(1+ReservesUSDT!$H$13)</f>
        <v>32937691917.287407</v>
      </c>
      <c r="F595" s="4">
        <f t="shared" si="47"/>
        <v>32900126708.508976</v>
      </c>
      <c r="G595" s="5">
        <f t="shared" si="48"/>
        <v>-8.3452280343426725E-3</v>
      </c>
      <c r="H595" s="5"/>
      <c r="I595" s="4">
        <f t="shared" si="49"/>
        <v>14574151.956874847</v>
      </c>
      <c r="J595">
        <f t="shared" si="45"/>
        <v>1</v>
      </c>
    </row>
    <row r="596" spans="1:10" x14ac:dyDescent="0.3">
      <c r="A596" s="1">
        <v>45428</v>
      </c>
      <c r="B596" s="26">
        <v>32339052182.003456</v>
      </c>
      <c r="C596" s="26">
        <v>33258596927.4739</v>
      </c>
      <c r="D596" s="5">
        <f t="shared" si="46"/>
        <v>2.6263486774556462E-4</v>
      </c>
      <c r="E596" s="4">
        <f>C596*(1+ReservesUSDT!$H$13)</f>
        <v>33311327742.313324</v>
      </c>
      <c r="F596" s="4">
        <f t="shared" si="47"/>
        <v>33320076458.469353</v>
      </c>
      <c r="G596" s="5">
        <f t="shared" si="48"/>
        <v>1.2764380930234074E-2</v>
      </c>
      <c r="H596" s="5"/>
      <c r="I596" s="4">
        <f t="shared" si="49"/>
        <v>61479530.995452881</v>
      </c>
      <c r="J596">
        <f t="shared" si="45"/>
        <v>1</v>
      </c>
    </row>
    <row r="597" spans="1:10" x14ac:dyDescent="0.3">
      <c r="A597" s="1">
        <v>45429</v>
      </c>
      <c r="B597" s="26">
        <v>32341884682.328392</v>
      </c>
      <c r="C597" s="26">
        <v>33317330060.367901</v>
      </c>
      <c r="D597" s="5">
        <f t="shared" si="46"/>
        <v>8.7587611071427359E-5</v>
      </c>
      <c r="E597" s="4">
        <f>C597*(1+ReservesUSDT!$H$13)</f>
        <v>33370153995.36998</v>
      </c>
      <c r="F597" s="4">
        <f t="shared" si="47"/>
        <v>33373076807.439522</v>
      </c>
      <c r="G597" s="5">
        <f t="shared" si="48"/>
        <v>1.5906430777921385E-3</v>
      </c>
      <c r="H597" s="5"/>
      <c r="I597" s="4">
        <f t="shared" si="49"/>
        <v>55746747.071620941</v>
      </c>
      <c r="J597">
        <f t="shared" si="45"/>
        <v>1</v>
      </c>
    </row>
    <row r="598" spans="1:10" x14ac:dyDescent="0.3">
      <c r="A598" s="1">
        <v>45430</v>
      </c>
      <c r="B598" s="26">
        <v>32341884682.328392</v>
      </c>
      <c r="C598" s="26">
        <v>33425258850.840599</v>
      </c>
      <c r="D598" s="5">
        <f t="shared" si="46"/>
        <v>0</v>
      </c>
      <c r="E598" s="4">
        <f>C598*(1+ReservesUSDT!$H$13)</f>
        <v>33478253904.698914</v>
      </c>
      <c r="F598" s="4">
        <f t="shared" si="47"/>
        <v>33478253904.698914</v>
      </c>
      <c r="G598" s="5">
        <f t="shared" si="48"/>
        <v>3.151555305081901E-3</v>
      </c>
      <c r="H598" s="5"/>
      <c r="I598" s="4">
        <f t="shared" si="49"/>
        <v>52995053.858314514</v>
      </c>
      <c r="J598">
        <f t="shared" si="45"/>
        <v>1</v>
      </c>
    </row>
    <row r="599" spans="1:10" x14ac:dyDescent="0.3">
      <c r="A599" s="1">
        <v>45431</v>
      </c>
      <c r="B599" s="26">
        <v>32341884682.328392</v>
      </c>
      <c r="C599" s="26">
        <v>33496396319.944099</v>
      </c>
      <c r="D599" s="5">
        <f t="shared" si="46"/>
        <v>0</v>
      </c>
      <c r="E599" s="4">
        <f>C599*(1+ReservesUSDT!$H$13)</f>
        <v>33549504160.782566</v>
      </c>
      <c r="F599" s="4">
        <f t="shared" si="47"/>
        <v>33549504160.782566</v>
      </c>
      <c r="G599" s="5">
        <f t="shared" si="48"/>
        <v>2.1282548452639582E-3</v>
      </c>
      <c r="H599" s="5"/>
      <c r="I599" s="4">
        <f t="shared" si="49"/>
        <v>53107840.838466644</v>
      </c>
      <c r="J599">
        <f t="shared" si="45"/>
        <v>1</v>
      </c>
    </row>
    <row r="600" spans="1:10" x14ac:dyDescent="0.3">
      <c r="A600" s="1">
        <v>45432</v>
      </c>
      <c r="B600" s="26">
        <v>32344717890.778412</v>
      </c>
      <c r="C600" s="26">
        <v>33491726749.4333</v>
      </c>
      <c r="D600" s="5">
        <f t="shared" si="46"/>
        <v>8.7601835138813102E-5</v>
      </c>
      <c r="E600" s="4">
        <f>C600*(1+ReservesUSDT!$H$13)</f>
        <v>33544827186.764679</v>
      </c>
      <c r="F600" s="4">
        <f t="shared" si="47"/>
        <v>33547765775.185654</v>
      </c>
      <c r="G600" s="5">
        <f t="shared" si="48"/>
        <v>-5.1815537677735828E-5</v>
      </c>
      <c r="H600" s="5"/>
      <c r="I600" s="4">
        <f t="shared" si="49"/>
        <v>56039025.752353668</v>
      </c>
      <c r="J600">
        <f t="shared" si="45"/>
        <v>1</v>
      </c>
    </row>
    <row r="601" spans="1:10" x14ac:dyDescent="0.3">
      <c r="A601" s="1">
        <v>45433</v>
      </c>
      <c r="B601" s="26">
        <v>32361721391.291195</v>
      </c>
      <c r="C601" s="26">
        <v>33337716939.736301</v>
      </c>
      <c r="D601" s="5">
        <f t="shared" si="46"/>
        <v>5.256963616192431E-4</v>
      </c>
      <c r="E601" s="4">
        <f>C601*(1+ReservesUSDT!$H$13)</f>
        <v>33390573197.712303</v>
      </c>
      <c r="F601" s="4">
        <f t="shared" si="47"/>
        <v>33408126500.554718</v>
      </c>
      <c r="G601" s="5">
        <f t="shared" si="48"/>
        <v>-4.1624016206236588E-3</v>
      </c>
      <c r="H601" s="5"/>
      <c r="I601" s="4">
        <f t="shared" si="49"/>
        <v>70409560.818416595</v>
      </c>
      <c r="J601">
        <f t="shared" si="45"/>
        <v>1</v>
      </c>
    </row>
    <row r="602" spans="1:10" x14ac:dyDescent="0.3">
      <c r="A602" s="1">
        <v>45434</v>
      </c>
      <c r="B602" s="26">
        <v>32310634374.000534</v>
      </c>
      <c r="C602" s="26">
        <v>33060634448.426201</v>
      </c>
      <c r="D602" s="5">
        <f t="shared" si="46"/>
        <v>-1.5786248411497911E-3</v>
      </c>
      <c r="E602" s="4">
        <f>C602*(1+ReservesUSDT!$H$13)</f>
        <v>33113051397.865635</v>
      </c>
      <c r="F602" s="4">
        <f t="shared" si="47"/>
        <v>33060778312.362694</v>
      </c>
      <c r="G602" s="5">
        <f t="shared" si="48"/>
        <v>-1.0397116647240209E-2</v>
      </c>
      <c r="H602" s="5"/>
      <c r="I602" s="4">
        <f t="shared" si="49"/>
        <v>143863.93649291992</v>
      </c>
      <c r="J602">
        <f t="shared" si="45"/>
        <v>1</v>
      </c>
    </row>
    <row r="603" spans="1:10" x14ac:dyDescent="0.3">
      <c r="A603" s="1">
        <v>45435</v>
      </c>
      <c r="B603" s="26">
        <v>32313459769.87347</v>
      </c>
      <c r="C603" s="26">
        <v>33090585885.786301</v>
      </c>
      <c r="D603" s="5">
        <f t="shared" si="46"/>
        <v>8.7444766333952457E-5</v>
      </c>
      <c r="E603" s="4">
        <f>C603*(1+ReservesUSDT!$H$13)</f>
        <v>33143050322.60775</v>
      </c>
      <c r="F603" s="4">
        <f t="shared" si="47"/>
        <v>33145948508.898804</v>
      </c>
      <c r="G603" s="5">
        <f t="shared" si="48"/>
        <v>2.5761703409221169E-3</v>
      </c>
      <c r="H603" s="5"/>
      <c r="I603" s="4">
        <f t="shared" si="49"/>
        <v>55362623.112503052</v>
      </c>
      <c r="J603">
        <f t="shared" si="45"/>
        <v>1</v>
      </c>
    </row>
    <row r="604" spans="1:10" x14ac:dyDescent="0.3">
      <c r="A604" s="1">
        <v>45436</v>
      </c>
      <c r="B604" s="26">
        <v>32327147827.450317</v>
      </c>
      <c r="C604" s="26">
        <v>32804752867.013699</v>
      </c>
      <c r="D604" s="5">
        <f t="shared" si="46"/>
        <v>4.2360235252830291E-4</v>
      </c>
      <c r="E604" s="4">
        <f>C604*(1+ReservesUSDT!$H$13)</f>
        <v>32856764121.518986</v>
      </c>
      <c r="F604" s="4">
        <f t="shared" si="47"/>
        <v>32870682324.097332</v>
      </c>
      <c r="G604" s="5">
        <f t="shared" si="48"/>
        <v>-8.3046706214356808E-3</v>
      </c>
      <c r="H604" s="5"/>
      <c r="I604" s="4">
        <f t="shared" si="49"/>
        <v>65929457.083633423</v>
      </c>
      <c r="J604">
        <f t="shared" si="45"/>
        <v>1</v>
      </c>
    </row>
    <row r="605" spans="1:10" x14ac:dyDescent="0.3">
      <c r="A605" s="1">
        <v>45437</v>
      </c>
      <c r="B605" s="26">
        <v>32327147827.450317</v>
      </c>
      <c r="C605" s="26">
        <v>32729172469.666302</v>
      </c>
      <c r="D605" s="5">
        <f t="shared" si="46"/>
        <v>0</v>
      </c>
      <c r="E605" s="4">
        <f>C605*(1+ReservesUSDT!$H$13)</f>
        <v>32781063893.020962</v>
      </c>
      <c r="F605" s="4">
        <f t="shared" si="47"/>
        <v>32781063893.020962</v>
      </c>
      <c r="G605" s="5">
        <f t="shared" si="48"/>
        <v>-2.7263940003664426E-3</v>
      </c>
      <c r="H605" s="5"/>
      <c r="I605" s="4">
        <f t="shared" si="49"/>
        <v>51891423.354660034</v>
      </c>
      <c r="J605">
        <f t="shared" si="45"/>
        <v>1</v>
      </c>
    </row>
    <row r="606" spans="1:10" x14ac:dyDescent="0.3">
      <c r="A606" s="1">
        <v>45438</v>
      </c>
      <c r="B606" s="26">
        <v>32327147827.450317</v>
      </c>
      <c r="C606" s="26">
        <v>32709493598.608299</v>
      </c>
      <c r="D606" s="5">
        <f t="shared" si="46"/>
        <v>0</v>
      </c>
      <c r="E606" s="4">
        <f>C606*(1+ReservesUSDT!$H$13)</f>
        <v>32761353821.521515</v>
      </c>
      <c r="F606" s="4">
        <f t="shared" si="47"/>
        <v>32761353821.521515</v>
      </c>
      <c r="G606" s="5">
        <f t="shared" si="48"/>
        <v>-6.0126393590426185E-4</v>
      </c>
      <c r="H606" s="5"/>
      <c r="I606" s="4">
        <f t="shared" si="49"/>
        <v>51860222.913215637</v>
      </c>
      <c r="J606">
        <f t="shared" si="45"/>
        <v>1</v>
      </c>
    </row>
    <row r="607" spans="1:10" x14ac:dyDescent="0.3">
      <c r="A607" s="1">
        <v>45439</v>
      </c>
      <c r="B607" s="26">
        <v>32327147827.450317</v>
      </c>
      <c r="C607" s="26">
        <v>32677165432.273499</v>
      </c>
      <c r="D607" s="5">
        <f t="shared" si="46"/>
        <v>0</v>
      </c>
      <c r="E607" s="4">
        <f>C607*(1+ReservesUSDT!$H$13)</f>
        <v>32728974399.550259</v>
      </c>
      <c r="F607" s="4">
        <f t="shared" si="47"/>
        <v>32728974399.550259</v>
      </c>
      <c r="G607" s="5">
        <f t="shared" si="48"/>
        <v>-9.8834200038417329E-4</v>
      </c>
      <c r="H607" s="5"/>
      <c r="I607" s="4">
        <f t="shared" si="49"/>
        <v>51808967.276760101</v>
      </c>
      <c r="J607">
        <f t="shared" si="45"/>
        <v>1</v>
      </c>
    </row>
    <row r="608" spans="1:10" x14ac:dyDescent="0.3">
      <c r="A608" s="1">
        <v>45440</v>
      </c>
      <c r="B608" s="26">
        <v>32321488557.750954</v>
      </c>
      <c r="C608" s="26">
        <v>32567668884.315899</v>
      </c>
      <c r="D608" s="5">
        <f t="shared" si="46"/>
        <v>-1.7506244997457488E-4</v>
      </c>
      <c r="E608" s="4">
        <f>C608*(1+ReservesUSDT!$H$13)</f>
        <v>32619304247.089485</v>
      </c>
      <c r="F608" s="4">
        <f t="shared" si="47"/>
        <v>32613593831.771523</v>
      </c>
      <c r="G608" s="5">
        <f t="shared" si="48"/>
        <v>-3.52533404714086E-3</v>
      </c>
      <c r="H608" s="5"/>
      <c r="I608" s="4">
        <f t="shared" si="49"/>
        <v>45924947.455623627</v>
      </c>
      <c r="J608">
        <f t="shared" si="45"/>
        <v>1</v>
      </c>
    </row>
    <row r="609" spans="1:10" x14ac:dyDescent="0.3">
      <c r="A609" s="1">
        <v>45441</v>
      </c>
      <c r="B609" s="26">
        <v>32304076796.315117</v>
      </c>
      <c r="C609" s="26">
        <v>32306841841.667999</v>
      </c>
      <c r="D609" s="5">
        <f t="shared" si="46"/>
        <v>-5.3870543136421583E-4</v>
      </c>
      <c r="E609" s="4">
        <f>C609*(1+ReservesUSDT!$H$13)</f>
        <v>32358063668.581337</v>
      </c>
      <c r="F609" s="4">
        <f t="shared" si="47"/>
        <v>32340632203.934643</v>
      </c>
      <c r="G609" s="5">
        <f t="shared" si="48"/>
        <v>-8.3695660541085754E-3</v>
      </c>
      <c r="H609" s="5"/>
      <c r="I609" s="4">
        <f t="shared" si="49"/>
        <v>33790362.266643524</v>
      </c>
      <c r="J609">
        <f t="shared" si="45"/>
        <v>1</v>
      </c>
    </row>
    <row r="610" spans="1:10" x14ac:dyDescent="0.3">
      <c r="A610" s="1">
        <v>45442</v>
      </c>
      <c r="B610" s="26">
        <v>32309724751.719536</v>
      </c>
      <c r="C610" s="26">
        <v>32190529642.175701</v>
      </c>
      <c r="D610" s="5">
        <f t="shared" si="46"/>
        <v>1.7483723308456226E-4</v>
      </c>
      <c r="E610" s="4">
        <f>C610*(1+ReservesUSDT!$H$13)</f>
        <v>32241567058.511879</v>
      </c>
      <c r="F610" s="4">
        <f t="shared" si="47"/>
        <v>32247204084.8867</v>
      </c>
      <c r="G610" s="5">
        <f t="shared" si="48"/>
        <v>-2.8888773249329497E-3</v>
      </c>
      <c r="H610" s="5"/>
      <c r="I610" s="4">
        <f t="shared" si="49"/>
        <v>56674442.710998535</v>
      </c>
      <c r="J610">
        <f t="shared" si="45"/>
        <v>1</v>
      </c>
    </row>
    <row r="611" spans="1:10" x14ac:dyDescent="0.3">
      <c r="A611" s="1">
        <v>45443</v>
      </c>
      <c r="B611" s="26">
        <v>32326234660.913628</v>
      </c>
      <c r="C611" s="26">
        <v>32375963767.3606</v>
      </c>
      <c r="D611" s="5">
        <f t="shared" si="46"/>
        <v>5.1098885307629036E-4</v>
      </c>
      <c r="E611" s="4">
        <f>C611*(1+ReservesUSDT!$H$13)</f>
        <v>32427295185.651859</v>
      </c>
      <c r="F611" s="4">
        <f t="shared" si="47"/>
        <v>32443865172.027142</v>
      </c>
      <c r="G611" s="5">
        <f t="shared" si="48"/>
        <v>6.0985469196881805E-3</v>
      </c>
      <c r="H611" s="5"/>
      <c r="I611" s="4">
        <f t="shared" si="49"/>
        <v>67901404.666542053</v>
      </c>
      <c r="J611">
        <f t="shared" si="45"/>
        <v>1</v>
      </c>
    </row>
    <row r="612" spans="1:10" x14ac:dyDescent="0.3">
      <c r="A612" s="1">
        <v>45444</v>
      </c>
      <c r="B612" s="26">
        <v>32326234660.913628</v>
      </c>
      <c r="C612" s="26">
        <v>32396923635.405102</v>
      </c>
      <c r="D612" s="5">
        <f t="shared" si="46"/>
        <v>0</v>
      </c>
      <c r="E612" s="4">
        <f>C612*(1+ReservesUSDT!$H$13)</f>
        <v>32448288285.131931</v>
      </c>
      <c r="F612" s="4">
        <f t="shared" si="47"/>
        <v>32448288285.131931</v>
      </c>
      <c r="G612" s="5">
        <f t="shared" si="48"/>
        <v>1.3633126266975455E-4</v>
      </c>
      <c r="H612" s="5"/>
      <c r="I612" s="4">
        <f t="shared" si="49"/>
        <v>51364649.726829529</v>
      </c>
      <c r="J612">
        <f t="shared" si="45"/>
        <v>1</v>
      </c>
    </row>
    <row r="613" spans="1:10" x14ac:dyDescent="0.3">
      <c r="A613" s="1">
        <v>45445</v>
      </c>
      <c r="B613" s="26">
        <v>32326234660.913628</v>
      </c>
      <c r="C613" s="26">
        <v>32367745923.5112</v>
      </c>
      <c r="D613" s="5">
        <f t="shared" si="46"/>
        <v>0</v>
      </c>
      <c r="E613" s="4">
        <f>C613*(1+ReservesUSDT!$H$13)</f>
        <v>32419064312.581676</v>
      </c>
      <c r="F613" s="4">
        <f t="shared" si="47"/>
        <v>32419064312.581676</v>
      </c>
      <c r="G613" s="5">
        <f t="shared" si="48"/>
        <v>-9.0063217798904609E-4</v>
      </c>
      <c r="H613" s="5"/>
      <c r="I613" s="4">
        <f t="shared" si="49"/>
        <v>51318389.070476532</v>
      </c>
      <c r="J613">
        <f t="shared" si="45"/>
        <v>1</v>
      </c>
    </row>
    <row r="614" spans="1:10" x14ac:dyDescent="0.3">
      <c r="A614" s="1">
        <v>45446</v>
      </c>
      <c r="B614" s="26">
        <v>32328621872.026653</v>
      </c>
      <c r="C614" s="26">
        <v>32354357472.974602</v>
      </c>
      <c r="D614" s="5">
        <f t="shared" si="46"/>
        <v>7.3847484498777564E-5</v>
      </c>
      <c r="E614" s="4">
        <f>C614*(1+ReservesUSDT!$H$13)</f>
        <v>32405654634.934753</v>
      </c>
      <c r="F614" s="4">
        <f t="shared" si="47"/>
        <v>32408047711.013081</v>
      </c>
      <c r="G614" s="5">
        <f t="shared" si="48"/>
        <v>-3.3981861605797176E-4</v>
      </c>
      <c r="H614" s="5"/>
      <c r="I614" s="4">
        <f t="shared" si="49"/>
        <v>53690238.038478851</v>
      </c>
      <c r="J614">
        <f t="shared" si="45"/>
        <v>1</v>
      </c>
    </row>
    <row r="615" spans="1:10" x14ac:dyDescent="0.3">
      <c r="A615" s="1">
        <v>45447</v>
      </c>
      <c r="B615" s="26">
        <v>32340828021.50325</v>
      </c>
      <c r="C615" s="26">
        <v>32339406177.512402</v>
      </c>
      <c r="D615" s="5">
        <f t="shared" si="46"/>
        <v>3.775647945933193E-4</v>
      </c>
      <c r="E615" s="4">
        <f>C615*(1+ReservesUSDT!$H$13)</f>
        <v>32390679634.504047</v>
      </c>
      <c r="F615" s="4">
        <f t="shared" si="47"/>
        <v>32402909214.806988</v>
      </c>
      <c r="G615" s="5">
        <f t="shared" si="48"/>
        <v>-1.5855617875885322E-4</v>
      </c>
      <c r="H615" s="5"/>
      <c r="I615" s="4">
        <f t="shared" si="49"/>
        <v>63503037.294586182</v>
      </c>
      <c r="J615">
        <f t="shared" si="45"/>
        <v>1</v>
      </c>
    </row>
    <row r="616" spans="1:10" x14ac:dyDescent="0.3">
      <c r="A616" s="1">
        <v>45448</v>
      </c>
      <c r="B616" s="26">
        <v>32326662193.914635</v>
      </c>
      <c r="C616" s="26">
        <v>32390252775.938202</v>
      </c>
      <c r="D616" s="5">
        <f t="shared" si="46"/>
        <v>-4.3801684914179166E-4</v>
      </c>
      <c r="E616" s="4">
        <f>C616*(1+ReservesUSDT!$H$13)</f>
        <v>32441606849.155861</v>
      </c>
      <c r="F616" s="4">
        <f t="shared" si="47"/>
        <v>32427396878.742695</v>
      </c>
      <c r="G616" s="5">
        <f t="shared" si="48"/>
        <v>7.5572423986291614E-4</v>
      </c>
      <c r="H616" s="5"/>
      <c r="I616" s="4">
        <f t="shared" si="49"/>
        <v>37144102.80449295</v>
      </c>
      <c r="J616">
        <f t="shared" si="45"/>
        <v>1</v>
      </c>
    </row>
    <row r="617" spans="1:10" x14ac:dyDescent="0.3">
      <c r="A617" s="1">
        <v>45449</v>
      </c>
      <c r="B617" s="26">
        <v>32346469562.340416</v>
      </c>
      <c r="C617" s="26">
        <v>32520410551.829102</v>
      </c>
      <c r="D617" s="5">
        <f t="shared" si="46"/>
        <v>6.1272544338060084E-4</v>
      </c>
      <c r="E617" s="4">
        <f>C617*(1+ReservesUSDT!$H$13)</f>
        <v>32571970987.49781</v>
      </c>
      <c r="F617" s="4">
        <f t="shared" si="47"/>
        <v>32591928662.862904</v>
      </c>
      <c r="G617" s="5">
        <f t="shared" si="48"/>
        <v>5.0738511245737748E-3</v>
      </c>
      <c r="H617" s="5"/>
      <c r="I617" s="4">
        <f t="shared" si="49"/>
        <v>71518111.033802032</v>
      </c>
      <c r="J617">
        <f t="shared" si="45"/>
        <v>1</v>
      </c>
    </row>
    <row r="618" spans="1:10" x14ac:dyDescent="0.3">
      <c r="A618" s="1">
        <v>45450</v>
      </c>
      <c r="B618" s="26">
        <v>32352138714.146282</v>
      </c>
      <c r="C618" s="26">
        <v>32541973946.837101</v>
      </c>
      <c r="D618" s="5">
        <f t="shared" si="46"/>
        <v>1.7526338677982303E-4</v>
      </c>
      <c r="E618" s="4">
        <f>C618*(1+ReservesUSDT!$H$13)</f>
        <v>32593568570.82085</v>
      </c>
      <c r="F618" s="4">
        <f t="shared" si="47"/>
        <v>32599281030.035812</v>
      </c>
      <c r="G618" s="5">
        <f t="shared" si="48"/>
        <v>2.2558858817356482E-4</v>
      </c>
      <c r="H618" s="5"/>
      <c r="I618" s="4">
        <f t="shared" si="49"/>
        <v>57307083.198711395</v>
      </c>
      <c r="J618">
        <f t="shared" si="45"/>
        <v>1</v>
      </c>
    </row>
    <row r="619" spans="1:10" x14ac:dyDescent="0.3">
      <c r="A619" s="1">
        <v>45451</v>
      </c>
      <c r="B619" s="26">
        <v>32352138714.146282</v>
      </c>
      <c r="C619" s="26">
        <v>32227451040.462101</v>
      </c>
      <c r="D619" s="5">
        <f t="shared" si="46"/>
        <v>0</v>
      </c>
      <c r="E619" s="4">
        <f>C619*(1+ReservesUSDT!$H$13)</f>
        <v>32278546994.908615</v>
      </c>
      <c r="F619" s="4">
        <f t="shared" si="47"/>
        <v>32278546994.908615</v>
      </c>
      <c r="G619" s="5">
        <f t="shared" si="48"/>
        <v>-9.8386843204205758E-3</v>
      </c>
      <c r="H619" s="5"/>
      <c r="I619" s="4">
        <f t="shared" si="49"/>
        <v>51095954.44651413</v>
      </c>
      <c r="J619">
        <f t="shared" si="45"/>
        <v>1</v>
      </c>
    </row>
    <row r="620" spans="1:10" x14ac:dyDescent="0.3">
      <c r="A620" s="1">
        <v>45452</v>
      </c>
      <c r="B620" s="26">
        <v>32352138714.146282</v>
      </c>
      <c r="C620" s="26">
        <v>32175456489.281799</v>
      </c>
      <c r="D620" s="5">
        <f t="shared" si="46"/>
        <v>0</v>
      </c>
      <c r="E620" s="4">
        <f>C620*(1+ReservesUSDT!$H$13)</f>
        <v>32226470007.447044</v>
      </c>
      <c r="F620" s="4">
        <f t="shared" si="47"/>
        <v>32226470007.447044</v>
      </c>
      <c r="G620" s="5">
        <f t="shared" si="48"/>
        <v>-1.6133621959434849E-3</v>
      </c>
      <c r="H620" s="5"/>
      <c r="I620" s="4">
        <f t="shared" si="49"/>
        <v>51013518.165245056</v>
      </c>
      <c r="J620">
        <f t="shared" si="45"/>
        <v>1</v>
      </c>
    </row>
    <row r="621" spans="1:10" x14ac:dyDescent="0.3">
      <c r="A621" s="1">
        <v>45453</v>
      </c>
      <c r="B621" s="26">
        <v>32369597102.242821</v>
      </c>
      <c r="C621" s="26">
        <v>32222464556.475899</v>
      </c>
      <c r="D621" s="5">
        <f t="shared" si="46"/>
        <v>5.3963628960655686E-4</v>
      </c>
      <c r="E621" s="4">
        <f>C621*(1+ReservesUSDT!$H$13)</f>
        <v>32273552604.955593</v>
      </c>
      <c r="F621" s="4">
        <f t="shared" si="47"/>
        <v>32290968585.135757</v>
      </c>
      <c r="G621" s="5">
        <f t="shared" si="48"/>
        <v>2.0014161549126675E-3</v>
      </c>
      <c r="H621" s="5"/>
      <c r="I621" s="4">
        <f t="shared" si="49"/>
        <v>68504028.659858704</v>
      </c>
      <c r="J621">
        <f t="shared" si="45"/>
        <v>1</v>
      </c>
    </row>
    <row r="622" spans="1:10" x14ac:dyDescent="0.3">
      <c r="A622" s="1">
        <v>45454</v>
      </c>
      <c r="B622" s="26">
        <v>32420721551.494881</v>
      </c>
      <c r="C622" s="26">
        <v>32110381804.997101</v>
      </c>
      <c r="D622" s="5">
        <f t="shared" si="46"/>
        <v>1.5793971451228731E-3</v>
      </c>
      <c r="E622" s="4">
        <f>C622*(1+ReservesUSDT!$H$13)</f>
        <v>32161292148.601639</v>
      </c>
      <c r="F622" s="4">
        <f t="shared" si="47"/>
        <v>32212087601.604599</v>
      </c>
      <c r="G622" s="5">
        <f t="shared" si="48"/>
        <v>-2.4428187504870664E-3</v>
      </c>
      <c r="H622" s="5"/>
      <c r="I622" s="4">
        <f t="shared" si="49"/>
        <v>101705796.60749817</v>
      </c>
      <c r="J622">
        <f t="shared" si="45"/>
        <v>1</v>
      </c>
    </row>
    <row r="623" spans="1:10" x14ac:dyDescent="0.3">
      <c r="A623" s="1">
        <v>45455</v>
      </c>
      <c r="B623" s="26">
        <v>32364103426.876152</v>
      </c>
      <c r="C623" s="26">
        <v>32134142046.613899</v>
      </c>
      <c r="D623" s="5">
        <f t="shared" si="46"/>
        <v>-1.7463560929327326E-3</v>
      </c>
      <c r="E623" s="4">
        <f>C623*(1+ReservesUSDT!$H$13)</f>
        <v>32185090061.588158</v>
      </c>
      <c r="F623" s="4">
        <f t="shared" si="47"/>
        <v>32128883433.457516</v>
      </c>
      <c r="G623" s="5">
        <f t="shared" si="48"/>
        <v>-2.5830107373400594E-3</v>
      </c>
      <c r="H623" s="5"/>
      <c r="I623" s="4">
        <f t="shared" si="49"/>
        <v>-5258613.1563835144</v>
      </c>
      <c r="J623">
        <f t="shared" si="45"/>
        <v>0</v>
      </c>
    </row>
    <row r="624" spans="1:10" x14ac:dyDescent="0.3">
      <c r="A624" s="1">
        <v>45456</v>
      </c>
      <c r="B624" s="26">
        <v>32372619716.330708</v>
      </c>
      <c r="C624" s="26">
        <v>32405579327.558102</v>
      </c>
      <c r="D624" s="5">
        <f t="shared" si="46"/>
        <v>2.6313997771627813E-4</v>
      </c>
      <c r="E624" s="4">
        <f>C624*(1+ReservesUSDT!$H$13)</f>
        <v>32456957700.705112</v>
      </c>
      <c r="F624" s="4">
        <f t="shared" si="47"/>
        <v>32465498423.831211</v>
      </c>
      <c r="G624" s="5">
        <f t="shared" si="48"/>
        <v>1.0477021122469518E-2</v>
      </c>
      <c r="H624" s="5"/>
      <c r="I624" s="4">
        <f t="shared" si="49"/>
        <v>59919096.273109436</v>
      </c>
      <c r="J624">
        <f t="shared" si="45"/>
        <v>1</v>
      </c>
    </row>
    <row r="625" spans="1:10" x14ac:dyDescent="0.3">
      <c r="A625" s="1">
        <v>45457</v>
      </c>
      <c r="B625" s="26">
        <v>32383983285.226234</v>
      </c>
      <c r="C625" s="26">
        <v>32545946008.5313</v>
      </c>
      <c r="D625" s="5">
        <f t="shared" si="46"/>
        <v>3.5102407513206026E-4</v>
      </c>
      <c r="E625" s="4">
        <f>C625*(1+ReservesUSDT!$H$13)</f>
        <v>32597546930.136387</v>
      </c>
      <c r="F625" s="4">
        <f t="shared" si="47"/>
        <v>32608989453.899113</v>
      </c>
      <c r="G625" s="5">
        <f t="shared" si="48"/>
        <v>4.4198006201738279E-3</v>
      </c>
      <c r="H625" s="5"/>
      <c r="I625" s="4">
        <f t="shared" si="49"/>
        <v>63043445.36781311</v>
      </c>
      <c r="J625">
        <f t="shared" si="45"/>
        <v>1</v>
      </c>
    </row>
    <row r="626" spans="1:10" x14ac:dyDescent="0.3">
      <c r="A626" s="1">
        <v>45458</v>
      </c>
      <c r="B626" s="26">
        <v>32383983285.226234</v>
      </c>
      <c r="C626" s="26">
        <v>32411194691.532799</v>
      </c>
      <c r="D626" s="5">
        <f t="shared" si="46"/>
        <v>0</v>
      </c>
      <c r="E626" s="4">
        <f>C626*(1+ReservesUSDT!$H$13)</f>
        <v>32462581967.722794</v>
      </c>
      <c r="F626" s="4">
        <f t="shared" si="47"/>
        <v>32462581967.722794</v>
      </c>
      <c r="G626" s="5">
        <f t="shared" si="48"/>
        <v>-4.4897891234348857E-3</v>
      </c>
      <c r="H626" s="5"/>
      <c r="I626" s="4">
        <f t="shared" si="49"/>
        <v>51387276.189994812</v>
      </c>
      <c r="J626">
        <f t="shared" si="45"/>
        <v>1</v>
      </c>
    </row>
    <row r="627" spans="1:10" x14ac:dyDescent="0.3">
      <c r="A627" s="1">
        <v>45459</v>
      </c>
      <c r="B627" s="26">
        <v>32383983285.226234</v>
      </c>
      <c r="C627" s="26">
        <v>32434944846.756901</v>
      </c>
      <c r="D627" s="5">
        <f t="shared" si="46"/>
        <v>0</v>
      </c>
      <c r="E627" s="4">
        <f>C627*(1+ReservesUSDT!$H$13)</f>
        <v>32486369778.324848</v>
      </c>
      <c r="F627" s="4">
        <f t="shared" si="47"/>
        <v>32486369778.324848</v>
      </c>
      <c r="G627" s="5">
        <f t="shared" si="48"/>
        <v>7.3277629689796604E-4</v>
      </c>
      <c r="H627" s="5"/>
      <c r="I627" s="4">
        <f t="shared" si="49"/>
        <v>51424931.567947388</v>
      </c>
      <c r="J627">
        <f t="shared" si="45"/>
        <v>1</v>
      </c>
    </row>
    <row r="628" spans="1:10" x14ac:dyDescent="0.3">
      <c r="A628" s="1">
        <v>45460</v>
      </c>
      <c r="B628" s="26">
        <v>32374567178.815987</v>
      </c>
      <c r="C628" s="26">
        <v>32518980743.479401</v>
      </c>
      <c r="D628" s="5">
        <f t="shared" si="46"/>
        <v>-2.9076430553073705E-4</v>
      </c>
      <c r="E628" s="4">
        <f>C628*(1+ReservesUSDT!$H$13)</f>
        <v>32570538912.21666</v>
      </c>
      <c r="F628" s="4">
        <f t="shared" si="47"/>
        <v>32561068562.089085</v>
      </c>
      <c r="G628" s="5">
        <f t="shared" si="48"/>
        <v>2.2993884596510393E-3</v>
      </c>
      <c r="H628" s="5"/>
      <c r="I628" s="4">
        <f t="shared" si="49"/>
        <v>42087818.60968399</v>
      </c>
      <c r="J628">
        <f t="shared" si="45"/>
        <v>1</v>
      </c>
    </row>
    <row r="629" spans="1:10" x14ac:dyDescent="0.3">
      <c r="A629" s="1">
        <v>45461</v>
      </c>
      <c r="B629" s="26">
        <v>32388775180.397324</v>
      </c>
      <c r="C629" s="26">
        <v>32483099463.169102</v>
      </c>
      <c r="D629" s="5">
        <f t="shared" si="46"/>
        <v>4.3886305885917313E-4</v>
      </c>
      <c r="E629" s="4">
        <f>C629*(1+ReservesUSDT!$H$13)</f>
        <v>32534600742.881477</v>
      </c>
      <c r="F629" s="4">
        <f t="shared" si="47"/>
        <v>32548878977.282261</v>
      </c>
      <c r="G629" s="5">
        <f t="shared" si="48"/>
        <v>-3.7436071189064378E-4</v>
      </c>
      <c r="H629" s="5"/>
      <c r="I629" s="4">
        <f t="shared" si="49"/>
        <v>65779514.11315918</v>
      </c>
      <c r="J629">
        <f t="shared" si="45"/>
        <v>1</v>
      </c>
    </row>
    <row r="630" spans="1:10" x14ac:dyDescent="0.3">
      <c r="A630" s="1">
        <v>45462</v>
      </c>
      <c r="B630" s="26">
        <v>32388775180.397324</v>
      </c>
      <c r="C630" s="26">
        <v>32796330231.745201</v>
      </c>
      <c r="D630" s="5">
        <f t="shared" si="46"/>
        <v>0</v>
      </c>
      <c r="E630" s="4">
        <f>C630*(1+ReservesUSDT!$H$13)</f>
        <v>32848328132.337158</v>
      </c>
      <c r="F630" s="4">
        <f t="shared" si="47"/>
        <v>32848328132.337158</v>
      </c>
      <c r="G630" s="5">
        <f t="shared" si="48"/>
        <v>9.1999836696034943E-3</v>
      </c>
      <c r="H630" s="5"/>
      <c r="I630" s="4">
        <f t="shared" si="49"/>
        <v>51997900.591957092</v>
      </c>
      <c r="J630">
        <f t="shared" si="45"/>
        <v>1</v>
      </c>
    </row>
    <row r="631" spans="1:10" x14ac:dyDescent="0.3">
      <c r="A631" s="1">
        <v>45463</v>
      </c>
      <c r="B631" s="26">
        <v>32414823980.197514</v>
      </c>
      <c r="C631" s="26">
        <v>32828754602.877998</v>
      </c>
      <c r="D631" s="5">
        <f t="shared" si="46"/>
        <v>8.042539322683465E-4</v>
      </c>
      <c r="E631" s="4">
        <f>C631*(1+ReservesUSDT!$H$13)</f>
        <v>32880803911.637119</v>
      </c>
      <c r="F631" s="4">
        <f t="shared" si="47"/>
        <v>32907248427.479198</v>
      </c>
      <c r="G631" s="5">
        <f t="shared" si="48"/>
        <v>1.7937075794136643E-3</v>
      </c>
      <c r="H631" s="5"/>
      <c r="I631" s="4">
        <f t="shared" si="49"/>
        <v>78493824.601200104</v>
      </c>
      <c r="J631">
        <f t="shared" si="45"/>
        <v>1</v>
      </c>
    </row>
    <row r="632" spans="1:10" x14ac:dyDescent="0.3">
      <c r="A632" s="1">
        <v>45464</v>
      </c>
      <c r="B632" s="26">
        <v>32443781960.531181</v>
      </c>
      <c r="C632" s="26">
        <v>32649173401.8279</v>
      </c>
      <c r="D632" s="5">
        <f t="shared" si="46"/>
        <v>8.9335608767638003E-4</v>
      </c>
      <c r="E632" s="4">
        <f>C632*(1+ReservesUSDT!$H$13)</f>
        <v>32700937988.321621</v>
      </c>
      <c r="F632" s="4">
        <f t="shared" si="47"/>
        <v>32730151570.346218</v>
      </c>
      <c r="G632" s="5">
        <f t="shared" si="48"/>
        <v>-5.3816975163774438E-3</v>
      </c>
      <c r="H632" s="5"/>
      <c r="I632" s="4">
        <f t="shared" si="49"/>
        <v>80978168.518318176</v>
      </c>
      <c r="J632">
        <f t="shared" si="45"/>
        <v>1</v>
      </c>
    </row>
    <row r="633" spans="1:10" x14ac:dyDescent="0.3">
      <c r="A633" s="1">
        <v>45465</v>
      </c>
      <c r="B633" s="26">
        <v>32443781960.531181</v>
      </c>
      <c r="C633" s="26">
        <v>32719370077.794701</v>
      </c>
      <c r="D633" s="5">
        <f t="shared" si="46"/>
        <v>0</v>
      </c>
      <c r="E633" s="4">
        <f>C633*(1+ReservesUSDT!$H$13)</f>
        <v>32771245959.660587</v>
      </c>
      <c r="F633" s="4">
        <f t="shared" si="47"/>
        <v>32771245959.660587</v>
      </c>
      <c r="G633" s="5">
        <f t="shared" si="48"/>
        <v>1.2555514515735103E-3</v>
      </c>
      <c r="H633" s="5"/>
      <c r="I633" s="4">
        <f t="shared" si="49"/>
        <v>51875881.865886688</v>
      </c>
      <c r="J633">
        <f t="shared" si="45"/>
        <v>1</v>
      </c>
    </row>
    <row r="634" spans="1:10" x14ac:dyDescent="0.3">
      <c r="A634" s="1">
        <v>45466</v>
      </c>
      <c r="B634" s="26">
        <v>32443781960.531181</v>
      </c>
      <c r="C634" s="26">
        <v>32740612029.1315</v>
      </c>
      <c r="D634" s="5">
        <f t="shared" si="46"/>
        <v>0</v>
      </c>
      <c r="E634" s="4">
        <f>C634*(1+ReservesUSDT!$H$13)</f>
        <v>32792521589.670158</v>
      </c>
      <c r="F634" s="4">
        <f t="shared" si="47"/>
        <v>32792521589.670158</v>
      </c>
      <c r="G634" s="5">
        <f t="shared" si="48"/>
        <v>6.4921639036123573E-4</v>
      </c>
      <c r="H634" s="5"/>
      <c r="I634" s="4">
        <f t="shared" si="49"/>
        <v>51909560.538658142</v>
      </c>
      <c r="J634">
        <f t="shared" si="45"/>
        <v>1</v>
      </c>
    </row>
    <row r="635" spans="1:10" x14ac:dyDescent="0.3">
      <c r="A635" s="1">
        <v>45467</v>
      </c>
      <c r="B635" s="26">
        <v>32478086154.060978</v>
      </c>
      <c r="C635" s="26">
        <v>32706221399.239399</v>
      </c>
      <c r="D635" s="5">
        <f t="shared" si="46"/>
        <v>1.0573426233578028E-3</v>
      </c>
      <c r="E635" s="4">
        <f>C635*(1+ReservesUSDT!$H$13)</f>
        <v>32758076434.14846</v>
      </c>
      <c r="F635" s="4">
        <f t="shared" si="47"/>
        <v>32792712944.621498</v>
      </c>
      <c r="G635" s="5">
        <f t="shared" si="48"/>
        <v>5.8353228743470476E-6</v>
      </c>
      <c r="H635" s="5"/>
      <c r="I635" s="4">
        <f t="shared" si="49"/>
        <v>86491545.382099152</v>
      </c>
      <c r="J635">
        <f t="shared" si="45"/>
        <v>1</v>
      </c>
    </row>
    <row r="636" spans="1:10" x14ac:dyDescent="0.3">
      <c r="A636" s="1">
        <v>45468</v>
      </c>
      <c r="B636" s="26">
        <v>32480068505.843628</v>
      </c>
      <c r="C636" s="26">
        <v>32550716328.692101</v>
      </c>
      <c r="D636" s="5">
        <f t="shared" si="46"/>
        <v>6.1036594744118744E-5</v>
      </c>
      <c r="E636" s="4">
        <f>C636*(1+ReservesUSDT!$H$13)</f>
        <v>32602324813.540749</v>
      </c>
      <c r="F636" s="4">
        <f t="shared" si="47"/>
        <v>32604314748.428112</v>
      </c>
      <c r="G636" s="5">
        <f t="shared" si="48"/>
        <v>-5.7451238179513364E-3</v>
      </c>
      <c r="H636" s="5"/>
      <c r="I636" s="4">
        <f t="shared" si="49"/>
        <v>53598419.736011505</v>
      </c>
      <c r="J636">
        <f t="shared" si="45"/>
        <v>1</v>
      </c>
    </row>
    <row r="637" spans="1:10" x14ac:dyDescent="0.3">
      <c r="A637" s="1">
        <v>45469</v>
      </c>
      <c r="B637" s="26">
        <v>32402190734.14888</v>
      </c>
      <c r="C637" s="26">
        <v>32842736236.7145</v>
      </c>
      <c r="D637" s="5">
        <f t="shared" si="46"/>
        <v>-2.3977095885969759E-3</v>
      </c>
      <c r="E637" s="4">
        <f>C637*(1+ReservesUSDT!$H$13)</f>
        <v>32894807713.063751</v>
      </c>
      <c r="F637" s="4">
        <f t="shared" si="47"/>
        <v>32815935517.195084</v>
      </c>
      <c r="G637" s="5">
        <f t="shared" si="48"/>
        <v>6.4905755695164255E-3</v>
      </c>
      <c r="H637" s="5"/>
      <c r="I637" s="4">
        <f t="shared" si="49"/>
        <v>-26800719.519416809</v>
      </c>
      <c r="J637">
        <f t="shared" si="45"/>
        <v>0</v>
      </c>
    </row>
    <row r="638" spans="1:10" x14ac:dyDescent="0.3">
      <c r="A638" s="1">
        <v>45470</v>
      </c>
      <c r="B638" s="26">
        <v>32419282435.07822</v>
      </c>
      <c r="C638" s="26">
        <v>32968624993.005699</v>
      </c>
      <c r="D638" s="5">
        <f t="shared" si="46"/>
        <v>5.2748596752525464E-4</v>
      </c>
      <c r="E638" s="4">
        <f>C638*(1+ReservesUSDT!$H$13)</f>
        <v>33020896063.364067</v>
      </c>
      <c r="F638" s="4">
        <f t="shared" si="47"/>
        <v>33038314122.672604</v>
      </c>
      <c r="G638" s="5">
        <f t="shared" si="48"/>
        <v>6.7765432242818972E-3</v>
      </c>
      <c r="H638" s="5"/>
      <c r="I638" s="4">
        <f t="shared" si="49"/>
        <v>69689129.666904449</v>
      </c>
      <c r="J638">
        <f t="shared" si="45"/>
        <v>1</v>
      </c>
    </row>
    <row r="639" spans="1:10" x14ac:dyDescent="0.3">
      <c r="A639" s="1">
        <v>45471</v>
      </c>
      <c r="B639" s="26">
        <v>32459665308.19276</v>
      </c>
      <c r="C639" s="26">
        <v>32643723698.159199</v>
      </c>
      <c r="D639" s="5">
        <f t="shared" si="46"/>
        <v>1.2456436441926036E-3</v>
      </c>
      <c r="E639" s="4">
        <f>C639*(1+ReservesUSDT!$H$13)</f>
        <v>32695479644.260914</v>
      </c>
      <c r="F639" s="4">
        <f t="shared" si="47"/>
        <v>32736206560.673615</v>
      </c>
      <c r="G639" s="5">
        <f t="shared" si="48"/>
        <v>-9.1441579275882978E-3</v>
      </c>
      <c r="H639" s="5"/>
      <c r="I639" s="4">
        <f t="shared" si="49"/>
        <v>92482862.514415741</v>
      </c>
      <c r="J639">
        <f t="shared" si="45"/>
        <v>1</v>
      </c>
    </row>
    <row r="640" spans="1:10" x14ac:dyDescent="0.3">
      <c r="A640" s="1">
        <v>45472</v>
      </c>
      <c r="B640" s="26">
        <v>32459665308.19276</v>
      </c>
      <c r="C640" s="26">
        <v>32332465390.6991</v>
      </c>
      <c r="D640" s="5">
        <f t="shared" si="46"/>
        <v>0</v>
      </c>
      <c r="E640" s="4">
        <f>C640*(1+ReservesUSDT!$H$13)</f>
        <v>32383727843.217373</v>
      </c>
      <c r="F640" s="4">
        <f t="shared" si="47"/>
        <v>32383727843.217373</v>
      </c>
      <c r="G640" s="5">
        <f t="shared" si="48"/>
        <v>-1.0767243810090031E-2</v>
      </c>
      <c r="H640" s="5"/>
      <c r="I640" s="4">
        <f t="shared" si="49"/>
        <v>51262452.5182724</v>
      </c>
      <c r="J640">
        <f t="shared" si="45"/>
        <v>1</v>
      </c>
    </row>
    <row r="641" spans="1:10" x14ac:dyDescent="0.3">
      <c r="A641" s="18">
        <v>45473</v>
      </c>
      <c r="B641" s="26">
        <v>32274321543</v>
      </c>
      <c r="C641" s="26">
        <v>32264498272.947201</v>
      </c>
      <c r="D641" s="5">
        <f t="shared" si="46"/>
        <v>-5.7099715426203127E-3</v>
      </c>
      <c r="E641" s="4">
        <f>C641*(1+ReservesUSDT!$H$14)</f>
        <v>32316212604.523304</v>
      </c>
      <c r="F641" s="4">
        <f t="shared" si="47"/>
        <v>32131687950.186207</v>
      </c>
      <c r="G641" s="5">
        <f t="shared" si="48"/>
        <v>-7.7829178361241294E-3</v>
      </c>
      <c r="H641" s="5"/>
      <c r="I641" s="4">
        <f t="shared" si="49"/>
        <v>-132810322.76099396</v>
      </c>
      <c r="J641">
        <f t="shared" si="45"/>
        <v>0</v>
      </c>
    </row>
    <row r="642" spans="1:10" x14ac:dyDescent="0.3">
      <c r="A642" s="1">
        <v>45474</v>
      </c>
      <c r="B642" s="26">
        <v>32262959229.166359</v>
      </c>
      <c r="C642" s="26">
        <v>32257129043.189899</v>
      </c>
      <c r="D642" s="5">
        <f t="shared" si="46"/>
        <v>-3.5205430479778535E-4</v>
      </c>
      <c r="E642" s="4">
        <f>C642*(1+ReservesUSDT!$H$14)</f>
        <v>32308831563.183258</v>
      </c>
      <c r="F642" s="4">
        <f t="shared" si="47"/>
        <v>32297457099.948452</v>
      </c>
      <c r="G642" s="5">
        <f t="shared" si="48"/>
        <v>5.1590551364508854E-3</v>
      </c>
      <c r="H642" s="5"/>
      <c r="I642" s="4">
        <f t="shared" si="49"/>
        <v>40328056.758552551</v>
      </c>
      <c r="J642">
        <f t="shared" si="45"/>
        <v>1</v>
      </c>
    </row>
    <row r="643" spans="1:10" x14ac:dyDescent="0.3">
      <c r="A643" s="1">
        <v>45475</v>
      </c>
      <c r="B643" s="26">
        <v>32241228361.692558</v>
      </c>
      <c r="C643" s="26">
        <v>32530200034.559101</v>
      </c>
      <c r="D643" s="5">
        <f t="shared" si="46"/>
        <v>-6.7355468912335607E-4</v>
      </c>
      <c r="E643" s="4">
        <f>C643*(1+ReservesUSDT!$H$14)</f>
        <v>32582340239.455288</v>
      </c>
      <c r="F643" s="4">
        <f t="shared" si="47"/>
        <v>32560394251.404392</v>
      </c>
      <c r="G643" s="5">
        <f t="shared" si="48"/>
        <v>8.1411100150160093E-3</v>
      </c>
      <c r="H643" s="5"/>
      <c r="I643" s="4">
        <f t="shared" si="49"/>
        <v>30194216.845291138</v>
      </c>
      <c r="J643">
        <f t="shared" ref="J643:J706" si="50">IF(I643&gt;0,1,0)</f>
        <v>1</v>
      </c>
    </row>
    <row r="644" spans="1:10" x14ac:dyDescent="0.3">
      <c r="A644" s="1">
        <v>45476</v>
      </c>
      <c r="B644" s="26">
        <v>32194079516.620842</v>
      </c>
      <c r="C644" s="26">
        <v>32558836565.446602</v>
      </c>
      <c r="D644" s="5">
        <f t="shared" ref="D644:D707" si="51">(B644-B643)/B643</f>
        <v>-1.4623774424096152E-3</v>
      </c>
      <c r="E644" s="4">
        <f>C644*(1+ReservesUSDT!$H$14)</f>
        <v>32611022669.678989</v>
      </c>
      <c r="F644" s="4">
        <f t="shared" ref="F644:F707" si="52">E644*(D644+1)</f>
        <v>32563333045.752941</v>
      </c>
      <c r="G644" s="5">
        <f t="shared" ref="G644:G707" si="53">(F644-F643)/F643</f>
        <v>9.0256718817897401E-5</v>
      </c>
      <c r="H644" s="5"/>
      <c r="I644" s="4">
        <f t="shared" ref="I644:I707" si="54">F644-C644</f>
        <v>4496480.3063392639</v>
      </c>
      <c r="J644">
        <f t="shared" si="50"/>
        <v>1</v>
      </c>
    </row>
    <row r="645" spans="1:10" x14ac:dyDescent="0.3">
      <c r="A645" s="1">
        <v>45477</v>
      </c>
      <c r="B645" s="26">
        <v>32194079516.620842</v>
      </c>
      <c r="C645" s="26">
        <v>32766506993.4151</v>
      </c>
      <c r="D645" s="5">
        <f t="shared" si="51"/>
        <v>0</v>
      </c>
      <c r="E645" s="4">
        <f>C645*(1+ReservesUSDT!$H$14)</f>
        <v>32819025956.918369</v>
      </c>
      <c r="F645" s="4">
        <f t="shared" si="52"/>
        <v>32819025956.918369</v>
      </c>
      <c r="G645" s="5">
        <f t="shared" si="53"/>
        <v>7.8521725895247946E-3</v>
      </c>
      <c r="H645" s="5"/>
      <c r="I645" s="4">
        <f t="shared" si="54"/>
        <v>52518963.503269196</v>
      </c>
      <c r="J645">
        <f t="shared" si="50"/>
        <v>1</v>
      </c>
    </row>
    <row r="646" spans="1:10" x14ac:dyDescent="0.3">
      <c r="A646" s="1">
        <v>45478</v>
      </c>
      <c r="B646" s="26">
        <v>32215834722.323616</v>
      </c>
      <c r="C646" s="26">
        <v>32907808848.43</v>
      </c>
      <c r="D646" s="5">
        <f t="shared" si="51"/>
        <v>6.7575175403112502E-4</v>
      </c>
      <c r="E646" s="4">
        <f>C646*(1+ReservesUSDT!$H$14)</f>
        <v>32960554294.022678</v>
      </c>
      <c r="F646" s="4">
        <f t="shared" si="52"/>
        <v>32982827446.400707</v>
      </c>
      <c r="G646" s="5">
        <f t="shared" si="53"/>
        <v>4.9910527417041765E-3</v>
      </c>
      <c r="H646" s="5"/>
      <c r="I646" s="4">
        <f t="shared" si="54"/>
        <v>75018597.97070694</v>
      </c>
      <c r="J646">
        <f t="shared" si="50"/>
        <v>1</v>
      </c>
    </row>
    <row r="647" spans="1:10" x14ac:dyDescent="0.3">
      <c r="A647" s="1">
        <v>45479</v>
      </c>
      <c r="B647" s="26">
        <v>32215834722.323616</v>
      </c>
      <c r="C647" s="26">
        <v>33591923641.037102</v>
      </c>
      <c r="D647" s="5">
        <f t="shared" si="51"/>
        <v>0</v>
      </c>
      <c r="E647" s="4">
        <f>C647*(1+ReservesUSDT!$H$14)</f>
        <v>33645765602.649391</v>
      </c>
      <c r="F647" s="4">
        <f t="shared" si="52"/>
        <v>33645765602.649391</v>
      </c>
      <c r="G647" s="5">
        <f t="shared" si="53"/>
        <v>2.0099494421028718E-2</v>
      </c>
      <c r="H647" s="5"/>
      <c r="I647" s="4">
        <f t="shared" si="54"/>
        <v>53841961.612289429</v>
      </c>
      <c r="J647">
        <f t="shared" si="50"/>
        <v>1</v>
      </c>
    </row>
    <row r="648" spans="1:10" x14ac:dyDescent="0.3">
      <c r="A648" s="1">
        <v>45480</v>
      </c>
      <c r="B648" s="26">
        <v>32215834722.323616</v>
      </c>
      <c r="C648" s="26">
        <v>33703986242.635799</v>
      </c>
      <c r="D648" s="5">
        <f t="shared" si="51"/>
        <v>0</v>
      </c>
      <c r="E648" s="4">
        <f>C648*(1+ReservesUSDT!$H$14)</f>
        <v>33758007820.942802</v>
      </c>
      <c r="F648" s="4">
        <f t="shared" si="52"/>
        <v>33758007820.942802</v>
      </c>
      <c r="G648" s="5">
        <f t="shared" si="53"/>
        <v>3.3359983428218644E-3</v>
      </c>
      <c r="H648" s="5"/>
      <c r="I648" s="4">
        <f t="shared" si="54"/>
        <v>54021578.307003021</v>
      </c>
      <c r="J648">
        <f t="shared" si="50"/>
        <v>1</v>
      </c>
    </row>
    <row r="649" spans="1:10" x14ac:dyDescent="0.3">
      <c r="A649" s="1">
        <v>45481</v>
      </c>
      <c r="B649" s="26">
        <v>32229161729.487251</v>
      </c>
      <c r="C649" s="26">
        <v>33680777616.221901</v>
      </c>
      <c r="D649" s="5">
        <f t="shared" si="51"/>
        <v>4.136787787280411E-4</v>
      </c>
      <c r="E649" s="4">
        <f>C649*(1+ReservesUSDT!$H$14)</f>
        <v>33734761995.171528</v>
      </c>
      <c r="F649" s="4">
        <f t="shared" si="52"/>
        <v>33748717350.314373</v>
      </c>
      <c r="G649" s="5">
        <f t="shared" si="53"/>
        <v>-2.7520790556443287E-4</v>
      </c>
      <c r="H649" s="5"/>
      <c r="I649" s="4">
        <f t="shared" si="54"/>
        <v>67939734.092472076</v>
      </c>
      <c r="J649">
        <f t="shared" si="50"/>
        <v>1</v>
      </c>
    </row>
    <row r="650" spans="1:10" x14ac:dyDescent="0.3">
      <c r="A650" s="1">
        <v>45482</v>
      </c>
      <c r="B650" s="26">
        <v>32273581056.177322</v>
      </c>
      <c r="C650" s="26">
        <v>33947252692.6203</v>
      </c>
      <c r="D650" s="5">
        <f t="shared" si="51"/>
        <v>1.3782340062984254E-3</v>
      </c>
      <c r="E650" s="4">
        <f>C650*(1+ReservesUSDT!$H$14)</f>
        <v>34001664184.377975</v>
      </c>
      <c r="F650" s="4">
        <f t="shared" si="52"/>
        <v>34048526434.227627</v>
      </c>
      <c r="G650" s="5">
        <f t="shared" si="53"/>
        <v>8.8835697309978222E-3</v>
      </c>
      <c r="H650" s="5"/>
      <c r="I650" s="4">
        <f t="shared" si="54"/>
        <v>101273741.60732651</v>
      </c>
      <c r="J650">
        <f t="shared" si="50"/>
        <v>1</v>
      </c>
    </row>
    <row r="651" spans="1:10" x14ac:dyDescent="0.3">
      <c r="A651" s="1">
        <v>45483</v>
      </c>
      <c r="B651" s="26">
        <v>32236060001.969582</v>
      </c>
      <c r="C651" s="26">
        <v>33960471033.8983</v>
      </c>
      <c r="D651" s="5">
        <f t="shared" si="51"/>
        <v>-1.1625934581734017E-3</v>
      </c>
      <c r="E651" s="4">
        <f>C651*(1+ReservesUSDT!$H$14)</f>
        <v>34014903712.338562</v>
      </c>
      <c r="F651" s="4">
        <f t="shared" si="52"/>
        <v>33975358207.8022</v>
      </c>
      <c r="G651" s="5">
        <f t="shared" si="53"/>
        <v>-2.1489395896990534E-3</v>
      </c>
      <c r="H651" s="5"/>
      <c r="I651" s="4">
        <f t="shared" si="54"/>
        <v>14887173.903900146</v>
      </c>
      <c r="J651">
        <f t="shared" si="50"/>
        <v>1</v>
      </c>
    </row>
    <row r="652" spans="1:10" x14ac:dyDescent="0.3">
      <c r="A652" s="1">
        <v>45484</v>
      </c>
      <c r="B652" s="26">
        <v>32310839463.0056</v>
      </c>
      <c r="C652" s="26">
        <v>34133051971.9702</v>
      </c>
      <c r="D652" s="5">
        <f t="shared" si="51"/>
        <v>2.3197456832953359E-3</v>
      </c>
      <c r="E652" s="4">
        <f>C652*(1+ReservesUSDT!$H$14)</f>
        <v>34187761267.383694</v>
      </c>
      <c r="F652" s="4">
        <f t="shared" si="52"/>
        <v>34267068179.005238</v>
      </c>
      <c r="G652" s="5">
        <f t="shared" si="53"/>
        <v>8.5859277603156561E-3</v>
      </c>
      <c r="H652" s="5"/>
      <c r="I652" s="4">
        <f t="shared" si="54"/>
        <v>134016207.03503799</v>
      </c>
      <c r="J652">
        <f t="shared" si="50"/>
        <v>1</v>
      </c>
    </row>
    <row r="653" spans="1:10" x14ac:dyDescent="0.3">
      <c r="A653" s="1">
        <v>45485</v>
      </c>
      <c r="B653" s="26">
        <v>32326975802.419159</v>
      </c>
      <c r="C653" s="26">
        <v>33929006289.833698</v>
      </c>
      <c r="D653" s="5">
        <f t="shared" si="51"/>
        <v>4.9940947625437939E-4</v>
      </c>
      <c r="E653" s="4">
        <f>C653*(1+ReservesUSDT!$H$14)</f>
        <v>33983388535.808102</v>
      </c>
      <c r="F653" s="4">
        <f t="shared" si="52"/>
        <v>34000360162.078121</v>
      </c>
      <c r="G653" s="5">
        <f t="shared" si="53"/>
        <v>-7.7832166888010335E-3</v>
      </c>
      <c r="H653" s="5"/>
      <c r="I653" s="4">
        <f t="shared" si="54"/>
        <v>71353872.244422913</v>
      </c>
      <c r="J653">
        <f t="shared" si="50"/>
        <v>1</v>
      </c>
    </row>
    <row r="654" spans="1:10" x14ac:dyDescent="0.3">
      <c r="A654" s="1">
        <v>45486</v>
      </c>
      <c r="B654" s="26">
        <v>32326975802.419159</v>
      </c>
      <c r="C654" s="26">
        <v>33796632282.1646</v>
      </c>
      <c r="D654" s="5">
        <f t="shared" si="51"/>
        <v>0</v>
      </c>
      <c r="E654" s="4">
        <f>C654*(1+ReservesUSDT!$H$14)</f>
        <v>33850802355.82296</v>
      </c>
      <c r="F654" s="4">
        <f t="shared" si="52"/>
        <v>33850802355.82296</v>
      </c>
      <c r="G654" s="5">
        <f t="shared" si="53"/>
        <v>-4.3987124119340571E-3</v>
      </c>
      <c r="H654" s="5"/>
      <c r="I654" s="4">
        <f t="shared" si="54"/>
        <v>54170073.658359528</v>
      </c>
      <c r="J654">
        <f t="shared" si="50"/>
        <v>1</v>
      </c>
    </row>
    <row r="655" spans="1:10" x14ac:dyDescent="0.3">
      <c r="A655" s="1">
        <v>45487</v>
      </c>
      <c r="B655" s="26">
        <v>32326975802.419159</v>
      </c>
      <c r="C655" s="26">
        <v>33922415938.530399</v>
      </c>
      <c r="D655" s="5">
        <f t="shared" si="51"/>
        <v>0</v>
      </c>
      <c r="E655" s="4">
        <f>C655*(1+ReservesUSDT!$H$14)</f>
        <v>33976787621.327606</v>
      </c>
      <c r="F655" s="4">
        <f t="shared" si="52"/>
        <v>33976787621.327606</v>
      </c>
      <c r="G655" s="5">
        <f t="shared" si="53"/>
        <v>3.7217807773166274E-3</v>
      </c>
      <c r="H655" s="5"/>
      <c r="I655" s="4">
        <f t="shared" si="54"/>
        <v>54371682.797206879</v>
      </c>
      <c r="J655">
        <f t="shared" si="50"/>
        <v>1</v>
      </c>
    </row>
    <row r="656" spans="1:10" x14ac:dyDescent="0.3">
      <c r="A656" s="1">
        <v>45488</v>
      </c>
      <c r="B656" s="26">
        <v>32343136346.341835</v>
      </c>
      <c r="C656" s="26">
        <v>33939541691.217999</v>
      </c>
      <c r="D656" s="5">
        <f t="shared" si="51"/>
        <v>4.9990893121115048E-4</v>
      </c>
      <c r="E656" s="4">
        <f>C656*(1+ReservesUSDT!$H$14)</f>
        <v>33993940823.592926</v>
      </c>
      <c r="F656" s="4">
        <f t="shared" si="52"/>
        <v>34010934698.217705</v>
      </c>
      <c r="G656" s="5">
        <f t="shared" si="53"/>
        <v>1.005011929634692E-3</v>
      </c>
      <c r="H656" s="5"/>
      <c r="I656" s="4">
        <f t="shared" si="54"/>
        <v>71393006.999706268</v>
      </c>
      <c r="J656">
        <f t="shared" si="50"/>
        <v>1</v>
      </c>
    </row>
    <row r="657" spans="1:10" x14ac:dyDescent="0.3">
      <c r="A657" s="1">
        <v>45489</v>
      </c>
      <c r="B657" s="26">
        <v>32334569411.614113</v>
      </c>
      <c r="C657" s="26">
        <v>33940211730.9529</v>
      </c>
      <c r="D657" s="5">
        <f t="shared" si="51"/>
        <v>-2.6487643733694768E-4</v>
      </c>
      <c r="E657" s="4">
        <f>C657*(1+ReservesUSDT!$H$14)</f>
        <v>33994611937.283997</v>
      </c>
      <c r="F657" s="4">
        <f t="shared" si="52"/>
        <v>33985607565.585396</v>
      </c>
      <c r="G657" s="5">
        <f t="shared" si="53"/>
        <v>-7.4467617126783032E-4</v>
      </c>
      <c r="H657" s="5"/>
      <c r="I657" s="4">
        <f t="shared" si="54"/>
        <v>45395834.63249588</v>
      </c>
      <c r="J657">
        <f t="shared" si="50"/>
        <v>1</v>
      </c>
    </row>
    <row r="658" spans="1:10" x14ac:dyDescent="0.3">
      <c r="A658" s="1">
        <v>45490</v>
      </c>
      <c r="B658" s="26">
        <v>32315701324.439102</v>
      </c>
      <c r="C658" s="26">
        <v>33946061376.831402</v>
      </c>
      <c r="D658" s="5">
        <f t="shared" si="51"/>
        <v>-5.8352678011025364E-4</v>
      </c>
      <c r="E658" s="4">
        <f>C658*(1+ReservesUSDT!$H$14)</f>
        <v>34000470959.11882</v>
      </c>
      <c r="F658" s="4">
        <f t="shared" si="52"/>
        <v>33980630773.777817</v>
      </c>
      <c r="G658" s="5">
        <f t="shared" si="53"/>
        <v>-1.464382179419577E-4</v>
      </c>
      <c r="H658" s="5"/>
      <c r="I658" s="4">
        <f t="shared" si="54"/>
        <v>34569396.946414948</v>
      </c>
      <c r="J658">
        <f t="shared" si="50"/>
        <v>1</v>
      </c>
    </row>
    <row r="659" spans="1:10" x14ac:dyDescent="0.3">
      <c r="A659" s="1">
        <v>45491</v>
      </c>
      <c r="B659" s="26">
        <v>32321557301.622231</v>
      </c>
      <c r="C659" s="26">
        <v>33756217830.0406</v>
      </c>
      <c r="D659" s="5">
        <f t="shared" si="51"/>
        <v>1.8121151462368882E-4</v>
      </c>
      <c r="E659" s="4">
        <f>C659*(1+ReservesUSDT!$H$14)</f>
        <v>33810323126.420853</v>
      </c>
      <c r="F659" s="4">
        <f t="shared" si="52"/>
        <v>33816449946.284504</v>
      </c>
      <c r="G659" s="5">
        <f t="shared" si="53"/>
        <v>-4.8316003486317842E-3</v>
      </c>
      <c r="H659" s="5"/>
      <c r="I659" s="4">
        <f t="shared" si="54"/>
        <v>60232116.243904114</v>
      </c>
      <c r="J659">
        <f t="shared" si="50"/>
        <v>1</v>
      </c>
    </row>
    <row r="660" spans="1:10" x14ac:dyDescent="0.3">
      <c r="A660" s="1">
        <v>45492</v>
      </c>
      <c r="B660" s="26">
        <v>32337709717.813484</v>
      </c>
      <c r="C660" s="26">
        <v>33706333817.1357</v>
      </c>
      <c r="D660" s="5">
        <f t="shared" si="51"/>
        <v>4.9974127299995429E-4</v>
      </c>
      <c r="E660" s="4">
        <f>C660*(1+ReservesUSDT!$H$14)</f>
        <v>33760359158.192863</v>
      </c>
      <c r="F660" s="4">
        <f t="shared" si="52"/>
        <v>33777230603.055511</v>
      </c>
      <c r="G660" s="5">
        <f t="shared" si="53"/>
        <v>-1.1597711554965156E-3</v>
      </c>
      <c r="H660" s="5"/>
      <c r="I660" s="4">
        <f t="shared" si="54"/>
        <v>70896785.919811249</v>
      </c>
      <c r="J660">
        <f t="shared" si="50"/>
        <v>1</v>
      </c>
    </row>
    <row r="661" spans="1:10" x14ac:dyDescent="0.3">
      <c r="A661" s="1">
        <v>45493</v>
      </c>
      <c r="B661" s="26">
        <v>32337709717.813484</v>
      </c>
      <c r="C661" s="26">
        <v>33930661962.985199</v>
      </c>
      <c r="D661" s="5">
        <f t="shared" si="51"/>
        <v>0</v>
      </c>
      <c r="E661" s="4">
        <f>C661*(1+ReservesUSDT!$H$14)</f>
        <v>33985046862.713264</v>
      </c>
      <c r="F661" s="4">
        <f t="shared" si="52"/>
        <v>33985046862.713264</v>
      </c>
      <c r="G661" s="5">
        <f t="shared" si="53"/>
        <v>6.1525547224393759E-3</v>
      </c>
      <c r="H661" s="5"/>
      <c r="I661" s="4">
        <f t="shared" si="54"/>
        <v>54384899.728065491</v>
      </c>
      <c r="J661">
        <f t="shared" si="50"/>
        <v>1</v>
      </c>
    </row>
    <row r="662" spans="1:10" x14ac:dyDescent="0.3">
      <c r="A662" s="1">
        <v>45494</v>
      </c>
      <c r="B662" s="26">
        <v>32337709717.813484</v>
      </c>
      <c r="C662" s="26">
        <v>34120490831.497002</v>
      </c>
      <c r="D662" s="5">
        <f t="shared" si="51"/>
        <v>0</v>
      </c>
      <c r="E662" s="4">
        <f>C662*(1+ReservesUSDT!$H$14)</f>
        <v>34175179993.605526</v>
      </c>
      <c r="F662" s="4">
        <f t="shared" si="52"/>
        <v>34175179993.605526</v>
      </c>
      <c r="G662" s="5">
        <f t="shared" si="53"/>
        <v>5.5946114083740249E-3</v>
      </c>
      <c r="H662" s="5"/>
      <c r="I662" s="4">
        <f t="shared" si="54"/>
        <v>54689162.108524323</v>
      </c>
      <c r="J662">
        <f t="shared" si="50"/>
        <v>1</v>
      </c>
    </row>
    <row r="663" spans="1:10" x14ac:dyDescent="0.3">
      <c r="A663" s="1">
        <v>45495</v>
      </c>
      <c r="B663" s="26">
        <v>32359753119.925621</v>
      </c>
      <c r="C663" s="26">
        <v>33997779598.598701</v>
      </c>
      <c r="D663" s="5">
        <f t="shared" si="51"/>
        <v>6.8166244005814854E-4</v>
      </c>
      <c r="E663" s="4">
        <f>C663*(1+ReservesUSDT!$H$14)</f>
        <v>34052272076.124298</v>
      </c>
      <c r="F663" s="4">
        <f t="shared" si="52"/>
        <v>34075484230.997231</v>
      </c>
      <c r="G663" s="5">
        <f t="shared" si="53"/>
        <v>-2.9171978794829872E-3</v>
      </c>
      <c r="H663" s="5"/>
      <c r="I663" s="4">
        <f t="shared" si="54"/>
        <v>77704632.398529053</v>
      </c>
      <c r="J663">
        <f t="shared" si="50"/>
        <v>1</v>
      </c>
    </row>
    <row r="664" spans="1:10" x14ac:dyDescent="0.3">
      <c r="A664" s="1">
        <v>45496</v>
      </c>
      <c r="B664" s="26">
        <v>32421413057.122307</v>
      </c>
      <c r="C664" s="26">
        <v>33988258469.716999</v>
      </c>
      <c r="D664" s="5">
        <f t="shared" si="51"/>
        <v>1.9054514096004795E-3</v>
      </c>
      <c r="E664" s="4">
        <f>C664*(1+ReservesUSDT!$H$14)</f>
        <v>34042735686.542995</v>
      </c>
      <c r="F664" s="4">
        <f t="shared" si="52"/>
        <v>34107602465.243572</v>
      </c>
      <c r="G664" s="5">
        <f t="shared" si="53"/>
        <v>9.4256134494267627E-4</v>
      </c>
      <c r="H664" s="5"/>
      <c r="I664" s="4">
        <f t="shared" si="54"/>
        <v>119343995.52657318</v>
      </c>
      <c r="J664">
        <f t="shared" si="50"/>
        <v>1</v>
      </c>
    </row>
    <row r="665" spans="1:10" x14ac:dyDescent="0.3">
      <c r="A665" s="1">
        <v>45497</v>
      </c>
      <c r="B665" s="26">
        <v>32391525690.741131</v>
      </c>
      <c r="C665" s="26">
        <v>34161985102.986198</v>
      </c>
      <c r="D665" s="5">
        <f t="shared" si="51"/>
        <v>-9.2184033831339645E-4</v>
      </c>
      <c r="E665" s="4">
        <f>C665*(1+ReservesUSDT!$H$14)</f>
        <v>34216740773.133873</v>
      </c>
      <c r="F665" s="4">
        <f t="shared" si="52"/>
        <v>34185198401.243584</v>
      </c>
      <c r="G665" s="5">
        <f t="shared" si="53"/>
        <v>2.2750334351141648E-3</v>
      </c>
      <c r="H665" s="5"/>
      <c r="I665" s="4">
        <f t="shared" si="54"/>
        <v>23213298.257385254</v>
      </c>
      <c r="J665">
        <f t="shared" si="50"/>
        <v>1</v>
      </c>
    </row>
    <row r="666" spans="1:10" x14ac:dyDescent="0.3">
      <c r="A666" s="1">
        <v>45498</v>
      </c>
      <c r="B666" s="26">
        <v>32404598955.712341</v>
      </c>
      <c r="C666" s="26">
        <v>34057939658.8606</v>
      </c>
      <c r="D666" s="5">
        <f t="shared" si="51"/>
        <v>4.036013955016442E-4</v>
      </c>
      <c r="E666" s="4">
        <f>C666*(1+ReservesUSDT!$H$14)</f>
        <v>34112528562.410793</v>
      </c>
      <c r="F666" s="4">
        <f t="shared" si="52"/>
        <v>34126296426.542667</v>
      </c>
      <c r="G666" s="5">
        <f t="shared" si="53"/>
        <v>-1.7230256794055513E-3</v>
      </c>
      <c r="H666" s="5"/>
      <c r="I666" s="4">
        <f t="shared" si="54"/>
        <v>68356767.682067871</v>
      </c>
      <c r="J666">
        <f t="shared" si="50"/>
        <v>1</v>
      </c>
    </row>
    <row r="667" spans="1:10" x14ac:dyDescent="0.3">
      <c r="A667" s="1">
        <v>45499</v>
      </c>
      <c r="B667" s="26">
        <v>32442580233.558975</v>
      </c>
      <c r="C667" s="26">
        <v>33812969834.114799</v>
      </c>
      <c r="D667" s="5">
        <f t="shared" si="51"/>
        <v>1.172095291120352E-3</v>
      </c>
      <c r="E667" s="4">
        <f>C667*(1+ReservesUSDT!$H$14)</f>
        <v>33867166094.003345</v>
      </c>
      <c r="F667" s="4">
        <f t="shared" si="52"/>
        <v>33906861639.905716</v>
      </c>
      <c r="G667" s="5">
        <f t="shared" si="53"/>
        <v>-6.4300791358736483E-3</v>
      </c>
      <c r="H667" s="5"/>
      <c r="I667" s="4">
        <f t="shared" si="54"/>
        <v>93891805.790916443</v>
      </c>
      <c r="J667">
        <f t="shared" si="50"/>
        <v>1</v>
      </c>
    </row>
    <row r="668" spans="1:10" x14ac:dyDescent="0.3">
      <c r="A668" s="1">
        <v>45500</v>
      </c>
      <c r="B668" s="26">
        <v>32442580233.558975</v>
      </c>
      <c r="C668" s="26">
        <v>34121914557.412601</v>
      </c>
      <c r="D668" s="5">
        <f t="shared" si="51"/>
        <v>0</v>
      </c>
      <c r="E668" s="4">
        <f>C668*(1+ReservesUSDT!$H$14)</f>
        <v>34176606001.504051</v>
      </c>
      <c r="F668" s="4">
        <f t="shared" si="52"/>
        <v>34176606001.504051</v>
      </c>
      <c r="G668" s="5">
        <f t="shared" si="53"/>
        <v>7.9554505652291718E-3</v>
      </c>
      <c r="H668" s="5"/>
      <c r="I668" s="4">
        <f t="shared" si="54"/>
        <v>54691444.091449738</v>
      </c>
      <c r="J668">
        <f t="shared" si="50"/>
        <v>1</v>
      </c>
    </row>
    <row r="669" spans="1:10" x14ac:dyDescent="0.3">
      <c r="A669" s="1">
        <v>45501</v>
      </c>
      <c r="B669" s="26">
        <v>32442580233.558975</v>
      </c>
      <c r="C669" s="26">
        <v>34148847760.152401</v>
      </c>
      <c r="D669" s="5">
        <f t="shared" si="51"/>
        <v>0</v>
      </c>
      <c r="E669" s="4">
        <f>C669*(1+ReservesUSDT!$H$14)</f>
        <v>34203582373.44379</v>
      </c>
      <c r="F669" s="4">
        <f t="shared" si="52"/>
        <v>34203582373.44379</v>
      </c>
      <c r="G669" s="5">
        <f t="shared" si="53"/>
        <v>7.8932272966344421E-4</v>
      </c>
      <c r="H669" s="5"/>
      <c r="I669" s="4">
        <f t="shared" si="54"/>
        <v>54734613.291389465</v>
      </c>
      <c r="J669">
        <f t="shared" si="50"/>
        <v>1</v>
      </c>
    </row>
    <row r="670" spans="1:10" x14ac:dyDescent="0.3">
      <c r="A670" s="1">
        <v>45502</v>
      </c>
      <c r="B670" s="26">
        <v>32465308841.807556</v>
      </c>
      <c r="C670" s="26">
        <v>34163652432.9846</v>
      </c>
      <c r="D670" s="5">
        <f t="shared" si="51"/>
        <v>7.0057954962133998E-4</v>
      </c>
      <c r="E670" s="4">
        <f>C670*(1+ReservesUSDT!$H$14)</f>
        <v>34218410775.569817</v>
      </c>
      <c r="F670" s="4">
        <f t="shared" si="52"/>
        <v>34242383494.379723</v>
      </c>
      <c r="G670" s="5">
        <f t="shared" si="53"/>
        <v>1.1344168722530648E-3</v>
      </c>
      <c r="H670" s="5"/>
      <c r="I670" s="4">
        <f t="shared" si="54"/>
        <v>78731061.395122528</v>
      </c>
      <c r="J670">
        <f t="shared" si="50"/>
        <v>1</v>
      </c>
    </row>
    <row r="671" spans="1:10" x14ac:dyDescent="0.3">
      <c r="A671" s="1">
        <v>45503</v>
      </c>
      <c r="B671" s="26">
        <v>32459853064.558456</v>
      </c>
      <c r="C671" s="26">
        <v>33743476420.613499</v>
      </c>
      <c r="D671" s="5">
        <f t="shared" si="51"/>
        <v>-1.6804944858784138E-4</v>
      </c>
      <c r="E671" s="4">
        <f>C671*(1+ReservesUSDT!$H$14)</f>
        <v>33797561294.749268</v>
      </c>
      <c r="F671" s="4">
        <f t="shared" si="52"/>
        <v>33791881633.210072</v>
      </c>
      <c r="G671" s="5">
        <f t="shared" si="53"/>
        <v>-1.3156264698793321E-2</v>
      </c>
      <c r="H671" s="5"/>
      <c r="I671" s="4">
        <f t="shared" si="54"/>
        <v>48405212.596572876</v>
      </c>
      <c r="J671">
        <f t="shared" si="50"/>
        <v>1</v>
      </c>
    </row>
    <row r="672" spans="1:10" x14ac:dyDescent="0.3">
      <c r="A672" s="1">
        <v>45504</v>
      </c>
      <c r="B672" s="26">
        <v>32462933336.22538</v>
      </c>
      <c r="C672" s="26">
        <v>33470597704.766102</v>
      </c>
      <c r="D672" s="5">
        <f t="shared" si="51"/>
        <v>9.4894812394783813E-5</v>
      </c>
      <c r="E672" s="4">
        <f>C672*(1+ReservesUSDT!$H$14)</f>
        <v>33524245202.182976</v>
      </c>
      <c r="F672" s="4">
        <f t="shared" si="52"/>
        <v>33527426479.142117</v>
      </c>
      <c r="G672" s="5">
        <f t="shared" si="53"/>
        <v>-7.825996697622576E-3</v>
      </c>
      <c r="H672" s="5"/>
      <c r="I672" s="4">
        <f t="shared" si="54"/>
        <v>56828774.376014709</v>
      </c>
      <c r="J672">
        <f t="shared" si="50"/>
        <v>1</v>
      </c>
    </row>
    <row r="673" spans="1:10" x14ac:dyDescent="0.3">
      <c r="A673" s="1">
        <v>45505</v>
      </c>
      <c r="B673" s="26">
        <v>32546193443.387444</v>
      </c>
      <c r="C673" s="26">
        <v>33320722189.597801</v>
      </c>
      <c r="D673" s="5">
        <f t="shared" si="51"/>
        <v>2.5647746092357484E-3</v>
      </c>
      <c r="E673" s="4">
        <f>C673*(1+ReservesUSDT!$H$14)</f>
        <v>33374129462.851852</v>
      </c>
      <c r="F673" s="4">
        <f t="shared" si="52"/>
        <v>33459726582.703518</v>
      </c>
      <c r="G673" s="5">
        <f t="shared" si="53"/>
        <v>-2.0192392780494406E-3</v>
      </c>
      <c r="H673" s="5"/>
      <c r="I673" s="4">
        <f t="shared" si="54"/>
        <v>139004393.10571671</v>
      </c>
      <c r="J673">
        <f t="shared" si="50"/>
        <v>1</v>
      </c>
    </row>
    <row r="674" spans="1:10" x14ac:dyDescent="0.3">
      <c r="A674" s="1">
        <v>45506</v>
      </c>
      <c r="B674" s="26">
        <v>32755067823.150818</v>
      </c>
      <c r="C674" s="26">
        <v>32990961503.7388</v>
      </c>
      <c r="D674" s="5">
        <f t="shared" si="51"/>
        <v>6.4177821632720698E-3</v>
      </c>
      <c r="E674" s="4">
        <f>C674*(1+ReservesUSDT!$H$14)</f>
        <v>33043840228.45306</v>
      </c>
      <c r="F674" s="4">
        <f t="shared" si="52"/>
        <v>33255908396.877239</v>
      </c>
      <c r="G674" s="5">
        <f t="shared" si="53"/>
        <v>-6.0914480374636209E-3</v>
      </c>
      <c r="H674" s="5"/>
      <c r="I674" s="4">
        <f t="shared" si="54"/>
        <v>264946893.13843918</v>
      </c>
      <c r="J674">
        <f t="shared" si="50"/>
        <v>1</v>
      </c>
    </row>
    <row r="675" spans="1:10" x14ac:dyDescent="0.3">
      <c r="A675" s="1">
        <v>45507</v>
      </c>
      <c r="B675" s="26">
        <v>32755067823.150818</v>
      </c>
      <c r="C675" s="26">
        <v>32997407960.663898</v>
      </c>
      <c r="D675" s="5">
        <f t="shared" si="51"/>
        <v>0</v>
      </c>
      <c r="E675" s="4">
        <f>C675*(1+ReservesUSDT!$H$14)</f>
        <v>33050297017.917908</v>
      </c>
      <c r="F675" s="4">
        <f t="shared" si="52"/>
        <v>33050297017.917908</v>
      </c>
      <c r="G675" s="5">
        <f t="shared" si="53"/>
        <v>-6.1827022285952235E-3</v>
      </c>
      <c r="H675" s="5"/>
      <c r="I675" s="4">
        <f t="shared" si="54"/>
        <v>52889057.254009247</v>
      </c>
      <c r="J675">
        <f t="shared" si="50"/>
        <v>1</v>
      </c>
    </row>
    <row r="676" spans="1:10" x14ac:dyDescent="0.3">
      <c r="A676" s="1">
        <v>45508</v>
      </c>
      <c r="B676" s="26">
        <v>32755067823.150818</v>
      </c>
      <c r="C676" s="26">
        <v>33109726376.031502</v>
      </c>
      <c r="D676" s="5">
        <f t="shared" si="51"/>
        <v>0</v>
      </c>
      <c r="E676" s="4">
        <f>C676*(1+ReservesUSDT!$H$14)</f>
        <v>33162795460.004826</v>
      </c>
      <c r="F676" s="4">
        <f t="shared" si="52"/>
        <v>33162795460.004826</v>
      </c>
      <c r="G676" s="5">
        <f t="shared" si="53"/>
        <v>3.4038557059238501E-3</v>
      </c>
      <c r="H676" s="5"/>
      <c r="I676" s="4">
        <f t="shared" si="54"/>
        <v>53069083.973323822</v>
      </c>
      <c r="J676">
        <f t="shared" si="50"/>
        <v>1</v>
      </c>
    </row>
    <row r="677" spans="1:10" x14ac:dyDescent="0.3">
      <c r="A677" s="1">
        <v>45509</v>
      </c>
      <c r="B677" s="26">
        <v>32664072742.653893</v>
      </c>
      <c r="C677" s="26">
        <v>33250262887.1721</v>
      </c>
      <c r="D677" s="5">
        <f t="shared" si="51"/>
        <v>-2.7780458580705892E-3</v>
      </c>
      <c r="E677" s="4">
        <f>C677*(1+ReservesUSDT!$H$14)</f>
        <v>33303557226.522842</v>
      </c>
      <c r="F677" s="4">
        <f t="shared" si="52"/>
        <v>33211038417.310684</v>
      </c>
      <c r="G677" s="5">
        <f t="shared" si="53"/>
        <v>1.4547313227571796E-3</v>
      </c>
      <c r="H677" s="5"/>
      <c r="I677" s="4">
        <f t="shared" si="54"/>
        <v>-39224469.861415863</v>
      </c>
      <c r="J677">
        <f t="shared" si="50"/>
        <v>0</v>
      </c>
    </row>
    <row r="678" spans="1:10" x14ac:dyDescent="0.3">
      <c r="A678" s="1">
        <v>45510</v>
      </c>
      <c r="B678" s="26">
        <v>32691372784.241669</v>
      </c>
      <c r="C678" s="26">
        <v>33722574523.869099</v>
      </c>
      <c r="D678" s="5">
        <f t="shared" si="51"/>
        <v>8.3578192477286621E-4</v>
      </c>
      <c r="E678" s="4">
        <f>C678*(1+ReservesUSDT!$H$14)</f>
        <v>33776625895.930553</v>
      </c>
      <c r="F678" s="4">
        <f t="shared" si="52"/>
        <v>33804855789.334187</v>
      </c>
      <c r="G678" s="5">
        <f t="shared" si="53"/>
        <v>1.7880120596108346E-2</v>
      </c>
      <c r="H678" s="5"/>
      <c r="I678" s="4">
        <f t="shared" si="54"/>
        <v>82281265.465087891</v>
      </c>
      <c r="J678">
        <f t="shared" si="50"/>
        <v>1</v>
      </c>
    </row>
    <row r="679" spans="1:10" x14ac:dyDescent="0.3">
      <c r="A679" s="1">
        <v>45511</v>
      </c>
      <c r="B679" s="26">
        <v>32638469095.271042</v>
      </c>
      <c r="C679" s="26">
        <v>34105143712.2691</v>
      </c>
      <c r="D679" s="5">
        <f t="shared" si="51"/>
        <v>-1.6182767643250569E-3</v>
      </c>
      <c r="E679" s="4">
        <f>C679*(1+ReservesUSDT!$H$14)</f>
        <v>34159808275.637371</v>
      </c>
      <c r="F679" s="4">
        <f t="shared" si="52"/>
        <v>34104528251.631111</v>
      </c>
      <c r="G679" s="5">
        <f t="shared" si="53"/>
        <v>8.864775645381533E-3</v>
      </c>
      <c r="H679" s="5"/>
      <c r="I679" s="4">
        <f t="shared" si="54"/>
        <v>-615460.63798904419</v>
      </c>
      <c r="J679">
        <f t="shared" si="50"/>
        <v>0</v>
      </c>
    </row>
    <row r="680" spans="1:10" x14ac:dyDescent="0.3">
      <c r="A680" s="1">
        <v>45512</v>
      </c>
      <c r="B680" s="26">
        <v>32640765718.500809</v>
      </c>
      <c r="C680" s="26">
        <v>34552103327.9188</v>
      </c>
      <c r="D680" s="5">
        <f t="shared" si="51"/>
        <v>7.0365531638847645E-5</v>
      </c>
      <c r="E680" s="4">
        <f>C680*(1+ReservesUSDT!$H$14)</f>
        <v>34607484289.154762</v>
      </c>
      <c r="F680" s="4">
        <f t="shared" si="52"/>
        <v>34609919463.185448</v>
      </c>
      <c r="G680" s="5">
        <f t="shared" si="53"/>
        <v>1.4818888794632874E-2</v>
      </c>
      <c r="H680" s="5"/>
      <c r="I680" s="4">
        <f t="shared" si="54"/>
        <v>57816135.266647339</v>
      </c>
      <c r="J680">
        <f t="shared" si="50"/>
        <v>1</v>
      </c>
    </row>
    <row r="681" spans="1:10" x14ac:dyDescent="0.3">
      <c r="A681" s="1">
        <v>45513</v>
      </c>
      <c r="B681" s="26">
        <v>32660168819.386593</v>
      </c>
      <c r="C681" s="26">
        <v>34510958139.306702</v>
      </c>
      <c r="D681" s="5">
        <f t="shared" si="51"/>
        <v>5.944438023641847E-4</v>
      </c>
      <c r="E681" s="4">
        <f>C681*(1+ReservesUSDT!$H$14)</f>
        <v>34566273152.022133</v>
      </c>
      <c r="F681" s="4">
        <f t="shared" si="52"/>
        <v>34586820858.868179</v>
      </c>
      <c r="G681" s="5">
        <f t="shared" si="53"/>
        <v>-6.6739838391818114E-4</v>
      </c>
      <c r="H681" s="5"/>
      <c r="I681" s="4">
        <f t="shared" si="54"/>
        <v>75862719.561477661</v>
      </c>
      <c r="J681">
        <f t="shared" si="50"/>
        <v>1</v>
      </c>
    </row>
    <row r="682" spans="1:10" x14ac:dyDescent="0.3">
      <c r="A682" s="1">
        <v>45514</v>
      </c>
      <c r="B682" s="26">
        <v>32660168819.386593</v>
      </c>
      <c r="C682" s="26">
        <v>34494714102.586403</v>
      </c>
      <c r="D682" s="5">
        <f t="shared" si="51"/>
        <v>0</v>
      </c>
      <c r="E682" s="4">
        <f>C682*(1+ReservesUSDT!$H$14)</f>
        <v>34550003078.960159</v>
      </c>
      <c r="F682" s="4">
        <f t="shared" si="52"/>
        <v>34550003078.960159</v>
      </c>
      <c r="G682" s="5">
        <f t="shared" si="53"/>
        <v>-1.0645031544892572E-3</v>
      </c>
      <c r="H682" s="5"/>
      <c r="I682" s="4">
        <f t="shared" si="54"/>
        <v>55288976.373756409</v>
      </c>
      <c r="J682">
        <f t="shared" si="50"/>
        <v>1</v>
      </c>
    </row>
    <row r="683" spans="1:10" x14ac:dyDescent="0.3">
      <c r="A683" s="1">
        <v>45515</v>
      </c>
      <c r="B683" s="26">
        <v>32660168819.386593</v>
      </c>
      <c r="C683" s="26">
        <v>34459345223.675598</v>
      </c>
      <c r="D683" s="5">
        <f t="shared" si="51"/>
        <v>0</v>
      </c>
      <c r="E683" s="4">
        <f>C683*(1+ReservesUSDT!$H$14)</f>
        <v>34514577509.940117</v>
      </c>
      <c r="F683" s="4">
        <f t="shared" si="52"/>
        <v>34514577509.940117</v>
      </c>
      <c r="G683" s="5">
        <f t="shared" si="53"/>
        <v>-1.0253419931419761E-3</v>
      </c>
      <c r="H683" s="5"/>
      <c r="I683" s="4">
        <f t="shared" si="54"/>
        <v>55232286.264518738</v>
      </c>
      <c r="J683">
        <f t="shared" si="50"/>
        <v>1</v>
      </c>
    </row>
    <row r="684" spans="1:10" x14ac:dyDescent="0.3">
      <c r="A684" s="1">
        <v>45516</v>
      </c>
      <c r="B684" s="26">
        <v>32665722264.04726</v>
      </c>
      <c r="C684" s="26">
        <v>34424689235.389297</v>
      </c>
      <c r="D684" s="5">
        <f t="shared" si="51"/>
        <v>1.7003723071299547E-4</v>
      </c>
      <c r="E684" s="4">
        <f>C684*(1+ReservesUSDT!$H$14)</f>
        <v>34479865974.18322</v>
      </c>
      <c r="F684" s="4">
        <f t="shared" si="52"/>
        <v>34485728835.108826</v>
      </c>
      <c r="G684" s="5">
        <f t="shared" si="53"/>
        <v>-8.35840300318984E-4</v>
      </c>
      <c r="H684" s="5"/>
      <c r="I684" s="4">
        <f t="shared" si="54"/>
        <v>61039599.719528198</v>
      </c>
      <c r="J684">
        <f t="shared" si="50"/>
        <v>1</v>
      </c>
    </row>
    <row r="685" spans="1:10" x14ac:dyDescent="0.3">
      <c r="A685" s="1">
        <v>45517</v>
      </c>
      <c r="B685" s="26">
        <v>32754621806.17522</v>
      </c>
      <c r="C685" s="26">
        <v>34484174562.353203</v>
      </c>
      <c r="D685" s="5">
        <f t="shared" si="51"/>
        <v>2.7214932340805867E-3</v>
      </c>
      <c r="E685" s="4">
        <f>C685*(1+ReservesUSDT!$H$14)</f>
        <v>34539446645.692589</v>
      </c>
      <c r="F685" s="4">
        <f t="shared" si="52"/>
        <v>34633445516.047729</v>
      </c>
      <c r="G685" s="5">
        <f t="shared" si="53"/>
        <v>4.2834147900774003E-3</v>
      </c>
      <c r="H685" s="5"/>
      <c r="I685" s="4">
        <f t="shared" si="54"/>
        <v>149270953.69452667</v>
      </c>
      <c r="J685">
        <f t="shared" si="50"/>
        <v>1</v>
      </c>
    </row>
    <row r="686" spans="1:10" x14ac:dyDescent="0.3">
      <c r="A686" s="1">
        <v>45518</v>
      </c>
      <c r="B686" s="26">
        <v>32679487287.943947</v>
      </c>
      <c r="C686" s="26">
        <v>34503458148.949097</v>
      </c>
      <c r="D686" s="5">
        <f t="shared" si="51"/>
        <v>-2.293860044420008E-3</v>
      </c>
      <c r="E686" s="4">
        <f>C686*(1+ReservesUSDT!$H$14)</f>
        <v>34558761140.495476</v>
      </c>
      <c r="F686" s="4">
        <f t="shared" si="52"/>
        <v>34479488179.130638</v>
      </c>
      <c r="G686" s="5">
        <f t="shared" si="53"/>
        <v>-4.4453370036704491E-3</v>
      </c>
      <c r="H686" s="5"/>
      <c r="I686" s="4">
        <f t="shared" si="54"/>
        <v>-23969969.818458557</v>
      </c>
      <c r="J686">
        <f t="shared" si="50"/>
        <v>0</v>
      </c>
    </row>
    <row r="687" spans="1:10" x14ac:dyDescent="0.3">
      <c r="A687" s="1">
        <v>45519</v>
      </c>
      <c r="B687" s="26">
        <v>32636816677.205086</v>
      </c>
      <c r="C687" s="26">
        <v>34475527733.251297</v>
      </c>
      <c r="D687" s="5">
        <f t="shared" si="51"/>
        <v>-1.3057307283582458E-3</v>
      </c>
      <c r="E687" s="4">
        <f>C687*(1+ReservesUSDT!$H$14)</f>
        <v>34530785957.240273</v>
      </c>
      <c r="F687" s="4">
        <f t="shared" si="52"/>
        <v>34485698048.941544</v>
      </c>
      <c r="G687" s="5">
        <f t="shared" si="53"/>
        <v>1.8010330601902894E-4</v>
      </c>
      <c r="H687" s="5"/>
      <c r="I687" s="4">
        <f t="shared" si="54"/>
        <v>10170315.690246582</v>
      </c>
      <c r="J687">
        <f t="shared" si="50"/>
        <v>1</v>
      </c>
    </row>
    <row r="688" spans="1:10" x14ac:dyDescent="0.3">
      <c r="A688" s="1">
        <v>45520</v>
      </c>
      <c r="B688" s="26">
        <v>32665950294.073021</v>
      </c>
      <c r="C688" s="26">
        <v>34565781474.974098</v>
      </c>
      <c r="D688" s="5">
        <f t="shared" si="51"/>
        <v>8.9266110589404743E-4</v>
      </c>
      <c r="E688" s="4">
        <f>C688*(1+ReservesUSDT!$H$14)</f>
        <v>34621184359.880661</v>
      </c>
      <c r="F688" s="4">
        <f t="shared" si="52"/>
        <v>34652089344.598717</v>
      </c>
      <c r="G688" s="5">
        <f t="shared" si="53"/>
        <v>4.8249362799915874E-3</v>
      </c>
      <c r="H688" s="5"/>
      <c r="I688" s="4">
        <f t="shared" si="54"/>
        <v>86307869.62461853</v>
      </c>
      <c r="J688">
        <f t="shared" si="50"/>
        <v>1</v>
      </c>
    </row>
    <row r="689" spans="1:10" x14ac:dyDescent="0.3">
      <c r="A689" s="1">
        <v>45521</v>
      </c>
      <c r="B689" s="26">
        <v>32665950294.073021</v>
      </c>
      <c r="C689" s="26">
        <v>34824646496.887398</v>
      </c>
      <c r="D689" s="5">
        <f t="shared" si="51"/>
        <v>0</v>
      </c>
      <c r="E689" s="4">
        <f>C689*(1+ReservesUSDT!$H$14)</f>
        <v>34880464297.019463</v>
      </c>
      <c r="F689" s="4">
        <f t="shared" si="52"/>
        <v>34880464297.019463</v>
      </c>
      <c r="G689" s="5">
        <f t="shared" si="53"/>
        <v>6.5905103195846131E-3</v>
      </c>
      <c r="H689" s="5"/>
      <c r="I689" s="4">
        <f t="shared" si="54"/>
        <v>55817800.132064819</v>
      </c>
      <c r="J689">
        <f t="shared" si="50"/>
        <v>1</v>
      </c>
    </row>
    <row r="690" spans="1:10" x14ac:dyDescent="0.3">
      <c r="A690" s="1">
        <v>45522</v>
      </c>
      <c r="B690" s="26">
        <v>32665950294.073021</v>
      </c>
      <c r="C690" s="26">
        <v>34831557662.6632</v>
      </c>
      <c r="D690" s="5">
        <f t="shared" si="51"/>
        <v>0</v>
      </c>
      <c r="E690" s="4">
        <f>C690*(1+ReservesUSDT!$H$14)</f>
        <v>34887386540.181793</v>
      </c>
      <c r="F690" s="4">
        <f t="shared" si="52"/>
        <v>34887386540.181793</v>
      </c>
      <c r="G690" s="5">
        <f t="shared" si="53"/>
        <v>1.9845616455633401E-4</v>
      </c>
      <c r="H690" s="5"/>
      <c r="I690" s="4">
        <f t="shared" si="54"/>
        <v>55828877.518592834</v>
      </c>
      <c r="J690">
        <f t="shared" si="50"/>
        <v>1</v>
      </c>
    </row>
    <row r="691" spans="1:10" x14ac:dyDescent="0.3">
      <c r="A691" s="1">
        <v>45523</v>
      </c>
      <c r="B691" s="26">
        <v>32710397181.181961</v>
      </c>
      <c r="C691" s="26">
        <v>34777228769.650803</v>
      </c>
      <c r="D691" s="5">
        <f t="shared" si="51"/>
        <v>1.3606488318512093E-3</v>
      </c>
      <c r="E691" s="4">
        <f>C691*(1+ReservesUSDT!$H$14)</f>
        <v>34832970567.483116</v>
      </c>
      <c r="F691" s="4">
        <f t="shared" si="52"/>
        <v>34880366008.195671</v>
      </c>
      <c r="G691" s="5">
        <f t="shared" si="53"/>
        <v>-2.012341044244224E-4</v>
      </c>
      <c r="H691" s="5"/>
      <c r="I691" s="4">
        <f t="shared" si="54"/>
        <v>103137238.54486847</v>
      </c>
      <c r="J691">
        <f t="shared" si="50"/>
        <v>1</v>
      </c>
    </row>
    <row r="692" spans="1:10" x14ac:dyDescent="0.3">
      <c r="A692" s="1">
        <v>45524</v>
      </c>
      <c r="B692" s="26">
        <v>32774545151.001938</v>
      </c>
      <c r="C692" s="26">
        <v>34936724218.784798</v>
      </c>
      <c r="D692" s="5">
        <f t="shared" si="51"/>
        <v>1.9610880743716752E-3</v>
      </c>
      <c r="E692" s="4">
        <f>C692*(1+ReservesUSDT!$H$14)</f>
        <v>34992721659.846764</v>
      </c>
      <c r="F692" s="4">
        <f t="shared" si="52"/>
        <v>35061345468.983696</v>
      </c>
      <c r="G692" s="5">
        <f t="shared" si="53"/>
        <v>5.1885768843566906E-3</v>
      </c>
      <c r="H692" s="5"/>
      <c r="I692" s="4">
        <f t="shared" si="54"/>
        <v>124621250.19889832</v>
      </c>
      <c r="J692">
        <f t="shared" si="50"/>
        <v>1</v>
      </c>
    </row>
    <row r="693" spans="1:10" x14ac:dyDescent="0.3">
      <c r="A693" s="1">
        <v>45525</v>
      </c>
      <c r="B693" s="26">
        <v>32845146698.675648</v>
      </c>
      <c r="C693" s="26">
        <v>34771665385.776901</v>
      </c>
      <c r="D693" s="5">
        <f t="shared" si="51"/>
        <v>2.1541579707186733E-3</v>
      </c>
      <c r="E693" s="4">
        <f>C693*(1+ReservesUSDT!$H$14)</f>
        <v>34827398266.480682</v>
      </c>
      <c r="F693" s="4">
        <f t="shared" si="52"/>
        <v>34902421984.055817</v>
      </c>
      <c r="G693" s="5">
        <f t="shared" si="53"/>
        <v>-4.5327263629534051E-3</v>
      </c>
      <c r="H693" s="5"/>
      <c r="I693" s="4">
        <f t="shared" si="54"/>
        <v>130756598.27891541</v>
      </c>
      <c r="J693">
        <f t="shared" si="50"/>
        <v>1</v>
      </c>
    </row>
    <row r="694" spans="1:10" x14ac:dyDescent="0.3">
      <c r="A694" s="1">
        <v>45526</v>
      </c>
      <c r="B694" s="26">
        <v>32799984924.223141</v>
      </c>
      <c r="C694" s="26">
        <v>34836415291.069603</v>
      </c>
      <c r="D694" s="5">
        <f t="shared" si="51"/>
        <v>-1.3749907974783986E-3</v>
      </c>
      <c r="E694" s="4">
        <f>C694*(1+ReservesUSDT!$H$14)</f>
        <v>34892251954.514503</v>
      </c>
      <c r="F694" s="4">
        <f t="shared" si="52"/>
        <v>34844275429.173752</v>
      </c>
      <c r="G694" s="5">
        <f t="shared" si="53"/>
        <v>-1.6659747827422243E-3</v>
      </c>
      <c r="H694" s="5"/>
      <c r="I694" s="4">
        <f t="shared" si="54"/>
        <v>7860138.1041488647</v>
      </c>
      <c r="J694">
        <f t="shared" si="50"/>
        <v>1</v>
      </c>
    </row>
    <row r="695" spans="1:10" x14ac:dyDescent="0.3">
      <c r="A695" s="1">
        <v>45527</v>
      </c>
      <c r="B695" s="26">
        <v>32886186694.687561</v>
      </c>
      <c r="C695" s="26">
        <v>34706748649.242401</v>
      </c>
      <c r="D695" s="5">
        <f t="shared" si="51"/>
        <v>2.628103966010039E-3</v>
      </c>
      <c r="E695" s="4">
        <f>C695*(1+ReservesUSDT!$H$14)</f>
        <v>34762377479.803833</v>
      </c>
      <c r="F695" s="4">
        <f t="shared" si="52"/>
        <v>34853736621.926445</v>
      </c>
      <c r="G695" s="5">
        <f t="shared" si="53"/>
        <v>2.7152789478789648E-4</v>
      </c>
      <c r="H695" s="5"/>
      <c r="I695" s="4">
        <f t="shared" si="54"/>
        <v>146987972.68404388</v>
      </c>
      <c r="J695">
        <f t="shared" si="50"/>
        <v>1</v>
      </c>
    </row>
    <row r="696" spans="1:10" x14ac:dyDescent="0.3">
      <c r="A696" s="1">
        <v>45528</v>
      </c>
      <c r="B696" s="26">
        <v>32886186694.687561</v>
      </c>
      <c r="C696" s="26">
        <v>34813574600.931099</v>
      </c>
      <c r="D696" s="5">
        <f t="shared" si="51"/>
        <v>0</v>
      </c>
      <c r="E696" s="4">
        <f>C696*(1+ReservesUSDT!$H$14)</f>
        <v>34869374654.755943</v>
      </c>
      <c r="F696" s="4">
        <f t="shared" si="52"/>
        <v>34869374654.755943</v>
      </c>
      <c r="G696" s="5">
        <f t="shared" si="53"/>
        <v>4.4867593392154182E-4</v>
      </c>
      <c r="H696" s="5"/>
      <c r="I696" s="4">
        <f t="shared" si="54"/>
        <v>55800053.82484436</v>
      </c>
      <c r="J696">
        <f t="shared" si="50"/>
        <v>1</v>
      </c>
    </row>
    <row r="697" spans="1:10" x14ac:dyDescent="0.3">
      <c r="A697" s="1">
        <v>45529</v>
      </c>
      <c r="B697" s="26">
        <v>32886186694.687561</v>
      </c>
      <c r="C697" s="26">
        <v>34870903062.718002</v>
      </c>
      <c r="D697" s="5">
        <f t="shared" si="51"/>
        <v>0</v>
      </c>
      <c r="E697" s="4">
        <f>C697*(1+ReservesUSDT!$H$14)</f>
        <v>34926795004.011742</v>
      </c>
      <c r="F697" s="4">
        <f t="shared" si="52"/>
        <v>34926795004.011742</v>
      </c>
      <c r="G697" s="5">
        <f t="shared" si="53"/>
        <v>1.6467272448766614E-3</v>
      </c>
      <c r="H697" s="5"/>
      <c r="I697" s="4">
        <f t="shared" si="54"/>
        <v>55891941.293739319</v>
      </c>
      <c r="J697">
        <f t="shared" si="50"/>
        <v>1</v>
      </c>
    </row>
    <row r="698" spans="1:10" x14ac:dyDescent="0.3">
      <c r="A698" s="1">
        <v>45530</v>
      </c>
      <c r="B698" s="26">
        <v>32891378355.547028</v>
      </c>
      <c r="C698" s="26">
        <v>34791722869.2062</v>
      </c>
      <c r="D698" s="5">
        <f t="shared" si="51"/>
        <v>1.5786752376204246E-4</v>
      </c>
      <c r="E698" s="4">
        <f>C698*(1+ReservesUSDT!$H$14)</f>
        <v>34847487898.537857</v>
      </c>
      <c r="F698" s="4">
        <f t="shared" si="52"/>
        <v>34852989185.161728</v>
      </c>
      <c r="G698" s="5">
        <f t="shared" si="53"/>
        <v>-2.1131575010399977E-3</v>
      </c>
      <c r="H698" s="5"/>
      <c r="I698" s="4">
        <f t="shared" si="54"/>
        <v>61266315.955528259</v>
      </c>
      <c r="J698">
        <f t="shared" si="50"/>
        <v>1</v>
      </c>
    </row>
    <row r="699" spans="1:10" x14ac:dyDescent="0.3">
      <c r="A699" s="1">
        <v>45531</v>
      </c>
      <c r="B699" s="26">
        <v>32958932407.137997</v>
      </c>
      <c r="C699" s="26">
        <v>34552804325.295097</v>
      </c>
      <c r="D699" s="5">
        <f t="shared" si="51"/>
        <v>2.0538528626173037E-3</v>
      </c>
      <c r="E699" s="4">
        <f>C699*(1+ReservesUSDT!$H$14)</f>
        <v>34608186410.106895</v>
      </c>
      <c r="F699" s="4">
        <f t="shared" si="52"/>
        <v>34679266532.835289</v>
      </c>
      <c r="G699" s="5">
        <f t="shared" si="53"/>
        <v>-4.9844405426321195E-3</v>
      </c>
      <c r="H699" s="5"/>
      <c r="I699" s="4">
        <f t="shared" si="54"/>
        <v>126462207.54019165</v>
      </c>
      <c r="J699">
        <f t="shared" si="50"/>
        <v>1</v>
      </c>
    </row>
    <row r="700" spans="1:10" x14ac:dyDescent="0.3">
      <c r="A700" s="1">
        <v>45532</v>
      </c>
      <c r="B700" s="26">
        <v>32953229343.346371</v>
      </c>
      <c r="C700" s="26">
        <v>34315752061.614899</v>
      </c>
      <c r="D700" s="5">
        <f t="shared" si="51"/>
        <v>-1.7303545276214257E-4</v>
      </c>
      <c r="E700" s="4">
        <f>C700*(1+ReservesUSDT!$H$14)</f>
        <v>34370754193.226707</v>
      </c>
      <c r="F700" s="4">
        <f t="shared" si="52"/>
        <v>34364806834.213104</v>
      </c>
      <c r="G700" s="5">
        <f t="shared" si="53"/>
        <v>-9.0676571352639648E-3</v>
      </c>
      <c r="H700" s="5"/>
      <c r="I700" s="4">
        <f t="shared" si="54"/>
        <v>49054772.598205566</v>
      </c>
      <c r="J700">
        <f t="shared" si="50"/>
        <v>1</v>
      </c>
    </row>
    <row r="701" spans="1:10" x14ac:dyDescent="0.3">
      <c r="A701" s="1">
        <v>45533</v>
      </c>
      <c r="B701" s="26">
        <v>32911426809.724743</v>
      </c>
      <c r="C701" s="26">
        <v>34459204036.410202</v>
      </c>
      <c r="D701" s="5">
        <f t="shared" si="51"/>
        <v>-1.2685413373626829E-3</v>
      </c>
      <c r="E701" s="4">
        <f>C701*(1+ReservesUSDT!$H$14)</f>
        <v>34514436096.376305</v>
      </c>
      <c r="F701" s="4">
        <f t="shared" si="52"/>
        <v>34470653107.452293</v>
      </c>
      <c r="G701" s="5">
        <f t="shared" si="53"/>
        <v>3.0800776430906672E-3</v>
      </c>
      <c r="H701" s="5"/>
      <c r="I701" s="4">
        <f t="shared" si="54"/>
        <v>11449071.04209137</v>
      </c>
      <c r="J701">
        <f t="shared" si="50"/>
        <v>1</v>
      </c>
    </row>
    <row r="702" spans="1:10" x14ac:dyDescent="0.3">
      <c r="A702" s="1">
        <v>45534</v>
      </c>
      <c r="B702" s="26">
        <v>32934616711.105652</v>
      </c>
      <c r="C702" s="26">
        <v>34671531089.863098</v>
      </c>
      <c r="D702" s="5">
        <f t="shared" si="51"/>
        <v>7.0461549768048224E-4</v>
      </c>
      <c r="E702" s="4">
        <f>C702*(1+ReservesUSDT!$H$14)</f>
        <v>34727103472.853966</v>
      </c>
      <c r="F702" s="4">
        <f t="shared" si="52"/>
        <v>34751572728.15049</v>
      </c>
      <c r="G702" s="5">
        <f t="shared" si="53"/>
        <v>8.1495299732938248E-3</v>
      </c>
      <c r="H702" s="5"/>
      <c r="I702" s="4">
        <f t="shared" si="54"/>
        <v>80041638.287391663</v>
      </c>
      <c r="J702">
        <f t="shared" si="50"/>
        <v>1</v>
      </c>
    </row>
    <row r="703" spans="1:10" x14ac:dyDescent="0.3">
      <c r="A703" s="1">
        <v>45535</v>
      </c>
      <c r="B703" s="26">
        <v>32934616711.105652</v>
      </c>
      <c r="C703" s="26">
        <v>34747703814.154297</v>
      </c>
      <c r="D703" s="5">
        <f t="shared" si="51"/>
        <v>0</v>
      </c>
      <c r="E703" s="4">
        <f>C703*(1+ReservesUSDT!$H$14)</f>
        <v>34803398288.661598</v>
      </c>
      <c r="F703" s="4">
        <f t="shared" si="52"/>
        <v>34803398288.661598</v>
      </c>
      <c r="G703" s="5">
        <f t="shared" si="53"/>
        <v>1.491315541789196E-3</v>
      </c>
      <c r="H703" s="5"/>
      <c r="I703" s="4">
        <f t="shared" si="54"/>
        <v>55694474.507301331</v>
      </c>
      <c r="J703">
        <f t="shared" si="50"/>
        <v>1</v>
      </c>
    </row>
    <row r="704" spans="1:10" x14ac:dyDescent="0.3">
      <c r="A704" s="1">
        <v>45536</v>
      </c>
      <c r="B704" s="26">
        <v>32934616711.105652</v>
      </c>
      <c r="C704" s="26">
        <v>34724859508.111099</v>
      </c>
      <c r="D704" s="5">
        <f t="shared" si="51"/>
        <v>0</v>
      </c>
      <c r="E704" s="4">
        <f>C704*(1+ReservesUSDT!$H$14)</f>
        <v>34780517367.202675</v>
      </c>
      <c r="F704" s="4">
        <f t="shared" si="52"/>
        <v>34780517367.202675</v>
      </c>
      <c r="G704" s="5">
        <f t="shared" si="53"/>
        <v>-6.5743354338985874E-4</v>
      </c>
      <c r="H704" s="5"/>
      <c r="I704" s="4">
        <f t="shared" si="54"/>
        <v>55657859.091575623</v>
      </c>
      <c r="J704">
        <f t="shared" si="50"/>
        <v>1</v>
      </c>
    </row>
    <row r="705" spans="1:10" x14ac:dyDescent="0.3">
      <c r="A705" s="1">
        <v>45537</v>
      </c>
      <c r="B705" s="26">
        <v>32934616711.105652</v>
      </c>
      <c r="C705" s="26">
        <v>34753454088.978897</v>
      </c>
      <c r="D705" s="5">
        <f t="shared" si="51"/>
        <v>0</v>
      </c>
      <c r="E705" s="4">
        <f>C705*(1+ReservesUSDT!$H$14)</f>
        <v>34809157780.168144</v>
      </c>
      <c r="F705" s="4">
        <f t="shared" si="52"/>
        <v>34809157780.168144</v>
      </c>
      <c r="G705" s="5">
        <f t="shared" si="53"/>
        <v>8.234613839435491E-4</v>
      </c>
      <c r="H705" s="5"/>
      <c r="I705" s="4">
        <f t="shared" si="54"/>
        <v>55703691.189247131</v>
      </c>
      <c r="J705">
        <f t="shared" si="50"/>
        <v>1</v>
      </c>
    </row>
    <row r="706" spans="1:10" x14ac:dyDescent="0.3">
      <c r="A706" s="1">
        <v>45538</v>
      </c>
      <c r="B706" s="26">
        <v>32933667573.689667</v>
      </c>
      <c r="C706" s="26">
        <v>34765849238.281197</v>
      </c>
      <c r="D706" s="5">
        <f t="shared" si="51"/>
        <v>-2.881883898363558E-5</v>
      </c>
      <c r="E706" s="4">
        <f>C706*(1+ReservesUSDT!$H$14)</f>
        <v>34821572796.720688</v>
      </c>
      <c r="F706" s="4">
        <f t="shared" si="52"/>
        <v>34820569279.421104</v>
      </c>
      <c r="G706" s="5">
        <f t="shared" si="53"/>
        <v>3.278303751279409E-4</v>
      </c>
      <c r="H706" s="5"/>
      <c r="I706" s="4">
        <f t="shared" si="54"/>
        <v>54720041.139907837</v>
      </c>
      <c r="J706">
        <f t="shared" si="50"/>
        <v>1</v>
      </c>
    </row>
    <row r="707" spans="1:10" x14ac:dyDescent="0.3">
      <c r="A707" s="1">
        <v>45539</v>
      </c>
      <c r="B707" s="26">
        <v>33035616525.806858</v>
      </c>
      <c r="C707" s="26">
        <v>34564791785.332703</v>
      </c>
      <c r="D707" s="5">
        <f t="shared" si="51"/>
        <v>3.0955845378920744E-3</v>
      </c>
      <c r="E707" s="4">
        <f>C707*(1+ReservesUSDT!$H$14)</f>
        <v>34620193083.940353</v>
      </c>
      <c r="F707" s="4">
        <f t="shared" si="52"/>
        <v>34727362818.349838</v>
      </c>
      <c r="G707" s="5">
        <f t="shared" si="53"/>
        <v>-2.6767644240196565E-3</v>
      </c>
      <c r="H707" s="5"/>
      <c r="I707" s="4">
        <f t="shared" si="54"/>
        <v>162571033.01713562</v>
      </c>
      <c r="J707">
        <f t="shared" ref="J707:J770" si="55">IF(I707&gt;0,1,0)</f>
        <v>1</v>
      </c>
    </row>
    <row r="708" spans="1:10" x14ac:dyDescent="0.3">
      <c r="A708" s="1">
        <v>45540</v>
      </c>
      <c r="B708" s="26">
        <v>33078677069.936195</v>
      </c>
      <c r="C708" s="26">
        <v>34902055785.8228</v>
      </c>
      <c r="D708" s="5">
        <f t="shared" ref="D708:D771" si="56">(B708-B707)/B707</f>
        <v>1.3034581659978753E-3</v>
      </c>
      <c r="E708" s="4">
        <f>C708*(1+ReservesUSDT!$H$14)</f>
        <v>34957997659.467529</v>
      </c>
      <c r="F708" s="4">
        <f t="shared" ref="F708:F771" si="57">E708*(D708+1)</f>
        <v>35003563946.983696</v>
      </c>
      <c r="G708" s="5">
        <f t="shared" ref="G708:G771" si="58">(F708-F707)/F707</f>
        <v>7.9534150081766019E-3</v>
      </c>
      <c r="H708" s="5"/>
      <c r="I708" s="4">
        <f t="shared" ref="I708:I771" si="59">F708-C708</f>
        <v>101508161.1608963</v>
      </c>
      <c r="J708">
        <f t="shared" si="55"/>
        <v>1</v>
      </c>
    </row>
    <row r="709" spans="1:10" x14ac:dyDescent="0.3">
      <c r="A709" s="1">
        <v>45541</v>
      </c>
      <c r="B709" s="26">
        <v>33105084811.799416</v>
      </c>
      <c r="C709" s="26">
        <v>34929814803.672203</v>
      </c>
      <c r="D709" s="5">
        <f t="shared" si="56"/>
        <v>7.9833125754660513E-4</v>
      </c>
      <c r="E709" s="4">
        <f>C709*(1+ReservesUSDT!$H$14)</f>
        <v>34985801170.153641</v>
      </c>
      <c r="F709" s="4">
        <f t="shared" si="57"/>
        <v>35013731428.79808</v>
      </c>
      <c r="G709" s="5">
        <f t="shared" si="58"/>
        <v>2.9046990271573779E-4</v>
      </c>
      <c r="H709" s="5"/>
      <c r="I709" s="4">
        <f t="shared" si="59"/>
        <v>83916625.12587738</v>
      </c>
      <c r="J709">
        <f t="shared" si="55"/>
        <v>1</v>
      </c>
    </row>
    <row r="710" spans="1:10" x14ac:dyDescent="0.3">
      <c r="A710" s="1">
        <v>45542</v>
      </c>
      <c r="B710" s="26">
        <v>33105084811.799416</v>
      </c>
      <c r="C710" s="26">
        <v>34868344534.032097</v>
      </c>
      <c r="D710" s="5">
        <f t="shared" si="56"/>
        <v>0</v>
      </c>
      <c r="E710" s="4">
        <f>C710*(1+ReservesUSDT!$H$14)</f>
        <v>34924232374.453117</v>
      </c>
      <c r="F710" s="4">
        <f t="shared" si="57"/>
        <v>34924232374.453117</v>
      </c>
      <c r="G710" s="5">
        <f t="shared" si="58"/>
        <v>-2.5561130074628928E-3</v>
      </c>
      <c r="H710" s="5"/>
      <c r="I710" s="4">
        <f t="shared" si="59"/>
        <v>55887840.421020508</v>
      </c>
      <c r="J710">
        <f t="shared" si="55"/>
        <v>1</v>
      </c>
    </row>
    <row r="711" spans="1:10" x14ac:dyDescent="0.3">
      <c r="A711" s="1">
        <v>45543</v>
      </c>
      <c r="B711" s="26">
        <v>33105084811.799416</v>
      </c>
      <c r="C711" s="26">
        <v>34958889878.542801</v>
      </c>
      <c r="D711" s="5">
        <f t="shared" si="56"/>
        <v>0</v>
      </c>
      <c r="E711" s="4">
        <f>C711*(1+ReservesUSDT!$H$14)</f>
        <v>35014922847.269524</v>
      </c>
      <c r="F711" s="4">
        <f t="shared" si="57"/>
        <v>35014922847.269524</v>
      </c>
      <c r="G711" s="5">
        <f t="shared" si="58"/>
        <v>2.5967778430756815E-3</v>
      </c>
      <c r="H711" s="5"/>
      <c r="I711" s="4">
        <f t="shared" si="59"/>
        <v>56032968.726722717</v>
      </c>
      <c r="J711">
        <f t="shared" si="55"/>
        <v>1</v>
      </c>
    </row>
    <row r="712" spans="1:10" x14ac:dyDescent="0.3">
      <c r="A712" s="1">
        <v>45544</v>
      </c>
      <c r="B712" s="26">
        <v>33191723353.234318</v>
      </c>
      <c r="C712" s="26">
        <v>34971059795.6185</v>
      </c>
      <c r="D712" s="5">
        <f t="shared" si="56"/>
        <v>2.6170765587050305E-3</v>
      </c>
      <c r="E712" s="4">
        <f>C712*(1+ReservesUSDT!$H$14)</f>
        <v>35027112270.587708</v>
      </c>
      <c r="F712" s="4">
        <f t="shared" si="57"/>
        <v>35118780905.03019</v>
      </c>
      <c r="G712" s="5">
        <f t="shared" si="58"/>
        <v>2.9661084279317433E-3</v>
      </c>
      <c r="H712" s="5"/>
      <c r="I712" s="4">
        <f t="shared" si="59"/>
        <v>147721109.41168976</v>
      </c>
      <c r="J712">
        <f t="shared" si="55"/>
        <v>1</v>
      </c>
    </row>
    <row r="713" spans="1:10" x14ac:dyDescent="0.3">
      <c r="A713" s="1">
        <v>45545</v>
      </c>
      <c r="B713" s="26">
        <v>33360955334.535297</v>
      </c>
      <c r="C713" s="26">
        <v>35143085582.600601</v>
      </c>
      <c r="D713" s="5">
        <f t="shared" si="56"/>
        <v>5.0986199029189319E-3</v>
      </c>
      <c r="E713" s="4">
        <f>C713*(1+ReservesUSDT!$H$14)</f>
        <v>35199413784.733215</v>
      </c>
      <c r="F713" s="4">
        <f t="shared" si="57"/>
        <v>35378882216.427132</v>
      </c>
      <c r="G713" s="5">
        <f t="shared" si="58"/>
        <v>7.4063308774960038E-3</v>
      </c>
      <c r="H713" s="5"/>
      <c r="I713" s="4">
        <f t="shared" si="59"/>
        <v>235796633.82653046</v>
      </c>
      <c r="J713">
        <f t="shared" si="55"/>
        <v>1</v>
      </c>
    </row>
    <row r="714" spans="1:10" x14ac:dyDescent="0.3">
      <c r="A714" s="1">
        <v>45546</v>
      </c>
      <c r="B714" s="26">
        <v>33252213276.138046</v>
      </c>
      <c r="C714" s="26">
        <v>35331161068.179199</v>
      </c>
      <c r="D714" s="5">
        <f t="shared" si="56"/>
        <v>-3.2595606842433923E-3</v>
      </c>
      <c r="E714" s="4">
        <f>C714*(1+ReservesUSDT!$H$14)</f>
        <v>35387790722.326973</v>
      </c>
      <c r="F714" s="4">
        <f t="shared" si="57"/>
        <v>35272442070.986244</v>
      </c>
      <c r="G714" s="5">
        <f t="shared" si="58"/>
        <v>-3.008578529693206E-3</v>
      </c>
      <c r="H714" s="5"/>
      <c r="I714" s="4">
        <f t="shared" si="59"/>
        <v>-58718997.192955017</v>
      </c>
      <c r="J714">
        <f t="shared" si="55"/>
        <v>0</v>
      </c>
    </row>
    <row r="715" spans="1:10" x14ac:dyDescent="0.3">
      <c r="A715" s="1">
        <v>45547</v>
      </c>
      <c r="B715" s="26">
        <v>33354096075.228863</v>
      </c>
      <c r="C715" s="26">
        <v>35384039419.047798</v>
      </c>
      <c r="D715" s="5">
        <f t="shared" si="56"/>
        <v>3.0639403832985789E-3</v>
      </c>
      <c r="E715" s="4">
        <f>C715*(1+ReservesUSDT!$H$14)</f>
        <v>35440753827.917213</v>
      </c>
      <c r="F715" s="4">
        <f t="shared" si="57"/>
        <v>35549342184.78511</v>
      </c>
      <c r="G715" s="5">
        <f t="shared" si="58"/>
        <v>7.8503244329270212E-3</v>
      </c>
      <c r="H715" s="5"/>
      <c r="I715" s="4">
        <f t="shared" si="59"/>
        <v>165302765.73731232</v>
      </c>
      <c r="J715">
        <f t="shared" si="55"/>
        <v>1</v>
      </c>
    </row>
    <row r="716" spans="1:10" x14ac:dyDescent="0.3">
      <c r="A716" s="1">
        <v>45548</v>
      </c>
      <c r="B716" s="26">
        <v>33604853348.230961</v>
      </c>
      <c r="C716" s="26">
        <v>35402218346.253098</v>
      </c>
      <c r="D716" s="5">
        <f t="shared" si="56"/>
        <v>7.5180353392436368E-3</v>
      </c>
      <c r="E716" s="4">
        <f>C716*(1+ReservesUSDT!$H$14)</f>
        <v>35458961892.754265</v>
      </c>
      <c r="F716" s="4">
        <f t="shared" si="57"/>
        <v>35725543621.356888</v>
      </c>
      <c r="G716" s="5">
        <f t="shared" si="58"/>
        <v>4.9565315626906433E-3</v>
      </c>
      <c r="H716" s="5"/>
      <c r="I716" s="4">
        <f t="shared" si="59"/>
        <v>323325275.10379028</v>
      </c>
      <c r="J716">
        <f t="shared" si="55"/>
        <v>1</v>
      </c>
    </row>
    <row r="717" spans="1:10" x14ac:dyDescent="0.3">
      <c r="A717" s="1">
        <v>45549</v>
      </c>
      <c r="B717" s="26">
        <v>33604853348.230961</v>
      </c>
      <c r="C717" s="26">
        <v>35781691916.975197</v>
      </c>
      <c r="D717" s="5">
        <f t="shared" si="56"/>
        <v>0</v>
      </c>
      <c r="E717" s="4">
        <f>C717*(1+ReservesUSDT!$H$14)</f>
        <v>35839043693.05101</v>
      </c>
      <c r="F717" s="4">
        <f t="shared" si="57"/>
        <v>35839043693.05101</v>
      </c>
      <c r="G717" s="5">
        <f t="shared" si="58"/>
        <v>3.1770005488809825E-3</v>
      </c>
      <c r="H717" s="5"/>
      <c r="I717" s="4">
        <f t="shared" si="59"/>
        <v>57351776.075813293</v>
      </c>
      <c r="J717">
        <f t="shared" si="55"/>
        <v>1</v>
      </c>
    </row>
    <row r="718" spans="1:10" x14ac:dyDescent="0.3">
      <c r="A718" s="1">
        <v>45550</v>
      </c>
      <c r="B718" s="26">
        <v>33604853348.230961</v>
      </c>
      <c r="C718" s="26">
        <v>35751155721.4151</v>
      </c>
      <c r="D718" s="5">
        <f t="shared" si="56"/>
        <v>0</v>
      </c>
      <c r="E718" s="4">
        <f>C718*(1+ReservesUSDT!$H$14)</f>
        <v>35808458553.325439</v>
      </c>
      <c r="F718" s="4">
        <f t="shared" si="57"/>
        <v>35808458553.325439</v>
      </c>
      <c r="G718" s="5">
        <f t="shared" si="58"/>
        <v>-8.5340278573060716E-4</v>
      </c>
      <c r="H718" s="5"/>
      <c r="I718" s="4">
        <f t="shared" si="59"/>
        <v>57302831.910339355</v>
      </c>
      <c r="J718">
        <f t="shared" si="55"/>
        <v>1</v>
      </c>
    </row>
    <row r="719" spans="1:10" x14ac:dyDescent="0.3">
      <c r="A719" s="1">
        <v>45551</v>
      </c>
      <c r="B719" s="26">
        <v>33650684968.738335</v>
      </c>
      <c r="C719" s="26">
        <v>35734339821.338699</v>
      </c>
      <c r="D719" s="5">
        <f t="shared" si="56"/>
        <v>1.3638393250059071E-3</v>
      </c>
      <c r="E719" s="4">
        <f>C719*(1+ReservesUSDT!$H$14)</f>
        <v>35791615700.310707</v>
      </c>
      <c r="F719" s="4">
        <f t="shared" si="57"/>
        <v>35840429713.308289</v>
      </c>
      <c r="G719" s="5">
        <f t="shared" si="58"/>
        <v>8.9283820847072014E-4</v>
      </c>
      <c r="H719" s="5"/>
      <c r="I719" s="4">
        <f t="shared" si="59"/>
        <v>106089891.96958923</v>
      </c>
      <c r="J719">
        <f t="shared" si="55"/>
        <v>1</v>
      </c>
    </row>
    <row r="720" spans="1:10" x14ac:dyDescent="0.3">
      <c r="A720" s="1">
        <v>45552</v>
      </c>
      <c r="B720" s="26">
        <v>33693032532.493519</v>
      </c>
      <c r="C720" s="26">
        <v>35445097820.625702</v>
      </c>
      <c r="D720" s="5">
        <f t="shared" si="56"/>
        <v>1.2584458175078838E-3</v>
      </c>
      <c r="E720" s="4">
        <f>C720*(1+ReservesUSDT!$H$14)</f>
        <v>35501910095.403275</v>
      </c>
      <c r="F720" s="4">
        <f t="shared" si="57"/>
        <v>35546587325.676369</v>
      </c>
      <c r="G720" s="5">
        <f t="shared" si="58"/>
        <v>-8.1986290338145733E-3</v>
      </c>
      <c r="H720" s="5"/>
      <c r="I720" s="4">
        <f t="shared" si="59"/>
        <v>101489505.05066681</v>
      </c>
      <c r="J720">
        <f t="shared" si="55"/>
        <v>1</v>
      </c>
    </row>
    <row r="721" spans="1:10" x14ac:dyDescent="0.3">
      <c r="A721" s="1">
        <v>45553</v>
      </c>
      <c r="B721" s="26">
        <v>33989840029.286217</v>
      </c>
      <c r="C721" s="26">
        <v>35629551762.338097</v>
      </c>
      <c r="D721" s="5">
        <f t="shared" si="56"/>
        <v>8.8091654114677009E-3</v>
      </c>
      <c r="E721" s="4">
        <f>C721*(1+ReservesUSDT!$H$14)</f>
        <v>35686659684.431229</v>
      </c>
      <c r="F721" s="4">
        <f t="shared" si="57"/>
        <v>36001029372.574142</v>
      </c>
      <c r="G721" s="5">
        <f t="shared" si="58"/>
        <v>1.2784407198761288E-2</v>
      </c>
      <c r="H721" s="5"/>
      <c r="I721" s="4">
        <f t="shared" si="59"/>
        <v>371477610.23604584</v>
      </c>
      <c r="J721">
        <f t="shared" si="55"/>
        <v>1</v>
      </c>
    </row>
    <row r="722" spans="1:10" x14ac:dyDescent="0.3">
      <c r="A722" s="1">
        <v>45554</v>
      </c>
      <c r="B722" s="26">
        <v>34138403225.971939</v>
      </c>
      <c r="C722" s="26">
        <v>35540249254.353302</v>
      </c>
      <c r="D722" s="5">
        <f t="shared" si="56"/>
        <v>4.3708118825424832E-3</v>
      </c>
      <c r="E722" s="4">
        <f>C722*(1+ReservesUSDT!$H$14)</f>
        <v>35597214040.18969</v>
      </c>
      <c r="F722" s="4">
        <f t="shared" si="57"/>
        <v>35752802766.301956</v>
      </c>
      <c r="G722" s="5">
        <f t="shared" si="58"/>
        <v>-6.894986354509274E-3</v>
      </c>
      <c r="H722" s="5"/>
      <c r="I722" s="4">
        <f t="shared" si="59"/>
        <v>212553511.94865417</v>
      </c>
      <c r="J722">
        <f t="shared" si="55"/>
        <v>1</v>
      </c>
    </row>
    <row r="723" spans="1:10" x14ac:dyDescent="0.3">
      <c r="A723" s="1">
        <v>45555</v>
      </c>
      <c r="B723" s="26">
        <v>34313774261.881454</v>
      </c>
      <c r="C723" s="26">
        <v>35606165703.314499</v>
      </c>
      <c r="D723" s="5">
        <f t="shared" si="56"/>
        <v>5.1370602997651621E-3</v>
      </c>
      <c r="E723" s="4">
        <f>C723*(1+ReservesUSDT!$H$14)</f>
        <v>35663236141.656906</v>
      </c>
      <c r="F723" s="4">
        <f t="shared" si="57"/>
        <v>35846440336.201363</v>
      </c>
      <c r="G723" s="5">
        <f t="shared" si="58"/>
        <v>2.619027395179841E-3</v>
      </c>
      <c r="H723" s="5"/>
      <c r="I723" s="4">
        <f t="shared" si="59"/>
        <v>240274632.88686371</v>
      </c>
      <c r="J723">
        <f t="shared" si="55"/>
        <v>1</v>
      </c>
    </row>
    <row r="724" spans="1:10" x14ac:dyDescent="0.3">
      <c r="A724" s="1">
        <v>45556</v>
      </c>
      <c r="B724" s="26">
        <v>34313774261.881454</v>
      </c>
      <c r="C724" s="26">
        <v>35807440399.710403</v>
      </c>
      <c r="D724" s="5">
        <f t="shared" si="56"/>
        <v>0</v>
      </c>
      <c r="E724" s="4">
        <f>C724*(1+ReservesUSDT!$H$14)</f>
        <v>35864833446.087784</v>
      </c>
      <c r="F724" s="4">
        <f t="shared" si="57"/>
        <v>35864833446.087784</v>
      </c>
      <c r="G724" s="5">
        <f t="shared" si="58"/>
        <v>5.1310840669013314E-4</v>
      </c>
      <c r="H724" s="5"/>
      <c r="I724" s="4">
        <f t="shared" si="59"/>
        <v>57393046.377380371</v>
      </c>
      <c r="J724">
        <f t="shared" si="55"/>
        <v>1</v>
      </c>
    </row>
    <row r="725" spans="1:10" x14ac:dyDescent="0.3">
      <c r="A725" s="1">
        <v>45557</v>
      </c>
      <c r="B725" s="26">
        <v>34313774261.881454</v>
      </c>
      <c r="C725" s="26">
        <v>35842497426.290497</v>
      </c>
      <c r="D725" s="5">
        <f t="shared" si="56"/>
        <v>0</v>
      </c>
      <c r="E725" s="4">
        <f>C725*(1+ReservesUSDT!$H$14)</f>
        <v>35899946662.932526</v>
      </c>
      <c r="F725" s="4">
        <f t="shared" si="57"/>
        <v>35899946662.932526</v>
      </c>
      <c r="G725" s="5">
        <f t="shared" si="58"/>
        <v>9.7904307565025231E-4</v>
      </c>
      <c r="H725" s="5"/>
      <c r="I725" s="4">
        <f t="shared" si="59"/>
        <v>57449236.642028809</v>
      </c>
      <c r="J725">
        <f t="shared" si="55"/>
        <v>1</v>
      </c>
    </row>
    <row r="726" spans="1:10" x14ac:dyDescent="0.3">
      <c r="A726" s="1">
        <v>45558</v>
      </c>
      <c r="B726" s="26">
        <v>34450689418.851898</v>
      </c>
      <c r="C726" s="26">
        <v>35933160701.080597</v>
      </c>
      <c r="D726" s="5">
        <f t="shared" si="56"/>
        <v>3.9900931889774735E-3</v>
      </c>
      <c r="E726" s="4">
        <f>C726*(1+ReservesUSDT!$H$14)</f>
        <v>35990755255.049881</v>
      </c>
      <c r="F726" s="4">
        <f t="shared" si="57"/>
        <v>36134361722.459213</v>
      </c>
      <c r="G726" s="5">
        <f t="shared" si="58"/>
        <v>6.5296770975073973E-3</v>
      </c>
      <c r="H726" s="5"/>
      <c r="I726" s="4">
        <f t="shared" si="59"/>
        <v>201201021.37861633</v>
      </c>
      <c r="J726">
        <f t="shared" si="55"/>
        <v>1</v>
      </c>
    </row>
    <row r="727" spans="1:10" x14ac:dyDescent="0.3">
      <c r="A727" s="1">
        <v>45559</v>
      </c>
      <c r="B727" s="26">
        <v>34466305715.286575</v>
      </c>
      <c r="C727" s="26">
        <v>35869086019.773102</v>
      </c>
      <c r="D727" s="5">
        <f t="shared" si="56"/>
        <v>4.5329416328404934E-4</v>
      </c>
      <c r="E727" s="4">
        <f>C727*(1+ReservesUSDT!$H$14)</f>
        <v>35926577873.266876</v>
      </c>
      <c r="F727" s="4">
        <f t="shared" si="57"/>
        <v>35942863181.323593</v>
      </c>
      <c r="G727" s="5">
        <f t="shared" si="58"/>
        <v>-5.2996242913181087E-3</v>
      </c>
      <c r="H727" s="5"/>
      <c r="I727" s="4">
        <f t="shared" si="59"/>
        <v>73777161.550491333</v>
      </c>
      <c r="J727">
        <f t="shared" si="55"/>
        <v>1</v>
      </c>
    </row>
    <row r="728" spans="1:10" x14ac:dyDescent="0.3">
      <c r="A728" s="1">
        <v>45560</v>
      </c>
      <c r="B728" s="26">
        <v>34453416414.946899</v>
      </c>
      <c r="C728" s="26">
        <v>35999493461.128403</v>
      </c>
      <c r="D728" s="5">
        <f t="shared" si="56"/>
        <v>-3.7396814286247139E-4</v>
      </c>
      <c r="E728" s="4">
        <f>C728*(1+ReservesUSDT!$H$14)</f>
        <v>36057194334.877357</v>
      </c>
      <c r="F728" s="4">
        <f t="shared" si="57"/>
        <v>36043710092.875114</v>
      </c>
      <c r="G728" s="5">
        <f t="shared" si="58"/>
        <v>2.8057562093139745E-3</v>
      </c>
      <c r="H728" s="5"/>
      <c r="I728" s="4">
        <f t="shared" si="59"/>
        <v>44216631.746711731</v>
      </c>
      <c r="J728">
        <f t="shared" si="55"/>
        <v>1</v>
      </c>
    </row>
    <row r="729" spans="1:10" x14ac:dyDescent="0.3">
      <c r="A729" s="1">
        <v>45561</v>
      </c>
      <c r="B729" s="26">
        <v>34453891616.34761</v>
      </c>
      <c r="C729" s="26">
        <v>36086801768.210602</v>
      </c>
      <c r="D729" s="5">
        <f t="shared" si="56"/>
        <v>1.3792577054997173E-5</v>
      </c>
      <c r="E729" s="4">
        <f>C729*(1+ReservesUSDT!$H$14)</f>
        <v>36144642581.86203</v>
      </c>
      <c r="F729" s="4">
        <f t="shared" si="57"/>
        <v>36145141109.629959</v>
      </c>
      <c r="G729" s="5">
        <f t="shared" si="58"/>
        <v>2.8141114356286783E-3</v>
      </c>
      <c r="H729" s="5"/>
      <c r="I729" s="4">
        <f t="shared" si="59"/>
        <v>58339341.4193573</v>
      </c>
      <c r="J729">
        <f t="shared" si="55"/>
        <v>1</v>
      </c>
    </row>
    <row r="730" spans="1:10" x14ac:dyDescent="0.3">
      <c r="A730" s="1">
        <v>45562</v>
      </c>
      <c r="B730" s="26">
        <v>34479169223.825531</v>
      </c>
      <c r="C730" s="26">
        <v>36288681074.939201</v>
      </c>
      <c r="D730" s="5">
        <f t="shared" si="56"/>
        <v>7.3366479930316107E-4</v>
      </c>
      <c r="E730" s="4">
        <f>C730*(1+ReservesUSDT!$H$14)</f>
        <v>36346845465.709923</v>
      </c>
      <c r="F730" s="4">
        <f t="shared" si="57"/>
        <v>36373511866.793831</v>
      </c>
      <c r="G730" s="5">
        <f t="shared" si="58"/>
        <v>6.3181592367065947E-3</v>
      </c>
      <c r="H730" s="5"/>
      <c r="I730" s="4">
        <f t="shared" si="59"/>
        <v>84830791.854629517</v>
      </c>
      <c r="J730">
        <f t="shared" si="55"/>
        <v>1</v>
      </c>
    </row>
    <row r="731" spans="1:10" x14ac:dyDescent="0.3">
      <c r="A731" s="1">
        <v>45563</v>
      </c>
      <c r="B731" s="26">
        <v>34479169223.825531</v>
      </c>
      <c r="C731" s="26">
        <v>36251017890.741501</v>
      </c>
      <c r="D731" s="5">
        <f t="shared" si="56"/>
        <v>0</v>
      </c>
      <c r="E731" s="4">
        <f>C731*(1+ReservesUSDT!$H$14)</f>
        <v>36309121914.034027</v>
      </c>
      <c r="F731" s="4">
        <f t="shared" si="57"/>
        <v>36309121914.034027</v>
      </c>
      <c r="G731" s="5">
        <f t="shared" si="58"/>
        <v>-1.7702429448003551E-3</v>
      </c>
      <c r="H731" s="5"/>
      <c r="I731" s="4">
        <f t="shared" si="59"/>
        <v>58104023.292526245</v>
      </c>
      <c r="J731">
        <f t="shared" si="55"/>
        <v>1</v>
      </c>
    </row>
    <row r="732" spans="1:10" x14ac:dyDescent="0.3">
      <c r="A732" s="1">
        <v>45564</v>
      </c>
      <c r="B732" s="26">
        <v>34479169223.825531</v>
      </c>
      <c r="C732" s="26">
        <v>36333264088.8358</v>
      </c>
      <c r="D732" s="5">
        <f t="shared" si="56"/>
        <v>0</v>
      </c>
      <c r="E732" s="4">
        <f>C732*(1+ReservesUSDT!$H$14)</f>
        <v>36391499938.357986</v>
      </c>
      <c r="F732" s="4">
        <f t="shared" si="57"/>
        <v>36391499938.357986</v>
      </c>
      <c r="G732" s="5">
        <f t="shared" si="58"/>
        <v>2.2687969298458574E-3</v>
      </c>
      <c r="H732" s="5"/>
      <c r="I732" s="4">
        <f t="shared" si="59"/>
        <v>58235849.522186279</v>
      </c>
      <c r="J732">
        <f t="shared" si="55"/>
        <v>1</v>
      </c>
    </row>
    <row r="733" spans="1:10" x14ac:dyDescent="0.3">
      <c r="A733" s="18">
        <v>45565</v>
      </c>
      <c r="B733" s="26">
        <v>35533322286</v>
      </c>
      <c r="C733" s="26">
        <v>36242038149.597801</v>
      </c>
      <c r="D733" s="5">
        <v>0</v>
      </c>
      <c r="E733" s="4">
        <f>C733*(1+ReservesUSDT!$H$15)</f>
        <v>36307798253.082314</v>
      </c>
      <c r="F733" s="4">
        <f t="shared" si="57"/>
        <v>36307798253.082314</v>
      </c>
      <c r="G733" s="5">
        <f t="shared" si="58"/>
        <v>-2.3000339479672901E-3</v>
      </c>
      <c r="H733" s="5"/>
      <c r="I733" s="4">
        <f t="shared" si="59"/>
        <v>65760103.484512329</v>
      </c>
      <c r="J733">
        <f t="shared" si="55"/>
        <v>1</v>
      </c>
    </row>
    <row r="734" spans="1:10" x14ac:dyDescent="0.3">
      <c r="A734" s="1">
        <v>45566</v>
      </c>
      <c r="B734" s="26">
        <v>35626410308.604004</v>
      </c>
      <c r="C734" s="26">
        <v>35597713928.956398</v>
      </c>
      <c r="D734" s="5">
        <f t="shared" si="56"/>
        <v>2.6197387864483543E-3</v>
      </c>
      <c r="E734" s="4">
        <f>C734*(1+ReservesUSDT!$H$15)</f>
        <v>35662304925.249641</v>
      </c>
      <c r="F734" s="4">
        <f t="shared" si="57"/>
        <v>35755730848.676468</v>
      </c>
      <c r="G734" s="5">
        <f t="shared" si="58"/>
        <v>-1.5205201939199891E-2</v>
      </c>
      <c r="H734" s="5"/>
      <c r="I734" s="4">
        <f t="shared" si="59"/>
        <v>158016919.72006989</v>
      </c>
      <c r="J734">
        <f t="shared" si="55"/>
        <v>1</v>
      </c>
    </row>
    <row r="735" spans="1:10" x14ac:dyDescent="0.3">
      <c r="A735" s="1">
        <v>45567</v>
      </c>
      <c r="B735" s="26">
        <v>35603960710.245903</v>
      </c>
      <c r="C735" s="26">
        <v>35465232316.922798</v>
      </c>
      <c r="D735" s="5">
        <f t="shared" si="56"/>
        <v>-6.3013921873232256E-4</v>
      </c>
      <c r="E735" s="4">
        <f>C735*(1+ReservesUSDT!$H$15)</f>
        <v>35529582929.259674</v>
      </c>
      <c r="F735" s="4">
        <f t="shared" si="57"/>
        <v>35507194345.630745</v>
      </c>
      <c r="G735" s="5">
        <f t="shared" si="58"/>
        <v>-6.9509557530110667E-3</v>
      </c>
      <c r="H735" s="5"/>
      <c r="I735" s="4">
        <f t="shared" si="59"/>
        <v>41962028.707946777</v>
      </c>
      <c r="J735">
        <f t="shared" si="55"/>
        <v>1</v>
      </c>
    </row>
    <row r="736" spans="1:10" x14ac:dyDescent="0.3">
      <c r="A736" s="1">
        <v>45568</v>
      </c>
      <c r="B736" s="26">
        <v>35618506439.837738</v>
      </c>
      <c r="C736" s="26">
        <v>35539041733.4879</v>
      </c>
      <c r="D736" s="5">
        <f t="shared" si="56"/>
        <v>4.08542457121888E-4</v>
      </c>
      <c r="E736" s="4">
        <f>C736*(1+ReservesUSDT!$H$15)</f>
        <v>35603526270.822357</v>
      </c>
      <c r="F736" s="4">
        <f t="shared" si="57"/>
        <v>35618071822.927238</v>
      </c>
      <c r="G736" s="5">
        <f t="shared" si="58"/>
        <v>3.1226763854446107E-3</v>
      </c>
      <c r="H736" s="5"/>
      <c r="I736" s="4">
        <f t="shared" si="59"/>
        <v>79030089.439338684</v>
      </c>
      <c r="J736">
        <f t="shared" si="55"/>
        <v>1</v>
      </c>
    </row>
    <row r="737" spans="1:10" x14ac:dyDescent="0.3">
      <c r="A737" s="1">
        <v>45569</v>
      </c>
      <c r="B737" s="26">
        <v>35550589973.560928</v>
      </c>
      <c r="C737" s="26">
        <v>35535204096.007698</v>
      </c>
      <c r="D737" s="5">
        <f t="shared" si="56"/>
        <v>-1.9067746816258445E-3</v>
      </c>
      <c r="E737" s="4">
        <f>C737*(1+ReservesUSDT!$H$15)</f>
        <v>35599681670.062752</v>
      </c>
      <c r="F737" s="4">
        <f t="shared" si="57"/>
        <v>35531801098.380341</v>
      </c>
      <c r="G737" s="5">
        <f t="shared" si="58"/>
        <v>-2.4221054125497525E-3</v>
      </c>
      <c r="H737" s="5"/>
      <c r="I737" s="4">
        <f t="shared" si="59"/>
        <v>-3402997.6273574829</v>
      </c>
      <c r="J737">
        <f t="shared" si="55"/>
        <v>0</v>
      </c>
    </row>
    <row r="738" spans="1:10" x14ac:dyDescent="0.3">
      <c r="A738" s="1">
        <v>45570</v>
      </c>
      <c r="B738" s="26">
        <v>35550589973.560928</v>
      </c>
      <c r="C738" s="26">
        <v>35524409952.279503</v>
      </c>
      <c r="D738" s="5">
        <f t="shared" si="56"/>
        <v>0</v>
      </c>
      <c r="E738" s="4">
        <f>C738*(1+ReservesUSDT!$H$15)</f>
        <v>35588867940.680855</v>
      </c>
      <c r="F738" s="4">
        <f t="shared" si="57"/>
        <v>35588867940.680855</v>
      </c>
      <c r="G738" s="5">
        <f t="shared" si="58"/>
        <v>1.6060779509180444E-3</v>
      </c>
      <c r="H738" s="5"/>
      <c r="I738" s="4">
        <f t="shared" si="59"/>
        <v>64457988.401351929</v>
      </c>
      <c r="J738">
        <f t="shared" si="55"/>
        <v>1</v>
      </c>
    </row>
    <row r="739" spans="1:10" x14ac:dyDescent="0.3">
      <c r="A739" s="1">
        <v>45571</v>
      </c>
      <c r="B739" s="26">
        <v>35550589973.560928</v>
      </c>
      <c r="C739" s="26">
        <v>35573099708.4076</v>
      </c>
      <c r="D739" s="5">
        <f t="shared" si="56"/>
        <v>0</v>
      </c>
      <c r="E739" s="4">
        <f>C739*(1+ReservesUSDT!$H$15)</f>
        <v>35637646042.927582</v>
      </c>
      <c r="F739" s="4">
        <f t="shared" si="57"/>
        <v>35637646042.927582</v>
      </c>
      <c r="G739" s="5">
        <f t="shared" si="58"/>
        <v>1.3705999957073602E-3</v>
      </c>
      <c r="H739" s="5"/>
      <c r="I739" s="4">
        <f t="shared" si="59"/>
        <v>64546334.519981384</v>
      </c>
      <c r="J739">
        <f t="shared" si="55"/>
        <v>1</v>
      </c>
    </row>
    <row r="740" spans="1:10" x14ac:dyDescent="0.3">
      <c r="A740" s="1">
        <v>45572</v>
      </c>
      <c r="B740" s="26">
        <v>35492093548.545578</v>
      </c>
      <c r="C740" s="26">
        <v>35580052942.845299</v>
      </c>
      <c r="D740" s="5">
        <f t="shared" si="56"/>
        <v>-1.6454417510048157E-3</v>
      </c>
      <c r="E740" s="4">
        <f>C740*(1+ReservesUSDT!$H$15)</f>
        <v>35644611893.802971</v>
      </c>
      <c r="F740" s="4">
        <f t="shared" si="57"/>
        <v>35585960761.19455</v>
      </c>
      <c r="G740" s="5">
        <f t="shared" si="58"/>
        <v>-1.4503001031766899E-3</v>
      </c>
      <c r="H740" s="5"/>
      <c r="I740" s="4">
        <f t="shared" si="59"/>
        <v>5907818.3492507935</v>
      </c>
      <c r="J740">
        <f t="shared" si="55"/>
        <v>1</v>
      </c>
    </row>
    <row r="741" spans="1:10" x14ac:dyDescent="0.3">
      <c r="A741" s="1">
        <v>45573</v>
      </c>
      <c r="B741" s="26">
        <v>35525509164.727554</v>
      </c>
      <c r="C741" s="26">
        <v>35242085528.542999</v>
      </c>
      <c r="D741" s="5">
        <f t="shared" si="56"/>
        <v>9.414946496822149E-4</v>
      </c>
      <c r="E741" s="4">
        <f>C741*(1+ReservesUSDT!$H$15)</f>
        <v>35306031247.649658</v>
      </c>
      <c r="F741" s="4">
        <f t="shared" si="57"/>
        <v>35339271687.17083</v>
      </c>
      <c r="G741" s="5">
        <f t="shared" si="58"/>
        <v>-6.9322021591370665E-3</v>
      </c>
      <c r="H741" s="5"/>
      <c r="I741" s="4">
        <f t="shared" si="59"/>
        <v>97186158.627830505</v>
      </c>
      <c r="J741">
        <f t="shared" si="55"/>
        <v>1</v>
      </c>
    </row>
    <row r="742" spans="1:10" x14ac:dyDescent="0.3">
      <c r="A742" s="1">
        <v>45574</v>
      </c>
      <c r="B742" s="26">
        <v>35477871818.763138</v>
      </c>
      <c r="C742" s="26">
        <v>35071342091.972702</v>
      </c>
      <c r="D742" s="5">
        <f t="shared" si="56"/>
        <v>-1.3409335174769151E-3</v>
      </c>
      <c r="E742" s="4">
        <f>C742*(1+ReservesUSDT!$H$15)</f>
        <v>35134978002.17701</v>
      </c>
      <c r="F742" s="4">
        <f t="shared" si="57"/>
        <v>35087864332.538078</v>
      </c>
      <c r="G742" s="5">
        <f t="shared" si="58"/>
        <v>-7.1141068457282203E-3</v>
      </c>
      <c r="H742" s="5"/>
      <c r="I742" s="4">
        <f t="shared" si="59"/>
        <v>16522240.565376282</v>
      </c>
      <c r="J742">
        <f t="shared" si="55"/>
        <v>1</v>
      </c>
    </row>
    <row r="743" spans="1:10" x14ac:dyDescent="0.3">
      <c r="A743" s="1">
        <v>45575</v>
      </c>
      <c r="B743" s="26">
        <v>35502485863.377548</v>
      </c>
      <c r="C743" s="26">
        <v>34757768490.1838</v>
      </c>
      <c r="D743" s="5">
        <f t="shared" si="56"/>
        <v>6.9378582627926402E-4</v>
      </c>
      <c r="E743" s="4">
        <f>C743*(1+ReservesUSDT!$H$15)</f>
        <v>34820835430.386513</v>
      </c>
      <c r="F743" s="4">
        <f t="shared" si="57"/>
        <v>34844993632.467316</v>
      </c>
      <c r="G743" s="5">
        <f t="shared" si="58"/>
        <v>-6.9217863409697751E-3</v>
      </c>
      <c r="H743" s="5"/>
      <c r="I743" s="4">
        <f t="shared" si="59"/>
        <v>87225142.28351593</v>
      </c>
      <c r="J743">
        <f t="shared" si="55"/>
        <v>1</v>
      </c>
    </row>
    <row r="744" spans="1:10" x14ac:dyDescent="0.3">
      <c r="A744" s="1">
        <v>45576</v>
      </c>
      <c r="B744" s="26">
        <v>35527171887.191071</v>
      </c>
      <c r="C744" s="26">
        <v>34730888280.671799</v>
      </c>
      <c r="D744" s="5">
        <f t="shared" si="56"/>
        <v>6.9533226232439994E-4</v>
      </c>
      <c r="E744" s="4">
        <f>C744*(1+ReservesUSDT!$H$15)</f>
        <v>34793906447.531471</v>
      </c>
      <c r="F744" s="4">
        <f t="shared" si="57"/>
        <v>34818099773.216736</v>
      </c>
      <c r="G744" s="5">
        <f t="shared" si="58"/>
        <v>-7.7181415311039405E-4</v>
      </c>
      <c r="H744" s="5"/>
      <c r="I744" s="4">
        <f t="shared" si="59"/>
        <v>87211492.544937134</v>
      </c>
      <c r="J744">
        <f t="shared" si="55"/>
        <v>1</v>
      </c>
    </row>
    <row r="745" spans="1:10" x14ac:dyDescent="0.3">
      <c r="A745" s="1">
        <v>45577</v>
      </c>
      <c r="B745" s="26">
        <v>35527171887.191071</v>
      </c>
      <c r="C745" s="26">
        <v>34979004704.957001</v>
      </c>
      <c r="D745" s="5">
        <f t="shared" si="56"/>
        <v>0</v>
      </c>
      <c r="E745" s="4">
        <f>C745*(1+ReservesUSDT!$H$15)</f>
        <v>35042473071.710785</v>
      </c>
      <c r="F745" s="4">
        <f t="shared" si="57"/>
        <v>35042473071.710785</v>
      </c>
      <c r="G745" s="5">
        <f t="shared" si="58"/>
        <v>6.4441569171056435E-3</v>
      </c>
      <c r="H745" s="5"/>
      <c r="I745" s="4">
        <f t="shared" si="59"/>
        <v>63468366.75378418</v>
      </c>
      <c r="J745">
        <f t="shared" si="55"/>
        <v>1</v>
      </c>
    </row>
    <row r="746" spans="1:10" x14ac:dyDescent="0.3">
      <c r="A746" s="1">
        <v>45578</v>
      </c>
      <c r="B746" s="26">
        <v>35527171887.191071</v>
      </c>
      <c r="C746" s="26">
        <v>35013385396.844803</v>
      </c>
      <c r="D746" s="5">
        <f t="shared" si="56"/>
        <v>0</v>
      </c>
      <c r="E746" s="4">
        <f>C746*(1+ReservesUSDT!$H$15)</f>
        <v>35076916146.344475</v>
      </c>
      <c r="F746" s="4">
        <f t="shared" si="57"/>
        <v>35076916146.344475</v>
      </c>
      <c r="G746" s="5">
        <f t="shared" si="58"/>
        <v>9.8289508743306156E-4</v>
      </c>
      <c r="H746" s="5"/>
      <c r="I746" s="4">
        <f t="shared" si="59"/>
        <v>63530749.499671936</v>
      </c>
      <c r="J746">
        <f t="shared" si="55"/>
        <v>1</v>
      </c>
    </row>
    <row r="747" spans="1:10" x14ac:dyDescent="0.3">
      <c r="A747" s="1">
        <v>45579</v>
      </c>
      <c r="B747" s="26">
        <v>35527171887.191071</v>
      </c>
      <c r="C747" s="26">
        <v>35033578112.610901</v>
      </c>
      <c r="D747" s="5">
        <f t="shared" si="56"/>
        <v>0</v>
      </c>
      <c r="E747" s="4">
        <f>C747*(1+ReservesUSDT!$H$15)</f>
        <v>35097145501.194527</v>
      </c>
      <c r="F747" s="4">
        <f t="shared" si="57"/>
        <v>35097145501.194527</v>
      </c>
      <c r="G747" s="5">
        <f t="shared" si="58"/>
        <v>5.7671417765612428E-4</v>
      </c>
      <c r="H747" s="5"/>
      <c r="I747" s="4">
        <f t="shared" si="59"/>
        <v>63567388.583625793</v>
      </c>
      <c r="J747">
        <f t="shared" si="55"/>
        <v>1</v>
      </c>
    </row>
    <row r="748" spans="1:10" x14ac:dyDescent="0.3">
      <c r="A748" s="1">
        <v>45580</v>
      </c>
      <c r="B748" s="26">
        <v>35536103505.337372</v>
      </c>
      <c r="C748" s="26">
        <v>34873004621.7939</v>
      </c>
      <c r="D748" s="5">
        <f t="shared" si="56"/>
        <v>2.5140245259773876E-4</v>
      </c>
      <c r="E748" s="4">
        <f>C748*(1+ReservesUSDT!$H$15)</f>
        <v>34936280654.540161</v>
      </c>
      <c r="F748" s="4">
        <f t="shared" si="57"/>
        <v>34945063721.181351</v>
      </c>
      <c r="G748" s="5">
        <f t="shared" si="58"/>
        <v>-4.3331666390931962E-3</v>
      </c>
      <c r="H748" s="5"/>
      <c r="I748" s="4">
        <f t="shared" si="59"/>
        <v>72059099.387451172</v>
      </c>
      <c r="J748">
        <f t="shared" si="55"/>
        <v>1</v>
      </c>
    </row>
    <row r="749" spans="1:10" x14ac:dyDescent="0.3">
      <c r="A749" s="1">
        <v>45581</v>
      </c>
      <c r="B749" s="26">
        <v>35536103505.337372</v>
      </c>
      <c r="C749" s="26">
        <v>34871169010.300797</v>
      </c>
      <c r="D749" s="5">
        <f t="shared" si="56"/>
        <v>0</v>
      </c>
      <c r="E749" s="4">
        <f>C749*(1+ReservesUSDT!$H$15)</f>
        <v>34934441712.384438</v>
      </c>
      <c r="F749" s="4">
        <f t="shared" si="57"/>
        <v>34934441712.384438</v>
      </c>
      <c r="G749" s="5">
        <f t="shared" si="58"/>
        <v>-3.0396306847982075E-4</v>
      </c>
      <c r="H749" s="5"/>
      <c r="I749" s="4">
        <f t="shared" si="59"/>
        <v>63272702.083641052</v>
      </c>
      <c r="J749">
        <f t="shared" si="55"/>
        <v>1</v>
      </c>
    </row>
    <row r="750" spans="1:10" x14ac:dyDescent="0.3">
      <c r="A750" s="1">
        <v>45582</v>
      </c>
      <c r="B750" s="26">
        <v>35504506769.01152</v>
      </c>
      <c r="C750" s="26">
        <v>34830625347.273804</v>
      </c>
      <c r="D750" s="5">
        <f t="shared" si="56"/>
        <v>-8.8914465034428279E-4</v>
      </c>
      <c r="E750" s="4">
        <f>C750*(1+ReservesUSDT!$H$15)</f>
        <v>34893824484.083176</v>
      </c>
      <c r="F750" s="4">
        <f t="shared" si="57"/>
        <v>34862798826.713104</v>
      </c>
      <c r="G750" s="5">
        <f t="shared" si="58"/>
        <v>-2.0507808958611625E-3</v>
      </c>
      <c r="H750" s="5"/>
      <c r="I750" s="4">
        <f t="shared" si="59"/>
        <v>32173479.439300537</v>
      </c>
      <c r="J750">
        <f t="shared" si="55"/>
        <v>1</v>
      </c>
    </row>
    <row r="751" spans="1:10" x14ac:dyDescent="0.3">
      <c r="A751" s="1">
        <v>45583</v>
      </c>
      <c r="B751" s="26">
        <v>35521180801.965874</v>
      </c>
      <c r="C751" s="26">
        <v>34763827936.673401</v>
      </c>
      <c r="D751" s="5">
        <f t="shared" si="56"/>
        <v>4.6963144884205226E-4</v>
      </c>
      <c r="E751" s="4">
        <f>C751*(1+ReservesUSDT!$H$15)</f>
        <v>34826905871.56208</v>
      </c>
      <c r="F751" s="4">
        <f t="shared" si="57"/>
        <v>34843261681.825233</v>
      </c>
      <c r="G751" s="5">
        <f t="shared" si="58"/>
        <v>-5.6040093008541641E-4</v>
      </c>
      <c r="H751" s="5"/>
      <c r="I751" s="4">
        <f t="shared" si="59"/>
        <v>79433745.151832581</v>
      </c>
      <c r="J751">
        <f t="shared" si="55"/>
        <v>1</v>
      </c>
    </row>
    <row r="752" spans="1:10" x14ac:dyDescent="0.3">
      <c r="A752" s="1">
        <v>45584</v>
      </c>
      <c r="B752" s="26">
        <v>35521180801.965874</v>
      </c>
      <c r="C752" s="26">
        <v>34978473375.4366</v>
      </c>
      <c r="D752" s="5">
        <f t="shared" si="56"/>
        <v>0</v>
      </c>
      <c r="E752" s="4">
        <f>C752*(1+ReservesUSDT!$H$15)</f>
        <v>35041940778.108727</v>
      </c>
      <c r="F752" s="4">
        <f t="shared" si="57"/>
        <v>35041940778.108727</v>
      </c>
      <c r="G752" s="5">
        <f t="shared" si="58"/>
        <v>5.7020808814556827E-3</v>
      </c>
      <c r="H752" s="5"/>
      <c r="I752" s="4">
        <f t="shared" si="59"/>
        <v>63467402.67212677</v>
      </c>
      <c r="J752">
        <f t="shared" si="55"/>
        <v>1</v>
      </c>
    </row>
    <row r="753" spans="1:10" x14ac:dyDescent="0.3">
      <c r="A753" s="1">
        <v>45585</v>
      </c>
      <c r="B753" s="26">
        <v>35521180801.965874</v>
      </c>
      <c r="C753" s="26">
        <v>34984975390.867699</v>
      </c>
      <c r="D753" s="5">
        <f t="shared" si="56"/>
        <v>0</v>
      </c>
      <c r="E753" s="4">
        <f>C753*(1+ReservesUSDT!$H$15)</f>
        <v>35048454591.254005</v>
      </c>
      <c r="F753" s="4">
        <f t="shared" si="57"/>
        <v>35048454591.254005</v>
      </c>
      <c r="G753" s="5">
        <f t="shared" si="58"/>
        <v>1.8588619809974157E-4</v>
      </c>
      <c r="H753" s="5"/>
      <c r="I753" s="4">
        <f t="shared" si="59"/>
        <v>63479200.386306763</v>
      </c>
      <c r="J753">
        <f t="shared" si="55"/>
        <v>1</v>
      </c>
    </row>
    <row r="754" spans="1:10" x14ac:dyDescent="0.3">
      <c r="A754" s="1">
        <v>45586</v>
      </c>
      <c r="B754" s="26">
        <v>35530474020.976067</v>
      </c>
      <c r="C754" s="26">
        <v>35003128012.656403</v>
      </c>
      <c r="D754" s="5">
        <f t="shared" si="56"/>
        <v>2.6162472081104211E-4</v>
      </c>
      <c r="E754" s="4">
        <f>C754*(1+ReservesUSDT!$H$15)</f>
        <v>35066640150.436646</v>
      </c>
      <c r="F754" s="4">
        <f t="shared" si="57"/>
        <v>35075814450.375786</v>
      </c>
      <c r="G754" s="5">
        <f t="shared" si="58"/>
        <v>7.8062954389457664E-4</v>
      </c>
      <c r="H754" s="5"/>
      <c r="I754" s="4">
        <f t="shared" si="59"/>
        <v>72686437.71938324</v>
      </c>
      <c r="J754">
        <f t="shared" si="55"/>
        <v>1</v>
      </c>
    </row>
    <row r="755" spans="1:10" x14ac:dyDescent="0.3">
      <c r="A755" s="1">
        <v>45587</v>
      </c>
      <c r="B755" s="26">
        <v>35527835289.299973</v>
      </c>
      <c r="C755" s="26">
        <v>34685114568.684097</v>
      </c>
      <c r="D755" s="5">
        <f t="shared" si="56"/>
        <v>-7.4266717481343811E-5</v>
      </c>
      <c r="E755" s="4">
        <f>C755*(1+ReservesUSDT!$H$15)</f>
        <v>34748049680.500763</v>
      </c>
      <c r="F755" s="4">
        <f t="shared" si="57"/>
        <v>34745469056.912117</v>
      </c>
      <c r="G755" s="5">
        <f t="shared" si="58"/>
        <v>-9.4180391429265781E-3</v>
      </c>
      <c r="H755" s="5"/>
      <c r="I755" s="4">
        <f t="shared" si="59"/>
        <v>60354488.228019714</v>
      </c>
      <c r="J755">
        <f t="shared" si="55"/>
        <v>1</v>
      </c>
    </row>
    <row r="756" spans="1:10" x14ac:dyDescent="0.3">
      <c r="A756" s="1">
        <v>45588</v>
      </c>
      <c r="B756" s="26">
        <v>35517778141.743652</v>
      </c>
      <c r="C756" s="26">
        <v>34589235622.781502</v>
      </c>
      <c r="D756" s="5">
        <f t="shared" si="56"/>
        <v>-2.830779718050858E-4</v>
      </c>
      <c r="E756" s="4">
        <f>C756*(1+ReservesUSDT!$H$15)</f>
        <v>34651996765.09407</v>
      </c>
      <c r="F756" s="4">
        <f t="shared" si="57"/>
        <v>34642187548.130814</v>
      </c>
      <c r="G756" s="5">
        <f t="shared" si="58"/>
        <v>-2.9725173262773099E-3</v>
      </c>
      <c r="H756" s="5"/>
      <c r="I756" s="4">
        <f t="shared" si="59"/>
        <v>52951925.349311829</v>
      </c>
      <c r="J756">
        <f t="shared" si="55"/>
        <v>1</v>
      </c>
    </row>
    <row r="757" spans="1:10" x14ac:dyDescent="0.3">
      <c r="A757" s="1">
        <v>45589</v>
      </c>
      <c r="B757" s="26">
        <v>35555947531.00679</v>
      </c>
      <c r="C757" s="26">
        <v>34367403085.3283</v>
      </c>
      <c r="D757" s="5">
        <f t="shared" si="56"/>
        <v>1.0746558839016384E-3</v>
      </c>
      <c r="E757" s="4">
        <f>C757*(1+ReservesUSDT!$H$15)</f>
        <v>34429761719.079979</v>
      </c>
      <c r="F757" s="4">
        <f t="shared" si="57"/>
        <v>34466761865.09272</v>
      </c>
      <c r="G757" s="5">
        <f t="shared" si="58"/>
        <v>-5.0639320278017203E-3</v>
      </c>
      <c r="H757" s="5"/>
      <c r="I757" s="4">
        <f t="shared" si="59"/>
        <v>99358779.764419556</v>
      </c>
      <c r="J757">
        <f t="shared" si="55"/>
        <v>1</v>
      </c>
    </row>
    <row r="758" spans="1:10" x14ac:dyDescent="0.3">
      <c r="A758" s="1">
        <v>45590</v>
      </c>
      <c r="B758" s="26">
        <v>35509523006.857887</v>
      </c>
      <c r="C758" s="26">
        <v>34465531330.777901</v>
      </c>
      <c r="D758" s="5">
        <f t="shared" si="56"/>
        <v>-1.3056753475186702E-3</v>
      </c>
      <c r="E758" s="4">
        <f>C758*(1+ReservesUSDT!$H$15)</f>
        <v>34528068015.321007</v>
      </c>
      <c r="F758" s="4">
        <f t="shared" si="57"/>
        <v>34482985568.115952</v>
      </c>
      <c r="G758" s="5">
        <f t="shared" si="58"/>
        <v>4.7070575085449395E-4</v>
      </c>
      <c r="H758" s="5"/>
      <c r="I758" s="4">
        <f t="shared" si="59"/>
        <v>17454237.338050842</v>
      </c>
      <c r="J758">
        <f t="shared" si="55"/>
        <v>1</v>
      </c>
    </row>
    <row r="759" spans="1:10" x14ac:dyDescent="0.3">
      <c r="A759" s="1">
        <v>45591</v>
      </c>
      <c r="B759" s="26">
        <v>35509523006.857887</v>
      </c>
      <c r="C759" s="26">
        <v>34682613500.333298</v>
      </c>
      <c r="D759" s="5">
        <f t="shared" si="56"/>
        <v>0</v>
      </c>
      <c r="E759" s="4">
        <f>C759*(1+ReservesUSDT!$H$15)</f>
        <v>34745544074.035614</v>
      </c>
      <c r="F759" s="4">
        <f t="shared" si="57"/>
        <v>34745544074.035614</v>
      </c>
      <c r="G759" s="5">
        <f t="shared" si="58"/>
        <v>7.6141465593522238E-3</v>
      </c>
      <c r="H759" s="5"/>
      <c r="I759" s="4">
        <f t="shared" si="59"/>
        <v>62930573.702316284</v>
      </c>
      <c r="J759">
        <f t="shared" si="55"/>
        <v>1</v>
      </c>
    </row>
    <row r="760" spans="1:10" x14ac:dyDescent="0.3">
      <c r="A760" s="1">
        <v>45592</v>
      </c>
      <c r="B760" s="26">
        <v>35509523006.857887</v>
      </c>
      <c r="C760" s="26">
        <v>34673531948.6493</v>
      </c>
      <c r="D760" s="5">
        <f t="shared" si="56"/>
        <v>0</v>
      </c>
      <c r="E760" s="4">
        <f>C760*(1+ReservesUSDT!$H$15)</f>
        <v>34736446044.145393</v>
      </c>
      <c r="F760" s="4">
        <f t="shared" si="57"/>
        <v>34736446044.145393</v>
      </c>
      <c r="G760" s="5">
        <f t="shared" si="58"/>
        <v>-2.618473859794686E-4</v>
      </c>
      <c r="H760" s="5"/>
      <c r="I760" s="4">
        <f t="shared" si="59"/>
        <v>62914095.49609375</v>
      </c>
      <c r="J760">
        <f t="shared" si="55"/>
        <v>1</v>
      </c>
    </row>
    <row r="761" spans="1:10" x14ac:dyDescent="0.3">
      <c r="A761" s="1">
        <v>45593</v>
      </c>
      <c r="B761" s="26">
        <v>35566341628.96682</v>
      </c>
      <c r="C761" s="26">
        <v>34662688084.151001</v>
      </c>
      <c r="D761" s="5">
        <f t="shared" si="56"/>
        <v>1.6000953349319623E-3</v>
      </c>
      <c r="E761" s="4">
        <f>C761*(1+ReservesUSDT!$H$15)</f>
        <v>34725582503.776527</v>
      </c>
      <c r="F761" s="4">
        <f t="shared" si="57"/>
        <v>34781146746.343613</v>
      </c>
      <c r="G761" s="5">
        <f t="shared" si="58"/>
        <v>1.2868530690045455E-3</v>
      </c>
      <c r="H761" s="5"/>
      <c r="I761" s="4">
        <f t="shared" si="59"/>
        <v>118458662.19261169</v>
      </c>
      <c r="J761">
        <f t="shared" si="55"/>
        <v>1</v>
      </c>
    </row>
    <row r="762" spans="1:10" x14ac:dyDescent="0.3">
      <c r="A762" s="1">
        <v>45594</v>
      </c>
      <c r="B762" s="26">
        <v>35604738717.580856</v>
      </c>
      <c r="C762" s="26">
        <v>34722611658.353798</v>
      </c>
      <c r="D762" s="5">
        <f t="shared" si="56"/>
        <v>1.0795906144804124E-3</v>
      </c>
      <c r="E762" s="4">
        <f>C762*(1+ReservesUSDT!$H$15)</f>
        <v>34785614807.527718</v>
      </c>
      <c r="F762" s="4">
        <f t="shared" si="57"/>
        <v>34823169030.792854</v>
      </c>
      <c r="G762" s="5">
        <f t="shared" si="58"/>
        <v>1.2081914594624242E-3</v>
      </c>
      <c r="H762" s="5"/>
      <c r="I762" s="4">
        <f t="shared" si="59"/>
        <v>100557372.4390564</v>
      </c>
      <c r="J762">
        <f t="shared" si="55"/>
        <v>1</v>
      </c>
    </row>
    <row r="763" spans="1:10" x14ac:dyDescent="0.3">
      <c r="A763" s="1">
        <v>45595</v>
      </c>
      <c r="B763" s="26">
        <v>35637853495.528351</v>
      </c>
      <c r="C763" s="26">
        <v>34869086064.3479</v>
      </c>
      <c r="D763" s="5">
        <f t="shared" si="56"/>
        <v>9.3006659057838102E-4</v>
      </c>
      <c r="E763" s="4">
        <f>C763*(1+ReservesUSDT!$H$15)</f>
        <v>34932354986.987877</v>
      </c>
      <c r="F763" s="4">
        <f t="shared" si="57"/>
        <v>34964844403.291504</v>
      </c>
      <c r="G763" s="5">
        <f t="shared" si="58"/>
        <v>4.0684227323874878E-3</v>
      </c>
      <c r="H763" s="5"/>
      <c r="I763" s="4">
        <f t="shared" si="59"/>
        <v>95758338.943603516</v>
      </c>
      <c r="J763">
        <f t="shared" si="55"/>
        <v>1</v>
      </c>
    </row>
    <row r="764" spans="1:10" x14ac:dyDescent="0.3">
      <c r="A764" s="1">
        <v>45596</v>
      </c>
      <c r="B764" s="26">
        <v>35695409386.892647</v>
      </c>
      <c r="C764" s="26">
        <v>35044234801.262901</v>
      </c>
      <c r="D764" s="5">
        <f t="shared" si="56"/>
        <v>1.6150212686495771E-3</v>
      </c>
      <c r="E764" s="4">
        <f>C764*(1+ReservesUSDT!$H$15)</f>
        <v>35107821526.092072</v>
      </c>
      <c r="F764" s="4">
        <f t="shared" si="57"/>
        <v>35164521404.552666</v>
      </c>
      <c r="G764" s="5">
        <f t="shared" si="58"/>
        <v>5.7107933602691709E-3</v>
      </c>
      <c r="H764" s="5"/>
      <c r="I764" s="4">
        <f t="shared" si="59"/>
        <v>120286603.2897644</v>
      </c>
      <c r="J764">
        <f t="shared" si="55"/>
        <v>1</v>
      </c>
    </row>
    <row r="765" spans="1:10" x14ac:dyDescent="0.3">
      <c r="A765" s="1">
        <v>45597</v>
      </c>
      <c r="B765" s="26">
        <v>35763657465.733536</v>
      </c>
      <c r="C765" s="26">
        <v>34768502652.290298</v>
      </c>
      <c r="D765" s="5">
        <f t="shared" si="56"/>
        <v>1.9119567477477839E-3</v>
      </c>
      <c r="E765" s="4">
        <f>C765*(1+ReservesUSDT!$H$15)</f>
        <v>34831589069.311844</v>
      </c>
      <c r="F765" s="4">
        <f t="shared" si="57"/>
        <v>34898185561.067688</v>
      </c>
      <c r="G765" s="5">
        <f t="shared" si="58"/>
        <v>-7.5739931284972885E-3</v>
      </c>
      <c r="H765" s="5"/>
      <c r="I765" s="4">
        <f t="shared" si="59"/>
        <v>129682908.77738953</v>
      </c>
      <c r="J765">
        <f t="shared" si="55"/>
        <v>1</v>
      </c>
    </row>
    <row r="766" spans="1:10" x14ac:dyDescent="0.3">
      <c r="A766" s="1">
        <v>45598</v>
      </c>
      <c r="B766" s="26">
        <v>35763657465.733536</v>
      </c>
      <c r="C766" s="26">
        <v>34850376533.177498</v>
      </c>
      <c r="D766" s="5">
        <f t="shared" si="56"/>
        <v>0</v>
      </c>
      <c r="E766" s="4">
        <f>C766*(1+ReservesUSDT!$H$15)</f>
        <v>34913611507.927986</v>
      </c>
      <c r="F766" s="4">
        <f t="shared" si="57"/>
        <v>34913611507.927986</v>
      </c>
      <c r="G766" s="5">
        <f t="shared" si="58"/>
        <v>4.4202718887217154E-4</v>
      </c>
      <c r="H766" s="5"/>
      <c r="I766" s="4">
        <f t="shared" si="59"/>
        <v>63234974.750488281</v>
      </c>
      <c r="J766">
        <f t="shared" si="55"/>
        <v>1</v>
      </c>
    </row>
    <row r="767" spans="1:10" x14ac:dyDescent="0.3">
      <c r="A767" s="1">
        <v>45599</v>
      </c>
      <c r="B767" s="26">
        <v>35763657465.733536</v>
      </c>
      <c r="C767" s="26">
        <v>34876377336.800201</v>
      </c>
      <c r="D767" s="5">
        <f t="shared" si="56"/>
        <v>0</v>
      </c>
      <c r="E767" s="4">
        <f>C767*(1+ReservesUSDT!$H$15)</f>
        <v>34939659489.237823</v>
      </c>
      <c r="F767" s="4">
        <f t="shared" si="57"/>
        <v>34939659489.237823</v>
      </c>
      <c r="G767" s="5">
        <f t="shared" si="58"/>
        <v>7.4606951801369826E-4</v>
      </c>
      <c r="H767" s="5"/>
      <c r="I767" s="4">
        <f t="shared" si="59"/>
        <v>63282152.43762207</v>
      </c>
      <c r="J767">
        <f t="shared" si="55"/>
        <v>1</v>
      </c>
    </row>
    <row r="768" spans="1:10" x14ac:dyDescent="0.3">
      <c r="A768" s="1">
        <v>45600</v>
      </c>
      <c r="B768" s="26">
        <v>35743384975.088318</v>
      </c>
      <c r="C768" s="26">
        <v>34913921510.0159</v>
      </c>
      <c r="D768" s="5">
        <f t="shared" si="56"/>
        <v>-5.668461248585022E-4</v>
      </c>
      <c r="E768" s="4">
        <f>C768*(1+ReservesUSDT!$H$15)</f>
        <v>34977271785.24247</v>
      </c>
      <c r="F768" s="4">
        <f t="shared" si="57"/>
        <v>34957445054.272881</v>
      </c>
      <c r="G768" s="5">
        <f t="shared" si="58"/>
        <v>5.0903658750696781E-4</v>
      </c>
      <c r="H768" s="5"/>
      <c r="I768" s="4">
        <f t="shared" si="59"/>
        <v>43523544.256980896</v>
      </c>
      <c r="J768">
        <f t="shared" si="55"/>
        <v>1</v>
      </c>
    </row>
    <row r="769" spans="1:10" x14ac:dyDescent="0.3">
      <c r="A769" s="1">
        <v>45601</v>
      </c>
      <c r="B769" s="26">
        <v>35726863691.205109</v>
      </c>
      <c r="C769" s="26">
        <v>35087615971.602798</v>
      </c>
      <c r="D769" s="5">
        <f t="shared" si="56"/>
        <v>-4.6221934197681307E-4</v>
      </c>
      <c r="E769" s="4">
        <f>C769*(1+ReservesUSDT!$H$15)</f>
        <v>35151281410.279099</v>
      </c>
      <c r="F769" s="4">
        <f t="shared" si="57"/>
        <v>35135033808.115997</v>
      </c>
      <c r="G769" s="5">
        <f t="shared" si="58"/>
        <v>5.0801411134996531E-3</v>
      </c>
      <c r="H769" s="5"/>
      <c r="I769" s="4">
        <f t="shared" si="59"/>
        <v>47417836.513198853</v>
      </c>
      <c r="J769">
        <f t="shared" si="55"/>
        <v>1</v>
      </c>
    </row>
    <row r="770" spans="1:10" x14ac:dyDescent="0.3">
      <c r="A770" s="1">
        <v>45602</v>
      </c>
      <c r="B770" s="26">
        <v>35717185339.536613</v>
      </c>
      <c r="C770" s="26">
        <v>35503318797.8339</v>
      </c>
      <c r="D770" s="5">
        <f t="shared" si="56"/>
        <v>-2.7089844079646155E-4</v>
      </c>
      <c r="E770" s="4">
        <f>C770*(1+ReservesUSDT!$H$15)</f>
        <v>35567738516.96096</v>
      </c>
      <c r="F770" s="4">
        <f t="shared" si="57"/>
        <v>35558103272.054062</v>
      </c>
      <c r="G770" s="5">
        <f t="shared" si="58"/>
        <v>1.2041242545790233E-2</v>
      </c>
      <c r="H770" s="5"/>
      <c r="I770" s="4">
        <f t="shared" si="59"/>
        <v>54784474.220161438</v>
      </c>
      <c r="J770">
        <f t="shared" si="55"/>
        <v>1</v>
      </c>
    </row>
    <row r="771" spans="1:10" x14ac:dyDescent="0.3">
      <c r="A771" s="1">
        <v>45603</v>
      </c>
      <c r="B771" s="26">
        <v>35712441615.218422</v>
      </c>
      <c r="C771" s="26">
        <v>36371497475.478996</v>
      </c>
      <c r="D771" s="5">
        <f t="shared" si="56"/>
        <v>-1.328134978469463E-4</v>
      </c>
      <c r="E771" s="4">
        <f>C771*(1+ReservesUSDT!$H$15)</f>
        <v>36437492479.071274</v>
      </c>
      <c r="F771" s="4">
        <f t="shared" si="57"/>
        <v>36432653088.242355</v>
      </c>
      <c r="G771" s="5">
        <f t="shared" si="58"/>
        <v>2.4594951240709807E-2</v>
      </c>
      <c r="H771" s="5"/>
      <c r="I771" s="4">
        <f t="shared" si="59"/>
        <v>61155612.76335907</v>
      </c>
      <c r="J771">
        <f t="shared" ref="J771:J834" si="60">IF(I771&gt;0,1,0)</f>
        <v>1</v>
      </c>
    </row>
    <row r="772" spans="1:10" x14ac:dyDescent="0.3">
      <c r="A772" s="1">
        <v>45604</v>
      </c>
      <c r="B772" s="26">
        <v>35744748018.436211</v>
      </c>
      <c r="C772" s="26">
        <v>36818643248.037498</v>
      </c>
      <c r="D772" s="5">
        <f t="shared" ref="D772:D835" si="61">(B772-B771)/B771</f>
        <v>9.0462600025705648E-4</v>
      </c>
      <c r="E772" s="4">
        <f>C772*(1+ReservesUSDT!$H$15)</f>
        <v>36885449584.374222</v>
      </c>
      <c r="F772" s="4">
        <f t="shared" ref="F772:F835" si="62">E772*(D772+1)</f>
        <v>36918817121.099411</v>
      </c>
      <c r="G772" s="5">
        <f t="shared" ref="G772:G835" si="63">(F772-F771)/F771</f>
        <v>1.334418417674753E-2</v>
      </c>
      <c r="H772" s="5"/>
      <c r="I772" s="4">
        <f t="shared" ref="I772:I835" si="64">F772-C772</f>
        <v>100173873.06191254</v>
      </c>
      <c r="J772">
        <f t="shared" si="60"/>
        <v>1</v>
      </c>
    </row>
    <row r="773" spans="1:10" x14ac:dyDescent="0.3">
      <c r="A773" s="1">
        <v>45605</v>
      </c>
      <c r="B773" s="26">
        <v>35744748018.436211</v>
      </c>
      <c r="C773" s="26">
        <v>37189043776.105301</v>
      </c>
      <c r="D773" s="5">
        <f t="shared" si="61"/>
        <v>0</v>
      </c>
      <c r="E773" s="4">
        <f>C773*(1+ReservesUSDT!$H$15)</f>
        <v>37256522193.216179</v>
      </c>
      <c r="F773" s="4">
        <f t="shared" si="62"/>
        <v>37256522193.216179</v>
      </c>
      <c r="G773" s="5">
        <f t="shared" si="63"/>
        <v>9.147234349601267E-3</v>
      </c>
      <c r="H773" s="5"/>
      <c r="I773" s="4">
        <f t="shared" si="64"/>
        <v>67478417.110877991</v>
      </c>
      <c r="J773">
        <f t="shared" si="60"/>
        <v>1</v>
      </c>
    </row>
    <row r="774" spans="1:10" x14ac:dyDescent="0.3">
      <c r="A774" s="1">
        <v>45606</v>
      </c>
      <c r="B774" s="26">
        <v>35744748018.436211</v>
      </c>
      <c r="C774" s="26">
        <v>37023288968.025398</v>
      </c>
      <c r="D774" s="5">
        <f t="shared" si="61"/>
        <v>0</v>
      </c>
      <c r="E774" s="4">
        <f>C774*(1+ReservesUSDT!$H$15)</f>
        <v>37090466627.952377</v>
      </c>
      <c r="F774" s="4">
        <f t="shared" si="62"/>
        <v>37090466627.952377</v>
      </c>
      <c r="G774" s="5">
        <f t="shared" si="63"/>
        <v>-4.4570871216218257E-3</v>
      </c>
      <c r="H774" s="5"/>
      <c r="I774" s="4">
        <f t="shared" si="64"/>
        <v>67177659.926979065</v>
      </c>
      <c r="J774">
        <f t="shared" si="60"/>
        <v>1</v>
      </c>
    </row>
    <row r="775" spans="1:10" x14ac:dyDescent="0.3">
      <c r="A775" s="1">
        <v>45607</v>
      </c>
      <c r="B775" s="26">
        <v>35744748018.436211</v>
      </c>
      <c r="C775" s="26">
        <v>36991236537.869301</v>
      </c>
      <c r="D775" s="5">
        <f t="shared" si="61"/>
        <v>0</v>
      </c>
      <c r="E775" s="4">
        <f>C775*(1+ReservesUSDT!$H$15)</f>
        <v>37058356039.612259</v>
      </c>
      <c r="F775" s="4">
        <f t="shared" si="62"/>
        <v>37058356039.612259</v>
      </c>
      <c r="G775" s="5">
        <f t="shared" si="63"/>
        <v>-8.6573697392954886E-4</v>
      </c>
      <c r="H775" s="5"/>
      <c r="I775" s="4">
        <f t="shared" si="64"/>
        <v>67119501.742958069</v>
      </c>
      <c r="J775">
        <f t="shared" si="60"/>
        <v>1</v>
      </c>
    </row>
    <row r="776" spans="1:10" x14ac:dyDescent="0.3">
      <c r="A776" s="1">
        <v>45608</v>
      </c>
      <c r="B776" s="26">
        <v>35740623910.725708</v>
      </c>
      <c r="C776" s="26">
        <v>36987329013.298698</v>
      </c>
      <c r="D776" s="5">
        <f t="shared" si="61"/>
        <v>-1.1537660605064322E-4</v>
      </c>
      <c r="E776" s="4">
        <f>C776*(1+ReservesUSDT!$H$15)</f>
        <v>37054441424.954201</v>
      </c>
      <c r="F776" s="4">
        <f t="shared" si="62"/>
        <v>37050166209.263489</v>
      </c>
      <c r="G776" s="5">
        <f t="shared" si="63"/>
        <v>-2.2099820995879858E-4</v>
      </c>
      <c r="H776" s="5"/>
      <c r="I776" s="4">
        <f t="shared" si="64"/>
        <v>62837195.964790344</v>
      </c>
      <c r="J776">
        <f t="shared" si="60"/>
        <v>1</v>
      </c>
    </row>
    <row r="777" spans="1:10" x14ac:dyDescent="0.3">
      <c r="A777" s="1">
        <v>45609</v>
      </c>
      <c r="B777" s="26">
        <v>35813386891.91404</v>
      </c>
      <c r="C777" s="26">
        <v>36511923286.534897</v>
      </c>
      <c r="D777" s="5">
        <f t="shared" si="61"/>
        <v>2.0358620870772081E-3</v>
      </c>
      <c r="E777" s="4">
        <f>C777*(1+ReservesUSDT!$H$15)</f>
        <v>36578173088.597084</v>
      </c>
      <c r="F777" s="4">
        <f t="shared" si="62"/>
        <v>36652641204.40271</v>
      </c>
      <c r="G777" s="5">
        <f t="shared" si="63"/>
        <v>-1.0729371701479369E-2</v>
      </c>
      <c r="H777" s="5"/>
      <c r="I777" s="4">
        <f t="shared" si="64"/>
        <v>140717917.86781311</v>
      </c>
      <c r="J777">
        <f t="shared" si="60"/>
        <v>1</v>
      </c>
    </row>
    <row r="778" spans="1:10" x14ac:dyDescent="0.3">
      <c r="A778" s="1">
        <v>45610</v>
      </c>
      <c r="B778" s="26">
        <v>35753721444.968872</v>
      </c>
      <c r="C778" s="26">
        <v>36697997168.349297</v>
      </c>
      <c r="D778" s="5">
        <f t="shared" si="61"/>
        <v>-1.6660096160477586E-3</v>
      </c>
      <c r="E778" s="4">
        <f>C778*(1+ReservesUSDT!$H$15)</f>
        <v>36764584595.952118</v>
      </c>
      <c r="F778" s="4">
        <f t="shared" si="62"/>
        <v>36703334444.48526</v>
      </c>
      <c r="G778" s="5">
        <f t="shared" si="63"/>
        <v>1.3830719538012661E-3</v>
      </c>
      <c r="H778" s="5"/>
      <c r="I778" s="4">
        <f t="shared" si="64"/>
        <v>5337276.1359634399</v>
      </c>
      <c r="J778">
        <f t="shared" si="60"/>
        <v>1</v>
      </c>
    </row>
    <row r="779" spans="1:10" x14ac:dyDescent="0.3">
      <c r="A779" s="1">
        <v>45611</v>
      </c>
      <c r="B779" s="26">
        <v>35812140203.269882</v>
      </c>
      <c r="C779" s="26">
        <v>36733576296.556999</v>
      </c>
      <c r="D779" s="5">
        <f t="shared" si="61"/>
        <v>1.6339210560480158E-3</v>
      </c>
      <c r="E779" s="4">
        <f>C779*(1+ReservesUSDT!$H$15)</f>
        <v>36800228281.432877</v>
      </c>
      <c r="F779" s="4">
        <f t="shared" si="62"/>
        <v>36860356949.289284</v>
      </c>
      <c r="G779" s="5">
        <f t="shared" si="63"/>
        <v>4.2781536658889757E-3</v>
      </c>
      <c r="H779" s="5"/>
      <c r="I779" s="4">
        <f t="shared" si="64"/>
        <v>126780652.73228455</v>
      </c>
      <c r="J779">
        <f t="shared" si="60"/>
        <v>1</v>
      </c>
    </row>
    <row r="780" spans="1:10" x14ac:dyDescent="0.3">
      <c r="A780" s="1">
        <v>45612</v>
      </c>
      <c r="B780" s="26">
        <v>35812140203.269882</v>
      </c>
      <c r="C780" s="26">
        <v>36888878219.045403</v>
      </c>
      <c r="D780" s="5">
        <f t="shared" si="61"/>
        <v>0</v>
      </c>
      <c r="E780" s="4">
        <f>C780*(1+ReservesUSDT!$H$15)</f>
        <v>36955811994.654236</v>
      </c>
      <c r="F780" s="4">
        <f t="shared" si="62"/>
        <v>36955811994.654236</v>
      </c>
      <c r="G780" s="5">
        <f t="shared" si="63"/>
        <v>2.589639744842259E-3</v>
      </c>
      <c r="H780" s="5"/>
      <c r="I780" s="4">
        <f t="shared" si="64"/>
        <v>66933775.608833313</v>
      </c>
      <c r="J780">
        <f t="shared" si="60"/>
        <v>1</v>
      </c>
    </row>
    <row r="781" spans="1:10" x14ac:dyDescent="0.3">
      <c r="A781" s="1">
        <v>45613</v>
      </c>
      <c r="B781" s="26">
        <v>35812140203.269882</v>
      </c>
      <c r="C781" s="26">
        <v>37114966813.792397</v>
      </c>
      <c r="D781" s="5">
        <f t="shared" si="61"/>
        <v>0</v>
      </c>
      <c r="E781" s="4">
        <f>C781*(1+ReservesUSDT!$H$15)</f>
        <v>37182310820.451866</v>
      </c>
      <c r="F781" s="4">
        <f t="shared" si="62"/>
        <v>37182310820.451866</v>
      </c>
      <c r="G781" s="5">
        <f t="shared" si="63"/>
        <v>6.1289094616671933E-3</v>
      </c>
      <c r="H781" s="5"/>
      <c r="I781" s="4">
        <f t="shared" si="64"/>
        <v>67344006.659469604</v>
      </c>
      <c r="J781">
        <f t="shared" si="60"/>
        <v>1</v>
      </c>
    </row>
    <row r="782" spans="1:10" x14ac:dyDescent="0.3">
      <c r="A782" s="1">
        <v>45614</v>
      </c>
      <c r="B782" s="26">
        <v>35780963730.743744</v>
      </c>
      <c r="C782" s="26">
        <v>37154959455.948502</v>
      </c>
      <c r="D782" s="5">
        <f t="shared" si="61"/>
        <v>-8.7055597205809251E-4</v>
      </c>
      <c r="E782" s="4">
        <f>C782*(1+ReservesUSDT!$H$15)</f>
        <v>37222376028.071205</v>
      </c>
      <c r="F782" s="4">
        <f t="shared" si="62"/>
        <v>37189971866.325775</v>
      </c>
      <c r="G782" s="5">
        <f t="shared" si="63"/>
        <v>2.0604006864724213E-4</v>
      </c>
      <c r="H782" s="5"/>
      <c r="I782" s="4">
        <f t="shared" si="64"/>
        <v>35012410.37727356</v>
      </c>
      <c r="J782">
        <f t="shared" si="60"/>
        <v>1</v>
      </c>
    </row>
    <row r="783" spans="1:10" x14ac:dyDescent="0.3">
      <c r="A783" s="1">
        <v>45615</v>
      </c>
      <c r="B783" s="26">
        <v>35766469269.058464</v>
      </c>
      <c r="C783" s="26">
        <v>37424584133.440804</v>
      </c>
      <c r="D783" s="5">
        <f t="shared" si="61"/>
        <v>-4.0508863300475902E-4</v>
      </c>
      <c r="E783" s="4">
        <f>C783*(1+ReservesUSDT!$H$15)</f>
        <v>37492489931.545242</v>
      </c>
      <c r="F783" s="4">
        <f t="shared" si="62"/>
        <v>37477302150.050926</v>
      </c>
      <c r="G783" s="5">
        <f t="shared" si="63"/>
        <v>7.7260150870218491E-3</v>
      </c>
      <c r="H783" s="5"/>
      <c r="I783" s="4">
        <f t="shared" si="64"/>
        <v>52718016.610122681</v>
      </c>
      <c r="J783">
        <f t="shared" si="60"/>
        <v>1</v>
      </c>
    </row>
    <row r="784" spans="1:10" x14ac:dyDescent="0.3">
      <c r="A784" s="1">
        <v>45616</v>
      </c>
      <c r="B784" s="26">
        <v>35738158310.767532</v>
      </c>
      <c r="C784" s="26">
        <v>37297902572.896103</v>
      </c>
      <c r="D784" s="5">
        <f t="shared" si="61"/>
        <v>-7.9155026675846593E-4</v>
      </c>
      <c r="E784" s="4">
        <f>C784*(1+ReservesUSDT!$H$15)</f>
        <v>37365578511.065605</v>
      </c>
      <c r="F784" s="4">
        <f t="shared" si="62"/>
        <v>37336001777.427589</v>
      </c>
      <c r="G784" s="5">
        <f t="shared" si="63"/>
        <v>-3.7702920038801347E-3</v>
      </c>
      <c r="H784" s="5"/>
      <c r="I784" s="4">
        <f t="shared" si="64"/>
        <v>38099204.531486511</v>
      </c>
      <c r="J784">
        <f t="shared" si="60"/>
        <v>1</v>
      </c>
    </row>
    <row r="785" spans="1:10" x14ac:dyDescent="0.3">
      <c r="A785" s="1">
        <v>45617</v>
      </c>
      <c r="B785" s="26">
        <v>35721052825.120613</v>
      </c>
      <c r="C785" s="26">
        <v>37710603331.333397</v>
      </c>
      <c r="D785" s="5">
        <f t="shared" si="61"/>
        <v>-4.7863366372087357E-4</v>
      </c>
      <c r="E785" s="4">
        <f>C785*(1+ReservesUSDT!$H$15)</f>
        <v>37779028102.790665</v>
      </c>
      <c r="F785" s="4">
        <f t="shared" si="62"/>
        <v>37760945788.158012</v>
      </c>
      <c r="G785" s="5">
        <f t="shared" si="63"/>
        <v>1.1381615344451089E-2</v>
      </c>
      <c r="H785" s="5"/>
      <c r="I785" s="4">
        <f t="shared" si="64"/>
        <v>50342456.824615479</v>
      </c>
      <c r="J785">
        <f t="shared" si="60"/>
        <v>1</v>
      </c>
    </row>
    <row r="786" spans="1:10" x14ac:dyDescent="0.3">
      <c r="A786" s="1">
        <v>45618</v>
      </c>
      <c r="B786" s="26">
        <v>35721052825.120613</v>
      </c>
      <c r="C786" s="26">
        <v>38180862910.776703</v>
      </c>
      <c r="D786" s="5">
        <f t="shared" si="61"/>
        <v>0</v>
      </c>
      <c r="E786" s="4">
        <f>C786*(1+ReservesUSDT!$H$15)</f>
        <v>38250140954.295578</v>
      </c>
      <c r="F786" s="4">
        <f t="shared" si="62"/>
        <v>38250140954.295578</v>
      </c>
      <c r="G786" s="5">
        <f t="shared" si="63"/>
        <v>1.295505596925433E-2</v>
      </c>
      <c r="H786" s="5"/>
      <c r="I786" s="4">
        <f t="shared" si="64"/>
        <v>69278043.518875122</v>
      </c>
      <c r="J786">
        <f t="shared" si="60"/>
        <v>1</v>
      </c>
    </row>
    <row r="787" spans="1:10" x14ac:dyDescent="0.3">
      <c r="A787" s="1">
        <v>45619</v>
      </c>
      <c r="B787" s="26">
        <v>35721052825.120613</v>
      </c>
      <c r="C787" s="26">
        <v>38842917922.353302</v>
      </c>
      <c r="D787" s="5">
        <f t="shared" si="61"/>
        <v>0</v>
      </c>
      <c r="E787" s="4">
        <f>C787*(1+ReservesUSDT!$H$15)</f>
        <v>38913397245.057808</v>
      </c>
      <c r="F787" s="4">
        <f t="shared" si="62"/>
        <v>38913397245.057808</v>
      </c>
      <c r="G787" s="5">
        <f t="shared" si="63"/>
        <v>1.7339969846248231E-2</v>
      </c>
      <c r="H787" s="5"/>
      <c r="I787" s="4">
        <f t="shared" si="64"/>
        <v>70479322.70450592</v>
      </c>
      <c r="J787">
        <f t="shared" si="60"/>
        <v>1</v>
      </c>
    </row>
    <row r="788" spans="1:10" x14ac:dyDescent="0.3">
      <c r="A788" s="1">
        <v>45620</v>
      </c>
      <c r="B788" s="26">
        <v>35721052825.120613</v>
      </c>
      <c r="C788" s="26">
        <v>39021138674.700798</v>
      </c>
      <c r="D788" s="5">
        <f t="shared" si="61"/>
        <v>0</v>
      </c>
      <c r="E788" s="4">
        <f>C788*(1+ReservesUSDT!$H$15)</f>
        <v>39091941373.6754</v>
      </c>
      <c r="F788" s="4">
        <f t="shared" si="62"/>
        <v>39091941373.6754</v>
      </c>
      <c r="G788" s="5">
        <f t="shared" si="63"/>
        <v>4.5882431568029652E-3</v>
      </c>
      <c r="H788" s="5"/>
      <c r="I788" s="4">
        <f t="shared" si="64"/>
        <v>70802698.974601746</v>
      </c>
      <c r="J788">
        <f t="shared" si="60"/>
        <v>1</v>
      </c>
    </row>
    <row r="789" spans="1:10" x14ac:dyDescent="0.3">
      <c r="A789" s="1">
        <v>45621</v>
      </c>
      <c r="B789" s="26">
        <v>35757427464.565475</v>
      </c>
      <c r="C789" s="26">
        <v>38981050694.614098</v>
      </c>
      <c r="D789" s="5">
        <f t="shared" si="61"/>
        <v>1.0182969584614852E-3</v>
      </c>
      <c r="E789" s="4">
        <f>C789*(1+ReservesUSDT!$H$15)</f>
        <v>39051780655.137619</v>
      </c>
      <c r="F789" s="4">
        <f t="shared" si="62"/>
        <v>39091546964.601257</v>
      </c>
      <c r="G789" s="5">
        <f t="shared" si="63"/>
        <v>-1.0089268025149859E-5</v>
      </c>
      <c r="H789" s="5"/>
      <c r="I789" s="4">
        <f t="shared" si="64"/>
        <v>110496269.98715973</v>
      </c>
      <c r="J789">
        <f t="shared" si="60"/>
        <v>1</v>
      </c>
    </row>
    <row r="790" spans="1:10" x14ac:dyDescent="0.3">
      <c r="A790" s="1">
        <v>45622</v>
      </c>
      <c r="B790" s="26">
        <v>35829699319.116806</v>
      </c>
      <c r="C790" s="26">
        <v>38659175709.555397</v>
      </c>
      <c r="D790" s="5">
        <f t="shared" si="61"/>
        <v>2.0211704162149185E-3</v>
      </c>
      <c r="E790" s="4">
        <f>C790*(1+ReservesUSDT!$H$15)</f>
        <v>38729321637.463554</v>
      </c>
      <c r="F790" s="4">
        <f t="shared" si="62"/>
        <v>38807600196.597267</v>
      </c>
      <c r="G790" s="5">
        <f t="shared" si="63"/>
        <v>-7.2636360045079248E-3</v>
      </c>
      <c r="H790" s="5"/>
      <c r="I790" s="4">
        <f t="shared" si="64"/>
        <v>148424487.04187012</v>
      </c>
      <c r="J790">
        <f t="shared" si="60"/>
        <v>1</v>
      </c>
    </row>
    <row r="791" spans="1:10" x14ac:dyDescent="0.3">
      <c r="A791" s="1">
        <v>45623</v>
      </c>
      <c r="B791" s="26">
        <v>35813662711.407471</v>
      </c>
      <c r="C791" s="26">
        <v>38651132095.946198</v>
      </c>
      <c r="D791" s="5">
        <f t="shared" si="61"/>
        <v>-4.4757862929592192E-4</v>
      </c>
      <c r="E791" s="4">
        <f>C791*(1+ReservesUSDT!$H$15)</f>
        <v>38721263428.955986</v>
      </c>
      <c r="F791" s="4">
        <f t="shared" si="62"/>
        <v>38703932618.945847</v>
      </c>
      <c r="G791" s="5">
        <f t="shared" si="63"/>
        <v>-2.6713215227493091E-3</v>
      </c>
      <c r="H791" s="5"/>
      <c r="I791" s="4">
        <f t="shared" si="64"/>
        <v>52800522.999649048</v>
      </c>
      <c r="J791">
        <f t="shared" si="60"/>
        <v>1</v>
      </c>
    </row>
    <row r="792" spans="1:10" x14ac:dyDescent="0.3">
      <c r="A792" s="1">
        <v>45624</v>
      </c>
      <c r="B792" s="26">
        <v>35813662711.407471</v>
      </c>
      <c r="C792" s="26">
        <v>39492926655.1632</v>
      </c>
      <c r="D792" s="5">
        <f t="shared" si="61"/>
        <v>0</v>
      </c>
      <c r="E792" s="4">
        <f>C792*(1+ReservesUSDT!$H$15)</f>
        <v>39564585399.437729</v>
      </c>
      <c r="F792" s="4">
        <f t="shared" si="62"/>
        <v>39564585399.437729</v>
      </c>
      <c r="G792" s="5">
        <f t="shared" si="63"/>
        <v>2.2236830271624305E-2</v>
      </c>
      <c r="H792" s="5"/>
      <c r="I792" s="4">
        <f t="shared" si="64"/>
        <v>71658744.274528503</v>
      </c>
      <c r="J792">
        <f t="shared" si="60"/>
        <v>1</v>
      </c>
    </row>
    <row r="793" spans="1:10" x14ac:dyDescent="0.3">
      <c r="A793" s="1">
        <v>45625</v>
      </c>
      <c r="B793" s="26">
        <v>35829038739.581848</v>
      </c>
      <c r="C793" s="26">
        <v>39387557115.015701</v>
      </c>
      <c r="D793" s="5">
        <f t="shared" si="61"/>
        <v>4.2933414262260933E-4</v>
      </c>
      <c r="E793" s="4">
        <f>C793*(1+ReservesUSDT!$H$15)</f>
        <v>39459024669.384308</v>
      </c>
      <c r="F793" s="4">
        <f t="shared" si="62"/>
        <v>39475965775.909462</v>
      </c>
      <c r="G793" s="5">
        <f t="shared" si="63"/>
        <v>-2.2398724170511926E-3</v>
      </c>
      <c r="H793" s="5"/>
      <c r="I793" s="4">
        <f t="shared" si="64"/>
        <v>88408660.893760681</v>
      </c>
      <c r="J793">
        <f t="shared" si="60"/>
        <v>1</v>
      </c>
    </row>
    <row r="794" spans="1:10" x14ac:dyDescent="0.3">
      <c r="A794" s="1">
        <v>45626</v>
      </c>
      <c r="B794" s="26">
        <v>35829038739.581848</v>
      </c>
      <c r="C794" s="26">
        <v>39807121251.943802</v>
      </c>
      <c r="D794" s="5">
        <f t="shared" si="61"/>
        <v>0</v>
      </c>
      <c r="E794" s="4">
        <f>C794*(1+ReservesUSDT!$H$15)</f>
        <v>39879350092.996918</v>
      </c>
      <c r="F794" s="4">
        <f t="shared" si="62"/>
        <v>39879350092.996918</v>
      </c>
      <c r="G794" s="5">
        <f t="shared" si="63"/>
        <v>1.0218478741655622E-2</v>
      </c>
      <c r="H794" s="5"/>
      <c r="I794" s="4">
        <f t="shared" si="64"/>
        <v>72228841.053115845</v>
      </c>
      <c r="J794">
        <f t="shared" si="60"/>
        <v>1</v>
      </c>
    </row>
    <row r="795" spans="1:10" x14ac:dyDescent="0.3">
      <c r="A795" s="1">
        <v>45627</v>
      </c>
      <c r="B795" s="26">
        <v>35829038739.581848</v>
      </c>
      <c r="C795" s="26">
        <v>39898927279.7491</v>
      </c>
      <c r="D795" s="5">
        <f t="shared" si="61"/>
        <v>0</v>
      </c>
      <c r="E795" s="4">
        <f>C795*(1+ReservesUSDT!$H$15)</f>
        <v>39971322700.11721</v>
      </c>
      <c r="F795" s="4">
        <f t="shared" si="62"/>
        <v>39971322700.11721</v>
      </c>
      <c r="G795" s="5">
        <f t="shared" si="63"/>
        <v>2.3062714639485479E-3</v>
      </c>
      <c r="H795" s="5"/>
      <c r="I795" s="4">
        <f t="shared" si="64"/>
        <v>72395420.368110657</v>
      </c>
      <c r="J795">
        <f t="shared" si="60"/>
        <v>1</v>
      </c>
    </row>
    <row r="796" spans="1:10" x14ac:dyDescent="0.3">
      <c r="A796" s="1">
        <v>45628</v>
      </c>
      <c r="B796" s="26">
        <v>35877976985.54393</v>
      </c>
      <c r="C796" s="26">
        <v>39976806451.309196</v>
      </c>
      <c r="D796" s="5">
        <f t="shared" si="61"/>
        <v>1.3658821917546385E-3</v>
      </c>
      <c r="E796" s="4">
        <f>C796*(1+ReservesUSDT!$H$15)</f>
        <v>40049343181.124641</v>
      </c>
      <c r="F796" s="4">
        <f t="shared" si="62"/>
        <v>40104045865.767204</v>
      </c>
      <c r="G796" s="5">
        <f t="shared" si="63"/>
        <v>3.3204596867044559E-3</v>
      </c>
      <c r="H796" s="5"/>
      <c r="I796" s="4">
        <f t="shared" si="64"/>
        <v>127239414.45800781</v>
      </c>
      <c r="J796">
        <f t="shared" si="60"/>
        <v>1</v>
      </c>
    </row>
    <row r="797" spans="1:10" x14ac:dyDescent="0.3">
      <c r="A797" s="1">
        <v>45629</v>
      </c>
      <c r="B797" s="26">
        <v>35894744892.126129</v>
      </c>
      <c r="C797" s="26">
        <v>39904493861.007599</v>
      </c>
      <c r="D797" s="5">
        <f t="shared" si="61"/>
        <v>4.6735931039130986E-4</v>
      </c>
      <c r="E797" s="4">
        <f>C797*(1+ReservesUSDT!$H$15)</f>
        <v>39976899381.772331</v>
      </c>
      <c r="F797" s="4">
        <f t="shared" si="62"/>
        <v>39995582957.898972</v>
      </c>
      <c r="G797" s="5">
        <f t="shared" si="63"/>
        <v>-2.7045377972903383E-3</v>
      </c>
      <c r="H797" s="5"/>
      <c r="I797" s="4">
        <f t="shared" si="64"/>
        <v>91089096.891372681</v>
      </c>
      <c r="J797">
        <f t="shared" si="60"/>
        <v>1</v>
      </c>
    </row>
    <row r="798" spans="1:10" x14ac:dyDescent="0.3">
      <c r="A798" s="1">
        <v>45630</v>
      </c>
      <c r="B798" s="26">
        <v>35899980634.952278</v>
      </c>
      <c r="C798" s="26">
        <v>39955279124.375999</v>
      </c>
      <c r="D798" s="5">
        <f t="shared" si="61"/>
        <v>1.45863770362037E-4</v>
      </c>
      <c r="E798" s="4">
        <f>C798*(1+ReservesUSDT!$H$15)</f>
        <v>40027776793.49511</v>
      </c>
      <c r="F798" s="4">
        <f t="shared" si="62"/>
        <v>40033615395.937416</v>
      </c>
      <c r="G798" s="5">
        <f t="shared" si="63"/>
        <v>9.509159568565123E-4</v>
      </c>
      <c r="H798" s="5"/>
      <c r="I798" s="4">
        <f t="shared" si="64"/>
        <v>78336271.561416626</v>
      </c>
      <c r="J798">
        <f t="shared" si="60"/>
        <v>1</v>
      </c>
    </row>
    <row r="799" spans="1:10" x14ac:dyDescent="0.3">
      <c r="A799" s="1">
        <v>45631</v>
      </c>
      <c r="B799" s="26">
        <v>35925189099.08622</v>
      </c>
      <c r="C799" s="26">
        <v>40347104988.346001</v>
      </c>
      <c r="D799" s="5">
        <f t="shared" si="61"/>
        <v>7.0218600924254124E-4</v>
      </c>
      <c r="E799" s="4">
        <f>C799*(1+ReservesUSDT!$H$15)</f>
        <v>40420313613.8759</v>
      </c>
      <c r="F799" s="4">
        <f t="shared" si="62"/>
        <v>40448696192.584755</v>
      </c>
      <c r="G799" s="5">
        <f t="shared" si="63"/>
        <v>1.0368306547938235E-2</v>
      </c>
      <c r="H799" s="5"/>
      <c r="I799" s="4">
        <f t="shared" si="64"/>
        <v>101591204.23875427</v>
      </c>
      <c r="J799">
        <f t="shared" si="60"/>
        <v>1</v>
      </c>
    </row>
    <row r="800" spans="1:10" x14ac:dyDescent="0.3">
      <c r="A800" s="1">
        <v>45632</v>
      </c>
      <c r="B800" s="26">
        <v>36025698257.587288</v>
      </c>
      <c r="C800" s="26">
        <v>40366885489.214302</v>
      </c>
      <c r="D800" s="5">
        <f t="shared" si="61"/>
        <v>2.7977349882237538E-3</v>
      </c>
      <c r="E800" s="4">
        <f>C800*(1+ReservesUSDT!$H$15)</f>
        <v>40440130005.876442</v>
      </c>
      <c r="F800" s="4">
        <f t="shared" si="62"/>
        <v>40553270772.522202</v>
      </c>
      <c r="G800" s="5">
        <f t="shared" si="63"/>
        <v>2.5853634302461818E-3</v>
      </c>
      <c r="H800" s="5"/>
      <c r="I800" s="4">
        <f t="shared" si="64"/>
        <v>186385283.30789948</v>
      </c>
      <c r="J800">
        <f t="shared" si="60"/>
        <v>1</v>
      </c>
    </row>
    <row r="801" spans="1:10" x14ac:dyDescent="0.3">
      <c r="A801" s="1">
        <v>45633</v>
      </c>
      <c r="B801" s="26">
        <v>36025698257.587288</v>
      </c>
      <c r="C801" s="26">
        <v>40571783401.728203</v>
      </c>
      <c r="D801" s="5">
        <f t="shared" si="61"/>
        <v>0</v>
      </c>
      <c r="E801" s="4">
        <f>C801*(1+ReservesUSDT!$H$15)</f>
        <v>40645399699.576469</v>
      </c>
      <c r="F801" s="4">
        <f t="shared" si="62"/>
        <v>40645399699.576469</v>
      </c>
      <c r="G801" s="5">
        <f t="shared" si="63"/>
        <v>2.2718001606097812E-3</v>
      </c>
      <c r="H801" s="5"/>
      <c r="I801" s="4">
        <f t="shared" si="64"/>
        <v>73616297.848266602</v>
      </c>
      <c r="J801">
        <f t="shared" si="60"/>
        <v>1</v>
      </c>
    </row>
    <row r="802" spans="1:10" x14ac:dyDescent="0.3">
      <c r="A802" s="1">
        <v>45634</v>
      </c>
      <c r="B802" s="26">
        <v>36025698257.587288</v>
      </c>
      <c r="C802" s="26">
        <v>41217555347.170799</v>
      </c>
      <c r="D802" s="5">
        <f t="shared" si="61"/>
        <v>0</v>
      </c>
      <c r="E802" s="4">
        <f>C802*(1+ReservesUSDT!$H$15)</f>
        <v>41292343379.064049</v>
      </c>
      <c r="F802" s="4">
        <f t="shared" si="62"/>
        <v>41292343379.064049</v>
      </c>
      <c r="G802" s="5">
        <f t="shared" si="63"/>
        <v>1.591677494302807E-2</v>
      </c>
      <c r="H802" s="5"/>
      <c r="I802" s="4">
        <f t="shared" si="64"/>
        <v>74788031.893249512</v>
      </c>
      <c r="J802">
        <f t="shared" si="60"/>
        <v>1</v>
      </c>
    </row>
    <row r="803" spans="1:10" x14ac:dyDescent="0.3">
      <c r="A803" s="1">
        <v>45635</v>
      </c>
      <c r="B803" s="26">
        <v>36021684419.490952</v>
      </c>
      <c r="C803" s="26">
        <v>41170483430.170998</v>
      </c>
      <c r="D803" s="5">
        <f t="shared" si="61"/>
        <v>-1.1141596944595014E-4</v>
      </c>
      <c r="E803" s="4">
        <f>C803*(1+ReservesUSDT!$H$15)</f>
        <v>41245186051.466743</v>
      </c>
      <c r="F803" s="4">
        <f t="shared" si="62"/>
        <v>41240590679.077843</v>
      </c>
      <c r="G803" s="5">
        <f t="shared" si="63"/>
        <v>-1.253324363577912E-3</v>
      </c>
      <c r="H803" s="5"/>
      <c r="I803" s="4">
        <f t="shared" si="64"/>
        <v>70107248.906845093</v>
      </c>
      <c r="J803">
        <f t="shared" si="60"/>
        <v>1</v>
      </c>
    </row>
    <row r="804" spans="1:10" x14ac:dyDescent="0.3">
      <c r="A804" s="1">
        <v>45636</v>
      </c>
      <c r="B804" s="26">
        <v>36061560700.640221</v>
      </c>
      <c r="C804" s="26">
        <v>40698046919.1306</v>
      </c>
      <c r="D804" s="5">
        <f t="shared" si="61"/>
        <v>1.1070076758457324E-3</v>
      </c>
      <c r="E804" s="4">
        <f>C804*(1+ReservesUSDT!$H$15)</f>
        <v>40771892318.386917</v>
      </c>
      <c r="F804" s="4">
        <f t="shared" si="62"/>
        <v>40817027116.142128</v>
      </c>
      <c r="G804" s="5">
        <f t="shared" si="63"/>
        <v>-1.0270550347635946E-2</v>
      </c>
      <c r="H804" s="5"/>
      <c r="I804" s="4">
        <f t="shared" si="64"/>
        <v>118980197.01152802</v>
      </c>
      <c r="J804">
        <f t="shared" si="60"/>
        <v>1</v>
      </c>
    </row>
    <row r="805" spans="1:10" x14ac:dyDescent="0.3">
      <c r="A805" s="1">
        <v>45637</v>
      </c>
      <c r="B805" s="26">
        <v>36097085074.912437</v>
      </c>
      <c r="C805" s="26">
        <v>40823137395.527901</v>
      </c>
      <c r="D805" s="5">
        <f t="shared" si="61"/>
        <v>9.8510362785230506E-4</v>
      </c>
      <c r="E805" s="4">
        <f>C805*(1+ReservesUSDT!$H$15)</f>
        <v>40897209767.744148</v>
      </c>
      <c r="F805" s="4">
        <f t="shared" si="62"/>
        <v>40937497757.455391</v>
      </c>
      <c r="G805" s="5">
        <f t="shared" si="63"/>
        <v>2.9514800519516468E-3</v>
      </c>
      <c r="H805" s="5"/>
      <c r="I805" s="4">
        <f t="shared" si="64"/>
        <v>114360361.92749023</v>
      </c>
      <c r="J805">
        <f t="shared" si="60"/>
        <v>1</v>
      </c>
    </row>
    <row r="806" spans="1:10" x14ac:dyDescent="0.3">
      <c r="A806" s="1">
        <v>45638</v>
      </c>
      <c r="B806" s="26">
        <v>36165899534.664558</v>
      </c>
      <c r="C806" s="26">
        <v>41501545454.905098</v>
      </c>
      <c r="D806" s="5">
        <f t="shared" si="61"/>
        <v>1.9063716532598137E-3</v>
      </c>
      <c r="E806" s="4">
        <f>C806*(1+ReservesUSDT!$H$15)</f>
        <v>41576848778.427261</v>
      </c>
      <c r="F806" s="4">
        <f t="shared" si="62"/>
        <v>41656109704.370331</v>
      </c>
      <c r="G806" s="5">
        <f t="shared" si="63"/>
        <v>1.7553880580892828E-2</v>
      </c>
      <c r="H806" s="5"/>
      <c r="I806" s="4">
        <f t="shared" si="64"/>
        <v>154564249.46523285</v>
      </c>
      <c r="J806">
        <f t="shared" si="60"/>
        <v>1</v>
      </c>
    </row>
    <row r="807" spans="1:10" x14ac:dyDescent="0.3">
      <c r="A807" s="1">
        <v>45639</v>
      </c>
      <c r="B807" s="26">
        <v>36182327417.712341</v>
      </c>
      <c r="C807" s="26">
        <v>41502192919.409302</v>
      </c>
      <c r="D807" s="5">
        <f t="shared" si="61"/>
        <v>4.5423681587228266E-4</v>
      </c>
      <c r="E807" s="4">
        <f>C807*(1+ReservesUSDT!$H$15)</f>
        <v>41577497417.73661</v>
      </c>
      <c r="F807" s="4">
        <f t="shared" si="62"/>
        <v>41596383447.775581</v>
      </c>
      <c r="G807" s="5">
        <f t="shared" si="63"/>
        <v>-1.4337934343514392E-3</v>
      </c>
      <c r="H807" s="5"/>
      <c r="I807" s="4">
        <f t="shared" si="64"/>
        <v>94190528.366279602</v>
      </c>
      <c r="J807">
        <f t="shared" si="60"/>
        <v>1</v>
      </c>
    </row>
    <row r="808" spans="1:10" x14ac:dyDescent="0.3">
      <c r="A808" s="1">
        <v>45640</v>
      </c>
      <c r="B808" s="26">
        <v>36182327417.712341</v>
      </c>
      <c r="C808" s="26">
        <v>41992638645.290298</v>
      </c>
      <c r="D808" s="5">
        <f t="shared" si="61"/>
        <v>0</v>
      </c>
      <c r="E808" s="4">
        <f>C808*(1+ReservesUSDT!$H$15)</f>
        <v>42068833042.843315</v>
      </c>
      <c r="F808" s="4">
        <f t="shared" si="62"/>
        <v>42068833042.843315</v>
      </c>
      <c r="G808" s="5">
        <f t="shared" si="63"/>
        <v>1.1357948838530543E-2</v>
      </c>
      <c r="H808" s="5"/>
      <c r="I808" s="4">
        <f t="shared" si="64"/>
        <v>76194397.553016663</v>
      </c>
      <c r="J808">
        <f t="shared" si="60"/>
        <v>1</v>
      </c>
    </row>
    <row r="809" spans="1:10" x14ac:dyDescent="0.3">
      <c r="A809" s="1">
        <v>45641</v>
      </c>
      <c r="B809" s="26">
        <v>36182327417.712341</v>
      </c>
      <c r="C809" s="26">
        <v>41984734433.140099</v>
      </c>
      <c r="D809" s="5">
        <f t="shared" si="61"/>
        <v>0</v>
      </c>
      <c r="E809" s="4">
        <f>C809*(1+ReservesUSDT!$H$15)</f>
        <v>42060914488.734566</v>
      </c>
      <c r="F809" s="4">
        <f t="shared" si="62"/>
        <v>42060914488.734566</v>
      </c>
      <c r="G809" s="5">
        <f t="shared" si="63"/>
        <v>-1.8822851826398549E-4</v>
      </c>
      <c r="H809" s="5"/>
      <c r="I809" s="4">
        <f t="shared" si="64"/>
        <v>76180055.594467163</v>
      </c>
      <c r="J809">
        <f t="shared" si="60"/>
        <v>1</v>
      </c>
    </row>
    <row r="810" spans="1:10" x14ac:dyDescent="0.3">
      <c r="A810" s="1">
        <v>45642</v>
      </c>
      <c r="B810" s="26">
        <v>36205248893.375076</v>
      </c>
      <c r="C810" s="26">
        <v>42123501126.109398</v>
      </c>
      <c r="D810" s="5">
        <f t="shared" si="61"/>
        <v>6.334992052367043E-4</v>
      </c>
      <c r="E810" s="4">
        <f>C810*(1+ReservesUSDT!$H$15)</f>
        <v>42199932969.753204</v>
      </c>
      <c r="F810" s="4">
        <f t="shared" si="62"/>
        <v>42226666593.750587</v>
      </c>
      <c r="G810" s="5">
        <f t="shared" si="63"/>
        <v>3.9407632247372114E-3</v>
      </c>
      <c r="H810" s="5"/>
      <c r="I810" s="4">
        <f t="shared" si="64"/>
        <v>103165467.64118958</v>
      </c>
      <c r="J810">
        <f t="shared" si="60"/>
        <v>1</v>
      </c>
    </row>
    <row r="811" spans="1:10" x14ac:dyDescent="0.3">
      <c r="A811" s="1">
        <v>45643</v>
      </c>
      <c r="B811" s="26">
        <v>36172282766.967606</v>
      </c>
      <c r="C811" s="26">
        <v>42390179646.9524</v>
      </c>
      <c r="D811" s="5">
        <f t="shared" si="61"/>
        <v>-9.1053445053109199E-4</v>
      </c>
      <c r="E811" s="4">
        <f>C811*(1+ReservesUSDT!$H$15)</f>
        <v>42467095370.864067</v>
      </c>
      <c r="F811" s="4">
        <f t="shared" si="62"/>
        <v>42428427617.514908</v>
      </c>
      <c r="G811" s="5">
        <f t="shared" si="63"/>
        <v>4.7780476187097463E-3</v>
      </c>
      <c r="H811" s="5"/>
      <c r="I811" s="4">
        <f t="shared" si="64"/>
        <v>38247970.562507629</v>
      </c>
      <c r="J811">
        <f t="shared" si="60"/>
        <v>1</v>
      </c>
    </row>
    <row r="812" spans="1:10" x14ac:dyDescent="0.3">
      <c r="A812" s="1">
        <v>45644</v>
      </c>
      <c r="B812" s="26">
        <v>36145048984.380455</v>
      </c>
      <c r="C812" s="26">
        <v>42538482548.744301</v>
      </c>
      <c r="D812" s="5">
        <f t="shared" si="61"/>
        <v>-7.528909016497118E-4</v>
      </c>
      <c r="E812" s="4">
        <f>C812*(1+ReservesUSDT!$H$15)</f>
        <v>42615667363.873428</v>
      </c>
      <c r="F812" s="4">
        <f t="shared" si="62"/>
        <v>42583582415.647438</v>
      </c>
      <c r="G812" s="5">
        <f t="shared" si="63"/>
        <v>3.6568594889074008E-3</v>
      </c>
      <c r="H812" s="5"/>
      <c r="I812" s="4">
        <f t="shared" si="64"/>
        <v>45099866.903137207</v>
      </c>
      <c r="J812">
        <f t="shared" si="60"/>
        <v>1</v>
      </c>
    </row>
    <row r="813" spans="1:10" x14ac:dyDescent="0.3">
      <c r="A813" s="1">
        <v>45645</v>
      </c>
      <c r="B813" s="26">
        <v>36183600903.944733</v>
      </c>
      <c r="C813" s="26">
        <v>42315907910.9543</v>
      </c>
      <c r="D813" s="5">
        <f t="shared" si="61"/>
        <v>1.0665892189255931E-3</v>
      </c>
      <c r="E813" s="4">
        <f>C813*(1+ReservesUSDT!$H$15)</f>
        <v>42392688871.003487</v>
      </c>
      <c r="F813" s="4">
        <f t="shared" si="62"/>
        <v>42437904455.914566</v>
      </c>
      <c r="G813" s="5">
        <f t="shared" si="63"/>
        <v>-3.4209888287684855E-3</v>
      </c>
      <c r="H813" s="5"/>
      <c r="I813" s="4">
        <f t="shared" si="64"/>
        <v>121996544.96026611</v>
      </c>
      <c r="J813">
        <f t="shared" si="60"/>
        <v>1</v>
      </c>
    </row>
    <row r="814" spans="1:10" x14ac:dyDescent="0.3">
      <c r="A814" s="1">
        <v>45646</v>
      </c>
      <c r="B814" s="26">
        <v>36200937409.070313</v>
      </c>
      <c r="C814" s="26">
        <v>42362560809.757004</v>
      </c>
      <c r="D814" s="5">
        <f t="shared" si="61"/>
        <v>4.7912603202766949E-4</v>
      </c>
      <c r="E814" s="4">
        <f>C814*(1+ReservesUSDT!$H$15)</f>
        <v>42439426420.107605</v>
      </c>
      <c r="F814" s="4">
        <f t="shared" si="62"/>
        <v>42459760254.089798</v>
      </c>
      <c r="G814" s="5">
        <f t="shared" si="63"/>
        <v>5.1500653614827327E-4</v>
      </c>
      <c r="H814" s="5"/>
      <c r="I814" s="4">
        <f t="shared" si="64"/>
        <v>97199444.332794189</v>
      </c>
      <c r="J814">
        <f t="shared" si="60"/>
        <v>1</v>
      </c>
    </row>
    <row r="815" spans="1:10" x14ac:dyDescent="0.3">
      <c r="A815" s="1">
        <v>45647</v>
      </c>
      <c r="B815" s="26">
        <v>36200937409.070313</v>
      </c>
      <c r="C815" s="26">
        <v>42553436606.536102</v>
      </c>
      <c r="D815" s="5">
        <f t="shared" si="61"/>
        <v>0</v>
      </c>
      <c r="E815" s="4">
        <f>C815*(1+ReservesUSDT!$H$15)</f>
        <v>42630648555.359642</v>
      </c>
      <c r="F815" s="4">
        <f t="shared" si="62"/>
        <v>42630648555.359642</v>
      </c>
      <c r="G815" s="5">
        <f t="shared" si="63"/>
        <v>4.0247118741887807E-3</v>
      </c>
      <c r="H815" s="5"/>
      <c r="I815" s="4">
        <f t="shared" si="64"/>
        <v>77211948.823539734</v>
      </c>
      <c r="J815">
        <f t="shared" si="60"/>
        <v>1</v>
      </c>
    </row>
    <row r="816" spans="1:10" x14ac:dyDescent="0.3">
      <c r="A816" s="1">
        <v>45648</v>
      </c>
      <c r="B816" s="26">
        <v>36200937409.070313</v>
      </c>
      <c r="C816" s="26">
        <v>42930532545.815498</v>
      </c>
      <c r="D816" s="5">
        <f t="shared" si="61"/>
        <v>0</v>
      </c>
      <c r="E816" s="4">
        <f>C816*(1+ReservesUSDT!$H$15)</f>
        <v>43008428724.038284</v>
      </c>
      <c r="F816" s="4">
        <f t="shared" si="62"/>
        <v>43008428724.038284</v>
      </c>
      <c r="G816" s="5">
        <f t="shared" si="63"/>
        <v>8.8617035274061468E-3</v>
      </c>
      <c r="H816" s="5"/>
      <c r="I816" s="4">
        <f t="shared" si="64"/>
        <v>77896178.22278595</v>
      </c>
      <c r="J816">
        <f t="shared" si="60"/>
        <v>1</v>
      </c>
    </row>
    <row r="817" spans="1:10" x14ac:dyDescent="0.3">
      <c r="A817" s="1">
        <v>45649</v>
      </c>
      <c r="B817" s="26">
        <v>36208995293.281586</v>
      </c>
      <c r="C817" s="26">
        <v>43001900408.144096</v>
      </c>
      <c r="D817" s="5">
        <f t="shared" si="61"/>
        <v>2.2258772252826395E-4</v>
      </c>
      <c r="E817" s="4">
        <f>C817*(1+ReservesUSDT!$H$15)</f>
        <v>43079926081.236702</v>
      </c>
      <c r="F817" s="4">
        <f t="shared" si="62"/>
        <v>43089515143.869812</v>
      </c>
      <c r="G817" s="5">
        <f t="shared" si="63"/>
        <v>1.8853611312288389E-3</v>
      </c>
      <c r="H817" s="5"/>
      <c r="I817" s="4">
        <f t="shared" si="64"/>
        <v>87614735.725715637</v>
      </c>
      <c r="J817">
        <f t="shared" si="60"/>
        <v>1</v>
      </c>
    </row>
    <row r="818" spans="1:10" x14ac:dyDescent="0.3">
      <c r="A818" s="1">
        <v>45650</v>
      </c>
      <c r="B818" s="26">
        <v>36205519675.162254</v>
      </c>
      <c r="C818" s="26">
        <v>43100541615.209198</v>
      </c>
      <c r="D818" s="5">
        <f t="shared" si="61"/>
        <v>-9.5987698393173724E-5</v>
      </c>
      <c r="E818" s="4">
        <f>C818*(1+ReservesUSDT!$H$15)</f>
        <v>43178746269.84687</v>
      </c>
      <c r="F818" s="4">
        <f t="shared" si="62"/>
        <v>43174601641.372925</v>
      </c>
      <c r="G818" s="5">
        <f t="shared" si="63"/>
        <v>1.9746450434408691E-3</v>
      </c>
      <c r="H818" s="5"/>
      <c r="I818" s="4">
        <f t="shared" si="64"/>
        <v>74060026.163726807</v>
      </c>
      <c r="J818">
        <f t="shared" si="60"/>
        <v>1</v>
      </c>
    </row>
    <row r="819" spans="1:10" x14ac:dyDescent="0.3">
      <c r="A819" s="1">
        <v>45651</v>
      </c>
      <c r="B819" s="26">
        <v>36205519675.162254</v>
      </c>
      <c r="C819" s="26">
        <v>43174870938.690002</v>
      </c>
      <c r="D819" s="5">
        <f t="shared" si="61"/>
        <v>0</v>
      </c>
      <c r="E819" s="4">
        <f>C819*(1+ReservesUSDT!$H$15)</f>
        <v>43253210461.680939</v>
      </c>
      <c r="F819" s="4">
        <f t="shared" si="62"/>
        <v>43253210461.680939</v>
      </c>
      <c r="G819" s="5">
        <f t="shared" si="63"/>
        <v>1.8207190644391597E-3</v>
      </c>
      <c r="H819" s="5"/>
      <c r="I819" s="4">
        <f t="shared" si="64"/>
        <v>78339522.990936279</v>
      </c>
      <c r="J819">
        <f t="shared" si="60"/>
        <v>1</v>
      </c>
    </row>
    <row r="820" spans="1:10" x14ac:dyDescent="0.3">
      <c r="A820" s="1">
        <v>45652</v>
      </c>
      <c r="B820" s="26">
        <v>36173446546.060677</v>
      </c>
      <c r="C820" s="26">
        <v>43280465178.6185</v>
      </c>
      <c r="D820" s="5">
        <f t="shared" si="61"/>
        <v>-8.8586296756239073E-4</v>
      </c>
      <c r="E820" s="4">
        <f>C820*(1+ReservesUSDT!$H$15)</f>
        <v>43358996299.226448</v>
      </c>
      <c r="F820" s="4">
        <f t="shared" si="62"/>
        <v>43320586170.094284</v>
      </c>
      <c r="G820" s="5">
        <f t="shared" si="63"/>
        <v>1.5577042188124994E-3</v>
      </c>
      <c r="H820" s="5"/>
      <c r="I820" s="4">
        <f t="shared" si="64"/>
        <v>40120991.475784302</v>
      </c>
      <c r="J820">
        <f t="shared" si="60"/>
        <v>1</v>
      </c>
    </row>
    <row r="821" spans="1:10" x14ac:dyDescent="0.3">
      <c r="A821" s="1">
        <v>45653</v>
      </c>
      <c r="B821" s="26">
        <v>36281908069.209137</v>
      </c>
      <c r="C821" s="26">
        <v>43504839902.399902</v>
      </c>
      <c r="D821" s="5">
        <f t="shared" si="61"/>
        <v>2.9983740424168112E-3</v>
      </c>
      <c r="E821" s="4">
        <f>C821*(1+ReservesUSDT!$H$15)</f>
        <v>43583778144.290436</v>
      </c>
      <c r="F821" s="4">
        <f t="shared" si="62"/>
        <v>43714458613.348732</v>
      </c>
      <c r="G821" s="5">
        <f t="shared" si="63"/>
        <v>9.0920386374261919E-3</v>
      </c>
      <c r="H821" s="5"/>
      <c r="I821" s="4">
        <f t="shared" si="64"/>
        <v>209618710.94882965</v>
      </c>
      <c r="J821">
        <f t="shared" si="60"/>
        <v>1</v>
      </c>
    </row>
    <row r="822" spans="1:10" x14ac:dyDescent="0.3">
      <c r="A822" s="1">
        <v>45654</v>
      </c>
      <c r="B822" s="26">
        <v>36281908069.209137</v>
      </c>
      <c r="C822" s="26">
        <v>43572236980.647102</v>
      </c>
      <c r="D822" s="5">
        <f t="shared" si="61"/>
        <v>0</v>
      </c>
      <c r="E822" s="4">
        <f>C822*(1+ReservesUSDT!$H$15)</f>
        <v>43651297512.537498</v>
      </c>
      <c r="F822" s="4">
        <f t="shared" si="62"/>
        <v>43651297512.537498</v>
      </c>
      <c r="G822" s="5">
        <f t="shared" si="63"/>
        <v>-1.4448560685582075E-3</v>
      </c>
      <c r="H822" s="5"/>
      <c r="I822" s="4">
        <f t="shared" si="64"/>
        <v>79060531.890396118</v>
      </c>
      <c r="J822">
        <f t="shared" si="60"/>
        <v>1</v>
      </c>
    </row>
    <row r="823" spans="1:10" x14ac:dyDescent="0.3">
      <c r="A823" s="1">
        <v>45655</v>
      </c>
      <c r="B823" s="26">
        <v>36281908069.209137</v>
      </c>
      <c r="C823" s="26">
        <v>43613839675.512001</v>
      </c>
      <c r="D823" s="5">
        <f t="shared" si="61"/>
        <v>0</v>
      </c>
      <c r="E823" s="4">
        <f>C823*(1+ReservesUSDT!$H$15)</f>
        <v>43692975694.258522</v>
      </c>
      <c r="F823" s="4">
        <f t="shared" si="62"/>
        <v>43692975694.258522</v>
      </c>
      <c r="G823" s="5">
        <f t="shared" si="63"/>
        <v>9.5479823272269916E-4</v>
      </c>
      <c r="H823" s="5"/>
      <c r="I823" s="4">
        <f t="shared" si="64"/>
        <v>79136018.746520996</v>
      </c>
      <c r="J823">
        <f t="shared" si="60"/>
        <v>1</v>
      </c>
    </row>
    <row r="824" spans="1:10" x14ac:dyDescent="0.3">
      <c r="A824" s="1">
        <v>45656</v>
      </c>
      <c r="B824" s="26">
        <v>36287554902.003708</v>
      </c>
      <c r="C824" s="26">
        <v>43625327050.608398</v>
      </c>
      <c r="D824" s="5">
        <f t="shared" si="61"/>
        <v>1.556377019587661E-4</v>
      </c>
      <c r="E824" s="4">
        <f>C824*(1+ReservesUSDT!$H$15)</f>
        <v>43704483912.856377</v>
      </c>
      <c r="F824" s="4">
        <f t="shared" si="62"/>
        <v>43711285978.297867</v>
      </c>
      <c r="G824" s="5">
        <f t="shared" si="63"/>
        <v>4.1906699528709032E-4</v>
      </c>
      <c r="H824" s="5"/>
      <c r="I824" s="4">
        <f t="shared" si="64"/>
        <v>85958927.689468384</v>
      </c>
      <c r="J824">
        <f t="shared" si="60"/>
        <v>1</v>
      </c>
    </row>
    <row r="825" spans="1:10" x14ac:dyDescent="0.3">
      <c r="A825" s="18">
        <v>45657</v>
      </c>
      <c r="B825" s="26">
        <v>43921522065</v>
      </c>
      <c r="C825" s="26">
        <v>43803322701.918602</v>
      </c>
      <c r="D825" s="5">
        <v>0</v>
      </c>
      <c r="E825" s="4">
        <f>C825*(1+ReservesUSDT!$H$16)</f>
        <v>43867966001.356697</v>
      </c>
      <c r="F825" s="4">
        <f t="shared" si="62"/>
        <v>43867966001.356697</v>
      </c>
      <c r="G825" s="5">
        <f t="shared" si="63"/>
        <v>3.5844295026373745E-3</v>
      </c>
      <c r="H825" s="5"/>
      <c r="I825" s="4">
        <f t="shared" si="64"/>
        <v>64643299.438095093</v>
      </c>
      <c r="J825">
        <f t="shared" si="60"/>
        <v>1</v>
      </c>
    </row>
    <row r="826" spans="1:10" x14ac:dyDescent="0.3">
      <c r="A826" s="1">
        <v>45658</v>
      </c>
      <c r="B826" s="26">
        <v>43921522065</v>
      </c>
      <c r="C826" s="26">
        <v>43945617394.429199</v>
      </c>
      <c r="D826" s="5">
        <f t="shared" si="61"/>
        <v>0</v>
      </c>
      <c r="E826" s="4">
        <f>C826*(1+ReservesUSDT!$H$16)</f>
        <v>44010470687.03331</v>
      </c>
      <c r="F826" s="4">
        <f t="shared" si="62"/>
        <v>44010470687.03331</v>
      </c>
      <c r="G826" s="5">
        <f t="shared" si="63"/>
        <v>3.24849083890066E-3</v>
      </c>
      <c r="H826" s="5"/>
      <c r="I826" s="4">
        <f t="shared" si="64"/>
        <v>64853292.604110718</v>
      </c>
      <c r="J826">
        <f t="shared" si="60"/>
        <v>1</v>
      </c>
    </row>
    <row r="827" spans="1:10" x14ac:dyDescent="0.3">
      <c r="A827" s="1">
        <v>45659</v>
      </c>
      <c r="B827" s="26">
        <v>43963956437.162498</v>
      </c>
      <c r="C827" s="26">
        <v>43740787028.364998</v>
      </c>
      <c r="D827" s="5">
        <f t="shared" si="61"/>
        <v>9.6614074757471577E-4</v>
      </c>
      <c r="E827" s="4">
        <f>C827*(1+ReservesUSDT!$H$16)</f>
        <v>43805338040.003403</v>
      </c>
      <c r="F827" s="4">
        <f t="shared" si="62"/>
        <v>43847660162.045135</v>
      </c>
      <c r="G827" s="5">
        <f t="shared" si="63"/>
        <v>-3.6993588672557158E-3</v>
      </c>
      <c r="H827" s="5"/>
      <c r="I827" s="4">
        <f t="shared" si="64"/>
        <v>106873133.68013763</v>
      </c>
      <c r="J827">
        <f t="shared" si="60"/>
        <v>1</v>
      </c>
    </row>
    <row r="828" spans="1:10" x14ac:dyDescent="0.3">
      <c r="A828" s="1">
        <v>45660</v>
      </c>
      <c r="B828" s="26">
        <v>44013896806.061485</v>
      </c>
      <c r="C828" s="26">
        <v>43964009276.952202</v>
      </c>
      <c r="D828" s="5">
        <f t="shared" si="61"/>
        <v>1.1359389132860774E-3</v>
      </c>
      <c r="E828" s="4">
        <f>C828*(1+ReservesUSDT!$H$16)</f>
        <v>44028889711.606186</v>
      </c>
      <c r="F828" s="4">
        <f t="shared" si="62"/>
        <v>44078903840.73838</v>
      </c>
      <c r="G828" s="5">
        <f t="shared" si="63"/>
        <v>5.2737974578039443E-3</v>
      </c>
      <c r="H828" s="5"/>
      <c r="I828" s="4">
        <f t="shared" si="64"/>
        <v>114894563.78617859</v>
      </c>
      <c r="J828">
        <f t="shared" si="60"/>
        <v>1</v>
      </c>
    </row>
    <row r="829" spans="1:10" x14ac:dyDescent="0.3">
      <c r="A829" s="1">
        <v>45661</v>
      </c>
      <c r="B829" s="26">
        <v>44013896806.061485</v>
      </c>
      <c r="C829" s="26">
        <v>45218905503.877602</v>
      </c>
      <c r="D829" s="5">
        <f t="shared" si="61"/>
        <v>0</v>
      </c>
      <c r="E829" s="4">
        <f>C829*(1+ReservesUSDT!$H$16)</f>
        <v>45285637867.279381</v>
      </c>
      <c r="F829" s="4">
        <f t="shared" si="62"/>
        <v>45285637867.279381</v>
      </c>
      <c r="G829" s="5">
        <f t="shared" si="63"/>
        <v>2.7376679576721206E-2</v>
      </c>
      <c r="H829" s="5"/>
      <c r="I829" s="4">
        <f t="shared" si="64"/>
        <v>66732363.401779175</v>
      </c>
      <c r="J829">
        <f t="shared" si="60"/>
        <v>1</v>
      </c>
    </row>
    <row r="830" spans="1:10" x14ac:dyDescent="0.3">
      <c r="A830" s="1">
        <v>45662</v>
      </c>
      <c r="B830" s="26">
        <v>44013896806.061485</v>
      </c>
      <c r="C830" s="26">
        <v>45516879606.086502</v>
      </c>
      <c r="D830" s="5">
        <f t="shared" si="61"/>
        <v>0</v>
      </c>
      <c r="E830" s="4">
        <f>C830*(1+ReservesUSDT!$H$16)</f>
        <v>45584051708.483543</v>
      </c>
      <c r="F830" s="4">
        <f t="shared" si="62"/>
        <v>45584051708.483543</v>
      </c>
      <c r="G830" s="5">
        <f t="shared" si="63"/>
        <v>6.5895912094412193E-3</v>
      </c>
      <c r="H830" s="5"/>
      <c r="I830" s="4">
        <f t="shared" si="64"/>
        <v>67172102.397041321</v>
      </c>
      <c r="J830">
        <f t="shared" si="60"/>
        <v>1</v>
      </c>
    </row>
    <row r="831" spans="1:10" x14ac:dyDescent="0.3">
      <c r="A831" s="1">
        <v>45663</v>
      </c>
      <c r="B831" s="26">
        <v>44020044465.731552</v>
      </c>
      <c r="C831" s="26">
        <v>45605291127.276497</v>
      </c>
      <c r="D831" s="5">
        <f t="shared" si="61"/>
        <v>1.3967542335901949E-4</v>
      </c>
      <c r="E831" s="4">
        <f>C831*(1+ReservesUSDT!$H$16)</f>
        <v>45672593704.077888</v>
      </c>
      <c r="F831" s="4">
        <f t="shared" si="62"/>
        <v>45678973042.939407</v>
      </c>
      <c r="G831" s="5">
        <f t="shared" si="63"/>
        <v>2.0823364948534921E-3</v>
      </c>
      <c r="H831" s="5"/>
      <c r="I831" s="4">
        <f t="shared" si="64"/>
        <v>73681915.662910461</v>
      </c>
      <c r="J831">
        <f t="shared" si="60"/>
        <v>1</v>
      </c>
    </row>
    <row r="832" spans="1:10" x14ac:dyDescent="0.3">
      <c r="A832" s="1">
        <v>45664</v>
      </c>
      <c r="B832" s="26">
        <v>43975426641.844627</v>
      </c>
      <c r="C832" s="26">
        <v>45909222053.700401</v>
      </c>
      <c r="D832" s="5">
        <f t="shared" si="61"/>
        <v>-1.0135797096174799E-3</v>
      </c>
      <c r="E832" s="4">
        <f>C832*(1+ReservesUSDT!$H$16)</f>
        <v>45976973160.35463</v>
      </c>
      <c r="F832" s="4">
        <f t="shared" si="62"/>
        <v>45930371833.249664</v>
      </c>
      <c r="G832" s="5">
        <f t="shared" si="63"/>
        <v>5.5035998745842129E-3</v>
      </c>
      <c r="H832" s="5"/>
      <c r="I832" s="4">
        <f t="shared" si="64"/>
        <v>21149779.549263</v>
      </c>
      <c r="J832">
        <f t="shared" si="60"/>
        <v>1</v>
      </c>
    </row>
    <row r="833" spans="1:10" x14ac:dyDescent="0.3">
      <c r="A833" s="1">
        <v>45665</v>
      </c>
      <c r="B833" s="26">
        <v>43966797293.25856</v>
      </c>
      <c r="C833" s="26">
        <v>45494789508.896004</v>
      </c>
      <c r="D833" s="5">
        <f t="shared" si="61"/>
        <v>-1.9623115100959545E-4</v>
      </c>
      <c r="E833" s="4">
        <f>C833*(1+ReservesUSDT!$H$16)</f>
        <v>45561929011.556786</v>
      </c>
      <c r="F833" s="4">
        <f t="shared" si="62"/>
        <v>45552988341.78463</v>
      </c>
      <c r="G833" s="5">
        <f t="shared" si="63"/>
        <v>-8.2164257854285671E-3</v>
      </c>
      <c r="H833" s="5"/>
      <c r="I833" s="4">
        <f t="shared" si="64"/>
        <v>58198832.888626099</v>
      </c>
      <c r="J833">
        <f t="shared" si="60"/>
        <v>1</v>
      </c>
    </row>
    <row r="834" spans="1:10" x14ac:dyDescent="0.3">
      <c r="A834" s="1">
        <v>45666</v>
      </c>
      <c r="B834" s="26">
        <v>43977305082.367462</v>
      </c>
      <c r="C834" s="26">
        <v>45341185251.506104</v>
      </c>
      <c r="D834" s="5">
        <f t="shared" si="61"/>
        <v>2.389937351773662E-4</v>
      </c>
      <c r="E834" s="4">
        <f>C834*(1+ReservesUSDT!$H$16)</f>
        <v>45408098070.769531</v>
      </c>
      <c r="F834" s="4">
        <f t="shared" si="62"/>
        <v>45418950321.734772</v>
      </c>
      <c r="G834" s="5">
        <f t="shared" si="63"/>
        <v>-2.9424638191498918E-3</v>
      </c>
      <c r="H834" s="5"/>
      <c r="I834" s="4">
        <f t="shared" si="64"/>
        <v>77765070.228668213</v>
      </c>
      <c r="J834">
        <f t="shared" si="60"/>
        <v>1</v>
      </c>
    </row>
    <row r="835" spans="1:10" x14ac:dyDescent="0.3">
      <c r="A835" s="1">
        <v>45667</v>
      </c>
      <c r="B835" s="26">
        <v>43921686238.959488</v>
      </c>
      <c r="C835" s="26">
        <v>45410977372.057198</v>
      </c>
      <c r="D835" s="5">
        <f t="shared" si="61"/>
        <v>-1.264716955798058E-3</v>
      </c>
      <c r="E835" s="4">
        <f>C835*(1+ReservesUSDT!$H$16)</f>
        <v>45477993187.912415</v>
      </c>
      <c r="F835" s="4">
        <f t="shared" si="62"/>
        <v>45420476398.811989</v>
      </c>
      <c r="G835" s="5">
        <f t="shared" si="63"/>
        <v>3.3600007626922494E-5</v>
      </c>
      <c r="H835" s="5"/>
      <c r="I835" s="4">
        <f t="shared" si="64"/>
        <v>9499026.7547912598</v>
      </c>
      <c r="J835">
        <f t="shared" ref="J835:J898" si="65">IF(I835&gt;0,1,0)</f>
        <v>1</v>
      </c>
    </row>
    <row r="836" spans="1:10" x14ac:dyDescent="0.3">
      <c r="A836" s="1">
        <v>45668</v>
      </c>
      <c r="B836" s="26">
        <v>43921686238.959488</v>
      </c>
      <c r="C836" s="26">
        <v>45716400779.535896</v>
      </c>
      <c r="D836" s="5">
        <f t="shared" ref="D836:D899" si="66">(B836-B835)/B835</f>
        <v>0</v>
      </c>
      <c r="E836" s="4">
        <f>C836*(1+ReservesUSDT!$H$16)</f>
        <v>45783867327.791466</v>
      </c>
      <c r="F836" s="4">
        <f t="shared" ref="F836:F899" si="67">E836*(D836+1)</f>
        <v>45783867327.791466</v>
      </c>
      <c r="G836" s="5">
        <f t="shared" ref="G836:G899" si="68">(F836-F835)/F835</f>
        <v>8.0005970388496786E-3</v>
      </c>
      <c r="H836" s="5"/>
      <c r="I836" s="4">
        <f t="shared" ref="I836:I899" si="69">F836-C836</f>
        <v>67466548.255569458</v>
      </c>
      <c r="J836">
        <f t="shared" si="65"/>
        <v>1</v>
      </c>
    </row>
    <row r="837" spans="1:10" x14ac:dyDescent="0.3">
      <c r="A837" s="1">
        <v>45669</v>
      </c>
      <c r="B837" s="26">
        <v>43921686238.959488</v>
      </c>
      <c r="C837" s="26">
        <v>45737930028.234901</v>
      </c>
      <c r="D837" s="5">
        <f t="shared" si="66"/>
        <v>0</v>
      </c>
      <c r="E837" s="4">
        <f>C837*(1+ReservesUSDT!$H$16)</f>
        <v>45805428348.547577</v>
      </c>
      <c r="F837" s="4">
        <f t="shared" si="67"/>
        <v>45805428348.547577</v>
      </c>
      <c r="G837" s="5">
        <f t="shared" si="68"/>
        <v>4.70930526723401E-4</v>
      </c>
      <c r="H837" s="5"/>
      <c r="I837" s="4">
        <f t="shared" si="69"/>
        <v>67498320.312675476</v>
      </c>
      <c r="J837">
        <f t="shared" si="65"/>
        <v>1</v>
      </c>
    </row>
    <row r="838" spans="1:10" x14ac:dyDescent="0.3">
      <c r="A838" s="1">
        <v>45670</v>
      </c>
      <c r="B838" s="26">
        <v>43925987883.262138</v>
      </c>
      <c r="C838" s="26">
        <v>45740523874.564598</v>
      </c>
      <c r="D838" s="5">
        <f t="shared" si="66"/>
        <v>9.7938960704901167E-5</v>
      </c>
      <c r="E838" s="4">
        <f>C838*(1+ReservesUSDT!$H$16)</f>
        <v>45808026022.778328</v>
      </c>
      <c r="F838" s="4">
        <f t="shared" si="67"/>
        <v>45812512413.238945</v>
      </c>
      <c r="G838" s="5">
        <f t="shared" si="68"/>
        <v>1.5465557133235996E-4</v>
      </c>
      <c r="H838" s="5"/>
      <c r="I838" s="4">
        <f t="shared" si="69"/>
        <v>71988538.674346924</v>
      </c>
      <c r="J838">
        <f t="shared" si="65"/>
        <v>1</v>
      </c>
    </row>
    <row r="839" spans="1:10" x14ac:dyDescent="0.3">
      <c r="A839" s="1">
        <v>45671</v>
      </c>
      <c r="B839" s="26">
        <v>43959850001.448303</v>
      </c>
      <c r="C839" s="26">
        <v>45650761140.713898</v>
      </c>
      <c r="D839" s="5">
        <f t="shared" si="66"/>
        <v>7.7089030475892631E-4</v>
      </c>
      <c r="E839" s="4">
        <f>C839*(1+ReservesUSDT!$H$16)</f>
        <v>45718130820.454353</v>
      </c>
      <c r="F839" s="4">
        <f t="shared" si="67"/>
        <v>45753374484.255547</v>
      </c>
      <c r="G839" s="5">
        <f t="shared" si="68"/>
        <v>-1.2908684957061796E-3</v>
      </c>
      <c r="H839" s="5"/>
      <c r="I839" s="4">
        <f t="shared" si="69"/>
        <v>102613343.54164886</v>
      </c>
      <c r="J839">
        <f t="shared" si="65"/>
        <v>1</v>
      </c>
    </row>
    <row r="840" spans="1:10" x14ac:dyDescent="0.3">
      <c r="A840" s="1">
        <v>45672</v>
      </c>
      <c r="B840" s="26">
        <v>43985772788.592796</v>
      </c>
      <c r="C840" s="26">
        <v>45695747506.727898</v>
      </c>
      <c r="D840" s="5">
        <f t="shared" si="66"/>
        <v>5.8969234753164653E-4</v>
      </c>
      <c r="E840" s="4">
        <f>C840*(1+ReservesUSDT!$H$16)</f>
        <v>45763183575.658699</v>
      </c>
      <c r="F840" s="4">
        <f t="shared" si="67"/>
        <v>45790169774.811951</v>
      </c>
      <c r="G840" s="5">
        <f t="shared" si="68"/>
        <v>8.042093281899011E-4</v>
      </c>
      <c r="H840" s="5"/>
      <c r="I840" s="4">
        <f t="shared" si="69"/>
        <v>94422268.08405304</v>
      </c>
      <c r="J840">
        <f t="shared" si="65"/>
        <v>1</v>
      </c>
    </row>
    <row r="841" spans="1:10" x14ac:dyDescent="0.3">
      <c r="A841" s="1">
        <v>45673</v>
      </c>
      <c r="B841" s="26">
        <v>43996294336.725113</v>
      </c>
      <c r="C841" s="26">
        <v>46233725517.004402</v>
      </c>
      <c r="D841" s="5">
        <f t="shared" si="66"/>
        <v>2.392034393231175E-4</v>
      </c>
      <c r="E841" s="4">
        <f>C841*(1+ReservesUSDT!$H$16)</f>
        <v>46301955513.689186</v>
      </c>
      <c r="F841" s="4">
        <f t="shared" si="67"/>
        <v>46313031100.695442</v>
      </c>
      <c r="G841" s="5">
        <f t="shared" si="68"/>
        <v>1.141863697939606E-2</v>
      </c>
      <c r="H841" s="5"/>
      <c r="I841" s="4">
        <f t="shared" si="69"/>
        <v>79305583.691040039</v>
      </c>
      <c r="J841">
        <f t="shared" si="65"/>
        <v>1</v>
      </c>
    </row>
    <row r="842" spans="1:10" x14ac:dyDescent="0.3">
      <c r="A842" s="1">
        <v>45674</v>
      </c>
      <c r="B842" s="26">
        <v>44011144409.945686</v>
      </c>
      <c r="C842" s="26">
        <v>46308905561.050003</v>
      </c>
      <c r="D842" s="5">
        <f t="shared" si="66"/>
        <v>3.3753009075988464E-4</v>
      </c>
      <c r="E842" s="4">
        <f>C842*(1+ReservesUSDT!$H$16)</f>
        <v>46377246505.621819</v>
      </c>
      <c r="F842" s="4">
        <f t="shared" si="67"/>
        <v>46392900221.844063</v>
      </c>
      <c r="G842" s="5">
        <f t="shared" si="68"/>
        <v>1.7245496407904358E-3</v>
      </c>
      <c r="H842" s="5"/>
      <c r="I842" s="4">
        <f t="shared" si="69"/>
        <v>83994660.794059753</v>
      </c>
      <c r="J842">
        <f t="shared" si="65"/>
        <v>1</v>
      </c>
    </row>
    <row r="843" spans="1:10" x14ac:dyDescent="0.3">
      <c r="A843" s="1">
        <v>45675</v>
      </c>
      <c r="B843" s="26">
        <v>44011144409.945686</v>
      </c>
      <c r="C843" s="26">
        <v>47378162864.586899</v>
      </c>
      <c r="D843" s="5">
        <f t="shared" si="66"/>
        <v>0</v>
      </c>
      <c r="E843" s="4">
        <f>C843*(1+ReservesUSDT!$H$16)</f>
        <v>47448081778.951538</v>
      </c>
      <c r="F843" s="4">
        <f t="shared" si="67"/>
        <v>47448081778.951538</v>
      </c>
      <c r="G843" s="5">
        <f t="shared" si="68"/>
        <v>2.2744462020303783E-2</v>
      </c>
      <c r="H843" s="5"/>
      <c r="I843" s="4">
        <f t="shared" si="69"/>
        <v>69918914.364639282</v>
      </c>
      <c r="J843">
        <f t="shared" si="65"/>
        <v>1</v>
      </c>
    </row>
    <row r="844" spans="1:10" x14ac:dyDescent="0.3">
      <c r="A844" s="1">
        <v>45676</v>
      </c>
      <c r="B844" s="26">
        <v>44011144409.945686</v>
      </c>
      <c r="C844" s="26">
        <v>47470815140.615898</v>
      </c>
      <c r="D844" s="5">
        <f t="shared" si="66"/>
        <v>0</v>
      </c>
      <c r="E844" s="4">
        <f>C844*(1+ReservesUSDT!$H$16)</f>
        <v>47540870787.731697</v>
      </c>
      <c r="F844" s="4">
        <f t="shared" si="67"/>
        <v>47540870787.731697</v>
      </c>
      <c r="G844" s="5">
        <f t="shared" si="68"/>
        <v>1.9555903063149999E-3</v>
      </c>
      <c r="H844" s="5"/>
      <c r="I844" s="4">
        <f t="shared" si="69"/>
        <v>70055647.11579895</v>
      </c>
      <c r="J844">
        <f t="shared" si="65"/>
        <v>1</v>
      </c>
    </row>
    <row r="845" spans="1:10" x14ac:dyDescent="0.3">
      <c r="A845" s="1">
        <v>45677</v>
      </c>
      <c r="B845" s="26">
        <v>44011144409.945686</v>
      </c>
      <c r="C845" s="26">
        <v>47928122629.4561</v>
      </c>
      <c r="D845" s="5">
        <f t="shared" si="66"/>
        <v>0</v>
      </c>
      <c r="E845" s="4">
        <f>C845*(1+ReservesUSDT!$H$16)</f>
        <v>47998853153.798393</v>
      </c>
      <c r="F845" s="4">
        <f t="shared" si="67"/>
        <v>47998853153.798393</v>
      </c>
      <c r="G845" s="5">
        <f t="shared" si="68"/>
        <v>9.6334450437723616E-3</v>
      </c>
      <c r="H845" s="5"/>
      <c r="I845" s="4">
        <f t="shared" si="69"/>
        <v>70730524.342292786</v>
      </c>
      <c r="J845">
        <f t="shared" si="65"/>
        <v>1</v>
      </c>
    </row>
    <row r="846" spans="1:10" x14ac:dyDescent="0.3">
      <c r="A846" s="1">
        <v>45678</v>
      </c>
      <c r="B846" s="26">
        <v>43996279486.651886</v>
      </c>
      <c r="C846" s="26">
        <v>48117181243.026199</v>
      </c>
      <c r="D846" s="5">
        <f t="shared" si="66"/>
        <v>-3.3775361884116705E-4</v>
      </c>
      <c r="E846" s="4">
        <f>C846*(1+ReservesUSDT!$H$16)</f>
        <v>48188190772.973885</v>
      </c>
      <c r="F846" s="4">
        <f t="shared" si="67"/>
        <v>48171915037.154907</v>
      </c>
      <c r="G846" s="5">
        <f t="shared" si="68"/>
        <v>3.6055420491399536E-3</v>
      </c>
      <c r="H846" s="5"/>
      <c r="I846" s="4">
        <f t="shared" si="69"/>
        <v>54733794.128707886</v>
      </c>
      <c r="J846">
        <f t="shared" si="65"/>
        <v>1</v>
      </c>
    </row>
    <row r="847" spans="1:10" x14ac:dyDescent="0.3">
      <c r="A847" s="1">
        <v>45679</v>
      </c>
      <c r="B847" s="26">
        <v>43928846580.986954</v>
      </c>
      <c r="C847" s="26">
        <v>50928978633.140999</v>
      </c>
      <c r="D847" s="5">
        <f t="shared" si="66"/>
        <v>-1.5326956381707423E-3</v>
      </c>
      <c r="E847" s="4">
        <f>C847*(1+ReservesUSDT!$H$16)</f>
        <v>51004137708.133141</v>
      </c>
      <c r="F847" s="4">
        <f t="shared" si="67"/>
        <v>50925963888.739227</v>
      </c>
      <c r="G847" s="5">
        <f t="shared" si="68"/>
        <v>5.7171255273121849E-2</v>
      </c>
      <c r="H847" s="5"/>
      <c r="I847" s="4">
        <f t="shared" si="69"/>
        <v>-3014744.4017715454</v>
      </c>
      <c r="J847">
        <f t="shared" si="65"/>
        <v>0</v>
      </c>
    </row>
    <row r="848" spans="1:10" x14ac:dyDescent="0.3">
      <c r="A848" s="1">
        <v>45680</v>
      </c>
      <c r="B848" s="26">
        <v>43940591683.501297</v>
      </c>
      <c r="C848" s="26">
        <v>51501085765.671898</v>
      </c>
      <c r="D848" s="5">
        <f t="shared" si="66"/>
        <v>2.6736651263287924E-4</v>
      </c>
      <c r="E848" s="4">
        <f>C848*(1+ReservesUSDT!$H$16)</f>
        <v>51577089134.895561</v>
      </c>
      <c r="F848" s="4">
        <f t="shared" si="67"/>
        <v>51590879121.349319</v>
      </c>
      <c r="G848" s="5">
        <f t="shared" si="68"/>
        <v>1.3056507561894543E-2</v>
      </c>
      <c r="H848" s="5"/>
      <c r="I848" s="4">
        <f t="shared" si="69"/>
        <v>89793355.67742157</v>
      </c>
      <c r="J848">
        <f t="shared" si="65"/>
        <v>1</v>
      </c>
    </row>
    <row r="849" spans="1:10" x14ac:dyDescent="0.3">
      <c r="A849" s="1">
        <v>45681</v>
      </c>
      <c r="B849" s="26">
        <v>43970795257.909363</v>
      </c>
      <c r="C849" s="26">
        <v>51939547682.444199</v>
      </c>
      <c r="D849" s="5">
        <f t="shared" si="66"/>
        <v>6.8737295632290173E-4</v>
      </c>
      <c r="E849" s="4">
        <f>C849*(1+ReservesUSDT!$H$16)</f>
        <v>52016198117.306488</v>
      </c>
      <c r="F849" s="4">
        <f t="shared" si="67"/>
        <v>52051952645.183052</v>
      </c>
      <c r="G849" s="5">
        <f t="shared" si="68"/>
        <v>8.9371131426006518E-3</v>
      </c>
      <c r="H849" s="5"/>
      <c r="I849" s="4">
        <f t="shared" si="69"/>
        <v>112404962.73885345</v>
      </c>
      <c r="J849">
        <f t="shared" si="65"/>
        <v>1</v>
      </c>
    </row>
    <row r="850" spans="1:10" x14ac:dyDescent="0.3">
      <c r="A850" s="1">
        <v>45682</v>
      </c>
      <c r="B850" s="26">
        <v>43970795257.909363</v>
      </c>
      <c r="C850" s="26">
        <v>52192918881.665901</v>
      </c>
      <c r="D850" s="5">
        <f t="shared" si="66"/>
        <v>0</v>
      </c>
      <c r="E850" s="4">
        <f>C850*(1+ReservesUSDT!$H$16)</f>
        <v>52269943232.233437</v>
      </c>
      <c r="F850" s="4">
        <f t="shared" si="67"/>
        <v>52269943232.233437</v>
      </c>
      <c r="G850" s="5">
        <f t="shared" si="68"/>
        <v>4.1879425453323054E-3</v>
      </c>
      <c r="H850" s="5"/>
      <c r="I850" s="4">
        <f t="shared" si="69"/>
        <v>77024350.5675354</v>
      </c>
      <c r="J850">
        <f t="shared" si="65"/>
        <v>1</v>
      </c>
    </row>
    <row r="851" spans="1:10" x14ac:dyDescent="0.3">
      <c r="A851" s="1">
        <v>45683</v>
      </c>
      <c r="B851" s="26">
        <v>43970795257.909363</v>
      </c>
      <c r="C851" s="26">
        <v>52179538308.189903</v>
      </c>
      <c r="D851" s="5">
        <f t="shared" si="66"/>
        <v>0</v>
      </c>
      <c r="E851" s="4">
        <f>C851*(1+ReservesUSDT!$H$16)</f>
        <v>52256542912.209358</v>
      </c>
      <c r="F851" s="4">
        <f t="shared" si="67"/>
        <v>52256542912.209358</v>
      </c>
      <c r="G851" s="5">
        <f t="shared" si="68"/>
        <v>-2.5636760240089107E-4</v>
      </c>
      <c r="H851" s="5"/>
      <c r="I851" s="4">
        <f t="shared" si="69"/>
        <v>77004604.019454956</v>
      </c>
      <c r="J851">
        <f t="shared" si="65"/>
        <v>1</v>
      </c>
    </row>
    <row r="852" spans="1:10" x14ac:dyDescent="0.3">
      <c r="A852" s="1">
        <v>45684</v>
      </c>
      <c r="B852" s="26">
        <v>44015278095.030243</v>
      </c>
      <c r="C852" s="26">
        <v>52206516625.647202</v>
      </c>
      <c r="D852" s="5">
        <f t="shared" si="66"/>
        <v>1.0116450443974779E-3</v>
      </c>
      <c r="E852" s="4">
        <f>C852*(1+ReservesUSDT!$H$16)</f>
        <v>52283561043.254898</v>
      </c>
      <c r="F852" s="4">
        <f t="shared" si="67"/>
        <v>52336453448.687767</v>
      </c>
      <c r="G852" s="5">
        <f t="shared" si="68"/>
        <v>1.529196767047104E-3</v>
      </c>
      <c r="H852" s="5"/>
      <c r="I852" s="4">
        <f t="shared" si="69"/>
        <v>129936823.04056549</v>
      </c>
      <c r="J852">
        <f t="shared" si="65"/>
        <v>1</v>
      </c>
    </row>
    <row r="853" spans="1:10" x14ac:dyDescent="0.3">
      <c r="A853" s="1">
        <v>45685</v>
      </c>
      <c r="B853" s="26">
        <v>44044414726.849396</v>
      </c>
      <c r="C853" s="26">
        <v>52251068886.0867</v>
      </c>
      <c r="D853" s="5">
        <f t="shared" si="66"/>
        <v>6.6196632351716623E-4</v>
      </c>
      <c r="E853" s="4">
        <f>C853*(1+ReservesUSDT!$H$16)</f>
        <v>52328179052.248039</v>
      </c>
      <c r="F853" s="4">
        <f t="shared" si="67"/>
        <v>52362818544.551605</v>
      </c>
      <c r="G853" s="5">
        <f t="shared" si="68"/>
        <v>5.0376160642385387E-4</v>
      </c>
      <c r="H853" s="5"/>
      <c r="I853" s="4">
        <f t="shared" si="69"/>
        <v>111749658.46490479</v>
      </c>
      <c r="J853">
        <f t="shared" si="65"/>
        <v>1</v>
      </c>
    </row>
    <row r="854" spans="1:10" x14ac:dyDescent="0.3">
      <c r="A854" s="1">
        <v>45686</v>
      </c>
      <c r="B854" s="26">
        <v>44029512887.448227</v>
      </c>
      <c r="C854" s="26">
        <v>52511058172.458801</v>
      </c>
      <c r="D854" s="5">
        <f t="shared" si="66"/>
        <v>-3.3833664253653229E-4</v>
      </c>
      <c r="E854" s="4">
        <f>C854*(1+ReservesUSDT!$H$16)</f>
        <v>52588552021.049988</v>
      </c>
      <c r="F854" s="4">
        <f t="shared" si="67"/>
        <v>52570759386.923325</v>
      </c>
      <c r="G854" s="5">
        <f t="shared" si="68"/>
        <v>3.971154497628848E-3</v>
      </c>
      <c r="H854" s="5"/>
      <c r="I854" s="4">
        <f t="shared" si="69"/>
        <v>59701214.464523315</v>
      </c>
      <c r="J854">
        <f t="shared" si="65"/>
        <v>1</v>
      </c>
    </row>
    <row r="855" spans="1:10" x14ac:dyDescent="0.3">
      <c r="A855" s="1">
        <v>45687</v>
      </c>
      <c r="B855" s="26">
        <v>44040070548.893845</v>
      </c>
      <c r="C855" s="26">
        <v>52543272449.931801</v>
      </c>
      <c r="D855" s="5">
        <f t="shared" si="66"/>
        <v>2.3978601518045447E-4</v>
      </c>
      <c r="E855" s="4">
        <f>C855*(1+ReservesUSDT!$H$16)</f>
        <v>52620813839.144485</v>
      </c>
      <c r="F855" s="4">
        <f t="shared" si="67"/>
        <v>52633431574.410522</v>
      </c>
      <c r="G855" s="5">
        <f t="shared" si="68"/>
        <v>1.1921491760453287E-3</v>
      </c>
      <c r="H855" s="5"/>
      <c r="I855" s="4">
        <f t="shared" si="69"/>
        <v>90159124.478721619</v>
      </c>
      <c r="J855">
        <f t="shared" si="65"/>
        <v>1</v>
      </c>
    </row>
    <row r="856" spans="1:10" x14ac:dyDescent="0.3">
      <c r="A856" s="1">
        <v>45688</v>
      </c>
      <c r="B856" s="26">
        <v>44046304550.577209</v>
      </c>
      <c r="C856" s="26">
        <v>53108112928.811203</v>
      </c>
      <c r="D856" s="5">
        <f t="shared" si="66"/>
        <v>1.4155294498095322E-4</v>
      </c>
      <c r="E856" s="4">
        <f>C856*(1+ReservesUSDT!$H$16)</f>
        <v>53186487888.400711</v>
      </c>
      <c r="F856" s="4">
        <f t="shared" si="67"/>
        <v>53194016592.394501</v>
      </c>
      <c r="G856" s="5">
        <f t="shared" si="68"/>
        <v>1.0650740436550316E-2</v>
      </c>
      <c r="H856" s="5"/>
      <c r="I856" s="4">
        <f t="shared" si="69"/>
        <v>85903663.583297729</v>
      </c>
      <c r="J856">
        <f t="shared" si="65"/>
        <v>1</v>
      </c>
    </row>
    <row r="857" spans="1:10" x14ac:dyDescent="0.3">
      <c r="A857" s="1">
        <v>45689</v>
      </c>
      <c r="B857" s="26">
        <v>44046304550.577209</v>
      </c>
      <c r="C857" s="26">
        <v>53310479100.967697</v>
      </c>
      <c r="D857" s="5">
        <f t="shared" si="66"/>
        <v>0</v>
      </c>
      <c r="E857" s="4">
        <f>C857*(1+ReservesUSDT!$H$16)</f>
        <v>53389152704.958038</v>
      </c>
      <c r="F857" s="4">
        <f t="shared" si="67"/>
        <v>53389152704.958038</v>
      </c>
      <c r="G857" s="5">
        <f t="shared" si="68"/>
        <v>3.6683846241352923E-3</v>
      </c>
      <c r="H857" s="5"/>
      <c r="I857" s="4">
        <f t="shared" si="69"/>
        <v>78673603.990341187</v>
      </c>
      <c r="J857">
        <f t="shared" si="65"/>
        <v>1</v>
      </c>
    </row>
    <row r="858" spans="1:10" x14ac:dyDescent="0.3">
      <c r="A858" s="1">
        <v>45690</v>
      </c>
      <c r="B858" s="26">
        <v>44046304550.577209</v>
      </c>
      <c r="C858" s="26">
        <v>53318824080.848999</v>
      </c>
      <c r="D858" s="5">
        <f t="shared" si="66"/>
        <v>0</v>
      </c>
      <c r="E858" s="4">
        <f>C858*(1+ReservesUSDT!$H$16)</f>
        <v>53397510000.047417</v>
      </c>
      <c r="F858" s="4">
        <f t="shared" si="67"/>
        <v>53397510000.047417</v>
      </c>
      <c r="G858" s="5">
        <f t="shared" si="68"/>
        <v>1.5653545085390067E-4</v>
      </c>
      <c r="H858" s="5"/>
      <c r="I858" s="4">
        <f t="shared" si="69"/>
        <v>78685919.198417664</v>
      </c>
      <c r="J858">
        <f t="shared" si="65"/>
        <v>1</v>
      </c>
    </row>
    <row r="859" spans="1:10" x14ac:dyDescent="0.3">
      <c r="A859" s="1">
        <v>45691</v>
      </c>
      <c r="B859" s="26">
        <v>44022042308.193161</v>
      </c>
      <c r="C859" s="26">
        <v>53405057205.711197</v>
      </c>
      <c r="D859" s="5">
        <f t="shared" si="66"/>
        <v>-5.5083491411155202E-4</v>
      </c>
      <c r="E859" s="4">
        <f>C859*(1+ReservesUSDT!$H$16)</f>
        <v>53483870384.518433</v>
      </c>
      <c r="F859" s="4">
        <f t="shared" si="67"/>
        <v>53454409601.36882</v>
      </c>
      <c r="G859" s="5">
        <f t="shared" si="68"/>
        <v>1.065585292672879E-3</v>
      </c>
      <c r="H859" s="5"/>
      <c r="I859" s="4">
        <f t="shared" si="69"/>
        <v>49352395.657623291</v>
      </c>
      <c r="J859">
        <f t="shared" si="65"/>
        <v>1</v>
      </c>
    </row>
    <row r="860" spans="1:10" x14ac:dyDescent="0.3">
      <c r="A860" s="1">
        <v>45692</v>
      </c>
      <c r="B860" s="26">
        <v>43956299789.685135</v>
      </c>
      <c r="C860" s="26">
        <v>54444241631.461502</v>
      </c>
      <c r="D860" s="5">
        <f t="shared" si="66"/>
        <v>-1.4934000119251726E-3</v>
      </c>
      <c r="E860" s="4">
        <f>C860*(1+ReservesUSDT!$H$16)</f>
        <v>54524588399.637337</v>
      </c>
      <c r="F860" s="4">
        <f t="shared" si="67"/>
        <v>54443161378.671104</v>
      </c>
      <c r="G860" s="5">
        <f t="shared" si="68"/>
        <v>1.8497104068229481E-2</v>
      </c>
      <c r="H860" s="5"/>
      <c r="I860" s="4">
        <f t="shared" si="69"/>
        <v>-1080252.790397644</v>
      </c>
      <c r="J860">
        <f t="shared" si="65"/>
        <v>0</v>
      </c>
    </row>
    <row r="861" spans="1:10" x14ac:dyDescent="0.3">
      <c r="A861" s="1">
        <v>45693</v>
      </c>
      <c r="B861" s="26">
        <v>43934081025.437096</v>
      </c>
      <c r="C861" s="26">
        <v>55031638054.416298</v>
      </c>
      <c r="D861" s="5">
        <f t="shared" si="66"/>
        <v>-5.0547394467568771E-4</v>
      </c>
      <c r="E861" s="4">
        <f>C861*(1+ReservesUSDT!$H$16)</f>
        <v>55112851680.18457</v>
      </c>
      <c r="F861" s="4">
        <f t="shared" si="67"/>
        <v>55084993569.643463</v>
      </c>
      <c r="G861" s="5">
        <f t="shared" si="68"/>
        <v>1.1789032354462166E-2</v>
      </c>
      <c r="H861" s="5"/>
      <c r="I861" s="4">
        <f t="shared" si="69"/>
        <v>53355515.227165222</v>
      </c>
      <c r="J861">
        <f t="shared" si="65"/>
        <v>1</v>
      </c>
    </row>
    <row r="862" spans="1:10" x14ac:dyDescent="0.3">
      <c r="A862" s="1">
        <v>45694</v>
      </c>
      <c r="B862" s="26">
        <v>43921165580.962021</v>
      </c>
      <c r="C862" s="26">
        <v>55317788890.171303</v>
      </c>
      <c r="D862" s="5">
        <f t="shared" si="66"/>
        <v>-2.9397324750225101E-4</v>
      </c>
      <c r="E862" s="4">
        <f>C862*(1+ReservesUSDT!$H$16)</f>
        <v>55399424806.601997</v>
      </c>
      <c r="F862" s="4">
        <f t="shared" si="67"/>
        <v>55383138857.781845</v>
      </c>
      <c r="G862" s="5">
        <f t="shared" si="68"/>
        <v>5.4124593436039809E-3</v>
      </c>
      <c r="H862" s="5"/>
      <c r="I862" s="4">
        <f t="shared" si="69"/>
        <v>65349967.610542297</v>
      </c>
      <c r="J862">
        <f t="shared" si="65"/>
        <v>1</v>
      </c>
    </row>
    <row r="863" spans="1:10" x14ac:dyDescent="0.3">
      <c r="A863" s="1">
        <v>45695</v>
      </c>
      <c r="B863" s="26">
        <v>43884825110.764496</v>
      </c>
      <c r="C863" s="26">
        <v>55748033823.799698</v>
      </c>
      <c r="D863" s="5">
        <f t="shared" si="66"/>
        <v>-8.2740222662207969E-4</v>
      </c>
      <c r="E863" s="4">
        <f>C863*(1+ReservesUSDT!$H$16)</f>
        <v>55830304679.553726</v>
      </c>
      <c r="F863" s="4">
        <f t="shared" si="67"/>
        <v>55784110561.14888</v>
      </c>
      <c r="G863" s="5">
        <f t="shared" si="68"/>
        <v>7.2399598801485172E-3</v>
      </c>
      <c r="H863" s="5"/>
      <c r="I863" s="4">
        <f t="shared" si="69"/>
        <v>36076737.349182129</v>
      </c>
      <c r="J863">
        <f t="shared" si="65"/>
        <v>1</v>
      </c>
    </row>
    <row r="864" spans="1:10" x14ac:dyDescent="0.3">
      <c r="A864" s="1">
        <v>45696</v>
      </c>
      <c r="B864" s="26">
        <v>43884825110.764496</v>
      </c>
      <c r="C864" s="26">
        <v>56226639082.6502</v>
      </c>
      <c r="D864" s="5">
        <f t="shared" si="66"/>
        <v>0</v>
      </c>
      <c r="E864" s="4">
        <f>C864*(1+ReservesUSDT!$H$16)</f>
        <v>56309616246.080269</v>
      </c>
      <c r="F864" s="4">
        <f t="shared" si="67"/>
        <v>56309616246.080269</v>
      </c>
      <c r="G864" s="5">
        <f t="shared" si="68"/>
        <v>9.420347113993064E-3</v>
      </c>
      <c r="H864" s="5"/>
      <c r="I864" s="4">
        <f t="shared" si="69"/>
        <v>82977163.43006897</v>
      </c>
      <c r="J864">
        <f t="shared" si="65"/>
        <v>1</v>
      </c>
    </row>
    <row r="865" spans="1:10" x14ac:dyDescent="0.3">
      <c r="A865" s="1">
        <v>45697</v>
      </c>
      <c r="B865" s="26">
        <v>43884825110.764496</v>
      </c>
      <c r="C865" s="26">
        <v>56045142850.314903</v>
      </c>
      <c r="D865" s="5">
        <f t="shared" si="66"/>
        <v>0</v>
      </c>
      <c r="E865" s="4">
        <f>C865*(1+ReservesUSDT!$H$16)</f>
        <v>56127852168.417953</v>
      </c>
      <c r="F865" s="4">
        <f t="shared" si="67"/>
        <v>56127852168.417953</v>
      </c>
      <c r="G865" s="5">
        <f t="shared" si="68"/>
        <v>-3.2279402663300521E-3</v>
      </c>
      <c r="H865" s="5"/>
      <c r="I865" s="4">
        <f t="shared" si="69"/>
        <v>82709318.103050232</v>
      </c>
      <c r="J865">
        <f t="shared" si="65"/>
        <v>1</v>
      </c>
    </row>
    <row r="866" spans="1:10" x14ac:dyDescent="0.3">
      <c r="A866" s="1">
        <v>45698</v>
      </c>
      <c r="B866" s="26">
        <v>43877453985.75383</v>
      </c>
      <c r="C866" s="26">
        <v>56202492564.076302</v>
      </c>
      <c r="D866" s="5">
        <f t="shared" si="66"/>
        <v>-1.6796523609382763E-4</v>
      </c>
      <c r="E866" s="4">
        <f>C866*(1+ReservesUSDT!$H$16)</f>
        <v>56285434092.980629</v>
      </c>
      <c r="F866" s="4">
        <f t="shared" si="67"/>
        <v>56275980096.754555</v>
      </c>
      <c r="G866" s="5">
        <f t="shared" si="68"/>
        <v>2.6391162785300726E-3</v>
      </c>
      <c r="H866" s="5"/>
      <c r="I866" s="4">
        <f t="shared" si="69"/>
        <v>73487532.678253174</v>
      </c>
      <c r="J866">
        <f t="shared" si="65"/>
        <v>1</v>
      </c>
    </row>
    <row r="867" spans="1:10" x14ac:dyDescent="0.3">
      <c r="A867" s="1">
        <v>45699</v>
      </c>
      <c r="B867" s="26">
        <v>43918582444.437912</v>
      </c>
      <c r="C867" s="26">
        <v>56243672309.974701</v>
      </c>
      <c r="D867" s="5">
        <f t="shared" si="66"/>
        <v>9.3734834061784107E-4</v>
      </c>
      <c r="E867" s="4">
        <f>C867*(1+ReservesUSDT!$H$16)</f>
        <v>56326674610.402298</v>
      </c>
      <c r="F867" s="4">
        <f t="shared" si="67"/>
        <v>56379472325.380882</v>
      </c>
      <c r="G867" s="5">
        <f t="shared" si="68"/>
        <v>1.8390124605274698E-3</v>
      </c>
      <c r="H867" s="5"/>
      <c r="I867" s="4">
        <f t="shared" si="69"/>
        <v>135800015.40618134</v>
      </c>
      <c r="J867">
        <f t="shared" si="65"/>
        <v>1</v>
      </c>
    </row>
    <row r="868" spans="1:10" x14ac:dyDescent="0.3">
      <c r="A868" s="1">
        <v>45700</v>
      </c>
      <c r="B868" s="26">
        <v>43886552912.048592</v>
      </c>
      <c r="C868" s="26">
        <v>56065914550.6175</v>
      </c>
      <c r="D868" s="5">
        <f t="shared" si="66"/>
        <v>-7.2929340171307751E-4</v>
      </c>
      <c r="E868" s="4">
        <f>C868*(1+ReservesUSDT!$H$16)</f>
        <v>56148654522.81617</v>
      </c>
      <c r="F868" s="4">
        <f t="shared" si="67"/>
        <v>56107705679.55761</v>
      </c>
      <c r="G868" s="5">
        <f t="shared" si="68"/>
        <v>-4.8203119790627934E-3</v>
      </c>
      <c r="H868" s="5"/>
      <c r="I868" s="4">
        <f t="shared" si="69"/>
        <v>41791128.940109253</v>
      </c>
      <c r="J868">
        <f t="shared" si="65"/>
        <v>1</v>
      </c>
    </row>
    <row r="869" spans="1:10" x14ac:dyDescent="0.3">
      <c r="A869" s="1">
        <v>45701</v>
      </c>
      <c r="B869" s="26">
        <v>43922800707.609337</v>
      </c>
      <c r="C869" s="26">
        <v>56066099350.170601</v>
      </c>
      <c r="D869" s="5">
        <f t="shared" si="66"/>
        <v>8.2594310000578305E-4</v>
      </c>
      <c r="E869" s="4">
        <f>C869*(1+ReservesUSDT!$H$16)</f>
        <v>56148839595.089516</v>
      </c>
      <c r="F869" s="4">
        <f t="shared" si="67"/>
        <v>56195215341.72641</v>
      </c>
      <c r="G869" s="5">
        <f t="shared" si="68"/>
        <v>1.559672795544085E-3</v>
      </c>
      <c r="H869" s="5"/>
      <c r="I869" s="4">
        <f t="shared" si="69"/>
        <v>129115991.55580902</v>
      </c>
      <c r="J869">
        <f t="shared" si="65"/>
        <v>1</v>
      </c>
    </row>
    <row r="870" spans="1:10" x14ac:dyDescent="0.3">
      <c r="A870" s="1">
        <v>45702</v>
      </c>
      <c r="B870" s="26">
        <v>43941274470.798882</v>
      </c>
      <c r="C870" s="26">
        <v>56094898069.451401</v>
      </c>
      <c r="D870" s="5">
        <f t="shared" si="66"/>
        <v>4.2059620269943804E-4</v>
      </c>
      <c r="E870" s="4">
        <f>C870*(1+ReservesUSDT!$H$16)</f>
        <v>56177680814.43924</v>
      </c>
      <c r="F870" s="4">
        <f t="shared" si="67"/>
        <v>56201308933.66626</v>
      </c>
      <c r="G870" s="5">
        <f t="shared" si="68"/>
        <v>1.0843613469215061E-4</v>
      </c>
      <c r="H870" s="5"/>
      <c r="I870" s="4">
        <f t="shared" si="69"/>
        <v>106410864.21485901</v>
      </c>
      <c r="J870">
        <f t="shared" si="65"/>
        <v>1</v>
      </c>
    </row>
    <row r="871" spans="1:10" x14ac:dyDescent="0.3">
      <c r="A871" s="1">
        <v>45703</v>
      </c>
      <c r="B871" s="26">
        <v>43941274470.798882</v>
      </c>
      <c r="C871" s="26">
        <v>56299817405.641899</v>
      </c>
      <c r="D871" s="5">
        <f t="shared" si="66"/>
        <v>0</v>
      </c>
      <c r="E871" s="4">
        <f>C871*(1+ReservesUSDT!$H$16)</f>
        <v>56382902562.894211</v>
      </c>
      <c r="F871" s="4">
        <f t="shared" si="67"/>
        <v>56382902562.894211</v>
      </c>
      <c r="G871" s="5">
        <f t="shared" si="68"/>
        <v>3.2311281120210897E-3</v>
      </c>
      <c r="H871" s="5"/>
      <c r="I871" s="4">
        <f t="shared" si="69"/>
        <v>83085157.252311707</v>
      </c>
      <c r="J871">
        <f t="shared" si="65"/>
        <v>1</v>
      </c>
    </row>
    <row r="872" spans="1:10" x14ac:dyDescent="0.3">
      <c r="A872" s="1">
        <v>45704</v>
      </c>
      <c r="B872" s="26">
        <v>43941274470.798882</v>
      </c>
      <c r="C872" s="26">
        <v>56368613717.770302</v>
      </c>
      <c r="D872" s="5">
        <f t="shared" si="66"/>
        <v>0</v>
      </c>
      <c r="E872" s="4">
        <f>C872*(1+ReservesUSDT!$H$16)</f>
        <v>56451800402.037712</v>
      </c>
      <c r="F872" s="4">
        <f t="shared" si="67"/>
        <v>56451800402.037712</v>
      </c>
      <c r="G872" s="5">
        <f t="shared" si="68"/>
        <v>1.2219633259683085E-3</v>
      </c>
      <c r="H872" s="5"/>
      <c r="I872" s="4">
        <f t="shared" si="69"/>
        <v>83186684.267410278</v>
      </c>
      <c r="J872">
        <f t="shared" si="65"/>
        <v>1</v>
      </c>
    </row>
    <row r="873" spans="1:10" x14ac:dyDescent="0.3">
      <c r="A873" s="1">
        <v>45705</v>
      </c>
      <c r="B873" s="26">
        <v>43941274470.798882</v>
      </c>
      <c r="C873" s="26">
        <v>56453148857.7883</v>
      </c>
      <c r="D873" s="5">
        <f t="shared" si="66"/>
        <v>0</v>
      </c>
      <c r="E873" s="4">
        <f>C873*(1+ReservesUSDT!$H$16)</f>
        <v>56536460295.842232</v>
      </c>
      <c r="F873" s="4">
        <f t="shared" si="67"/>
        <v>56536460295.842232</v>
      </c>
      <c r="G873" s="5">
        <f t="shared" si="68"/>
        <v>1.4996845663307441E-3</v>
      </c>
      <c r="H873" s="5"/>
      <c r="I873" s="4">
        <f t="shared" si="69"/>
        <v>83311438.05393219</v>
      </c>
      <c r="J873">
        <f t="shared" si="65"/>
        <v>1</v>
      </c>
    </row>
    <row r="874" spans="1:10" x14ac:dyDescent="0.3">
      <c r="A874" s="1">
        <v>45706</v>
      </c>
      <c r="B874" s="26">
        <v>43935144797.836174</v>
      </c>
      <c r="C874" s="26">
        <v>56470447396.853401</v>
      </c>
      <c r="D874" s="5">
        <f t="shared" si="66"/>
        <v>-1.3949693167823309E-4</v>
      </c>
      <c r="E874" s="4">
        <f>C874*(1+ReservesUSDT!$H$16)</f>
        <v>56553784363.441963</v>
      </c>
      <c r="F874" s="4">
        <f t="shared" si="67"/>
        <v>56545895284.04847</v>
      </c>
      <c r="G874" s="5">
        <f t="shared" si="68"/>
        <v>1.6688324944410529E-4</v>
      </c>
      <c r="H874" s="5"/>
      <c r="I874" s="4">
        <f t="shared" si="69"/>
        <v>75447887.195068359</v>
      </c>
      <c r="J874">
        <f t="shared" si="65"/>
        <v>1</v>
      </c>
    </row>
    <row r="875" spans="1:10" x14ac:dyDescent="0.3">
      <c r="A875" s="1">
        <v>45707</v>
      </c>
      <c r="B875" s="26">
        <v>43910470690.109848</v>
      </c>
      <c r="C875" s="26">
        <v>56216659021.478104</v>
      </c>
      <c r="D875" s="5">
        <f t="shared" si="66"/>
        <v>-5.6160296819008553E-4</v>
      </c>
      <c r="E875" s="4">
        <f>C875*(1+ReservesUSDT!$H$16)</f>
        <v>56299621456.708511</v>
      </c>
      <c r="F875" s="4">
        <f t="shared" si="67"/>
        <v>56268003422.190445</v>
      </c>
      <c r="G875" s="5">
        <f t="shared" si="68"/>
        <v>-4.9144479977208458E-3</v>
      </c>
      <c r="H875" s="5"/>
      <c r="I875" s="4">
        <f t="shared" si="69"/>
        <v>51344400.712341309</v>
      </c>
      <c r="J875">
        <f t="shared" si="65"/>
        <v>1</v>
      </c>
    </row>
    <row r="876" spans="1:10" x14ac:dyDescent="0.3">
      <c r="A876" s="1">
        <v>45708</v>
      </c>
      <c r="B876" s="26">
        <v>43952297487.041214</v>
      </c>
      <c r="C876" s="26">
        <v>56248466121.780602</v>
      </c>
      <c r="D876" s="5">
        <f t="shared" si="66"/>
        <v>9.5254722333884718E-4</v>
      </c>
      <c r="E876" s="4">
        <f>C876*(1+ReservesUSDT!$H$16)</f>
        <v>56331475496.735718</v>
      </c>
      <c r="F876" s="4">
        <f t="shared" si="67"/>
        <v>56385133887.306717</v>
      </c>
      <c r="G876" s="5">
        <f t="shared" si="68"/>
        <v>2.0816531241995193E-3</v>
      </c>
      <c r="H876" s="5"/>
      <c r="I876" s="4">
        <f t="shared" si="69"/>
        <v>136667765.52611542</v>
      </c>
      <c r="J876">
        <f t="shared" si="65"/>
        <v>1</v>
      </c>
    </row>
    <row r="877" spans="1:10" x14ac:dyDescent="0.3">
      <c r="A877" s="1">
        <v>45709</v>
      </c>
      <c r="B877" s="26">
        <v>43988711180.409843</v>
      </c>
      <c r="C877" s="26">
        <v>56204435443.243202</v>
      </c>
      <c r="D877" s="5">
        <f t="shared" si="66"/>
        <v>8.2848213746654722E-4</v>
      </c>
      <c r="E877" s="4">
        <f>C877*(1+ReservesUSDT!$H$16)</f>
        <v>56287379839.375671</v>
      </c>
      <c r="F877" s="4">
        <f t="shared" si="67"/>
        <v>56334012928.137383</v>
      </c>
      <c r="G877" s="5">
        <f t="shared" si="68"/>
        <v>-9.066389603952441E-4</v>
      </c>
      <c r="H877" s="5"/>
      <c r="I877" s="4">
        <f t="shared" si="69"/>
        <v>129577484.8941803</v>
      </c>
      <c r="J877">
        <f t="shared" si="65"/>
        <v>1</v>
      </c>
    </row>
    <row r="878" spans="1:10" x14ac:dyDescent="0.3">
      <c r="A878" s="1">
        <v>45710</v>
      </c>
      <c r="B878" s="26">
        <v>43988711180.409843</v>
      </c>
      <c r="C878" s="26">
        <v>57200106375.861504</v>
      </c>
      <c r="D878" s="5">
        <f t="shared" si="66"/>
        <v>0</v>
      </c>
      <c r="E878" s="4">
        <f>C878*(1+ReservesUSDT!$H$16)</f>
        <v>57284520145.782745</v>
      </c>
      <c r="F878" s="4">
        <f t="shared" si="67"/>
        <v>57284520145.782745</v>
      </c>
      <c r="G878" s="5">
        <f t="shared" si="68"/>
        <v>1.6872705639803785E-2</v>
      </c>
      <c r="H878" s="5"/>
      <c r="I878" s="4">
        <f t="shared" si="69"/>
        <v>84413769.92124176</v>
      </c>
      <c r="J878">
        <f t="shared" si="65"/>
        <v>1</v>
      </c>
    </row>
    <row r="879" spans="1:10" x14ac:dyDescent="0.3">
      <c r="A879" s="1">
        <v>45711</v>
      </c>
      <c r="B879" s="26">
        <v>43988711180.409843</v>
      </c>
      <c r="C879" s="26">
        <v>57088551689.010696</v>
      </c>
      <c r="D879" s="5">
        <f t="shared" si="66"/>
        <v>0</v>
      </c>
      <c r="E879" s="4">
        <f>C879*(1+ReservesUSDT!$H$16)</f>
        <v>57172800830.71241</v>
      </c>
      <c r="F879" s="4">
        <f t="shared" si="67"/>
        <v>57172800830.71241</v>
      </c>
      <c r="G879" s="5">
        <f t="shared" si="68"/>
        <v>-1.9502531362054205E-3</v>
      </c>
      <c r="H879" s="5"/>
      <c r="I879" s="4">
        <f t="shared" si="69"/>
        <v>84249141.701713562</v>
      </c>
      <c r="J879">
        <f t="shared" si="65"/>
        <v>1</v>
      </c>
    </row>
    <row r="880" spans="1:10" x14ac:dyDescent="0.3">
      <c r="A880" s="1">
        <v>45712</v>
      </c>
      <c r="B880" s="26">
        <v>44025825002.415924</v>
      </c>
      <c r="C880" s="26">
        <v>57171310844.065697</v>
      </c>
      <c r="D880" s="5">
        <f t="shared" si="66"/>
        <v>8.4371242098607081E-4</v>
      </c>
      <c r="E880" s="4">
        <f>C880*(1+ReservesUSDT!$H$16)</f>
        <v>57255682118.621986</v>
      </c>
      <c r="F880" s="4">
        <f t="shared" si="67"/>
        <v>57303989448.797501</v>
      </c>
      <c r="G880" s="5">
        <f t="shared" si="68"/>
        <v>2.2945984135627302E-3</v>
      </c>
      <c r="H880" s="5"/>
      <c r="I880" s="4">
        <f t="shared" si="69"/>
        <v>132678604.73180389</v>
      </c>
      <c r="J880">
        <f t="shared" si="65"/>
        <v>1</v>
      </c>
    </row>
    <row r="881" spans="1:10" x14ac:dyDescent="0.3">
      <c r="A881" s="1">
        <v>45713</v>
      </c>
      <c r="B881" s="26">
        <v>44045035864.284744</v>
      </c>
      <c r="C881" s="26">
        <v>56618758433.245598</v>
      </c>
      <c r="D881" s="5">
        <f t="shared" si="66"/>
        <v>4.363543867211118E-4</v>
      </c>
      <c r="E881" s="4">
        <f>C881*(1+ReservesUSDT!$H$16)</f>
        <v>56702314271.694649</v>
      </c>
      <c r="F881" s="4">
        <f t="shared" si="67"/>
        <v>56727056575.264343</v>
      </c>
      <c r="G881" s="5">
        <f t="shared" si="68"/>
        <v>-1.0067935567534278E-2</v>
      </c>
      <c r="H881" s="5"/>
      <c r="I881" s="4">
        <f t="shared" si="69"/>
        <v>108298142.01874542</v>
      </c>
      <c r="J881">
        <f t="shared" si="65"/>
        <v>1</v>
      </c>
    </row>
    <row r="882" spans="1:10" x14ac:dyDescent="0.3">
      <c r="A882" s="1">
        <v>45714</v>
      </c>
      <c r="B882" s="26">
        <v>43996606815.019661</v>
      </c>
      <c r="C882" s="26">
        <v>56192790045.027</v>
      </c>
      <c r="D882" s="5">
        <f t="shared" si="66"/>
        <v>-1.0995347901249747E-3</v>
      </c>
      <c r="E882" s="4">
        <f>C882*(1+ReservesUSDT!$H$16)</f>
        <v>56275717255.317909</v>
      </c>
      <c r="F882" s="4">
        <f t="shared" si="67"/>
        <v>56213840146.356453</v>
      </c>
      <c r="G882" s="5">
        <f t="shared" si="68"/>
        <v>-9.0471189568414306E-3</v>
      </c>
      <c r="H882" s="5"/>
      <c r="I882" s="4">
        <f t="shared" si="69"/>
        <v>21050101.329452515</v>
      </c>
      <c r="J882">
        <f t="shared" si="65"/>
        <v>1</v>
      </c>
    </row>
    <row r="883" spans="1:10" x14ac:dyDescent="0.3">
      <c r="A883" s="1">
        <v>45715</v>
      </c>
      <c r="B883" s="26">
        <v>44005923701.283783</v>
      </c>
      <c r="C883" s="26">
        <v>56032298616.477898</v>
      </c>
      <c r="D883" s="5">
        <f t="shared" si="66"/>
        <v>2.1176374585645067E-4</v>
      </c>
      <c r="E883" s="4">
        <f>C883*(1+ReservesUSDT!$H$16)</f>
        <v>56114988979.54277</v>
      </c>
      <c r="F883" s="4">
        <f t="shared" si="67"/>
        <v>56126872099.807777</v>
      </c>
      <c r="G883" s="5">
        <f t="shared" si="68"/>
        <v>-1.5470931415154786E-3</v>
      </c>
      <c r="H883" s="5"/>
      <c r="I883" s="4">
        <f t="shared" si="69"/>
        <v>94573483.329879761</v>
      </c>
      <c r="J883">
        <f t="shared" si="65"/>
        <v>1</v>
      </c>
    </row>
    <row r="884" spans="1:10" x14ac:dyDescent="0.3">
      <c r="A884" s="1">
        <v>45716</v>
      </c>
      <c r="B884" s="26">
        <v>44007817115.905716</v>
      </c>
      <c r="C884" s="26">
        <v>55583497658.140297</v>
      </c>
      <c r="D884" s="5">
        <f t="shared" si="66"/>
        <v>4.3026357878217808E-5</v>
      </c>
      <c r="E884" s="4">
        <f>C884*(1+ReservesUSDT!$H$16)</f>
        <v>55665525697.597092</v>
      </c>
      <c r="F884" s="4">
        <f t="shared" si="67"/>
        <v>55667920782.427231</v>
      </c>
      <c r="G884" s="5">
        <f t="shared" si="68"/>
        <v>-8.1770335707362241E-3</v>
      </c>
      <c r="H884" s="5"/>
      <c r="I884" s="4">
        <f t="shared" si="69"/>
        <v>84423124.286933899</v>
      </c>
      <c r="J884">
        <f t="shared" si="65"/>
        <v>1</v>
      </c>
    </row>
    <row r="885" spans="1:10" x14ac:dyDescent="0.3">
      <c r="A885" s="1">
        <v>45717</v>
      </c>
      <c r="B885" s="26">
        <v>44007817115.905716</v>
      </c>
      <c r="C885" s="26">
        <v>56371329450.417297</v>
      </c>
      <c r="D885" s="5">
        <f t="shared" si="66"/>
        <v>0</v>
      </c>
      <c r="E885" s="4">
        <f>C885*(1+ReservesUSDT!$H$16)</f>
        <v>56454520142.461006</v>
      </c>
      <c r="F885" s="4">
        <f t="shared" si="67"/>
        <v>56454520142.461006</v>
      </c>
      <c r="G885" s="5">
        <f t="shared" si="68"/>
        <v>1.4130209085913665E-2</v>
      </c>
      <c r="H885" s="5"/>
      <c r="I885" s="4">
        <f t="shared" si="69"/>
        <v>83190692.043708801</v>
      </c>
      <c r="J885">
        <f t="shared" si="65"/>
        <v>1</v>
      </c>
    </row>
    <row r="886" spans="1:10" x14ac:dyDescent="0.3">
      <c r="A886" s="1">
        <v>45718</v>
      </c>
      <c r="B886" s="26">
        <v>44007817115.905716</v>
      </c>
      <c r="C886" s="26">
        <v>56349522697.493301</v>
      </c>
      <c r="D886" s="5">
        <f t="shared" si="66"/>
        <v>0</v>
      </c>
      <c r="E886" s="4">
        <f>C886*(1+ReservesUSDT!$H$16)</f>
        <v>56432681207.949585</v>
      </c>
      <c r="F886" s="4">
        <f t="shared" si="67"/>
        <v>56432681207.949585</v>
      </c>
      <c r="G886" s="5">
        <f t="shared" si="68"/>
        <v>-3.8684120343794289E-4</v>
      </c>
      <c r="H886" s="5"/>
      <c r="I886" s="4">
        <f t="shared" si="69"/>
        <v>83158510.456283569</v>
      </c>
      <c r="J886">
        <f t="shared" si="65"/>
        <v>1</v>
      </c>
    </row>
    <row r="887" spans="1:10" x14ac:dyDescent="0.3">
      <c r="A887" s="1">
        <v>45719</v>
      </c>
      <c r="B887" s="26">
        <v>44011461961.144989</v>
      </c>
      <c r="C887" s="26">
        <v>56369921922.395599</v>
      </c>
      <c r="D887" s="5">
        <f t="shared" si="66"/>
        <v>8.282267738191716E-5</v>
      </c>
      <c r="E887" s="4">
        <f>C887*(1+ReservesUSDT!$H$16)</f>
        <v>56453110537.262291</v>
      </c>
      <c r="F887" s="4">
        <f t="shared" si="67"/>
        <v>56457786135.023521</v>
      </c>
      <c r="G887" s="5">
        <f t="shared" si="68"/>
        <v>4.4486504161351045E-4</v>
      </c>
      <c r="H887" s="5"/>
      <c r="I887" s="4">
        <f t="shared" si="69"/>
        <v>87864212.627922058</v>
      </c>
      <c r="J887">
        <f t="shared" si="65"/>
        <v>1</v>
      </c>
    </row>
    <row r="888" spans="1:10" x14ac:dyDescent="0.3">
      <c r="A888" s="1">
        <v>45720</v>
      </c>
      <c r="B888" s="26">
        <v>44044914224.225525</v>
      </c>
      <c r="C888" s="26">
        <v>56198202737.2547</v>
      </c>
      <c r="D888" s="5">
        <f t="shared" si="66"/>
        <v>7.600807060230999E-4</v>
      </c>
      <c r="E888" s="4">
        <f>C888*(1+ReservesUSDT!$H$16)</f>
        <v>56281137935.393623</v>
      </c>
      <c r="F888" s="4">
        <f t="shared" si="67"/>
        <v>56323916142.45134</v>
      </c>
      <c r="G888" s="5">
        <f t="shared" si="68"/>
        <v>-2.371152001107879E-3</v>
      </c>
      <c r="H888" s="5"/>
      <c r="I888" s="4">
        <f t="shared" si="69"/>
        <v>125713405.19664001</v>
      </c>
      <c r="J888">
        <f t="shared" si="65"/>
        <v>1</v>
      </c>
    </row>
    <row r="889" spans="1:10" x14ac:dyDescent="0.3">
      <c r="A889" s="1">
        <v>45721</v>
      </c>
      <c r="B889" s="26">
        <v>43973526306.242523</v>
      </c>
      <c r="C889" s="26">
        <v>56439264548.442497</v>
      </c>
      <c r="D889" s="5">
        <f t="shared" si="66"/>
        <v>-1.6207982065665374E-3</v>
      </c>
      <c r="E889" s="4">
        <f>C889*(1+ReservesUSDT!$H$16)</f>
        <v>56522555496.553856</v>
      </c>
      <c r="F889" s="4">
        <f t="shared" si="67"/>
        <v>56430943839.97448</v>
      </c>
      <c r="G889" s="5">
        <f t="shared" si="68"/>
        <v>1.9002176136412711E-3</v>
      </c>
      <c r="H889" s="5"/>
      <c r="I889" s="4">
        <f t="shared" si="69"/>
        <v>-8320708.4680175781</v>
      </c>
      <c r="J889">
        <f t="shared" si="65"/>
        <v>0</v>
      </c>
    </row>
    <row r="890" spans="1:10" x14ac:dyDescent="0.3">
      <c r="A890" s="1">
        <v>45722</v>
      </c>
      <c r="B890" s="26">
        <v>43991456678.16835</v>
      </c>
      <c r="C890" s="26">
        <v>56982960088.009102</v>
      </c>
      <c r="D890" s="5">
        <f t="shared" si="66"/>
        <v>4.0775378806228726E-4</v>
      </c>
      <c r="E890" s="4">
        <f>C890*(1+ReservesUSDT!$H$16)</f>
        <v>57067053401.589554</v>
      </c>
      <c r="F890" s="4">
        <f t="shared" si="67"/>
        <v>57090322708.787605</v>
      </c>
      <c r="G890" s="5">
        <f t="shared" si="68"/>
        <v>1.1684703886629585E-2</v>
      </c>
      <c r="H890" s="5"/>
      <c r="I890" s="4">
        <f t="shared" si="69"/>
        <v>107362620.77850342</v>
      </c>
      <c r="J890">
        <f t="shared" si="65"/>
        <v>1</v>
      </c>
    </row>
    <row r="891" spans="1:10" x14ac:dyDescent="0.3">
      <c r="A891" s="1">
        <v>45723</v>
      </c>
      <c r="B891" s="26">
        <v>43995776440.449699</v>
      </c>
      <c r="C891" s="26">
        <v>57254502821.514198</v>
      </c>
      <c r="D891" s="5">
        <f t="shared" si="66"/>
        <v>9.8195481748913118E-5</v>
      </c>
      <c r="E891" s="4">
        <f>C891*(1+ReservesUSDT!$H$16)</f>
        <v>57338996867.668098</v>
      </c>
      <c r="F891" s="4">
        <f t="shared" si="67"/>
        <v>57344627298.088524</v>
      </c>
      <c r="G891" s="5">
        <f t="shared" si="68"/>
        <v>4.4544255004145359E-3</v>
      </c>
      <c r="H891" s="5"/>
      <c r="I891" s="4">
        <f t="shared" si="69"/>
        <v>90124476.574325562</v>
      </c>
      <c r="J891">
        <f t="shared" si="65"/>
        <v>1</v>
      </c>
    </row>
    <row r="892" spans="1:10" x14ac:dyDescent="0.3">
      <c r="A892" s="1">
        <v>45724</v>
      </c>
      <c r="B892" s="26">
        <v>43995776440.449699</v>
      </c>
      <c r="C892" s="26">
        <v>58073873298.691498</v>
      </c>
      <c r="D892" s="5">
        <f t="shared" si="66"/>
        <v>0</v>
      </c>
      <c r="E892" s="4">
        <f>C892*(1+ReservesUSDT!$H$16)</f>
        <v>58159576541.039658</v>
      </c>
      <c r="F892" s="4">
        <f t="shared" si="67"/>
        <v>58159576541.039658</v>
      </c>
      <c r="G892" s="5">
        <f t="shared" si="68"/>
        <v>1.4211431503685064E-2</v>
      </c>
      <c r="H892" s="5"/>
      <c r="I892" s="4">
        <f t="shared" si="69"/>
        <v>85703242.34815979</v>
      </c>
      <c r="J892">
        <f t="shared" si="65"/>
        <v>1</v>
      </c>
    </row>
    <row r="893" spans="1:10" x14ac:dyDescent="0.3">
      <c r="A893" s="1">
        <v>45725</v>
      </c>
      <c r="B893" s="26">
        <v>43995776440.449699</v>
      </c>
      <c r="C893" s="26">
        <v>58111794745.4161</v>
      </c>
      <c r="D893" s="5">
        <f t="shared" si="66"/>
        <v>0</v>
      </c>
      <c r="E893" s="4">
        <f>C893*(1+ReservesUSDT!$H$16)</f>
        <v>58197553950.811913</v>
      </c>
      <c r="F893" s="4">
        <f t="shared" si="67"/>
        <v>58197553950.811913</v>
      </c>
      <c r="G893" s="5">
        <f t="shared" si="68"/>
        <v>6.5298635290882156E-4</v>
      </c>
      <c r="H893" s="5"/>
      <c r="I893" s="4">
        <f t="shared" si="69"/>
        <v>85759205.395812988</v>
      </c>
      <c r="J893">
        <f t="shared" si="65"/>
        <v>1</v>
      </c>
    </row>
    <row r="894" spans="1:10" x14ac:dyDescent="0.3">
      <c r="A894" s="1">
        <v>45726</v>
      </c>
      <c r="B894" s="26">
        <v>44070646971.783722</v>
      </c>
      <c r="C894" s="26">
        <v>58113399484.633202</v>
      </c>
      <c r="D894" s="5">
        <f t="shared" si="66"/>
        <v>1.7017663373974823E-3</v>
      </c>
      <c r="E894" s="4">
        <f>C894*(1+ReservesUSDT!$H$16)</f>
        <v>58199161058.242912</v>
      </c>
      <c r="F894" s="4">
        <f t="shared" si="67"/>
        <v>58298202431.396606</v>
      </c>
      <c r="G894" s="5">
        <f t="shared" si="68"/>
        <v>1.7294280214897205E-3</v>
      </c>
      <c r="H894" s="5"/>
      <c r="I894" s="4">
        <f t="shared" si="69"/>
        <v>184802946.76340485</v>
      </c>
      <c r="J894">
        <f t="shared" si="65"/>
        <v>1</v>
      </c>
    </row>
    <row r="895" spans="1:10" x14ac:dyDescent="0.3">
      <c r="A895" s="1">
        <v>45727</v>
      </c>
      <c r="B895" s="26">
        <v>44052595975.329254</v>
      </c>
      <c r="C895" s="26">
        <v>57861728800.764297</v>
      </c>
      <c r="D895" s="5">
        <f t="shared" si="66"/>
        <v>-4.0959227274391823E-4</v>
      </c>
      <c r="E895" s="4">
        <f>C895*(1+ReservesUSDT!$H$16)</f>
        <v>57947118968.225487</v>
      </c>
      <c r="F895" s="4">
        <f t="shared" si="67"/>
        <v>57923384276.068329</v>
      </c>
      <c r="G895" s="5">
        <f t="shared" si="68"/>
        <v>-6.4293261146319419E-3</v>
      </c>
      <c r="H895" s="5"/>
      <c r="I895" s="4">
        <f t="shared" si="69"/>
        <v>61655475.304031372</v>
      </c>
      <c r="J895">
        <f t="shared" si="65"/>
        <v>1</v>
      </c>
    </row>
    <row r="896" spans="1:10" x14ac:dyDescent="0.3">
      <c r="A896" s="1">
        <v>45728</v>
      </c>
      <c r="B896" s="26">
        <v>43997297821.584946</v>
      </c>
      <c r="C896" s="26">
        <v>58113401410.6492</v>
      </c>
      <c r="D896" s="5">
        <f t="shared" si="66"/>
        <v>-1.2552757112265769E-3</v>
      </c>
      <c r="E896" s="4">
        <f>C896*(1+ReservesUSDT!$H$16)</f>
        <v>58199162987.101257</v>
      </c>
      <c r="F896" s="4">
        <f t="shared" si="67"/>
        <v>58126106991.389839</v>
      </c>
      <c r="G896" s="5">
        <f t="shared" si="68"/>
        <v>3.4998423841278796E-3</v>
      </c>
      <c r="H896" s="5"/>
      <c r="I896" s="4">
        <f t="shared" si="69"/>
        <v>12705580.740638733</v>
      </c>
      <c r="J896">
        <f t="shared" si="65"/>
        <v>1</v>
      </c>
    </row>
    <row r="897" spans="1:10" x14ac:dyDescent="0.3">
      <c r="A897" s="1">
        <v>45729</v>
      </c>
      <c r="B897" s="26">
        <v>44016470797.299232</v>
      </c>
      <c r="C897" s="26">
        <v>58253458127.4188</v>
      </c>
      <c r="D897" s="5">
        <f t="shared" si="66"/>
        <v>4.3577621043991931E-4</v>
      </c>
      <c r="E897" s="4">
        <f>C897*(1+ReservesUSDT!$H$16)</f>
        <v>58339426394.316284</v>
      </c>
      <c r="F897" s="4">
        <f t="shared" si="67"/>
        <v>58364849328.469635</v>
      </c>
      <c r="G897" s="5">
        <f t="shared" si="68"/>
        <v>4.1073168226311886E-3</v>
      </c>
      <c r="H897" s="5"/>
      <c r="I897" s="4">
        <f t="shared" si="69"/>
        <v>111391201.05083466</v>
      </c>
      <c r="J897">
        <f t="shared" si="65"/>
        <v>1</v>
      </c>
    </row>
    <row r="898" spans="1:10" x14ac:dyDescent="0.3">
      <c r="A898" s="1">
        <v>45730</v>
      </c>
      <c r="B898" s="26">
        <v>44031341655.872391</v>
      </c>
      <c r="C898" s="26">
        <v>58318828935.290199</v>
      </c>
      <c r="D898" s="5">
        <f t="shared" si="66"/>
        <v>3.3784758986335435E-4</v>
      </c>
      <c r="E898" s="4">
        <f>C898*(1+ReservesUSDT!$H$16)</f>
        <v>58404893673.972176</v>
      </c>
      <c r="F898" s="4">
        <f t="shared" si="67"/>
        <v>58424625626.536156</v>
      </c>
      <c r="G898" s="5">
        <f t="shared" si="68"/>
        <v>1.0241831985225835E-3</v>
      </c>
      <c r="H898" s="5"/>
      <c r="I898" s="4">
        <f t="shared" si="69"/>
        <v>105796691.24595642</v>
      </c>
      <c r="J898">
        <f t="shared" si="65"/>
        <v>1</v>
      </c>
    </row>
    <row r="899" spans="1:10" x14ac:dyDescent="0.3">
      <c r="A899" s="1">
        <v>45731</v>
      </c>
      <c r="B899" s="26">
        <v>44031341655.872391</v>
      </c>
      <c r="C899" s="26">
        <v>58580801911.0923</v>
      </c>
      <c r="D899" s="5">
        <f t="shared" si="66"/>
        <v>0</v>
      </c>
      <c r="E899" s="4">
        <f>C899*(1+ReservesUSDT!$H$16)</f>
        <v>58667253259.658524</v>
      </c>
      <c r="F899" s="4">
        <f t="shared" si="67"/>
        <v>58667253259.658524</v>
      </c>
      <c r="G899" s="5">
        <f t="shared" si="68"/>
        <v>4.1528316274253999E-3</v>
      </c>
      <c r="H899" s="5"/>
      <c r="I899" s="4">
        <f t="shared" si="69"/>
        <v>86451348.566223145</v>
      </c>
      <c r="J899">
        <f t="shared" ref="J899:J962" si="70">IF(I899&gt;0,1,0)</f>
        <v>1</v>
      </c>
    </row>
    <row r="900" spans="1:10" x14ac:dyDescent="0.3">
      <c r="A900" s="1">
        <v>45732</v>
      </c>
      <c r="B900" s="26">
        <v>44031341655.872391</v>
      </c>
      <c r="C900" s="26">
        <v>58767867934.428902</v>
      </c>
      <c r="D900" s="5">
        <f t="shared" ref="D900:D963" si="71">(B900-B899)/B899</f>
        <v>0</v>
      </c>
      <c r="E900" s="4">
        <f>C900*(1+ReservesUSDT!$H$16)</f>
        <v>58854595348.010635</v>
      </c>
      <c r="F900" s="4">
        <f t="shared" ref="F900:F963" si="72">E900*(D900+1)</f>
        <v>58854595348.010635</v>
      </c>
      <c r="G900" s="5">
        <f t="shared" ref="G900:G963" si="73">(F900-F899)/F899</f>
        <v>3.1932991224754375E-3</v>
      </c>
      <c r="H900" s="5"/>
      <c r="I900" s="4">
        <f t="shared" ref="I900:I963" si="74">F900-C900</f>
        <v>86727413.581733704</v>
      </c>
      <c r="J900">
        <f t="shared" si="70"/>
        <v>1</v>
      </c>
    </row>
    <row r="901" spans="1:10" x14ac:dyDescent="0.3">
      <c r="A901" s="1">
        <v>45733</v>
      </c>
      <c r="B901" s="26">
        <v>44041290700.778183</v>
      </c>
      <c r="C901" s="26">
        <v>58706368120.683403</v>
      </c>
      <c r="D901" s="5">
        <f t="shared" si="71"/>
        <v>2.2595370778272317E-4</v>
      </c>
      <c r="E901" s="4">
        <f>C901*(1+ReservesUSDT!$H$16)</f>
        <v>58793004775.148476</v>
      </c>
      <c r="F901" s="4">
        <f t="shared" si="72"/>
        <v>58806289272.569107</v>
      </c>
      <c r="G901" s="5">
        <f t="shared" si="73"/>
        <v>-8.2076981679836034E-4</v>
      </c>
      <c r="H901" s="5"/>
      <c r="I901" s="4">
        <f t="shared" si="74"/>
        <v>99921151.885704041</v>
      </c>
      <c r="J901">
        <f t="shared" si="70"/>
        <v>1</v>
      </c>
    </row>
    <row r="902" spans="1:10" x14ac:dyDescent="0.3">
      <c r="A902" s="1">
        <v>45734</v>
      </c>
      <c r="B902" s="26">
        <v>44067967857.130592</v>
      </c>
      <c r="C902" s="26">
        <v>58797192317.786201</v>
      </c>
      <c r="D902" s="5">
        <f t="shared" si="71"/>
        <v>6.0573057528348032E-4</v>
      </c>
      <c r="E902" s="4">
        <f>C902*(1+ReservesUSDT!$H$16)</f>
        <v>58883963007.192177</v>
      </c>
      <c r="F902" s="4">
        <f t="shared" si="72"/>
        <v>58919630823.9795</v>
      </c>
      <c r="G902" s="5">
        <f t="shared" si="73"/>
        <v>1.927371252504148E-3</v>
      </c>
      <c r="H902" s="5"/>
      <c r="I902" s="4">
        <f t="shared" si="74"/>
        <v>122438506.19329834</v>
      </c>
      <c r="J902">
        <f t="shared" si="70"/>
        <v>1</v>
      </c>
    </row>
    <row r="903" spans="1:10" x14ac:dyDescent="0.3">
      <c r="A903" s="1">
        <v>45735</v>
      </c>
      <c r="B903" s="26">
        <v>44013221963.191605</v>
      </c>
      <c r="C903" s="26">
        <v>58812622301.138199</v>
      </c>
      <c r="D903" s="5">
        <f t="shared" si="71"/>
        <v>-1.2423058425674457E-3</v>
      </c>
      <c r="E903" s="4">
        <f>C903*(1+ReservesUSDT!$H$16)</f>
        <v>58899415761.534424</v>
      </c>
      <c r="F903" s="4">
        <f t="shared" si="72"/>
        <v>58826244673.21006</v>
      </c>
      <c r="G903" s="5">
        <f t="shared" si="73"/>
        <v>-1.5849751511245516E-3</v>
      </c>
      <c r="H903" s="5"/>
      <c r="I903" s="4">
        <f t="shared" si="74"/>
        <v>13622372.071861267</v>
      </c>
      <c r="J903">
        <f t="shared" si="70"/>
        <v>1</v>
      </c>
    </row>
    <row r="904" spans="1:10" x14ac:dyDescent="0.3">
      <c r="A904" s="1">
        <v>45736</v>
      </c>
      <c r="B904" s="26">
        <v>44039239217.007446</v>
      </c>
      <c r="C904" s="26">
        <v>59120717325.774101</v>
      </c>
      <c r="D904" s="5">
        <f t="shared" si="71"/>
        <v>5.9112359094273955E-4</v>
      </c>
      <c r="E904" s="4">
        <f>C904*(1+ReservesUSDT!$H$16)</f>
        <v>59207965461.242996</v>
      </c>
      <c r="F904" s="4">
        <f t="shared" si="72"/>
        <v>59242964686.398865</v>
      </c>
      <c r="G904" s="5">
        <f t="shared" si="73"/>
        <v>7.083913234709375E-3</v>
      </c>
      <c r="H904" s="5"/>
      <c r="I904" s="4">
        <f t="shared" si="74"/>
        <v>122247360.62476349</v>
      </c>
      <c r="J904">
        <f t="shared" si="70"/>
        <v>1</v>
      </c>
    </row>
    <row r="905" spans="1:10" x14ac:dyDescent="0.3">
      <c r="A905" s="1">
        <v>45737</v>
      </c>
      <c r="B905" s="26">
        <v>44046078083.763962</v>
      </c>
      <c r="C905" s="26">
        <v>59156318408.931702</v>
      </c>
      <c r="D905" s="5">
        <f t="shared" si="71"/>
        <v>1.552903019694857E-4</v>
      </c>
      <c r="E905" s="4">
        <f>C905*(1+ReservesUSDT!$H$16)</f>
        <v>59243619083.142799</v>
      </c>
      <c r="F905" s="4">
        <f t="shared" si="72"/>
        <v>59252819042.639984</v>
      </c>
      <c r="G905" s="5">
        <f t="shared" si="73"/>
        <v>1.6633799968119708E-4</v>
      </c>
      <c r="H905" s="5"/>
      <c r="I905" s="4">
        <f t="shared" si="74"/>
        <v>96500633.708282471</v>
      </c>
      <c r="J905">
        <f t="shared" si="70"/>
        <v>1</v>
      </c>
    </row>
    <row r="906" spans="1:10" x14ac:dyDescent="0.3">
      <c r="A906" s="1">
        <v>45738</v>
      </c>
      <c r="B906" s="26">
        <v>44046078083.763962</v>
      </c>
      <c r="C906" s="26">
        <v>59598715491.910103</v>
      </c>
      <c r="D906" s="5">
        <f t="shared" si="71"/>
        <v>0</v>
      </c>
      <c r="E906" s="4">
        <f>C906*(1+ReservesUSDT!$H$16)</f>
        <v>59686669039.130402</v>
      </c>
      <c r="F906" s="4">
        <f t="shared" si="72"/>
        <v>59686669039.130402</v>
      </c>
      <c r="G906" s="5">
        <f t="shared" si="73"/>
        <v>7.3220144374600456E-3</v>
      </c>
      <c r="H906" s="5"/>
      <c r="I906" s="4">
        <f t="shared" si="74"/>
        <v>87953547.220298767</v>
      </c>
      <c r="J906">
        <f t="shared" si="70"/>
        <v>1</v>
      </c>
    </row>
    <row r="907" spans="1:10" x14ac:dyDescent="0.3">
      <c r="A907" s="1">
        <v>45739</v>
      </c>
      <c r="B907" s="26">
        <v>44046078083.763962</v>
      </c>
      <c r="C907" s="26">
        <v>59608085871.173203</v>
      </c>
      <c r="D907" s="5">
        <f t="shared" si="71"/>
        <v>0</v>
      </c>
      <c r="E907" s="4">
        <f>C907*(1+ReservesUSDT!$H$16)</f>
        <v>59696053246.847488</v>
      </c>
      <c r="F907" s="4">
        <f t="shared" si="72"/>
        <v>59696053246.847488</v>
      </c>
      <c r="G907" s="5">
        <f t="shared" si="73"/>
        <v>1.5722451710170881E-4</v>
      </c>
      <c r="H907" s="5"/>
      <c r="I907" s="4">
        <f t="shared" si="74"/>
        <v>87967375.674285889</v>
      </c>
      <c r="J907">
        <f t="shared" si="70"/>
        <v>1</v>
      </c>
    </row>
    <row r="908" spans="1:10" x14ac:dyDescent="0.3">
      <c r="A908" s="1">
        <v>45740</v>
      </c>
      <c r="B908" s="26">
        <v>44052920690.654312</v>
      </c>
      <c r="C908" s="26">
        <v>59696955513.089203</v>
      </c>
      <c r="D908" s="5">
        <f t="shared" si="71"/>
        <v>1.553511047530161E-4</v>
      </c>
      <c r="E908" s="4">
        <f>C908*(1+ReservesUSDT!$H$16)</f>
        <v>59785054039.245209</v>
      </c>
      <c r="F908" s="4">
        <f t="shared" si="72"/>
        <v>59794341713.43792</v>
      </c>
      <c r="G908" s="5">
        <f t="shared" si="73"/>
        <v>1.6464818232455219E-3</v>
      </c>
      <c r="H908" s="5"/>
      <c r="I908" s="4">
        <f t="shared" si="74"/>
        <v>97386200.348716736</v>
      </c>
      <c r="J908">
        <f t="shared" si="70"/>
        <v>1</v>
      </c>
    </row>
    <row r="909" spans="1:10" x14ac:dyDescent="0.3">
      <c r="A909" s="1">
        <v>45741</v>
      </c>
      <c r="B909" s="26">
        <v>44081521304.601974</v>
      </c>
      <c r="C909" s="26">
        <v>59698466612.642601</v>
      </c>
      <c r="D909" s="5">
        <f t="shared" si="71"/>
        <v>6.4923309281806328E-4</v>
      </c>
      <c r="E909" s="4">
        <f>C909*(1+ReservesUSDT!$H$16)</f>
        <v>59786567368.822609</v>
      </c>
      <c r="F909" s="4">
        <f t="shared" si="72"/>
        <v>59825382786.864449</v>
      </c>
      <c r="G909" s="5">
        <f t="shared" si="73"/>
        <v>5.1913061565744931E-4</v>
      </c>
      <c r="H909" s="5"/>
      <c r="I909" s="4">
        <f t="shared" si="74"/>
        <v>126916174.22184753</v>
      </c>
      <c r="J909">
        <f t="shared" si="70"/>
        <v>1</v>
      </c>
    </row>
    <row r="910" spans="1:10" x14ac:dyDescent="0.3">
      <c r="A910" s="1">
        <v>45742</v>
      </c>
      <c r="B910" s="26">
        <v>44020555225.670425</v>
      </c>
      <c r="C910" s="26">
        <v>60053637822.541901</v>
      </c>
      <c r="D910" s="5">
        <f t="shared" si="71"/>
        <v>-1.3830302840565623E-3</v>
      </c>
      <c r="E910" s="4">
        <f>C910*(1+ReservesUSDT!$H$16)</f>
        <v>60142262727.061745</v>
      </c>
      <c r="F910" s="4">
        <f t="shared" si="72"/>
        <v>60059084156.358536</v>
      </c>
      <c r="G910" s="5">
        <f t="shared" si="73"/>
        <v>3.9063915449848129E-3</v>
      </c>
      <c r="H910" s="5"/>
      <c r="I910" s="4">
        <f t="shared" si="74"/>
        <v>5446333.8166351318</v>
      </c>
      <c r="J910">
        <f t="shared" si="70"/>
        <v>1</v>
      </c>
    </row>
    <row r="911" spans="1:10" x14ac:dyDescent="0.3">
      <c r="A911" s="1">
        <v>45743</v>
      </c>
      <c r="B911" s="26">
        <v>44019947683.977524</v>
      </c>
      <c r="C911" s="26">
        <v>60151001187.558403</v>
      </c>
      <c r="D911" s="5">
        <f t="shared" si="71"/>
        <v>-1.3801318265684337E-5</v>
      </c>
      <c r="E911" s="4">
        <f>C911*(1+ReservesUSDT!$H$16)</f>
        <v>60239769777.277695</v>
      </c>
      <c r="F911" s="4">
        <f t="shared" si="72"/>
        <v>60238938389.042747</v>
      </c>
      <c r="G911" s="5">
        <f t="shared" si="73"/>
        <v>2.994621633190028E-3</v>
      </c>
      <c r="H911" s="5"/>
      <c r="I911" s="4">
        <f t="shared" si="74"/>
        <v>87937201.484344482</v>
      </c>
      <c r="J911">
        <f t="shared" si="70"/>
        <v>1</v>
      </c>
    </row>
    <row r="912" spans="1:10" x14ac:dyDescent="0.3">
      <c r="A912" s="1">
        <v>45744</v>
      </c>
      <c r="B912" s="26">
        <v>44028601724.151657</v>
      </c>
      <c r="C912" s="26">
        <v>60340763781.930298</v>
      </c>
      <c r="D912" s="5">
        <f t="shared" si="71"/>
        <v>1.9659360425099316E-4</v>
      </c>
      <c r="E912" s="4">
        <f>C912*(1+ReservesUSDT!$H$16)</f>
        <v>60429812416.163422</v>
      </c>
      <c r="F912" s="4">
        <f t="shared" si="72"/>
        <v>60441692530.790527</v>
      </c>
      <c r="G912" s="5">
        <f t="shared" si="73"/>
        <v>3.3658319215110889E-3</v>
      </c>
      <c r="H912" s="5"/>
      <c r="I912" s="4">
        <f t="shared" si="74"/>
        <v>100928748.86022949</v>
      </c>
      <c r="J912">
        <f t="shared" si="70"/>
        <v>1</v>
      </c>
    </row>
    <row r="913" spans="1:10" x14ac:dyDescent="0.3">
      <c r="A913" s="1">
        <v>45745</v>
      </c>
      <c r="B913" s="26">
        <v>44028601724.151657</v>
      </c>
      <c r="C913" s="26">
        <v>60252631298.786201</v>
      </c>
      <c r="D913" s="5">
        <f t="shared" si="71"/>
        <v>0</v>
      </c>
      <c r="E913" s="4">
        <f>C913*(1+ReservesUSDT!$H$16)</f>
        <v>60341549870.408844</v>
      </c>
      <c r="F913" s="4">
        <f t="shared" si="72"/>
        <v>60341549870.408844</v>
      </c>
      <c r="G913" s="5">
        <f t="shared" si="73"/>
        <v>-1.6568473877641356E-3</v>
      </c>
      <c r="H913" s="5"/>
      <c r="I913" s="4">
        <f t="shared" si="74"/>
        <v>88918571.622642517</v>
      </c>
      <c r="J913">
        <f t="shared" si="70"/>
        <v>1</v>
      </c>
    </row>
    <row r="914" spans="1:10" x14ac:dyDescent="0.3">
      <c r="A914" s="1">
        <v>45746</v>
      </c>
      <c r="B914" s="26">
        <v>44028601724.151657</v>
      </c>
      <c r="C914" s="26">
        <v>60247248034.660599</v>
      </c>
      <c r="D914" s="5">
        <f t="shared" si="71"/>
        <v>0</v>
      </c>
      <c r="E914" s="4">
        <f>C914*(1+ReservesUSDT!$H$16)</f>
        <v>60336158661.864113</v>
      </c>
      <c r="F914" s="4">
        <f t="shared" si="72"/>
        <v>60336158661.864113</v>
      </c>
      <c r="G914" s="5">
        <f t="shared" si="73"/>
        <v>-8.9344880207907257E-5</v>
      </c>
      <c r="H914" s="5"/>
      <c r="I914" s="4">
        <f t="shared" si="74"/>
        <v>88910627.203514099</v>
      </c>
      <c r="J914">
        <f t="shared" si="70"/>
        <v>1</v>
      </c>
    </row>
    <row r="915" spans="1:10" x14ac:dyDescent="0.3">
      <c r="A915" s="18">
        <v>45747</v>
      </c>
      <c r="B915" s="26">
        <v>60040707041</v>
      </c>
      <c r="C915" s="26">
        <v>60187903065.605698</v>
      </c>
      <c r="D915" s="5">
        <v>0</v>
      </c>
      <c r="E915" s="4">
        <f>C915*(1+ReservesUSDT!$H$17)</f>
        <v>60253068064.65554</v>
      </c>
      <c r="F915" s="4">
        <f t="shared" si="72"/>
        <v>60253068064.65554</v>
      </c>
      <c r="G915" s="5">
        <f t="shared" si="73"/>
        <v>-1.3771277298945844E-3</v>
      </c>
      <c r="H915" s="5"/>
      <c r="I915" s="4">
        <f t="shared" si="74"/>
        <v>65164999.049842834</v>
      </c>
      <c r="J915">
        <f t="shared" si="70"/>
        <v>1</v>
      </c>
    </row>
    <row r="916" spans="1:10" x14ac:dyDescent="0.3">
      <c r="A916" s="1">
        <v>45748</v>
      </c>
      <c r="B916" s="26">
        <v>60042418985.444443</v>
      </c>
      <c r="C916" s="26">
        <v>60076751940.635201</v>
      </c>
      <c r="D916" s="5">
        <f t="shared" si="71"/>
        <v>2.8513062700506065E-5</v>
      </c>
      <c r="E916" s="4">
        <f>C916*(1+ReservesUSDT!$H$17)</f>
        <v>60141796597.181244</v>
      </c>
      <c r="F916" s="4">
        <f t="shared" si="72"/>
        <v>60143511423.998535</v>
      </c>
      <c r="G916" s="5">
        <f t="shared" si="73"/>
        <v>-1.8182748891632167E-3</v>
      </c>
      <c r="H916" s="5"/>
      <c r="I916" s="4">
        <f t="shared" si="74"/>
        <v>66759483.363334656</v>
      </c>
      <c r="J916">
        <f t="shared" si="70"/>
        <v>1</v>
      </c>
    </row>
    <row r="917" spans="1:10" x14ac:dyDescent="0.3">
      <c r="A917" s="1">
        <v>45749</v>
      </c>
      <c r="B917" s="26">
        <v>60006837174.514915</v>
      </c>
      <c r="C917" s="26">
        <v>60114128865.341797</v>
      </c>
      <c r="D917" s="5">
        <f t="shared" si="71"/>
        <v>-5.926112160496576E-4</v>
      </c>
      <c r="E917" s="4">
        <f>C917*(1+ReservesUSDT!$H$17)</f>
        <v>60179213989.608749</v>
      </c>
      <c r="F917" s="4">
        <f t="shared" si="72"/>
        <v>60143551112.425453</v>
      </c>
      <c r="G917" s="5">
        <f t="shared" si="73"/>
        <v>6.598954064759388E-7</v>
      </c>
      <c r="H917" s="5"/>
      <c r="I917" s="4">
        <f t="shared" si="74"/>
        <v>29422247.083656311</v>
      </c>
      <c r="J917">
        <f t="shared" si="70"/>
        <v>1</v>
      </c>
    </row>
    <row r="918" spans="1:10" x14ac:dyDescent="0.3">
      <c r="A918" s="1">
        <v>45750</v>
      </c>
      <c r="B918" s="26">
        <v>60073394540.97731</v>
      </c>
      <c r="C918" s="26">
        <v>60650587987.374298</v>
      </c>
      <c r="D918" s="5">
        <f t="shared" si="71"/>
        <v>1.1091630486844226E-3</v>
      </c>
      <c r="E918" s="4">
        <f>C918*(1+ReservesUSDT!$H$17)</f>
        <v>60716253931.978836</v>
      </c>
      <c r="F918" s="4">
        <f t="shared" si="72"/>
        <v>60783598157.294724</v>
      </c>
      <c r="G918" s="5">
        <f t="shared" si="73"/>
        <v>1.0641989590419093E-2</v>
      </c>
      <c r="H918" s="5"/>
      <c r="I918" s="4">
        <f t="shared" si="74"/>
        <v>133010169.92042542</v>
      </c>
      <c r="J918">
        <f t="shared" si="70"/>
        <v>1</v>
      </c>
    </row>
    <row r="919" spans="1:10" x14ac:dyDescent="0.3">
      <c r="A919" s="1">
        <v>45751</v>
      </c>
      <c r="B919" s="26">
        <v>60331977432.117798</v>
      </c>
      <c r="C919" s="26">
        <v>60865979160.248299</v>
      </c>
      <c r="D919" s="5">
        <f t="shared" si="71"/>
        <v>4.3044494674610552E-3</v>
      </c>
      <c r="E919" s="4">
        <f>C919*(1+ReservesUSDT!$H$17)</f>
        <v>60931878307.288223</v>
      </c>
      <c r="F919" s="4">
        <f t="shared" si="72"/>
        <v>61194156498.419434</v>
      </c>
      <c r="G919" s="5">
        <f t="shared" si="73"/>
        <v>6.7544264171771218E-3</v>
      </c>
      <c r="H919" s="5"/>
      <c r="I919" s="4">
        <f t="shared" si="74"/>
        <v>328177338.17113495</v>
      </c>
      <c r="J919">
        <f t="shared" si="70"/>
        <v>1</v>
      </c>
    </row>
    <row r="920" spans="1:10" x14ac:dyDescent="0.3">
      <c r="A920" s="1">
        <v>45752</v>
      </c>
      <c r="B920" s="26">
        <v>60331977432.117798</v>
      </c>
      <c r="C920" s="26">
        <v>60568013233.086601</v>
      </c>
      <c r="D920" s="5">
        <f t="shared" si="71"/>
        <v>0</v>
      </c>
      <c r="E920" s="4">
        <f>C920*(1+ReservesUSDT!$H$17)</f>
        <v>60633589774.613274</v>
      </c>
      <c r="F920" s="4">
        <f t="shared" si="72"/>
        <v>60633589774.613274</v>
      </c>
      <c r="G920" s="5">
        <f t="shared" si="73"/>
        <v>-9.160461649972064E-3</v>
      </c>
      <c r="H920" s="5"/>
      <c r="I920" s="4">
        <f t="shared" si="74"/>
        <v>65576541.526672363</v>
      </c>
      <c r="J920">
        <f t="shared" si="70"/>
        <v>1</v>
      </c>
    </row>
    <row r="921" spans="1:10" x14ac:dyDescent="0.3">
      <c r="A921" s="1">
        <v>45753</v>
      </c>
      <c r="B921" s="26">
        <v>60331977432.117798</v>
      </c>
      <c r="C921" s="26">
        <v>60529071048.7136</v>
      </c>
      <c r="D921" s="5">
        <f t="shared" si="71"/>
        <v>0</v>
      </c>
      <c r="E921" s="4">
        <f>C921*(1+ReservesUSDT!$H$17)</f>
        <v>60594605427.824265</v>
      </c>
      <c r="F921" s="4">
        <f t="shared" si="72"/>
        <v>60594605427.824265</v>
      </c>
      <c r="G921" s="5">
        <f t="shared" si="73"/>
        <v>-6.4294967416445926E-4</v>
      </c>
      <c r="H921" s="5"/>
      <c r="I921" s="4">
        <f t="shared" si="74"/>
        <v>65534379.110664368</v>
      </c>
      <c r="J921">
        <f t="shared" si="70"/>
        <v>1</v>
      </c>
    </row>
    <row r="922" spans="1:10" x14ac:dyDescent="0.3">
      <c r="A922" s="1">
        <v>45754</v>
      </c>
      <c r="B922" s="26">
        <v>60214233330.000809</v>
      </c>
      <c r="C922" s="26">
        <v>60328792921.006599</v>
      </c>
      <c r="D922" s="5">
        <f t="shared" si="71"/>
        <v>-1.951603562960758E-3</v>
      </c>
      <c r="E922" s="4">
        <f>C922*(1+ReservesUSDT!$H$17)</f>
        <v>60394110460.464493</v>
      </c>
      <c r="F922" s="4">
        <f t="shared" si="72"/>
        <v>60276245099.308006</v>
      </c>
      <c r="G922" s="5">
        <f t="shared" si="73"/>
        <v>-5.2539384697448867E-3</v>
      </c>
      <c r="H922" s="5"/>
      <c r="I922" s="4">
        <f t="shared" si="74"/>
        <v>-52547821.69859314</v>
      </c>
      <c r="J922">
        <f t="shared" si="70"/>
        <v>0</v>
      </c>
    </row>
    <row r="923" spans="1:10" x14ac:dyDescent="0.3">
      <c r="A923" s="1">
        <v>45755</v>
      </c>
      <c r="B923" s="26">
        <v>60026778165.747635</v>
      </c>
      <c r="C923" s="26">
        <v>60135120225.118103</v>
      </c>
      <c r="D923" s="5">
        <f t="shared" si="71"/>
        <v>-3.1131371087270358E-3</v>
      </c>
      <c r="E923" s="4">
        <f>C923*(1+ReservesUSDT!$H$17)</f>
        <v>60200228076.575569</v>
      </c>
      <c r="F923" s="4">
        <f t="shared" si="72"/>
        <v>60012816512.59655</v>
      </c>
      <c r="G923" s="5">
        <f t="shared" si="73"/>
        <v>-4.3703549595275068E-3</v>
      </c>
      <c r="H923" s="5"/>
      <c r="I923" s="4">
        <f t="shared" si="74"/>
        <v>-122303712.52155304</v>
      </c>
      <c r="J923">
        <f t="shared" si="70"/>
        <v>0</v>
      </c>
    </row>
    <row r="924" spans="1:10" x14ac:dyDescent="0.3">
      <c r="A924" s="1">
        <v>45756</v>
      </c>
      <c r="B924" s="26">
        <v>59838707800.614334</v>
      </c>
      <c r="C924" s="26">
        <v>60138507773.407799</v>
      </c>
      <c r="D924" s="5">
        <f t="shared" si="71"/>
        <v>-3.133107770901773E-3</v>
      </c>
      <c r="E924" s="4">
        <f>C924*(1+ReservesUSDT!$H$17)</f>
        <v>60203619292.538834</v>
      </c>
      <c r="F924" s="4">
        <f t="shared" si="72"/>
        <v>60014994865.09697</v>
      </c>
      <c r="G924" s="5">
        <f t="shared" si="73"/>
        <v>3.6298121418153828E-5</v>
      </c>
      <c r="H924" s="5"/>
      <c r="I924" s="4">
        <f t="shared" si="74"/>
        <v>-123512908.31082916</v>
      </c>
      <c r="J924">
        <f t="shared" si="70"/>
        <v>0</v>
      </c>
    </row>
    <row r="925" spans="1:10" x14ac:dyDescent="0.3">
      <c r="A925" s="1">
        <v>45757</v>
      </c>
      <c r="B925" s="26">
        <v>59923137173.03685</v>
      </c>
      <c r="C925" s="26">
        <v>59937806991.816498</v>
      </c>
      <c r="D925" s="5">
        <f t="shared" si="71"/>
        <v>1.4109491251689274E-3</v>
      </c>
      <c r="E925" s="4">
        <f>C925*(1+ReservesUSDT!$H$17)</f>
        <v>60002701213.690514</v>
      </c>
      <c r="F925" s="4">
        <f t="shared" si="72"/>
        <v>60087361972.475746</v>
      </c>
      <c r="G925" s="5">
        <f t="shared" si="73"/>
        <v>1.2058171052325328E-3</v>
      </c>
      <c r="H925" s="5"/>
      <c r="I925" s="4">
        <f t="shared" si="74"/>
        <v>149554980.65924835</v>
      </c>
      <c r="J925">
        <f t="shared" si="70"/>
        <v>1</v>
      </c>
    </row>
    <row r="926" spans="1:10" x14ac:dyDescent="0.3">
      <c r="A926" s="1">
        <v>45758</v>
      </c>
      <c r="B926" s="26">
        <v>59895634474.2976</v>
      </c>
      <c r="C926" s="26">
        <v>59918561216.026802</v>
      </c>
      <c r="D926" s="5">
        <f t="shared" si="71"/>
        <v>-4.5896626973704839E-4</v>
      </c>
      <c r="E926" s="4">
        <f>C926*(1+ReservesUSDT!$H$17)</f>
        <v>59983434600.64122</v>
      </c>
      <c r="F926" s="4">
        <f t="shared" si="72"/>
        <v>59955904227.41655</v>
      </c>
      <c r="G926" s="5">
        <f t="shared" si="73"/>
        <v>-2.187776942502708E-3</v>
      </c>
      <c r="H926" s="5"/>
      <c r="I926" s="4">
        <f t="shared" si="74"/>
        <v>37343011.38974762</v>
      </c>
      <c r="J926">
        <f t="shared" si="70"/>
        <v>1</v>
      </c>
    </row>
    <row r="927" spans="1:10" x14ac:dyDescent="0.3">
      <c r="A927" s="1">
        <v>45759</v>
      </c>
      <c r="B927" s="26">
        <v>59895634474.2976</v>
      </c>
      <c r="C927" s="26">
        <v>60074656977.702301</v>
      </c>
      <c r="D927" s="5">
        <f t="shared" si="71"/>
        <v>0</v>
      </c>
      <c r="E927" s="4">
        <f>C927*(1+ReservesUSDT!$H$17)</f>
        <v>60139699366.047424</v>
      </c>
      <c r="F927" s="4">
        <f t="shared" si="72"/>
        <v>60139699366.047424</v>
      </c>
      <c r="G927" s="5">
        <f t="shared" si="73"/>
        <v>3.0655052408804979E-3</v>
      </c>
      <c r="H927" s="5"/>
      <c r="I927" s="4">
        <f t="shared" si="74"/>
        <v>65042388.345123291</v>
      </c>
      <c r="J927">
        <f t="shared" si="70"/>
        <v>1</v>
      </c>
    </row>
    <row r="928" spans="1:10" x14ac:dyDescent="0.3">
      <c r="A928" s="1">
        <v>45760</v>
      </c>
      <c r="B928" s="26">
        <v>59895634474.2976</v>
      </c>
      <c r="C928" s="26">
        <v>60085387673.157402</v>
      </c>
      <c r="D928" s="5">
        <f t="shared" si="71"/>
        <v>0</v>
      </c>
      <c r="E928" s="4">
        <f>C928*(1+ReservesUSDT!$H$17)</f>
        <v>60150441679.547401</v>
      </c>
      <c r="F928" s="4">
        <f t="shared" si="72"/>
        <v>60150441679.547401</v>
      </c>
      <c r="G928" s="5">
        <f t="shared" si="73"/>
        <v>1.7862266711033496E-4</v>
      </c>
      <c r="H928" s="5"/>
      <c r="I928" s="4">
        <f t="shared" si="74"/>
        <v>65054006.38999939</v>
      </c>
      <c r="J928">
        <f t="shared" si="70"/>
        <v>1</v>
      </c>
    </row>
    <row r="929" spans="1:10" x14ac:dyDescent="0.3">
      <c r="A929" s="1">
        <v>45761</v>
      </c>
      <c r="B929" s="26">
        <v>59969766416.440308</v>
      </c>
      <c r="C929" s="26">
        <v>60050950076.582497</v>
      </c>
      <c r="D929" s="5">
        <f t="shared" si="71"/>
        <v>1.2376852302068743E-3</v>
      </c>
      <c r="E929" s="4">
        <f>C929*(1+ReservesUSDT!$H$17)</f>
        <v>60115966797.640503</v>
      </c>
      <c r="F929" s="4">
        <f t="shared" si="72"/>
        <v>60190371441.845551</v>
      </c>
      <c r="G929" s="5">
        <f t="shared" si="73"/>
        <v>6.6383157269028314E-4</v>
      </c>
      <c r="H929" s="5"/>
      <c r="I929" s="4">
        <f t="shared" si="74"/>
        <v>139421365.26305389</v>
      </c>
      <c r="J929">
        <f t="shared" si="70"/>
        <v>1</v>
      </c>
    </row>
    <row r="930" spans="1:10" x14ac:dyDescent="0.3">
      <c r="A930" s="1">
        <v>45762</v>
      </c>
      <c r="B930" s="26">
        <v>60004375098.171509</v>
      </c>
      <c r="C930" s="26">
        <v>60199908506.245697</v>
      </c>
      <c r="D930" s="5">
        <f t="shared" si="71"/>
        <v>5.7710215995961317E-4</v>
      </c>
      <c r="E930" s="4">
        <f>C930*(1+ReservesUSDT!$H$17)</f>
        <v>60265086503.497635</v>
      </c>
      <c r="F930" s="4">
        <f t="shared" si="72"/>
        <v>60299865615.088959</v>
      </c>
      <c r="G930" s="5">
        <f t="shared" si="73"/>
        <v>1.8191310440607393E-3</v>
      </c>
      <c r="H930" s="5"/>
      <c r="I930" s="4">
        <f t="shared" si="74"/>
        <v>99957108.843261719</v>
      </c>
      <c r="J930">
        <f t="shared" si="70"/>
        <v>1</v>
      </c>
    </row>
    <row r="931" spans="1:10" x14ac:dyDescent="0.3">
      <c r="A931" s="1">
        <v>45763</v>
      </c>
      <c r="B931" s="26">
        <v>59959011640.542053</v>
      </c>
      <c r="C931" s="26">
        <v>60417188776.176697</v>
      </c>
      <c r="D931" s="5">
        <f t="shared" si="71"/>
        <v>-7.5600250073828219E-4</v>
      </c>
      <c r="E931" s="4">
        <f>C931*(1+ReservesUSDT!$H$17)</f>
        <v>60482602021.175484</v>
      </c>
      <c r="F931" s="4">
        <f t="shared" si="72"/>
        <v>60436877022.796318</v>
      </c>
      <c r="G931" s="5">
        <f t="shared" si="73"/>
        <v>2.2721677123120265E-3</v>
      </c>
      <c r="H931" s="5"/>
      <c r="I931" s="4">
        <f t="shared" si="74"/>
        <v>19688246.619621277</v>
      </c>
      <c r="J931">
        <f t="shared" si="70"/>
        <v>1</v>
      </c>
    </row>
    <row r="932" spans="1:10" x14ac:dyDescent="0.3">
      <c r="A932" s="1">
        <v>45764</v>
      </c>
      <c r="B932" s="26">
        <v>59920996961.701035</v>
      </c>
      <c r="C932" s="26">
        <v>60482834985.687302</v>
      </c>
      <c r="D932" s="5">
        <f t="shared" si="71"/>
        <v>-6.3401109859713835E-4</v>
      </c>
      <c r="E932" s="4">
        <f>C932*(1+ReservesUSDT!$H$17)</f>
        <v>60548319305.353294</v>
      </c>
      <c r="F932" s="4">
        <f t="shared" si="72"/>
        <v>60509930998.912292</v>
      </c>
      <c r="G932" s="5">
        <f t="shared" si="73"/>
        <v>1.2087649083591635E-3</v>
      </c>
      <c r="H932" s="5"/>
      <c r="I932" s="4">
        <f t="shared" si="74"/>
        <v>27096013.224990845</v>
      </c>
      <c r="J932">
        <f t="shared" si="70"/>
        <v>1</v>
      </c>
    </row>
    <row r="933" spans="1:10" x14ac:dyDescent="0.3">
      <c r="A933" s="1">
        <v>45765</v>
      </c>
      <c r="B933" s="26">
        <v>59920996961.701035</v>
      </c>
      <c r="C933" s="26">
        <v>60905068137.792198</v>
      </c>
      <c r="D933" s="5">
        <f t="shared" si="71"/>
        <v>0</v>
      </c>
      <c r="E933" s="4">
        <f>C933*(1+ReservesUSDT!$H$17)</f>
        <v>60971009606.180016</v>
      </c>
      <c r="F933" s="4">
        <f t="shared" si="72"/>
        <v>60971009606.180016</v>
      </c>
      <c r="G933" s="5">
        <f t="shared" si="73"/>
        <v>7.6198832101793557E-3</v>
      </c>
      <c r="H933" s="5"/>
      <c r="I933" s="4">
        <f t="shared" si="74"/>
        <v>65941468.387817383</v>
      </c>
      <c r="J933">
        <f t="shared" si="70"/>
        <v>1</v>
      </c>
    </row>
    <row r="934" spans="1:10" x14ac:dyDescent="0.3">
      <c r="A934" s="1">
        <v>45766</v>
      </c>
      <c r="B934" s="26">
        <v>59920996961.701035</v>
      </c>
      <c r="C934" s="26">
        <v>60899531624.7845</v>
      </c>
      <c r="D934" s="5">
        <f t="shared" si="71"/>
        <v>0</v>
      </c>
      <c r="E934" s="4">
        <f>C934*(1+ReservesUSDT!$H$17)</f>
        <v>60965467098.83049</v>
      </c>
      <c r="F934" s="4">
        <f t="shared" si="72"/>
        <v>60965467098.83049</v>
      </c>
      <c r="G934" s="5">
        <f t="shared" si="73"/>
        <v>-9.0903978551860223E-5</v>
      </c>
      <c r="H934" s="5"/>
      <c r="I934" s="4">
        <f t="shared" si="74"/>
        <v>65935474.04598999</v>
      </c>
      <c r="J934">
        <f t="shared" si="70"/>
        <v>1</v>
      </c>
    </row>
    <row r="935" spans="1:10" x14ac:dyDescent="0.3">
      <c r="A935" s="1">
        <v>45767</v>
      </c>
      <c r="B935" s="26">
        <v>59920996961.701035</v>
      </c>
      <c r="C935" s="26">
        <v>60905279546.476601</v>
      </c>
      <c r="D935" s="5">
        <f t="shared" si="71"/>
        <v>0</v>
      </c>
      <c r="E935" s="4">
        <f>C935*(1+ReservesUSDT!$H$17)</f>
        <v>60971221243.755043</v>
      </c>
      <c r="F935" s="4">
        <f t="shared" si="72"/>
        <v>60971221243.755043</v>
      </c>
      <c r="G935" s="5">
        <f t="shared" si="73"/>
        <v>9.4383676503698933E-5</v>
      </c>
      <c r="H935" s="5"/>
      <c r="I935" s="4">
        <f t="shared" si="74"/>
        <v>65941697.278442383</v>
      </c>
      <c r="J935">
        <f t="shared" si="70"/>
        <v>1</v>
      </c>
    </row>
    <row r="936" spans="1:10" x14ac:dyDescent="0.3">
      <c r="A936" s="1">
        <v>45768</v>
      </c>
      <c r="B936" s="26">
        <v>59896261807.590851</v>
      </c>
      <c r="C936" s="26">
        <v>60912555306.205902</v>
      </c>
      <c r="D936" s="5">
        <f t="shared" si="71"/>
        <v>-4.1279610427699291E-4</v>
      </c>
      <c r="E936" s="4">
        <f>C936*(1+ReservesUSDT!$H$17)</f>
        <v>60978504880.895782</v>
      </c>
      <c r="F936" s="4">
        <f t="shared" si="72"/>
        <v>60953333191.636314</v>
      </c>
      <c r="G936" s="5">
        <f t="shared" si="73"/>
        <v>-2.933851701479707E-4</v>
      </c>
      <c r="H936" s="5"/>
      <c r="I936" s="4">
        <f t="shared" si="74"/>
        <v>40777885.430412292</v>
      </c>
      <c r="J936">
        <f t="shared" si="70"/>
        <v>1</v>
      </c>
    </row>
    <row r="937" spans="1:10" x14ac:dyDescent="0.3">
      <c r="A937" s="1">
        <v>45769</v>
      </c>
      <c r="B937" s="26">
        <v>59965927832.097733</v>
      </c>
      <c r="C937" s="26">
        <v>60928832833.859001</v>
      </c>
      <c r="D937" s="5">
        <f t="shared" si="71"/>
        <v>1.163111393006044E-3</v>
      </c>
      <c r="E937" s="4">
        <f>C937*(1+ReservesUSDT!$H$17)</f>
        <v>60994800032.108101</v>
      </c>
      <c r="F937" s="4">
        <f t="shared" si="72"/>
        <v>61065743778.939568</v>
      </c>
      <c r="G937" s="5">
        <f t="shared" si="73"/>
        <v>1.8442073864908433E-3</v>
      </c>
      <c r="H937" s="5"/>
      <c r="I937" s="4">
        <f t="shared" si="74"/>
        <v>136910945.08056641</v>
      </c>
      <c r="J937">
        <f t="shared" si="70"/>
        <v>1</v>
      </c>
    </row>
    <row r="938" spans="1:10" x14ac:dyDescent="0.3">
      <c r="A938" s="1">
        <v>45770</v>
      </c>
      <c r="B938" s="26">
        <v>59936667333.846985</v>
      </c>
      <c r="C938" s="26">
        <v>61589269101.355202</v>
      </c>
      <c r="D938" s="5">
        <f t="shared" si="71"/>
        <v>-4.8795206392329888E-4</v>
      </c>
      <c r="E938" s="4">
        <f>C938*(1+ReservesUSDT!$H$17)</f>
        <v>61655951349.083542</v>
      </c>
      <c r="F938" s="4">
        <f t="shared" si="72"/>
        <v>61625866200.369606</v>
      </c>
      <c r="G938" s="5">
        <f t="shared" si="73"/>
        <v>9.1724490158951316E-3</v>
      </c>
      <c r="H938" s="5"/>
      <c r="I938" s="4">
        <f t="shared" si="74"/>
        <v>36597099.014404297</v>
      </c>
      <c r="J938">
        <f t="shared" si="70"/>
        <v>1</v>
      </c>
    </row>
    <row r="939" spans="1:10" x14ac:dyDescent="0.3">
      <c r="A939" s="1">
        <v>45771</v>
      </c>
      <c r="B939" s="26">
        <v>60003866401.54039</v>
      </c>
      <c r="C939" s="26">
        <v>61896921299.124603</v>
      </c>
      <c r="D939" s="5">
        <f t="shared" si="71"/>
        <v>1.1211679040996161E-3</v>
      </c>
      <c r="E939" s="4">
        <f>C939*(1+ReservesUSDT!$H$17)</f>
        <v>61963936639.620003</v>
      </c>
      <c r="F939" s="4">
        <f t="shared" si="72"/>
        <v>62033408616.59201</v>
      </c>
      <c r="G939" s="5">
        <f t="shared" si="73"/>
        <v>6.6131714059373368E-3</v>
      </c>
      <c r="H939" s="5"/>
      <c r="I939" s="4">
        <f t="shared" si="74"/>
        <v>136487317.46740723</v>
      </c>
      <c r="J939">
        <f t="shared" si="70"/>
        <v>1</v>
      </c>
    </row>
    <row r="940" spans="1:10" x14ac:dyDescent="0.3">
      <c r="A940" s="1">
        <v>45772</v>
      </c>
      <c r="B940" s="26">
        <v>60031460690.128922</v>
      </c>
      <c r="C940" s="26">
        <v>62129850660.586197</v>
      </c>
      <c r="D940" s="5">
        <f t="shared" si="71"/>
        <v>4.598751754407464E-4</v>
      </c>
      <c r="E940" s="4">
        <f>C940*(1+ReservesUSDT!$H$17)</f>
        <v>62197118191.984505</v>
      </c>
      <c r="F940" s="4">
        <f t="shared" si="72"/>
        <v>62225721102.624954</v>
      </c>
      <c r="G940" s="5">
        <f t="shared" si="73"/>
        <v>3.1001437825472983E-3</v>
      </c>
      <c r="H940" s="5"/>
      <c r="I940" s="4">
        <f t="shared" si="74"/>
        <v>95870442.038757324</v>
      </c>
      <c r="J940">
        <f t="shared" si="70"/>
        <v>1</v>
      </c>
    </row>
    <row r="941" spans="1:10" x14ac:dyDescent="0.3">
      <c r="A941" s="1">
        <v>45773</v>
      </c>
      <c r="B941" s="26">
        <v>60031460690.128922</v>
      </c>
      <c r="C941" s="26">
        <v>62325968054.9981</v>
      </c>
      <c r="D941" s="5">
        <f t="shared" si="71"/>
        <v>0</v>
      </c>
      <c r="E941" s="4">
        <f>C941*(1+ReservesUSDT!$H$17)</f>
        <v>62393447921.253906</v>
      </c>
      <c r="F941" s="4">
        <f t="shared" si="72"/>
        <v>62393447921.253906</v>
      </c>
      <c r="G941" s="5">
        <f t="shared" si="73"/>
        <v>2.6954580140956625E-3</v>
      </c>
      <c r="H941" s="5"/>
      <c r="I941" s="4">
        <f t="shared" si="74"/>
        <v>67479866.255805969</v>
      </c>
      <c r="J941">
        <f t="shared" si="70"/>
        <v>1</v>
      </c>
    </row>
    <row r="942" spans="1:10" x14ac:dyDescent="0.3">
      <c r="A942" s="1">
        <v>45774</v>
      </c>
      <c r="B942" s="26">
        <v>60031460690.128922</v>
      </c>
      <c r="C942" s="26">
        <v>62251662906.804298</v>
      </c>
      <c r="D942" s="5">
        <f t="shared" si="71"/>
        <v>0</v>
      </c>
      <c r="E942" s="4">
        <f>C942*(1+ReservesUSDT!$H$17)</f>
        <v>62319062323.423798</v>
      </c>
      <c r="F942" s="4">
        <f t="shared" si="72"/>
        <v>62319062323.423798</v>
      </c>
      <c r="G942" s="5">
        <f t="shared" si="73"/>
        <v>-1.192202071024988E-3</v>
      </c>
      <c r="H942" s="5"/>
      <c r="I942" s="4">
        <f t="shared" si="74"/>
        <v>67399416.619499207</v>
      </c>
      <c r="J942">
        <f t="shared" si="70"/>
        <v>1</v>
      </c>
    </row>
    <row r="943" spans="1:10" x14ac:dyDescent="0.3">
      <c r="A943" s="1">
        <v>45775</v>
      </c>
      <c r="B943" s="26">
        <v>60066161914.400291</v>
      </c>
      <c r="C943" s="26">
        <v>62076749988.768303</v>
      </c>
      <c r="D943" s="5">
        <f t="shared" si="71"/>
        <v>5.7805063998844059E-4</v>
      </c>
      <c r="E943" s="4">
        <f>C943*(1+ReservesUSDT!$H$17)</f>
        <v>62143960028.460594</v>
      </c>
      <c r="F943" s="4">
        <f t="shared" si="72"/>
        <v>62179882384.326462</v>
      </c>
      <c r="G943" s="5">
        <f t="shared" si="73"/>
        <v>-2.2333445643809438E-3</v>
      </c>
      <c r="H943" s="5"/>
      <c r="I943" s="4">
        <f t="shared" si="74"/>
        <v>103132395.55815887</v>
      </c>
      <c r="J943">
        <f t="shared" si="70"/>
        <v>1</v>
      </c>
    </row>
    <row r="944" spans="1:10" x14ac:dyDescent="0.3">
      <c r="A944" s="1">
        <v>45776</v>
      </c>
      <c r="B944" s="26">
        <v>60109708466.438187</v>
      </c>
      <c r="C944" s="26">
        <v>62026261648.920998</v>
      </c>
      <c r="D944" s="5">
        <f t="shared" si="71"/>
        <v>7.2497643681567294E-4</v>
      </c>
      <c r="E944" s="4">
        <f>C944*(1+ReservesUSDT!$H$17)</f>
        <v>62093417025.25985</v>
      </c>
      <c r="F944" s="4">
        <f t="shared" si="72"/>
        <v>62138433289.484528</v>
      </c>
      <c r="G944" s="5">
        <f t="shared" si="73"/>
        <v>-6.665997626972383E-4</v>
      </c>
      <c r="H944" s="5"/>
      <c r="I944" s="4">
        <f t="shared" si="74"/>
        <v>112171640.56352997</v>
      </c>
      <c r="J944">
        <f t="shared" si="70"/>
        <v>1</v>
      </c>
    </row>
    <row r="945" spans="1:10" x14ac:dyDescent="0.3">
      <c r="A945" s="1">
        <v>45777</v>
      </c>
      <c r="B945" s="26">
        <v>60105428011.182663</v>
      </c>
      <c r="C945" s="26">
        <v>62142665088.874702</v>
      </c>
      <c r="D945" s="5">
        <f t="shared" si="71"/>
        <v>-7.1210713955028457E-5</v>
      </c>
      <c r="E945" s="4">
        <f>C945*(1+ReservesUSDT!$H$17)</f>
        <v>62209946494.360069</v>
      </c>
      <c r="F945" s="4">
        <f t="shared" si="72"/>
        <v>62205516479.655106</v>
      </c>
      <c r="G945" s="5">
        <f t="shared" si="73"/>
        <v>1.0795764653102424E-3</v>
      </c>
      <c r="H945" s="5"/>
      <c r="I945" s="4">
        <f t="shared" si="74"/>
        <v>62851390.780403137</v>
      </c>
      <c r="J945">
        <f t="shared" si="70"/>
        <v>1</v>
      </c>
    </row>
    <row r="946" spans="1:10" x14ac:dyDescent="0.3">
      <c r="A946" s="1">
        <v>45778</v>
      </c>
      <c r="B946" s="26">
        <v>60051053551.690994</v>
      </c>
      <c r="C946" s="26">
        <v>61508869555.164299</v>
      </c>
      <c r="D946" s="5">
        <f t="shared" si="71"/>
        <v>-9.046513982323242E-4</v>
      </c>
      <c r="E946" s="4">
        <f>C946*(1+ReservesUSDT!$H$17)</f>
        <v>61575464754.896545</v>
      </c>
      <c r="F946" s="4">
        <f t="shared" si="72"/>
        <v>61519760424.609222</v>
      </c>
      <c r="G946" s="5">
        <f t="shared" si="73"/>
        <v>-1.1024039246907726E-2</v>
      </c>
      <c r="H946" s="5"/>
      <c r="I946" s="4">
        <f t="shared" si="74"/>
        <v>10890869.444923401</v>
      </c>
      <c r="J946">
        <f t="shared" si="70"/>
        <v>1</v>
      </c>
    </row>
    <row r="947" spans="1:10" x14ac:dyDescent="0.3">
      <c r="A947" s="1">
        <v>45779</v>
      </c>
      <c r="B947" s="26">
        <v>59916829987.867256</v>
      </c>
      <c r="C947" s="26">
        <v>61469063386.187897</v>
      </c>
      <c r="D947" s="5">
        <f t="shared" si="71"/>
        <v>-2.2351575182307263E-3</v>
      </c>
      <c r="E947" s="4">
        <f>C947*(1+ReservesUSDT!$H$17)</f>
        <v>61535615488.074371</v>
      </c>
      <c r="F947" s="4">
        <f t="shared" si="72"/>
        <v>61398073694.477242</v>
      </c>
      <c r="G947" s="5">
        <f t="shared" si="73"/>
        <v>-1.9780104683779554E-3</v>
      </c>
      <c r="H947" s="5"/>
      <c r="I947" s="4">
        <f t="shared" si="74"/>
        <v>-70989691.710655212</v>
      </c>
      <c r="J947">
        <f t="shared" si="70"/>
        <v>0</v>
      </c>
    </row>
    <row r="948" spans="1:10" x14ac:dyDescent="0.3">
      <c r="A948" s="1">
        <v>45780</v>
      </c>
      <c r="B948" s="26">
        <v>59916829987.867256</v>
      </c>
      <c r="C948" s="26">
        <v>61520122153.827904</v>
      </c>
      <c r="D948" s="5">
        <f t="shared" si="71"/>
        <v>0</v>
      </c>
      <c r="E948" s="4">
        <f>C948*(1+ReservesUSDT!$H$17)</f>
        <v>61586729536.665787</v>
      </c>
      <c r="F948" s="4">
        <f t="shared" si="72"/>
        <v>61586729536.665787</v>
      </c>
      <c r="G948" s="5">
        <f t="shared" si="73"/>
        <v>3.0726671186349424E-3</v>
      </c>
      <c r="H948" s="5"/>
      <c r="I948" s="4">
        <f t="shared" si="74"/>
        <v>66607382.837882996</v>
      </c>
      <c r="J948">
        <f t="shared" si="70"/>
        <v>1</v>
      </c>
    </row>
    <row r="949" spans="1:10" x14ac:dyDescent="0.3">
      <c r="A949" s="1">
        <v>45781</v>
      </c>
      <c r="B949" s="26">
        <v>59916829987.867256</v>
      </c>
      <c r="C949" s="26">
        <v>61504588129.611702</v>
      </c>
      <c r="D949" s="5">
        <f t="shared" si="71"/>
        <v>0</v>
      </c>
      <c r="E949" s="4">
        <f>C949*(1+ReservesUSDT!$H$17)</f>
        <v>61571178693.87606</v>
      </c>
      <c r="F949" s="4">
        <f t="shared" si="72"/>
        <v>61571178693.87606</v>
      </c>
      <c r="G949" s="5">
        <f t="shared" si="73"/>
        <v>-2.525031432375059E-4</v>
      </c>
      <c r="H949" s="5"/>
      <c r="I949" s="4">
        <f t="shared" si="74"/>
        <v>66590564.264358521</v>
      </c>
      <c r="J949">
        <f t="shared" si="70"/>
        <v>1</v>
      </c>
    </row>
    <row r="950" spans="1:10" x14ac:dyDescent="0.3">
      <c r="A950" s="1">
        <v>45782</v>
      </c>
      <c r="B950" s="26">
        <v>59937949070.393143</v>
      </c>
      <c r="C950" s="26">
        <v>61502292587.126701</v>
      </c>
      <c r="D950" s="5">
        <f t="shared" si="71"/>
        <v>3.5247329556925832E-4</v>
      </c>
      <c r="E950" s="4">
        <f>C950*(1+ReservesUSDT!$H$17)</f>
        <v>61568880666.024124</v>
      </c>
      <c r="F950" s="4">
        <f t="shared" si="72"/>
        <v>61590582052.296989</v>
      </c>
      <c r="G950" s="5">
        <f t="shared" si="73"/>
        <v>3.1513703054800922E-4</v>
      </c>
      <c r="H950" s="5"/>
      <c r="I950" s="4">
        <f t="shared" si="74"/>
        <v>88289465.170288086</v>
      </c>
      <c r="J950">
        <f t="shared" si="70"/>
        <v>1</v>
      </c>
    </row>
    <row r="951" spans="1:10" x14ac:dyDescent="0.3">
      <c r="A951" s="1">
        <v>45783</v>
      </c>
      <c r="B951" s="26">
        <v>59969746436.968086</v>
      </c>
      <c r="C951" s="26">
        <v>61786628299.920898</v>
      </c>
      <c r="D951" s="5">
        <f t="shared" si="71"/>
        <v>5.3050474812876304E-4</v>
      </c>
      <c r="E951" s="4">
        <f>C951*(1+ReservesUSDT!$H$17)</f>
        <v>61853524226.998947</v>
      </c>
      <c r="F951" s="4">
        <f t="shared" si="72"/>
        <v>61886337815.289871</v>
      </c>
      <c r="G951" s="5">
        <f t="shared" si="73"/>
        <v>4.8019640850569248E-3</v>
      </c>
      <c r="H951" s="5"/>
      <c r="I951" s="4">
        <f t="shared" si="74"/>
        <v>99709515.368972778</v>
      </c>
      <c r="J951">
        <f t="shared" si="70"/>
        <v>1</v>
      </c>
    </row>
    <row r="952" spans="1:10" x14ac:dyDescent="0.3">
      <c r="A952" s="1">
        <v>45784</v>
      </c>
      <c r="B952" s="26">
        <v>59897107095.609879</v>
      </c>
      <c r="C952" s="26">
        <v>60949351180.205704</v>
      </c>
      <c r="D952" s="5">
        <f t="shared" si="71"/>
        <v>-1.2112664413973493E-3</v>
      </c>
      <c r="E952" s="4">
        <f>C952*(1+ReservesUSDT!$H$17)</f>
        <v>61015340593.517166</v>
      </c>
      <c r="F952" s="4">
        <f t="shared" si="72"/>
        <v>60941434759.045807</v>
      </c>
      <c r="G952" s="5">
        <f t="shared" si="73"/>
        <v>-1.5268362769570977E-2</v>
      </c>
      <c r="H952" s="5"/>
      <c r="I952" s="4">
        <f t="shared" si="74"/>
        <v>-7916421.1598968506</v>
      </c>
      <c r="J952">
        <f t="shared" si="70"/>
        <v>0</v>
      </c>
    </row>
    <row r="953" spans="1:10" x14ac:dyDescent="0.3">
      <c r="A953" s="1">
        <v>45785</v>
      </c>
      <c r="B953" s="26">
        <v>59860899000.0672</v>
      </c>
      <c r="C953" s="26">
        <v>60947364928.441101</v>
      </c>
      <c r="D953" s="5">
        <f t="shared" si="71"/>
        <v>-6.04504913482419E-4</v>
      </c>
      <c r="E953" s="4">
        <f>C953*(1+ReservesUSDT!$H$17)</f>
        <v>61013352191.252419</v>
      </c>
      <c r="F953" s="4">
        <f t="shared" si="72"/>
        <v>60976469320.064774</v>
      </c>
      <c r="G953" s="5">
        <f t="shared" si="73"/>
        <v>5.7488900872597749E-4</v>
      </c>
      <c r="H953" s="5"/>
      <c r="I953" s="4">
        <f t="shared" si="74"/>
        <v>29104391.623672485</v>
      </c>
      <c r="J953">
        <f t="shared" si="70"/>
        <v>1</v>
      </c>
    </row>
    <row r="954" spans="1:10" x14ac:dyDescent="0.3">
      <c r="A954" s="1">
        <v>45786</v>
      </c>
      <c r="B954" s="26">
        <v>59892595868.226151</v>
      </c>
      <c r="C954" s="26">
        <v>60867341067.191704</v>
      </c>
      <c r="D954" s="5">
        <f t="shared" si="71"/>
        <v>5.2950872252879497E-4</v>
      </c>
      <c r="E954" s="4">
        <f>C954*(1+ReservesUSDT!$H$17)</f>
        <v>60933241688.75824</v>
      </c>
      <c r="F954" s="4">
        <f t="shared" si="72"/>
        <v>60965506371.724388</v>
      </c>
      <c r="G954" s="5">
        <f t="shared" si="73"/>
        <v>-1.7978981831238947E-4</v>
      </c>
      <c r="H954" s="5"/>
      <c r="I954" s="4">
        <f t="shared" si="74"/>
        <v>98165304.532684326</v>
      </c>
      <c r="J954">
        <f t="shared" si="70"/>
        <v>1</v>
      </c>
    </row>
    <row r="955" spans="1:10" x14ac:dyDescent="0.3">
      <c r="A955" s="1">
        <v>45787</v>
      </c>
      <c r="B955" s="26">
        <v>59892595868.226151</v>
      </c>
      <c r="C955" s="26">
        <v>60689997043.403</v>
      </c>
      <c r="D955" s="5">
        <f t="shared" si="71"/>
        <v>0</v>
      </c>
      <c r="E955" s="4">
        <f>C955*(1+ReservesUSDT!$H$17)</f>
        <v>60755705655.902046</v>
      </c>
      <c r="F955" s="4">
        <f t="shared" si="72"/>
        <v>60755705655.902046</v>
      </c>
      <c r="G955" s="5">
        <f t="shared" si="73"/>
        <v>-3.441301947746092E-3</v>
      </c>
      <c r="H955" s="5"/>
      <c r="I955" s="4">
        <f t="shared" si="74"/>
        <v>65708612.499046326</v>
      </c>
      <c r="J955">
        <f t="shared" si="70"/>
        <v>1</v>
      </c>
    </row>
    <row r="956" spans="1:10" x14ac:dyDescent="0.3">
      <c r="A956" s="1">
        <v>45788</v>
      </c>
      <c r="B956" s="26">
        <v>59892595868.226151</v>
      </c>
      <c r="C956" s="26">
        <v>60800003218.424004</v>
      </c>
      <c r="D956" s="5">
        <f t="shared" si="71"/>
        <v>0</v>
      </c>
      <c r="E956" s="4">
        <f>C956*(1+ReservesUSDT!$H$17)</f>
        <v>60865830933.797974</v>
      </c>
      <c r="F956" s="4">
        <f t="shared" si="72"/>
        <v>60865830933.797974</v>
      </c>
      <c r="G956" s="5">
        <f t="shared" si="73"/>
        <v>1.812591536993027E-3</v>
      </c>
      <c r="H956" s="5"/>
      <c r="I956" s="4">
        <f t="shared" si="74"/>
        <v>65827715.373970032</v>
      </c>
      <c r="J956">
        <f t="shared" si="70"/>
        <v>1</v>
      </c>
    </row>
    <row r="957" spans="1:10" x14ac:dyDescent="0.3">
      <c r="A957" s="1">
        <v>45789</v>
      </c>
      <c r="B957" s="26">
        <v>59497342602.173843</v>
      </c>
      <c r="C957" s="26">
        <v>60801300532.305199</v>
      </c>
      <c r="D957" s="5">
        <f t="shared" si="71"/>
        <v>-6.5993677569416301E-3</v>
      </c>
      <c r="E957" s="4">
        <f>C957*(1+ReservesUSDT!$H$17)</f>
        <v>60867129652.271347</v>
      </c>
      <c r="F957" s="4">
        <f t="shared" si="72"/>
        <v>60465445079.386566</v>
      </c>
      <c r="G957" s="5">
        <f t="shared" si="73"/>
        <v>-6.5781711720471828E-3</v>
      </c>
      <c r="H957" s="5"/>
      <c r="I957" s="4">
        <f t="shared" si="74"/>
        <v>-335855452.91863251</v>
      </c>
      <c r="J957">
        <f t="shared" si="70"/>
        <v>0</v>
      </c>
    </row>
    <row r="958" spans="1:10" x14ac:dyDescent="0.3">
      <c r="A958" s="1">
        <v>45790</v>
      </c>
      <c r="B958" s="26">
        <v>59538169172.338997</v>
      </c>
      <c r="C958" s="26">
        <v>60886438189.638702</v>
      </c>
      <c r="D958" s="5">
        <f t="shared" si="71"/>
        <v>6.8619148989793423E-4</v>
      </c>
      <c r="E958" s="4">
        <f>C958*(1+ReservesUSDT!$H$17)</f>
        <v>60952359487.518967</v>
      </c>
      <c r="F958" s="4">
        <f t="shared" si="72"/>
        <v>60994184477.888496</v>
      </c>
      <c r="G958" s="5">
        <f t="shared" si="73"/>
        <v>8.7444886547636477E-3</v>
      </c>
      <c r="H958" s="5"/>
      <c r="I958" s="4">
        <f t="shared" si="74"/>
        <v>107746288.24979401</v>
      </c>
      <c r="J958">
        <f t="shared" si="70"/>
        <v>1</v>
      </c>
    </row>
    <row r="959" spans="1:10" x14ac:dyDescent="0.3">
      <c r="A959" s="1">
        <v>45791</v>
      </c>
      <c r="B959" s="26">
        <v>59490324176.074722</v>
      </c>
      <c r="C959" s="26">
        <v>60861380673.336304</v>
      </c>
      <c r="D959" s="5">
        <f t="shared" si="71"/>
        <v>-8.036020745915552E-4</v>
      </c>
      <c r="E959" s="4">
        <f>C959*(1+ReservesUSDT!$H$17)</f>
        <v>60927274841.628342</v>
      </c>
      <c r="F959" s="4">
        <f t="shared" si="72"/>
        <v>60878313557.166405</v>
      </c>
      <c r="G959" s="5">
        <f t="shared" si="73"/>
        <v>-1.8997044015581026E-3</v>
      </c>
      <c r="H959" s="5"/>
      <c r="I959" s="4">
        <f t="shared" si="74"/>
        <v>16932883.830101013</v>
      </c>
      <c r="J959">
        <f t="shared" si="70"/>
        <v>1</v>
      </c>
    </row>
    <row r="960" spans="1:10" x14ac:dyDescent="0.3">
      <c r="A960" s="1">
        <v>45792</v>
      </c>
      <c r="B960" s="26">
        <v>59652649578.968491</v>
      </c>
      <c r="C960" s="26">
        <v>60631968614.496002</v>
      </c>
      <c r="D960" s="5">
        <f t="shared" si="71"/>
        <v>2.7286017540151656E-3</v>
      </c>
      <c r="E960" s="4">
        <f>C960*(1+ReservesUSDT!$H$17)</f>
        <v>60697614400.042755</v>
      </c>
      <c r="F960" s="4">
        <f t="shared" si="72"/>
        <v>60863234017.159248</v>
      </c>
      <c r="G960" s="5">
        <f t="shared" si="73"/>
        <v>-2.4769970004172786E-4</v>
      </c>
      <c r="H960" s="5"/>
      <c r="I960" s="4">
        <f t="shared" si="74"/>
        <v>231265402.66324615</v>
      </c>
      <c r="J960">
        <f t="shared" si="70"/>
        <v>1</v>
      </c>
    </row>
    <row r="961" spans="1:10" x14ac:dyDescent="0.3">
      <c r="A961" s="1">
        <v>45793</v>
      </c>
      <c r="B961" s="26">
        <v>59769719059.402344</v>
      </c>
      <c r="C961" s="26">
        <v>60575195332.760902</v>
      </c>
      <c r="D961" s="5">
        <f t="shared" si="71"/>
        <v>1.962519372737601E-3</v>
      </c>
      <c r="E961" s="4">
        <f>C961*(1+ReservesUSDT!$H$17)</f>
        <v>60640779650.293953</v>
      </c>
      <c r="F961" s="4">
        <f t="shared" si="72"/>
        <v>60759788355.135559</v>
      </c>
      <c r="G961" s="5">
        <f t="shared" si="73"/>
        <v>-1.6996412315935217E-3</v>
      </c>
      <c r="H961" s="5"/>
      <c r="I961" s="4">
        <f t="shared" si="74"/>
        <v>184593022.37465668</v>
      </c>
      <c r="J961">
        <f t="shared" si="70"/>
        <v>1</v>
      </c>
    </row>
    <row r="962" spans="1:10" x14ac:dyDescent="0.3">
      <c r="A962" s="1">
        <v>45794</v>
      </c>
      <c r="B962" s="26">
        <v>59769719059.402344</v>
      </c>
      <c r="C962" s="26">
        <v>60805371271.162498</v>
      </c>
      <c r="D962" s="5">
        <f t="shared" si="71"/>
        <v>0</v>
      </c>
      <c r="E962" s="4">
        <f>C962*(1+ReservesUSDT!$H$17)</f>
        <v>60871204798.48761</v>
      </c>
      <c r="F962" s="4">
        <f t="shared" si="72"/>
        <v>60871204798.48761</v>
      </c>
      <c r="G962" s="5">
        <f t="shared" si="73"/>
        <v>1.8337200699388809E-3</v>
      </c>
      <c r="H962" s="5"/>
      <c r="I962" s="4">
        <f t="shared" si="74"/>
        <v>65833527.325111389</v>
      </c>
      <c r="J962">
        <f t="shared" si="70"/>
        <v>1</v>
      </c>
    </row>
    <row r="963" spans="1:10" x14ac:dyDescent="0.3">
      <c r="A963" s="1">
        <v>45795</v>
      </c>
      <c r="B963" s="26">
        <v>59769719059.402344</v>
      </c>
      <c r="C963" s="26">
        <v>60894170790.318298</v>
      </c>
      <c r="D963" s="5">
        <f t="shared" si="71"/>
        <v>0</v>
      </c>
      <c r="E963" s="4">
        <f>C963*(1+ReservesUSDT!$H$17)</f>
        <v>60960100460.228325</v>
      </c>
      <c r="F963" s="4">
        <f t="shared" si="72"/>
        <v>60960100460.228325</v>
      </c>
      <c r="G963" s="5">
        <f t="shared" si="73"/>
        <v>1.460389391585095E-3</v>
      </c>
      <c r="H963" s="5"/>
      <c r="I963" s="4">
        <f t="shared" si="74"/>
        <v>65929669.91002655</v>
      </c>
      <c r="J963">
        <f t="shared" ref="J963:J1026" si="75">IF(I963&gt;0,1,0)</f>
        <v>1</v>
      </c>
    </row>
    <row r="964" spans="1:10" x14ac:dyDescent="0.3">
      <c r="A964" s="1">
        <v>45796</v>
      </c>
      <c r="B964" s="26">
        <v>59758284210.649345</v>
      </c>
      <c r="C964" s="26">
        <v>60855229769.997597</v>
      </c>
      <c r="D964" s="5">
        <f t="shared" ref="D964:D1027" si="76">(B964-B963)/B963</f>
        <v>-1.9131508283707653E-4</v>
      </c>
      <c r="E964" s="4">
        <f>C964*(1+ReservesUSDT!$H$17)</f>
        <v>60921117278.751923</v>
      </c>
      <c r="F964" s="4">
        <f t="shared" ref="F964:F1027" si="77">E964*(D964+1)</f>
        <v>60909462150.153214</v>
      </c>
      <c r="G964" s="5">
        <f t="shared" ref="G964:G1027" si="78">(F964-F963)/F963</f>
        <v>-8.3067957061765195E-4</v>
      </c>
      <c r="H964" s="5"/>
      <c r="I964" s="4">
        <f t="shared" ref="I964:I1027" si="79">F964-C964</f>
        <v>54232380.15561676</v>
      </c>
      <c r="J964">
        <f t="shared" si="75"/>
        <v>1</v>
      </c>
    </row>
    <row r="965" spans="1:10" x14ac:dyDescent="0.3">
      <c r="A965" s="1">
        <v>45797</v>
      </c>
      <c r="B965" s="26">
        <v>59858276221.148941</v>
      </c>
      <c r="C965" s="26">
        <v>60617499885.701698</v>
      </c>
      <c r="D965" s="5">
        <f t="shared" si="76"/>
        <v>1.6732744559251646E-3</v>
      </c>
      <c r="E965" s="4">
        <f>C965*(1+ReservesUSDT!$H$17)</f>
        <v>60683130006.062424</v>
      </c>
      <c r="F965" s="4">
        <f t="shared" si="77"/>
        <v>60784669537.40715</v>
      </c>
      <c r="G965" s="5">
        <f t="shared" si="78"/>
        <v>-2.0488214530350983E-3</v>
      </c>
      <c r="H965" s="5"/>
      <c r="I965" s="4">
        <f t="shared" si="79"/>
        <v>167169651.70545197</v>
      </c>
      <c r="J965">
        <f t="shared" si="75"/>
        <v>1</v>
      </c>
    </row>
    <row r="966" spans="1:10" x14ac:dyDescent="0.3">
      <c r="A966" s="1">
        <v>45798</v>
      </c>
      <c r="B966" s="26">
        <v>59772793989.444366</v>
      </c>
      <c r="C966" s="26">
        <v>60660002910.379303</v>
      </c>
      <c r="D966" s="5">
        <f t="shared" si="76"/>
        <v>-1.4280770697231049E-3</v>
      </c>
      <c r="E966" s="4">
        <f>C966*(1+ReservesUSDT!$H$17)</f>
        <v>60725679048.451591</v>
      </c>
      <c r="F966" s="4">
        <f t="shared" si="77"/>
        <v>60638958098.659134</v>
      </c>
      <c r="G966" s="5">
        <f t="shared" si="78"/>
        <v>-2.3971741535642453E-3</v>
      </c>
      <c r="H966" s="5"/>
      <c r="I966" s="4">
        <f t="shared" si="79"/>
        <v>-21044811.720169067</v>
      </c>
      <c r="J966">
        <f t="shared" si="75"/>
        <v>0</v>
      </c>
    </row>
    <row r="967" spans="1:10" x14ac:dyDescent="0.3">
      <c r="A967" s="1">
        <v>45799</v>
      </c>
      <c r="B967" s="26">
        <v>59766648535.736969</v>
      </c>
      <c r="C967" s="26">
        <v>61178036077.039299</v>
      </c>
      <c r="D967" s="5">
        <f t="shared" si="76"/>
        <v>-1.0281355943445982E-4</v>
      </c>
      <c r="E967" s="4">
        <f>C967*(1+ReservesUSDT!$H$17)</f>
        <v>61244273085.803101</v>
      </c>
      <c r="F967" s="4">
        <f t="shared" si="77"/>
        <v>61237976344.092178</v>
      </c>
      <c r="G967" s="5">
        <f t="shared" si="78"/>
        <v>9.8784389477544494E-3</v>
      </c>
      <c r="H967" s="5"/>
      <c r="I967" s="4">
        <f t="shared" si="79"/>
        <v>59940267.052879333</v>
      </c>
      <c r="J967">
        <f t="shared" si="75"/>
        <v>1</v>
      </c>
    </row>
    <row r="968" spans="1:10" x14ac:dyDescent="0.3">
      <c r="A968" s="1">
        <v>45800</v>
      </c>
      <c r="B968" s="26">
        <v>59797368122.456848</v>
      </c>
      <c r="C968" s="26">
        <v>61212203672.456001</v>
      </c>
      <c r="D968" s="5">
        <f t="shared" si="76"/>
        <v>5.1399212558339504E-4</v>
      </c>
      <c r="E968" s="4">
        <f>C968*(1+ReservesUSDT!$H$17)</f>
        <v>61278477674.223541</v>
      </c>
      <c r="F968" s="4">
        <f t="shared" si="77"/>
        <v>61309974329.215836</v>
      </c>
      <c r="G968" s="5">
        <f t="shared" si="78"/>
        <v>1.1757081050344522E-3</v>
      </c>
      <c r="H968" s="5"/>
      <c r="I968" s="4">
        <f t="shared" si="79"/>
        <v>97770656.75983429</v>
      </c>
      <c r="J968">
        <f t="shared" si="75"/>
        <v>1</v>
      </c>
    </row>
    <row r="969" spans="1:10" x14ac:dyDescent="0.3">
      <c r="A969" s="1">
        <v>45801</v>
      </c>
      <c r="B969" s="26">
        <v>59797368122.456848</v>
      </c>
      <c r="C969" s="26">
        <v>61723721871.269096</v>
      </c>
      <c r="D969" s="5">
        <f t="shared" si="76"/>
        <v>0</v>
      </c>
      <c r="E969" s="4">
        <f>C969*(1+ReservesUSDT!$H$17)</f>
        <v>61790549690.020477</v>
      </c>
      <c r="F969" s="4">
        <f t="shared" si="77"/>
        <v>61790549690.020477</v>
      </c>
      <c r="G969" s="5">
        <f t="shared" si="78"/>
        <v>7.838453140170943E-3</v>
      </c>
      <c r="H969" s="5"/>
      <c r="I969" s="4">
        <f t="shared" si="79"/>
        <v>66827818.75138092</v>
      </c>
      <c r="J969">
        <f t="shared" si="75"/>
        <v>1</v>
      </c>
    </row>
    <row r="970" spans="1:10" x14ac:dyDescent="0.3">
      <c r="A970" s="1">
        <v>45802</v>
      </c>
      <c r="B970" s="26">
        <v>59797368122.456848</v>
      </c>
      <c r="C970" s="26">
        <v>61721143708.712402</v>
      </c>
      <c r="D970" s="5">
        <f t="shared" si="76"/>
        <v>0</v>
      </c>
      <c r="E970" s="4">
        <f>C970*(1+ReservesUSDT!$H$17)</f>
        <v>61787968736.106186</v>
      </c>
      <c r="F970" s="4">
        <f t="shared" si="77"/>
        <v>61787968736.106186</v>
      </c>
      <c r="G970" s="5">
        <f t="shared" si="78"/>
        <v>-4.1769395599149697E-5</v>
      </c>
      <c r="H970" s="5"/>
      <c r="I970" s="4">
        <f t="shared" si="79"/>
        <v>66825027.393783569</v>
      </c>
      <c r="J970">
        <f t="shared" si="75"/>
        <v>1</v>
      </c>
    </row>
    <row r="971" spans="1:10" x14ac:dyDescent="0.3">
      <c r="A971" s="1">
        <v>45803</v>
      </c>
      <c r="B971" s="26">
        <v>59778913330.734879</v>
      </c>
      <c r="C971" s="26">
        <v>61701492712.773003</v>
      </c>
      <c r="D971" s="5">
        <f t="shared" si="76"/>
        <v>-3.086221400944722E-4</v>
      </c>
      <c r="E971" s="4">
        <f>C971*(1+ReservesUSDT!$H$17)</f>
        <v>61768296464.178314</v>
      </c>
      <c r="F971" s="4">
        <f t="shared" si="77"/>
        <v>61749233400.333549</v>
      </c>
      <c r="G971" s="5">
        <f t="shared" si="78"/>
        <v>-6.2690741522954737E-4</v>
      </c>
      <c r="H971" s="5"/>
      <c r="I971" s="4">
        <f t="shared" si="79"/>
        <v>47740687.560546875</v>
      </c>
      <c r="J971">
        <f t="shared" si="75"/>
        <v>1</v>
      </c>
    </row>
    <row r="972" spans="1:10" x14ac:dyDescent="0.3">
      <c r="A972" s="1">
        <v>45804</v>
      </c>
      <c r="B972" s="26">
        <v>59965188176.239029</v>
      </c>
      <c r="C972" s="26">
        <v>61543750452.910301</v>
      </c>
      <c r="D972" s="5">
        <f t="shared" si="76"/>
        <v>3.1160627573398624E-3</v>
      </c>
      <c r="E972" s="4">
        <f>C972*(1+ReservesUSDT!$H$17)</f>
        <v>61610383417.933456</v>
      </c>
      <c r="F972" s="4">
        <f t="shared" si="77"/>
        <v>61802365239.167511</v>
      </c>
      <c r="G972" s="5">
        <f t="shared" si="78"/>
        <v>8.6044531904544235E-4</v>
      </c>
      <c r="H972" s="5"/>
      <c r="I972" s="4">
        <f t="shared" si="79"/>
        <v>258614786.25720978</v>
      </c>
      <c r="J972">
        <f t="shared" si="75"/>
        <v>1</v>
      </c>
    </row>
    <row r="973" spans="1:10" x14ac:dyDescent="0.3">
      <c r="A973" s="1">
        <v>45805</v>
      </c>
      <c r="B973" s="26">
        <v>59820999435.080788</v>
      </c>
      <c r="C973" s="26">
        <v>61392676922.029404</v>
      </c>
      <c r="D973" s="5">
        <f t="shared" si="76"/>
        <v>-2.4045407934761638E-3</v>
      </c>
      <c r="E973" s="4">
        <f>C973*(1+ReservesUSDT!$H$17)</f>
        <v>61459146320.854126</v>
      </c>
      <c r="F973" s="4">
        <f t="shared" si="77"/>
        <v>61311365296.39341</v>
      </c>
      <c r="G973" s="5">
        <f t="shared" si="78"/>
        <v>-7.9446788302355766E-3</v>
      </c>
      <c r="H973" s="5"/>
      <c r="I973" s="4">
        <f t="shared" si="79"/>
        <v>-81311625.635993958</v>
      </c>
      <c r="J973">
        <f t="shared" si="75"/>
        <v>0</v>
      </c>
    </row>
    <row r="974" spans="1:10" x14ac:dyDescent="0.3">
      <c r="A974" s="1">
        <v>45806</v>
      </c>
      <c r="B974" s="26">
        <v>59759409399.232193</v>
      </c>
      <c r="C974" s="26">
        <v>61255011415.839798</v>
      </c>
      <c r="D974" s="5">
        <f t="shared" si="76"/>
        <v>-1.0295721641266405E-3</v>
      </c>
      <c r="E974" s="4">
        <f>C974*(1+ReservesUSDT!$H$17)</f>
        <v>61321331765.235596</v>
      </c>
      <c r="F974" s="4">
        <f t="shared" si="77"/>
        <v>61258197028.982933</v>
      </c>
      <c r="G974" s="5">
        <f t="shared" si="78"/>
        <v>-8.6718452856903295E-4</v>
      </c>
      <c r="H974" s="5"/>
      <c r="I974" s="4">
        <f t="shared" si="79"/>
        <v>3185613.1431350708</v>
      </c>
      <c r="J974">
        <f t="shared" si="75"/>
        <v>1</v>
      </c>
    </row>
    <row r="975" spans="1:10" x14ac:dyDescent="0.3">
      <c r="A975" s="1">
        <v>45807</v>
      </c>
      <c r="B975" s="26">
        <v>59769984286.659409</v>
      </c>
      <c r="C975" s="26">
        <v>61116764897.1054</v>
      </c>
      <c r="D975" s="5">
        <f t="shared" si="76"/>
        <v>1.769576964284966E-4</v>
      </c>
      <c r="E975" s="4">
        <f>C975*(1+ReservesUSDT!$H$17)</f>
        <v>61182935568.014275</v>
      </c>
      <c r="F975" s="4">
        <f t="shared" si="77"/>
        <v>61193762359.353127</v>
      </c>
      <c r="G975" s="5">
        <f t="shared" si="78"/>
        <v>-1.0518538376067567E-3</v>
      </c>
      <c r="H975" s="5"/>
      <c r="I975" s="4">
        <f t="shared" si="79"/>
        <v>76997462.24772644</v>
      </c>
      <c r="J975">
        <f t="shared" si="75"/>
        <v>1</v>
      </c>
    </row>
    <row r="976" spans="1:10" x14ac:dyDescent="0.3">
      <c r="A976" s="1">
        <v>45808</v>
      </c>
      <c r="B976" s="26">
        <v>59769984286.659409</v>
      </c>
      <c r="C976" s="26">
        <v>61040432498.467598</v>
      </c>
      <c r="D976" s="5">
        <f t="shared" si="76"/>
        <v>0</v>
      </c>
      <c r="E976" s="4">
        <f>C976*(1+ReservesUSDT!$H$17)</f>
        <v>61106520524.851051</v>
      </c>
      <c r="F976" s="4">
        <f t="shared" si="77"/>
        <v>61106520524.851051</v>
      </c>
      <c r="G976" s="5">
        <f t="shared" si="78"/>
        <v>-1.4256654786113305E-3</v>
      </c>
      <c r="H976" s="5"/>
      <c r="I976" s="4">
        <f t="shared" si="79"/>
        <v>66088026.383453369</v>
      </c>
      <c r="J976">
        <f t="shared" si="75"/>
        <v>1</v>
      </c>
    </row>
    <row r="977" spans="1:10" x14ac:dyDescent="0.3">
      <c r="A977" s="1">
        <v>45809</v>
      </c>
      <c r="B977" s="26">
        <v>59769984286.659409</v>
      </c>
      <c r="C977" s="26">
        <v>60965783559.035599</v>
      </c>
      <c r="D977" s="5">
        <f t="shared" si="76"/>
        <v>0</v>
      </c>
      <c r="E977" s="4">
        <f>C977*(1+ReservesUSDT!$H$17)</f>
        <v>61031790763.562508</v>
      </c>
      <c r="F977" s="4">
        <f t="shared" si="77"/>
        <v>61031790763.562508</v>
      </c>
      <c r="G977" s="5">
        <f t="shared" si="78"/>
        <v>-1.222942505098982E-3</v>
      </c>
      <c r="H977" s="5"/>
      <c r="I977" s="4">
        <f t="shared" si="79"/>
        <v>66007204.526908875</v>
      </c>
      <c r="J977">
        <f t="shared" si="75"/>
        <v>1</v>
      </c>
    </row>
    <row r="978" spans="1:10" x14ac:dyDescent="0.3">
      <c r="A978" s="1">
        <v>45810</v>
      </c>
      <c r="B978" s="26">
        <v>59806864353.933006</v>
      </c>
      <c r="C978" s="26">
        <v>60910872304.5495</v>
      </c>
      <c r="D978" s="5">
        <f t="shared" si="76"/>
        <v>6.1703324358794095E-4</v>
      </c>
      <c r="E978" s="4">
        <f>C978*(1+ReservesUSDT!$H$17)</f>
        <v>60976820057.065887</v>
      </c>
      <c r="F978" s="4">
        <f t="shared" si="77"/>
        <v>61014444782.129379</v>
      </c>
      <c r="G978" s="5">
        <f t="shared" si="78"/>
        <v>-2.8421223129969733E-4</v>
      </c>
      <c r="H978" s="5"/>
      <c r="I978" s="4">
        <f t="shared" si="79"/>
        <v>103572477.57987976</v>
      </c>
      <c r="J978">
        <f t="shared" si="75"/>
        <v>1</v>
      </c>
    </row>
    <row r="979" spans="1:10" x14ac:dyDescent="0.3">
      <c r="A979" s="1">
        <v>45811</v>
      </c>
      <c r="B979" s="26">
        <v>59834056289.90918</v>
      </c>
      <c r="C979" s="26">
        <v>60931561094.548302</v>
      </c>
      <c r="D979" s="5">
        <f t="shared" si="76"/>
        <v>4.5466245839697179E-4</v>
      </c>
      <c r="E979" s="4">
        <f>C979*(1+ReservesUSDT!$H$17)</f>
        <v>60997531246.665138</v>
      </c>
      <c r="F979" s="4">
        <f t="shared" si="77"/>
        <v>61025264534.177895</v>
      </c>
      <c r="G979" s="5">
        <f t="shared" si="78"/>
        <v>1.7733099247482353E-4</v>
      </c>
      <c r="H979" s="5"/>
      <c r="I979" s="4">
        <f t="shared" si="79"/>
        <v>93703439.629592896</v>
      </c>
      <c r="J979">
        <f t="shared" si="75"/>
        <v>1</v>
      </c>
    </row>
    <row r="980" spans="1:10" x14ac:dyDescent="0.3">
      <c r="A980" s="1">
        <v>45812</v>
      </c>
      <c r="B980" s="26">
        <v>59757374335.154236</v>
      </c>
      <c r="C980" s="26">
        <v>61456111625.284599</v>
      </c>
      <c r="D980" s="5">
        <f t="shared" si="76"/>
        <v>-1.2815770734880966E-3</v>
      </c>
      <c r="E980" s="4">
        <f>C980*(1+ReservesUSDT!$H$17)</f>
        <v>61522649704.395004</v>
      </c>
      <c r="F980" s="4">
        <f t="shared" si="77"/>
        <v>61443803687.033615</v>
      </c>
      <c r="G980" s="5">
        <f t="shared" si="78"/>
        <v>6.8584570022029627E-3</v>
      </c>
      <c r="H980" s="5"/>
      <c r="I980" s="4">
        <f t="shared" si="79"/>
        <v>-12307938.250984192</v>
      </c>
      <c r="J980">
        <f t="shared" si="75"/>
        <v>0</v>
      </c>
    </row>
    <row r="981" spans="1:10" x14ac:dyDescent="0.3">
      <c r="A981" s="1">
        <v>45813</v>
      </c>
      <c r="B981" s="26">
        <v>59799512243.713554</v>
      </c>
      <c r="C981" s="26">
        <v>61503892540.735001</v>
      </c>
      <c r="D981" s="5">
        <f t="shared" si="76"/>
        <v>7.0514993384723627E-4</v>
      </c>
      <c r="E981" s="4">
        <f>C981*(1+ReservesUSDT!$H$17)</f>
        <v>61570482351.890404</v>
      </c>
      <c r="F981" s="4">
        <f t="shared" si="77"/>
        <v>61613898773.447784</v>
      </c>
      <c r="G981" s="5">
        <f t="shared" si="78"/>
        <v>2.7683033309681671E-3</v>
      </c>
      <c r="H981" s="5"/>
      <c r="I981" s="4">
        <f t="shared" si="79"/>
        <v>110006232.71278381</v>
      </c>
      <c r="J981">
        <f t="shared" si="75"/>
        <v>1</v>
      </c>
    </row>
    <row r="982" spans="1:10" x14ac:dyDescent="0.3">
      <c r="A982" s="1">
        <v>45814</v>
      </c>
      <c r="B982" s="26">
        <v>59774901141.048447</v>
      </c>
      <c r="C982" s="26">
        <v>61192830801.599998</v>
      </c>
      <c r="D982" s="5">
        <f t="shared" si="76"/>
        <v>-4.1156025762894042E-4</v>
      </c>
      <c r="E982" s="4">
        <f>C982*(1+ReservesUSDT!$H$17)</f>
        <v>61259083828.503044</v>
      </c>
      <c r="F982" s="4">
        <f t="shared" si="77"/>
        <v>61233872024.180473</v>
      </c>
      <c r="G982" s="5">
        <f t="shared" si="78"/>
        <v>-6.1678737562876288E-3</v>
      </c>
      <c r="H982" s="5"/>
      <c r="I982" s="4">
        <f t="shared" si="79"/>
        <v>41041222.580474854</v>
      </c>
      <c r="J982">
        <f t="shared" si="75"/>
        <v>1</v>
      </c>
    </row>
    <row r="983" spans="1:10" x14ac:dyDescent="0.3">
      <c r="A983" s="1">
        <v>45815</v>
      </c>
      <c r="B983" s="26">
        <v>59774901141.048447</v>
      </c>
      <c r="C983" s="26">
        <v>61108371805.515297</v>
      </c>
      <c r="D983" s="5">
        <f t="shared" si="76"/>
        <v>0</v>
      </c>
      <c r="E983" s="4">
        <f>C983*(1+ReservesUSDT!$H$17)</f>
        <v>61174533389.285767</v>
      </c>
      <c r="F983" s="4">
        <f t="shared" si="77"/>
        <v>61174533389.285767</v>
      </c>
      <c r="G983" s="5">
        <f t="shared" si="78"/>
        <v>-9.6904920321345446E-4</v>
      </c>
      <c r="H983" s="5"/>
      <c r="I983" s="4">
        <f t="shared" si="79"/>
        <v>66161583.770469666</v>
      </c>
      <c r="J983">
        <f t="shared" si="75"/>
        <v>1</v>
      </c>
    </row>
    <row r="984" spans="1:10" x14ac:dyDescent="0.3">
      <c r="A984" s="1">
        <v>45816</v>
      </c>
      <c r="B984" s="26">
        <v>59774901141.048447</v>
      </c>
      <c r="C984" s="26">
        <v>61079859748.939796</v>
      </c>
      <c r="D984" s="5">
        <f t="shared" si="76"/>
        <v>0</v>
      </c>
      <c r="E984" s="4">
        <f>C984*(1+ReservesUSDT!$H$17)</f>
        <v>61145990462.916748</v>
      </c>
      <c r="F984" s="4">
        <f t="shared" si="77"/>
        <v>61145990462.916748</v>
      </c>
      <c r="G984" s="5">
        <f t="shared" si="78"/>
        <v>-4.6658184031228952E-4</v>
      </c>
      <c r="H984" s="5"/>
      <c r="I984" s="4">
        <f t="shared" si="79"/>
        <v>66130713.976951599</v>
      </c>
      <c r="J984">
        <f t="shared" si="75"/>
        <v>1</v>
      </c>
    </row>
    <row r="985" spans="1:10" x14ac:dyDescent="0.3">
      <c r="A985" s="1">
        <v>45817</v>
      </c>
      <c r="B985" s="26">
        <v>59719581535.032951</v>
      </c>
      <c r="C985" s="26">
        <v>61069252946.978104</v>
      </c>
      <c r="D985" s="5">
        <f t="shared" si="76"/>
        <v>-9.2546545388606891E-4</v>
      </c>
      <c r="E985" s="4">
        <f>C985*(1+ReservesUSDT!$H$17)</f>
        <v>61135372177.048744</v>
      </c>
      <c r="F985" s="4">
        <f t="shared" si="77"/>
        <v>61078793502.088417</v>
      </c>
      <c r="G985" s="5">
        <f t="shared" si="78"/>
        <v>-1.0989593973309499E-3</v>
      </c>
      <c r="H985" s="5"/>
      <c r="I985" s="4">
        <f t="shared" si="79"/>
        <v>9540555.1103134155</v>
      </c>
      <c r="J985">
        <f t="shared" si="75"/>
        <v>1</v>
      </c>
    </row>
    <row r="986" spans="1:10" x14ac:dyDescent="0.3">
      <c r="A986" s="1">
        <v>45818</v>
      </c>
      <c r="B986" s="26">
        <v>59787898515.399948</v>
      </c>
      <c r="C986" s="26">
        <v>61025956000.800797</v>
      </c>
      <c r="D986" s="5">
        <f t="shared" si="76"/>
        <v>1.1439628110408036E-3</v>
      </c>
      <c r="E986" s="4">
        <f>C986*(1+ReservesUSDT!$H$17)</f>
        <v>61092028353.586922</v>
      </c>
      <c r="F986" s="4">
        <f t="shared" si="77"/>
        <v>61161915362.074478</v>
      </c>
      <c r="G986" s="5">
        <f t="shared" si="78"/>
        <v>1.3608955779917129E-3</v>
      </c>
      <c r="H986" s="5"/>
      <c r="I986" s="4">
        <f t="shared" si="79"/>
        <v>135959361.27368164</v>
      </c>
      <c r="J986">
        <f t="shared" si="75"/>
        <v>1</v>
      </c>
    </row>
    <row r="987" spans="1:10" x14ac:dyDescent="0.3">
      <c r="A987" s="1">
        <v>45819</v>
      </c>
      <c r="B987" s="26">
        <v>59677204668.343063</v>
      </c>
      <c r="C987" s="26">
        <v>60981759148.884003</v>
      </c>
      <c r="D987" s="5">
        <f t="shared" si="76"/>
        <v>-1.8514423454501021E-3</v>
      </c>
      <c r="E987" s="4">
        <f>C987*(1+ReservesUSDT!$H$17)</f>
        <v>61047783650.064301</v>
      </c>
      <c r="F987" s="4">
        <f t="shared" si="77"/>
        <v>60934757198.318695</v>
      </c>
      <c r="G987" s="5">
        <f t="shared" si="78"/>
        <v>-3.7140459452752882E-3</v>
      </c>
      <c r="H987" s="5"/>
      <c r="I987" s="4">
        <f t="shared" si="79"/>
        <v>-47001950.565307617</v>
      </c>
      <c r="J987">
        <f t="shared" si="75"/>
        <v>0</v>
      </c>
    </row>
    <row r="988" spans="1:10" x14ac:dyDescent="0.3">
      <c r="A988" s="1">
        <v>45820</v>
      </c>
      <c r="B988" s="26">
        <v>59597618867.138245</v>
      </c>
      <c r="C988" s="26">
        <v>61234323266.670197</v>
      </c>
      <c r="D988" s="5">
        <f t="shared" si="76"/>
        <v>-1.3336047096561908E-3</v>
      </c>
      <c r="E988" s="4">
        <f>C988*(1+ReservesUSDT!$H$17)</f>
        <v>61300621217.159363</v>
      </c>
      <c r="F988" s="4">
        <f t="shared" si="77"/>
        <v>61218870419.999313</v>
      </c>
      <c r="G988" s="5">
        <f t="shared" si="78"/>
        <v>4.6625806804471443E-3</v>
      </c>
      <c r="H988" s="5"/>
      <c r="I988" s="4">
        <f t="shared" si="79"/>
        <v>-15452846.670883179</v>
      </c>
      <c r="J988">
        <f t="shared" si="75"/>
        <v>0</v>
      </c>
    </row>
    <row r="989" spans="1:10" x14ac:dyDescent="0.3">
      <c r="A989" s="1">
        <v>45821</v>
      </c>
      <c r="B989" s="26">
        <v>59676946014.489151</v>
      </c>
      <c r="C989" s="26">
        <v>61083044087.784103</v>
      </c>
      <c r="D989" s="5">
        <f t="shared" si="76"/>
        <v>1.3310455830081304E-3</v>
      </c>
      <c r="E989" s="4">
        <f>C989*(1+ReservesUSDT!$H$17)</f>
        <v>61149178249.421257</v>
      </c>
      <c r="F989" s="4">
        <f t="shared" si="77"/>
        <v>61230570593.034729</v>
      </c>
      <c r="G989" s="5">
        <f t="shared" si="78"/>
        <v>1.9112036787260572E-4</v>
      </c>
      <c r="H989" s="5"/>
      <c r="I989" s="4">
        <f t="shared" si="79"/>
        <v>147526505.25062561</v>
      </c>
      <c r="J989">
        <f t="shared" si="75"/>
        <v>1</v>
      </c>
    </row>
    <row r="990" spans="1:10" x14ac:dyDescent="0.3">
      <c r="A990" s="1">
        <v>45822</v>
      </c>
      <c r="B990" s="26">
        <v>59676946014.489151</v>
      </c>
      <c r="C990" s="26">
        <v>61668532113.5933</v>
      </c>
      <c r="D990" s="5">
        <f t="shared" si="76"/>
        <v>0</v>
      </c>
      <c r="E990" s="4">
        <f>C990*(1+ReservesUSDT!$H$17)</f>
        <v>61735300178.800804</v>
      </c>
      <c r="F990" s="4">
        <f t="shared" si="77"/>
        <v>61735300178.800804</v>
      </c>
      <c r="G990" s="5">
        <f t="shared" si="78"/>
        <v>8.2430978656189511E-3</v>
      </c>
      <c r="H990" s="5"/>
      <c r="I990" s="4">
        <f t="shared" si="79"/>
        <v>66768065.207504272</v>
      </c>
      <c r="J990">
        <f t="shared" si="75"/>
        <v>1</v>
      </c>
    </row>
    <row r="991" spans="1:10" x14ac:dyDescent="0.3">
      <c r="A991" s="1">
        <v>45823</v>
      </c>
      <c r="B991" s="26">
        <v>59676946014.489151</v>
      </c>
      <c r="C991" s="26">
        <v>61655886363.365997</v>
      </c>
      <c r="D991" s="5">
        <f t="shared" si="76"/>
        <v>0</v>
      </c>
      <c r="E991" s="4">
        <f>C991*(1+ReservesUSDT!$H$17)</f>
        <v>61722640737.112938</v>
      </c>
      <c r="F991" s="4">
        <f t="shared" si="77"/>
        <v>61722640737.112938</v>
      </c>
      <c r="G991" s="5">
        <f t="shared" si="78"/>
        <v>-2.0506001673598921E-4</v>
      </c>
      <c r="H991" s="5"/>
      <c r="I991" s="4">
        <f t="shared" si="79"/>
        <v>66754373.746940613</v>
      </c>
      <c r="J991">
        <f t="shared" si="75"/>
        <v>1</v>
      </c>
    </row>
    <row r="992" spans="1:10" x14ac:dyDescent="0.3">
      <c r="A992" s="1">
        <v>45824</v>
      </c>
      <c r="B992" s="26">
        <v>59679642809.446739</v>
      </c>
      <c r="C992" s="26">
        <v>61627304085.523903</v>
      </c>
      <c r="D992" s="5">
        <f t="shared" si="76"/>
        <v>4.5189895557548012E-5</v>
      </c>
      <c r="E992" s="4">
        <f>C992*(1+ReservesUSDT!$H$17)</f>
        <v>61694027513.44928</v>
      </c>
      <c r="F992" s="4">
        <f t="shared" si="77"/>
        <v>61696815460.109138</v>
      </c>
      <c r="G992" s="5">
        <f t="shared" si="78"/>
        <v>-4.1840849152572095E-4</v>
      </c>
      <c r="H992" s="5"/>
      <c r="I992" s="4">
        <f t="shared" si="79"/>
        <v>69511374.585235596</v>
      </c>
      <c r="J992">
        <f t="shared" si="75"/>
        <v>1</v>
      </c>
    </row>
    <row r="993" spans="1:10" x14ac:dyDescent="0.3">
      <c r="A993" s="1">
        <v>45825</v>
      </c>
      <c r="B993" s="26">
        <v>59943807368.134377</v>
      </c>
      <c r="C993" s="26">
        <v>61627132410.140198</v>
      </c>
      <c r="D993" s="5">
        <f t="shared" si="76"/>
        <v>4.4263763362508346E-3</v>
      </c>
      <c r="E993" s="4">
        <f>C993*(1+ReservesUSDT!$H$17)</f>
        <v>61693855652.193901</v>
      </c>
      <c r="F993" s="4">
        <f t="shared" si="77"/>
        <v>61966935874.944847</v>
      </c>
      <c r="G993" s="5">
        <f t="shared" si="78"/>
        <v>4.3781905568587801E-3</v>
      </c>
      <c r="H993" s="5"/>
      <c r="I993" s="4">
        <f t="shared" si="79"/>
        <v>339803464.80464935</v>
      </c>
      <c r="J993">
        <f t="shared" si="75"/>
        <v>1</v>
      </c>
    </row>
    <row r="994" spans="1:10" x14ac:dyDescent="0.3">
      <c r="A994" s="1">
        <v>45826</v>
      </c>
      <c r="B994" s="26">
        <v>59853536833.605141</v>
      </c>
      <c r="C994" s="26">
        <v>61546152285.123299</v>
      </c>
      <c r="D994" s="5">
        <f t="shared" si="76"/>
        <v>-1.5059192682716196E-3</v>
      </c>
      <c r="E994" s="4">
        <f>C994*(1+ReservesUSDT!$H$17)</f>
        <v>61612787850.592491</v>
      </c>
      <c r="F994" s="4">
        <f t="shared" si="77"/>
        <v>61520003966.196358</v>
      </c>
      <c r="G994" s="5">
        <f t="shared" si="78"/>
        <v>-7.2124255046342838E-3</v>
      </c>
      <c r="H994" s="5"/>
      <c r="I994" s="4">
        <f t="shared" si="79"/>
        <v>-26148318.926940918</v>
      </c>
      <c r="J994">
        <f t="shared" si="75"/>
        <v>0</v>
      </c>
    </row>
    <row r="995" spans="1:10" x14ac:dyDescent="0.3">
      <c r="A995" s="1">
        <v>45827</v>
      </c>
      <c r="B995" s="26">
        <v>59853536833.605141</v>
      </c>
      <c r="C995" s="26">
        <v>61509240699.849098</v>
      </c>
      <c r="D995" s="5">
        <f t="shared" si="76"/>
        <v>0</v>
      </c>
      <c r="E995" s="4">
        <f>C995*(1+ReservesUSDT!$H$17)</f>
        <v>61575836301.416962</v>
      </c>
      <c r="F995" s="4">
        <f t="shared" si="77"/>
        <v>61575836301.416962</v>
      </c>
      <c r="G995" s="5">
        <f t="shared" si="78"/>
        <v>9.0754765313868244E-4</v>
      </c>
      <c r="H995" s="5"/>
      <c r="I995" s="4">
        <f t="shared" si="79"/>
        <v>66595601.567863464</v>
      </c>
      <c r="J995">
        <f t="shared" si="75"/>
        <v>1</v>
      </c>
    </row>
    <row r="996" spans="1:10" x14ac:dyDescent="0.3">
      <c r="A996" s="1">
        <v>45828</v>
      </c>
      <c r="B996" s="26">
        <v>59988334044.529007</v>
      </c>
      <c r="C996" s="26">
        <v>61352899060.468803</v>
      </c>
      <c r="D996" s="5">
        <f t="shared" si="76"/>
        <v>2.2521177202711861E-3</v>
      </c>
      <c r="E996" s="4">
        <f>C996*(1+ReservesUSDT!$H$17)</f>
        <v>61419325392.095985</v>
      </c>
      <c r="F996" s="4">
        <f t="shared" si="77"/>
        <v>61557648943.178627</v>
      </c>
      <c r="G996" s="5">
        <f t="shared" si="78"/>
        <v>-2.9536518431201776E-4</v>
      </c>
      <c r="H996" s="5"/>
      <c r="I996" s="4">
        <f t="shared" si="79"/>
        <v>204749882.70982361</v>
      </c>
      <c r="J996">
        <f t="shared" si="75"/>
        <v>1</v>
      </c>
    </row>
    <row r="997" spans="1:10" x14ac:dyDescent="0.3">
      <c r="A997" s="1">
        <v>45829</v>
      </c>
      <c r="B997" s="26">
        <v>59988334044.529007</v>
      </c>
      <c r="C997" s="26">
        <v>61254399466.519897</v>
      </c>
      <c r="D997" s="5">
        <f t="shared" si="76"/>
        <v>0</v>
      </c>
      <c r="E997" s="4">
        <f>C997*(1+ReservesUSDT!$H$17)</f>
        <v>61320719153.362671</v>
      </c>
      <c r="F997" s="4">
        <f t="shared" si="77"/>
        <v>61320719153.362671</v>
      </c>
      <c r="G997" s="5">
        <f t="shared" si="78"/>
        <v>-3.8489090126664263E-3</v>
      </c>
      <c r="H997" s="5"/>
      <c r="I997" s="4">
        <f t="shared" si="79"/>
        <v>66319686.842773438</v>
      </c>
      <c r="J997">
        <f t="shared" si="75"/>
        <v>1</v>
      </c>
    </row>
    <row r="998" spans="1:10" x14ac:dyDescent="0.3">
      <c r="A998" s="1">
        <v>45830</v>
      </c>
      <c r="B998" s="26">
        <v>59988334044.529007</v>
      </c>
      <c r="C998" s="26">
        <v>61240656839.425903</v>
      </c>
      <c r="D998" s="5">
        <f t="shared" si="76"/>
        <v>0</v>
      </c>
      <c r="E998" s="4">
        <f>C998*(1+ReservesUSDT!$H$17)</f>
        <v>61306961647.227615</v>
      </c>
      <c r="F998" s="4">
        <f t="shared" si="77"/>
        <v>61306961647.227615</v>
      </c>
      <c r="G998" s="5">
        <f t="shared" si="78"/>
        <v>-2.2435330708774174E-4</v>
      </c>
      <c r="H998" s="5"/>
      <c r="I998" s="4">
        <f t="shared" si="79"/>
        <v>66304807.801712036</v>
      </c>
      <c r="J998">
        <f t="shared" si="75"/>
        <v>1</v>
      </c>
    </row>
    <row r="999" spans="1:10" x14ac:dyDescent="0.3">
      <c r="A999" s="1">
        <v>45831</v>
      </c>
      <c r="B999" s="26">
        <v>60236333292.518211</v>
      </c>
      <c r="C999" s="26">
        <v>61250974946.8377</v>
      </c>
      <c r="D999" s="5">
        <f t="shared" si="76"/>
        <v>4.1341246083799552E-3</v>
      </c>
      <c r="E999" s="4">
        <f>C999*(1+ReservesUSDT!$H$17)</f>
        <v>61317290925.978256</v>
      </c>
      <c r="F999" s="4">
        <f t="shared" si="77"/>
        <v>61570784247.314537</v>
      </c>
      <c r="G999" s="5">
        <f t="shared" si="78"/>
        <v>4.3033057420951495E-3</v>
      </c>
      <c r="H999" s="5"/>
      <c r="I999" s="4">
        <f t="shared" si="79"/>
        <v>319809300.47683716</v>
      </c>
      <c r="J999">
        <f t="shared" si="75"/>
        <v>1</v>
      </c>
    </row>
    <row r="1000" spans="1:10" x14ac:dyDescent="0.3">
      <c r="A1000" s="1">
        <v>45832</v>
      </c>
      <c r="B1000" s="26">
        <v>60197905148.970276</v>
      </c>
      <c r="C1000" s="26">
        <v>61585219083.568199</v>
      </c>
      <c r="D1000" s="5">
        <f t="shared" si="76"/>
        <v>-6.3795622089614379E-4</v>
      </c>
      <c r="E1000" s="4">
        <f>C1000*(1+ReservesUSDT!$H$17)</f>
        <v>61651896946.372131</v>
      </c>
      <c r="F1000" s="4">
        <f t="shared" si="77"/>
        <v>61612565735.185143</v>
      </c>
      <c r="G1000" s="5">
        <f t="shared" si="78"/>
        <v>6.785927511135739E-4</v>
      </c>
      <c r="H1000" s="5"/>
      <c r="I1000" s="4">
        <f t="shared" si="79"/>
        <v>27346651.616943359</v>
      </c>
      <c r="J1000">
        <f t="shared" si="75"/>
        <v>1</v>
      </c>
    </row>
    <row r="1001" spans="1:10" x14ac:dyDescent="0.3">
      <c r="A1001" s="1">
        <v>45833</v>
      </c>
      <c r="B1001" s="26">
        <v>60048958221.889587</v>
      </c>
      <c r="C1001" s="26">
        <v>61904408505.333298</v>
      </c>
      <c r="D1001" s="5">
        <f t="shared" si="76"/>
        <v>-2.4742875472509081E-3</v>
      </c>
      <c r="E1001" s="4">
        <f>C1001*(1+ReservesUSDT!$H$17)</f>
        <v>61971431952.171677</v>
      </c>
      <c r="F1001" s="4">
        <f t="shared" si="77"/>
        <v>61818096809.807114</v>
      </c>
      <c r="G1001" s="5">
        <f t="shared" si="78"/>
        <v>3.335862939150387E-3</v>
      </c>
      <c r="H1001" s="5"/>
      <c r="I1001" s="4">
        <f t="shared" si="79"/>
        <v>-86311695.526184082</v>
      </c>
      <c r="J1001">
        <f t="shared" si="75"/>
        <v>0</v>
      </c>
    </row>
    <row r="1002" spans="1:10" x14ac:dyDescent="0.3">
      <c r="A1002" s="1">
        <v>45834</v>
      </c>
      <c r="B1002" s="26">
        <v>59921201144.761909</v>
      </c>
      <c r="C1002" s="26">
        <v>61782873643.897301</v>
      </c>
      <c r="D1002" s="5">
        <f t="shared" si="76"/>
        <v>-2.1275486021855206E-3</v>
      </c>
      <c r="E1002" s="4">
        <f>C1002*(1+ReservesUSDT!$H$17)</f>
        <v>61849765505.836945</v>
      </c>
      <c r="F1002" s="4">
        <f t="shared" si="77"/>
        <v>61718177123.689499</v>
      </c>
      <c r="G1002" s="5">
        <f t="shared" si="78"/>
        <v>-1.6163500863676382E-3</v>
      </c>
      <c r="H1002" s="5"/>
      <c r="I1002" s="4">
        <f t="shared" si="79"/>
        <v>-64696520.207801819</v>
      </c>
      <c r="J1002">
        <f t="shared" si="75"/>
        <v>0</v>
      </c>
    </row>
    <row r="1003" spans="1:10" x14ac:dyDescent="0.3">
      <c r="A1003" s="1">
        <v>45835</v>
      </c>
      <c r="B1003" s="26">
        <v>60014840427.837967</v>
      </c>
      <c r="C1003" s="26">
        <v>61706915980.072502</v>
      </c>
      <c r="D1003" s="5">
        <f t="shared" si="76"/>
        <v>1.5627070433691236E-3</v>
      </c>
      <c r="E1003" s="4">
        <f>C1003*(1+ReservesUSDT!$H$17)</f>
        <v>61773725603.209351</v>
      </c>
      <c r="F1003" s="4">
        <f t="shared" si="77"/>
        <v>61870259839.304634</v>
      </c>
      <c r="G1003" s="5">
        <f t="shared" si="78"/>
        <v>2.464147884833766E-3</v>
      </c>
      <c r="H1003" s="5"/>
      <c r="I1003" s="4">
        <f t="shared" si="79"/>
        <v>163343859.23213196</v>
      </c>
      <c r="J1003">
        <f t="shared" si="75"/>
        <v>1</v>
      </c>
    </row>
    <row r="1004" spans="1:10" x14ac:dyDescent="0.3">
      <c r="A1004" s="1">
        <v>45836</v>
      </c>
      <c r="B1004" s="26">
        <v>60014840427.837967</v>
      </c>
      <c r="C1004" s="26">
        <v>61720216218.7239</v>
      </c>
      <c r="D1004" s="5">
        <f t="shared" si="76"/>
        <v>0</v>
      </c>
      <c r="E1004" s="4">
        <f>C1004*(1+ReservesUSDT!$H$17)</f>
        <v>61787040241.931107</v>
      </c>
      <c r="F1004" s="4">
        <f t="shared" si="77"/>
        <v>61787040241.931107</v>
      </c>
      <c r="G1004" s="5">
        <f t="shared" si="78"/>
        <v>-1.3450662335938695E-3</v>
      </c>
      <c r="H1004" s="5"/>
      <c r="I1004" s="4">
        <f t="shared" si="79"/>
        <v>66824023.207206726</v>
      </c>
      <c r="J1004">
        <f t="shared" si="75"/>
        <v>1</v>
      </c>
    </row>
    <row r="1005" spans="1:10" x14ac:dyDescent="0.3">
      <c r="A1005" s="1">
        <v>45837</v>
      </c>
      <c r="B1005" s="26">
        <v>60014840427.837967</v>
      </c>
      <c r="C1005" s="26">
        <v>61708746298.928299</v>
      </c>
      <c r="D1005" s="5">
        <f t="shared" si="76"/>
        <v>0</v>
      </c>
      <c r="E1005" s="4">
        <f>C1005*(1+ReservesUSDT!$H$17)</f>
        <v>61775557903.737877</v>
      </c>
      <c r="F1005" s="4">
        <f t="shared" si="77"/>
        <v>61775557903.737877</v>
      </c>
      <c r="G1005" s="5">
        <f t="shared" si="78"/>
        <v>-1.8583732362433686E-4</v>
      </c>
      <c r="H1005" s="5"/>
      <c r="I1005" s="4">
        <f t="shared" si="79"/>
        <v>66811604.809577942</v>
      </c>
      <c r="J1005">
        <f t="shared" si="75"/>
        <v>1</v>
      </c>
    </row>
    <row r="1006" spans="1:10" x14ac:dyDescent="0.3">
      <c r="A1006" s="18">
        <v>45838</v>
      </c>
      <c r="B1006" s="26">
        <v>61397784739</v>
      </c>
      <c r="C1006" s="26">
        <v>61672471232.7211</v>
      </c>
      <c r="D1006" s="5">
        <v>0</v>
      </c>
      <c r="E1006" s="4">
        <f>C1006*(1+ReservesUSDT!$H$18)</f>
        <v>61738087142.814888</v>
      </c>
      <c r="F1006" s="4">
        <f t="shared" si="77"/>
        <v>61738087142.814888</v>
      </c>
      <c r="G1006" s="5">
        <f t="shared" si="78"/>
        <v>-6.0656288983060129E-4</v>
      </c>
      <c r="H1006" s="5"/>
      <c r="I1006" s="4">
        <f t="shared" si="79"/>
        <v>65615910.093788147</v>
      </c>
      <c r="J1006">
        <f t="shared" si="75"/>
        <v>1</v>
      </c>
    </row>
    <row r="1007" spans="1:10" x14ac:dyDescent="0.3">
      <c r="A1007" s="1">
        <v>45839</v>
      </c>
      <c r="B1007" s="26">
        <v>61195740383.810829</v>
      </c>
      <c r="C1007" s="26">
        <v>61486603678.358803</v>
      </c>
      <c r="D1007" s="5">
        <f t="shared" si="76"/>
        <v>-3.2907434046367447E-3</v>
      </c>
      <c r="E1007" s="4">
        <f>C1007*(1+ReservesUSDT!$H$18)</f>
        <v>61552021836.22226</v>
      </c>
      <c r="F1007" s="4">
        <f t="shared" si="77"/>
        <v>61349469926.322655</v>
      </c>
      <c r="G1007" s="5">
        <f t="shared" si="78"/>
        <v>-6.2946105795806274E-3</v>
      </c>
      <c r="H1007" s="5"/>
      <c r="I1007" s="4">
        <f t="shared" si="79"/>
        <v>-137133752.03614807</v>
      </c>
      <c r="J1007">
        <f t="shared" si="75"/>
        <v>0</v>
      </c>
    </row>
    <row r="1008" spans="1:10" x14ac:dyDescent="0.3">
      <c r="A1008" s="1">
        <v>45840</v>
      </c>
      <c r="B1008" s="26">
        <v>61158492757.259491</v>
      </c>
      <c r="C1008" s="26">
        <v>61645964432.484299</v>
      </c>
      <c r="D1008" s="5">
        <f t="shared" si="76"/>
        <v>-6.0866371282913606E-4</v>
      </c>
      <c r="E1008" s="4">
        <f>C1008*(1+ReservesUSDT!$H$18)</f>
        <v>61711552140.88961</v>
      </c>
      <c r="F1008" s="4">
        <f t="shared" si="77"/>
        <v>61673990558.439095</v>
      </c>
      <c r="G1008" s="5">
        <f t="shared" si="78"/>
        <v>5.2897055590891218E-3</v>
      </c>
      <c r="H1008" s="5"/>
      <c r="I1008" s="4">
        <f t="shared" si="79"/>
        <v>28026125.954795837</v>
      </c>
      <c r="J1008">
        <f t="shared" si="75"/>
        <v>1</v>
      </c>
    </row>
    <row r="1009" spans="1:10" x14ac:dyDescent="0.3">
      <c r="A1009" s="1">
        <v>45841</v>
      </c>
      <c r="B1009" s="26">
        <v>61014872022.903427</v>
      </c>
      <c r="C1009" s="26">
        <v>61785325736.275902</v>
      </c>
      <c r="D1009" s="5">
        <f t="shared" si="76"/>
        <v>-2.3483367212154866E-3</v>
      </c>
      <c r="E1009" s="4">
        <f>C1009*(1+ReservesUSDT!$H$18)</f>
        <v>61851061716.975113</v>
      </c>
      <c r="F1009" s="4">
        <f t="shared" si="77"/>
        <v>61705814597.498978</v>
      </c>
      <c r="G1009" s="5">
        <f t="shared" si="78"/>
        <v>5.1600421460856012E-4</v>
      </c>
      <c r="H1009" s="5"/>
      <c r="I1009" s="4">
        <f t="shared" si="79"/>
        <v>-79511138.776924133</v>
      </c>
      <c r="J1009">
        <f t="shared" si="75"/>
        <v>0</v>
      </c>
    </row>
    <row r="1010" spans="1:10" x14ac:dyDescent="0.3">
      <c r="A1010" s="1">
        <v>45842</v>
      </c>
      <c r="B1010" s="26">
        <v>61014872022.903427</v>
      </c>
      <c r="C1010" s="26">
        <v>62127723751.5868</v>
      </c>
      <c r="D1010" s="5">
        <f t="shared" si="76"/>
        <v>0</v>
      </c>
      <c r="E1010" s="4">
        <f>C1010*(1+ReservesUSDT!$H$18)</f>
        <v>62193824023.791443</v>
      </c>
      <c r="F1010" s="4">
        <f t="shared" si="77"/>
        <v>62193824023.791443</v>
      </c>
      <c r="G1010" s="5">
        <f t="shared" si="78"/>
        <v>7.9086457163835069E-3</v>
      </c>
      <c r="H1010" s="5"/>
      <c r="I1010" s="4">
        <f t="shared" si="79"/>
        <v>66100272.20464325</v>
      </c>
      <c r="J1010">
        <f t="shared" si="75"/>
        <v>1</v>
      </c>
    </row>
    <row r="1011" spans="1:10" x14ac:dyDescent="0.3">
      <c r="A1011" s="1">
        <v>45843</v>
      </c>
      <c r="B1011" s="26">
        <v>61014872022.903427</v>
      </c>
      <c r="C1011" s="26">
        <v>62138849073.549103</v>
      </c>
      <c r="D1011" s="5">
        <f t="shared" si="76"/>
        <v>0</v>
      </c>
      <c r="E1011" s="4">
        <f>C1011*(1+ReservesUSDT!$H$18)</f>
        <v>62204961182.447021</v>
      </c>
      <c r="F1011" s="4">
        <f t="shared" si="77"/>
        <v>62204961182.447021</v>
      </c>
      <c r="G1011" s="5">
        <f t="shared" si="78"/>
        <v>1.7907177811285951E-4</v>
      </c>
      <c r="H1011" s="5"/>
      <c r="I1011" s="4">
        <f t="shared" si="79"/>
        <v>66112108.897918701</v>
      </c>
      <c r="J1011">
        <f t="shared" si="75"/>
        <v>1</v>
      </c>
    </row>
    <row r="1012" spans="1:10" x14ac:dyDescent="0.3">
      <c r="A1012" s="1">
        <v>45844</v>
      </c>
      <c r="B1012" s="26">
        <v>61014872022.903427</v>
      </c>
      <c r="C1012" s="26">
        <v>62207910534.0009</v>
      </c>
      <c r="D1012" s="5">
        <f t="shared" si="76"/>
        <v>0</v>
      </c>
      <c r="E1012" s="4">
        <f>C1012*(1+ReservesUSDT!$H$18)</f>
        <v>62274096120.262207</v>
      </c>
      <c r="F1012" s="4">
        <f t="shared" si="77"/>
        <v>62274096120.262207</v>
      </c>
      <c r="G1012" s="5">
        <f t="shared" si="78"/>
        <v>1.1114055294144934E-3</v>
      </c>
      <c r="H1012" s="5"/>
      <c r="I1012" s="4">
        <f t="shared" si="79"/>
        <v>66185586.261306763</v>
      </c>
      <c r="J1012">
        <f t="shared" si="75"/>
        <v>1</v>
      </c>
    </row>
    <row r="1013" spans="1:10" x14ac:dyDescent="0.3">
      <c r="A1013" s="1">
        <v>45845</v>
      </c>
      <c r="B1013" s="26">
        <v>61069674227.584763</v>
      </c>
      <c r="C1013" s="26">
        <v>62222414420.986504</v>
      </c>
      <c r="D1013" s="5">
        <f t="shared" si="76"/>
        <v>8.9817781902032184E-4</v>
      </c>
      <c r="E1013" s="4">
        <f>C1013*(1+ReservesUSDT!$H$18)</f>
        <v>62288615438.537094</v>
      </c>
      <c r="F1013" s="4">
        <f t="shared" si="77"/>
        <v>62344561691.301468</v>
      </c>
      <c r="G1013" s="5">
        <f t="shared" si="78"/>
        <v>1.1315390415812616E-3</v>
      </c>
      <c r="H1013" s="5"/>
      <c r="I1013" s="4">
        <f t="shared" si="79"/>
        <v>122147270.31496429</v>
      </c>
      <c r="J1013">
        <f t="shared" si="75"/>
        <v>1</v>
      </c>
    </row>
    <row r="1014" spans="1:10" x14ac:dyDescent="0.3">
      <c r="A1014" s="1">
        <v>45846</v>
      </c>
      <c r="B1014" s="26">
        <v>61042219785.343674</v>
      </c>
      <c r="C1014" s="26">
        <v>61990294822.256104</v>
      </c>
      <c r="D1014" s="5">
        <f t="shared" si="76"/>
        <v>-4.4955933674668071E-4</v>
      </c>
      <c r="E1014" s="4">
        <f>C1014*(1+ReservesUSDT!$H$18)</f>
        <v>62056248878.100494</v>
      </c>
      <c r="F1014" s="4">
        <f t="shared" si="77"/>
        <v>62028350912.013863</v>
      </c>
      <c r="G1014" s="5">
        <f t="shared" si="78"/>
        <v>-5.0719865648157104E-3</v>
      </c>
      <c r="H1014" s="5"/>
      <c r="I1014" s="4">
        <f t="shared" si="79"/>
        <v>38056089.757759094</v>
      </c>
      <c r="J1014">
        <f t="shared" si="75"/>
        <v>1</v>
      </c>
    </row>
    <row r="1015" spans="1:10" x14ac:dyDescent="0.3">
      <c r="A1015" s="1">
        <v>45847</v>
      </c>
      <c r="B1015" s="26">
        <v>60977034771.732117</v>
      </c>
      <c r="C1015" s="26">
        <v>61957203749.108398</v>
      </c>
      <c r="D1015" s="5">
        <f t="shared" si="76"/>
        <v>-1.0678676797924709E-3</v>
      </c>
      <c r="E1015" s="4">
        <f>C1015*(1+ReservesUSDT!$H$18)</f>
        <v>62023122597.982208</v>
      </c>
      <c r="F1015" s="4">
        <f t="shared" si="77"/>
        <v>61956890109.960014</v>
      </c>
      <c r="G1015" s="5">
        <f t="shared" si="78"/>
        <v>-1.1520667727441952E-3</v>
      </c>
      <c r="H1015" s="5"/>
      <c r="I1015" s="4">
        <f t="shared" si="79"/>
        <v>-313639.14838409424</v>
      </c>
      <c r="J1015">
        <f t="shared" si="75"/>
        <v>0</v>
      </c>
    </row>
    <row r="1016" spans="1:10" x14ac:dyDescent="0.3">
      <c r="A1016" s="1">
        <v>45848</v>
      </c>
      <c r="B1016" s="26">
        <v>61031004810.135391</v>
      </c>
      <c r="C1016" s="26">
        <v>62375182383.813301</v>
      </c>
      <c r="D1016" s="5">
        <f t="shared" si="76"/>
        <v>8.8508794508148335E-4</v>
      </c>
      <c r="E1016" s="4">
        <f>C1016*(1+ReservesUSDT!$H$18)</f>
        <v>62441545937.560577</v>
      </c>
      <c r="F1016" s="4">
        <f t="shared" si="77"/>
        <v>62496812197.142166</v>
      </c>
      <c r="G1016" s="5">
        <f t="shared" si="78"/>
        <v>8.7144801203531599E-3</v>
      </c>
      <c r="H1016" s="5"/>
      <c r="I1016" s="4">
        <f t="shared" si="79"/>
        <v>121629813.32886505</v>
      </c>
      <c r="J1016">
        <f t="shared" si="75"/>
        <v>1</v>
      </c>
    </row>
    <row r="1017" spans="1:10" x14ac:dyDescent="0.3">
      <c r="A1017" s="1">
        <v>45849</v>
      </c>
      <c r="B1017" s="26">
        <v>61110991364.246513</v>
      </c>
      <c r="C1017" s="26">
        <v>62830227713.915199</v>
      </c>
      <c r="D1017" s="5">
        <f t="shared" si="76"/>
        <v>1.3105888451280881E-3</v>
      </c>
      <c r="E1017" s="4">
        <f>C1017*(1+ReservesUSDT!$H$18)</f>
        <v>62897075409.336571</v>
      </c>
      <c r="F1017" s="4">
        <f t="shared" si="77"/>
        <v>62979507614.759232</v>
      </c>
      <c r="G1017" s="5">
        <f t="shared" si="78"/>
        <v>7.723520618850668E-3</v>
      </c>
      <c r="H1017" s="5"/>
      <c r="I1017" s="4">
        <f t="shared" si="79"/>
        <v>149279900.84403229</v>
      </c>
      <c r="J1017">
        <f t="shared" si="75"/>
        <v>1</v>
      </c>
    </row>
    <row r="1018" spans="1:10" x14ac:dyDescent="0.3">
      <c r="A1018" s="1">
        <v>45850</v>
      </c>
      <c r="B1018" s="26">
        <v>61110991364.246513</v>
      </c>
      <c r="C1018" s="26">
        <v>63513728765.471298</v>
      </c>
      <c r="D1018" s="5">
        <f t="shared" si="76"/>
        <v>0</v>
      </c>
      <c r="E1018" s="4">
        <f>C1018*(1+ReservesUSDT!$H$18)</f>
        <v>63581303666.121384</v>
      </c>
      <c r="F1018" s="4">
        <f t="shared" si="77"/>
        <v>63581303666.121384</v>
      </c>
      <c r="G1018" s="5">
        <f t="shared" si="78"/>
        <v>9.5554264260573757E-3</v>
      </c>
      <c r="H1018" s="5"/>
      <c r="I1018" s="4">
        <f t="shared" si="79"/>
        <v>67574900.650085449</v>
      </c>
      <c r="J1018">
        <f t="shared" si="75"/>
        <v>1</v>
      </c>
    </row>
    <row r="1019" spans="1:10" x14ac:dyDescent="0.3">
      <c r="A1019" s="1">
        <v>45851</v>
      </c>
      <c r="B1019" s="26">
        <v>61110991364.246513</v>
      </c>
      <c r="C1019" s="26">
        <v>63624539540.206398</v>
      </c>
      <c r="D1019" s="5">
        <f t="shared" si="76"/>
        <v>0</v>
      </c>
      <c r="E1019" s="4">
        <f>C1019*(1+ReservesUSDT!$H$18)</f>
        <v>63692232337.053719</v>
      </c>
      <c r="F1019" s="4">
        <f t="shared" si="77"/>
        <v>63692232337.053719</v>
      </c>
      <c r="G1019" s="5">
        <f t="shared" si="78"/>
        <v>1.744674370233809E-3</v>
      </c>
      <c r="H1019" s="5"/>
      <c r="I1019" s="4">
        <f t="shared" si="79"/>
        <v>67692796.847320557</v>
      </c>
      <c r="J1019">
        <f t="shared" si="75"/>
        <v>1</v>
      </c>
    </row>
    <row r="1020" spans="1:10" x14ac:dyDescent="0.3">
      <c r="A1020" s="1">
        <v>45852</v>
      </c>
      <c r="B1020" s="26">
        <v>61149600369.623764</v>
      </c>
      <c r="C1020" s="26">
        <v>63645701670.761398</v>
      </c>
      <c r="D1020" s="5">
        <f t="shared" si="76"/>
        <v>6.3178496233394748E-4</v>
      </c>
      <c r="E1020" s="4">
        <f>C1020*(1+ReservesUSDT!$H$18)</f>
        <v>63713416982.880577</v>
      </c>
      <c r="F1020" s="4">
        <f t="shared" si="77"/>
        <v>63753670161.629265</v>
      </c>
      <c r="G1020" s="5">
        <f t="shared" si="78"/>
        <v>9.6460466718174787E-4</v>
      </c>
      <c r="H1020" s="5"/>
      <c r="I1020" s="4">
        <f t="shared" si="79"/>
        <v>107968490.86786652</v>
      </c>
      <c r="J1020">
        <f t="shared" si="75"/>
        <v>1</v>
      </c>
    </row>
    <row r="1021" spans="1:10" x14ac:dyDescent="0.3">
      <c r="A1021" s="1">
        <v>45853</v>
      </c>
      <c r="B1021" s="26">
        <v>61133200891.486542</v>
      </c>
      <c r="C1021" s="26">
        <v>63390464631.818703</v>
      </c>
      <c r="D1021" s="5">
        <f t="shared" si="76"/>
        <v>-2.681861866323623E-4</v>
      </c>
      <c r="E1021" s="4">
        <f>C1021*(1+ReservesUSDT!$H$18)</f>
        <v>63457908386.624458</v>
      </c>
      <c r="F1021" s="4">
        <f t="shared" si="77"/>
        <v>63440889852.162582</v>
      </c>
      <c r="G1021" s="5">
        <f t="shared" si="78"/>
        <v>-4.9060753470932276E-3</v>
      </c>
      <c r="H1021" s="5"/>
      <c r="I1021" s="4">
        <f t="shared" si="79"/>
        <v>50425220.3438797</v>
      </c>
      <c r="J1021">
        <f t="shared" si="75"/>
        <v>1</v>
      </c>
    </row>
    <row r="1022" spans="1:10" x14ac:dyDescent="0.3">
      <c r="A1022" s="1">
        <v>45854</v>
      </c>
      <c r="B1022" s="26">
        <v>61135456892.70179</v>
      </c>
      <c r="C1022" s="26">
        <v>62402203816.181602</v>
      </c>
      <c r="D1022" s="5">
        <f t="shared" si="76"/>
        <v>3.6903044210830461E-5</v>
      </c>
      <c r="E1022" s="4">
        <f>C1022*(1+ReservesUSDT!$H$18)</f>
        <v>62468596119.155907</v>
      </c>
      <c r="F1022" s="4">
        <f t="shared" si="77"/>
        <v>62470901400.520287</v>
      </c>
      <c r="G1022" s="5">
        <f t="shared" si="78"/>
        <v>-1.5289641332312282E-2</v>
      </c>
      <c r="H1022" s="5"/>
      <c r="I1022" s="4">
        <f t="shared" si="79"/>
        <v>68697584.338684082</v>
      </c>
      <c r="J1022">
        <f t="shared" si="75"/>
        <v>1</v>
      </c>
    </row>
    <row r="1023" spans="1:10" x14ac:dyDescent="0.3">
      <c r="A1023" s="1">
        <v>45855</v>
      </c>
      <c r="B1023" s="26">
        <v>61115380222.672455</v>
      </c>
      <c r="C1023" s="26">
        <v>63483508990.464699</v>
      </c>
      <c r="D1023" s="5">
        <f t="shared" si="76"/>
        <v>-3.2839649934360315E-4</v>
      </c>
      <c r="E1023" s="4">
        <f>C1023*(1+ReservesUSDT!$H$18)</f>
        <v>63551051739.037849</v>
      </c>
      <c r="F1023" s="4">
        <f t="shared" si="77"/>
        <v>63530181796.117149</v>
      </c>
      <c r="G1023" s="5">
        <f t="shared" si="78"/>
        <v>1.6956380840505058E-2</v>
      </c>
      <c r="H1023" s="5"/>
      <c r="I1023" s="4">
        <f t="shared" si="79"/>
        <v>46672805.652450562</v>
      </c>
      <c r="J1023">
        <f t="shared" si="75"/>
        <v>1</v>
      </c>
    </row>
    <row r="1024" spans="1:10" x14ac:dyDescent="0.3">
      <c r="A1024" s="1">
        <v>45856</v>
      </c>
      <c r="B1024" s="26">
        <v>61145137291.662018</v>
      </c>
      <c r="C1024" s="26">
        <v>64720387308.812202</v>
      </c>
      <c r="D1024" s="5">
        <f t="shared" si="76"/>
        <v>4.8689984225155442E-4</v>
      </c>
      <c r="E1024" s="4">
        <f>C1024*(1+ReservesUSDT!$H$18)</f>
        <v>64789246023.730003</v>
      </c>
      <c r="F1024" s="4">
        <f t="shared" si="77"/>
        <v>64820791897.39856</v>
      </c>
      <c r="G1024" s="5">
        <f t="shared" si="78"/>
        <v>2.0314912767340609E-2</v>
      </c>
      <c r="H1024" s="5"/>
      <c r="I1024" s="4">
        <f t="shared" si="79"/>
        <v>100404588.58635712</v>
      </c>
      <c r="J1024">
        <f t="shared" si="75"/>
        <v>1</v>
      </c>
    </row>
    <row r="1025" spans="1:10" x14ac:dyDescent="0.3">
      <c r="A1025" s="1">
        <v>45857</v>
      </c>
      <c r="B1025" s="26">
        <v>61145137291.662018</v>
      </c>
      <c r="C1025" s="26">
        <v>64791644135.096603</v>
      </c>
      <c r="D1025" s="5">
        <f t="shared" si="76"/>
        <v>0</v>
      </c>
      <c r="E1025" s="4">
        <f>C1025*(1+ReservesUSDT!$H$18)</f>
        <v>64860578663.118912</v>
      </c>
      <c r="F1025" s="4">
        <f t="shared" si="77"/>
        <v>64860578663.118912</v>
      </c>
      <c r="G1025" s="5">
        <f t="shared" si="78"/>
        <v>6.1379635385091504E-4</v>
      </c>
      <c r="H1025" s="5"/>
      <c r="I1025" s="4">
        <f t="shared" si="79"/>
        <v>68934528.02230835</v>
      </c>
      <c r="J1025">
        <f t="shared" si="75"/>
        <v>1</v>
      </c>
    </row>
    <row r="1026" spans="1:10" x14ac:dyDescent="0.3">
      <c r="A1026" s="1">
        <v>45858</v>
      </c>
      <c r="B1026" s="26">
        <v>61145137291.662018</v>
      </c>
      <c r="C1026" s="26">
        <v>64595341290.3414</v>
      </c>
      <c r="D1026" s="5">
        <f t="shared" si="76"/>
        <v>0</v>
      </c>
      <c r="E1026" s="4">
        <f>C1026*(1+ReservesUSDT!$H$18)</f>
        <v>64664066963.593422</v>
      </c>
      <c r="F1026" s="4">
        <f t="shared" si="77"/>
        <v>64664066963.593422</v>
      </c>
      <c r="G1026" s="5">
        <f t="shared" si="78"/>
        <v>-3.0297555707320648E-3</v>
      </c>
      <c r="H1026" s="5"/>
      <c r="I1026" s="4">
        <f t="shared" si="79"/>
        <v>68725673.25202179</v>
      </c>
      <c r="J1026">
        <f t="shared" si="75"/>
        <v>1</v>
      </c>
    </row>
    <row r="1027" spans="1:10" x14ac:dyDescent="0.3">
      <c r="A1027" s="1">
        <v>45859</v>
      </c>
      <c r="B1027" s="26">
        <v>61213580498.728516</v>
      </c>
      <c r="C1027" s="26">
        <v>64467724533.032204</v>
      </c>
      <c r="D1027" s="5">
        <f t="shared" si="76"/>
        <v>1.1193565032003121E-3</v>
      </c>
      <c r="E1027" s="4">
        <f>C1027*(1+ReservesUSDT!$H$18)</f>
        <v>64536314429.50235</v>
      </c>
      <c r="F1027" s="4">
        <f t="shared" si="77"/>
        <v>64608553572.751595</v>
      </c>
      <c r="G1027" s="5">
        <f t="shared" si="78"/>
        <v>-8.5848901018060065E-4</v>
      </c>
      <c r="H1027" s="5"/>
      <c r="I1027" s="4">
        <f t="shared" si="79"/>
        <v>140829039.71939087</v>
      </c>
      <c r="J1027">
        <f t="shared" ref="J1027:J1090" si="80">IF(I1027&gt;0,1,0)</f>
        <v>1</v>
      </c>
    </row>
    <row r="1028" spans="1:10" x14ac:dyDescent="0.3">
      <c r="A1028" s="1">
        <v>45860</v>
      </c>
      <c r="B1028" s="26">
        <v>61287397385.919037</v>
      </c>
      <c r="C1028" s="26">
        <v>64758592638.769302</v>
      </c>
      <c r="D1028" s="5">
        <f t="shared" ref="D1028:D1091" si="81">(B1028-B1027)/B1027</f>
        <v>1.2058906959715339E-3</v>
      </c>
      <c r="E1028" s="4">
        <f>C1028*(1+ReservesUSDT!$H$18)</f>
        <v>64827492001.928459</v>
      </c>
      <c r="F1028" s="4">
        <f t="shared" ref="F1028:F1091" si="82">E1028*(D1028+1)</f>
        <v>64905666871.376755</v>
      </c>
      <c r="G1028" s="5">
        <f t="shared" ref="G1028:G1091" si="83">(F1028-F1027)/F1027</f>
        <v>4.598668166910745E-3</v>
      </c>
      <c r="H1028" s="5"/>
      <c r="I1028" s="4">
        <f t="shared" ref="I1028:I1091" si="84">F1028-C1028</f>
        <v>147074232.60745239</v>
      </c>
      <c r="J1028">
        <f t="shared" si="80"/>
        <v>1</v>
      </c>
    </row>
    <row r="1029" spans="1:10" x14ac:dyDescent="0.3">
      <c r="A1029" s="1">
        <v>45861</v>
      </c>
      <c r="B1029" s="26">
        <v>61065337735.02813</v>
      </c>
      <c r="C1029" s="26">
        <v>64754306762.012199</v>
      </c>
      <c r="D1029" s="5">
        <f t="shared" si="81"/>
        <v>-3.6232514409549094E-3</v>
      </c>
      <c r="E1029" s="4">
        <f>C1029*(1+ReservesUSDT!$H$18)</f>
        <v>64823201565.248611</v>
      </c>
      <c r="F1029" s="4">
        <f t="shared" si="82"/>
        <v>64588330806.77002</v>
      </c>
      <c r="G1029" s="5">
        <f t="shared" si="83"/>
        <v>-4.8891888783085544E-3</v>
      </c>
      <c r="H1029" s="5"/>
      <c r="I1029" s="4">
        <f t="shared" si="84"/>
        <v>-165975955.24217987</v>
      </c>
      <c r="J1029">
        <f t="shared" si="80"/>
        <v>0</v>
      </c>
    </row>
    <row r="1030" spans="1:10" x14ac:dyDescent="0.3">
      <c r="A1030" s="1">
        <v>45862</v>
      </c>
      <c r="B1030" s="26">
        <v>61037139096.518372</v>
      </c>
      <c r="C1030" s="26">
        <v>64663762024.721001</v>
      </c>
      <c r="D1030" s="5">
        <f t="shared" si="81"/>
        <v>-4.6177814707446988E-4</v>
      </c>
      <c r="E1030" s="4">
        <f>C1030*(1+ReservesUSDT!$H$18)</f>
        <v>64732560493.641266</v>
      </c>
      <c r="F1030" s="4">
        <f t="shared" si="82"/>
        <v>64702668411.801125</v>
      </c>
      <c r="G1030" s="5">
        <f t="shared" si="83"/>
        <v>1.7702517405685982E-3</v>
      </c>
      <c r="H1030" s="5"/>
      <c r="I1030" s="4">
        <f t="shared" si="84"/>
        <v>38906387.080123901</v>
      </c>
      <c r="J1030">
        <f t="shared" si="80"/>
        <v>1</v>
      </c>
    </row>
    <row r="1031" spans="1:10" x14ac:dyDescent="0.3">
      <c r="A1031" s="1">
        <v>45863</v>
      </c>
      <c r="B1031" s="26">
        <v>61045960000.429977</v>
      </c>
      <c r="C1031" s="26">
        <v>65119884120.819901</v>
      </c>
      <c r="D1031" s="5">
        <f t="shared" si="81"/>
        <v>1.4451699477030354E-4</v>
      </c>
      <c r="E1031" s="4">
        <f>C1031*(1+ReservesUSDT!$H$18)</f>
        <v>65189167877.030441</v>
      </c>
      <c r="F1031" s="4">
        <f t="shared" si="82"/>
        <v>65198588819.663605</v>
      </c>
      <c r="G1031" s="5">
        <f t="shared" si="83"/>
        <v>7.6646051860826993E-3</v>
      </c>
      <c r="H1031" s="5"/>
      <c r="I1031" s="4">
        <f t="shared" si="84"/>
        <v>78704698.843704224</v>
      </c>
      <c r="J1031">
        <f t="shared" si="80"/>
        <v>1</v>
      </c>
    </row>
    <row r="1032" spans="1:10" x14ac:dyDescent="0.3">
      <c r="A1032" s="1">
        <v>45864</v>
      </c>
      <c r="B1032" s="26">
        <v>61045960000.429977</v>
      </c>
      <c r="C1032" s="26">
        <v>64024850565.970001</v>
      </c>
      <c r="D1032" s="5">
        <f t="shared" si="81"/>
        <v>0</v>
      </c>
      <c r="E1032" s="4">
        <f>C1032*(1+ReservesUSDT!$H$18)</f>
        <v>64092969270.385986</v>
      </c>
      <c r="F1032" s="4">
        <f t="shared" si="82"/>
        <v>64092969270.385986</v>
      </c>
      <c r="G1032" s="5">
        <f t="shared" si="83"/>
        <v>-1.6957722081005662E-2</v>
      </c>
      <c r="H1032" s="5"/>
      <c r="I1032" s="4">
        <f t="shared" si="84"/>
        <v>68118704.415985107</v>
      </c>
      <c r="J1032">
        <f t="shared" si="80"/>
        <v>1</v>
      </c>
    </row>
    <row r="1033" spans="1:10" x14ac:dyDescent="0.3">
      <c r="A1033" s="1">
        <v>45865</v>
      </c>
      <c r="B1033" s="26">
        <v>61045960000.429977</v>
      </c>
      <c r="C1033" s="26">
        <v>64270649511.546799</v>
      </c>
      <c r="D1033" s="5">
        <f t="shared" si="81"/>
        <v>0</v>
      </c>
      <c r="E1033" s="4">
        <f>C1033*(1+ReservesUSDT!$H$18)</f>
        <v>64339029731.695679</v>
      </c>
      <c r="F1033" s="4">
        <f t="shared" si="82"/>
        <v>64339029731.695679</v>
      </c>
      <c r="G1033" s="5">
        <f t="shared" si="83"/>
        <v>3.8391178332158201E-3</v>
      </c>
      <c r="H1033" s="5"/>
      <c r="I1033" s="4">
        <f t="shared" si="84"/>
        <v>68380220.148880005</v>
      </c>
      <c r="J1033">
        <f t="shared" si="80"/>
        <v>1</v>
      </c>
    </row>
    <row r="1034" spans="1:10" x14ac:dyDescent="0.3">
      <c r="A1034" s="1">
        <v>45866</v>
      </c>
      <c r="B1034" s="26">
        <v>61126002704.003738</v>
      </c>
      <c r="C1034" s="26">
        <v>64285647872.198402</v>
      </c>
      <c r="D1034" s="5">
        <f t="shared" si="81"/>
        <v>1.3111875638158071E-3</v>
      </c>
      <c r="E1034" s="4">
        <f>C1034*(1+ReservesUSDT!$H$18)</f>
        <v>64354044049.727692</v>
      </c>
      <c r="F1034" s="4">
        <f t="shared" si="82"/>
        <v>64438424271.966957</v>
      </c>
      <c r="G1034" s="5">
        <f t="shared" si="83"/>
        <v>1.5448560645967143E-3</v>
      </c>
      <c r="H1034" s="5"/>
      <c r="I1034" s="4">
        <f t="shared" si="84"/>
        <v>152776399.76855469</v>
      </c>
      <c r="J1034">
        <f t="shared" si="80"/>
        <v>1</v>
      </c>
    </row>
    <row r="1035" spans="1:10" x14ac:dyDescent="0.3">
      <c r="A1035" s="1">
        <v>45867</v>
      </c>
      <c r="B1035" s="26">
        <v>61112622232.056328</v>
      </c>
      <c r="C1035" s="26">
        <v>63880072658.345802</v>
      </c>
      <c r="D1035" s="5">
        <f t="shared" si="81"/>
        <v>-2.1889983567556539E-4</v>
      </c>
      <c r="E1035" s="4">
        <f>C1035*(1+ReservesUSDT!$H$18)</f>
        <v>63948037327.517525</v>
      </c>
      <c r="F1035" s="4">
        <f t="shared" si="82"/>
        <v>63934039112.654755</v>
      </c>
      <c r="G1035" s="5">
        <f t="shared" si="83"/>
        <v>-7.8273974730264824E-3</v>
      </c>
      <c r="H1035" s="5"/>
      <c r="I1035" s="4">
        <f t="shared" si="84"/>
        <v>53966454.308952332</v>
      </c>
      <c r="J1035">
        <f t="shared" si="80"/>
        <v>1</v>
      </c>
    </row>
    <row r="1036" spans="1:10" x14ac:dyDescent="0.3">
      <c r="A1036" s="1">
        <v>45868</v>
      </c>
      <c r="B1036" s="26">
        <v>61102256535.44191</v>
      </c>
      <c r="C1036" s="26">
        <v>63804337172.675697</v>
      </c>
      <c r="D1036" s="5">
        <f t="shared" si="81"/>
        <v>-1.6961629587841108E-4</v>
      </c>
      <c r="E1036" s="4">
        <f>C1036*(1+ReservesUSDT!$H$18)</f>
        <v>63872221263.710709</v>
      </c>
      <c r="F1036" s="4">
        <f t="shared" si="82"/>
        <v>63861387494.130432</v>
      </c>
      <c r="G1036" s="5">
        <f t="shared" si="83"/>
        <v>-1.1363527087082199E-3</v>
      </c>
      <c r="H1036" s="5"/>
      <c r="I1036" s="4">
        <f t="shared" si="84"/>
        <v>57050321.454734802</v>
      </c>
      <c r="J1036">
        <f t="shared" si="80"/>
        <v>1</v>
      </c>
    </row>
    <row r="1037" spans="1:10" x14ac:dyDescent="0.3">
      <c r="A1037" s="1">
        <v>45869</v>
      </c>
      <c r="B1037" s="26">
        <v>61110358896.437271</v>
      </c>
      <c r="C1037" s="26">
        <v>64003380358.565697</v>
      </c>
      <c r="D1037" s="5">
        <f t="shared" si="81"/>
        <v>1.3260330231276506E-4</v>
      </c>
      <c r="E1037" s="4">
        <f>C1037*(1+ReservesUSDT!$H$18)</f>
        <v>64071476219.934036</v>
      </c>
      <c r="F1037" s="4">
        <f t="shared" si="82"/>
        <v>64079972309.264854</v>
      </c>
      <c r="G1037" s="5">
        <f t="shared" si="83"/>
        <v>3.422800908522582E-3</v>
      </c>
      <c r="H1037" s="5"/>
      <c r="I1037" s="4">
        <f t="shared" si="84"/>
        <v>76591950.699157715</v>
      </c>
      <c r="J1037">
        <f t="shared" si="80"/>
        <v>1</v>
      </c>
    </row>
    <row r="1038" spans="1:10" x14ac:dyDescent="0.3">
      <c r="A1038" s="1">
        <v>45870</v>
      </c>
      <c r="B1038" s="26">
        <v>61522018929.608948</v>
      </c>
      <c r="C1038" s="26">
        <v>64024628286.236</v>
      </c>
      <c r="D1038" s="5">
        <f t="shared" si="81"/>
        <v>6.7363380056286396E-3</v>
      </c>
      <c r="E1038" s="4">
        <f>C1038*(1+ReservesUSDT!$H$18)</f>
        <v>64092746754.159317</v>
      </c>
      <c r="F1038" s="4">
        <f t="shared" si="82"/>
        <v>64524497160.004494</v>
      </c>
      <c r="G1038" s="5">
        <f t="shared" si="83"/>
        <v>6.9370325036075065E-3</v>
      </c>
      <c r="H1038" s="5"/>
      <c r="I1038" s="4">
        <f t="shared" si="84"/>
        <v>499868873.76849365</v>
      </c>
      <c r="J1038">
        <f t="shared" si="80"/>
        <v>1</v>
      </c>
    </row>
    <row r="1039" spans="1:10" x14ac:dyDescent="0.3">
      <c r="A1039" s="1">
        <v>45871</v>
      </c>
      <c r="B1039" s="26">
        <v>61522018929.608948</v>
      </c>
      <c r="C1039" s="26">
        <v>64250322579.405502</v>
      </c>
      <c r="D1039" s="5">
        <f t="shared" si="81"/>
        <v>0</v>
      </c>
      <c r="E1039" s="4">
        <f>C1039*(1+ReservesUSDT!$H$18)</f>
        <v>64318681172.884895</v>
      </c>
      <c r="F1039" s="4">
        <f t="shared" si="82"/>
        <v>64318681172.884895</v>
      </c>
      <c r="G1039" s="5">
        <f t="shared" si="83"/>
        <v>-3.1897340727697048E-3</v>
      </c>
      <c r="H1039" s="5"/>
      <c r="I1039" s="4">
        <f t="shared" si="84"/>
        <v>68358593.479393005</v>
      </c>
      <c r="J1039">
        <f t="shared" si="80"/>
        <v>1</v>
      </c>
    </row>
    <row r="1040" spans="1:10" x14ac:dyDescent="0.3">
      <c r="A1040" s="1">
        <v>45872</v>
      </c>
      <c r="B1040" s="26">
        <v>61522018929.608948</v>
      </c>
      <c r="C1040" s="26">
        <v>64188824575.575798</v>
      </c>
      <c r="D1040" s="5">
        <f t="shared" si="81"/>
        <v>0</v>
      </c>
      <c r="E1040" s="4">
        <f>C1040*(1+ReservesUSDT!$H$18)</f>
        <v>64257117738.768234</v>
      </c>
      <c r="F1040" s="4">
        <f t="shared" si="82"/>
        <v>64257117738.768234</v>
      </c>
      <c r="G1040" s="5">
        <f t="shared" si="83"/>
        <v>-9.5716256916372592E-4</v>
      </c>
      <c r="H1040" s="5"/>
      <c r="I1040" s="4">
        <f t="shared" si="84"/>
        <v>68293163.192436218</v>
      </c>
      <c r="J1040">
        <f t="shared" si="80"/>
        <v>1</v>
      </c>
    </row>
    <row r="1041" spans="1:10" x14ac:dyDescent="0.3">
      <c r="A1041" s="1">
        <v>45873</v>
      </c>
      <c r="B1041" s="26">
        <v>61719648055.714752</v>
      </c>
      <c r="C1041" s="26">
        <v>64165551880.3377</v>
      </c>
      <c r="D1041" s="5">
        <f t="shared" si="81"/>
        <v>3.2123316097919974E-3</v>
      </c>
      <c r="E1041" s="4">
        <f>C1041*(1+ReservesUSDT!$H$18)</f>
        <v>64233820282.740631</v>
      </c>
      <c r="F1041" s="4">
        <f t="shared" si="82"/>
        <v>64440160614.052582</v>
      </c>
      <c r="G1041" s="5">
        <f t="shared" si="83"/>
        <v>2.8486007733570084E-3</v>
      </c>
      <c r="H1041" s="5"/>
      <c r="I1041" s="4">
        <f t="shared" si="84"/>
        <v>274608733.7148819</v>
      </c>
      <c r="J1041">
        <f t="shared" si="80"/>
        <v>1</v>
      </c>
    </row>
    <row r="1042" spans="1:10" x14ac:dyDescent="0.3">
      <c r="A1042" s="1">
        <v>45874</v>
      </c>
      <c r="B1042" s="26">
        <v>61800952973.913727</v>
      </c>
      <c r="C1042" s="26">
        <v>64362866856.169502</v>
      </c>
      <c r="D1042" s="5">
        <f t="shared" si="81"/>
        <v>1.3173263419386336E-3</v>
      </c>
      <c r="E1042" s="4">
        <f>C1042*(1+ReservesUSDT!$H$18)</f>
        <v>64431345190.191116</v>
      </c>
      <c r="F1042" s="4">
        <f t="shared" si="82"/>
        <v>64516222298.456696</v>
      </c>
      <c r="G1042" s="5">
        <f t="shared" si="83"/>
        <v>1.1803459780254932E-3</v>
      </c>
      <c r="H1042" s="5"/>
      <c r="I1042" s="4">
        <f t="shared" si="84"/>
        <v>153355442.2871933</v>
      </c>
      <c r="J1042">
        <f t="shared" si="80"/>
        <v>1</v>
      </c>
    </row>
    <row r="1043" spans="1:10" x14ac:dyDescent="0.3">
      <c r="A1043" s="1">
        <v>45875</v>
      </c>
      <c r="B1043" s="26">
        <v>61814670169.434433</v>
      </c>
      <c r="C1043" s="26">
        <v>64571350833.304497</v>
      </c>
      <c r="D1043" s="5">
        <f t="shared" si="81"/>
        <v>2.2195766991645299E-4</v>
      </c>
      <c r="E1043" s="4">
        <f>C1043*(1+ReservesUSDT!$H$18)</f>
        <v>64640050982.110352</v>
      </c>
      <c r="F1043" s="4">
        <f t="shared" si="82"/>
        <v>64654398337.209625</v>
      </c>
      <c r="G1043" s="5">
        <f t="shared" si="83"/>
        <v>2.1417255045361673E-3</v>
      </c>
      <c r="H1043" s="5"/>
      <c r="I1043" s="4">
        <f t="shared" si="84"/>
        <v>83047503.905128479</v>
      </c>
      <c r="J1043">
        <f t="shared" si="80"/>
        <v>1</v>
      </c>
    </row>
    <row r="1044" spans="1:10" x14ac:dyDescent="0.3">
      <c r="A1044" s="1">
        <v>45876</v>
      </c>
      <c r="B1044" s="26">
        <v>61793332025.229057</v>
      </c>
      <c r="C1044" s="26">
        <v>64649513857.3694</v>
      </c>
      <c r="D1044" s="5">
        <f t="shared" si="81"/>
        <v>-3.4519547134826849E-4</v>
      </c>
      <c r="E1044" s="4">
        <f>C1044*(1+ReservesUSDT!$H$18)</f>
        <v>64718297167.071144</v>
      </c>
      <c r="F1044" s="4">
        <f t="shared" si="82"/>
        <v>64695956703.9757</v>
      </c>
      <c r="G1044" s="5">
        <f t="shared" si="83"/>
        <v>6.4277710155656402E-4</v>
      </c>
      <c r="H1044" s="5"/>
      <c r="I1044" s="4">
        <f t="shared" si="84"/>
        <v>46442846.606300354</v>
      </c>
      <c r="J1044">
        <f t="shared" si="80"/>
        <v>1</v>
      </c>
    </row>
    <row r="1045" spans="1:10" x14ac:dyDescent="0.3">
      <c r="A1045" s="1">
        <v>45877</v>
      </c>
      <c r="B1045" s="26">
        <v>61772761383.612244</v>
      </c>
      <c r="C1045" s="26">
        <v>64762663626.176102</v>
      </c>
      <c r="D1045" s="5">
        <f t="shared" si="81"/>
        <v>-3.3289419655206572E-4</v>
      </c>
      <c r="E1045" s="4">
        <f>C1045*(1+ReservesUSDT!$H$18)</f>
        <v>64831567320.628265</v>
      </c>
      <c r="F1045" s="4">
        <f t="shared" si="82"/>
        <v>64809985268.113853</v>
      </c>
      <c r="G1045" s="5">
        <f t="shared" si="83"/>
        <v>1.7625299933333512E-3</v>
      </c>
      <c r="H1045" s="5"/>
      <c r="I1045" s="4">
        <f t="shared" si="84"/>
        <v>47321641.93775177</v>
      </c>
      <c r="J1045">
        <f t="shared" si="80"/>
        <v>1</v>
      </c>
    </row>
    <row r="1046" spans="1:10" x14ac:dyDescent="0.3">
      <c r="A1046" s="1">
        <v>45878</v>
      </c>
      <c r="B1046" s="26">
        <v>61772761383.612244</v>
      </c>
      <c r="C1046" s="26">
        <v>65267428113.7771</v>
      </c>
      <c r="D1046" s="5">
        <f t="shared" si="81"/>
        <v>0</v>
      </c>
      <c r="E1046" s="4">
        <f>C1046*(1+ReservesUSDT!$H$18)</f>
        <v>65336868848.185257</v>
      </c>
      <c r="F1046" s="4">
        <f t="shared" si="82"/>
        <v>65336868848.185257</v>
      </c>
      <c r="G1046" s="5">
        <f t="shared" si="83"/>
        <v>8.1296667155798166E-3</v>
      </c>
      <c r="H1046" s="5"/>
      <c r="I1046" s="4">
        <f t="shared" si="84"/>
        <v>69440734.408157349</v>
      </c>
      <c r="J1046">
        <f t="shared" si="80"/>
        <v>1</v>
      </c>
    </row>
    <row r="1047" spans="1:10" x14ac:dyDescent="0.3">
      <c r="A1047" s="1">
        <v>45879</v>
      </c>
      <c r="B1047" s="26">
        <v>61772761383.612244</v>
      </c>
      <c r="C1047" s="26">
        <v>65279194197.364197</v>
      </c>
      <c r="D1047" s="5">
        <f t="shared" si="81"/>
        <v>0</v>
      </c>
      <c r="E1047" s="4">
        <f>C1047*(1+ReservesUSDT!$H$18)</f>
        <v>65348647450.198608</v>
      </c>
      <c r="F1047" s="4">
        <f t="shared" si="82"/>
        <v>65348647450.198608</v>
      </c>
      <c r="G1047" s="5">
        <f t="shared" si="83"/>
        <v>1.8027496911001106E-4</v>
      </c>
      <c r="H1047" s="5"/>
      <c r="I1047" s="4">
        <f t="shared" si="84"/>
        <v>69453252.834411621</v>
      </c>
      <c r="J1047">
        <f t="shared" si="80"/>
        <v>1</v>
      </c>
    </row>
    <row r="1048" spans="1:10" x14ac:dyDescent="0.3">
      <c r="A1048" s="1">
        <v>45880</v>
      </c>
      <c r="B1048" s="26">
        <v>61725551260.599548</v>
      </c>
      <c r="C1048" s="26">
        <v>65200159668.7435</v>
      </c>
      <c r="D1048" s="5">
        <f t="shared" si="81"/>
        <v>-7.6425469665372171E-4</v>
      </c>
      <c r="E1048" s="4">
        <f>C1048*(1+ReservesUSDT!$H$18)</f>
        <v>65269528833.452034</v>
      </c>
      <c r="F1048" s="4">
        <f t="shared" si="82"/>
        <v>65219646289.492691</v>
      </c>
      <c r="G1048" s="5">
        <f t="shared" si="83"/>
        <v>-1.9740448462108959E-3</v>
      </c>
      <c r="H1048" s="5"/>
      <c r="I1048" s="4">
        <f t="shared" si="84"/>
        <v>19486620.749191284</v>
      </c>
      <c r="J1048">
        <f t="shared" si="80"/>
        <v>1</v>
      </c>
    </row>
    <row r="1049" spans="1:10" x14ac:dyDescent="0.3">
      <c r="A1049" s="1">
        <v>45881</v>
      </c>
      <c r="B1049" s="26">
        <v>61874521575.964767</v>
      </c>
      <c r="C1049" s="26">
        <v>65582516791.056602</v>
      </c>
      <c r="D1049" s="5">
        <f t="shared" si="81"/>
        <v>2.4134302946324493E-3</v>
      </c>
      <c r="E1049" s="4">
        <f>C1049*(1+ReservesUSDT!$H$18)</f>
        <v>65652292761.428345</v>
      </c>
      <c r="F1049" s="4">
        <f t="shared" si="82"/>
        <v>65810739993.690849</v>
      </c>
      <c r="G1049" s="5">
        <f t="shared" si="83"/>
        <v>9.0631234271717799E-3</v>
      </c>
      <c r="H1049" s="5"/>
      <c r="I1049" s="4">
        <f t="shared" si="84"/>
        <v>228223202.63424683</v>
      </c>
      <c r="J1049">
        <f t="shared" si="80"/>
        <v>1</v>
      </c>
    </row>
    <row r="1050" spans="1:10" x14ac:dyDescent="0.3">
      <c r="A1050" s="1">
        <v>45882</v>
      </c>
      <c r="B1050" s="26">
        <v>62021202324.601852</v>
      </c>
      <c r="C1050" s="26">
        <v>65600277949.560501</v>
      </c>
      <c r="D1050" s="5">
        <f t="shared" si="81"/>
        <v>2.3706162876265904E-3</v>
      </c>
      <c r="E1050" s="4">
        <f>C1050*(1+ReservesUSDT!$H$18)</f>
        <v>65670072816.768318</v>
      </c>
      <c r="F1050" s="4">
        <f t="shared" si="82"/>
        <v>65825751360.997383</v>
      </c>
      <c r="G1050" s="5">
        <f t="shared" si="83"/>
        <v>2.2809905051930619E-4</v>
      </c>
      <c r="H1050" s="5"/>
      <c r="I1050" s="4">
        <f t="shared" si="84"/>
        <v>225473411.43688202</v>
      </c>
      <c r="J1050">
        <f t="shared" si="80"/>
        <v>1</v>
      </c>
    </row>
    <row r="1051" spans="1:10" x14ac:dyDescent="0.3">
      <c r="A1051" s="1">
        <v>45883</v>
      </c>
      <c r="B1051" s="26">
        <v>61944402047.380508</v>
      </c>
      <c r="C1051" s="26">
        <v>66411009283.7575</v>
      </c>
      <c r="D1051" s="5">
        <f t="shared" si="81"/>
        <v>-1.2382906867782495E-3</v>
      </c>
      <c r="E1051" s="4">
        <f>C1051*(1+ReservesUSDT!$H$18)</f>
        <v>66481666721.789406</v>
      </c>
      <c r="F1051" s="4">
        <f t="shared" si="82"/>
        <v>66399343093.046318</v>
      </c>
      <c r="G1051" s="5">
        <f t="shared" si="83"/>
        <v>8.7137893634252617E-3</v>
      </c>
      <c r="H1051" s="5"/>
      <c r="I1051" s="4">
        <f t="shared" si="84"/>
        <v>-11666190.711181641</v>
      </c>
      <c r="J1051">
        <f t="shared" si="80"/>
        <v>0</v>
      </c>
    </row>
    <row r="1052" spans="1:10" x14ac:dyDescent="0.3">
      <c r="A1052" s="1">
        <v>45884</v>
      </c>
      <c r="B1052" s="26">
        <v>61949792381.404938</v>
      </c>
      <c r="C1052" s="26">
        <v>67666316828.349403</v>
      </c>
      <c r="D1052" s="5">
        <f t="shared" si="81"/>
        <v>8.701890479637404E-5</v>
      </c>
      <c r="E1052" s="4">
        <f>C1052*(1+ReservesUSDT!$H$18)</f>
        <v>67738309840.34713</v>
      </c>
      <c r="F1052" s="4">
        <f t="shared" si="82"/>
        <v>67744204353.882195</v>
      </c>
      <c r="G1052" s="5">
        <f t="shared" si="83"/>
        <v>2.025413502888581E-2</v>
      </c>
      <c r="H1052" s="5"/>
      <c r="I1052" s="4">
        <f t="shared" si="84"/>
        <v>77887525.532791138</v>
      </c>
      <c r="J1052">
        <f t="shared" si="80"/>
        <v>1</v>
      </c>
    </row>
    <row r="1053" spans="1:10" x14ac:dyDescent="0.3">
      <c r="A1053" s="1">
        <v>45885</v>
      </c>
      <c r="B1053" s="26">
        <v>61949792381.404938</v>
      </c>
      <c r="C1053" s="26">
        <v>68162345082.250504</v>
      </c>
      <c r="D1053" s="5">
        <f t="shared" si="81"/>
        <v>0</v>
      </c>
      <c r="E1053" s="4">
        <f>C1053*(1+ReservesUSDT!$H$18)</f>
        <v>68234865839.361427</v>
      </c>
      <c r="F1053" s="4">
        <f t="shared" si="82"/>
        <v>68234865839.361427</v>
      </c>
      <c r="G1053" s="5">
        <f t="shared" si="83"/>
        <v>7.2428555351556744E-3</v>
      </c>
      <c r="H1053" s="5"/>
      <c r="I1053" s="4">
        <f t="shared" si="84"/>
        <v>72520757.110923767</v>
      </c>
      <c r="J1053">
        <f t="shared" si="80"/>
        <v>1</v>
      </c>
    </row>
    <row r="1054" spans="1:10" x14ac:dyDescent="0.3">
      <c r="A1054" s="1">
        <v>45886</v>
      </c>
      <c r="B1054" s="26">
        <v>61949792381.404938</v>
      </c>
      <c r="C1054" s="26">
        <v>68175449428.104599</v>
      </c>
      <c r="D1054" s="5">
        <f t="shared" si="81"/>
        <v>0</v>
      </c>
      <c r="E1054" s="4">
        <f>C1054*(1+ReservesUSDT!$H$18)</f>
        <v>68247984127.474724</v>
      </c>
      <c r="F1054" s="4">
        <f t="shared" si="82"/>
        <v>68247984127.474724</v>
      </c>
      <c r="G1054" s="5">
        <f t="shared" si="83"/>
        <v>1.9225198074221457E-4</v>
      </c>
      <c r="H1054" s="5"/>
      <c r="I1054" s="4">
        <f t="shared" si="84"/>
        <v>72534699.370124817</v>
      </c>
      <c r="J1054">
        <f t="shared" si="80"/>
        <v>1</v>
      </c>
    </row>
    <row r="1055" spans="1:10" x14ac:dyDescent="0.3">
      <c r="A1055" s="1">
        <v>45887</v>
      </c>
      <c r="B1055" s="26">
        <v>61875438403.347763</v>
      </c>
      <c r="C1055" s="26">
        <v>68158258982.026901</v>
      </c>
      <c r="D1055" s="5">
        <f t="shared" si="81"/>
        <v>-1.2002296569357516E-3</v>
      </c>
      <c r="E1055" s="4">
        <f>C1055*(1+ReservesUSDT!$H$18)</f>
        <v>68230775391.765656</v>
      </c>
      <c r="F1055" s="4">
        <f t="shared" si="82"/>
        <v>68148882791.624733</v>
      </c>
      <c r="G1055" s="5">
        <f t="shared" si="83"/>
        <v>-1.4520771143201492E-3</v>
      </c>
      <c r="H1055" s="5"/>
      <c r="I1055" s="4">
        <f t="shared" si="84"/>
        <v>-9376190.4021682739</v>
      </c>
      <c r="J1055">
        <f t="shared" si="80"/>
        <v>0</v>
      </c>
    </row>
    <row r="1056" spans="1:10" x14ac:dyDescent="0.3">
      <c r="A1056" s="1">
        <v>45888</v>
      </c>
      <c r="B1056" s="26">
        <v>62041243726.697647</v>
      </c>
      <c r="C1056" s="26">
        <v>68278690130.785202</v>
      </c>
      <c r="D1056" s="5">
        <f t="shared" si="81"/>
        <v>2.679663007299406E-3</v>
      </c>
      <c r="E1056" s="4">
        <f>C1056*(1+ReservesUSDT!$H$18)</f>
        <v>68351334672.237694</v>
      </c>
      <c r="F1056" s="4">
        <f t="shared" si="82"/>
        <v>68534493215.25843</v>
      </c>
      <c r="G1056" s="5">
        <f t="shared" si="83"/>
        <v>5.6583528274815349E-3</v>
      </c>
      <c r="H1056" s="5"/>
      <c r="I1056" s="4">
        <f t="shared" si="84"/>
        <v>255803084.47322845</v>
      </c>
      <c r="J1056">
        <f t="shared" si="80"/>
        <v>1</v>
      </c>
    </row>
    <row r="1057" spans="1:10" x14ac:dyDescent="0.3">
      <c r="A1057" s="1">
        <v>45889</v>
      </c>
      <c r="B1057" s="26">
        <v>61959726104.574783</v>
      </c>
      <c r="C1057" s="26">
        <v>67919335078.968102</v>
      </c>
      <c r="D1057" s="5">
        <f t="shared" si="81"/>
        <v>-1.3139263049264925E-3</v>
      </c>
      <c r="E1057" s="4">
        <f>C1057*(1+ReservesUSDT!$H$18)</f>
        <v>67991597287.617958</v>
      </c>
      <c r="F1057" s="4">
        <f t="shared" si="82"/>
        <v>67902261339.427795</v>
      </c>
      <c r="G1057" s="5">
        <f t="shared" si="83"/>
        <v>-9.2250171580735615E-3</v>
      </c>
      <c r="H1057" s="5"/>
      <c r="I1057" s="4">
        <f t="shared" si="84"/>
        <v>-17073739.540306091</v>
      </c>
      <c r="J1057">
        <f t="shared" si="80"/>
        <v>0</v>
      </c>
    </row>
    <row r="1058" spans="1:10" x14ac:dyDescent="0.3">
      <c r="A1058" s="1">
        <v>45890</v>
      </c>
      <c r="B1058" s="26">
        <v>61827917164.969406</v>
      </c>
      <c r="C1058" s="26">
        <v>67501312728.847099</v>
      </c>
      <c r="D1058" s="5">
        <f t="shared" si="81"/>
        <v>-2.1273325092320754E-3</v>
      </c>
      <c r="E1058" s="4">
        <f>C1058*(1+ReservesUSDT!$H$18)</f>
        <v>67573130186.112839</v>
      </c>
      <c r="F1058" s="4">
        <f t="shared" si="82"/>
        <v>67429379669.517349</v>
      </c>
      <c r="G1058" s="5">
        <f t="shared" si="83"/>
        <v>-6.9641520117661388E-3</v>
      </c>
      <c r="H1058" s="5"/>
      <c r="I1058" s="4">
        <f t="shared" si="84"/>
        <v>-71933059.329750061</v>
      </c>
      <c r="J1058">
        <f t="shared" si="80"/>
        <v>0</v>
      </c>
    </row>
    <row r="1059" spans="1:10" x14ac:dyDescent="0.3">
      <c r="A1059" s="1">
        <v>45891</v>
      </c>
      <c r="B1059" s="26">
        <v>62126967110.921738</v>
      </c>
      <c r="C1059" s="26">
        <v>67141855554.203003</v>
      </c>
      <c r="D1059" s="5">
        <f t="shared" si="81"/>
        <v>4.8368109369494967E-3</v>
      </c>
      <c r="E1059" s="4">
        <f>C1059*(1+ReservesUSDT!$H$18)</f>
        <v>67213290570.013382</v>
      </c>
      <c r="F1059" s="4">
        <f t="shared" si="82"/>
        <v>67538388548.950783</v>
      </c>
      <c r="G1059" s="5">
        <f t="shared" si="83"/>
        <v>1.6166377322126388E-3</v>
      </c>
      <c r="H1059" s="5"/>
      <c r="I1059" s="4">
        <f t="shared" si="84"/>
        <v>396532994.74777985</v>
      </c>
      <c r="J1059">
        <f t="shared" si="80"/>
        <v>1</v>
      </c>
    </row>
    <row r="1060" spans="1:10" x14ac:dyDescent="0.3">
      <c r="A1060" s="1">
        <v>45892</v>
      </c>
      <c r="B1060" s="26">
        <v>62126967110.921738</v>
      </c>
      <c r="C1060" s="26">
        <v>67542011449.1576</v>
      </c>
      <c r="D1060" s="5">
        <f t="shared" si="81"/>
        <v>0</v>
      </c>
      <c r="E1060" s="4">
        <f>C1060*(1+ReservesUSDT!$H$18)</f>
        <v>67613872207.486511</v>
      </c>
      <c r="F1060" s="4">
        <f t="shared" si="82"/>
        <v>67613872207.486511</v>
      </c>
      <c r="G1060" s="5">
        <f t="shared" si="83"/>
        <v>1.1176407989216246E-3</v>
      </c>
      <c r="H1060" s="5"/>
      <c r="I1060" s="4">
        <f t="shared" si="84"/>
        <v>71860758.328910828</v>
      </c>
      <c r="J1060">
        <f t="shared" si="80"/>
        <v>1</v>
      </c>
    </row>
    <row r="1061" spans="1:10" x14ac:dyDescent="0.3">
      <c r="A1061" s="1">
        <v>45893</v>
      </c>
      <c r="B1061" s="26">
        <v>62126967110.921738</v>
      </c>
      <c r="C1061" s="26">
        <v>67542228476.6511</v>
      </c>
      <c r="D1061" s="5">
        <f t="shared" si="81"/>
        <v>0</v>
      </c>
      <c r="E1061" s="4">
        <f>C1061*(1+ReservesUSDT!$H$18)</f>
        <v>67614089465.884598</v>
      </c>
      <c r="F1061" s="4">
        <f t="shared" si="82"/>
        <v>67614089465.884598</v>
      </c>
      <c r="G1061" s="5">
        <f t="shared" si="83"/>
        <v>3.2132222426168344E-6</v>
      </c>
      <c r="H1061" s="5"/>
      <c r="I1061" s="4">
        <f t="shared" si="84"/>
        <v>71860989.23349762</v>
      </c>
      <c r="J1061">
        <f t="shared" si="80"/>
        <v>1</v>
      </c>
    </row>
    <row r="1062" spans="1:10" x14ac:dyDescent="0.3">
      <c r="A1062" s="1">
        <v>45894</v>
      </c>
      <c r="B1062" s="26">
        <v>62084572225.072784</v>
      </c>
      <c r="C1062" s="26">
        <v>67454609360.232002</v>
      </c>
      <c r="D1062" s="5">
        <f t="shared" si="81"/>
        <v>-6.8239104241578775E-4</v>
      </c>
      <c r="E1062" s="4">
        <f>C1062*(1+ReservesUSDT!$H$18)</f>
        <v>67526377127.839218</v>
      </c>
      <c r="F1062" s="4">
        <f t="shared" si="82"/>
        <v>67480297732.960396</v>
      </c>
      <c r="G1062" s="5">
        <f t="shared" si="83"/>
        <v>-1.9787552266263674E-3</v>
      </c>
      <c r="H1062" s="5"/>
      <c r="I1062" s="4">
        <f t="shared" si="84"/>
        <v>25688372.728393555</v>
      </c>
      <c r="J1062">
        <f t="shared" si="80"/>
        <v>1</v>
      </c>
    </row>
    <row r="1063" spans="1:10" x14ac:dyDescent="0.3">
      <c r="A1063" s="1">
        <v>45895</v>
      </c>
      <c r="B1063" s="26">
        <v>62208561425.681488</v>
      </c>
      <c r="C1063" s="26">
        <v>68044691544.514702</v>
      </c>
      <c r="D1063" s="5">
        <f t="shared" si="81"/>
        <v>1.9971016335460987E-3</v>
      </c>
      <c r="E1063" s="4">
        <f>C1063*(1+ReservesUSDT!$H$18)</f>
        <v>68117087125.127914</v>
      </c>
      <c r="F1063" s="4">
        <f t="shared" si="82"/>
        <v>68253123871.097908</v>
      </c>
      <c r="G1063" s="5">
        <f t="shared" si="83"/>
        <v>1.1452618973256683E-2</v>
      </c>
      <c r="H1063" s="5"/>
      <c r="I1063" s="4">
        <f t="shared" si="84"/>
        <v>208432326.58320618</v>
      </c>
      <c r="J1063">
        <f t="shared" si="80"/>
        <v>1</v>
      </c>
    </row>
    <row r="1064" spans="1:10" x14ac:dyDescent="0.3">
      <c r="A1064" s="1">
        <v>45896</v>
      </c>
      <c r="B1064" s="26">
        <v>62230949140.652786</v>
      </c>
      <c r="C1064" s="26">
        <v>69011841841.888596</v>
      </c>
      <c r="D1064" s="5">
        <f t="shared" si="81"/>
        <v>3.5988157350405988E-4</v>
      </c>
      <c r="E1064" s="4">
        <f>C1064*(1+ReservesUSDT!$H$18)</f>
        <v>69085266413.973877</v>
      </c>
      <c r="F1064" s="4">
        <f t="shared" si="82"/>
        <v>69110128928.356873</v>
      </c>
      <c r="G1064" s="5">
        <f t="shared" si="83"/>
        <v>1.2556275942438836E-2</v>
      </c>
      <c r="H1064" s="5"/>
      <c r="I1064" s="4">
        <f t="shared" si="84"/>
        <v>98287086.468276978</v>
      </c>
      <c r="J1064">
        <f t="shared" si="80"/>
        <v>1</v>
      </c>
    </row>
    <row r="1065" spans="1:10" x14ac:dyDescent="0.3">
      <c r="A1065" s="1">
        <v>45897</v>
      </c>
      <c r="B1065" s="26">
        <v>62225486710.158859</v>
      </c>
      <c r="C1065" s="26">
        <v>69340394517.072998</v>
      </c>
      <c r="D1065" s="5">
        <f t="shared" si="81"/>
        <v>-8.7776750465125598E-5</v>
      </c>
      <c r="E1065" s="4">
        <f>C1065*(1+ReservesUSDT!$H$18)</f>
        <v>69414168650.029846</v>
      </c>
      <c r="F1065" s="4">
        <f t="shared" si="82"/>
        <v>69408075699.869507</v>
      </c>
      <c r="G1065" s="5">
        <f t="shared" si="83"/>
        <v>4.3111881880802351E-3</v>
      </c>
      <c r="H1065" s="5"/>
      <c r="I1065" s="4">
        <f t="shared" si="84"/>
        <v>67681182.796508789</v>
      </c>
      <c r="J1065">
        <f t="shared" si="80"/>
        <v>1</v>
      </c>
    </row>
    <row r="1066" spans="1:10" x14ac:dyDescent="0.3">
      <c r="A1066" s="1">
        <v>45898</v>
      </c>
      <c r="B1066" s="26">
        <v>62441393381.718971</v>
      </c>
      <c r="C1066" s="26">
        <v>70620028285.787201</v>
      </c>
      <c r="D1066" s="5">
        <f t="shared" si="81"/>
        <v>3.4697466098704429E-3</v>
      </c>
      <c r="E1066" s="4">
        <f>C1066*(1+ReservesUSDT!$H$18)</f>
        <v>70695163874.392609</v>
      </c>
      <c r="F1066" s="4">
        <f t="shared" si="82"/>
        <v>70940458179.580017</v>
      </c>
      <c r="G1066" s="5">
        <f t="shared" si="83"/>
        <v>2.2077870107460582E-2</v>
      </c>
      <c r="H1066" s="5"/>
      <c r="I1066" s="4">
        <f t="shared" si="84"/>
        <v>320429893.79281616</v>
      </c>
      <c r="J1066">
        <f t="shared" si="80"/>
        <v>1</v>
      </c>
    </row>
    <row r="1067" spans="1:10" x14ac:dyDescent="0.3">
      <c r="A1067" s="1">
        <v>45899</v>
      </c>
      <c r="B1067" s="26">
        <v>62441393381.718971</v>
      </c>
      <c r="C1067" s="26">
        <v>71541280531.897202</v>
      </c>
      <c r="D1067" s="5">
        <f t="shared" si="81"/>
        <v>0</v>
      </c>
      <c r="E1067" s="4">
        <f>C1067*(1+ReservesUSDT!$H$18)</f>
        <v>71617396279.126816</v>
      </c>
      <c r="F1067" s="4">
        <f t="shared" si="82"/>
        <v>71617396279.126816</v>
      </c>
      <c r="G1067" s="5">
        <f t="shared" si="83"/>
        <v>9.5423418020952836E-3</v>
      </c>
      <c r="H1067" s="5"/>
      <c r="I1067" s="4">
        <f t="shared" si="84"/>
        <v>76115747.229614258</v>
      </c>
      <c r="J1067">
        <f t="shared" si="80"/>
        <v>1</v>
      </c>
    </row>
    <row r="1068" spans="1:10" x14ac:dyDescent="0.3">
      <c r="A1068" s="1">
        <v>45900</v>
      </c>
      <c r="B1068" s="26">
        <v>62441393381.718971</v>
      </c>
      <c r="C1068" s="26">
        <v>71538548184.442993</v>
      </c>
      <c r="D1068" s="5">
        <f t="shared" si="81"/>
        <v>0</v>
      </c>
      <c r="E1068" s="4">
        <f>C1068*(1+ReservesUSDT!$H$18)</f>
        <v>71614661024.61438</v>
      </c>
      <c r="F1068" s="4">
        <f t="shared" si="82"/>
        <v>71614661024.61438</v>
      </c>
      <c r="G1068" s="5">
        <f t="shared" si="83"/>
        <v>-3.8192599208372986E-5</v>
      </c>
      <c r="H1068" s="5"/>
      <c r="I1068" s="4">
        <f t="shared" si="84"/>
        <v>76112840.171386719</v>
      </c>
      <c r="J1068">
        <f t="shared" si="80"/>
        <v>1</v>
      </c>
    </row>
    <row r="1069" spans="1:10" x14ac:dyDescent="0.3">
      <c r="A1069" s="1">
        <v>45901</v>
      </c>
      <c r="B1069" s="26">
        <v>62441393381.718971</v>
      </c>
      <c r="C1069" s="26">
        <v>71549491496.401199</v>
      </c>
      <c r="D1069" s="5">
        <f t="shared" si="81"/>
        <v>0</v>
      </c>
      <c r="E1069" s="4">
        <f>C1069*(1+ReservesUSDT!$H$18)</f>
        <v>71625615979.617844</v>
      </c>
      <c r="F1069" s="4">
        <f t="shared" si="82"/>
        <v>71625615979.617844</v>
      </c>
      <c r="G1069" s="5">
        <f t="shared" si="83"/>
        <v>1.5297084209752053E-4</v>
      </c>
      <c r="H1069" s="5"/>
      <c r="I1069" s="4">
        <f t="shared" si="84"/>
        <v>76124483.216644287</v>
      </c>
      <c r="J1069">
        <f t="shared" si="80"/>
        <v>1</v>
      </c>
    </row>
    <row r="1070" spans="1:10" x14ac:dyDescent="0.3">
      <c r="A1070" s="1">
        <v>45902</v>
      </c>
      <c r="B1070" s="26">
        <v>62570988518.824051</v>
      </c>
      <c r="C1070" s="26">
        <v>71513530485.205505</v>
      </c>
      <c r="D1070" s="5">
        <f t="shared" si="81"/>
        <v>2.0754683726039551E-3</v>
      </c>
      <c r="E1070" s="4">
        <f>C1070*(1+ReservesUSDT!$H$18)</f>
        <v>71589616708.004974</v>
      </c>
      <c r="F1070" s="4">
        <f t="shared" si="82"/>
        <v>71738198693.289276</v>
      </c>
      <c r="G1070" s="5">
        <f t="shared" si="83"/>
        <v>1.5718219261593451E-3</v>
      </c>
      <c r="H1070" s="5"/>
      <c r="I1070" s="4">
        <f t="shared" si="84"/>
        <v>224668208.08377075</v>
      </c>
      <c r="J1070">
        <f t="shared" si="80"/>
        <v>1</v>
      </c>
    </row>
    <row r="1071" spans="1:10" x14ac:dyDescent="0.3">
      <c r="A1071" s="1">
        <v>45903</v>
      </c>
      <c r="B1071" s="26">
        <v>62606248753.181946</v>
      </c>
      <c r="C1071" s="26">
        <v>72146971879.890305</v>
      </c>
      <c r="D1071" s="5">
        <f t="shared" si="81"/>
        <v>5.6352369033273457E-4</v>
      </c>
      <c r="E1071" s="4">
        <f>C1071*(1+ReservesUSDT!$H$18)</f>
        <v>72223732047.365128</v>
      </c>
      <c r="F1071" s="4">
        <f t="shared" si="82"/>
        <v>72264431831.378067</v>
      </c>
      <c r="G1071" s="5">
        <f t="shared" si="83"/>
        <v>7.3354662881717604E-3</v>
      </c>
      <c r="H1071" s="5"/>
      <c r="I1071" s="4">
        <f t="shared" si="84"/>
        <v>117459951.48776245</v>
      </c>
      <c r="J1071">
        <f t="shared" si="80"/>
        <v>1</v>
      </c>
    </row>
    <row r="1072" spans="1:10" x14ac:dyDescent="0.3">
      <c r="A1072" s="1">
        <v>45904</v>
      </c>
      <c r="B1072" s="26">
        <v>62894240175.202408</v>
      </c>
      <c r="C1072" s="26">
        <v>72672911069.148804</v>
      </c>
      <c r="D1072" s="5">
        <f t="shared" si="81"/>
        <v>4.6000427713827037E-3</v>
      </c>
      <c r="E1072" s="4">
        <f>C1072*(1+ReservesUSDT!$H$18)</f>
        <v>72750230805.226395</v>
      </c>
      <c r="F1072" s="4">
        <f t="shared" si="82"/>
        <v>73084884978.558395</v>
      </c>
      <c r="G1072" s="5">
        <f t="shared" si="83"/>
        <v>1.1353485060185279E-2</v>
      </c>
      <c r="H1072" s="5"/>
      <c r="I1072" s="4">
        <f t="shared" si="84"/>
        <v>411973909.40959167</v>
      </c>
      <c r="J1072">
        <f t="shared" si="80"/>
        <v>1</v>
      </c>
    </row>
    <row r="1073" spans="1:10" x14ac:dyDescent="0.3">
      <c r="A1073" s="1">
        <v>45905</v>
      </c>
      <c r="B1073" s="26">
        <v>63407081233.496277</v>
      </c>
      <c r="C1073" s="26">
        <v>72570847322.363495</v>
      </c>
      <c r="D1073" s="5">
        <f t="shared" si="81"/>
        <v>8.1540226396767754E-3</v>
      </c>
      <c r="E1073" s="4">
        <f>C1073*(1+ReservesUSDT!$H$18)</f>
        <v>72648058468.571106</v>
      </c>
      <c r="F1073" s="4">
        <f t="shared" si="82"/>
        <v>73240432382.052399</v>
      </c>
      <c r="G1073" s="5">
        <f t="shared" si="83"/>
        <v>2.1283115317160001E-3</v>
      </c>
      <c r="H1073" s="5"/>
      <c r="I1073" s="4">
        <f t="shared" si="84"/>
        <v>669585059.68890381</v>
      </c>
      <c r="J1073">
        <f t="shared" si="80"/>
        <v>1</v>
      </c>
    </row>
    <row r="1074" spans="1:10" x14ac:dyDescent="0.3">
      <c r="A1074" s="1">
        <v>45906</v>
      </c>
      <c r="B1074" s="26">
        <v>63407081233.496277</v>
      </c>
      <c r="C1074" s="26">
        <v>72464557041.888397</v>
      </c>
      <c r="D1074" s="5">
        <f t="shared" si="81"/>
        <v>0</v>
      </c>
      <c r="E1074" s="4">
        <f>C1074*(1+ReservesUSDT!$H$18)</f>
        <v>72541655101.440842</v>
      </c>
      <c r="F1074" s="4">
        <f t="shared" si="82"/>
        <v>72541655101.440842</v>
      </c>
      <c r="G1074" s="5">
        <f t="shared" si="83"/>
        <v>-9.5408677677712994E-3</v>
      </c>
      <c r="H1074" s="5"/>
      <c r="I1074" s="4">
        <f t="shared" si="84"/>
        <v>77098059.552444458</v>
      </c>
      <c r="J1074">
        <f t="shared" si="80"/>
        <v>1</v>
      </c>
    </row>
    <row r="1075" spans="1:10" x14ac:dyDescent="0.3">
      <c r="A1075" s="1">
        <v>45907</v>
      </c>
      <c r="B1075" s="26">
        <v>63407081233.496277</v>
      </c>
      <c r="C1075" s="26">
        <v>72547699909.176407</v>
      </c>
      <c r="D1075" s="5">
        <f t="shared" si="81"/>
        <v>0</v>
      </c>
      <c r="E1075" s="4">
        <f>C1075*(1+ReservesUSDT!$H$18)</f>
        <v>72624886427.887299</v>
      </c>
      <c r="F1075" s="4">
        <f t="shared" si="82"/>
        <v>72624886427.887299</v>
      </c>
      <c r="G1075" s="5">
        <f t="shared" si="83"/>
        <v>1.1473590770718952E-3</v>
      </c>
      <c r="H1075" s="5"/>
      <c r="I1075" s="4">
        <f t="shared" si="84"/>
        <v>77186518.710891724</v>
      </c>
      <c r="J1075">
        <f t="shared" si="80"/>
        <v>1</v>
      </c>
    </row>
    <row r="1076" spans="1:10" x14ac:dyDescent="0.3">
      <c r="A1076" s="1">
        <v>45908</v>
      </c>
      <c r="B1076" s="26">
        <v>63299660515.157806</v>
      </c>
      <c r="C1076" s="26">
        <v>72499319914.563095</v>
      </c>
      <c r="D1076" s="5">
        <f t="shared" si="81"/>
        <v>-1.6941438755538071E-3</v>
      </c>
      <c r="E1076" s="4">
        <f>C1076*(1+ReservesUSDT!$H$18)</f>
        <v>72576454959.783249</v>
      </c>
      <c r="F1076" s="4">
        <f t="shared" si="82"/>
        <v>72453500003.103729</v>
      </c>
      <c r="G1076" s="5">
        <f t="shared" si="83"/>
        <v>-2.3598856151568247E-3</v>
      </c>
      <c r="H1076" s="5"/>
      <c r="I1076" s="4">
        <f t="shared" si="84"/>
        <v>-45819911.459365845</v>
      </c>
      <c r="J1076">
        <f t="shared" si="80"/>
        <v>0</v>
      </c>
    </row>
    <row r="1077" spans="1:10" x14ac:dyDescent="0.3">
      <c r="A1077" s="1">
        <v>45909</v>
      </c>
      <c r="B1077" s="26">
        <v>63292426112.276619</v>
      </c>
      <c r="C1077" s="26">
        <v>72425624280.226105</v>
      </c>
      <c r="D1077" s="5">
        <f t="shared" si="81"/>
        <v>-1.1428817820365847E-4</v>
      </c>
      <c r="E1077" s="4">
        <f>C1077*(1+ReservesUSDT!$H$18)</f>
        <v>72502680917.592316</v>
      </c>
      <c r="F1077" s="4">
        <f t="shared" si="82"/>
        <v>72494394718.27536</v>
      </c>
      <c r="G1077" s="5">
        <f t="shared" si="83"/>
        <v>5.6442704865712536E-4</v>
      </c>
      <c r="H1077" s="5"/>
      <c r="I1077" s="4">
        <f t="shared" si="84"/>
        <v>68770438.049255371</v>
      </c>
      <c r="J1077">
        <f t="shared" si="80"/>
        <v>1</v>
      </c>
    </row>
    <row r="1078" spans="1:10" x14ac:dyDescent="0.3">
      <c r="A1078" s="1">
        <v>45910</v>
      </c>
      <c r="B1078" s="26">
        <v>63220852107.140106</v>
      </c>
      <c r="C1078" s="26">
        <v>72661309825.548401</v>
      </c>
      <c r="D1078" s="5">
        <f t="shared" si="81"/>
        <v>-1.1308462881410985E-3</v>
      </c>
      <c r="E1078" s="4">
        <f>C1078*(1+ReservesUSDT!$H$18)</f>
        <v>72738617218.579865</v>
      </c>
      <c r="F1078" s="4">
        <f t="shared" si="82"/>
        <v>72656361023.293716</v>
      </c>
      <c r="G1078" s="5">
        <f t="shared" si="83"/>
        <v>2.2341907349910694E-3</v>
      </c>
      <c r="H1078" s="5"/>
      <c r="I1078" s="4">
        <f t="shared" si="84"/>
        <v>-4948802.2546844482</v>
      </c>
      <c r="J1078">
        <f t="shared" si="80"/>
        <v>0</v>
      </c>
    </row>
    <row r="1079" spans="1:10" x14ac:dyDescent="0.3">
      <c r="A1079" s="1">
        <v>45911</v>
      </c>
      <c r="B1079" s="26">
        <v>63269849779.592819</v>
      </c>
      <c r="C1079" s="26">
        <v>72353022867.154602</v>
      </c>
      <c r="D1079" s="5">
        <f t="shared" si="81"/>
        <v>7.7502391726193233E-4</v>
      </c>
      <c r="E1079" s="4">
        <f>C1079*(1+ReservesUSDT!$H$18)</f>
        <v>72430002260.854431</v>
      </c>
      <c r="F1079" s="4">
        <f t="shared" si="82"/>
        <v>72486137244.933929</v>
      </c>
      <c r="G1079" s="5">
        <f t="shared" si="83"/>
        <v>-2.3428613264186607E-3</v>
      </c>
      <c r="H1079" s="5"/>
      <c r="I1079" s="4">
        <f t="shared" si="84"/>
        <v>133114377.77932739</v>
      </c>
      <c r="J1079">
        <f t="shared" si="80"/>
        <v>1</v>
      </c>
    </row>
    <row r="1080" spans="1:10" x14ac:dyDescent="0.3">
      <c r="A1080" s="1">
        <v>45912</v>
      </c>
      <c r="B1080" s="26">
        <v>63269097862.812958</v>
      </c>
      <c r="C1080" s="26">
        <v>72437004729.268906</v>
      </c>
      <c r="D1080" s="5">
        <f t="shared" si="81"/>
        <v>-1.1884282679361994E-5</v>
      </c>
      <c r="E1080" s="4">
        <f>C1080*(1+ReservesUSDT!$H$18)</f>
        <v>72514073474.768723</v>
      </c>
      <c r="F1080" s="4">
        <f t="shared" si="82"/>
        <v>72513211697.021317</v>
      </c>
      <c r="G1080" s="5">
        <f t="shared" si="83"/>
        <v>3.7351213785749527E-4</v>
      </c>
      <c r="H1080" s="5"/>
      <c r="I1080" s="4">
        <f t="shared" si="84"/>
        <v>76206967.752410889</v>
      </c>
      <c r="J1080">
        <f t="shared" si="80"/>
        <v>1</v>
      </c>
    </row>
    <row r="1081" spans="1:10" x14ac:dyDescent="0.3">
      <c r="A1081" s="1">
        <v>45913</v>
      </c>
      <c r="B1081" s="26">
        <v>63269097862.812958</v>
      </c>
      <c r="C1081" s="26">
        <v>72975110549.913696</v>
      </c>
      <c r="D1081" s="5">
        <f t="shared" si="81"/>
        <v>0</v>
      </c>
      <c r="E1081" s="4">
        <f>C1081*(1+ReservesUSDT!$H$18)</f>
        <v>73052751808.602005</v>
      </c>
      <c r="F1081" s="4">
        <f t="shared" si="82"/>
        <v>73052751808.602005</v>
      </c>
      <c r="G1081" s="5">
        <f t="shared" si="83"/>
        <v>7.4405766749792383E-3</v>
      </c>
      <c r="H1081" s="5"/>
      <c r="I1081" s="4">
        <f t="shared" si="84"/>
        <v>77641258.688308716</v>
      </c>
      <c r="J1081">
        <f t="shared" si="80"/>
        <v>1</v>
      </c>
    </row>
    <row r="1082" spans="1:10" x14ac:dyDescent="0.3">
      <c r="A1082" s="1">
        <v>45914</v>
      </c>
      <c r="B1082" s="26">
        <v>63269097862.812958</v>
      </c>
      <c r="C1082" s="26">
        <v>73169475841.815994</v>
      </c>
      <c r="D1082" s="5">
        <f t="shared" si="81"/>
        <v>0</v>
      </c>
      <c r="E1082" s="4">
        <f>C1082*(1+ReservesUSDT!$H$18)</f>
        <v>73247323893.831436</v>
      </c>
      <c r="F1082" s="4">
        <f t="shared" si="82"/>
        <v>73247323893.831436</v>
      </c>
      <c r="G1082" s="5">
        <f t="shared" si="83"/>
        <v>2.6634463509219945E-3</v>
      </c>
      <c r="H1082" s="5"/>
      <c r="I1082" s="4">
        <f t="shared" si="84"/>
        <v>77848052.015441895</v>
      </c>
      <c r="J1082">
        <f t="shared" si="80"/>
        <v>1</v>
      </c>
    </row>
    <row r="1083" spans="1:10" x14ac:dyDescent="0.3">
      <c r="A1083" s="1">
        <v>45915</v>
      </c>
      <c r="B1083" s="26">
        <v>63508053498.306816</v>
      </c>
      <c r="C1083" s="26">
        <v>73194785399.014008</v>
      </c>
      <c r="D1083" s="5">
        <f t="shared" si="81"/>
        <v>3.7768143306229577E-3</v>
      </c>
      <c r="E1083" s="4">
        <f>C1083*(1+ReservesUSDT!$H$18)</f>
        <v>73272660378.921219</v>
      </c>
      <c r="F1083" s="4">
        <f t="shared" si="82"/>
        <v>73549397612.683197</v>
      </c>
      <c r="G1083" s="5">
        <f t="shared" si="83"/>
        <v>4.1240239614706272E-3</v>
      </c>
      <c r="H1083" s="5"/>
      <c r="I1083" s="4">
        <f t="shared" si="84"/>
        <v>354612213.66918945</v>
      </c>
      <c r="J1083">
        <f t="shared" si="80"/>
        <v>1</v>
      </c>
    </row>
    <row r="1084" spans="1:10" x14ac:dyDescent="0.3">
      <c r="A1084" s="1">
        <v>45916</v>
      </c>
      <c r="B1084" s="26">
        <v>63735731059.3423</v>
      </c>
      <c r="C1084" s="26">
        <v>73194539085.545303</v>
      </c>
      <c r="D1084" s="5">
        <f t="shared" si="81"/>
        <v>3.5850187258778827E-3</v>
      </c>
      <c r="E1084" s="4">
        <f>C1084*(1+ReservesUSDT!$H$18)</f>
        <v>73272413803.389359</v>
      </c>
      <c r="F1084" s="4">
        <f t="shared" si="82"/>
        <v>73535096778.964783</v>
      </c>
      <c r="G1084" s="5">
        <f t="shared" si="83"/>
        <v>-1.9443848872459298E-4</v>
      </c>
      <c r="H1084" s="5"/>
      <c r="I1084" s="4">
        <f t="shared" si="84"/>
        <v>340557693.41947937</v>
      </c>
      <c r="J1084">
        <f t="shared" si="80"/>
        <v>1</v>
      </c>
    </row>
    <row r="1085" spans="1:10" x14ac:dyDescent="0.3">
      <c r="A1085" s="1">
        <v>45917</v>
      </c>
      <c r="B1085" s="26">
        <v>63677737152.764572</v>
      </c>
      <c r="C1085" s="26">
        <v>73610319439.592102</v>
      </c>
      <c r="D1085" s="5">
        <f t="shared" si="81"/>
        <v>-9.0991200091094897E-4</v>
      </c>
      <c r="E1085" s="4">
        <f>C1085*(1+ReservesUSDT!$H$18)</f>
        <v>73688636523.467285</v>
      </c>
      <c r="F1085" s="4">
        <f t="shared" si="82"/>
        <v>73621586348.763824</v>
      </c>
      <c r="G1085" s="5">
        <f t="shared" si="83"/>
        <v>1.176167212494683E-3</v>
      </c>
      <c r="H1085" s="5"/>
      <c r="I1085" s="4">
        <f t="shared" si="84"/>
        <v>11266909.171722412</v>
      </c>
      <c r="J1085">
        <f t="shared" si="80"/>
        <v>1</v>
      </c>
    </row>
    <row r="1086" spans="1:10" x14ac:dyDescent="0.3">
      <c r="A1086" s="1">
        <v>45918</v>
      </c>
      <c r="B1086" s="26">
        <v>63666470471.128906</v>
      </c>
      <c r="C1086" s="26">
        <v>73594450402.461899</v>
      </c>
      <c r="D1086" s="5">
        <f t="shared" si="81"/>
        <v>-1.7693282047125556E-4</v>
      </c>
      <c r="E1086" s="4">
        <f>C1086*(1+ReservesUSDT!$H$18)</f>
        <v>73672750602.607727</v>
      </c>
      <c r="F1086" s="4">
        <f t="shared" si="82"/>
        <v>73659715475.051727</v>
      </c>
      <c r="G1086" s="5">
        <f t="shared" si="83"/>
        <v>5.1790688273512127E-4</v>
      </c>
      <c r="H1086" s="5"/>
      <c r="I1086" s="4">
        <f t="shared" si="84"/>
        <v>65265072.589828491</v>
      </c>
      <c r="J1086">
        <f t="shared" si="80"/>
        <v>1</v>
      </c>
    </row>
    <row r="1087" spans="1:10" x14ac:dyDescent="0.3">
      <c r="A1087" s="1">
        <v>45919</v>
      </c>
      <c r="B1087" s="26">
        <v>63703076561.730698</v>
      </c>
      <c r="C1087" s="26">
        <v>74338680585.203201</v>
      </c>
      <c r="D1087" s="5">
        <f t="shared" si="81"/>
        <v>5.7496654567008388E-4</v>
      </c>
      <c r="E1087" s="4">
        <f>C1087*(1+ReservesUSDT!$H$18)</f>
        <v>74417772602.829071</v>
      </c>
      <c r="F1087" s="4">
        <f t="shared" si="82"/>
        <v>74460560332.478973</v>
      </c>
      <c r="G1087" s="5">
        <f t="shared" si="83"/>
        <v>1.0872223063344431E-2</v>
      </c>
      <c r="H1087" s="5"/>
      <c r="I1087" s="4">
        <f t="shared" si="84"/>
        <v>121879747.27577209</v>
      </c>
      <c r="J1087">
        <f t="shared" si="80"/>
        <v>1</v>
      </c>
    </row>
    <row r="1088" spans="1:10" x14ac:dyDescent="0.3">
      <c r="A1088" s="1">
        <v>45920</v>
      </c>
      <c r="B1088" s="26">
        <v>63703076561.730698</v>
      </c>
      <c r="C1088" s="26">
        <v>74163618655.866699</v>
      </c>
      <c r="D1088" s="5">
        <f t="shared" si="81"/>
        <v>0</v>
      </c>
      <c r="E1088" s="4">
        <f>C1088*(1+ReservesUSDT!$H$18)</f>
        <v>74242524417.816635</v>
      </c>
      <c r="F1088" s="4">
        <f t="shared" si="82"/>
        <v>74242524417.816635</v>
      </c>
      <c r="G1088" s="5">
        <f t="shared" si="83"/>
        <v>-2.928206740437771E-3</v>
      </c>
      <c r="H1088" s="5"/>
      <c r="I1088" s="4">
        <f t="shared" si="84"/>
        <v>78905761.949935913</v>
      </c>
      <c r="J1088">
        <f t="shared" si="80"/>
        <v>1</v>
      </c>
    </row>
    <row r="1089" spans="1:10" x14ac:dyDescent="0.3">
      <c r="A1089" s="1">
        <v>45921</v>
      </c>
      <c r="B1089" s="26">
        <v>63703076561.730698</v>
      </c>
      <c r="C1089" s="26">
        <v>73976208429.7901</v>
      </c>
      <c r="D1089" s="5">
        <f t="shared" si="81"/>
        <v>0</v>
      </c>
      <c r="E1089" s="4">
        <f>C1089*(1+ReservesUSDT!$H$18)</f>
        <v>74054914798.197037</v>
      </c>
      <c r="F1089" s="4">
        <f t="shared" si="82"/>
        <v>74054914798.197037</v>
      </c>
      <c r="G1089" s="5">
        <f t="shared" si="83"/>
        <v>-2.5269833035819569E-3</v>
      </c>
      <c r="H1089" s="5"/>
      <c r="I1089" s="4">
        <f t="shared" si="84"/>
        <v>78706368.406936646</v>
      </c>
      <c r="J1089">
        <f t="shared" si="80"/>
        <v>1</v>
      </c>
    </row>
    <row r="1090" spans="1:10" x14ac:dyDescent="0.3">
      <c r="A1090" s="1">
        <v>45922</v>
      </c>
      <c r="B1090" s="26">
        <v>63915657281.377998</v>
      </c>
      <c r="C1090" s="26">
        <v>73960703749.015793</v>
      </c>
      <c r="D1090" s="5">
        <f t="shared" si="81"/>
        <v>3.3370557769105851E-3</v>
      </c>
      <c r="E1090" s="4">
        <f>C1090*(1+ReservesUSDT!$H$18)</f>
        <v>74039393621.34726</v>
      </c>
      <c r="F1090" s="4">
        <f t="shared" si="82"/>
        <v>74286467207.550339</v>
      </c>
      <c r="G1090" s="5">
        <f t="shared" si="83"/>
        <v>3.1267662650654952E-3</v>
      </c>
      <c r="H1090" s="5"/>
      <c r="I1090" s="4">
        <f t="shared" si="84"/>
        <v>325763458.5345459</v>
      </c>
      <c r="J1090">
        <f t="shared" si="80"/>
        <v>1</v>
      </c>
    </row>
    <row r="1091" spans="1:10" x14ac:dyDescent="0.3">
      <c r="A1091" s="1">
        <v>45923</v>
      </c>
      <c r="B1091" s="26">
        <v>63902395213.124023</v>
      </c>
      <c r="C1091" s="26">
        <v>74131793688.853806</v>
      </c>
      <c r="D1091" s="5">
        <f t="shared" si="81"/>
        <v>-2.0749326249733889E-4</v>
      </c>
      <c r="E1091" s="4">
        <f>C1091*(1+ReservesUSDT!$H$18)</f>
        <v>74210665590.896194</v>
      </c>
      <c r="F1091" s="4">
        <f t="shared" si="82"/>
        <v>74195267377.78064</v>
      </c>
      <c r="G1091" s="5">
        <f t="shared" si="83"/>
        <v>-1.2276775730213983E-3</v>
      </c>
      <c r="H1091" s="5"/>
      <c r="I1091" s="4">
        <f t="shared" si="84"/>
        <v>63473688.926834106</v>
      </c>
      <c r="J1091">
        <f t="shared" ref="J1091:J1154" si="85">IF(I1091&gt;0,1,0)</f>
        <v>1</v>
      </c>
    </row>
    <row r="1092" spans="1:10" x14ac:dyDescent="0.3">
      <c r="A1092" s="1">
        <v>45924</v>
      </c>
      <c r="B1092" s="26">
        <v>63798325167.706451</v>
      </c>
      <c r="C1092" s="26">
        <v>73979784471.651993</v>
      </c>
      <c r="D1092" s="5">
        <f t="shared" ref="D1092:D1155" si="86">(B1092-B1091)/B1091</f>
        <v>-1.6285781631577797E-3</v>
      </c>
      <c r="E1092" s="4">
        <f>C1092*(1+ReservesUSDT!$H$18)</f>
        <v>74058494644.758759</v>
      </c>
      <c r="F1092" s="4">
        <f t="shared" ref="F1092:F1155" si="87">E1092*(D1092+1)</f>
        <v>73937884597.583969</v>
      </c>
      <c r="G1092" s="5">
        <f t="shared" ref="G1092:G1155" si="88">(F1092-F1091)/F1091</f>
        <v>-3.4689918817348898E-3</v>
      </c>
      <c r="H1092" s="5"/>
      <c r="I1092" s="4">
        <f t="shared" ref="I1092:I1155" si="89">F1092-C1092</f>
        <v>-41899874.068023682</v>
      </c>
      <c r="J1092">
        <f t="shared" si="85"/>
        <v>0</v>
      </c>
    </row>
    <row r="1093" spans="1:10" x14ac:dyDescent="0.3">
      <c r="A1093" s="1">
        <v>45925</v>
      </c>
      <c r="B1093" s="26">
        <v>63654836779.710533</v>
      </c>
      <c r="C1093" s="26">
        <v>74153783390.9151</v>
      </c>
      <c r="D1093" s="5">
        <f t="shared" si="86"/>
        <v>-2.2490933362079774E-3</v>
      </c>
      <c r="E1093" s="4">
        <f>C1093*(1+ReservesUSDT!$H$18)</f>
        <v>74232678688.717133</v>
      </c>
      <c r="F1093" s="4">
        <f t="shared" si="87"/>
        <v>74065722465.749481</v>
      </c>
      <c r="G1093" s="5">
        <f t="shared" si="88"/>
        <v>1.7289900686405272E-3</v>
      </c>
      <c r="H1093" s="5"/>
      <c r="I1093" s="4">
        <f t="shared" si="89"/>
        <v>-88060925.165618896</v>
      </c>
      <c r="J1093">
        <f t="shared" si="85"/>
        <v>0</v>
      </c>
    </row>
    <row r="1094" spans="1:10" x14ac:dyDescent="0.3">
      <c r="A1094" s="1">
        <v>45926</v>
      </c>
      <c r="B1094" s="26">
        <v>63817360942.601471</v>
      </c>
      <c r="C1094" s="26">
        <v>73967925897.965393</v>
      </c>
      <c r="D1094" s="5">
        <f t="shared" si="86"/>
        <v>2.5532099540743944E-3</v>
      </c>
      <c r="E1094" s="4">
        <f>C1094*(1+ReservesUSDT!$H$18)</f>
        <v>74046623454.241837</v>
      </c>
      <c r="F1094" s="4">
        <f t="shared" si="87"/>
        <v>74235680030.310806</v>
      </c>
      <c r="G1094" s="5">
        <f t="shared" si="88"/>
        <v>2.2946858398622825E-3</v>
      </c>
      <c r="H1094" s="5"/>
      <c r="I1094" s="4">
        <f t="shared" si="89"/>
        <v>267754132.34541321</v>
      </c>
      <c r="J1094">
        <f t="shared" si="85"/>
        <v>1</v>
      </c>
    </row>
    <row r="1095" spans="1:10" x14ac:dyDescent="0.3">
      <c r="A1095" s="1">
        <v>45927</v>
      </c>
      <c r="B1095" s="26">
        <v>63817360942.601471</v>
      </c>
      <c r="C1095" s="26">
        <v>73769508933.577301</v>
      </c>
      <c r="D1095" s="5">
        <f t="shared" si="86"/>
        <v>0</v>
      </c>
      <c r="E1095" s="4">
        <f>C1095*(1+ReservesUSDT!$H$18)</f>
        <v>73847995385.783554</v>
      </c>
      <c r="F1095" s="4">
        <f t="shared" si="87"/>
        <v>73847995385.783554</v>
      </c>
      <c r="G1095" s="5">
        <f t="shared" si="88"/>
        <v>-5.2223492041691888E-3</v>
      </c>
      <c r="H1095" s="5"/>
      <c r="I1095" s="4">
        <f t="shared" si="89"/>
        <v>78486452.206253052</v>
      </c>
      <c r="J1095">
        <f t="shared" si="85"/>
        <v>1</v>
      </c>
    </row>
    <row r="1096" spans="1:10" x14ac:dyDescent="0.3">
      <c r="A1096" s="1">
        <v>45928</v>
      </c>
      <c r="B1096" s="26">
        <v>63817360942.601471</v>
      </c>
      <c r="C1096" s="26">
        <v>73723140848.841202</v>
      </c>
      <c r="D1096" s="5">
        <f t="shared" si="86"/>
        <v>0</v>
      </c>
      <c r="E1096" s="4">
        <f>C1096*(1+ReservesUSDT!$H$18)</f>
        <v>73801577968.111404</v>
      </c>
      <c r="F1096" s="4">
        <f t="shared" si="87"/>
        <v>73801577968.111404</v>
      </c>
      <c r="G1096" s="5">
        <f t="shared" si="88"/>
        <v>-6.2855352308026846E-4</v>
      </c>
      <c r="H1096" s="5"/>
      <c r="I1096" s="4">
        <f t="shared" si="89"/>
        <v>78437119.270202637</v>
      </c>
      <c r="J1096">
        <f t="shared" si="85"/>
        <v>1</v>
      </c>
    </row>
    <row r="1097" spans="1:10" x14ac:dyDescent="0.3">
      <c r="A1097" s="1">
        <v>45929</v>
      </c>
      <c r="B1097" s="26">
        <v>63782821673.964905</v>
      </c>
      <c r="C1097" s="26">
        <v>73668158839.964096</v>
      </c>
      <c r="D1097" s="5">
        <f t="shared" si="86"/>
        <v>-5.4122057268446791E-4</v>
      </c>
      <c r="E1097" s="4">
        <f>C1097*(1+ReservesUSDT!$H$18)</f>
        <v>73746537461.585693</v>
      </c>
      <c r="F1097" s="4">
        <f t="shared" si="87"/>
        <v>73706624318.347244</v>
      </c>
      <c r="G1097" s="5">
        <f t="shared" si="88"/>
        <v>-1.2866073108245499E-3</v>
      </c>
      <c r="H1097" s="5"/>
      <c r="I1097" s="4">
        <f t="shared" si="89"/>
        <v>38465478.383148193</v>
      </c>
      <c r="J1097">
        <f t="shared" si="85"/>
        <v>1</v>
      </c>
    </row>
    <row r="1098" spans="1:10" x14ac:dyDescent="0.3">
      <c r="A1098" s="18">
        <v>45930</v>
      </c>
      <c r="B1098" s="26">
        <v>73814526973</v>
      </c>
      <c r="C1098" s="26">
        <v>73503911954.777206</v>
      </c>
      <c r="D1098" s="5">
        <v>0</v>
      </c>
      <c r="E1098" s="4">
        <f>C1098*(1+ReservesUSDT!$H$19)</f>
        <v>73569286810.410675</v>
      </c>
      <c r="F1098" s="4">
        <f t="shared" si="87"/>
        <v>73569286810.410675</v>
      </c>
      <c r="G1098" s="5">
        <f t="shared" si="88"/>
        <v>-1.8632993873575459E-3</v>
      </c>
      <c r="H1098" s="5"/>
      <c r="I1098" s="4">
        <f t="shared" si="89"/>
        <v>65374855.633468628</v>
      </c>
      <c r="J1098">
        <f t="shared" si="85"/>
        <v>1</v>
      </c>
    </row>
    <row r="1099" spans="1:10" x14ac:dyDescent="0.3">
      <c r="A1099" s="1">
        <v>45931</v>
      </c>
      <c r="B1099" s="26">
        <v>73840912723.750336</v>
      </c>
      <c r="C1099" s="26">
        <v>73395860021.481003</v>
      </c>
      <c r="D1099" s="5">
        <f t="shared" si="86"/>
        <v>3.5746013464242772E-4</v>
      </c>
      <c r="E1099" s="4">
        <f>C1099*(1+ReservesUSDT!$H$19)</f>
        <v>73461138775.024765</v>
      </c>
      <c r="F1099" s="4">
        <f t="shared" si="87"/>
        <v>73487398203.58226</v>
      </c>
      <c r="G1099" s="5">
        <f t="shared" si="88"/>
        <v>-1.1130814281161007E-3</v>
      </c>
      <c r="H1099" s="5"/>
      <c r="I1099" s="4">
        <f t="shared" si="89"/>
        <v>91538182.101257324</v>
      </c>
      <c r="J1099">
        <f t="shared" si="85"/>
        <v>1</v>
      </c>
    </row>
    <row r="1100" spans="1:10" x14ac:dyDescent="0.3">
      <c r="A1100" s="1">
        <v>45932</v>
      </c>
      <c r="B1100" s="26">
        <v>73770117392.538483</v>
      </c>
      <c r="C1100" s="26">
        <v>73936203902.373596</v>
      </c>
      <c r="D1100" s="5">
        <f t="shared" si="86"/>
        <v>-9.5875482304381477E-4</v>
      </c>
      <c r="E1100" s="4">
        <f>C1100*(1+ReservesUSDT!$H$19)</f>
        <v>74001963241.266708</v>
      </c>
      <c r="F1100" s="4">
        <f t="shared" si="87"/>
        <v>73931013502.094437</v>
      </c>
      <c r="G1100" s="5">
        <f t="shared" si="88"/>
        <v>6.0366172889020821E-3</v>
      </c>
      <c r="H1100" s="5"/>
      <c r="I1100" s="4">
        <f t="shared" si="89"/>
        <v>-5190400.2791595459</v>
      </c>
      <c r="J1100">
        <f t="shared" si="85"/>
        <v>0</v>
      </c>
    </row>
    <row r="1101" spans="1:10" x14ac:dyDescent="0.3">
      <c r="A1101" s="1">
        <v>45933</v>
      </c>
      <c r="B1101" s="26">
        <v>73729005049.10614</v>
      </c>
      <c r="C1101" s="26">
        <v>74303858028.503998</v>
      </c>
      <c r="D1101" s="5">
        <f t="shared" si="86"/>
        <v>-5.5730348392397781E-4</v>
      </c>
      <c r="E1101" s="4">
        <f>C1101*(1+ReservesUSDT!$H$19)</f>
        <v>74369944361.359467</v>
      </c>
      <c r="F1101" s="4">
        <f t="shared" si="87"/>
        <v>74328497732.267639</v>
      </c>
      <c r="G1101" s="5">
        <f t="shared" si="88"/>
        <v>5.3764206838844697E-3</v>
      </c>
      <c r="H1101" s="5"/>
      <c r="I1101" s="4">
        <f t="shared" si="89"/>
        <v>24639703.763641357</v>
      </c>
      <c r="J1101">
        <f t="shared" si="85"/>
        <v>1</v>
      </c>
    </row>
    <row r="1102" spans="1:10" x14ac:dyDescent="0.3">
      <c r="A1102" s="1">
        <v>45934</v>
      </c>
      <c r="B1102" s="26">
        <v>73729005049.10614</v>
      </c>
      <c r="C1102" s="26">
        <v>75402867504.723999</v>
      </c>
      <c r="D1102" s="5">
        <f t="shared" si="86"/>
        <v>0</v>
      </c>
      <c r="E1102" s="4">
        <f>C1102*(1+ReservesUSDT!$H$19)</f>
        <v>75469931303.729736</v>
      </c>
      <c r="F1102" s="4">
        <f t="shared" si="87"/>
        <v>75469931303.729736</v>
      </c>
      <c r="G1102" s="5">
        <f t="shared" si="88"/>
        <v>1.535660757699635E-2</v>
      </c>
      <c r="H1102" s="5"/>
      <c r="I1102" s="4">
        <f t="shared" si="89"/>
        <v>67063799.005737305</v>
      </c>
      <c r="J1102">
        <f t="shared" si="85"/>
        <v>1</v>
      </c>
    </row>
    <row r="1103" spans="1:10" x14ac:dyDescent="0.3">
      <c r="A1103" s="1">
        <v>45935</v>
      </c>
      <c r="B1103" s="26">
        <v>73729005049.10614</v>
      </c>
      <c r="C1103" s="26">
        <v>75340591581.690399</v>
      </c>
      <c r="D1103" s="5">
        <f t="shared" si="86"/>
        <v>0</v>
      </c>
      <c r="E1103" s="4">
        <f>C1103*(1+ReservesUSDT!$H$19)</f>
        <v>75407599992.086609</v>
      </c>
      <c r="F1103" s="4">
        <f t="shared" si="87"/>
        <v>75407599992.086609</v>
      </c>
      <c r="G1103" s="5">
        <f t="shared" si="88"/>
        <v>-8.2590921399244756E-4</v>
      </c>
      <c r="H1103" s="5"/>
      <c r="I1103" s="4">
        <f t="shared" si="89"/>
        <v>67008410.396209717</v>
      </c>
      <c r="J1103">
        <f t="shared" si="85"/>
        <v>1</v>
      </c>
    </row>
    <row r="1104" spans="1:10" x14ac:dyDescent="0.3">
      <c r="A1104" s="1">
        <v>45936</v>
      </c>
      <c r="B1104" s="26">
        <v>73781229034.325668</v>
      </c>
      <c r="C1104" s="26">
        <v>75216551271.277496</v>
      </c>
      <c r="D1104" s="5">
        <f t="shared" si="86"/>
        <v>7.0832347710029673E-4</v>
      </c>
      <c r="E1104" s="4">
        <f>C1104*(1+ReservesUSDT!$H$19)</f>
        <v>75283449359.417786</v>
      </c>
      <c r="F1104" s="4">
        <f t="shared" si="87"/>
        <v>75336774394.036163</v>
      </c>
      <c r="G1104" s="5">
        <f t="shared" si="88"/>
        <v>-9.3923686813899535E-4</v>
      </c>
      <c r="H1104" s="5"/>
      <c r="I1104" s="4">
        <f t="shared" si="89"/>
        <v>120223122.75866699</v>
      </c>
      <c r="J1104">
        <f t="shared" si="85"/>
        <v>1</v>
      </c>
    </row>
    <row r="1105" spans="1:10" x14ac:dyDescent="0.3">
      <c r="A1105" s="1">
        <v>45937</v>
      </c>
      <c r="B1105" s="26">
        <v>73912691690.063156</v>
      </c>
      <c r="C1105" s="26">
        <v>75490408399.695404</v>
      </c>
      <c r="D1105" s="5">
        <f t="shared" si="86"/>
        <v>1.7817899953432147E-3</v>
      </c>
      <c r="E1105" s="4">
        <f>C1105*(1+ReservesUSDT!$H$19)</f>
        <v>75557550058.140427</v>
      </c>
      <c r="F1105" s="4">
        <f t="shared" si="87"/>
        <v>75692177744.906662</v>
      </c>
      <c r="G1105" s="5">
        <f t="shared" si="88"/>
        <v>4.71752810933505E-3</v>
      </c>
      <c r="H1105" s="5"/>
      <c r="I1105" s="4">
        <f t="shared" si="89"/>
        <v>201769345.21125793</v>
      </c>
      <c r="J1105">
        <f t="shared" si="85"/>
        <v>1</v>
      </c>
    </row>
    <row r="1106" spans="1:10" x14ac:dyDescent="0.3">
      <c r="A1106" s="1">
        <v>45938</v>
      </c>
      <c r="B1106" s="26">
        <v>73838536428.442276</v>
      </c>
      <c r="C1106" s="26">
        <v>75582405046.004807</v>
      </c>
      <c r="D1106" s="5">
        <f t="shared" si="86"/>
        <v>-1.0032818440956547E-3</v>
      </c>
      <c r="E1106" s="4">
        <f>C1106*(1+ReservesUSDT!$H$19)</f>
        <v>75649628526.863251</v>
      </c>
      <c r="F1106" s="4">
        <f t="shared" si="87"/>
        <v>75573730628.049667</v>
      </c>
      <c r="G1106" s="5">
        <f t="shared" si="88"/>
        <v>-1.564852807593648E-3</v>
      </c>
      <c r="H1106" s="5"/>
      <c r="I1106" s="4">
        <f t="shared" si="89"/>
        <v>-8674417.9551391602</v>
      </c>
      <c r="J1106">
        <f t="shared" si="85"/>
        <v>0</v>
      </c>
    </row>
    <row r="1107" spans="1:10" x14ac:dyDescent="0.3">
      <c r="A1107" s="1">
        <v>45939</v>
      </c>
      <c r="B1107" s="26">
        <v>73733965087.194809</v>
      </c>
      <c r="C1107" s="26">
        <v>75665318341.245804</v>
      </c>
      <c r="D1107" s="5">
        <f t="shared" si="86"/>
        <v>-1.4162163323592995E-3</v>
      </c>
      <c r="E1107" s="4">
        <f>C1107*(1+ReservesUSDT!$H$19)</f>
        <v>75732615565.726349</v>
      </c>
      <c r="F1107" s="4">
        <f t="shared" si="87"/>
        <v>75625361798.669876</v>
      </c>
      <c r="G1107" s="5">
        <f t="shared" si="88"/>
        <v>6.8318938592989748E-4</v>
      </c>
      <c r="H1107" s="5"/>
      <c r="I1107" s="4">
        <f t="shared" si="89"/>
        <v>-39956542.575927734</v>
      </c>
      <c r="J1107">
        <f t="shared" si="85"/>
        <v>0</v>
      </c>
    </row>
    <row r="1108" spans="1:10" x14ac:dyDescent="0.3">
      <c r="A1108" s="1">
        <v>45940</v>
      </c>
      <c r="B1108" s="26">
        <v>73785822557.040039</v>
      </c>
      <c r="C1108" s="26">
        <v>75574178484.0522</v>
      </c>
      <c r="D1108" s="5">
        <f t="shared" si="86"/>
        <v>7.0330504786912727E-4</v>
      </c>
      <c r="E1108" s="4">
        <f>C1108*(1+ReservesUSDT!$H$19)</f>
        <v>75641394648.153122</v>
      </c>
      <c r="F1108" s="4">
        <f t="shared" si="87"/>
        <v>75694593622.837021</v>
      </c>
      <c r="G1108" s="5">
        <f t="shared" si="88"/>
        <v>9.1545775809250343E-4</v>
      </c>
      <c r="H1108" s="5"/>
      <c r="I1108" s="4">
        <f t="shared" si="89"/>
        <v>120415138.78482056</v>
      </c>
      <c r="J1108">
        <f t="shared" si="85"/>
        <v>1</v>
      </c>
    </row>
    <row r="1109" spans="1:10" x14ac:dyDescent="0.3">
      <c r="A1109" s="1">
        <v>45941</v>
      </c>
      <c r="B1109" s="26">
        <v>73785822557.040039</v>
      </c>
      <c r="C1109" s="26">
        <v>75026867754.309799</v>
      </c>
      <c r="D1109" s="5">
        <f t="shared" si="86"/>
        <v>0</v>
      </c>
      <c r="E1109" s="4">
        <f>C1109*(1+ReservesUSDT!$H$19)</f>
        <v>75093597136.700851</v>
      </c>
      <c r="F1109" s="4">
        <f t="shared" si="87"/>
        <v>75093597136.700851</v>
      </c>
      <c r="G1109" s="5">
        <f t="shared" si="88"/>
        <v>-7.9397544444290286E-3</v>
      </c>
      <c r="H1109" s="5"/>
      <c r="I1109" s="4">
        <f t="shared" si="89"/>
        <v>66729382.391052246</v>
      </c>
      <c r="J1109">
        <f t="shared" si="85"/>
        <v>1</v>
      </c>
    </row>
    <row r="1110" spans="1:10" x14ac:dyDescent="0.3">
      <c r="A1110" s="1">
        <v>45942</v>
      </c>
      <c r="B1110" s="26">
        <v>73785822557.040039</v>
      </c>
      <c r="C1110" s="26">
        <v>75382187140.6008</v>
      </c>
      <c r="D1110" s="5">
        <f t="shared" si="86"/>
        <v>0</v>
      </c>
      <c r="E1110" s="4">
        <f>C1110*(1+ReservesUSDT!$H$19)</f>
        <v>75449232546.356659</v>
      </c>
      <c r="F1110" s="4">
        <f t="shared" si="87"/>
        <v>75449232546.356659</v>
      </c>
      <c r="G1110" s="5">
        <f t="shared" si="88"/>
        <v>4.7358952456147034E-3</v>
      </c>
      <c r="H1110" s="5"/>
      <c r="I1110" s="4">
        <f t="shared" si="89"/>
        <v>67045405.755859375</v>
      </c>
      <c r="J1110">
        <f t="shared" si="85"/>
        <v>1</v>
      </c>
    </row>
    <row r="1111" spans="1:10" x14ac:dyDescent="0.3">
      <c r="A1111" s="1">
        <v>45943</v>
      </c>
      <c r="B1111" s="26">
        <v>73785822557.040039</v>
      </c>
      <c r="C1111" s="26">
        <v>75639712687.316193</v>
      </c>
      <c r="D1111" s="5">
        <f t="shared" si="86"/>
        <v>0</v>
      </c>
      <c r="E1111" s="4">
        <f>C1111*(1+ReservesUSDT!$H$19)</f>
        <v>75706987137.962189</v>
      </c>
      <c r="F1111" s="4">
        <f t="shared" si="87"/>
        <v>75706987137.962189</v>
      </c>
      <c r="G1111" s="5">
        <f t="shared" si="88"/>
        <v>3.4162652542179691E-3</v>
      </c>
      <c r="H1111" s="5"/>
      <c r="I1111" s="4">
        <f t="shared" si="89"/>
        <v>67274450.645996094</v>
      </c>
      <c r="J1111">
        <f t="shared" si="85"/>
        <v>1</v>
      </c>
    </row>
    <row r="1112" spans="1:10" x14ac:dyDescent="0.3">
      <c r="A1112" s="1">
        <v>45944</v>
      </c>
      <c r="B1112" s="26">
        <v>73819211105.807632</v>
      </c>
      <c r="C1112" s="26">
        <v>75821593638.509995</v>
      </c>
      <c r="D1112" s="5">
        <f t="shared" si="86"/>
        <v>4.5250628929131213E-4</v>
      </c>
      <c r="E1112" s="4">
        <f>C1112*(1+ReservesUSDT!$H$19)</f>
        <v>75889029855.25267</v>
      </c>
      <c r="F1112" s="4">
        <f t="shared" si="87"/>
        <v>75923370118.550385</v>
      </c>
      <c r="G1112" s="5">
        <f t="shared" si="88"/>
        <v>2.8581639392659657E-3</v>
      </c>
      <c r="H1112" s="5"/>
      <c r="I1112" s="4">
        <f t="shared" si="89"/>
        <v>101776480.04039001</v>
      </c>
      <c r="J1112">
        <f t="shared" si="85"/>
        <v>1</v>
      </c>
    </row>
    <row r="1113" spans="1:10" x14ac:dyDescent="0.3">
      <c r="A1113" s="1">
        <v>45945</v>
      </c>
      <c r="B1113" s="26">
        <v>73709727219.669617</v>
      </c>
      <c r="C1113" s="26">
        <v>76219878474.082108</v>
      </c>
      <c r="D1113" s="5">
        <f t="shared" si="86"/>
        <v>-1.4831354128275456E-3</v>
      </c>
      <c r="E1113" s="4">
        <f>C1113*(1+ReservesUSDT!$H$19)</f>
        <v>76287668927.938614</v>
      </c>
      <c r="F1113" s="4">
        <f t="shared" si="87"/>
        <v>76174523984.589523</v>
      </c>
      <c r="G1113" s="5">
        <f t="shared" si="88"/>
        <v>3.3079915399826841E-3</v>
      </c>
      <c r="H1113" s="5"/>
      <c r="I1113" s="4">
        <f t="shared" si="89"/>
        <v>-45354489.492584229</v>
      </c>
      <c r="J1113">
        <f t="shared" si="85"/>
        <v>0</v>
      </c>
    </row>
    <row r="1114" spans="1:10" x14ac:dyDescent="0.3">
      <c r="A1114" s="1">
        <v>45946</v>
      </c>
      <c r="B1114" s="26">
        <v>73806052097.715912</v>
      </c>
      <c r="C1114" s="26">
        <v>76066936940.326996</v>
      </c>
      <c r="D1114" s="5">
        <f t="shared" si="86"/>
        <v>1.3068136551262484E-3</v>
      </c>
      <c r="E1114" s="4">
        <f>C1114*(1+ReservesUSDT!$H$19)</f>
        <v>76134591366.992249</v>
      </c>
      <c r="F1114" s="4">
        <f t="shared" si="87"/>
        <v>76234085090.618088</v>
      </c>
      <c r="G1114" s="5">
        <f t="shared" si="88"/>
        <v>7.8190322581620539E-4</v>
      </c>
      <c r="H1114" s="5"/>
      <c r="I1114" s="4">
        <f t="shared" si="89"/>
        <v>167148150.29109192</v>
      </c>
      <c r="J1114">
        <f t="shared" si="85"/>
        <v>1</v>
      </c>
    </row>
    <row r="1115" spans="1:10" x14ac:dyDescent="0.3">
      <c r="A1115" s="1">
        <v>45947</v>
      </c>
      <c r="B1115" s="26">
        <v>73917842249.264923</v>
      </c>
      <c r="C1115" s="26">
        <v>75948741220.901505</v>
      </c>
      <c r="D1115" s="5">
        <f t="shared" si="86"/>
        <v>1.5146474898969813E-3</v>
      </c>
      <c r="E1115" s="4">
        <f>C1115*(1+ReservesUSDT!$H$19)</f>
        <v>76016290523.527939</v>
      </c>
      <c r="F1115" s="4">
        <f t="shared" si="87"/>
        <v>76131428407.16069</v>
      </c>
      <c r="G1115" s="5">
        <f t="shared" si="88"/>
        <v>-1.34659822224365E-3</v>
      </c>
      <c r="H1115" s="5"/>
      <c r="I1115" s="4">
        <f t="shared" si="89"/>
        <v>182687186.25918579</v>
      </c>
      <c r="J1115">
        <f t="shared" si="85"/>
        <v>1</v>
      </c>
    </row>
    <row r="1116" spans="1:10" x14ac:dyDescent="0.3">
      <c r="A1116" s="1">
        <v>45948</v>
      </c>
      <c r="B1116" s="26">
        <v>73917842249.264923</v>
      </c>
      <c r="C1116" s="26">
        <v>76033638109.439896</v>
      </c>
      <c r="D1116" s="5">
        <f t="shared" si="86"/>
        <v>0</v>
      </c>
      <c r="E1116" s="4">
        <f>C1116*(1+ReservesUSDT!$H$19)</f>
        <v>76101262919.909164</v>
      </c>
      <c r="F1116" s="4">
        <f t="shared" si="87"/>
        <v>76101262919.909164</v>
      </c>
      <c r="G1116" s="5">
        <f t="shared" si="88"/>
        <v>-3.9622909858195445E-4</v>
      </c>
      <c r="H1116" s="5"/>
      <c r="I1116" s="4">
        <f t="shared" si="89"/>
        <v>67624810.469268799</v>
      </c>
      <c r="J1116">
        <f t="shared" si="85"/>
        <v>1</v>
      </c>
    </row>
    <row r="1117" spans="1:10" x14ac:dyDescent="0.3">
      <c r="A1117" s="1">
        <v>45949</v>
      </c>
      <c r="B1117" s="26">
        <v>73917842249.264923</v>
      </c>
      <c r="C1117" s="26">
        <v>75939549186.604904</v>
      </c>
      <c r="D1117" s="5">
        <f t="shared" si="86"/>
        <v>0</v>
      </c>
      <c r="E1117" s="4">
        <f>C1117*(1+ReservesUSDT!$H$19)</f>
        <v>76007090313.776459</v>
      </c>
      <c r="F1117" s="4">
        <f t="shared" si="87"/>
        <v>76007090313.776459</v>
      </c>
      <c r="G1117" s="5">
        <f t="shared" si="88"/>
        <v>-1.2374644325129696E-3</v>
      </c>
      <c r="H1117" s="5"/>
      <c r="I1117" s="4">
        <f t="shared" si="89"/>
        <v>67541127.171554565</v>
      </c>
      <c r="J1117">
        <f t="shared" si="85"/>
        <v>1</v>
      </c>
    </row>
    <row r="1118" spans="1:10" x14ac:dyDescent="0.3">
      <c r="A1118" s="1">
        <v>45950</v>
      </c>
      <c r="B1118" s="26">
        <v>74149661705.601379</v>
      </c>
      <c r="C1118" s="26">
        <v>75939618382.203705</v>
      </c>
      <c r="D1118" s="5">
        <f t="shared" si="86"/>
        <v>3.1361772649520438E-3</v>
      </c>
      <c r="E1118" s="4">
        <f>C1118*(1+ReservesUSDT!$H$19)</f>
        <v>76007159570.918274</v>
      </c>
      <c r="F1118" s="4">
        <f t="shared" si="87"/>
        <v>76245531496.738174</v>
      </c>
      <c r="G1118" s="5">
        <f t="shared" si="88"/>
        <v>3.1370913157887019E-3</v>
      </c>
      <c r="H1118" s="5"/>
      <c r="I1118" s="4">
        <f t="shared" si="89"/>
        <v>305913114.5344696</v>
      </c>
      <c r="J1118">
        <f t="shared" si="85"/>
        <v>1</v>
      </c>
    </row>
    <row r="1119" spans="1:10" x14ac:dyDescent="0.3">
      <c r="A1119" s="1">
        <v>45951</v>
      </c>
      <c r="B1119" s="26">
        <v>74163654632.002975</v>
      </c>
      <c r="C1119" s="26">
        <v>76201196395.608902</v>
      </c>
      <c r="D1119" s="5">
        <f t="shared" si="86"/>
        <v>1.8871193852714531E-4</v>
      </c>
      <c r="E1119" s="4">
        <f>C1119*(1+ReservesUSDT!$H$19)</f>
        <v>76268970233.503738</v>
      </c>
      <c r="F1119" s="4">
        <f t="shared" si="87"/>
        <v>76283363098.725967</v>
      </c>
      <c r="G1119" s="5">
        <f t="shared" si="88"/>
        <v>4.9618123508538231E-4</v>
      </c>
      <c r="H1119" s="5"/>
      <c r="I1119" s="4">
        <f t="shared" si="89"/>
        <v>82166703.11706543</v>
      </c>
      <c r="J1119">
        <f t="shared" si="85"/>
        <v>1</v>
      </c>
    </row>
    <row r="1120" spans="1:10" x14ac:dyDescent="0.3">
      <c r="A1120" s="1">
        <v>45952</v>
      </c>
      <c r="B1120" s="26">
        <v>74138330119.276672</v>
      </c>
      <c r="C1120" s="26">
        <v>76780747878.549698</v>
      </c>
      <c r="D1120" s="5">
        <f t="shared" si="86"/>
        <v>-3.4146797177083977E-4</v>
      </c>
      <c r="E1120" s="4">
        <f>C1120*(1+ReservesUSDT!$H$19)</f>
        <v>76849037173.289246</v>
      </c>
      <c r="F1120" s="4">
        <f t="shared" si="87"/>
        <v>76822795688.433136</v>
      </c>
      <c r="G1120" s="5">
        <f t="shared" si="88"/>
        <v>7.0714316699571128E-3</v>
      </c>
      <c r="H1120" s="5"/>
      <c r="I1120" s="4">
        <f t="shared" si="89"/>
        <v>42047809.88343811</v>
      </c>
      <c r="J1120">
        <f t="shared" si="85"/>
        <v>1</v>
      </c>
    </row>
    <row r="1121" spans="1:10" x14ac:dyDescent="0.3">
      <c r="A1121" s="1">
        <v>45953</v>
      </c>
      <c r="B1121" s="26">
        <v>74118300262.295486</v>
      </c>
      <c r="C1121" s="26">
        <v>76534953556.2341</v>
      </c>
      <c r="D1121" s="5">
        <f t="shared" si="86"/>
        <v>-2.7016870961297737E-4</v>
      </c>
      <c r="E1121" s="4">
        <f>C1121*(1+ReservesUSDT!$H$19)</f>
        <v>76603024239.910507</v>
      </c>
      <c r="F1121" s="4">
        <f t="shared" si="87"/>
        <v>76582328499.699158</v>
      </c>
      <c r="G1121" s="5">
        <f t="shared" si="88"/>
        <v>-3.1301540978699938E-3</v>
      </c>
      <c r="H1121" s="5"/>
      <c r="I1121" s="4">
        <f t="shared" si="89"/>
        <v>47374943.465057373</v>
      </c>
      <c r="J1121">
        <f t="shared" si="85"/>
        <v>1</v>
      </c>
    </row>
    <row r="1122" spans="1:10" x14ac:dyDescent="0.3">
      <c r="A1122" s="1">
        <v>45954</v>
      </c>
      <c r="B1122" s="26">
        <v>74289305535.813202</v>
      </c>
      <c r="C1122" s="26">
        <v>76493628580.560394</v>
      </c>
      <c r="D1122" s="5">
        <f t="shared" si="86"/>
        <v>2.3071936743361485E-3</v>
      </c>
      <c r="E1122" s="4">
        <f>C1122*(1+ReservesUSDT!$H$19)</f>
        <v>76561662509.535629</v>
      </c>
      <c r="F1122" s="4">
        <f t="shared" si="87"/>
        <v>76738305092.974289</v>
      </c>
      <c r="G1122" s="5">
        <f t="shared" si="88"/>
        <v>2.0367178216021986E-3</v>
      </c>
      <c r="H1122" s="5"/>
      <c r="I1122" s="4">
        <f t="shared" si="89"/>
        <v>244676512.41389465</v>
      </c>
      <c r="J1122">
        <f t="shared" si="85"/>
        <v>1</v>
      </c>
    </row>
    <row r="1123" spans="1:10" x14ac:dyDescent="0.3">
      <c r="A1123" s="1">
        <v>45955</v>
      </c>
      <c r="B1123" s="26">
        <v>74289305535.813202</v>
      </c>
      <c r="C1123" s="26">
        <v>76326620231.946304</v>
      </c>
      <c r="D1123" s="5">
        <f t="shared" si="86"/>
        <v>0</v>
      </c>
      <c r="E1123" s="4">
        <f>C1123*(1+ReservesUSDT!$H$19)</f>
        <v>76394505622.613998</v>
      </c>
      <c r="F1123" s="4">
        <f t="shared" si="87"/>
        <v>76394505622.613998</v>
      </c>
      <c r="G1123" s="5">
        <f t="shared" si="88"/>
        <v>-4.480154597417174E-3</v>
      </c>
      <c r="H1123" s="5"/>
      <c r="I1123" s="4">
        <f t="shared" si="89"/>
        <v>67885390.667694092</v>
      </c>
      <c r="J1123">
        <f t="shared" si="85"/>
        <v>1</v>
      </c>
    </row>
    <row r="1124" spans="1:10" x14ac:dyDescent="0.3">
      <c r="A1124" s="1">
        <v>45956</v>
      </c>
      <c r="B1124" s="26">
        <v>74289305535.813202</v>
      </c>
      <c r="C1124" s="26">
        <v>76278128433.615204</v>
      </c>
      <c r="D1124" s="5">
        <f t="shared" si="86"/>
        <v>0</v>
      </c>
      <c r="E1124" s="4">
        <f>C1124*(1+ReservesUSDT!$H$19)</f>
        <v>76345970695.363205</v>
      </c>
      <c r="F1124" s="4">
        <f t="shared" si="87"/>
        <v>76345970695.363205</v>
      </c>
      <c r="G1124" s="5">
        <f t="shared" si="88"/>
        <v>-6.3531960649832831E-4</v>
      </c>
      <c r="H1124" s="5"/>
      <c r="I1124" s="4">
        <f t="shared" si="89"/>
        <v>67842261.748001099</v>
      </c>
      <c r="J1124">
        <f t="shared" si="85"/>
        <v>1</v>
      </c>
    </row>
    <row r="1125" spans="1:10" x14ac:dyDescent="0.3">
      <c r="A1125" s="1">
        <v>45957</v>
      </c>
      <c r="B1125" s="26">
        <v>74474845002.082733</v>
      </c>
      <c r="C1125" s="26">
        <v>76236838551.976395</v>
      </c>
      <c r="D1125" s="5">
        <f t="shared" si="86"/>
        <v>2.4975259215485176E-3</v>
      </c>
      <c r="E1125" s="4">
        <f>C1125*(1+ReservesUSDT!$H$19)</f>
        <v>76304644090.236084</v>
      </c>
      <c r="F1125" s="4">
        <f t="shared" si="87"/>
        <v>76495216916.78598</v>
      </c>
      <c r="G1125" s="5">
        <f t="shared" si="88"/>
        <v>1.9548670357247759E-3</v>
      </c>
      <c r="H1125" s="5"/>
      <c r="I1125" s="4">
        <f t="shared" si="89"/>
        <v>258378364.80958557</v>
      </c>
      <c r="J1125">
        <f t="shared" si="85"/>
        <v>1</v>
      </c>
    </row>
    <row r="1126" spans="1:10" x14ac:dyDescent="0.3">
      <c r="A1126" s="1">
        <v>45958</v>
      </c>
      <c r="B1126" s="26">
        <v>74554315590.659271</v>
      </c>
      <c r="C1126" s="26">
        <v>76159183452.117905</v>
      </c>
      <c r="D1126" s="5">
        <f t="shared" si="86"/>
        <v>1.0670796102269921E-3</v>
      </c>
      <c r="E1126" s="4">
        <f>C1126*(1+ReservesUSDT!$H$19)</f>
        <v>76226919923.428543</v>
      </c>
      <c r="F1126" s="4">
        <f t="shared" si="87"/>
        <v>76308260115.429245</v>
      </c>
      <c r="G1126" s="5">
        <f t="shared" si="88"/>
        <v>-2.4440325669003986E-3</v>
      </c>
      <c r="H1126" s="5"/>
      <c r="I1126" s="4">
        <f t="shared" si="89"/>
        <v>149076663.31134033</v>
      </c>
      <c r="J1126">
        <f t="shared" si="85"/>
        <v>1</v>
      </c>
    </row>
    <row r="1127" spans="1:10" x14ac:dyDescent="0.3">
      <c r="A1127" s="1">
        <v>45959</v>
      </c>
      <c r="B1127" s="26">
        <v>74131262246.152313</v>
      </c>
      <c r="C1127" s="26">
        <v>76198885072.769806</v>
      </c>
      <c r="D1127" s="5">
        <f t="shared" si="86"/>
        <v>-5.6744313344613594E-3</v>
      </c>
      <c r="E1127" s="4">
        <f>C1127*(1+ReservesUSDT!$H$19)</f>
        <v>76266656854.959137</v>
      </c>
      <c r="F1127" s="4">
        <f t="shared" si="87"/>
        <v>75833886947.526749</v>
      </c>
      <c r="G1127" s="5">
        <f t="shared" si="88"/>
        <v>-6.2165375961255849E-3</v>
      </c>
      <c r="H1127" s="5"/>
      <c r="I1127" s="4">
        <f t="shared" si="89"/>
        <v>-364998125.24305725</v>
      </c>
      <c r="J1127">
        <f t="shared" si="85"/>
        <v>0</v>
      </c>
    </row>
    <row r="1128" spans="1:10" x14ac:dyDescent="0.3">
      <c r="A1128" s="1">
        <v>45960</v>
      </c>
      <c r="B1128" s="26">
        <v>74356584588.880768</v>
      </c>
      <c r="C1128" s="26">
        <v>76301584814.626999</v>
      </c>
      <c r="D1128" s="5">
        <f t="shared" si="86"/>
        <v>3.0395050064070594E-3</v>
      </c>
      <c r="E1128" s="4">
        <f>C1128*(1+ReservesUSDT!$H$19)</f>
        <v>76369447938.632278</v>
      </c>
      <c r="F1128" s="4">
        <f t="shared" si="87"/>
        <v>76601573257.978302</v>
      </c>
      <c r="G1128" s="5">
        <f t="shared" si="88"/>
        <v>1.0123262058065859E-2</v>
      </c>
      <c r="H1128" s="5"/>
      <c r="I1128" s="4">
        <f t="shared" si="89"/>
        <v>299988443.3513031</v>
      </c>
      <c r="J1128">
        <f t="shared" si="85"/>
        <v>1</v>
      </c>
    </row>
    <row r="1129" spans="1:10" x14ac:dyDescent="0.3">
      <c r="A1129" s="1">
        <v>45961</v>
      </c>
      <c r="B1129" s="26">
        <v>74486155975.690628</v>
      </c>
      <c r="C1129" s="26">
        <v>75950060281.338104</v>
      </c>
      <c r="D1129" s="5">
        <f t="shared" si="86"/>
        <v>1.7425677567933404E-3</v>
      </c>
      <c r="E1129" s="4">
        <f>C1129*(1+ReservesUSDT!$H$19)</f>
        <v>76017610757.145432</v>
      </c>
      <c r="F1129" s="4">
        <f t="shared" si="87"/>
        <v>76150076594.599289</v>
      </c>
      <c r="G1129" s="5">
        <f t="shared" si="88"/>
        <v>-5.8940912591764327E-3</v>
      </c>
      <c r="H1129" s="5"/>
      <c r="I1129" s="4">
        <f t="shared" si="89"/>
        <v>200016313.26118469</v>
      </c>
      <c r="J1129">
        <f t="shared" si="85"/>
        <v>1</v>
      </c>
    </row>
    <row r="1130" spans="1:10" x14ac:dyDescent="0.3">
      <c r="A1130" s="1">
        <v>45962</v>
      </c>
      <c r="B1130" s="26">
        <v>74486155975.690628</v>
      </c>
      <c r="C1130" s="26">
        <v>75912385027.861099</v>
      </c>
      <c r="D1130" s="5">
        <f t="shared" si="86"/>
        <v>0</v>
      </c>
      <c r="E1130" s="4">
        <f>C1130*(1+ReservesUSDT!$H$19)</f>
        <v>75979901995.053833</v>
      </c>
      <c r="F1130" s="4">
        <f t="shared" si="87"/>
        <v>75979901995.053833</v>
      </c>
      <c r="G1130" s="5">
        <f t="shared" si="88"/>
        <v>-2.2347265709451044E-3</v>
      </c>
      <c r="H1130" s="5"/>
      <c r="I1130" s="4">
        <f t="shared" si="89"/>
        <v>67516967.192733765</v>
      </c>
      <c r="J1130">
        <f t="shared" si="85"/>
        <v>1</v>
      </c>
    </row>
    <row r="1131" spans="1:10" x14ac:dyDescent="0.3">
      <c r="A1131" s="1">
        <v>45963</v>
      </c>
      <c r="B1131" s="26">
        <v>74486155975.690628</v>
      </c>
      <c r="C1131" s="26">
        <v>75855338093.964996</v>
      </c>
      <c r="D1131" s="5">
        <f t="shared" si="86"/>
        <v>0</v>
      </c>
      <c r="E1131" s="4">
        <f>C1131*(1+ReservesUSDT!$H$19)</f>
        <v>75922804323.245026</v>
      </c>
      <c r="F1131" s="4">
        <f t="shared" si="87"/>
        <v>75922804323.245026</v>
      </c>
      <c r="G1131" s="5">
        <f t="shared" si="88"/>
        <v>-7.514838833633181E-4</v>
      </c>
      <c r="H1131" s="5"/>
      <c r="I1131" s="4">
        <f t="shared" si="89"/>
        <v>67466229.280029297</v>
      </c>
      <c r="J1131">
        <f t="shared" si="85"/>
        <v>1</v>
      </c>
    </row>
    <row r="1132" spans="1:10" x14ac:dyDescent="0.3">
      <c r="A1132" s="1">
        <v>45964</v>
      </c>
      <c r="B1132" s="26">
        <v>74210569179.843628</v>
      </c>
      <c r="C1132" s="26">
        <v>75797588536.420105</v>
      </c>
      <c r="D1132" s="5">
        <f t="shared" si="86"/>
        <v>-3.6998391477866153E-3</v>
      </c>
      <c r="E1132" s="4">
        <f>C1132*(1+ReservesUSDT!$H$19)</f>
        <v>75865003402.869415</v>
      </c>
      <c r="F1132" s="4">
        <f t="shared" si="87"/>
        <v>75584315093.33252</v>
      </c>
      <c r="G1132" s="5">
        <f t="shared" si="88"/>
        <v>-4.4583341320135091E-3</v>
      </c>
      <c r="H1132" s="5"/>
      <c r="I1132" s="4">
        <f t="shared" si="89"/>
        <v>-213273443.08758545</v>
      </c>
      <c r="J1132">
        <f t="shared" si="85"/>
        <v>0</v>
      </c>
    </row>
    <row r="1133" spans="1:10" x14ac:dyDescent="0.3">
      <c r="A1133" s="1">
        <v>45965</v>
      </c>
      <c r="B1133" s="26">
        <v>74181313323.720413</v>
      </c>
      <c r="C1133" s="26">
        <v>75556937074.627899</v>
      </c>
      <c r="D1133" s="5">
        <f t="shared" si="86"/>
        <v>-3.9422762076268944E-4</v>
      </c>
      <c r="E1133" s="4">
        <f>C1133*(1+ReservesUSDT!$H$19)</f>
        <v>75624137904.107544</v>
      </c>
      <c r="F1133" s="4">
        <f t="shared" si="87"/>
        <v>75594324780.149384</v>
      </c>
      <c r="G1133" s="5">
        <f t="shared" si="88"/>
        <v>1.324307404850321E-4</v>
      </c>
      <c r="H1133" s="5"/>
      <c r="I1133" s="4">
        <f t="shared" si="89"/>
        <v>37387705.521484375</v>
      </c>
      <c r="J1133">
        <f t="shared" si="85"/>
        <v>1</v>
      </c>
    </row>
    <row r="1134" spans="1:10" x14ac:dyDescent="0.3">
      <c r="A1134" s="1">
        <v>45966</v>
      </c>
      <c r="B1134" s="26">
        <v>74141998942.722519</v>
      </c>
      <c r="C1134" s="26">
        <v>75145449692.4254</v>
      </c>
      <c r="D1134" s="5">
        <f t="shared" si="86"/>
        <v>-5.2997688011170621E-4</v>
      </c>
      <c r="E1134" s="4">
        <f>C1134*(1+ReservesUSDT!$H$19)</f>
        <v>75212284542.360687</v>
      </c>
      <c r="F1134" s="4">
        <f t="shared" si="87"/>
        <v>75172423770.45285</v>
      </c>
      <c r="G1134" s="5">
        <f t="shared" si="88"/>
        <v>-5.5811201558257969E-3</v>
      </c>
      <c r="H1134" s="5"/>
      <c r="I1134" s="4">
        <f t="shared" si="89"/>
        <v>26974078.027450562</v>
      </c>
      <c r="J1134">
        <f t="shared" si="85"/>
        <v>1</v>
      </c>
    </row>
    <row r="1135" spans="1:10" x14ac:dyDescent="0.3">
      <c r="A1135" s="1">
        <v>45967</v>
      </c>
      <c r="B1135" s="26">
        <v>74317247773.567932</v>
      </c>
      <c r="C1135" s="26">
        <v>75296518973.280807</v>
      </c>
      <c r="D1135" s="5">
        <f t="shared" si="86"/>
        <v>2.3636917448206316E-3</v>
      </c>
      <c r="E1135" s="4">
        <f>C1135*(1+ReservesUSDT!$H$19)</f>
        <v>75363488185.213486</v>
      </c>
      <c r="F1135" s="4">
        <f t="shared" si="87"/>
        <v>75541624240.097763</v>
      </c>
      <c r="G1135" s="5">
        <f t="shared" si="88"/>
        <v>4.911381742489858E-3</v>
      </c>
      <c r="H1135" s="5"/>
      <c r="I1135" s="4">
        <f t="shared" si="89"/>
        <v>245105266.81695557</v>
      </c>
      <c r="J1135">
        <f t="shared" si="85"/>
        <v>1</v>
      </c>
    </row>
    <row r="1136" spans="1:10" x14ac:dyDescent="0.3">
      <c r="A1136" s="1">
        <v>45968</v>
      </c>
      <c r="B1136" s="26">
        <v>74321647451.030182</v>
      </c>
      <c r="C1136" s="26">
        <v>75451938946.939407</v>
      </c>
      <c r="D1136" s="5">
        <f t="shared" si="86"/>
        <v>5.9201297061683823E-5</v>
      </c>
      <c r="E1136" s="4">
        <f>C1136*(1+ReservesUSDT!$H$19)</f>
        <v>75519046390.403854</v>
      </c>
      <c r="F1136" s="4">
        <f t="shared" si="87"/>
        <v>75523517215.90303</v>
      </c>
      <c r="G1136" s="5">
        <f t="shared" si="88"/>
        <v>-2.3969598717102236E-4</v>
      </c>
      <c r="H1136" s="5"/>
      <c r="I1136" s="4">
        <f t="shared" si="89"/>
        <v>71578268.963623047</v>
      </c>
      <c r="J1136">
        <f t="shared" si="85"/>
        <v>1</v>
      </c>
    </row>
    <row r="1137" spans="1:10" x14ac:dyDescent="0.3">
      <c r="A1137" s="1">
        <v>45969</v>
      </c>
      <c r="B1137" s="26">
        <v>74321647451.030182</v>
      </c>
      <c r="C1137" s="26">
        <v>75779329530.512894</v>
      </c>
      <c r="D1137" s="5">
        <f t="shared" si="86"/>
        <v>0</v>
      </c>
      <c r="E1137" s="4">
        <f>C1137*(1+ReservesUSDT!$H$19)</f>
        <v>75846728157.284027</v>
      </c>
      <c r="F1137" s="4">
        <f t="shared" si="87"/>
        <v>75846728157.284027</v>
      </c>
      <c r="G1137" s="5">
        <f t="shared" si="88"/>
        <v>4.2796065821062955E-3</v>
      </c>
      <c r="H1137" s="5"/>
      <c r="I1137" s="4">
        <f t="shared" si="89"/>
        <v>67398626.771133423</v>
      </c>
      <c r="J1137">
        <f t="shared" si="85"/>
        <v>1</v>
      </c>
    </row>
    <row r="1138" spans="1:10" x14ac:dyDescent="0.3">
      <c r="A1138" s="1">
        <v>45970</v>
      </c>
      <c r="B1138" s="26">
        <v>74321647451.030182</v>
      </c>
      <c r="C1138" s="26">
        <v>75700645708.509399</v>
      </c>
      <c r="D1138" s="5">
        <f t="shared" si="86"/>
        <v>0</v>
      </c>
      <c r="E1138" s="4">
        <f>C1138*(1+ReservesUSDT!$H$19)</f>
        <v>75767974353.379333</v>
      </c>
      <c r="F1138" s="4">
        <f t="shared" si="87"/>
        <v>75767974353.379333</v>
      </c>
      <c r="G1138" s="5">
        <f t="shared" si="88"/>
        <v>-1.0383282946810988E-3</v>
      </c>
      <c r="H1138" s="5"/>
      <c r="I1138" s="4">
        <f t="shared" si="89"/>
        <v>67328644.869934082</v>
      </c>
      <c r="J1138">
        <f t="shared" si="85"/>
        <v>1</v>
      </c>
    </row>
    <row r="1139" spans="1:10" x14ac:dyDescent="0.3">
      <c r="A1139" s="1">
        <v>45971</v>
      </c>
      <c r="B1139" s="26">
        <v>74197053391.788391</v>
      </c>
      <c r="C1139" s="26">
        <v>75757366577.005707</v>
      </c>
      <c r="D1139" s="5">
        <f t="shared" si="86"/>
        <v>-1.6764168114530103E-3</v>
      </c>
      <c r="E1139" s="4">
        <f>C1139*(1+ReservesUSDT!$H$19)</f>
        <v>75824745669.783646</v>
      </c>
      <c r="F1139" s="4">
        <f t="shared" si="87"/>
        <v>75697631791.418671</v>
      </c>
      <c r="G1139" s="5">
        <f t="shared" si="88"/>
        <v>-9.2839438510771647E-4</v>
      </c>
      <c r="H1139" s="5"/>
      <c r="I1139" s="4">
        <f t="shared" si="89"/>
        <v>-59734785.587036133</v>
      </c>
      <c r="J1139">
        <f t="shared" si="85"/>
        <v>0</v>
      </c>
    </row>
    <row r="1140" spans="1:10" x14ac:dyDescent="0.3">
      <c r="A1140" s="1">
        <v>45972</v>
      </c>
      <c r="B1140" s="26">
        <v>74379464435.756958</v>
      </c>
      <c r="C1140" s="26">
        <v>76155747955.871399</v>
      </c>
      <c r="D1140" s="5">
        <f t="shared" si="86"/>
        <v>2.4584674947314669E-3</v>
      </c>
      <c r="E1140" s="4">
        <f>C1140*(1+ReservesUSDT!$H$19)</f>
        <v>76223481371.62941</v>
      </c>
      <c r="F1140" s="4">
        <f t="shared" si="87"/>
        <v>76410874322.916824</v>
      </c>
      <c r="G1140" s="5">
        <f t="shared" si="88"/>
        <v>9.4222568740784454E-3</v>
      </c>
      <c r="H1140" s="5"/>
      <c r="I1140" s="4">
        <f t="shared" si="89"/>
        <v>255126367.04542542</v>
      </c>
      <c r="J1140">
        <f t="shared" si="85"/>
        <v>1</v>
      </c>
    </row>
    <row r="1141" spans="1:10" x14ac:dyDescent="0.3">
      <c r="A1141" s="1">
        <v>45973</v>
      </c>
      <c r="B1141" s="26">
        <v>74180931037.51236</v>
      </c>
      <c r="C1141" s="26">
        <v>75967424757.972794</v>
      </c>
      <c r="D1141" s="5">
        <f t="shared" si="86"/>
        <v>-2.6691963937986629E-3</v>
      </c>
      <c r="E1141" s="4">
        <f>C1141*(1+ReservesUSDT!$H$19)</f>
        <v>76034990677.85817</v>
      </c>
      <c r="F1141" s="4">
        <f t="shared" si="87"/>
        <v>75832038354.938309</v>
      </c>
      <c r="G1141" s="5">
        <f t="shared" si="88"/>
        <v>-7.5753087908969731E-3</v>
      </c>
      <c r="H1141" s="5"/>
      <c r="I1141" s="4">
        <f t="shared" si="89"/>
        <v>-135386403.03448486</v>
      </c>
      <c r="J1141">
        <f t="shared" si="85"/>
        <v>0</v>
      </c>
    </row>
    <row r="1142" spans="1:10" x14ac:dyDescent="0.3">
      <c r="A1142" s="1">
        <v>45974</v>
      </c>
      <c r="B1142" s="26">
        <v>74123372756.126556</v>
      </c>
      <c r="C1142" s="26">
        <v>76052521919.116196</v>
      </c>
      <c r="D1142" s="5">
        <f t="shared" si="86"/>
        <v>-7.7591748419410819E-4</v>
      </c>
      <c r="E1142" s="4">
        <f>C1142*(1+ReservesUSDT!$H$19)</f>
        <v>76120163524.96817</v>
      </c>
      <c r="F1142" s="4">
        <f t="shared" si="87"/>
        <v>76061100559.189423</v>
      </c>
      <c r="G1142" s="5">
        <f t="shared" si="88"/>
        <v>3.0206520782016799E-3</v>
      </c>
      <c r="H1142" s="5"/>
      <c r="I1142" s="4">
        <f t="shared" si="89"/>
        <v>8578640.0732269287</v>
      </c>
      <c r="J1142">
        <f t="shared" si="85"/>
        <v>1</v>
      </c>
    </row>
    <row r="1143" spans="1:10" x14ac:dyDescent="0.3">
      <c r="A1143" s="1">
        <v>45975</v>
      </c>
      <c r="B1143" s="26">
        <v>74162220824.819046</v>
      </c>
      <c r="C1143" s="26">
        <v>75578542259.787003</v>
      </c>
      <c r="D1143" s="5">
        <f t="shared" si="86"/>
        <v>5.2410012183746319E-4</v>
      </c>
      <c r="E1143" s="4">
        <f>C1143*(1+ReservesUSDT!$H$19)</f>
        <v>75645762305.05835</v>
      </c>
      <c r="F1143" s="4">
        <f t="shared" si="87"/>
        <v>75685408258.29892</v>
      </c>
      <c r="G1143" s="5">
        <f t="shared" si="88"/>
        <v>-4.9393487357988694E-3</v>
      </c>
      <c r="H1143" s="5"/>
      <c r="I1143" s="4">
        <f t="shared" si="89"/>
        <v>106865998.51191711</v>
      </c>
      <c r="J1143">
        <f t="shared" si="85"/>
        <v>1</v>
      </c>
    </row>
    <row r="1144" spans="1:10" x14ac:dyDescent="0.3">
      <c r="A1144" s="1">
        <v>45976</v>
      </c>
      <c r="B1144" s="26">
        <v>74162220824.819046</v>
      </c>
      <c r="C1144" s="26">
        <v>74989995354.035599</v>
      </c>
      <c r="D1144" s="5">
        <f t="shared" si="86"/>
        <v>0</v>
      </c>
      <c r="E1144" s="4">
        <f>C1144*(1+ReservesUSDT!$H$19)</f>
        <v>75056691941.874893</v>
      </c>
      <c r="F1144" s="4">
        <f t="shared" si="87"/>
        <v>75056691941.874893</v>
      </c>
      <c r="G1144" s="5">
        <f t="shared" si="88"/>
        <v>-8.306968686465235E-3</v>
      </c>
      <c r="H1144" s="5"/>
      <c r="I1144" s="4">
        <f t="shared" si="89"/>
        <v>66696587.839294434</v>
      </c>
      <c r="J1144">
        <f t="shared" si="85"/>
        <v>1</v>
      </c>
    </row>
    <row r="1145" spans="1:10" x14ac:dyDescent="0.3">
      <c r="A1145" s="1">
        <v>45977</v>
      </c>
      <c r="B1145" s="26">
        <v>74162220824.819046</v>
      </c>
      <c r="C1145" s="26">
        <v>74928978465.231293</v>
      </c>
      <c r="D1145" s="5">
        <f t="shared" si="86"/>
        <v>0</v>
      </c>
      <c r="E1145" s="4">
        <f>C1145*(1+ReservesUSDT!$H$19)</f>
        <v>74995620784.254272</v>
      </c>
      <c r="F1145" s="4">
        <f t="shared" si="87"/>
        <v>74995620784.254272</v>
      </c>
      <c r="G1145" s="5">
        <f t="shared" si="88"/>
        <v>-8.136670567351305E-4</v>
      </c>
      <c r="H1145" s="5"/>
      <c r="I1145" s="4">
        <f t="shared" si="89"/>
        <v>66642319.022979736</v>
      </c>
      <c r="J1145">
        <f t="shared" si="85"/>
        <v>1</v>
      </c>
    </row>
    <row r="1146" spans="1:10" x14ac:dyDescent="0.3">
      <c r="A1146" s="1">
        <v>45978</v>
      </c>
      <c r="B1146" s="26">
        <v>74239219244.536804</v>
      </c>
      <c r="C1146" s="26">
        <v>74854938591.167694</v>
      </c>
      <c r="D1146" s="5">
        <f t="shared" si="86"/>
        <v>1.0382431763962222E-3</v>
      </c>
      <c r="E1146" s="4">
        <f>C1146*(1+ReservesUSDT!$H$19)</f>
        <v>74921515058.646866</v>
      </c>
      <c r="F1146" s="4">
        <f t="shared" si="87"/>
        <v>74999301810.421768</v>
      </c>
      <c r="G1146" s="5">
        <f t="shared" si="88"/>
        <v>4.9083214846440454E-5</v>
      </c>
      <c r="H1146" s="5"/>
      <c r="I1146" s="4">
        <f t="shared" si="89"/>
        <v>144363219.2540741</v>
      </c>
      <c r="J1146">
        <f t="shared" si="85"/>
        <v>1</v>
      </c>
    </row>
    <row r="1147" spans="1:10" x14ac:dyDescent="0.3">
      <c r="A1147" s="1">
        <v>45979</v>
      </c>
      <c r="B1147" s="26">
        <v>74284937532.903763</v>
      </c>
      <c r="C1147" s="26">
        <v>74892956509.573807</v>
      </c>
      <c r="D1147" s="5">
        <f t="shared" si="86"/>
        <v>6.1582393823899197E-4</v>
      </c>
      <c r="E1147" s="4">
        <f>C1147*(1+ReservesUSDT!$H$19)</f>
        <v>74959566790.435989</v>
      </c>
      <c r="F1147" s="4">
        <f t="shared" si="87"/>
        <v>75005728686.065567</v>
      </c>
      <c r="G1147" s="5">
        <f t="shared" si="88"/>
        <v>8.5692472978538597E-5</v>
      </c>
      <c r="H1147" s="5"/>
      <c r="I1147" s="4">
        <f t="shared" si="89"/>
        <v>112772176.49176025</v>
      </c>
      <c r="J1147">
        <f t="shared" si="85"/>
        <v>1</v>
      </c>
    </row>
    <row r="1148" spans="1:10" x14ac:dyDescent="0.3">
      <c r="A1148" s="1">
        <v>45980</v>
      </c>
      <c r="B1148" s="26">
        <v>74188521459.814545</v>
      </c>
      <c r="C1148" s="26">
        <v>74880488294.860107</v>
      </c>
      <c r="D1148" s="5">
        <f t="shared" si="86"/>
        <v>-1.297922247649621E-3</v>
      </c>
      <c r="E1148" s="4">
        <f>C1148*(1+ReservesUSDT!$H$19)</f>
        <v>74947087486.411316</v>
      </c>
      <c r="F1148" s="4">
        <f t="shared" si="87"/>
        <v>74849811994.166168</v>
      </c>
      <c r="G1148" s="5">
        <f t="shared" si="88"/>
        <v>-2.078730446736727E-3</v>
      </c>
      <c r="H1148" s="5"/>
      <c r="I1148" s="4">
        <f t="shared" si="89"/>
        <v>-30676300.693939209</v>
      </c>
      <c r="J1148">
        <f t="shared" si="85"/>
        <v>0</v>
      </c>
    </row>
    <row r="1149" spans="1:10" x14ac:dyDescent="0.3">
      <c r="A1149" s="1">
        <v>45981</v>
      </c>
      <c r="B1149" s="26">
        <v>74238240319.702606</v>
      </c>
      <c r="C1149" s="26">
        <v>74643339219.067093</v>
      </c>
      <c r="D1149" s="5">
        <f t="shared" si="86"/>
        <v>6.7016917050965324E-4</v>
      </c>
      <c r="E1149" s="4">
        <f>C1149*(1+ReservesUSDT!$H$19)</f>
        <v>74709727488.693451</v>
      </c>
      <c r="F1149" s="4">
        <f t="shared" si="87"/>
        <v>74759795644.793549</v>
      </c>
      <c r="G1149" s="5">
        <f t="shared" si="88"/>
        <v>-1.2026262588292881E-3</v>
      </c>
      <c r="H1149" s="5"/>
      <c r="I1149" s="4">
        <f t="shared" si="89"/>
        <v>116456425.72645569</v>
      </c>
      <c r="J1149">
        <f t="shared" si="85"/>
        <v>1</v>
      </c>
    </row>
    <row r="1150" spans="1:10" x14ac:dyDescent="0.3">
      <c r="A1150" s="1">
        <v>45982</v>
      </c>
      <c r="B1150" s="26">
        <v>74446322438.352112</v>
      </c>
      <c r="C1150" s="26">
        <v>73909788280.453506</v>
      </c>
      <c r="D1150" s="5">
        <f t="shared" si="86"/>
        <v>2.8028966978933261E-3</v>
      </c>
      <c r="E1150" s="4">
        <f>C1150*(1+ReservesUSDT!$H$19)</f>
        <v>73975524125.121292</v>
      </c>
      <c r="F1150" s="4">
        <f t="shared" si="87"/>
        <v>74182869877.416519</v>
      </c>
      <c r="G1150" s="5">
        <f t="shared" si="88"/>
        <v>-7.717059181357031E-3</v>
      </c>
      <c r="H1150" s="5"/>
      <c r="I1150" s="4">
        <f t="shared" si="89"/>
        <v>273081596.9630127</v>
      </c>
      <c r="J1150">
        <f t="shared" si="85"/>
        <v>1</v>
      </c>
    </row>
    <row r="1151" spans="1:10" x14ac:dyDescent="0.3">
      <c r="A1151" s="1">
        <v>45983</v>
      </c>
      <c r="B1151" s="26">
        <v>74446322438.352112</v>
      </c>
      <c r="C1151" s="26">
        <v>74040826913.061798</v>
      </c>
      <c r="D1151" s="5">
        <f t="shared" si="86"/>
        <v>0</v>
      </c>
      <c r="E1151" s="4">
        <f>C1151*(1+ReservesUSDT!$H$19)</f>
        <v>74106679304.338623</v>
      </c>
      <c r="F1151" s="4">
        <f t="shared" si="87"/>
        <v>74106679304.338623</v>
      </c>
      <c r="G1151" s="5">
        <f t="shared" si="88"/>
        <v>-1.0270642427800006E-3</v>
      </c>
      <c r="H1151" s="5"/>
      <c r="I1151" s="4">
        <f t="shared" si="89"/>
        <v>65852391.276824951</v>
      </c>
      <c r="J1151">
        <f t="shared" si="85"/>
        <v>1</v>
      </c>
    </row>
    <row r="1152" spans="1:10" x14ac:dyDescent="0.3">
      <c r="A1152" s="1">
        <v>45984</v>
      </c>
      <c r="B1152" s="26">
        <v>74446322438.352112</v>
      </c>
      <c r="C1152" s="26">
        <v>74004667844.0672</v>
      </c>
      <c r="D1152" s="5">
        <f t="shared" si="86"/>
        <v>0</v>
      </c>
      <c r="E1152" s="4">
        <f>C1152*(1+ReservesUSDT!$H$19)</f>
        <v>74070488075.233734</v>
      </c>
      <c r="F1152" s="4">
        <f t="shared" si="87"/>
        <v>74070488075.233734</v>
      </c>
      <c r="G1152" s="5">
        <f t="shared" si="88"/>
        <v>-4.8836662828002442E-4</v>
      </c>
      <c r="H1152" s="5"/>
      <c r="I1152" s="4">
        <f t="shared" si="89"/>
        <v>65820231.166534424</v>
      </c>
      <c r="J1152">
        <f t="shared" si="85"/>
        <v>1</v>
      </c>
    </row>
    <row r="1153" spans="1:10" x14ac:dyDescent="0.3">
      <c r="A1153" s="1">
        <v>45985</v>
      </c>
      <c r="B1153" s="26">
        <v>74487565975.456711</v>
      </c>
      <c r="C1153" s="26">
        <v>74068748779.502396</v>
      </c>
      <c r="D1153" s="5">
        <f t="shared" si="86"/>
        <v>5.5400368686783904E-4</v>
      </c>
      <c r="E1153" s="4">
        <f>C1153*(1+ReservesUSDT!$H$19)</f>
        <v>74134626004.668182</v>
      </c>
      <c r="F1153" s="4">
        <f t="shared" si="87"/>
        <v>74175696860.799332</v>
      </c>
      <c r="G1153" s="5">
        <f t="shared" si="88"/>
        <v>1.4203873674861773E-3</v>
      </c>
      <c r="H1153" s="5"/>
      <c r="I1153" s="4">
        <f t="shared" si="89"/>
        <v>106948081.29693604</v>
      </c>
      <c r="J1153">
        <f t="shared" si="85"/>
        <v>1</v>
      </c>
    </row>
    <row r="1154" spans="1:10" x14ac:dyDescent="0.3">
      <c r="A1154" s="1">
        <v>45986</v>
      </c>
      <c r="B1154" s="26">
        <v>74728204177.075089</v>
      </c>
      <c r="C1154" s="26">
        <v>74501543758.895706</v>
      </c>
      <c r="D1154" s="5">
        <f t="shared" si="86"/>
        <v>3.2305821578015692E-3</v>
      </c>
      <c r="E1154" s="4">
        <f>C1154*(1+ReservesUSDT!$H$19)</f>
        <v>74567805914.720886</v>
      </c>
      <c r="F1154" s="4">
        <f t="shared" si="87"/>
        <v>74808703338.055389</v>
      </c>
      <c r="G1154" s="5">
        <f t="shared" si="88"/>
        <v>8.5338797482951787E-3</v>
      </c>
      <c r="H1154" s="5"/>
      <c r="I1154" s="4">
        <f t="shared" si="89"/>
        <v>307159579.15968323</v>
      </c>
      <c r="J1154">
        <f t="shared" si="85"/>
        <v>1</v>
      </c>
    </row>
    <row r="1155" spans="1:10" x14ac:dyDescent="0.3">
      <c r="A1155" s="1">
        <v>45987</v>
      </c>
      <c r="B1155" s="26">
        <v>74344214110.952499</v>
      </c>
      <c r="C1155" s="26">
        <v>75168587746.096207</v>
      </c>
      <c r="D1155" s="5">
        <f t="shared" si="86"/>
        <v>-5.138489146784401E-3</v>
      </c>
      <c r="E1155" s="4">
        <f>C1155*(1+ReservesUSDT!$H$19)</f>
        <v>75235443175.166367</v>
      </c>
      <c r="F1155" s="4">
        <f t="shared" si="87"/>
        <v>74848846666.95726</v>
      </c>
      <c r="G1155" s="5">
        <f t="shared" si="88"/>
        <v>5.3661308257764852E-4</v>
      </c>
      <c r="H1155" s="5"/>
      <c r="I1155" s="4">
        <f t="shared" si="89"/>
        <v>-319741079.13894653</v>
      </c>
      <c r="J1155">
        <f t="shared" ref="J1155:J1218" si="90">IF(I1155&gt;0,1,0)</f>
        <v>0</v>
      </c>
    </row>
    <row r="1156" spans="1:10" x14ac:dyDescent="0.3">
      <c r="A1156" s="1">
        <v>45988</v>
      </c>
      <c r="B1156" s="26">
        <v>74344214110.952499</v>
      </c>
      <c r="C1156" s="26">
        <v>75754672529.577805</v>
      </c>
      <c r="D1156" s="5">
        <f t="shared" ref="D1156:D1219" si="91">(B1156-B1155)/B1155</f>
        <v>0</v>
      </c>
      <c r="E1156" s="4">
        <f>C1156*(1+ReservesUSDT!$H$19)</f>
        <v>75822049226.252502</v>
      </c>
      <c r="F1156" s="4">
        <f t="shared" ref="F1156:F1219" si="92">E1156*(D1156+1)</f>
        <v>75822049226.252502</v>
      </c>
      <c r="G1156" s="5">
        <f t="shared" ref="G1156:G1219" si="93">(F1156-F1155)/F1155</f>
        <v>1.3002238546514196E-2</v>
      </c>
      <c r="H1156" s="5"/>
      <c r="I1156" s="4">
        <f t="shared" ref="I1156:I1219" si="94">F1156-C1156</f>
        <v>67376696.674697876</v>
      </c>
      <c r="J1156">
        <f t="shared" si="90"/>
        <v>1</v>
      </c>
    </row>
    <row r="1157" spans="1:10" x14ac:dyDescent="0.3">
      <c r="A1157" s="1">
        <v>45989</v>
      </c>
      <c r="B1157" s="26">
        <v>74558808875.197479</v>
      </c>
      <c r="C1157" s="26">
        <v>76024535653.555893</v>
      </c>
      <c r="D1157" s="5">
        <f t="shared" si="91"/>
        <v>2.8865025585543911E-3</v>
      </c>
      <c r="E1157" s="4">
        <f>C1157*(1+ReservesUSDT!$H$19)</f>
        <v>76092152368.241913</v>
      </c>
      <c r="F1157" s="4">
        <f t="shared" si="92"/>
        <v>76311792560.738754</v>
      </c>
      <c r="G1157" s="5">
        <f t="shared" si="93"/>
        <v>6.4591149867878261E-3</v>
      </c>
      <c r="H1157" s="5"/>
      <c r="I1157" s="4">
        <f t="shared" si="94"/>
        <v>287256907.18286133</v>
      </c>
      <c r="J1157">
        <f t="shared" si="90"/>
        <v>1</v>
      </c>
    </row>
    <row r="1158" spans="1:10" x14ac:dyDescent="0.3">
      <c r="A1158" s="1">
        <v>45990</v>
      </c>
      <c r="B1158" s="26">
        <v>74558808875.197479</v>
      </c>
      <c r="C1158" s="26">
        <v>76529002202.760406</v>
      </c>
      <c r="D1158" s="5">
        <f t="shared" si="91"/>
        <v>0</v>
      </c>
      <c r="E1158" s="4">
        <f>C1158*(1+ReservesUSDT!$H$19)</f>
        <v>76597067593.264465</v>
      </c>
      <c r="F1158" s="4">
        <f t="shared" si="92"/>
        <v>76597067593.264465</v>
      </c>
      <c r="G1158" s="5">
        <f t="shared" si="93"/>
        <v>3.7382824194393343E-3</v>
      </c>
      <c r="H1158" s="5"/>
      <c r="I1158" s="4">
        <f t="shared" si="94"/>
        <v>68065390.504058838</v>
      </c>
      <c r="J1158">
        <f t="shared" si="90"/>
        <v>1</v>
      </c>
    </row>
    <row r="1159" spans="1:10" x14ac:dyDescent="0.3">
      <c r="A1159" s="1">
        <v>45991</v>
      </c>
      <c r="B1159" s="26">
        <v>74558808875.197479</v>
      </c>
      <c r="C1159" s="26">
        <v>76543535518.573593</v>
      </c>
      <c r="D1159" s="5">
        <f t="shared" si="91"/>
        <v>0</v>
      </c>
      <c r="E1159" s="4">
        <f>C1159*(1+ReservesUSDT!$H$19)</f>
        <v>76611613835.102921</v>
      </c>
      <c r="F1159" s="4">
        <f t="shared" si="92"/>
        <v>76611613835.102921</v>
      </c>
      <c r="G1159" s="5">
        <f t="shared" si="93"/>
        <v>1.899059885124678E-4</v>
      </c>
      <c r="H1159" s="5"/>
      <c r="I1159" s="4">
        <f t="shared" si="94"/>
        <v>68078316.529327393</v>
      </c>
      <c r="J1159">
        <f t="shared" si="90"/>
        <v>1</v>
      </c>
    </row>
    <row r="1160" spans="1:10" x14ac:dyDescent="0.3">
      <c r="A1160" s="1">
        <v>45992</v>
      </c>
      <c r="B1160" s="26">
        <v>74733120736.288528</v>
      </c>
      <c r="C1160" s="26">
        <v>76589515806.042007</v>
      </c>
      <c r="D1160" s="5">
        <f t="shared" si="91"/>
        <v>2.3379110224631726E-3</v>
      </c>
      <c r="E1160" s="4">
        <f>C1160*(1+ReservesUSDT!$H$19)</f>
        <v>76657635017.736984</v>
      </c>
      <c r="F1160" s="4">
        <f t="shared" si="92"/>
        <v>76836853747.600922</v>
      </c>
      <c r="G1160" s="5">
        <f t="shared" si="93"/>
        <v>2.9400230751280387E-3</v>
      </c>
      <c r="H1160" s="5"/>
      <c r="I1160" s="4">
        <f t="shared" si="94"/>
        <v>247337941.55891418</v>
      </c>
      <c r="J1160">
        <f t="shared" si="90"/>
        <v>1</v>
      </c>
    </row>
    <row r="1161" spans="1:10" x14ac:dyDescent="0.3">
      <c r="A1161" s="1">
        <v>45993</v>
      </c>
      <c r="B1161" s="26">
        <v>74859172708.286987</v>
      </c>
      <c r="C1161" s="26">
        <v>77509820034.286896</v>
      </c>
      <c r="D1161" s="5">
        <f t="shared" si="91"/>
        <v>1.6866948784764343E-3</v>
      </c>
      <c r="E1161" s="4">
        <f>C1161*(1+ReservesUSDT!$H$19)</f>
        <v>77578757770.526489</v>
      </c>
      <c r="F1161" s="4">
        <f t="shared" si="92"/>
        <v>77709609463.9366</v>
      </c>
      <c r="G1161" s="5">
        <f t="shared" si="93"/>
        <v>1.1358556132485164E-2</v>
      </c>
      <c r="H1161" s="5"/>
      <c r="I1161" s="4">
        <f t="shared" si="94"/>
        <v>199789429.64970398</v>
      </c>
      <c r="J1161">
        <f t="shared" si="90"/>
        <v>1</v>
      </c>
    </row>
    <row r="1162" spans="1:10" x14ac:dyDescent="0.3">
      <c r="A1162" s="1">
        <v>45994</v>
      </c>
      <c r="B1162" s="26">
        <v>75099603467.419418</v>
      </c>
      <c r="C1162" s="26">
        <v>77509490840.235596</v>
      </c>
      <c r="D1162" s="5">
        <f t="shared" si="91"/>
        <v>3.2117741945846415E-3</v>
      </c>
      <c r="E1162" s="4">
        <f>C1162*(1+ReservesUSDT!$H$19)</f>
        <v>77578428283.687866</v>
      </c>
      <c r="F1162" s="4">
        <f t="shared" si="92"/>
        <v>77827592677.705856</v>
      </c>
      <c r="G1162" s="5">
        <f t="shared" si="93"/>
        <v>1.5182577107662615E-3</v>
      </c>
      <c r="H1162" s="5"/>
      <c r="I1162" s="4">
        <f t="shared" si="94"/>
        <v>318101837.47026062</v>
      </c>
      <c r="J1162">
        <f t="shared" si="90"/>
        <v>1</v>
      </c>
    </row>
    <row r="1163" spans="1:10" x14ac:dyDescent="0.3">
      <c r="A1163" s="1">
        <v>45995</v>
      </c>
      <c r="B1163" s="26">
        <v>75131840741.733032</v>
      </c>
      <c r="C1163" s="26">
        <v>77812656340.264694</v>
      </c>
      <c r="D1163" s="5">
        <f t="shared" si="91"/>
        <v>4.2926024672819267E-4</v>
      </c>
      <c r="E1163" s="4">
        <f>C1163*(1+ReservesUSDT!$H$19)</f>
        <v>77881863421.077347</v>
      </c>
      <c r="F1163" s="4">
        <f t="shared" si="92"/>
        <v>77915295008.985123</v>
      </c>
      <c r="G1163" s="5">
        <f t="shared" si="93"/>
        <v>1.1268796613362188E-3</v>
      </c>
      <c r="H1163" s="5"/>
      <c r="I1163" s="4">
        <f t="shared" si="94"/>
        <v>102638668.72042847</v>
      </c>
      <c r="J1163">
        <f t="shared" si="90"/>
        <v>1</v>
      </c>
    </row>
    <row r="1164" spans="1:10" x14ac:dyDescent="0.3">
      <c r="A1164" s="1">
        <v>45996</v>
      </c>
      <c r="B1164" s="26">
        <v>75159485820.935333</v>
      </c>
      <c r="C1164" s="26">
        <v>78052939534.6978</v>
      </c>
      <c r="D1164" s="5">
        <f t="shared" si="91"/>
        <v>3.6795423790202944E-4</v>
      </c>
      <c r="E1164" s="4">
        <f>C1164*(1+ReservesUSDT!$H$19)</f>
        <v>78122360324.940735</v>
      </c>
      <c r="F1164" s="4">
        <f t="shared" si="92"/>
        <v>78151105778.497208</v>
      </c>
      <c r="G1164" s="5">
        <f t="shared" si="93"/>
        <v>3.0265016577924971E-3</v>
      </c>
      <c r="H1164" s="5"/>
      <c r="I1164" s="4">
        <f t="shared" si="94"/>
        <v>98166243.799407959</v>
      </c>
      <c r="J1164">
        <f t="shared" si="90"/>
        <v>1</v>
      </c>
    </row>
    <row r="1165" spans="1:10" x14ac:dyDescent="0.3">
      <c r="A1165" s="1">
        <v>45997</v>
      </c>
      <c r="B1165" s="26">
        <v>75159485820.935333</v>
      </c>
      <c r="C1165" s="26">
        <v>78062265665.878403</v>
      </c>
      <c r="D1165" s="5">
        <f t="shared" si="91"/>
        <v>0</v>
      </c>
      <c r="E1165" s="4">
        <f>C1165*(1+ReservesUSDT!$H$19)</f>
        <v>78131694750.84285</v>
      </c>
      <c r="F1165" s="4">
        <f t="shared" si="92"/>
        <v>78131694750.84285</v>
      </c>
      <c r="G1165" s="5">
        <f t="shared" si="93"/>
        <v>-2.4837815742971526E-4</v>
      </c>
      <c r="H1165" s="5"/>
      <c r="I1165" s="4">
        <f t="shared" si="94"/>
        <v>69429084.964447021</v>
      </c>
      <c r="J1165">
        <f t="shared" si="90"/>
        <v>1</v>
      </c>
    </row>
    <row r="1166" spans="1:10" x14ac:dyDescent="0.3">
      <c r="A1166" s="1">
        <v>45998</v>
      </c>
      <c r="B1166" s="26">
        <v>75159485820.935333</v>
      </c>
      <c r="C1166" s="26">
        <v>78125782618.125107</v>
      </c>
      <c r="D1166" s="5">
        <f t="shared" si="91"/>
        <v>0</v>
      </c>
      <c r="E1166" s="4">
        <f>C1166*(1+ReservesUSDT!$H$19)</f>
        <v>78195268195.4785</v>
      </c>
      <c r="F1166" s="4">
        <f t="shared" si="92"/>
        <v>78195268195.4785</v>
      </c>
      <c r="G1166" s="5">
        <f t="shared" si="93"/>
        <v>8.1367036563564151E-4</v>
      </c>
      <c r="H1166" s="5"/>
      <c r="I1166" s="4">
        <f t="shared" si="94"/>
        <v>69485577.353393555</v>
      </c>
      <c r="J1166">
        <f t="shared" si="90"/>
        <v>1</v>
      </c>
    </row>
    <row r="1167" spans="1:10" x14ac:dyDescent="0.3">
      <c r="A1167" s="1">
        <v>45999</v>
      </c>
      <c r="B1167" s="26">
        <v>75162939302.637512</v>
      </c>
      <c r="C1167" s="26">
        <v>78177215513.576706</v>
      </c>
      <c r="D1167" s="5">
        <f t="shared" si="91"/>
        <v>4.5948713784534748E-5</v>
      </c>
      <c r="E1167" s="4">
        <f>C1167*(1+ReservesUSDT!$H$19)</f>
        <v>78246746835.680634</v>
      </c>
      <c r="F1167" s="4">
        <f t="shared" si="92"/>
        <v>78250342173.055557</v>
      </c>
      <c r="G1167" s="5">
        <f t="shared" si="93"/>
        <v>7.0431343031369562E-4</v>
      </c>
      <c r="H1167" s="5"/>
      <c r="I1167" s="4">
        <f t="shared" si="94"/>
        <v>73126659.478851318</v>
      </c>
      <c r="J1167">
        <f t="shared" si="90"/>
        <v>1</v>
      </c>
    </row>
    <row r="1168" spans="1:10" x14ac:dyDescent="0.3">
      <c r="A1168" s="1">
        <v>46000</v>
      </c>
      <c r="B1168" s="26">
        <v>75119100687.624634</v>
      </c>
      <c r="C1168" s="26">
        <v>78322005232.9384</v>
      </c>
      <c r="D1168" s="5">
        <f t="shared" si="91"/>
        <v>-5.8324774708937036E-4</v>
      </c>
      <c r="E1168" s="4">
        <f>C1168*(1+ReservesUSDT!$H$19)</f>
        <v>78391665331.957031</v>
      </c>
      <c r="F1168" s="4">
        <f t="shared" si="92"/>
        <v>78345943569.761581</v>
      </c>
      <c r="G1168" s="5">
        <f t="shared" si="93"/>
        <v>1.221737746457334E-3</v>
      </c>
      <c r="H1168" s="5"/>
      <c r="I1168" s="4">
        <f t="shared" si="94"/>
        <v>23938336.823181152</v>
      </c>
      <c r="J1168">
        <f t="shared" si="90"/>
        <v>1</v>
      </c>
    </row>
    <row r="1169" spans="1:10" x14ac:dyDescent="0.3">
      <c r="A1169" s="1">
        <v>46001</v>
      </c>
      <c r="B1169" s="26">
        <v>75324085901.359848</v>
      </c>
      <c r="C1169" s="26">
        <v>78461039498.999603</v>
      </c>
      <c r="D1169" s="5">
        <f t="shared" si="91"/>
        <v>2.7288028192406751E-3</v>
      </c>
      <c r="E1169" s="4">
        <f>C1169*(1+ReservesUSDT!$H$19)</f>
        <v>78530823255.995483</v>
      </c>
      <c r="F1169" s="4">
        <f t="shared" si="92"/>
        <v>78745118387.893738</v>
      </c>
      <c r="G1169" s="5">
        <f t="shared" si="93"/>
        <v>5.095028535545291E-3</v>
      </c>
      <c r="H1169" s="5"/>
      <c r="I1169" s="4">
        <f t="shared" si="94"/>
        <v>284078888.89413452</v>
      </c>
      <c r="J1169">
        <f t="shared" si="90"/>
        <v>1</v>
      </c>
    </row>
    <row r="1170" spans="1:10" x14ac:dyDescent="0.3">
      <c r="A1170" s="1">
        <v>46002</v>
      </c>
      <c r="B1170" s="26">
        <v>75485440273.951569</v>
      </c>
      <c r="C1170" s="26">
        <v>78247279770.471405</v>
      </c>
      <c r="D1170" s="5">
        <f t="shared" si="91"/>
        <v>2.1421351571796186E-3</v>
      </c>
      <c r="E1170" s="4">
        <f>C1170*(1+ReservesUSDT!$H$19)</f>
        <v>78316873408.179459</v>
      </c>
      <c r="F1170" s="4">
        <f t="shared" si="92"/>
        <v>78484638736.107498</v>
      </c>
      <c r="G1170" s="5">
        <f t="shared" si="93"/>
        <v>-3.3078831693811477E-3</v>
      </c>
      <c r="H1170" s="5"/>
      <c r="I1170" s="4">
        <f t="shared" si="94"/>
        <v>237358965.63609314</v>
      </c>
      <c r="J1170">
        <f t="shared" si="90"/>
        <v>1</v>
      </c>
    </row>
    <row r="1171" spans="1:10" x14ac:dyDescent="0.3">
      <c r="A1171" s="1">
        <v>46003</v>
      </c>
      <c r="B1171" s="26">
        <v>75688728397.602158</v>
      </c>
      <c r="C1171" s="26">
        <v>78273133759.300995</v>
      </c>
      <c r="D1171" s="5">
        <f t="shared" si="91"/>
        <v>2.6930772730849322E-3</v>
      </c>
      <c r="E1171" s="4">
        <f>C1171*(1+ReservesUSDT!$H$19)</f>
        <v>78342750391.714264</v>
      </c>
      <c r="F1171" s="4">
        <f t="shared" si="92"/>
        <v>78553733472.305145</v>
      </c>
      <c r="G1171" s="5">
        <f t="shared" si="93"/>
        <v>8.8035999541219141E-4</v>
      </c>
      <c r="H1171" s="5"/>
      <c r="I1171" s="4">
        <f t="shared" si="94"/>
        <v>280599713.00415039</v>
      </c>
      <c r="J1171">
        <f t="shared" si="90"/>
        <v>1</v>
      </c>
    </row>
    <row r="1172" spans="1:10" x14ac:dyDescent="0.3">
      <c r="A1172" s="1">
        <v>46004</v>
      </c>
      <c r="B1172" s="26">
        <v>75688728397.602158</v>
      </c>
      <c r="C1172" s="26">
        <v>78479111692.530701</v>
      </c>
      <c r="D1172" s="5">
        <f t="shared" si="91"/>
        <v>0</v>
      </c>
      <c r="E1172" s="4">
        <f>C1172*(1+ReservesUSDT!$H$19)</f>
        <v>78548911523.052612</v>
      </c>
      <c r="F1172" s="4">
        <f t="shared" si="92"/>
        <v>78548911523.052612</v>
      </c>
      <c r="G1172" s="5">
        <f t="shared" si="93"/>
        <v>-6.1384087546048746E-5</v>
      </c>
      <c r="H1172" s="5"/>
      <c r="I1172" s="4">
        <f t="shared" si="94"/>
        <v>69799830.521911621</v>
      </c>
      <c r="J1172">
        <f t="shared" si="90"/>
        <v>1</v>
      </c>
    </row>
    <row r="1173" spans="1:10" x14ac:dyDescent="0.3">
      <c r="A1173" s="1">
        <v>46005</v>
      </c>
      <c r="B1173" s="26">
        <v>75688728397.602158</v>
      </c>
      <c r="C1173" s="26">
        <v>78424700012.913803</v>
      </c>
      <c r="D1173" s="5">
        <f t="shared" si="91"/>
        <v>0</v>
      </c>
      <c r="E1173" s="4">
        <f>C1173*(1+ReservesUSDT!$H$19)</f>
        <v>78494451449.335251</v>
      </c>
      <c r="F1173" s="4">
        <f t="shared" si="92"/>
        <v>78494451449.335251</v>
      </c>
      <c r="G1173" s="5">
        <f t="shared" si="93"/>
        <v>-6.9332690499954869E-4</v>
      </c>
      <c r="H1173" s="5"/>
      <c r="I1173" s="4">
        <f t="shared" si="94"/>
        <v>69751436.421447754</v>
      </c>
      <c r="J1173">
        <f t="shared" si="90"/>
        <v>1</v>
      </c>
    </row>
    <row r="1174" spans="1:10" x14ac:dyDescent="0.3">
      <c r="A1174" s="1">
        <v>46006</v>
      </c>
      <c r="B1174" s="26">
        <v>75638218090.187927</v>
      </c>
      <c r="C1174" s="26">
        <v>78400153698.200394</v>
      </c>
      <c r="D1174" s="5">
        <f t="shared" si="91"/>
        <v>-6.6734252884912424E-4</v>
      </c>
      <c r="E1174" s="4">
        <f>C1174*(1+ReservesUSDT!$H$19)</f>
        <v>78469883302.970474</v>
      </c>
      <c r="F1174" s="4">
        <f t="shared" si="92"/>
        <v>78417517012.608566</v>
      </c>
      <c r="G1174" s="5">
        <f t="shared" si="93"/>
        <v>-9.8012579623341155E-4</v>
      </c>
      <c r="H1174" s="5"/>
      <c r="I1174" s="4">
        <f t="shared" si="94"/>
        <v>17363314.408172607</v>
      </c>
      <c r="J1174">
        <f t="shared" si="90"/>
        <v>1</v>
      </c>
    </row>
    <row r="1175" spans="1:10" x14ac:dyDescent="0.3">
      <c r="A1175" s="1">
        <v>46007</v>
      </c>
      <c r="B1175" s="26">
        <v>75674574611.169678</v>
      </c>
      <c r="C1175" s="26">
        <v>78445964850.049194</v>
      </c>
      <c r="D1175" s="5">
        <f t="shared" si="91"/>
        <v>4.8066337229679917E-4</v>
      </c>
      <c r="E1175" s="4">
        <f>C1175*(1+ReservesUSDT!$H$19)</f>
        <v>78515735199.554596</v>
      </c>
      <c r="F1175" s="4">
        <f t="shared" si="92"/>
        <v>78553474837.613983</v>
      </c>
      <c r="G1175" s="5">
        <f t="shared" si="93"/>
        <v>1.7337685530588343E-3</v>
      </c>
      <c r="H1175" s="5"/>
      <c r="I1175" s="4">
        <f t="shared" si="94"/>
        <v>107509987.56478882</v>
      </c>
      <c r="J1175">
        <f t="shared" si="90"/>
        <v>1</v>
      </c>
    </row>
    <row r="1176" spans="1:10" x14ac:dyDescent="0.3">
      <c r="A1176" s="1">
        <v>46008</v>
      </c>
      <c r="B1176" s="26">
        <v>75633348330.289063</v>
      </c>
      <c r="C1176" s="26">
        <v>78315434993.764404</v>
      </c>
      <c r="D1176" s="5">
        <f t="shared" si="91"/>
        <v>-5.4478378097853452E-4</v>
      </c>
      <c r="E1176" s="4">
        <f>C1176*(1+ReservesUSDT!$H$19)</f>
        <v>78385089249.169739</v>
      </c>
      <c r="F1176" s="4">
        <f t="shared" si="92"/>
        <v>78342386323.876236</v>
      </c>
      <c r="G1176" s="5">
        <f t="shared" si="93"/>
        <v>-2.6871951135721251E-3</v>
      </c>
      <c r="H1176" s="5"/>
      <c r="I1176" s="4">
        <f t="shared" si="94"/>
        <v>26951330.111831665</v>
      </c>
      <c r="J1176">
        <f t="shared" si="90"/>
        <v>1</v>
      </c>
    </row>
    <row r="1177" spans="1:10" x14ac:dyDescent="0.3">
      <c r="A1177" s="1">
        <v>46009</v>
      </c>
      <c r="B1177" s="26">
        <v>75730888473.510086</v>
      </c>
      <c r="C1177" s="26">
        <v>78042840696.922394</v>
      </c>
      <c r="D1177" s="5">
        <f t="shared" si="91"/>
        <v>1.289644652449711E-3</v>
      </c>
      <c r="E1177" s="4">
        <f>C1177*(1+ReservesUSDT!$H$19)</f>
        <v>78112252505.193573</v>
      </c>
      <c r="F1177" s="4">
        <f t="shared" si="92"/>
        <v>78212989553.927704</v>
      </c>
      <c r="G1177" s="5">
        <f t="shared" si="93"/>
        <v>-1.6516827737872485E-3</v>
      </c>
      <c r="H1177" s="5"/>
      <c r="I1177" s="4">
        <f t="shared" si="94"/>
        <v>170148857.00531006</v>
      </c>
      <c r="J1177">
        <f t="shared" si="90"/>
        <v>1</v>
      </c>
    </row>
    <row r="1178" spans="1:10" x14ac:dyDescent="0.3">
      <c r="A1178" s="1">
        <v>46010</v>
      </c>
      <c r="B1178" s="26">
        <v>75736791152.285599</v>
      </c>
      <c r="C1178" s="26">
        <v>77331627180.341904</v>
      </c>
      <c r="D1178" s="5">
        <f t="shared" si="91"/>
        <v>7.7942816920435236E-5</v>
      </c>
      <c r="E1178" s="4">
        <f>C1178*(1+ReservesUSDT!$H$19)</f>
        <v>77400406430.702423</v>
      </c>
      <c r="F1178" s="4">
        <f t="shared" si="92"/>
        <v>77406439236.410416</v>
      </c>
      <c r="G1178" s="5">
        <f t="shared" si="93"/>
        <v>-1.0312229747479137E-2</v>
      </c>
      <c r="H1178" s="5"/>
      <c r="I1178" s="4">
        <f t="shared" si="94"/>
        <v>74812056.068511963</v>
      </c>
      <c r="J1178">
        <f t="shared" si="90"/>
        <v>1</v>
      </c>
    </row>
    <row r="1179" spans="1:10" x14ac:dyDescent="0.3">
      <c r="A1179" s="1">
        <v>46011</v>
      </c>
      <c r="B1179" s="26">
        <v>75736791152.285599</v>
      </c>
      <c r="C1179" s="26">
        <v>77093596994.706604</v>
      </c>
      <c r="D1179" s="5">
        <f t="shared" si="91"/>
        <v>0</v>
      </c>
      <c r="E1179" s="4">
        <f>C1179*(1+ReservesUSDT!$H$19)</f>
        <v>77162164539.477478</v>
      </c>
      <c r="F1179" s="4">
        <f t="shared" si="92"/>
        <v>77162164539.477478</v>
      </c>
      <c r="G1179" s="5">
        <f t="shared" si="93"/>
        <v>-3.1557412967529422E-3</v>
      </c>
      <c r="H1179" s="5"/>
      <c r="I1179" s="4">
        <f t="shared" si="94"/>
        <v>68567544.770874023</v>
      </c>
      <c r="J1179">
        <f t="shared" si="90"/>
        <v>1</v>
      </c>
    </row>
    <row r="1180" spans="1:10" x14ac:dyDescent="0.3">
      <c r="A1180" s="1">
        <v>46012</v>
      </c>
      <c r="B1180" s="26">
        <v>75736791152.285599</v>
      </c>
      <c r="C1180" s="26">
        <v>77077940358.125</v>
      </c>
      <c r="D1180" s="5">
        <f t="shared" si="91"/>
        <v>0</v>
      </c>
      <c r="E1180" s="4">
        <f>C1180*(1+ReservesUSDT!$H$19)</f>
        <v>77146493977.78183</v>
      </c>
      <c r="F1180" s="4">
        <f t="shared" si="92"/>
        <v>77146493977.78183</v>
      </c>
      <c r="G1180" s="5">
        <f t="shared" si="93"/>
        <v>-2.0308608226808967E-4</v>
      </c>
      <c r="H1180" s="5"/>
      <c r="I1180" s="4">
        <f t="shared" si="94"/>
        <v>68553619.656829834</v>
      </c>
      <c r="J1180">
        <f t="shared" si="90"/>
        <v>1</v>
      </c>
    </row>
    <row r="1181" spans="1:10" x14ac:dyDescent="0.3">
      <c r="A1181" s="1">
        <v>46013</v>
      </c>
      <c r="B1181" s="26">
        <v>75681337869.844498</v>
      </c>
      <c r="C1181" s="26">
        <v>77107714886.002701</v>
      </c>
      <c r="D1181" s="5">
        <f t="shared" si="91"/>
        <v>-7.321842079313865E-4</v>
      </c>
      <c r="E1181" s="4">
        <f>C1181*(1+ReservesUSDT!$H$19)</f>
        <v>77176294987.317581</v>
      </c>
      <c r="F1181" s="4">
        <f t="shared" si="92"/>
        <v>77119787722.901215</v>
      </c>
      <c r="G1181" s="5">
        <f t="shared" si="93"/>
        <v>-3.4617587272736759E-4</v>
      </c>
      <c r="H1181" s="5"/>
      <c r="I1181" s="4">
        <f t="shared" si="94"/>
        <v>12072836.898513794</v>
      </c>
      <c r="J1181">
        <f t="shared" si="90"/>
        <v>1</v>
      </c>
    </row>
    <row r="1182" spans="1:10" x14ac:dyDescent="0.3">
      <c r="A1182" s="1">
        <v>46014</v>
      </c>
      <c r="B1182" s="26">
        <v>75830925386.060776</v>
      </c>
      <c r="C1182" s="26">
        <v>77107982651.435806</v>
      </c>
      <c r="D1182" s="5">
        <f t="shared" si="91"/>
        <v>1.9765442898688735E-3</v>
      </c>
      <c r="E1182" s="4">
        <f>C1182*(1+ReservesUSDT!$H$19)</f>
        <v>77176562990.903</v>
      </c>
      <c r="F1182" s="4">
        <f t="shared" si="92"/>
        <v>77329105885.794373</v>
      </c>
      <c r="G1182" s="5">
        <f t="shared" si="93"/>
        <v>2.7141952678248825E-3</v>
      </c>
      <c r="H1182" s="5"/>
      <c r="I1182" s="4">
        <f t="shared" si="94"/>
        <v>221123234.35856628</v>
      </c>
      <c r="J1182">
        <f t="shared" si="90"/>
        <v>1</v>
      </c>
    </row>
    <row r="1183" spans="1:10" x14ac:dyDescent="0.3">
      <c r="A1183" s="1">
        <v>46015</v>
      </c>
      <c r="B1183" s="26">
        <v>75528613296.233856</v>
      </c>
      <c r="C1183" s="26">
        <v>76915464264.767395</v>
      </c>
      <c r="D1183" s="5">
        <f t="shared" si="91"/>
        <v>-3.9866596416676522E-3</v>
      </c>
      <c r="E1183" s="4">
        <f>C1183*(1+ReservesUSDT!$H$19)</f>
        <v>76983873377.133865</v>
      </c>
      <c r="F1183" s="4">
        <f t="shared" si="92"/>
        <v>76676964876.081985</v>
      </c>
      <c r="G1183" s="5">
        <f t="shared" si="93"/>
        <v>-8.4333188938653901E-3</v>
      </c>
      <c r="H1183" s="5"/>
      <c r="I1183" s="4">
        <f t="shared" si="94"/>
        <v>-238499388.68540955</v>
      </c>
      <c r="J1183">
        <f t="shared" si="90"/>
        <v>0</v>
      </c>
    </row>
    <row r="1184" spans="1:10" x14ac:dyDescent="0.3">
      <c r="A1184" s="1">
        <v>46016</v>
      </c>
      <c r="B1184" s="26">
        <v>75528613296.233856</v>
      </c>
      <c r="C1184" s="26">
        <v>76591043824.280197</v>
      </c>
      <c r="D1184" s="5">
        <f t="shared" si="91"/>
        <v>0</v>
      </c>
      <c r="E1184" s="4">
        <f>C1184*(1+ReservesUSDT!$H$19)</f>
        <v>76659164395.004501</v>
      </c>
      <c r="F1184" s="4">
        <f t="shared" si="92"/>
        <v>76659164395.004501</v>
      </c>
      <c r="G1184" s="5">
        <f t="shared" si="93"/>
        <v>-2.32149004675023E-4</v>
      </c>
      <c r="H1184" s="5"/>
      <c r="I1184" s="4">
        <f t="shared" si="94"/>
        <v>68120570.724304199</v>
      </c>
      <c r="J1184">
        <f t="shared" si="90"/>
        <v>1</v>
      </c>
    </row>
    <row r="1185" spans="1:10" x14ac:dyDescent="0.3">
      <c r="A1185" s="1">
        <v>46017</v>
      </c>
      <c r="B1185" s="26">
        <v>75593111264.2724</v>
      </c>
      <c r="C1185" s="26">
        <v>76476959213.826797</v>
      </c>
      <c r="D1185" s="5">
        <f t="shared" si="91"/>
        <v>8.539540873810775E-4</v>
      </c>
      <c r="E1185" s="4">
        <f>C1185*(1+ReservesUSDT!$H$19)</f>
        <v>76544978316.959244</v>
      </c>
      <c r="F1185" s="4">
        <f t="shared" si="92"/>
        <v>76610344214.061508</v>
      </c>
      <c r="G1185" s="5">
        <f t="shared" si="93"/>
        <v>-6.3684728796984562E-4</v>
      </c>
      <c r="H1185" s="5"/>
      <c r="I1185" s="4">
        <f t="shared" si="94"/>
        <v>133385000.23471069</v>
      </c>
      <c r="J1185">
        <f t="shared" si="90"/>
        <v>1</v>
      </c>
    </row>
    <row r="1186" spans="1:10" x14ac:dyDescent="0.3">
      <c r="A1186" s="1">
        <v>46018</v>
      </c>
      <c r="B1186" s="26">
        <v>75593111264.2724</v>
      </c>
      <c r="C1186" s="26">
        <v>76517544120.7733</v>
      </c>
      <c r="D1186" s="5">
        <f t="shared" si="91"/>
        <v>0</v>
      </c>
      <c r="E1186" s="4">
        <f>C1186*(1+ReservesUSDT!$H$19)</f>
        <v>76585599320.384995</v>
      </c>
      <c r="F1186" s="4">
        <f t="shared" si="92"/>
        <v>76585599320.384995</v>
      </c>
      <c r="G1186" s="5">
        <f t="shared" si="93"/>
        <v>-3.2299676930536294E-4</v>
      </c>
      <c r="H1186" s="5"/>
      <c r="I1186" s="4">
        <f t="shared" si="94"/>
        <v>68055199.611694336</v>
      </c>
      <c r="J1186">
        <f t="shared" si="90"/>
        <v>1</v>
      </c>
    </row>
    <row r="1187" spans="1:10" x14ac:dyDescent="0.3">
      <c r="A1187" s="1">
        <v>46019</v>
      </c>
      <c r="B1187" s="26">
        <v>75593111264.2724</v>
      </c>
      <c r="C1187" s="26">
        <v>76474911697.462402</v>
      </c>
      <c r="D1187" s="5">
        <f t="shared" si="91"/>
        <v>0</v>
      </c>
      <c r="E1187" s="4">
        <f>C1187*(1+ReservesUSDT!$H$19)</f>
        <v>76542928979.520523</v>
      </c>
      <c r="F1187" s="4">
        <f t="shared" si="92"/>
        <v>76542928979.520523</v>
      </c>
      <c r="G1187" s="5">
        <f t="shared" si="93"/>
        <v>-5.5715880326229629E-4</v>
      </c>
      <c r="H1187" s="5"/>
      <c r="I1187" s="4">
        <f t="shared" si="94"/>
        <v>68017282.058120728</v>
      </c>
      <c r="J1187">
        <f t="shared" si="90"/>
        <v>1</v>
      </c>
    </row>
    <row r="1188" spans="1:10" x14ac:dyDescent="0.3">
      <c r="A1188" s="1">
        <v>46020</v>
      </c>
      <c r="B1188" s="26">
        <v>75615438157.194229</v>
      </c>
      <c r="C1188" s="26">
        <v>76384734230.460602</v>
      </c>
      <c r="D1188" s="5">
        <f t="shared" si="91"/>
        <v>2.953561845572771E-4</v>
      </c>
      <c r="E1188" s="4">
        <f>C1188*(1+ReservesUSDT!$H$19)</f>
        <v>76452671308.095169</v>
      </c>
      <c r="F1188" s="4">
        <f t="shared" si="92"/>
        <v>76475252077.391937</v>
      </c>
      <c r="G1188" s="5">
        <f t="shared" si="93"/>
        <v>-8.8416922413163911E-4</v>
      </c>
      <c r="H1188" s="5"/>
      <c r="I1188" s="4">
        <f t="shared" si="94"/>
        <v>90517846.931335449</v>
      </c>
      <c r="J1188">
        <f t="shared" si="90"/>
        <v>1</v>
      </c>
    </row>
    <row r="1189" spans="1:10" x14ac:dyDescent="0.3">
      <c r="A1189" s="1">
        <v>46021</v>
      </c>
      <c r="B1189" s="26">
        <v>76033773746.647141</v>
      </c>
      <c r="C1189" s="26">
        <v>76016098863.741394</v>
      </c>
      <c r="D1189" s="5">
        <f t="shared" si="91"/>
        <v>5.5324097783213061E-3</v>
      </c>
      <c r="E1189" s="4">
        <f>C1189*(1+ReservesUSDT!$H$19)</f>
        <v>76083708074.691879</v>
      </c>
      <c r="F1189" s="4">
        <f t="shared" si="92"/>
        <v>76504634325.215256</v>
      </c>
      <c r="G1189" s="5">
        <f t="shared" si="93"/>
        <v>3.8420596238877429E-4</v>
      </c>
      <c r="H1189" s="5"/>
      <c r="I1189" s="4">
        <f t="shared" si="94"/>
        <v>488535461.47386169</v>
      </c>
      <c r="J1189">
        <f t="shared" si="90"/>
        <v>1</v>
      </c>
    </row>
    <row r="1190" spans="1:10" x14ac:dyDescent="0.3">
      <c r="A1190" s="18">
        <v>46022</v>
      </c>
      <c r="B1190" s="26">
        <v>75332981976</v>
      </c>
      <c r="C1190" s="26">
        <v>76008223428.3284</v>
      </c>
      <c r="D1190" s="5">
        <v>0</v>
      </c>
      <c r="E1190" s="4">
        <f>C1190*(1+ReservesUSDT!$H$20)</f>
        <v>76075831749.278381</v>
      </c>
      <c r="F1190" s="4">
        <f t="shared" si="92"/>
        <v>76075831749.278381</v>
      </c>
      <c r="G1190" s="5">
        <f t="shared" si="93"/>
        <v>-5.6049228876000889E-3</v>
      </c>
      <c r="H1190" s="5"/>
      <c r="I1190" s="4">
        <f t="shared" si="94"/>
        <v>67608320.949981689</v>
      </c>
      <c r="J1190">
        <f t="shared" si="90"/>
        <v>1</v>
      </c>
    </row>
    <row r="1191" spans="1:10" x14ac:dyDescent="0.3">
      <c r="A1191" s="1">
        <v>46023</v>
      </c>
      <c r="B1191" s="26">
        <v>75332981976</v>
      </c>
      <c r="C1191" s="26">
        <v>75371182421.471603</v>
      </c>
      <c r="D1191" s="5">
        <f t="shared" si="91"/>
        <v>0</v>
      </c>
      <c r="E1191" s="4">
        <f>C1191*(1+ReservesUSDT!$H$20)</f>
        <v>75438224102.775146</v>
      </c>
      <c r="F1191" s="4">
        <f t="shared" si="92"/>
        <v>75438224102.775146</v>
      </c>
      <c r="G1191" s="5">
        <f t="shared" si="93"/>
        <v>-8.381211638994442E-3</v>
      </c>
      <c r="H1191" s="5"/>
      <c r="I1191" s="4">
        <f t="shared" si="94"/>
        <v>67041681.303543091</v>
      </c>
      <c r="J1191">
        <f t="shared" si="90"/>
        <v>1</v>
      </c>
    </row>
    <row r="1192" spans="1:10" x14ac:dyDescent="0.3">
      <c r="A1192" s="1">
        <v>46024</v>
      </c>
      <c r="B1192" s="26">
        <v>75406024217.848755</v>
      </c>
      <c r="C1192" s="26">
        <v>75187332687.296906</v>
      </c>
      <c r="D1192" s="5">
        <f t="shared" si="91"/>
        <v>9.6959180338865498E-4</v>
      </c>
      <c r="E1192" s="4">
        <f>C1192*(1+ReservesUSDT!$H$20)</f>
        <v>75254210836.665695</v>
      </c>
      <c r="F1192" s="4">
        <f t="shared" si="92"/>
        <v>75327176702.663422</v>
      </c>
      <c r="G1192" s="5">
        <f t="shared" si="93"/>
        <v>-1.4720309423036876E-3</v>
      </c>
      <c r="H1192" s="5"/>
      <c r="I1192" s="4">
        <f t="shared" si="94"/>
        <v>139844015.36651611</v>
      </c>
      <c r="J1192">
        <f t="shared" si="90"/>
        <v>1</v>
      </c>
    </row>
    <row r="1193" spans="1:10" x14ac:dyDescent="0.3">
      <c r="A1193" s="1">
        <v>46025</v>
      </c>
      <c r="B1193" s="26">
        <v>75406024217.848755</v>
      </c>
      <c r="C1193" s="26">
        <v>75338085489.5177</v>
      </c>
      <c r="D1193" s="5">
        <f t="shared" si="91"/>
        <v>0</v>
      </c>
      <c r="E1193" s="4">
        <f>C1193*(1+ReservesUSDT!$H$20)</f>
        <v>75405097731.533005</v>
      </c>
      <c r="F1193" s="4">
        <f t="shared" si="92"/>
        <v>75405097731.533005</v>
      </c>
      <c r="G1193" s="5">
        <f t="shared" si="93"/>
        <v>1.0344344800968493E-3</v>
      </c>
      <c r="H1193" s="5"/>
      <c r="I1193" s="4">
        <f t="shared" si="94"/>
        <v>67012242.015304565</v>
      </c>
      <c r="J1193">
        <f t="shared" si="90"/>
        <v>1</v>
      </c>
    </row>
    <row r="1194" spans="1:10" x14ac:dyDescent="0.3">
      <c r="A1194" s="1">
        <v>46026</v>
      </c>
      <c r="B1194" s="26">
        <v>75406024217.848755</v>
      </c>
      <c r="C1194" s="26">
        <v>75382811888.476807</v>
      </c>
      <c r="D1194" s="5">
        <f t="shared" si="91"/>
        <v>0</v>
      </c>
      <c r="E1194" s="4">
        <f>C1194*(1+ReservesUSDT!$H$20)</f>
        <v>75449863914.0392</v>
      </c>
      <c r="F1194" s="4">
        <f t="shared" si="92"/>
        <v>75449863914.0392</v>
      </c>
      <c r="G1194" s="5">
        <f t="shared" si="93"/>
        <v>5.9367581042832709E-4</v>
      </c>
      <c r="H1194" s="5"/>
      <c r="I1194" s="4">
        <f t="shared" si="94"/>
        <v>67052025.562393188</v>
      </c>
      <c r="J1194">
        <f t="shared" si="90"/>
        <v>1</v>
      </c>
    </row>
    <row r="1195" spans="1:10" x14ac:dyDescent="0.3">
      <c r="A1195" s="1">
        <v>46027</v>
      </c>
      <c r="B1195" s="26">
        <v>75491932463.762268</v>
      </c>
      <c r="C1195" s="26">
        <v>75441548669.848099</v>
      </c>
      <c r="D1195" s="5">
        <f t="shared" si="91"/>
        <v>1.1392756322137262E-3</v>
      </c>
      <c r="E1195" s="4">
        <f>C1195*(1+ReservesUSDT!$H$20)</f>
        <v>75508652941.009552</v>
      </c>
      <c r="F1195" s="4">
        <f t="shared" si="92"/>
        <v>75594678109.326523</v>
      </c>
      <c r="G1195" s="5">
        <f t="shared" si="93"/>
        <v>1.9193433596157482E-3</v>
      </c>
      <c r="H1195" s="5"/>
      <c r="I1195" s="4">
        <f t="shared" si="94"/>
        <v>153129439.47842407</v>
      </c>
      <c r="J1195">
        <f t="shared" si="90"/>
        <v>1</v>
      </c>
    </row>
    <row r="1196" spans="1:10" x14ac:dyDescent="0.3">
      <c r="A1196" s="1">
        <v>46028</v>
      </c>
      <c r="B1196" s="26">
        <v>75539098590.536713</v>
      </c>
      <c r="C1196" s="26">
        <v>75769878326.6978</v>
      </c>
      <c r="D1196" s="5">
        <f t="shared" si="91"/>
        <v>6.2478367204449727E-4</v>
      </c>
      <c r="E1196" s="4">
        <f>C1196*(1+ReservesUSDT!$H$20)</f>
        <v>75837274642.796188</v>
      </c>
      <c r="F1196" s="4">
        <f t="shared" si="92"/>
        <v>75884656533.725372</v>
      </c>
      <c r="G1196" s="5">
        <f t="shared" si="93"/>
        <v>3.835963478533197E-3</v>
      </c>
      <c r="H1196" s="5"/>
      <c r="I1196" s="4">
        <f t="shared" si="94"/>
        <v>114778207.02757263</v>
      </c>
      <c r="J1196">
        <f t="shared" si="90"/>
        <v>1</v>
      </c>
    </row>
    <row r="1197" spans="1:10" x14ac:dyDescent="0.3">
      <c r="A1197" s="1">
        <v>46029</v>
      </c>
      <c r="B1197" s="26">
        <v>75510230749.813553</v>
      </c>
      <c r="C1197" s="26">
        <v>75749018875.952805</v>
      </c>
      <c r="D1197" s="5">
        <f t="shared" si="91"/>
        <v>-3.8215760131901096E-4</v>
      </c>
      <c r="E1197" s="4">
        <f>C1197*(1+ReservesUSDT!$H$20)</f>
        <v>75816396637.842484</v>
      </c>
      <c r="F1197" s="4">
        <f t="shared" si="92"/>
        <v>75787422825.562714</v>
      </c>
      <c r="G1197" s="5">
        <f t="shared" si="93"/>
        <v>-1.2813355506122001E-3</v>
      </c>
      <c r="H1197" s="5"/>
      <c r="I1197" s="4">
        <f t="shared" si="94"/>
        <v>38403949.609909058</v>
      </c>
      <c r="J1197">
        <f t="shared" si="90"/>
        <v>1</v>
      </c>
    </row>
    <row r="1198" spans="1:10" x14ac:dyDescent="0.3">
      <c r="A1198" s="1">
        <v>46030</v>
      </c>
      <c r="B1198" s="26">
        <v>75519197180.031921</v>
      </c>
      <c r="C1198" s="26">
        <v>75208766704.423203</v>
      </c>
      <c r="D1198" s="5">
        <f t="shared" si="91"/>
        <v>1.1874457446801896E-4</v>
      </c>
      <c r="E1198" s="4">
        <f>C1198*(1+ReservesUSDT!$H$20)</f>
        <v>75275663919.069977</v>
      </c>
      <c r="F1198" s="4">
        <f t="shared" si="92"/>
        <v>75284602495.749832</v>
      </c>
      <c r="G1198" s="5">
        <f t="shared" si="93"/>
        <v>-6.6346144395252179E-3</v>
      </c>
      <c r="H1198" s="5"/>
      <c r="I1198" s="4">
        <f t="shared" si="94"/>
        <v>75835791.326629639</v>
      </c>
      <c r="J1198">
        <f t="shared" si="90"/>
        <v>1</v>
      </c>
    </row>
    <row r="1199" spans="1:10" x14ac:dyDescent="0.3">
      <c r="A1199" s="1">
        <v>46031</v>
      </c>
      <c r="B1199" s="26">
        <v>75496521644.289398</v>
      </c>
      <c r="C1199" s="26">
        <v>74977683650.886795</v>
      </c>
      <c r="D1199" s="5">
        <f t="shared" si="91"/>
        <v>-3.0026187498347567E-4</v>
      </c>
      <c r="E1199" s="4">
        <f>C1199*(1+ReservesUSDT!$H$20)</f>
        <v>75044375320.178818</v>
      </c>
      <c r="F1199" s="4">
        <f t="shared" si="92"/>
        <v>75021842355.338226</v>
      </c>
      <c r="G1199" s="5">
        <f t="shared" si="93"/>
        <v>-3.4902241853032282E-3</v>
      </c>
      <c r="H1199" s="5"/>
      <c r="I1199" s="4">
        <f t="shared" si="94"/>
        <v>44158704.451431274</v>
      </c>
      <c r="J1199">
        <f t="shared" si="90"/>
        <v>1</v>
      </c>
    </row>
    <row r="1200" spans="1:10" x14ac:dyDescent="0.3">
      <c r="A1200" s="1">
        <v>46032</v>
      </c>
      <c r="B1200" s="26">
        <v>75496521644.289398</v>
      </c>
      <c r="C1200" s="26">
        <v>74787856335.980194</v>
      </c>
      <c r="D1200" s="5">
        <f t="shared" si="91"/>
        <v>0</v>
      </c>
      <c r="E1200" s="4">
        <f>C1200*(1+ReservesUSDT!$H$20)</f>
        <v>74854379156.357544</v>
      </c>
      <c r="F1200" s="4">
        <f t="shared" si="92"/>
        <v>74854379156.357544</v>
      </c>
      <c r="G1200" s="5">
        <f t="shared" si="93"/>
        <v>-2.2321925684989051E-3</v>
      </c>
      <c r="H1200" s="5"/>
      <c r="I1200" s="4">
        <f t="shared" si="94"/>
        <v>66522820.377349854</v>
      </c>
      <c r="J1200">
        <f t="shared" si="90"/>
        <v>1</v>
      </c>
    </row>
    <row r="1201" spans="1:10" x14ac:dyDescent="0.3">
      <c r="A1201" s="1">
        <v>46033</v>
      </c>
      <c r="B1201" s="26">
        <v>75496521644.289398</v>
      </c>
      <c r="C1201" s="26">
        <v>74713286205.172607</v>
      </c>
      <c r="D1201" s="5">
        <f t="shared" si="91"/>
        <v>0</v>
      </c>
      <c r="E1201" s="4">
        <f>C1201*(1+ReservesUSDT!$H$20)</f>
        <v>74779742696.3936</v>
      </c>
      <c r="F1201" s="4">
        <f t="shared" si="92"/>
        <v>74779742696.3936</v>
      </c>
      <c r="G1201" s="5">
        <f t="shared" si="93"/>
        <v>-9.9708875826811857E-4</v>
      </c>
      <c r="H1201" s="5"/>
      <c r="I1201" s="4">
        <f t="shared" si="94"/>
        <v>66456491.220993042</v>
      </c>
      <c r="J1201">
        <f t="shared" si="90"/>
        <v>1</v>
      </c>
    </row>
    <row r="1202" spans="1:10" x14ac:dyDescent="0.3">
      <c r="A1202" s="1">
        <v>46034</v>
      </c>
      <c r="B1202" s="26">
        <v>75424823489.899536</v>
      </c>
      <c r="C1202" s="26">
        <v>74629591185.866806</v>
      </c>
      <c r="D1202" s="5">
        <f t="shared" si="91"/>
        <v>-9.4968818202878556E-4</v>
      </c>
      <c r="E1202" s="4">
        <f>C1202*(1+ReservesUSDT!$H$20)</f>
        <v>74695973231.462418</v>
      </c>
      <c r="F1202" s="4">
        <f t="shared" si="92"/>
        <v>74625035348.439362</v>
      </c>
      <c r="G1202" s="5">
        <f t="shared" si="93"/>
        <v>-2.0688403353078125E-3</v>
      </c>
      <c r="H1202" s="5"/>
      <c r="I1202" s="4">
        <f t="shared" si="94"/>
        <v>-4555837.427444458</v>
      </c>
      <c r="J1202">
        <f t="shared" si="90"/>
        <v>0</v>
      </c>
    </row>
    <row r="1203" spans="1:10" x14ac:dyDescent="0.3">
      <c r="A1203" s="1">
        <v>46035</v>
      </c>
      <c r="B1203" s="26">
        <v>75337031516.719589</v>
      </c>
      <c r="C1203" s="26">
        <v>74341587408.565399</v>
      </c>
      <c r="D1203" s="5">
        <f t="shared" si="91"/>
        <v>-1.1639665711873162E-3</v>
      </c>
      <c r="E1203" s="4">
        <f>C1203*(1+ReservesUSDT!$H$20)</f>
        <v>74407713278.566681</v>
      </c>
      <c r="F1203" s="4">
        <f t="shared" si="92"/>
        <v>74321105187.671936</v>
      </c>
      <c r="G1203" s="5">
        <f t="shared" si="93"/>
        <v>-4.0727640442421798E-3</v>
      </c>
      <c r="H1203" s="5"/>
      <c r="I1203" s="4">
        <f t="shared" si="94"/>
        <v>-20482220.893463135</v>
      </c>
      <c r="J1203">
        <f t="shared" si="90"/>
        <v>0</v>
      </c>
    </row>
    <row r="1204" spans="1:10" x14ac:dyDescent="0.3">
      <c r="A1204" s="1">
        <v>46036</v>
      </c>
      <c r="B1204" s="26">
        <v>75319772875.015076</v>
      </c>
      <c r="C1204" s="26">
        <v>75016056899.618698</v>
      </c>
      <c r="D1204" s="5">
        <f t="shared" si="91"/>
        <v>-2.2908576774336177E-4</v>
      </c>
      <c r="E1204" s="4">
        <f>C1204*(1+ReservesUSDT!$H$20)</f>
        <v>75082782701.413742</v>
      </c>
      <c r="F1204" s="4">
        <f t="shared" si="92"/>
        <v>75065582304.494278</v>
      </c>
      <c r="G1204" s="5">
        <f t="shared" si="93"/>
        <v>1.0017035066182419E-2</v>
      </c>
      <c r="H1204" s="5"/>
      <c r="I1204" s="4">
        <f t="shared" si="94"/>
        <v>49525404.875579834</v>
      </c>
      <c r="J1204">
        <f t="shared" si="90"/>
        <v>1</v>
      </c>
    </row>
    <row r="1205" spans="1:10" x14ac:dyDescent="0.3">
      <c r="A1205" s="1">
        <v>46037</v>
      </c>
      <c r="B1205" s="26">
        <v>75305761205.57486</v>
      </c>
      <c r="C1205" s="26">
        <v>75806879075.365707</v>
      </c>
      <c r="D1205" s="5">
        <f t="shared" si="91"/>
        <v>-1.8602909840775671E-4</v>
      </c>
      <c r="E1205" s="4">
        <f>C1205*(1+ReservesUSDT!$H$20)</f>
        <v>75874308303.146255</v>
      </c>
      <c r="F1205" s="4">
        <f t="shared" si="92"/>
        <v>75860193473.980316</v>
      </c>
      <c r="G1205" s="5">
        <f t="shared" si="93"/>
        <v>1.0585559254876569E-2</v>
      </c>
      <c r="H1205" s="5"/>
      <c r="I1205" s="4">
        <f t="shared" si="94"/>
        <v>53314398.614608765</v>
      </c>
      <c r="J1205">
        <f t="shared" si="90"/>
        <v>1</v>
      </c>
    </row>
    <row r="1206" spans="1:10" x14ac:dyDescent="0.3">
      <c r="A1206" s="1">
        <v>46038</v>
      </c>
      <c r="B1206" s="26">
        <v>75355618698.958618</v>
      </c>
      <c r="C1206" s="26">
        <v>75673057112.481903</v>
      </c>
      <c r="D1206" s="5">
        <f t="shared" si="91"/>
        <v>6.6206745122267762E-4</v>
      </c>
      <c r="E1206" s="4">
        <f>C1206*(1+ReservesUSDT!$H$20)</f>
        <v>75740367307.37616</v>
      </c>
      <c r="F1206" s="4">
        <f t="shared" si="92"/>
        <v>75790512539.314026</v>
      </c>
      <c r="G1206" s="5">
        <f t="shared" si="93"/>
        <v>-9.1854412011472804E-4</v>
      </c>
      <c r="H1206" s="5"/>
      <c r="I1206" s="4">
        <f t="shared" si="94"/>
        <v>117455426.8321228</v>
      </c>
      <c r="J1206">
        <f t="shared" si="90"/>
        <v>1</v>
      </c>
    </row>
    <row r="1207" spans="1:10" x14ac:dyDescent="0.3">
      <c r="A1207" s="1">
        <v>46039</v>
      </c>
      <c r="B1207" s="26">
        <v>75355618698.958618</v>
      </c>
      <c r="C1207" s="26">
        <v>75985424473.906006</v>
      </c>
      <c r="D1207" s="5">
        <f t="shared" si="91"/>
        <v>0</v>
      </c>
      <c r="E1207" s="4">
        <f>C1207*(1+ReservesUSDT!$H$20)</f>
        <v>76053012515.484131</v>
      </c>
      <c r="F1207" s="4">
        <f t="shared" si="92"/>
        <v>76053012515.484131</v>
      </c>
      <c r="G1207" s="5">
        <f t="shared" si="93"/>
        <v>3.4634938777322703E-3</v>
      </c>
      <c r="H1207" s="5"/>
      <c r="I1207" s="4">
        <f t="shared" si="94"/>
        <v>67588041.578125</v>
      </c>
      <c r="J1207">
        <f t="shared" si="90"/>
        <v>1</v>
      </c>
    </row>
    <row r="1208" spans="1:10" x14ac:dyDescent="0.3">
      <c r="A1208" s="1">
        <v>46040</v>
      </c>
      <c r="B1208" s="26">
        <v>75355618698.958618</v>
      </c>
      <c r="C1208" s="26">
        <v>76020188662.6474</v>
      </c>
      <c r="D1208" s="5">
        <f t="shared" si="91"/>
        <v>0</v>
      </c>
      <c r="E1208" s="4">
        <f>C1208*(1+ReservesUSDT!$H$20)</f>
        <v>76087807626.516876</v>
      </c>
      <c r="F1208" s="4">
        <f t="shared" si="92"/>
        <v>76087807626.516876</v>
      </c>
      <c r="G1208" s="5">
        <f t="shared" si="93"/>
        <v>4.5751127906552282E-4</v>
      </c>
      <c r="H1208" s="5"/>
      <c r="I1208" s="4">
        <f t="shared" si="94"/>
        <v>67618963.869476318</v>
      </c>
      <c r="J1208">
        <f t="shared" si="90"/>
        <v>1</v>
      </c>
    </row>
    <row r="1209" spans="1:10" x14ac:dyDescent="0.3">
      <c r="A1209" s="1">
        <v>46041</v>
      </c>
      <c r="B1209" s="26">
        <v>75355618698.958618</v>
      </c>
      <c r="C1209" s="26">
        <v>75956415747.386597</v>
      </c>
      <c r="D1209" s="5">
        <f t="shared" si="91"/>
        <v>0</v>
      </c>
      <c r="E1209" s="4">
        <f>C1209*(1+ReservesUSDT!$H$20)</f>
        <v>76023977986.081757</v>
      </c>
      <c r="F1209" s="4">
        <f t="shared" si="92"/>
        <v>76023977986.081757</v>
      </c>
      <c r="G1209" s="5">
        <f t="shared" si="93"/>
        <v>-8.3889446188846115E-4</v>
      </c>
      <c r="H1209" s="5"/>
      <c r="I1209" s="4">
        <f t="shared" si="94"/>
        <v>67562238.695159912</v>
      </c>
      <c r="J1209">
        <f t="shared" si="90"/>
        <v>1</v>
      </c>
    </row>
    <row r="1210" spans="1:10" x14ac:dyDescent="0.3">
      <c r="A1210" s="1">
        <v>46042</v>
      </c>
      <c r="B1210" s="26">
        <v>75289733537.226639</v>
      </c>
      <c r="C1210" s="26">
        <v>75815735295.470993</v>
      </c>
      <c r="D1210" s="5">
        <f t="shared" si="91"/>
        <v>-8.7432314762336198E-4</v>
      </c>
      <c r="E1210" s="4">
        <f>C1210*(1+ReservesUSDT!$H$20)</f>
        <v>75883172400.743546</v>
      </c>
      <c r="F1210" s="4">
        <f t="shared" si="92"/>
        <v>75816825986.59848</v>
      </c>
      <c r="G1210" s="5">
        <f t="shared" si="93"/>
        <v>-2.7248245220896114E-3</v>
      </c>
      <c r="H1210" s="5"/>
      <c r="I1210" s="4">
        <f t="shared" si="94"/>
        <v>1090691.1274871826</v>
      </c>
      <c r="J1210">
        <f t="shared" si="90"/>
        <v>1</v>
      </c>
    </row>
    <row r="1211" spans="1:10" x14ac:dyDescent="0.3">
      <c r="A1211" s="1">
        <v>46043</v>
      </c>
      <c r="B1211" s="26">
        <v>75216707470.395523</v>
      </c>
      <c r="C1211" s="26">
        <v>74927824593.929901</v>
      </c>
      <c r="D1211" s="5">
        <f t="shared" si="91"/>
        <v>-9.6993392591844334E-4</v>
      </c>
      <c r="E1211" s="4">
        <f>C1211*(1+ReservesUSDT!$H$20)</f>
        <v>74994471914.242645</v>
      </c>
      <c r="F1211" s="4">
        <f t="shared" si="92"/>
        <v>74921732231.676682</v>
      </c>
      <c r="G1211" s="5">
        <f t="shared" si="93"/>
        <v>-1.1806004053506765E-2</v>
      </c>
      <c r="H1211" s="5"/>
      <c r="I1211" s="4">
        <f t="shared" si="94"/>
        <v>-6092362.2532196045</v>
      </c>
      <c r="J1211">
        <f t="shared" si="90"/>
        <v>0</v>
      </c>
    </row>
    <row r="1212" spans="1:10" x14ac:dyDescent="0.3">
      <c r="A1212" s="1">
        <v>46044</v>
      </c>
      <c r="B1212" s="26">
        <v>75226405538.205292</v>
      </c>
      <c r="C1212" s="26">
        <v>74440160183.658096</v>
      </c>
      <c r="D1212" s="5">
        <f t="shared" si="91"/>
        <v>1.2893502169828068E-4</v>
      </c>
      <c r="E1212" s="4">
        <f>C1212*(1+ReservesUSDT!$H$20)</f>
        <v>74506373732.854004</v>
      </c>
      <c r="F1212" s="4">
        <f t="shared" si="92"/>
        <v>74515980213.767899</v>
      </c>
      <c r="G1212" s="5">
        <f t="shared" si="93"/>
        <v>-5.4156785464342513E-3</v>
      </c>
      <c r="H1212" s="5"/>
      <c r="I1212" s="4">
        <f t="shared" si="94"/>
        <v>75820030.109802246</v>
      </c>
      <c r="J1212">
        <f t="shared" si="90"/>
        <v>1</v>
      </c>
    </row>
    <row r="1213" spans="1:10" x14ac:dyDescent="0.3">
      <c r="A1213" s="1">
        <v>46045</v>
      </c>
      <c r="B1213" s="26">
        <v>75228699861.421158</v>
      </c>
      <c r="C1213" s="26">
        <v>73725876877.117599</v>
      </c>
      <c r="D1213" s="5">
        <f t="shared" si="91"/>
        <v>3.0498907922708991E-5</v>
      </c>
      <c r="E1213" s="4">
        <f>C1213*(1+ReservesUSDT!$H$20)</f>
        <v>73791455080.651428</v>
      </c>
      <c r="F1213" s="4">
        <f t="shared" si="92"/>
        <v>73793705639.445419</v>
      </c>
      <c r="G1213" s="5">
        <f t="shared" si="93"/>
        <v>-9.6928816107692915E-3</v>
      </c>
      <c r="H1213" s="5"/>
      <c r="I1213" s="4">
        <f t="shared" si="94"/>
        <v>67828762.327819824</v>
      </c>
      <c r="J1213">
        <f t="shared" si="90"/>
        <v>1</v>
      </c>
    </row>
    <row r="1214" spans="1:10" x14ac:dyDescent="0.3">
      <c r="A1214" s="1">
        <v>46046</v>
      </c>
      <c r="B1214" s="26">
        <v>75228699861.421158</v>
      </c>
      <c r="C1214" s="26">
        <v>72893696034.716599</v>
      </c>
      <c r="D1214" s="5">
        <f t="shared" si="91"/>
        <v>0</v>
      </c>
      <c r="E1214" s="4">
        <f>C1214*(1+ReservesUSDT!$H$20)</f>
        <v>72958534024.271667</v>
      </c>
      <c r="F1214" s="4">
        <f t="shared" si="92"/>
        <v>72958534024.271667</v>
      </c>
      <c r="G1214" s="5">
        <f t="shared" si="93"/>
        <v>-1.131765382882903E-2</v>
      </c>
      <c r="H1214" s="5"/>
      <c r="I1214" s="4">
        <f t="shared" si="94"/>
        <v>64837989.55506897</v>
      </c>
      <c r="J1214">
        <f t="shared" si="90"/>
        <v>1</v>
      </c>
    </row>
    <row r="1215" spans="1:10" x14ac:dyDescent="0.3">
      <c r="A1215" s="1">
        <v>46047</v>
      </c>
      <c r="B1215" s="26">
        <v>75228699861.421158</v>
      </c>
      <c r="C1215" s="26">
        <v>72525746654.439896</v>
      </c>
      <c r="D1215" s="5">
        <f t="shared" si="91"/>
        <v>0</v>
      </c>
      <c r="E1215" s="4">
        <f>C1215*(1+ReservesUSDT!$H$20)</f>
        <v>72590257357.832062</v>
      </c>
      <c r="F1215" s="4">
        <f t="shared" si="92"/>
        <v>72590257357.832062</v>
      </c>
      <c r="G1215" s="5">
        <f t="shared" si="93"/>
        <v>-5.0477531020166654E-3</v>
      </c>
      <c r="H1215" s="5"/>
      <c r="I1215" s="4">
        <f t="shared" si="94"/>
        <v>64510703.392166138</v>
      </c>
      <c r="J1215">
        <f t="shared" si="90"/>
        <v>1</v>
      </c>
    </row>
    <row r="1216" spans="1:10" x14ac:dyDescent="0.3">
      <c r="A1216" s="1">
        <v>46048</v>
      </c>
      <c r="B1216" s="26">
        <v>75268064996.468109</v>
      </c>
      <c r="C1216" s="26">
        <v>72391867384.721497</v>
      </c>
      <c r="D1216" s="5">
        <f t="shared" si="91"/>
        <v>5.2327283496146865E-4</v>
      </c>
      <c r="E1216" s="4">
        <f>C1216*(1+ReservesUSDT!$H$20)</f>
        <v>72456259004.253693</v>
      </c>
      <c r="F1216" s="4">
        <f t="shared" si="92"/>
        <v>72494173396.313553</v>
      </c>
      <c r="G1216" s="5">
        <f t="shared" si="93"/>
        <v>-1.3236481728514222E-3</v>
      </c>
      <c r="H1216" s="5"/>
      <c r="I1216" s="4">
        <f t="shared" si="94"/>
        <v>102306011.59205627</v>
      </c>
      <c r="J1216">
        <f t="shared" si="90"/>
        <v>1</v>
      </c>
    </row>
    <row r="1217" spans="1:10" x14ac:dyDescent="0.3">
      <c r="A1217" s="1">
        <v>46049</v>
      </c>
      <c r="B1217" s="26">
        <v>75301519605.828766</v>
      </c>
      <c r="C1217" s="26">
        <v>72062863058.690704</v>
      </c>
      <c r="D1217" s="5">
        <f t="shared" si="91"/>
        <v>4.4447282339763307E-4</v>
      </c>
      <c r="E1217" s="4">
        <f>C1217*(1+ReservesUSDT!$H$20)</f>
        <v>72126962033.176544</v>
      </c>
      <c r="F1217" s="4">
        <f t="shared" si="92"/>
        <v>72159020507.634521</v>
      </c>
      <c r="G1217" s="5">
        <f t="shared" si="93"/>
        <v>-4.6231700145997453E-3</v>
      </c>
      <c r="H1217" s="5"/>
      <c r="I1217" s="4">
        <f t="shared" si="94"/>
        <v>96157448.943817139</v>
      </c>
      <c r="J1217">
        <f t="shared" si="90"/>
        <v>1</v>
      </c>
    </row>
    <row r="1218" spans="1:10" x14ac:dyDescent="0.3">
      <c r="A1218" s="1">
        <v>46050</v>
      </c>
      <c r="B1218" s="26">
        <v>75222380984.386902</v>
      </c>
      <c r="C1218" s="26">
        <v>71545146183.6353</v>
      </c>
      <c r="D1218" s="5">
        <f t="shared" si="91"/>
        <v>-1.050956499365761E-3</v>
      </c>
      <c r="E1218" s="4">
        <f>C1218*(1+ReservesUSDT!$H$20)</f>
        <v>71608784655.729813</v>
      </c>
      <c r="F1218" s="4">
        <f t="shared" si="92"/>
        <v>71533526938.084198</v>
      </c>
      <c r="G1218" s="5">
        <f t="shared" si="93"/>
        <v>-8.6682657989259355E-3</v>
      </c>
      <c r="H1218" s="5"/>
      <c r="I1218" s="4">
        <f t="shared" si="94"/>
        <v>-11619245.551101685</v>
      </c>
      <c r="J1218">
        <f t="shared" si="90"/>
        <v>0</v>
      </c>
    </row>
    <row r="1219" spans="1:10" x14ac:dyDescent="0.3">
      <c r="A1219" s="1">
        <v>46051</v>
      </c>
      <c r="B1219" s="26">
        <v>75243199561.430008</v>
      </c>
      <c r="C1219" s="26">
        <v>71222533431.209</v>
      </c>
      <c r="D1219" s="5">
        <f t="shared" si="91"/>
        <v>2.7676041054094214E-4</v>
      </c>
      <c r="E1219" s="4">
        <f>C1219*(1+ReservesUSDT!$H$20)</f>
        <v>71285884943.478317</v>
      </c>
      <c r="F1219" s="4">
        <f t="shared" si="92"/>
        <v>71305614054.261047</v>
      </c>
      <c r="G1219" s="5">
        <f t="shared" si="93"/>
        <v>-3.1860987928138997E-3</v>
      </c>
      <c r="H1219" s="5"/>
      <c r="I1219" s="4">
        <f t="shared" si="94"/>
        <v>83080623.052047729</v>
      </c>
      <c r="J1219">
        <f t="shared" ref="J1219:J1240" si="95">IF(I1219&gt;0,1,0)</f>
        <v>1</v>
      </c>
    </row>
    <row r="1220" spans="1:10" x14ac:dyDescent="0.3">
      <c r="A1220" s="1">
        <v>46052</v>
      </c>
      <c r="B1220" s="26">
        <v>75257517522.267929</v>
      </c>
      <c r="C1220" s="26">
        <v>70300438185.3479</v>
      </c>
      <c r="D1220" s="5">
        <f t="shared" ref="D1220:D1240" si="96">(B1220-B1219)/B1219</f>
        <v>1.90289101491912E-4</v>
      </c>
      <c r="E1220" s="4">
        <f>C1220*(1+ReservesUSDT!$H$20)</f>
        <v>70362969505.952194</v>
      </c>
      <c r="F1220" s="4">
        <f t="shared" ref="F1220:F1240" si="97">E1220*(D1220+1)</f>
        <v>70376358812.197784</v>
      </c>
      <c r="G1220" s="5">
        <f t="shared" ref="G1220:G1240" si="98">(F1220-F1219)/F1219</f>
        <v>-1.3032006727494593E-2</v>
      </c>
      <c r="H1220" s="5"/>
      <c r="I1220" s="4">
        <f t="shared" ref="I1220:I1240" si="99">F1220-C1220</f>
        <v>75920626.849884033</v>
      </c>
      <c r="J1220">
        <f t="shared" si="95"/>
        <v>1</v>
      </c>
    </row>
    <row r="1221" spans="1:10" x14ac:dyDescent="0.3">
      <c r="A1221" s="1">
        <v>46053</v>
      </c>
      <c r="B1221" s="26">
        <v>75257517522.267929</v>
      </c>
      <c r="C1221" s="26">
        <v>70048084221.757507</v>
      </c>
      <c r="D1221" s="5">
        <f t="shared" si="96"/>
        <v>0</v>
      </c>
      <c r="E1221" s="4">
        <f>C1221*(1+ReservesUSDT!$H$20)</f>
        <v>70110391076.810654</v>
      </c>
      <c r="F1221" s="4">
        <f t="shared" si="97"/>
        <v>70110391076.810654</v>
      </c>
      <c r="G1221" s="5">
        <f t="shared" si="98"/>
        <v>-3.7792198953753293E-3</v>
      </c>
      <c r="H1221" s="5"/>
      <c r="I1221" s="4">
        <f t="shared" si="99"/>
        <v>62306855.053146362</v>
      </c>
      <c r="J1221">
        <f t="shared" si="95"/>
        <v>1</v>
      </c>
    </row>
    <row r="1222" spans="1:10" x14ac:dyDescent="0.3">
      <c r="A1222" s="1">
        <v>46054</v>
      </c>
      <c r="B1222" s="26">
        <v>75257517522.267929</v>
      </c>
      <c r="C1222" s="26">
        <v>70165928923.219193</v>
      </c>
      <c r="D1222" s="5">
        <f t="shared" si="96"/>
        <v>0</v>
      </c>
      <c r="E1222" s="4">
        <f>C1222*(1+ReservesUSDT!$H$20)</f>
        <v>70228340599.593506</v>
      </c>
      <c r="F1222" s="4">
        <f t="shared" si="97"/>
        <v>70228340599.593506</v>
      </c>
      <c r="G1222" s="5">
        <f t="shared" si="98"/>
        <v>1.6823401063849512E-3</v>
      </c>
      <c r="H1222" s="5"/>
      <c r="I1222" s="4">
        <f t="shared" si="99"/>
        <v>62411676.374313354</v>
      </c>
      <c r="J1222">
        <f t="shared" si="95"/>
        <v>1</v>
      </c>
    </row>
    <row r="1223" spans="1:10" x14ac:dyDescent="0.3">
      <c r="A1223" s="1">
        <v>46055</v>
      </c>
      <c r="B1223" s="26">
        <v>75233814457.28833</v>
      </c>
      <c r="C1223" s="26">
        <v>70278789633.517197</v>
      </c>
      <c r="D1223" s="5">
        <f t="shared" si="96"/>
        <v>-3.1495943209375072E-4</v>
      </c>
      <c r="E1223" s="4">
        <f>C1223*(1+ReservesUSDT!$H$20)</f>
        <v>70341301698.017685</v>
      </c>
      <c r="F1223" s="4">
        <f t="shared" si="97"/>
        <v>70319147041.582153</v>
      </c>
      <c r="G1223" s="5">
        <f t="shared" si="98"/>
        <v>1.2930170528502145E-3</v>
      </c>
      <c r="H1223" s="5"/>
      <c r="I1223" s="4">
        <f t="shared" si="99"/>
        <v>40357408.064956665</v>
      </c>
      <c r="J1223">
        <f t="shared" si="95"/>
        <v>1</v>
      </c>
    </row>
    <row r="1224" spans="1:10" x14ac:dyDescent="0.3">
      <c r="A1224" s="1">
        <v>46056</v>
      </c>
      <c r="B1224" s="26">
        <v>75211556407.559509</v>
      </c>
      <c r="C1224" s="26">
        <v>70641107077.417694</v>
      </c>
      <c r="D1224" s="5">
        <f t="shared" si="96"/>
        <v>-2.9585167107879553E-4</v>
      </c>
      <c r="E1224" s="4">
        <f>C1224*(1+ReservesUSDT!$H$20)</f>
        <v>70703941418.547318</v>
      </c>
      <c r="F1224" s="4">
        <f t="shared" si="97"/>
        <v>70683023539.326782</v>
      </c>
      <c r="G1224" s="5">
        <f t="shared" si="98"/>
        <v>5.1746432238356944E-3</v>
      </c>
      <c r="H1224" s="5"/>
      <c r="I1224" s="4">
        <f t="shared" si="99"/>
        <v>41916461.909088135</v>
      </c>
      <c r="J1224">
        <f t="shared" si="95"/>
        <v>1</v>
      </c>
    </row>
    <row r="1225" spans="1:10" x14ac:dyDescent="0.3">
      <c r="A1225" s="1">
        <v>46057</v>
      </c>
      <c r="B1225" s="26">
        <v>75183865568.817657</v>
      </c>
      <c r="C1225" s="26">
        <v>70764424031.343399</v>
      </c>
      <c r="D1225" s="5">
        <f t="shared" si="96"/>
        <v>-3.6817265942217095E-4</v>
      </c>
      <c r="E1225" s="4">
        <f>C1225*(1+ReservesUSDT!$H$20)</f>
        <v>70827368061.291199</v>
      </c>
      <c r="F1225" s="4">
        <f t="shared" si="97"/>
        <v>70801291360.832199</v>
      </c>
      <c r="G1225" s="5">
        <f t="shared" si="98"/>
        <v>1.6732139569498572E-3</v>
      </c>
      <c r="H1225" s="5"/>
      <c r="I1225" s="4">
        <f t="shared" si="99"/>
        <v>36867329.488800049</v>
      </c>
      <c r="J1225">
        <f t="shared" si="95"/>
        <v>1</v>
      </c>
    </row>
    <row r="1226" spans="1:10" x14ac:dyDescent="0.3">
      <c r="A1226" s="1">
        <v>46058</v>
      </c>
      <c r="B1226" s="26">
        <v>75242997987.919632</v>
      </c>
      <c r="C1226" s="26">
        <v>70724659469.830795</v>
      </c>
      <c r="D1226" s="5">
        <f t="shared" si="96"/>
        <v>7.8650410769115237E-4</v>
      </c>
      <c r="E1226" s="4">
        <f>C1226*(1+ReservesUSDT!$H$20)</f>
        <v>70787568129.721039</v>
      </c>
      <c r="F1226" s="4">
        <f t="shared" si="97"/>
        <v>70843242842.828522</v>
      </c>
      <c r="G1226" s="5">
        <f t="shared" si="98"/>
        <v>5.925242490637749E-4</v>
      </c>
      <c r="H1226" s="5"/>
      <c r="I1226" s="4">
        <f t="shared" si="99"/>
        <v>118583372.99772644</v>
      </c>
      <c r="J1226">
        <f t="shared" si="95"/>
        <v>1</v>
      </c>
    </row>
    <row r="1227" spans="1:10" x14ac:dyDescent="0.3">
      <c r="A1227" s="1">
        <v>46059</v>
      </c>
      <c r="B1227" s="26">
        <v>75211014649.879303</v>
      </c>
      <c r="C1227" s="26">
        <v>70621497254.346695</v>
      </c>
      <c r="D1227" s="5">
        <f t="shared" si="96"/>
        <v>-4.2506730055418511E-4</v>
      </c>
      <c r="E1227" s="4">
        <f>C1227*(1+ReservesUSDT!$H$20)</f>
        <v>70684314152.79509</v>
      </c>
      <c r="F1227" s="4">
        <f t="shared" si="97"/>
        <v>70654268562.186646</v>
      </c>
      <c r="G1227" s="5">
        <f t="shared" si="98"/>
        <v>-2.6674990169652593E-3</v>
      </c>
      <c r="H1227" s="5"/>
      <c r="I1227" s="4">
        <f t="shared" si="99"/>
        <v>32771307.839950562</v>
      </c>
      <c r="J1227">
        <f t="shared" si="95"/>
        <v>1</v>
      </c>
    </row>
    <row r="1228" spans="1:10" x14ac:dyDescent="0.3">
      <c r="A1228" s="1">
        <v>46060</v>
      </c>
      <c r="B1228" s="26">
        <v>75211014649.879303</v>
      </c>
      <c r="C1228" s="26">
        <v>72486291025.076996</v>
      </c>
      <c r="D1228" s="5">
        <f t="shared" si="96"/>
        <v>0</v>
      </c>
      <c r="E1228" s="4">
        <f>C1228*(1+ReservesUSDT!$H$20)</f>
        <v>72550766633.202728</v>
      </c>
      <c r="F1228" s="4">
        <f t="shared" si="97"/>
        <v>72550766633.202728</v>
      </c>
      <c r="G1228" s="5">
        <f t="shared" si="98"/>
        <v>2.6841946135878147E-2</v>
      </c>
      <c r="H1228" s="5"/>
      <c r="I1228" s="4">
        <f t="shared" si="99"/>
        <v>64475608.125732422</v>
      </c>
      <c r="J1228">
        <f t="shared" si="95"/>
        <v>1</v>
      </c>
    </row>
    <row r="1229" spans="1:10" x14ac:dyDescent="0.3">
      <c r="A1229" s="1">
        <v>46061</v>
      </c>
      <c r="B1229" s="26">
        <v>75211014649.879303</v>
      </c>
      <c r="C1229" s="26">
        <v>72663403646.940399</v>
      </c>
      <c r="D1229" s="5">
        <f t="shared" si="96"/>
        <v>0</v>
      </c>
      <c r="E1229" s="4">
        <f>C1229*(1+ReservesUSDT!$H$20)</f>
        <v>72728036794.427567</v>
      </c>
      <c r="F1229" s="4">
        <f t="shared" si="97"/>
        <v>72728036794.427567</v>
      </c>
      <c r="G1229" s="5">
        <f t="shared" si="98"/>
        <v>2.4433947351799709E-3</v>
      </c>
      <c r="H1229" s="5"/>
      <c r="I1229" s="4">
        <f t="shared" si="99"/>
        <v>64633147.487167358</v>
      </c>
      <c r="J1229">
        <f t="shared" si="95"/>
        <v>1</v>
      </c>
    </row>
    <row r="1230" spans="1:10" x14ac:dyDescent="0.3">
      <c r="A1230" s="1">
        <v>46062</v>
      </c>
      <c r="B1230" s="26">
        <v>75190213121.499222</v>
      </c>
      <c r="C1230" s="26">
        <v>72853256563.120407</v>
      </c>
      <c r="D1230" s="5">
        <f t="shared" si="96"/>
        <v>-2.7657555847259877E-4</v>
      </c>
      <c r="E1230" s="4">
        <f>C1230*(1+ReservesUSDT!$H$20)</f>
        <v>72918058582.294235</v>
      </c>
      <c r="F1230" s="4">
        <f t="shared" si="97"/>
        <v>72897891229.519104</v>
      </c>
      <c r="G1230" s="5">
        <f t="shared" si="98"/>
        <v>2.3354739461983079E-3</v>
      </c>
      <c r="H1230" s="5"/>
      <c r="I1230" s="4">
        <f t="shared" si="99"/>
        <v>44634666.398696899</v>
      </c>
      <c r="J1230">
        <f t="shared" si="95"/>
        <v>1</v>
      </c>
    </row>
    <row r="1231" spans="1:10" x14ac:dyDescent="0.3">
      <c r="A1231" s="1">
        <v>46063</v>
      </c>
      <c r="B1231" s="26">
        <v>75202176202.244614</v>
      </c>
      <c r="C1231" s="26">
        <v>73017621342.348801</v>
      </c>
      <c r="D1231" s="5">
        <f t="shared" si="96"/>
        <v>1.5910422711611159E-4</v>
      </c>
      <c r="E1231" s="4">
        <f>C1231*(1+ReservesUSDT!$H$20)</f>
        <v>73082569561.844727</v>
      </c>
      <c r="F1231" s="4">
        <f t="shared" si="97"/>
        <v>73094197307.590515</v>
      </c>
      <c r="G1231" s="5">
        <f t="shared" si="98"/>
        <v>2.6928910392392722E-3</v>
      </c>
      <c r="H1231" s="5"/>
      <c r="I1231" s="4">
        <f t="shared" si="99"/>
        <v>76575965.241714478</v>
      </c>
      <c r="J1231">
        <f t="shared" si="95"/>
        <v>1</v>
      </c>
    </row>
    <row r="1232" spans="1:10" x14ac:dyDescent="0.3">
      <c r="A1232" s="1">
        <v>46064</v>
      </c>
      <c r="B1232" s="26">
        <v>75139270186.256729</v>
      </c>
      <c r="C1232" s="26">
        <v>73298558614.857407</v>
      </c>
      <c r="D1232" s="5">
        <f t="shared" si="96"/>
        <v>-8.3649196292815418E-4</v>
      </c>
      <c r="E1232" s="4">
        <f>C1232*(1+ReservesUSDT!$H$20)</f>
        <v>73363756724.384033</v>
      </c>
      <c r="F1232" s="4">
        <f t="shared" si="97"/>
        <v>73302388531.51387</v>
      </c>
      <c r="G1232" s="5">
        <f t="shared" si="98"/>
        <v>2.8482592543872883E-3</v>
      </c>
      <c r="H1232" s="5"/>
      <c r="I1232" s="4">
        <f t="shared" si="99"/>
        <v>3829916.656463623</v>
      </c>
      <c r="J1232">
        <f t="shared" si="95"/>
        <v>1</v>
      </c>
    </row>
    <row r="1233" spans="1:10" x14ac:dyDescent="0.3">
      <c r="A1233" s="1">
        <v>46065</v>
      </c>
      <c r="B1233" s="26">
        <v>75165062577.900238</v>
      </c>
      <c r="C1233" s="26">
        <v>73327256816.460297</v>
      </c>
      <c r="D1233" s="5">
        <f t="shared" si="96"/>
        <v>3.4326114133893256E-4</v>
      </c>
      <c r="E1233" s="4">
        <f>C1233*(1+ReservesUSDT!$H$20)</f>
        <v>73392480452.662033</v>
      </c>
      <c r="F1233" s="4">
        <f t="shared" si="97"/>
        <v>73417673239.267914</v>
      </c>
      <c r="G1233" s="5">
        <f t="shared" si="98"/>
        <v>1.5727278478037702E-3</v>
      </c>
      <c r="H1233" s="5"/>
      <c r="I1233" s="4">
        <f t="shared" si="99"/>
        <v>90416422.807617188</v>
      </c>
      <c r="J1233">
        <f t="shared" si="95"/>
        <v>1</v>
      </c>
    </row>
    <row r="1234" spans="1:10" x14ac:dyDescent="0.3">
      <c r="A1234" s="1">
        <v>46066</v>
      </c>
      <c r="B1234" s="26">
        <v>75196870561.53598</v>
      </c>
      <c r="C1234" s="26">
        <v>73161159172.647797</v>
      </c>
      <c r="D1234" s="5">
        <f t="shared" si="96"/>
        <v>4.2317511014877088E-4</v>
      </c>
      <c r="E1234" s="4">
        <f>C1234*(1+ReservesUSDT!$H$20)</f>
        <v>73226235067.167038</v>
      </c>
      <c r="F1234" s="4">
        <f t="shared" si="97"/>
        <v>73257222587.257355</v>
      </c>
      <c r="G1234" s="5">
        <f t="shared" si="98"/>
        <v>-2.1854499731645133E-3</v>
      </c>
      <c r="H1234" s="5"/>
      <c r="I1234" s="4">
        <f t="shared" si="99"/>
        <v>96063414.609558105</v>
      </c>
      <c r="J1234">
        <f t="shared" si="95"/>
        <v>1</v>
      </c>
    </row>
    <row r="1235" spans="1:10" x14ac:dyDescent="0.3">
      <c r="A1235" s="1">
        <v>46067</v>
      </c>
      <c r="B1235" s="26">
        <v>75196870561.53598</v>
      </c>
      <c r="C1235" s="26">
        <v>73476716063.945801</v>
      </c>
      <c r="D1235" s="5">
        <f t="shared" si="96"/>
        <v>0</v>
      </c>
      <c r="E1235" s="4">
        <f>C1235*(1+ReservesUSDT!$H$20)</f>
        <v>73542072642.194031</v>
      </c>
      <c r="F1235" s="4">
        <f t="shared" si="97"/>
        <v>73542072642.194031</v>
      </c>
      <c r="G1235" s="5">
        <f t="shared" si="98"/>
        <v>3.8883545523090025E-3</v>
      </c>
      <c r="H1235" s="5"/>
      <c r="I1235" s="4">
        <f t="shared" si="99"/>
        <v>65356578.24822998</v>
      </c>
      <c r="J1235">
        <f t="shared" si="95"/>
        <v>1</v>
      </c>
    </row>
    <row r="1236" spans="1:10" x14ac:dyDescent="0.3">
      <c r="A1236" s="1">
        <v>46068</v>
      </c>
      <c r="B1236" s="26">
        <v>75196870561.53598</v>
      </c>
      <c r="C1236" s="26">
        <v>73538747787.580597</v>
      </c>
      <c r="D1236" s="5">
        <f t="shared" si="96"/>
        <v>0</v>
      </c>
      <c r="E1236" s="4">
        <f>C1236*(1+ReservesUSDT!$H$20)</f>
        <v>73604159542.235947</v>
      </c>
      <c r="F1236" s="4">
        <f t="shared" si="97"/>
        <v>73604159542.235947</v>
      </c>
      <c r="G1236" s="5">
        <f t="shared" si="98"/>
        <v>8.4423647323605825E-4</v>
      </c>
      <c r="H1236" s="5"/>
      <c r="I1236" s="4">
        <f t="shared" si="99"/>
        <v>65411754.655349731</v>
      </c>
      <c r="J1236">
        <f t="shared" si="95"/>
        <v>1</v>
      </c>
    </row>
    <row r="1237" spans="1:10" x14ac:dyDescent="0.3">
      <c r="A1237" s="1">
        <v>46069</v>
      </c>
      <c r="B1237" s="26">
        <v>75196870561.53598</v>
      </c>
      <c r="C1237" s="26">
        <v>73608499482.570007</v>
      </c>
      <c r="D1237" s="5">
        <f t="shared" si="96"/>
        <v>0</v>
      </c>
      <c r="E1237" s="4">
        <f>C1237*(1+ReservesUSDT!$H$20)</f>
        <v>73673973280.44606</v>
      </c>
      <c r="F1237" s="4">
        <f t="shared" si="97"/>
        <v>73673973280.44606</v>
      </c>
      <c r="G1237" s="5">
        <f t="shared" si="98"/>
        <v>9.4850262056253251E-4</v>
      </c>
      <c r="H1237" s="5"/>
      <c r="I1237" s="4">
        <f t="shared" si="99"/>
        <v>65473797.876052856</v>
      </c>
      <c r="J1237">
        <f t="shared" si="95"/>
        <v>1</v>
      </c>
    </row>
    <row r="1238" spans="1:10" x14ac:dyDescent="0.3">
      <c r="A1238" s="1">
        <v>46070</v>
      </c>
      <c r="B1238" s="26">
        <v>75189812279.383606</v>
      </c>
      <c r="C1238" s="26">
        <v>73679064910.166397</v>
      </c>
      <c r="D1238" s="5">
        <f t="shared" si="96"/>
        <v>-9.3864041145146488E-5</v>
      </c>
      <c r="E1238" s="4">
        <f>C1238*(1+ReservesUSDT!$H$20)</f>
        <v>73744601475.067673</v>
      </c>
      <c r="F1238" s="4">
        <f t="shared" si="97"/>
        <v>73737679508.760574</v>
      </c>
      <c r="G1238" s="5">
        <f t="shared" si="98"/>
        <v>8.6470466404752117E-4</v>
      </c>
      <c r="H1238" s="5"/>
      <c r="I1238" s="4">
        <f t="shared" si="99"/>
        <v>58614598.594177246</v>
      </c>
      <c r="J1238">
        <f t="shared" si="95"/>
        <v>1</v>
      </c>
    </row>
    <row r="1239" spans="1:10" x14ac:dyDescent="0.3">
      <c r="A1239" s="1">
        <v>46071</v>
      </c>
      <c r="B1239" s="26">
        <v>75135198033.114212</v>
      </c>
      <c r="C1239" s="26">
        <v>73499968672.974106</v>
      </c>
      <c r="D1239" s="5">
        <f t="shared" si="96"/>
        <v>-7.2635167735840556E-4</v>
      </c>
      <c r="E1239" s="4">
        <f>C1239*(1+ReservesUSDT!$H$20)</f>
        <v>73565345934.114044</v>
      </c>
      <c r="F1239" s="4">
        <f t="shared" si="97"/>
        <v>73511911621.699356</v>
      </c>
      <c r="G1239" s="5">
        <f t="shared" si="98"/>
        <v>-3.0617709774064072E-3</v>
      </c>
      <c r="H1239" s="5"/>
      <c r="I1239" s="4">
        <f t="shared" si="99"/>
        <v>11942948.725250244</v>
      </c>
      <c r="J1239">
        <f t="shared" si="95"/>
        <v>1</v>
      </c>
    </row>
    <row r="1240" spans="1:10" x14ac:dyDescent="0.3">
      <c r="A1240" s="18">
        <v>46072</v>
      </c>
      <c r="B1240" s="26">
        <v>75180530650.469803</v>
      </c>
      <c r="C1240" s="26">
        <v>73581990881.966293</v>
      </c>
      <c r="D1240" s="5">
        <f t="shared" si="96"/>
        <v>6.0334727986757221E-4</v>
      </c>
      <c r="E1240" s="4">
        <f>C1240*(1+ReservesUSDT!$H$20)</f>
        <v>73647441100.788712</v>
      </c>
      <c r="F1240" s="4">
        <f t="shared" si="97"/>
        <v>73691876084.046082</v>
      </c>
      <c r="G1240" s="5">
        <f t="shared" si="98"/>
        <v>2.4480993403197433E-3</v>
      </c>
      <c r="H1240" s="5"/>
      <c r="I1240" s="4">
        <f t="shared" si="99"/>
        <v>109885202.07978821</v>
      </c>
      <c r="J1240">
        <f t="shared" si="95"/>
        <v>1</v>
      </c>
    </row>
  </sheetData>
  <autoFilter ref="A1:J1240" xr:uid="{4AB2AF92-71C0-4A3F-B820-92895730E93D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EDD8-4096-4C1D-BD1D-74C7FA6F0687}">
  <dimension ref="A1:AF30"/>
  <sheetViews>
    <sheetView topLeftCell="U1" zoomScale="84" workbookViewId="0">
      <selection activeCell="Q44" sqref="Q44"/>
    </sheetView>
  </sheetViews>
  <sheetFormatPr defaultRowHeight="14.4" x14ac:dyDescent="0.3"/>
  <cols>
    <col min="1" max="1" width="11.109375" bestFit="1" customWidth="1"/>
    <col min="2" max="2" width="20.109375" style="2" bestFit="1" customWidth="1"/>
    <col min="3" max="3" width="19.33203125" style="2" bestFit="1" customWidth="1"/>
    <col min="4" max="4" width="19" style="2" bestFit="1" customWidth="1"/>
    <col min="5" max="5" width="19" style="2" customWidth="1"/>
    <col min="6" max="6" width="17.77734375" style="2" bestFit="1" customWidth="1"/>
    <col min="7" max="7" width="20.109375" style="2" bestFit="1" customWidth="1"/>
    <col min="8" max="8" width="16.21875" style="2" bestFit="1" customWidth="1"/>
    <col min="9" max="9" width="19" style="2" bestFit="1" customWidth="1"/>
    <col min="10" max="10" width="19" style="2" customWidth="1"/>
    <col min="11" max="11" width="21.88671875" style="2" bestFit="1" customWidth="1"/>
    <col min="12" max="12" width="21.88671875" style="2" customWidth="1"/>
    <col min="13" max="13" width="20.5546875" style="2" bestFit="1" customWidth="1"/>
    <col min="14" max="14" width="20.5546875" style="2" customWidth="1"/>
    <col min="15" max="15" width="20.77734375" style="2" bestFit="1" customWidth="1"/>
    <col min="16" max="16" width="0" style="2" hidden="1" customWidth="1"/>
    <col min="17" max="17" width="19.5546875" style="2" bestFit="1" customWidth="1"/>
    <col min="18" max="18" width="20.88671875" style="2" bestFit="1" customWidth="1"/>
    <col min="19" max="19" width="13.109375" bestFit="1" customWidth="1"/>
    <col min="20" max="20" width="20.109375" bestFit="1" customWidth="1"/>
    <col min="21" max="21" width="22.109375" bestFit="1" customWidth="1"/>
    <col min="22" max="22" width="20.77734375" bestFit="1" customWidth="1"/>
    <col min="23" max="23" width="22.33203125" bestFit="1" customWidth="1"/>
    <col min="24" max="24" width="12" bestFit="1" customWidth="1"/>
  </cols>
  <sheetData>
    <row r="1" spans="1:32" x14ac:dyDescent="0.3">
      <c r="A1" t="s">
        <v>0</v>
      </c>
      <c r="B1" t="s">
        <v>10</v>
      </c>
      <c r="C1" t="s">
        <v>1</v>
      </c>
      <c r="D1" t="s">
        <v>59</v>
      </c>
      <c r="E1" t="s">
        <v>60</v>
      </c>
      <c r="F1" t="s">
        <v>8</v>
      </c>
      <c r="G1" t="s">
        <v>3</v>
      </c>
      <c r="H1" t="s">
        <v>13</v>
      </c>
      <c r="I1" t="s">
        <v>4</v>
      </c>
      <c r="J1" t="s">
        <v>62</v>
      </c>
      <c r="K1" t="s">
        <v>63</v>
      </c>
      <c r="L1" t="s">
        <v>57</v>
      </c>
      <c r="M1" t="s">
        <v>6</v>
      </c>
      <c r="N1" t="s">
        <v>23</v>
      </c>
      <c r="O1" t="s">
        <v>24</v>
      </c>
      <c r="P1" t="s">
        <v>20</v>
      </c>
      <c r="Q1" t="s">
        <v>21</v>
      </c>
      <c r="R1" t="s">
        <v>53</v>
      </c>
      <c r="S1" t="s">
        <v>55</v>
      </c>
      <c r="T1" t="s">
        <v>56</v>
      </c>
      <c r="U1" t="s">
        <v>58</v>
      </c>
      <c r="V1" t="s">
        <v>61</v>
      </c>
      <c r="W1" t="s">
        <v>65</v>
      </c>
      <c r="X1" t="s">
        <v>64</v>
      </c>
      <c r="Y1" t="s">
        <v>66</v>
      </c>
      <c r="Z1" t="s">
        <v>69</v>
      </c>
      <c r="AA1" t="s">
        <v>70</v>
      </c>
      <c r="AB1" t="s">
        <v>67</v>
      </c>
      <c r="AC1" t="s">
        <v>68</v>
      </c>
      <c r="AD1" t="s">
        <v>71</v>
      </c>
      <c r="AE1" t="s">
        <v>72</v>
      </c>
      <c r="AF1" t="s">
        <v>73</v>
      </c>
    </row>
    <row r="2" spans="1:32" hidden="1" x14ac:dyDescent="0.3">
      <c r="A2" s="1">
        <v>44377</v>
      </c>
      <c r="B2" s="2">
        <v>30807654349</v>
      </c>
      <c r="C2" s="2">
        <v>6282756692</v>
      </c>
      <c r="D2" s="2">
        <v>1000662458</v>
      </c>
      <c r="F2" s="2">
        <v>0</v>
      </c>
      <c r="G2" s="2">
        <v>15279528705</v>
      </c>
      <c r="H2" s="2">
        <v>0</v>
      </c>
      <c r="I2" s="2">
        <v>2517140390</v>
      </c>
      <c r="K2" s="2">
        <v>4830821277</v>
      </c>
      <c r="M2" s="2">
        <v>2054626204</v>
      </c>
      <c r="O2" s="2">
        <f>SUM(I2:M2)</f>
        <v>9402587871</v>
      </c>
      <c r="P2" s="2" t="s">
        <v>7</v>
      </c>
      <c r="Q2" s="2" t="s">
        <v>9</v>
      </c>
      <c r="R2" s="2">
        <f>SUM(B2:M2)-ReservesUSDT!B2</f>
        <v>0</v>
      </c>
    </row>
    <row r="3" spans="1:32" hidden="1" x14ac:dyDescent="0.3">
      <c r="A3" s="1">
        <v>44469</v>
      </c>
      <c r="B3" s="2">
        <v>30595197667</v>
      </c>
      <c r="C3" s="2">
        <v>7237204694</v>
      </c>
      <c r="D3" s="2">
        <v>0</v>
      </c>
      <c r="F3" s="2">
        <v>999989000</v>
      </c>
      <c r="G3" s="2">
        <v>19434280489</v>
      </c>
      <c r="H3" s="2">
        <v>0</v>
      </c>
      <c r="I3" s="2">
        <v>3452029190</v>
      </c>
      <c r="K3" s="2">
        <v>3607629331</v>
      </c>
      <c r="M3" s="2">
        <v>3830441303</v>
      </c>
      <c r="N3" s="2">
        <f t="shared" ref="N3:N20" si="0">SUM(B3:H3)/SUM(B3:M3)</f>
        <v>0.84253024598465731</v>
      </c>
      <c r="O3" s="2">
        <f t="shared" ref="O3:O20" si="1">SUM(I3:M3)</f>
        <v>10890099824</v>
      </c>
      <c r="P3" s="2" t="s">
        <v>11</v>
      </c>
      <c r="Q3" s="2" t="s">
        <v>9</v>
      </c>
      <c r="R3" s="2">
        <f>SUM(B3:M3)-ReservesUSDT!B3</f>
        <v>0</v>
      </c>
    </row>
    <row r="4" spans="1:32" hidden="1" x14ac:dyDescent="0.3">
      <c r="A4" s="1">
        <v>44561</v>
      </c>
      <c r="B4" s="2">
        <v>24165815363</v>
      </c>
      <c r="C4" s="2">
        <v>4187004507</v>
      </c>
      <c r="D4" s="2">
        <v>0</v>
      </c>
      <c r="F4" s="2">
        <v>3000083600</v>
      </c>
      <c r="G4" s="2">
        <v>34527886113</v>
      </c>
      <c r="H4" s="2">
        <v>0</v>
      </c>
      <c r="I4" s="2">
        <v>4142957365</v>
      </c>
      <c r="K4" s="2">
        <v>3628506483</v>
      </c>
      <c r="M4" s="2">
        <v>5023389246</v>
      </c>
      <c r="N4" s="2">
        <f t="shared" si="0"/>
        <v>0.83737211850268822</v>
      </c>
      <c r="O4" s="2">
        <f t="shared" si="1"/>
        <v>12794853094</v>
      </c>
      <c r="P4" s="2" t="s">
        <v>12</v>
      </c>
      <c r="Q4" s="2" t="s">
        <v>9</v>
      </c>
      <c r="R4" s="2">
        <f>SUM(B4:M4)-ReservesUSDT!B4</f>
        <v>0</v>
      </c>
    </row>
    <row r="5" spans="1:32" hidden="1" x14ac:dyDescent="0.3">
      <c r="A5" s="1">
        <v>44651</v>
      </c>
      <c r="B5" s="2">
        <v>20096579998</v>
      </c>
      <c r="C5" s="2">
        <v>4100485805</v>
      </c>
      <c r="D5" s="2">
        <v>105331269</v>
      </c>
      <c r="F5" s="2">
        <v>6798150552</v>
      </c>
      <c r="G5" s="2">
        <v>39199221428</v>
      </c>
      <c r="H5" s="2">
        <v>286155289</v>
      </c>
      <c r="I5" s="2">
        <v>3149732368</v>
      </c>
      <c r="K5" s="2">
        <v>3729529946</v>
      </c>
      <c r="M5" s="2">
        <v>4959634446</v>
      </c>
      <c r="N5" s="2">
        <f t="shared" si="0"/>
        <v>0.8563673344769156</v>
      </c>
      <c r="O5" s="2">
        <f t="shared" si="1"/>
        <v>11838896760</v>
      </c>
      <c r="P5" s="2" t="s">
        <v>14</v>
      </c>
      <c r="Q5" s="2" t="s">
        <v>15</v>
      </c>
      <c r="R5" s="2">
        <f>SUM(B5:M5)-ReservesUSDT!B5</f>
        <v>0</v>
      </c>
    </row>
    <row r="6" spans="1:32" hidden="1" x14ac:dyDescent="0.3">
      <c r="A6" s="1">
        <v>44742</v>
      </c>
      <c r="B6" s="2">
        <v>8402426505</v>
      </c>
      <c r="C6" s="2">
        <v>5418232067</v>
      </c>
      <c r="D6" s="2">
        <v>2992015954</v>
      </c>
      <c r="F6" s="2">
        <v>6810253431</v>
      </c>
      <c r="G6" s="2">
        <v>28856434491</v>
      </c>
      <c r="H6" s="2">
        <v>397150678</v>
      </c>
      <c r="I6" s="2">
        <v>4494373260</v>
      </c>
      <c r="K6" s="2">
        <v>3486896735</v>
      </c>
      <c r="M6" s="2">
        <v>5551836303</v>
      </c>
      <c r="N6" s="2">
        <f t="shared" si="0"/>
        <v>0.79621768027917317</v>
      </c>
      <c r="O6" s="2">
        <f t="shared" si="1"/>
        <v>13533106298</v>
      </c>
      <c r="P6" s="2" t="s">
        <v>16</v>
      </c>
      <c r="Q6" s="2" t="s">
        <v>15</v>
      </c>
      <c r="R6" s="2">
        <f>SUM(B6:M6)-ReservesUSDT!B6</f>
        <v>0</v>
      </c>
    </row>
    <row r="7" spans="1:32" x14ac:dyDescent="0.3">
      <c r="A7" s="1">
        <v>44834</v>
      </c>
      <c r="B7" s="2">
        <v>49981855</v>
      </c>
      <c r="C7" s="2">
        <v>6077722223</v>
      </c>
      <c r="E7" s="2">
        <v>3023814393</v>
      </c>
      <c r="F7" s="2">
        <v>7101935591</v>
      </c>
      <c r="G7" s="2">
        <v>39678465980</v>
      </c>
      <c r="H7" s="2">
        <v>182114357</v>
      </c>
      <c r="I7" s="2">
        <v>6135946415</v>
      </c>
      <c r="K7" s="2">
        <v>3194369894</v>
      </c>
      <c r="L7" s="2">
        <v>0</v>
      </c>
      <c r="M7" s="2">
        <v>2617267750</v>
      </c>
      <c r="N7" s="2">
        <f t="shared" si="0"/>
        <v>0.8244593012966227</v>
      </c>
      <c r="O7" s="2">
        <f t="shared" si="1"/>
        <v>11947584059</v>
      </c>
      <c r="P7" s="2" t="s">
        <v>17</v>
      </c>
      <c r="Q7" s="2" t="s">
        <v>18</v>
      </c>
      <c r="R7" s="2" t="s">
        <v>54</v>
      </c>
      <c r="S7" s="15">
        <v>45</v>
      </c>
      <c r="T7" s="15">
        <v>90</v>
      </c>
      <c r="U7" s="15" t="s">
        <v>19</v>
      </c>
      <c r="V7" s="15" t="s">
        <v>19</v>
      </c>
      <c r="W7">
        <v>19312</v>
      </c>
      <c r="X7" s="2">
        <f t="shared" ref="X7:X12" si="2">L7/W7</f>
        <v>0</v>
      </c>
    </row>
    <row r="8" spans="1:32" x14ac:dyDescent="0.3">
      <c r="A8" s="1">
        <v>44926</v>
      </c>
      <c r="B8" s="2" t="s">
        <v>19</v>
      </c>
      <c r="C8" s="2">
        <v>5318311794</v>
      </c>
      <c r="E8" s="2">
        <v>3046093954</v>
      </c>
      <c r="F8" s="2">
        <v>7372926391</v>
      </c>
      <c r="G8" s="2">
        <v>39230259046</v>
      </c>
      <c r="H8" s="2">
        <v>93849833</v>
      </c>
      <c r="I8" s="2">
        <v>5852823328</v>
      </c>
      <c r="K8" s="2">
        <v>3444097599</v>
      </c>
      <c r="L8" s="2">
        <v>0</v>
      </c>
      <c r="M8" s="2">
        <v>2685786230</v>
      </c>
      <c r="N8" s="2">
        <f t="shared" si="0"/>
        <v>0.82127139380274483</v>
      </c>
      <c r="O8" s="2">
        <f t="shared" si="1"/>
        <v>11982707157</v>
      </c>
      <c r="P8" s="2" t="s">
        <v>19</v>
      </c>
      <c r="Q8" s="2" t="s">
        <v>19</v>
      </c>
      <c r="R8" s="2" t="s">
        <v>54</v>
      </c>
      <c r="S8" s="15">
        <v>60</v>
      </c>
      <c r="T8" s="15">
        <v>90</v>
      </c>
      <c r="U8" s="15" t="s">
        <v>19</v>
      </c>
      <c r="V8" s="15" t="s">
        <v>19</v>
      </c>
      <c r="W8">
        <v>16625</v>
      </c>
      <c r="X8" s="2">
        <f t="shared" si="2"/>
        <v>0</v>
      </c>
    </row>
    <row r="9" spans="1:32" x14ac:dyDescent="0.3">
      <c r="A9" s="1">
        <v>45016</v>
      </c>
      <c r="B9" s="2" t="s">
        <v>19</v>
      </c>
      <c r="C9" s="2">
        <v>481350555</v>
      </c>
      <c r="D9" s="2">
        <f>7500000000</f>
        <v>7500000000</v>
      </c>
      <c r="E9" s="2">
        <v>786850807</v>
      </c>
      <c r="F9" s="2">
        <v>7453204896</v>
      </c>
      <c r="G9" s="2">
        <v>53044762609</v>
      </c>
      <c r="H9" s="2">
        <v>47680940</v>
      </c>
      <c r="I9" s="2">
        <v>5349078821</v>
      </c>
      <c r="J9" s="2">
        <v>140669244</v>
      </c>
      <c r="K9" s="2">
        <f>3391091658</f>
        <v>3391091658</v>
      </c>
      <c r="L9" s="2">
        <v>1500064140</v>
      </c>
      <c r="M9" s="2">
        <f>2138395675</f>
        <v>2138395675</v>
      </c>
      <c r="N9" s="2">
        <f t="shared" si="0"/>
        <v>0.84701432563446943</v>
      </c>
      <c r="O9" s="2">
        <f t="shared" si="1"/>
        <v>12519299538</v>
      </c>
      <c r="R9" s="2" t="s">
        <v>54</v>
      </c>
      <c r="S9">
        <v>90</v>
      </c>
      <c r="T9">
        <v>180</v>
      </c>
      <c r="U9">
        <v>210</v>
      </c>
      <c r="V9">
        <v>90</v>
      </c>
      <c r="W9">
        <v>28411</v>
      </c>
      <c r="X9" s="2">
        <f t="shared" si="2"/>
        <v>52798.709654711201</v>
      </c>
      <c r="Y9">
        <f>L9/(L9+M9)</f>
        <v>0.41227998006623578</v>
      </c>
    </row>
    <row r="10" spans="1:32" x14ac:dyDescent="0.3">
      <c r="A10" s="1">
        <v>45107</v>
      </c>
      <c r="B10" s="2" t="s">
        <v>19</v>
      </c>
      <c r="C10" s="2">
        <v>90811797</v>
      </c>
      <c r="D10" s="2">
        <f>8893000000</f>
        <v>8893000000</v>
      </c>
      <c r="E10" s="2">
        <v>577232281</v>
      </c>
      <c r="F10" s="2">
        <v>8133865426</v>
      </c>
      <c r="G10" s="2">
        <v>55809730658</v>
      </c>
      <c r="H10" s="2">
        <v>62937172</v>
      </c>
      <c r="I10" s="2">
        <v>5504292639</v>
      </c>
      <c r="J10" s="2">
        <v>115496758</v>
      </c>
      <c r="K10" s="2">
        <f>3270216824</f>
        <v>3270216824</v>
      </c>
      <c r="L10" s="2">
        <v>2365438303</v>
      </c>
      <c r="M10" s="2">
        <f>1676229360</f>
        <v>1676229360</v>
      </c>
      <c r="N10" s="2">
        <f t="shared" si="0"/>
        <v>0.85049958581249552</v>
      </c>
      <c r="O10" s="2">
        <f t="shared" si="1"/>
        <v>12931673884</v>
      </c>
      <c r="P10" s="2" t="s">
        <v>19</v>
      </c>
      <c r="Q10" s="2" t="s">
        <v>19</v>
      </c>
      <c r="R10" s="2" t="s">
        <v>54</v>
      </c>
      <c r="S10" s="15">
        <v>90</v>
      </c>
      <c r="T10" s="15">
        <v>450</v>
      </c>
      <c r="U10" s="15">
        <v>180</v>
      </c>
      <c r="V10" s="15">
        <v>90</v>
      </c>
      <c r="W10" s="15">
        <v>30590</v>
      </c>
      <c r="X10" s="2">
        <f t="shared" si="2"/>
        <v>77327.175645635827</v>
      </c>
      <c r="Y10">
        <f t="shared" ref="Y10:Y20" si="3">L10/(L10+M10)</f>
        <v>0.58526294100198506</v>
      </c>
    </row>
    <row r="11" spans="1:32" x14ac:dyDescent="0.3">
      <c r="A11" s="1">
        <v>45199</v>
      </c>
      <c r="B11" s="2" t="s">
        <v>19</v>
      </c>
      <c r="C11" s="2">
        <v>292641978</v>
      </c>
      <c r="D11" s="2">
        <f>8203000000</f>
        <v>8203000000</v>
      </c>
      <c r="E11" s="2">
        <v>652002048</v>
      </c>
      <c r="F11" s="2">
        <v>8233687005</v>
      </c>
      <c r="G11" s="2">
        <v>56611569049</v>
      </c>
      <c r="H11" s="2">
        <v>65248902</v>
      </c>
      <c r="I11" s="2">
        <v>5168269890</v>
      </c>
      <c r="J11" s="2">
        <v>88570555</v>
      </c>
      <c r="K11" s="2">
        <f>3149722956</f>
        <v>3149722956</v>
      </c>
      <c r="L11" s="2">
        <v>1661948724</v>
      </c>
      <c r="M11" s="2">
        <f>2257992725</f>
        <v>2257992725</v>
      </c>
      <c r="N11" s="2">
        <f t="shared" si="0"/>
        <v>0.85730677495134189</v>
      </c>
      <c r="O11" s="2">
        <f t="shared" si="1"/>
        <v>12326504850</v>
      </c>
      <c r="R11" s="2" t="s">
        <v>54</v>
      </c>
      <c r="S11" s="15">
        <v>90</v>
      </c>
      <c r="T11" s="15">
        <v>450</v>
      </c>
      <c r="U11" s="15">
        <v>150</v>
      </c>
      <c r="V11" s="15">
        <v>90</v>
      </c>
      <c r="W11" s="15">
        <v>27983</v>
      </c>
      <c r="X11" s="2">
        <f t="shared" si="2"/>
        <v>59391.370617875138</v>
      </c>
      <c r="Y11">
        <f t="shared" si="3"/>
        <v>0.42397284388621997</v>
      </c>
    </row>
    <row r="12" spans="1:32" x14ac:dyDescent="0.3">
      <c r="A12" s="1">
        <v>45291</v>
      </c>
      <c r="B12" s="2" t="s">
        <v>19</v>
      </c>
      <c r="C12" s="2">
        <v>394746540</v>
      </c>
      <c r="D12" s="2">
        <f>9359124175</f>
        <v>9359124175</v>
      </c>
      <c r="E12" s="2">
        <v>815301051</v>
      </c>
      <c r="F12" s="2">
        <v>8339339590</v>
      </c>
      <c r="G12" s="2">
        <v>63086013400</v>
      </c>
      <c r="H12" s="2">
        <v>69259151</v>
      </c>
      <c r="I12" s="2">
        <v>4804666695</v>
      </c>
      <c r="J12" s="2">
        <v>44412069</v>
      </c>
      <c r="K12" s="2">
        <f>3514935634</f>
        <v>3514935634</v>
      </c>
      <c r="L12" s="2">
        <v>2820162484</v>
      </c>
      <c r="M12" s="2">
        <f>3772433767</f>
        <v>3772433767</v>
      </c>
      <c r="N12" s="2">
        <f t="shared" si="0"/>
        <v>0.84584055014982373</v>
      </c>
      <c r="O12" s="2">
        <f t="shared" si="1"/>
        <v>14956610649</v>
      </c>
      <c r="R12" s="2" t="s">
        <v>54</v>
      </c>
      <c r="S12">
        <v>83</v>
      </c>
      <c r="T12" s="15">
        <v>423</v>
      </c>
      <c r="U12">
        <v>137</v>
      </c>
      <c r="V12" s="15">
        <v>90</v>
      </c>
      <c r="W12" s="15">
        <v>44167</v>
      </c>
      <c r="X12" s="2">
        <f t="shared" si="2"/>
        <v>63852.253582991827</v>
      </c>
      <c r="Y12">
        <f t="shared" si="3"/>
        <v>0.42777721805308838</v>
      </c>
    </row>
    <row r="13" spans="1:32" x14ac:dyDescent="0.3">
      <c r="A13" s="1">
        <v>45382</v>
      </c>
      <c r="B13" s="2" t="s">
        <v>19</v>
      </c>
      <c r="C13" s="2">
        <v>100264024</v>
      </c>
      <c r="D13" s="2">
        <f>11311946813</f>
        <v>11311946813</v>
      </c>
      <c r="E13" s="2">
        <v>838514084</v>
      </c>
      <c r="F13" s="2">
        <v>6279586483</v>
      </c>
      <c r="G13" s="2">
        <v>74045290303</v>
      </c>
      <c r="H13" s="2">
        <v>122452086</v>
      </c>
      <c r="I13" s="2">
        <v>4735309369</v>
      </c>
      <c r="J13" s="2">
        <v>25111317</v>
      </c>
      <c r="K13" s="2">
        <f>3650599989</f>
        <v>3650599989</v>
      </c>
      <c r="L13" s="2">
        <v>5374726904</v>
      </c>
      <c r="M13" s="2">
        <f>3805605037</f>
        <v>3805605037</v>
      </c>
      <c r="N13" s="2">
        <f t="shared" si="0"/>
        <v>0.84049825646205956</v>
      </c>
      <c r="O13" s="2">
        <f t="shared" si="1"/>
        <v>17591352616</v>
      </c>
      <c r="R13" s="2" t="s">
        <v>54</v>
      </c>
      <c r="S13" s="15">
        <v>90</v>
      </c>
      <c r="T13" s="15">
        <v>250</v>
      </c>
      <c r="U13" s="15">
        <v>150</v>
      </c>
      <c r="V13" s="15">
        <v>90</v>
      </c>
      <c r="W13" s="2">
        <v>71326</v>
      </c>
      <c r="X13" s="2">
        <f>L13/W13</f>
        <v>75354.385553655055</v>
      </c>
      <c r="Y13">
        <f t="shared" si="3"/>
        <v>0.58546106377658269</v>
      </c>
    </row>
    <row r="14" spans="1:32" x14ac:dyDescent="0.3">
      <c r="A14" s="1">
        <v>45473</v>
      </c>
      <c r="B14" s="2" t="s">
        <v>19</v>
      </c>
      <c r="C14" s="2">
        <v>109867228</v>
      </c>
      <c r="D14" s="2">
        <f>11286972273</f>
        <v>11286972273</v>
      </c>
      <c r="E14" s="2">
        <v>997373133</v>
      </c>
      <c r="F14" s="2">
        <v>6355402510</v>
      </c>
      <c r="G14" s="2">
        <v>80948647984</v>
      </c>
      <c r="H14" s="2">
        <v>72412344</v>
      </c>
      <c r="I14" s="2">
        <v>6571282257</v>
      </c>
      <c r="J14" s="2">
        <v>17377107</v>
      </c>
      <c r="K14" s="2">
        <f>3814334566</f>
        <v>3814334566</v>
      </c>
      <c r="L14" s="2">
        <v>4734040881</v>
      </c>
      <c r="M14" s="2">
        <f>3528626010</f>
        <v>3528626010</v>
      </c>
      <c r="N14" s="2">
        <f t="shared" si="0"/>
        <v>0.84239920445678962</v>
      </c>
      <c r="O14" s="2">
        <f t="shared" si="1"/>
        <v>18665660821</v>
      </c>
      <c r="R14" s="2" t="s">
        <v>54</v>
      </c>
      <c r="S14" s="15">
        <v>90</v>
      </c>
      <c r="T14" s="15">
        <v>360</v>
      </c>
      <c r="U14" s="15">
        <v>180</v>
      </c>
      <c r="V14" s="15">
        <v>90</v>
      </c>
      <c r="W14" s="2">
        <v>62824</v>
      </c>
      <c r="X14" s="2">
        <f t="shared" ref="X14:X20" si="4">L14/W14</f>
        <v>75354.018862218261</v>
      </c>
      <c r="Y14">
        <f t="shared" si="3"/>
        <v>0.57294345075879693</v>
      </c>
    </row>
    <row r="15" spans="1:32" x14ac:dyDescent="0.3">
      <c r="A15" s="1">
        <v>45565</v>
      </c>
      <c r="B15" s="2" t="s">
        <v>19</v>
      </c>
      <c r="C15" s="2">
        <v>78413266</v>
      </c>
      <c r="D15" s="2">
        <f>12542965206</f>
        <v>12542965206</v>
      </c>
      <c r="E15" s="2">
        <v>1566204143</v>
      </c>
      <c r="F15" s="2">
        <f>6436961021</f>
        <v>6436961021</v>
      </c>
      <c r="G15" s="2">
        <v>84548020412</v>
      </c>
      <c r="H15" s="2">
        <v>91310586</v>
      </c>
      <c r="I15" s="2">
        <v>6721817210</v>
      </c>
      <c r="J15" s="2">
        <v>17547614</v>
      </c>
      <c r="K15" s="2">
        <f>4962116508</f>
        <v>4962116508</v>
      </c>
      <c r="L15" s="2">
        <v>4782917086</v>
      </c>
      <c r="M15" s="2">
        <f>3723727227</f>
        <v>3723727227</v>
      </c>
      <c r="N15" s="2">
        <f t="shared" si="0"/>
        <v>0.83894314588063368</v>
      </c>
      <c r="O15" s="2">
        <f t="shared" si="1"/>
        <v>20208125645</v>
      </c>
      <c r="R15" s="2" t="s">
        <v>54</v>
      </c>
      <c r="S15" s="15">
        <v>90</v>
      </c>
      <c r="T15" s="15">
        <v>270</v>
      </c>
      <c r="U15" s="15">
        <v>180</v>
      </c>
      <c r="V15" s="15">
        <v>90</v>
      </c>
      <c r="W15" s="2">
        <v>63473</v>
      </c>
      <c r="X15" s="2">
        <f t="shared" si="4"/>
        <v>75353.569013596338</v>
      </c>
      <c r="Y15">
        <f t="shared" si="3"/>
        <v>0.56225662082645966</v>
      </c>
    </row>
    <row r="16" spans="1:32" x14ac:dyDescent="0.3">
      <c r="A16" s="1">
        <v>45657</v>
      </c>
      <c r="B16" s="2" t="s">
        <v>19</v>
      </c>
      <c r="C16" s="2">
        <v>108844601</v>
      </c>
      <c r="D16" s="2">
        <f>14101623321</f>
        <v>14101623321</v>
      </c>
      <c r="E16" s="2">
        <v>3077452467</v>
      </c>
      <c r="F16" s="2">
        <v>6506444067</v>
      </c>
      <c r="G16" s="2">
        <v>94471651607</v>
      </c>
      <c r="H16" s="2">
        <v>69263354</v>
      </c>
      <c r="I16" s="2">
        <v>8194007406</v>
      </c>
      <c r="J16" s="2">
        <v>14270773</v>
      </c>
      <c r="K16" s="2">
        <f>5318875241</f>
        <v>5318875241</v>
      </c>
      <c r="L16" s="2">
        <v>7857529277</v>
      </c>
      <c r="M16" s="2">
        <f>3984793433</f>
        <v>3984793433</v>
      </c>
      <c r="N16" s="2">
        <f t="shared" si="0"/>
        <v>0.82346112323539167</v>
      </c>
      <c r="O16" s="2">
        <f t="shared" si="1"/>
        <v>25369476130</v>
      </c>
      <c r="R16" s="2" t="s">
        <v>54</v>
      </c>
      <c r="S16" s="15">
        <v>90</v>
      </c>
      <c r="T16" s="15">
        <v>300</v>
      </c>
      <c r="U16" s="15">
        <v>150</v>
      </c>
      <c r="V16" s="15">
        <v>90</v>
      </c>
      <c r="W16" s="2">
        <v>93812</v>
      </c>
      <c r="X16" s="2">
        <f t="shared" si="4"/>
        <v>83758.253496354417</v>
      </c>
      <c r="Y16">
        <f t="shared" si="3"/>
        <v>0.66351251096753805</v>
      </c>
    </row>
    <row r="17" spans="1:25" x14ac:dyDescent="0.3">
      <c r="A17" s="1">
        <v>45747</v>
      </c>
      <c r="B17" s="2" t="s">
        <v>19</v>
      </c>
      <c r="C17" s="2">
        <v>64302555</v>
      </c>
      <c r="D17" s="2">
        <f>15093981718</f>
        <v>15093981718</v>
      </c>
      <c r="E17" s="2">
        <v>1613610695</v>
      </c>
      <c r="F17" s="2">
        <v>6285638008</v>
      </c>
      <c r="G17" s="2">
        <v>98523657338</v>
      </c>
      <c r="H17" s="2">
        <v>65886184</v>
      </c>
      <c r="I17" s="2">
        <v>8825524405</v>
      </c>
      <c r="J17" s="2">
        <v>14354777</v>
      </c>
      <c r="K17" s="2">
        <f>6663205657</f>
        <v>6663205657</v>
      </c>
      <c r="L17" s="2">
        <v>7662210442</v>
      </c>
      <c r="M17" s="2">
        <f>4462144209</f>
        <v>4462144209</v>
      </c>
      <c r="N17" s="2">
        <f t="shared" si="0"/>
        <v>0.81492192885608861</v>
      </c>
      <c r="O17" s="2">
        <f t="shared" si="1"/>
        <v>27627439490</v>
      </c>
      <c r="R17" s="2" t="s">
        <v>54</v>
      </c>
      <c r="S17">
        <v>90</v>
      </c>
      <c r="T17" s="15">
        <v>270</v>
      </c>
      <c r="U17">
        <v>120</v>
      </c>
      <c r="V17" s="15">
        <v>90</v>
      </c>
      <c r="W17" s="2">
        <v>82704</v>
      </c>
      <c r="X17" s="2">
        <f t="shared" si="4"/>
        <v>92646.189325788349</v>
      </c>
      <c r="Y17">
        <f t="shared" si="3"/>
        <v>0.6319685181238105</v>
      </c>
    </row>
    <row r="18" spans="1:25" x14ac:dyDescent="0.3">
      <c r="A18" s="1">
        <v>45838</v>
      </c>
      <c r="B18" s="2" t="s">
        <v>19</v>
      </c>
      <c r="C18" s="2">
        <v>32430726</v>
      </c>
      <c r="D18" s="2">
        <f>16341965339</f>
        <v>16341965339</v>
      </c>
      <c r="E18" s="2">
        <v>1666870344</v>
      </c>
      <c r="F18" s="2">
        <v>6345999587</v>
      </c>
      <c r="G18" s="2">
        <v>105518993610</v>
      </c>
      <c r="H18" s="2">
        <v>48169774</v>
      </c>
      <c r="I18" s="2">
        <v>10137145089</v>
      </c>
      <c r="J18" s="2">
        <v>14605090</v>
      </c>
      <c r="K18" s="2">
        <f>8725417224</f>
        <v>8725417224</v>
      </c>
      <c r="L18" s="2">
        <v>8928174931</v>
      </c>
      <c r="M18" s="2">
        <f>4815162084</f>
        <v>4815162084</v>
      </c>
      <c r="N18" s="2">
        <f t="shared" si="0"/>
        <v>0.79935095985626481</v>
      </c>
      <c r="O18" s="2">
        <f t="shared" si="1"/>
        <v>32620504418</v>
      </c>
      <c r="R18" s="2" t="s">
        <v>54</v>
      </c>
      <c r="S18" s="15">
        <v>90</v>
      </c>
      <c r="T18" s="15">
        <v>360</v>
      </c>
      <c r="U18" s="15">
        <v>120</v>
      </c>
      <c r="V18" s="15">
        <v>90</v>
      </c>
      <c r="W18" s="2">
        <v>107240</v>
      </c>
      <c r="X18" s="2">
        <f t="shared" si="4"/>
        <v>83254.148927638947</v>
      </c>
      <c r="Y18">
        <f t="shared" si="3"/>
        <v>0.64963661454677646</v>
      </c>
    </row>
    <row r="19" spans="1:25" x14ac:dyDescent="0.3">
      <c r="A19" s="1">
        <v>45930</v>
      </c>
      <c r="B19" s="2" t="s">
        <v>19</v>
      </c>
      <c r="C19" s="2">
        <v>30100334</v>
      </c>
      <c r="D19" s="2">
        <f>17991468781</f>
        <v>17991468781</v>
      </c>
      <c r="E19" s="2">
        <v>3056191686</v>
      </c>
      <c r="F19" s="2">
        <v>6409774689</v>
      </c>
      <c r="G19" s="2">
        <v>112417034272</v>
      </c>
      <c r="H19" s="2">
        <v>47901280</v>
      </c>
      <c r="I19" s="2">
        <v>14604086904</v>
      </c>
      <c r="J19" s="2">
        <v>14672361</v>
      </c>
      <c r="K19" s="2">
        <f>12921449635</f>
        <v>12921449635</v>
      </c>
      <c r="L19" s="2">
        <v>9856011011</v>
      </c>
      <c r="M19" s="2">
        <f>3874458261</f>
        <v>3874458261</v>
      </c>
      <c r="N19" s="2">
        <f t="shared" si="0"/>
        <v>0.77226596960157157</v>
      </c>
      <c r="O19" s="2">
        <f t="shared" si="1"/>
        <v>41270678172</v>
      </c>
      <c r="R19" s="2" t="s">
        <v>54</v>
      </c>
      <c r="S19" s="15">
        <v>90</v>
      </c>
      <c r="T19" s="15">
        <v>270</v>
      </c>
      <c r="U19" s="15">
        <v>90</v>
      </c>
      <c r="V19" s="15">
        <v>90</v>
      </c>
      <c r="W19" s="2">
        <v>114160</v>
      </c>
      <c r="X19" s="2">
        <f t="shared" si="4"/>
        <v>86335.064917659431</v>
      </c>
      <c r="Y19">
        <f t="shared" si="3"/>
        <v>0.71782040480575349</v>
      </c>
    </row>
    <row r="20" spans="1:25" x14ac:dyDescent="0.3">
      <c r="A20" s="1">
        <v>46022</v>
      </c>
      <c r="B20" s="2" t="s">
        <v>19</v>
      </c>
      <c r="C20" s="2">
        <v>33952735</v>
      </c>
      <c r="D20" s="2">
        <f>19279408559</f>
        <v>19279408559</v>
      </c>
      <c r="E20" s="2">
        <v>5548439332</v>
      </c>
      <c r="F20" s="2">
        <v>0</v>
      </c>
      <c r="G20" s="2">
        <v>122325714946</v>
      </c>
      <c r="H20" s="2">
        <v>0</v>
      </c>
      <c r="I20" s="2">
        <v>17043516665</v>
      </c>
      <c r="J20" s="2">
        <v>3031239</v>
      </c>
      <c r="K20" s="2">
        <f>17450435088</f>
        <v>17450435088</v>
      </c>
      <c r="L20" s="2">
        <v>8430374292</v>
      </c>
      <c r="M20" s="2">
        <f>2762856288</f>
        <v>2762856288</v>
      </c>
      <c r="N20" s="2">
        <f t="shared" si="0"/>
        <v>0.76311306766843834</v>
      </c>
      <c r="O20" s="2">
        <f t="shared" si="1"/>
        <v>45690213572</v>
      </c>
      <c r="R20" s="2" t="s">
        <v>54</v>
      </c>
      <c r="S20" s="15">
        <v>90</v>
      </c>
      <c r="T20" t="s">
        <v>19</v>
      </c>
      <c r="U20" s="15">
        <v>360</v>
      </c>
      <c r="V20" s="15">
        <v>90</v>
      </c>
      <c r="W20" s="2">
        <v>87647</v>
      </c>
      <c r="X20" s="2">
        <f t="shared" si="4"/>
        <v>96185.543053384594</v>
      </c>
      <c r="Y20">
        <f t="shared" si="3"/>
        <v>0.75316721403589637</v>
      </c>
    </row>
    <row r="21" spans="1:25" x14ac:dyDescent="0.3">
      <c r="R21" s="2">
        <f>SUM(B21:M21)-ReservesUSDT!B21</f>
        <v>0</v>
      </c>
    </row>
    <row r="22" spans="1:25" x14ac:dyDescent="0.3">
      <c r="R22" s="2">
        <f>SUM(B22:M22)-ReservesUSDT!B22</f>
        <v>0</v>
      </c>
    </row>
    <row r="23" spans="1:25" x14ac:dyDescent="0.3">
      <c r="R23" s="2">
        <f>SUM(B23:M23)-ReservesUSDT!B23</f>
        <v>0</v>
      </c>
    </row>
    <row r="24" spans="1:25" x14ac:dyDescent="0.3">
      <c r="R24" s="2">
        <f>SUM(B24:M24)-ReservesUSDT!B24</f>
        <v>0</v>
      </c>
    </row>
    <row r="25" spans="1:25" x14ac:dyDescent="0.3">
      <c r="R25" s="2">
        <f>SUM(B25:M25)-ReservesUSDT!B25</f>
        <v>0</v>
      </c>
    </row>
    <row r="26" spans="1:25" x14ac:dyDescent="0.3">
      <c r="R26" s="2">
        <f>SUM(B26:M26)-ReservesUSDT!B26</f>
        <v>0</v>
      </c>
    </row>
    <row r="27" spans="1:25" x14ac:dyDescent="0.3">
      <c r="R27" s="2">
        <f>SUM(B27:M27)-ReservesUSDT!B27</f>
        <v>0</v>
      </c>
    </row>
    <row r="28" spans="1:25" x14ac:dyDescent="0.3">
      <c r="R28" s="2">
        <f>SUM(B28:M28)-ReservesUSDT!B28</f>
        <v>0</v>
      </c>
    </row>
    <row r="29" spans="1:25" x14ac:dyDescent="0.3">
      <c r="R29" s="2">
        <f>SUM(B29:M29)-ReservesUSDT!B29</f>
        <v>0</v>
      </c>
    </row>
    <row r="30" spans="1:25" x14ac:dyDescent="0.3">
      <c r="R30" s="2">
        <f>SUM(B30:M30)-ReservesUSDT!B30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FFF9-5964-4294-8F0F-7863A99CBDB0}">
  <dimension ref="A1:AA1241"/>
  <sheetViews>
    <sheetView topLeftCell="U1" zoomScale="101" workbookViewId="0">
      <selection activeCell="AA2" sqref="AA2:AA1241"/>
    </sheetView>
  </sheetViews>
  <sheetFormatPr defaultRowHeight="14.4" x14ac:dyDescent="0.3"/>
  <cols>
    <col min="1" max="1" width="11.109375" bestFit="1" customWidth="1"/>
    <col min="2" max="2" width="29.44140625" customWidth="1"/>
    <col min="3" max="4" width="8.88671875" style="20" customWidth="1"/>
    <col min="5" max="5" width="19" style="20" bestFit="1" customWidth="1"/>
    <col min="6" max="6" width="14.21875" style="20" customWidth="1"/>
    <col min="7" max="7" width="13.33203125" customWidth="1"/>
    <col min="8" max="8" width="20.109375" customWidth="1"/>
    <col min="9" max="9" width="26.6640625" style="20" customWidth="1"/>
    <col min="10" max="10" width="26.88671875" customWidth="1"/>
    <col min="11" max="12" width="19.33203125" customWidth="1"/>
    <col min="13" max="13" width="19.21875" customWidth="1"/>
    <col min="14" max="14" width="20.44140625" customWidth="1"/>
    <col min="15" max="15" width="18.6640625" customWidth="1"/>
    <col min="16" max="17" width="19.6640625" customWidth="1"/>
    <col min="18" max="18" width="19.5546875" style="20" customWidth="1"/>
    <col min="19" max="19" width="18.6640625" bestFit="1" customWidth="1"/>
    <col min="20" max="20" width="15" customWidth="1"/>
    <col min="21" max="21" width="18.88671875" style="20" customWidth="1"/>
    <col min="22" max="22" width="21" bestFit="1" customWidth="1"/>
    <col min="25" max="25" width="15.88671875" bestFit="1" customWidth="1"/>
  </cols>
  <sheetData>
    <row r="1" spans="1:27" x14ac:dyDescent="0.3">
      <c r="I1" s="22" t="s">
        <v>136</v>
      </c>
      <c r="J1">
        <f>1/360</f>
        <v>2.7777777777777779E-3</v>
      </c>
      <c r="L1" t="s">
        <v>137</v>
      </c>
      <c r="M1">
        <f>2/360</f>
        <v>5.5555555555555558E-3</v>
      </c>
    </row>
    <row r="2" spans="1:27" x14ac:dyDescent="0.3">
      <c r="A2" t="s">
        <v>0</v>
      </c>
      <c r="B2" t="s">
        <v>81</v>
      </c>
      <c r="C2" s="20" t="s">
        <v>74</v>
      </c>
      <c r="D2" s="20" t="s">
        <v>83</v>
      </c>
      <c r="E2" s="20" t="s">
        <v>125</v>
      </c>
      <c r="F2" s="21" t="s">
        <v>75</v>
      </c>
      <c r="G2" s="20" t="s">
        <v>67</v>
      </c>
      <c r="H2" s="20" t="s">
        <v>126</v>
      </c>
      <c r="I2" s="20" t="s">
        <v>76</v>
      </c>
      <c r="J2" s="20" t="s">
        <v>132</v>
      </c>
      <c r="K2" s="20" t="s">
        <v>133</v>
      </c>
      <c r="L2" t="s">
        <v>61</v>
      </c>
      <c r="M2" s="20" t="s">
        <v>138</v>
      </c>
      <c r="N2" s="20" t="s">
        <v>77</v>
      </c>
      <c r="O2" t="s">
        <v>55</v>
      </c>
      <c r="P2" t="s">
        <v>78</v>
      </c>
      <c r="Q2" t="s">
        <v>82</v>
      </c>
      <c r="R2" s="20" t="s">
        <v>79</v>
      </c>
      <c r="S2" t="s">
        <v>62</v>
      </c>
      <c r="T2" t="s">
        <v>62</v>
      </c>
      <c r="U2" s="20" t="s">
        <v>80</v>
      </c>
      <c r="V2" t="s">
        <v>127</v>
      </c>
      <c r="W2" t="s">
        <v>1138</v>
      </c>
      <c r="X2" t="s">
        <v>1139</v>
      </c>
      <c r="Y2" t="s">
        <v>1140</v>
      </c>
      <c r="Z2" t="s">
        <v>1136</v>
      </c>
      <c r="AA2" t="s">
        <v>155</v>
      </c>
    </row>
    <row r="3" spans="1:27" s="2" customFormat="1" x14ac:dyDescent="0.3">
      <c r="A3" s="18">
        <v>44834</v>
      </c>
      <c r="B3" s="2">
        <v>49981855</v>
      </c>
      <c r="C3" s="20">
        <v>81315.278065451537</v>
      </c>
      <c r="D3" s="20">
        <f>_xlfn.XLOOKUP(A3,'BBG Data'!A:A,'BBG Data'!B:B)</f>
        <v>19425.13</v>
      </c>
      <c r="E3" s="21">
        <f>C3*D3</f>
        <v>1579559847.4075446</v>
      </c>
      <c r="F3" s="21">
        <v>1827431.7264740067</v>
      </c>
      <c r="G3">
        <f>_xlfn.XLOOKUP(A3,'BBG Data'!A:A,'BBG Data'!C:C)</f>
        <v>1660.61</v>
      </c>
      <c r="H3" s="2">
        <f>G3*F3</f>
        <v>3034651399.3000002</v>
      </c>
      <c r="I3" s="21">
        <v>6077722223</v>
      </c>
      <c r="J3" s="16">
        <v>2721432953.7000003</v>
      </c>
      <c r="K3" s="17">
        <v>302381439.30000001</v>
      </c>
      <c r="L3" s="2">
        <v>90</v>
      </c>
      <c r="M3" s="2">
        <v>7101935591</v>
      </c>
      <c r="N3" s="2">
        <v>39678465980</v>
      </c>
      <c r="O3" s="2">
        <v>45</v>
      </c>
      <c r="P3" s="2">
        <v>182114357</v>
      </c>
      <c r="Q3" s="2">
        <v>90</v>
      </c>
      <c r="R3" s="21">
        <v>6135946415</v>
      </c>
      <c r="S3" s="16">
        <v>159718494.70000002</v>
      </c>
      <c r="T3" s="16">
        <v>180</v>
      </c>
      <c r="U3" s="21">
        <v>1046907100</v>
      </c>
      <c r="V3" s="2">
        <f>U3+S3+R3+P3+N3+M3+K3+J3+I3+H3+E3+B3</f>
        <v>68070817655.407547</v>
      </c>
      <c r="W3" s="25">
        <f>(I3+J3)/V3</f>
        <v>0.12926471988692201</v>
      </c>
      <c r="X3" s="2">
        <f>N3/V3</f>
        <v>0.58289979974771089</v>
      </c>
      <c r="Y3" s="13">
        <f>USDT_FinalReserves!G2/USDT_FinalReserves!$F2</f>
        <v>3.7687243238021272E-3</v>
      </c>
      <c r="Z3" s="2">
        <v>68276251311.120049</v>
      </c>
      <c r="AA3" s="2">
        <v>68018936942.065804</v>
      </c>
    </row>
    <row r="4" spans="1:27" s="2" customFormat="1" x14ac:dyDescent="0.3">
      <c r="A4" s="1">
        <v>44835</v>
      </c>
      <c r="B4" s="2">
        <v>49981855</v>
      </c>
      <c r="C4" s="20">
        <v>81315.278065451537</v>
      </c>
      <c r="D4" s="20">
        <f>_xlfn.XLOOKUP(A4,'BBG Data'!A:A,'BBG Data'!B:B)</f>
        <v>19252.71</v>
      </c>
      <c r="E4" s="21">
        <f t="shared" ref="E4:E67" si="0">C4*D4</f>
        <v>1565539467.1634994</v>
      </c>
      <c r="F4" s="21">
        <v>1827431.7264740067</v>
      </c>
      <c r="G4">
        <f>_xlfn.XLOOKUP(A4,'BBG Data'!A:A,'BBG Data'!C:C)</f>
        <v>1660.61</v>
      </c>
      <c r="H4" s="2">
        <f t="shared" ref="H4:H67" si="1">G4*F4</f>
        <v>3034651399.3000002</v>
      </c>
      <c r="I4" s="21">
        <v>6077722223</v>
      </c>
      <c r="J4" s="2">
        <f>J3-$J$1*J3*_xlfn.XLOOKUP(A4,'BBG Data'!A:A,'BBG Data'!F:F)</f>
        <v>2721432953.7000003</v>
      </c>
      <c r="K4" s="2">
        <f>K3-K3*L4/360*_xlfn.XLOOKUP(A4,'BBG Data'!A:A,'BBG Data'!J:J)</f>
        <v>302381439.30000001</v>
      </c>
      <c r="L4" s="2">
        <v>90</v>
      </c>
      <c r="M4" s="2">
        <f>M3-M3*$M$1*_xlfn.XLOOKUP(A4,'BBG Data'!A:A,'BBG Data'!F:F)</f>
        <v>7101935591</v>
      </c>
      <c r="N4" s="2">
        <f>N3-N3*O4/360*_xlfn.XLOOKUP('Tether Assets'!A4,'BBG Data'!A:A,'BBG Data'!V:V)</f>
        <v>39678465980</v>
      </c>
      <c r="O4" s="2">
        <v>45</v>
      </c>
      <c r="P4" s="2">
        <f>P3-P3*Q4/360*_xlfn.XLOOKUP(A4,'BBG Data'!A:A,'BBG Data'!V:V)</f>
        <v>182114357</v>
      </c>
      <c r="Q4" s="2">
        <v>90</v>
      </c>
      <c r="R4" s="21">
        <v>6135946415</v>
      </c>
      <c r="S4" s="2">
        <f>S3-S3*T4/360*_xlfn.XLOOKUP('Tether Assets'!A4,'BBG Data'!A:A,'BBG Data'!AB:AB)</f>
        <v>159718494.70000002</v>
      </c>
      <c r="T4" s="16">
        <v>180</v>
      </c>
      <c r="U4" s="21">
        <v>1046907100</v>
      </c>
      <c r="V4" s="2">
        <f t="shared" ref="V4:V67" si="2">U4+S4+R4+P4+N4+M4+K4+J4+I4+H4+E4+B4</f>
        <v>68056797275.163498</v>
      </c>
      <c r="W4" s="25">
        <f t="shared" ref="W4:W67" si="3">(I4+J4)/V4</f>
        <v>0.12929134971079731</v>
      </c>
      <c r="X4" s="2">
        <f t="shared" ref="X4:X67" si="4">N4/V4</f>
        <v>0.58301988293063822</v>
      </c>
      <c r="Y4" s="13">
        <f>USDT_FinalReserves!G3/USDT_FinalReserves!$F3</f>
        <v>3.5634907269357337E-3</v>
      </c>
      <c r="Z4" s="2">
        <v>68275763555.277489</v>
      </c>
      <c r="AA4" s="2">
        <v>68032463504.973801</v>
      </c>
    </row>
    <row r="5" spans="1:27" s="2" customFormat="1" x14ac:dyDescent="0.3">
      <c r="A5" s="1">
        <v>44836</v>
      </c>
      <c r="B5" s="2">
        <v>49981855</v>
      </c>
      <c r="C5" s="20">
        <v>81315.278065451537</v>
      </c>
      <c r="D5" s="20">
        <f>_xlfn.XLOOKUP(A5,'BBG Data'!A:A,'BBG Data'!B:B)</f>
        <v>19234.63</v>
      </c>
      <c r="E5" s="21">
        <f t="shared" si="0"/>
        <v>1564069286.9360762</v>
      </c>
      <c r="F5" s="21">
        <v>1827431.7264740067</v>
      </c>
      <c r="G5">
        <f>_xlfn.XLOOKUP(A5,'BBG Data'!A:A,'BBG Data'!C:C)</f>
        <v>1660.61</v>
      </c>
      <c r="H5" s="2">
        <f t="shared" si="1"/>
        <v>3034651399.3000002</v>
      </c>
      <c r="I5" s="21">
        <v>6077722223</v>
      </c>
      <c r="J5" s="16">
        <f>J4-$J$1*J4*_xlfn.XLOOKUP(A5,'BBG Data'!A:A,'BBG Data'!F:F)</f>
        <v>2721432953.7000003</v>
      </c>
      <c r="K5" s="2">
        <f>K4-K4*L5/360*_xlfn.XLOOKUP(A5,'BBG Data'!A:A,'BBG Data'!J:J)</f>
        <v>302381439.30000001</v>
      </c>
      <c r="L5" s="2">
        <v>90</v>
      </c>
      <c r="M5" s="2">
        <f>M4-M4*$M$1*_xlfn.XLOOKUP(A5,'BBG Data'!A:A,'BBG Data'!F:F)</f>
        <v>7101935591</v>
      </c>
      <c r="N5" s="2">
        <f>N4-N4*O5/360*_xlfn.XLOOKUP('Tether Assets'!A5,'BBG Data'!A:A,'BBG Data'!V:V)</f>
        <v>39678465980</v>
      </c>
      <c r="O5" s="2">
        <v>45</v>
      </c>
      <c r="P5" s="2">
        <f>P4-P4*Q5/360*_xlfn.XLOOKUP(A5,'BBG Data'!A:A,'BBG Data'!V:V)</f>
        <v>182114357</v>
      </c>
      <c r="Q5" s="2">
        <v>90</v>
      </c>
      <c r="R5" s="21">
        <v>6135946415</v>
      </c>
      <c r="S5" s="2">
        <f>S4-S4*T5/360*_xlfn.XLOOKUP('Tether Assets'!A5,'BBG Data'!A:A,'BBG Data'!AB:AB)</f>
        <v>159718494.70000002</v>
      </c>
      <c r="T5" s="16">
        <v>180</v>
      </c>
      <c r="U5" s="21">
        <v>1046907100</v>
      </c>
      <c r="V5" s="2">
        <f t="shared" si="2"/>
        <v>68055327094.936073</v>
      </c>
      <c r="W5" s="25">
        <f t="shared" si="3"/>
        <v>0.12929414275572171</v>
      </c>
      <c r="X5" s="2">
        <f t="shared" si="4"/>
        <v>0.58303247774636635</v>
      </c>
      <c r="Y5" s="13">
        <f>USDT_FinalReserves!G4/USDT_FinalReserves!$F4</f>
        <v>3.747203017741888E-3</v>
      </c>
      <c r="Z5" s="2">
        <v>68240924014.485176</v>
      </c>
      <c r="AA5" s="2">
        <v>67985211418.084602</v>
      </c>
    </row>
    <row r="6" spans="1:27" s="2" customFormat="1" x14ac:dyDescent="0.3">
      <c r="A6" s="1">
        <v>44837</v>
      </c>
      <c r="B6" s="2">
        <v>49981855</v>
      </c>
      <c r="C6" s="20">
        <v>81315.278065451537</v>
      </c>
      <c r="D6" s="20">
        <f>_xlfn.XLOOKUP(A6,'BBG Data'!A:A,'BBG Data'!B:B)</f>
        <v>19597.13</v>
      </c>
      <c r="E6" s="21">
        <f t="shared" si="0"/>
        <v>1593546075.2348025</v>
      </c>
      <c r="F6" s="21">
        <v>1827431.7264740067</v>
      </c>
      <c r="G6">
        <f>_xlfn.XLOOKUP(A6,'BBG Data'!A:A,'BBG Data'!C:C)</f>
        <v>1699.89</v>
      </c>
      <c r="H6" s="2">
        <f t="shared" si="1"/>
        <v>3106432917.5158992</v>
      </c>
      <c r="I6" s="21">
        <v>6077722223</v>
      </c>
      <c r="J6" s="16">
        <f>J5-$J$1*J5*_xlfn.XLOOKUP(A6,'BBG Data'!A:A,'BBG Data'!F:F)</f>
        <v>2721281762.9803505</v>
      </c>
      <c r="K6" s="2">
        <f>K5-K5*L6/360*_xlfn.XLOOKUP(A6,'BBG Data'!A:A,'BBG Data'!J:J)</f>
        <v>302073766.18551224</v>
      </c>
      <c r="L6" s="2">
        <v>90</v>
      </c>
      <c r="M6" s="2">
        <f>M5-M5*$M$1*_xlfn.XLOOKUP(A6,'BBG Data'!A:A,'BBG Data'!F:F)</f>
        <v>7101146487.0454445</v>
      </c>
      <c r="N6" s="2">
        <f>N5-N5*O6/360*_xlfn.XLOOKUP('Tether Assets'!A6,'BBG Data'!A:A,'BBG Data'!V:V)</f>
        <v>39876858309.900002</v>
      </c>
      <c r="O6" s="2">
        <v>45</v>
      </c>
      <c r="P6" s="2">
        <f>P5-P5*Q6/360*_xlfn.XLOOKUP(A6,'BBG Data'!A:A,'BBG Data'!V:V)</f>
        <v>183935500.56999999</v>
      </c>
      <c r="Q6" s="2">
        <v>90</v>
      </c>
      <c r="R6" s="21">
        <v>6135946415</v>
      </c>
      <c r="S6" s="2">
        <f>S5-S5*T6/360*_xlfn.XLOOKUP('Tether Assets'!A6,'BBG Data'!A:A,'BBG Data'!AB:AB)</f>
        <v>164446162.14312005</v>
      </c>
      <c r="T6" s="16">
        <v>180</v>
      </c>
      <c r="U6" s="21">
        <v>1046907100</v>
      </c>
      <c r="V6" s="2">
        <f t="shared" si="2"/>
        <v>68360278574.575134</v>
      </c>
      <c r="W6" s="25">
        <f t="shared" si="3"/>
        <v>0.12871515695158264</v>
      </c>
      <c r="X6" s="2">
        <f t="shared" si="4"/>
        <v>0.58333375962471845</v>
      </c>
      <c r="Y6" s="13">
        <f>USDT_FinalReserves!G5/USDT_FinalReserves!$F5</f>
        <v>8.2128577871954534E-3</v>
      </c>
      <c r="Z6" s="2">
        <v>68414751422.567375</v>
      </c>
      <c r="AA6" s="2">
        <v>67852870798.587502</v>
      </c>
    </row>
    <row r="7" spans="1:27" s="2" customFormat="1" x14ac:dyDescent="0.3">
      <c r="A7" s="1">
        <v>44838</v>
      </c>
      <c r="B7" s="2">
        <v>49981855</v>
      </c>
      <c r="C7" s="20">
        <v>81315.278065451537</v>
      </c>
      <c r="D7" s="20">
        <f>_xlfn.XLOOKUP(A7,'BBG Data'!A:A,'BBG Data'!B:B)</f>
        <v>20340.91</v>
      </c>
      <c r="E7" s="21">
        <f t="shared" si="0"/>
        <v>1654026752.7543237</v>
      </c>
      <c r="F7" s="21">
        <v>1827431.7264740067</v>
      </c>
      <c r="G7">
        <f>_xlfn.XLOOKUP(A7,'BBG Data'!A:A,'BBG Data'!C:C)</f>
        <v>1726.13</v>
      </c>
      <c r="H7" s="2">
        <f t="shared" si="1"/>
        <v>3154384726.0185771</v>
      </c>
      <c r="I7" s="21">
        <v>6077722223</v>
      </c>
      <c r="J7" s="16">
        <f>J6-$J$1*J6*_xlfn.XLOOKUP(A7,'BBG Data'!A:A,'BBG Data'!F:F)</f>
        <v>2720979398.3400192</v>
      </c>
      <c r="K7" s="2">
        <f>K6-K6*L7/360*_xlfn.XLOOKUP(A7,'BBG Data'!A:A,'BBG Data'!J:J)</f>
        <v>300942499.93114752</v>
      </c>
      <c r="L7" s="2">
        <v>90</v>
      </c>
      <c r="M7" s="2">
        <f>M6-M6*$M$1*_xlfn.XLOOKUP(A7,'BBG Data'!A:A,'BBG Data'!F:F)</f>
        <v>7099568454.4927673</v>
      </c>
      <c r="N7" s="2">
        <f>N6-N6*O7/360*_xlfn.XLOOKUP('Tether Assets'!A7,'BBG Data'!A:A,'BBG Data'!V:V)</f>
        <v>39114213394.723167</v>
      </c>
      <c r="O7" s="2">
        <v>45</v>
      </c>
      <c r="P7" s="2">
        <f>P6-P6*Q7/360*_xlfn.XLOOKUP(A7,'BBG Data'!A:A,'BBG Data'!V:V)</f>
        <v>176899967.67319748</v>
      </c>
      <c r="Q7" s="2">
        <v>90</v>
      </c>
      <c r="R7" s="21">
        <v>6135946415</v>
      </c>
      <c r="S7" s="2">
        <f>S6-S6*T7/360*_xlfn.XLOOKUP('Tether Assets'!A7,'BBG Data'!A:A,'BBG Data'!AB:AB)</f>
        <v>168146200.79134023</v>
      </c>
      <c r="T7" s="16">
        <v>180</v>
      </c>
      <c r="U7" s="21">
        <v>1046907100</v>
      </c>
      <c r="V7" s="2">
        <f t="shared" si="2"/>
        <v>67699718987.724541</v>
      </c>
      <c r="W7" s="25">
        <f t="shared" si="3"/>
        <v>0.12996659000808289</v>
      </c>
      <c r="X7" s="2">
        <f t="shared" si="4"/>
        <v>0.57776035084895172</v>
      </c>
      <c r="Y7" s="13">
        <f>USDT_FinalReserves!G6/USDT_FinalReserves!$F6</f>
        <v>-5.9517018420380532E-3</v>
      </c>
      <c r="Z7" s="2">
        <v>67553429968.036545</v>
      </c>
      <c r="AA7" s="2">
        <v>67955487841.613297</v>
      </c>
    </row>
    <row r="8" spans="1:27" s="2" customFormat="1" x14ac:dyDescent="0.3">
      <c r="A8" s="1">
        <v>44839</v>
      </c>
      <c r="B8" s="2">
        <v>49981855</v>
      </c>
      <c r="C8" s="20">
        <v>81315.278065451537</v>
      </c>
      <c r="D8" s="20">
        <f>_xlfn.XLOOKUP(A8,'BBG Data'!A:A,'BBG Data'!B:B)</f>
        <v>19988.419999999998</v>
      </c>
      <c r="E8" s="21">
        <f t="shared" si="0"/>
        <v>1625363930.3890326</v>
      </c>
      <c r="F8" s="21">
        <v>1827431.7264740067</v>
      </c>
      <c r="G8">
        <f>_xlfn.XLOOKUP(A8,'BBG Data'!A:A,'BBG Data'!C:C)</f>
        <v>1716.26</v>
      </c>
      <c r="H8" s="2">
        <f t="shared" si="1"/>
        <v>3136347974.8782787</v>
      </c>
      <c r="I8" s="21">
        <v>6077722223</v>
      </c>
      <c r="J8" s="16">
        <f>J7-$J$1*J7*_xlfn.XLOOKUP(A8,'BBG Data'!A:A,'BBG Data'!F:F)</f>
        <v>2720979398.3400192</v>
      </c>
      <c r="K8" s="2">
        <f>K7-K7*L8/360*_xlfn.XLOOKUP(A8,'BBG Data'!A:A,'BBG Data'!J:J)</f>
        <v>296944478.8195622</v>
      </c>
      <c r="L8" s="2">
        <v>90</v>
      </c>
      <c r="M8" s="2">
        <f>M7-M7*$M$1*_xlfn.XLOOKUP(A8,'BBG Data'!A:A,'BBG Data'!F:F)</f>
        <v>7099568454.4927673</v>
      </c>
      <c r="N8" s="2">
        <f>N7-N7*O8/360*_xlfn.XLOOKUP('Tether Assets'!A8,'BBG Data'!A:A,'BBG Data'!V:V)</f>
        <v>39163106161.466568</v>
      </c>
      <c r="O8" s="2">
        <v>45</v>
      </c>
      <c r="P8" s="2">
        <f>P7-P7*Q8/360*_xlfn.XLOOKUP(A8,'BBG Data'!A:A,'BBG Data'!V:V)</f>
        <v>177342217.59238046</v>
      </c>
      <c r="Q8" s="2">
        <v>90</v>
      </c>
      <c r="R8" s="21">
        <v>6135946415</v>
      </c>
      <c r="S8" s="2">
        <f>S7-S7*T8/360*_xlfn.XLOOKUP('Tether Assets'!A8,'BBG Data'!A:A,'BBG Data'!AB:AB)</f>
        <v>167751057.2194806</v>
      </c>
      <c r="T8" s="16">
        <v>180</v>
      </c>
      <c r="U8" s="21">
        <v>1046907100</v>
      </c>
      <c r="V8" s="2">
        <f t="shared" si="2"/>
        <v>67697961266.19809</v>
      </c>
      <c r="W8" s="25">
        <f t="shared" si="3"/>
        <v>0.12996996448301099</v>
      </c>
      <c r="X8" s="2">
        <f t="shared" si="4"/>
        <v>0.57849757110811095</v>
      </c>
      <c r="Y8" s="13">
        <f>USDT_FinalReserves!G7/USDT_FinalReserves!$F7</f>
        <v>3.7428580033720097E-3</v>
      </c>
      <c r="Z8" s="2">
        <v>68402493721.711609</v>
      </c>
      <c r="AA8" s="2">
        <v>68146472900.634697</v>
      </c>
    </row>
    <row r="9" spans="1:27" s="2" customFormat="1" x14ac:dyDescent="0.3">
      <c r="A9" s="1">
        <v>44840</v>
      </c>
      <c r="B9" s="2">
        <v>49981855</v>
      </c>
      <c r="C9" s="20">
        <v>81315.278065451537</v>
      </c>
      <c r="D9" s="20">
        <f>_xlfn.XLOOKUP(A9,'BBG Data'!A:A,'BBG Data'!B:B)</f>
        <v>20051.13</v>
      </c>
      <c r="E9" s="21">
        <f t="shared" si="0"/>
        <v>1630463211.4765174</v>
      </c>
      <c r="F9" s="21">
        <v>1827431.7264740067</v>
      </c>
      <c r="G9">
        <f>_xlfn.XLOOKUP(A9,'BBG Data'!A:A,'BBG Data'!C:C)</f>
        <v>1712.53</v>
      </c>
      <c r="H9" s="2">
        <f t="shared" si="1"/>
        <v>3129531654.5385303</v>
      </c>
      <c r="I9" s="21">
        <v>6077722223</v>
      </c>
      <c r="J9" s="16">
        <f>J8-$J$1*J8*_xlfn.XLOOKUP(A9,'BBG Data'!A:A,'BBG Data'!F:F)</f>
        <v>2720903815.5789542</v>
      </c>
      <c r="K9" s="2">
        <f>K8-K8*L9/360*_xlfn.XLOOKUP(A9,'BBG Data'!A:A,'BBG Data'!J:J)</f>
        <v>292755334.58461523</v>
      </c>
      <c r="L9" s="2">
        <v>90</v>
      </c>
      <c r="M9" s="2">
        <f>M8-M8*$M$1*_xlfn.XLOOKUP(A9,'BBG Data'!A:A,'BBG Data'!F:F)</f>
        <v>7099174034.0230732</v>
      </c>
      <c r="N9" s="2">
        <f>N8-N8*O9/360*_xlfn.XLOOKUP('Tether Assets'!A9,'BBG Data'!A:A,'BBG Data'!V:V)</f>
        <v>39138629220.115654</v>
      </c>
      <c r="O9" s="2">
        <v>45</v>
      </c>
      <c r="P9" s="2">
        <f>P8-P8*Q9/360*_xlfn.XLOOKUP(A9,'BBG Data'!A:A,'BBG Data'!V:V)</f>
        <v>177120539.82038999</v>
      </c>
      <c r="Q9" s="2">
        <v>90</v>
      </c>
      <c r="R9" s="21">
        <v>6135946415</v>
      </c>
      <c r="S9" s="2">
        <f>S8-S8*T9/360*_xlfn.XLOOKUP('Tether Assets'!A9,'BBG Data'!A:A,'BBG Data'!AB:AB)</f>
        <v>165226403.80832741</v>
      </c>
      <c r="T9" s="16">
        <v>180</v>
      </c>
      <c r="U9" s="21">
        <v>1046907100</v>
      </c>
      <c r="V9" s="2">
        <f t="shared" si="2"/>
        <v>67664361806.94606</v>
      </c>
      <c r="W9" s="25">
        <f t="shared" si="3"/>
        <v>0.13003338542795115</v>
      </c>
      <c r="X9" s="2">
        <f t="shared" si="4"/>
        <v>0.57842308971719136</v>
      </c>
      <c r="Y9" s="13">
        <f>USDT_FinalReserves!G8/USDT_FinalReserves!$F8</f>
        <v>3.2740350773685814E-3</v>
      </c>
      <c r="Z9" s="2">
        <v>68473697372.417915</v>
      </c>
      <c r="AA9" s="2">
        <v>68249512085.343498</v>
      </c>
    </row>
    <row r="10" spans="1:27" s="2" customFormat="1" x14ac:dyDescent="0.3">
      <c r="A10" s="1">
        <v>44841</v>
      </c>
      <c r="B10" s="2">
        <v>49981855</v>
      </c>
      <c r="C10" s="20">
        <v>81315.278065451537</v>
      </c>
      <c r="D10" s="20">
        <f>_xlfn.XLOOKUP(A10,'BBG Data'!A:A,'BBG Data'!B:B)</f>
        <v>19551.560000000001</v>
      </c>
      <c r="E10" s="21">
        <f t="shared" si="0"/>
        <v>1589840538.0133598</v>
      </c>
      <c r="F10" s="21">
        <v>1827431.7264740067</v>
      </c>
      <c r="G10">
        <f>_xlfn.XLOOKUP(A10,'BBG Data'!A:A,'BBG Data'!C:C)</f>
        <v>1694.82</v>
      </c>
      <c r="H10" s="2">
        <f t="shared" si="1"/>
        <v>3097167838.6626759</v>
      </c>
      <c r="I10" s="21">
        <v>6077722223</v>
      </c>
      <c r="J10" s="16">
        <f>J9-$J$1*J9*_xlfn.XLOOKUP(A10,'BBG Data'!A:A,'BBG Data'!F:F)</f>
        <v>2720903815.5789542</v>
      </c>
      <c r="K10" s="2">
        <f>K9-K9*L10/360*_xlfn.XLOOKUP(A10,'BBG Data'!A:A,'BBG Data'!J:J)</f>
        <v>291508196.85928476</v>
      </c>
      <c r="L10" s="2">
        <v>90</v>
      </c>
      <c r="M10" s="2">
        <f>M9-M9*$M$1*_xlfn.XLOOKUP(A10,'BBG Data'!A:A,'BBG Data'!F:F)</f>
        <v>7099174034.0230732</v>
      </c>
      <c r="N10" s="2">
        <f>N9-N9*O10/360*_xlfn.XLOOKUP('Tether Assets'!A10,'BBG Data'!A:A,'BBG Data'!V:V)</f>
        <v>39246260450.47097</v>
      </c>
      <c r="O10" s="2">
        <v>45</v>
      </c>
      <c r="P10" s="2">
        <f>P9-P9*Q10/360*_xlfn.XLOOKUP(A10,'BBG Data'!A:A,'BBG Data'!V:V)</f>
        <v>178094702.78940213</v>
      </c>
      <c r="Q10" s="2">
        <v>90</v>
      </c>
      <c r="R10" s="21">
        <v>6135946415</v>
      </c>
      <c r="S10" s="2">
        <f>S9-S9*T10/360*_xlfn.XLOOKUP('Tether Assets'!A10,'BBG Data'!A:A,'BBG Data'!AB:AB)</f>
        <v>156039815.75658438</v>
      </c>
      <c r="T10" s="16">
        <v>180</v>
      </c>
      <c r="U10" s="21">
        <v>1046907100</v>
      </c>
      <c r="V10" s="2">
        <f t="shared" si="2"/>
        <v>67689546985.154297</v>
      </c>
      <c r="W10" s="25">
        <f t="shared" si="3"/>
        <v>0.12998500404366237</v>
      </c>
      <c r="X10" s="2">
        <f t="shared" si="4"/>
        <v>0.57979794810974994</v>
      </c>
      <c r="Y10" s="13">
        <f>USDT_FinalReserves!G9/USDT_FinalReserves!$F9</f>
        <v>4.1393910416637758E-3</v>
      </c>
      <c r="Z10" s="2">
        <v>68523833634.220856</v>
      </c>
      <c r="AA10" s="2">
        <v>68240186691.134903</v>
      </c>
    </row>
    <row r="11" spans="1:27" s="2" customFormat="1" x14ac:dyDescent="0.3">
      <c r="A11" s="1">
        <v>44842</v>
      </c>
      <c r="B11" s="2">
        <v>49981855</v>
      </c>
      <c r="C11" s="20">
        <v>81315.278065451537</v>
      </c>
      <c r="D11" s="20">
        <f>_xlfn.XLOOKUP(A11,'BBG Data'!A:A,'BBG Data'!B:B)</f>
        <v>19456.38</v>
      </c>
      <c r="E11" s="21">
        <f t="shared" si="0"/>
        <v>1582100949.84709</v>
      </c>
      <c r="F11" s="21">
        <v>1827431.7264740067</v>
      </c>
      <c r="G11">
        <f>_xlfn.XLOOKUP(A11,'BBG Data'!A:A,'BBG Data'!C:C)</f>
        <v>1694.82</v>
      </c>
      <c r="H11" s="2">
        <f t="shared" si="1"/>
        <v>3097167838.6626759</v>
      </c>
      <c r="I11" s="21">
        <v>6077722223</v>
      </c>
      <c r="J11" s="16">
        <f>J10-$J$1*J10*_xlfn.XLOOKUP(A11,'BBG Data'!A:A,'BBG Data'!F:F)</f>
        <v>2720903815.5789542</v>
      </c>
      <c r="K11" s="2">
        <f>K10-K10*L11/360*_xlfn.XLOOKUP(A11,'BBG Data'!A:A,'BBG Data'!J:J)</f>
        <v>291508196.85928476</v>
      </c>
      <c r="L11" s="2">
        <v>90</v>
      </c>
      <c r="M11" s="2">
        <f>M10-M10*$M$1*_xlfn.XLOOKUP(A11,'BBG Data'!A:A,'BBG Data'!F:F)</f>
        <v>7099174034.0230732</v>
      </c>
      <c r="N11" s="2">
        <f>N10-N10*O11/360*_xlfn.XLOOKUP('Tether Assets'!A11,'BBG Data'!A:A,'BBG Data'!V:V)</f>
        <v>39246260450.47097</v>
      </c>
      <c r="O11" s="2">
        <v>45</v>
      </c>
      <c r="P11" s="2">
        <f>P10-P10*Q11/360*_xlfn.XLOOKUP(A11,'BBG Data'!A:A,'BBG Data'!V:V)</f>
        <v>178094702.78940213</v>
      </c>
      <c r="Q11" s="2">
        <v>90</v>
      </c>
      <c r="R11" s="21">
        <v>6135946415</v>
      </c>
      <c r="S11" s="2">
        <f>S10-S10*T11/360*_xlfn.XLOOKUP('Tether Assets'!A11,'BBG Data'!A:A,'BBG Data'!AB:AB)</f>
        <v>156039815.75658438</v>
      </c>
      <c r="T11" s="16">
        <v>180</v>
      </c>
      <c r="U11" s="21">
        <v>1046907100</v>
      </c>
      <c r="V11" s="2">
        <f t="shared" si="2"/>
        <v>67681807396.988029</v>
      </c>
      <c r="W11" s="25">
        <f t="shared" si="3"/>
        <v>0.12999986816206849</v>
      </c>
      <c r="X11" s="2">
        <f t="shared" si="4"/>
        <v>0.57986424949132642</v>
      </c>
      <c r="Y11" s="13">
        <f>USDT_FinalReserves!G10/USDT_FinalReserves!$F10</f>
        <v>3.6548027237647222E-3</v>
      </c>
      <c r="Z11" s="2">
        <v>68610782277.785477</v>
      </c>
      <c r="AA11" s="2">
        <v>68360023403.836998</v>
      </c>
    </row>
    <row r="12" spans="1:27" s="2" customFormat="1" x14ac:dyDescent="0.3">
      <c r="A12" s="1">
        <v>44843</v>
      </c>
      <c r="B12" s="2">
        <v>49981855</v>
      </c>
      <c r="C12" s="20">
        <v>81315.278065451537</v>
      </c>
      <c r="D12" s="20">
        <f>_xlfn.XLOOKUP(A12,'BBG Data'!A:A,'BBG Data'!B:B)</f>
        <v>19485.5</v>
      </c>
      <c r="E12" s="21">
        <f t="shared" si="0"/>
        <v>1584468850.7443559</v>
      </c>
      <c r="F12" s="21">
        <v>1827431.7264740067</v>
      </c>
      <c r="G12">
        <f>_xlfn.XLOOKUP(A12,'BBG Data'!A:A,'BBG Data'!C:C)</f>
        <v>1694.82</v>
      </c>
      <c r="H12" s="2">
        <f t="shared" si="1"/>
        <v>3097167838.6626759</v>
      </c>
      <c r="I12" s="21">
        <v>6077722223</v>
      </c>
      <c r="J12" s="16">
        <f>J11-$J$1*J11*_xlfn.XLOOKUP(A12,'BBG Data'!A:A,'BBG Data'!F:F)</f>
        <v>2720903815.5789542</v>
      </c>
      <c r="K12" s="2">
        <f>K11-K11*L12/360*_xlfn.XLOOKUP(A12,'BBG Data'!A:A,'BBG Data'!J:J)</f>
        <v>291508196.85928476</v>
      </c>
      <c r="L12" s="2">
        <v>90</v>
      </c>
      <c r="M12" s="2">
        <f>M11-M11*$M$1*_xlfn.XLOOKUP(A12,'BBG Data'!A:A,'BBG Data'!F:F)</f>
        <v>7099174034.0230732</v>
      </c>
      <c r="N12" s="2">
        <f>N11-N11*O12/360*_xlfn.XLOOKUP('Tether Assets'!A12,'BBG Data'!A:A,'BBG Data'!V:V)</f>
        <v>39246260450.47097</v>
      </c>
      <c r="O12" s="2">
        <v>45</v>
      </c>
      <c r="P12" s="2">
        <f>P11-P11*Q12/360*_xlfn.XLOOKUP(A12,'BBG Data'!A:A,'BBG Data'!V:V)</f>
        <v>178094702.78940213</v>
      </c>
      <c r="Q12" s="2">
        <v>90</v>
      </c>
      <c r="R12" s="21">
        <v>6135946415</v>
      </c>
      <c r="S12" s="2">
        <f>S11-S11*T12/360*_xlfn.XLOOKUP('Tether Assets'!A12,'BBG Data'!A:A,'BBG Data'!AB:AB)</f>
        <v>156039815.75658438</v>
      </c>
      <c r="T12" s="16">
        <v>180</v>
      </c>
      <c r="U12" s="21">
        <v>1046907100</v>
      </c>
      <c r="V12" s="2">
        <f t="shared" si="2"/>
        <v>67684175297.885292</v>
      </c>
      <c r="W12" s="25">
        <f t="shared" si="3"/>
        <v>0.12999532017425433</v>
      </c>
      <c r="X12" s="2">
        <f t="shared" si="4"/>
        <v>0.57984396319736453</v>
      </c>
      <c r="Y12" s="13">
        <f>USDT_FinalReserves!G11/USDT_FinalReserves!$F11</f>
        <v>3.80357703377705E-3</v>
      </c>
      <c r="Z12" s="2">
        <v>68645759445.395287</v>
      </c>
      <c r="AA12" s="2">
        <v>68384660011.302597</v>
      </c>
    </row>
    <row r="13" spans="1:27" s="2" customFormat="1" x14ac:dyDescent="0.3">
      <c r="A13" s="1">
        <v>44844</v>
      </c>
      <c r="B13" s="2">
        <v>49981855</v>
      </c>
      <c r="C13" s="20">
        <v>81315.278065451537</v>
      </c>
      <c r="D13" s="20">
        <f>_xlfn.XLOOKUP(A13,'BBG Data'!A:A,'BBG Data'!B:B)</f>
        <v>19241.2</v>
      </c>
      <c r="E13" s="21">
        <f t="shared" si="0"/>
        <v>1564603528.3129661</v>
      </c>
      <c r="F13" s="21">
        <v>1827431.7264740067</v>
      </c>
      <c r="G13">
        <f>_xlfn.XLOOKUP(A13,'BBG Data'!A:A,'BBG Data'!C:C)</f>
        <v>1668.61</v>
      </c>
      <c r="H13" s="2">
        <f t="shared" si="1"/>
        <v>3049270853.1117921</v>
      </c>
      <c r="I13" s="21">
        <v>6077722223</v>
      </c>
      <c r="J13" s="16">
        <f>J12-$J$1*J12*_xlfn.XLOOKUP(A13,'BBG Data'!A:A,'BBG Data'!F:F)</f>
        <v>2720903815.5789542</v>
      </c>
      <c r="K13" s="2">
        <f>K12-K12*L13/360*_xlfn.XLOOKUP(A13,'BBG Data'!A:A,'BBG Data'!J:J)</f>
        <v>291508196.85928476</v>
      </c>
      <c r="L13" s="2">
        <v>90</v>
      </c>
      <c r="M13" s="2">
        <f>M12-M12*$M$1*_xlfn.XLOOKUP(A13,'BBG Data'!A:A,'BBG Data'!F:F)</f>
        <v>7099174034.0230732</v>
      </c>
      <c r="N13" s="2">
        <f>N12-N12*O13/360*_xlfn.XLOOKUP('Tether Assets'!A13,'BBG Data'!A:A,'BBG Data'!V:V)</f>
        <v>39246260450.47097</v>
      </c>
      <c r="O13" s="2">
        <v>45</v>
      </c>
      <c r="P13" s="2">
        <f>P12-P12*Q13/360*_xlfn.XLOOKUP(A13,'BBG Data'!A:A,'BBG Data'!V:V)</f>
        <v>178094702.78940213</v>
      </c>
      <c r="Q13" s="2">
        <v>90</v>
      </c>
      <c r="R13" s="21">
        <v>6135946415</v>
      </c>
      <c r="S13" s="2">
        <f>S12-S12*T13/360*_xlfn.XLOOKUP('Tether Assets'!A13,'BBG Data'!A:A,'BBG Data'!AB:AB)</f>
        <v>156039815.75658438</v>
      </c>
      <c r="T13" s="16">
        <v>180</v>
      </c>
      <c r="U13" s="21">
        <v>1046907100</v>
      </c>
      <c r="V13" s="2">
        <f t="shared" si="2"/>
        <v>67616412989.903023</v>
      </c>
      <c r="W13" s="25">
        <f t="shared" si="3"/>
        <v>0.13012559598352</v>
      </c>
      <c r="X13" s="2">
        <f t="shared" si="4"/>
        <v>0.58042505828180369</v>
      </c>
      <c r="Y13" s="13">
        <f>USDT_FinalReserves!G12/USDT_FinalReserves!$F12</f>
        <v>2.7703434937806559E-3</v>
      </c>
      <c r="Z13" s="2">
        <v>68498065022.474274</v>
      </c>
      <c r="AA13" s="2">
        <v>68308301853.702698</v>
      </c>
    </row>
    <row r="14" spans="1:27" s="2" customFormat="1" x14ac:dyDescent="0.3">
      <c r="A14" s="1">
        <v>44845</v>
      </c>
      <c r="B14" s="2">
        <v>49981855</v>
      </c>
      <c r="C14" s="20">
        <v>81315.278065451537</v>
      </c>
      <c r="D14" s="20">
        <f>_xlfn.XLOOKUP(A14,'BBG Data'!A:A,'BBG Data'!B:B)</f>
        <v>19019.099999999999</v>
      </c>
      <c r="E14" s="21">
        <f t="shared" si="0"/>
        <v>1546543405.0546293</v>
      </c>
      <c r="F14" s="21">
        <v>1827431.7264740067</v>
      </c>
      <c r="G14">
        <f>_xlfn.XLOOKUP(A14,'BBG Data'!A:A,'BBG Data'!C:C)</f>
        <v>1666.34</v>
      </c>
      <c r="H14" s="2">
        <f t="shared" si="1"/>
        <v>3045122583.0926962</v>
      </c>
      <c r="I14" s="21">
        <v>6077722223</v>
      </c>
      <c r="J14" s="16">
        <f>J13-$J$1*J13*_xlfn.XLOOKUP(A14,'BBG Data'!A:A,'BBG Data'!F:F)</f>
        <v>2720903815.5789542</v>
      </c>
      <c r="K14" s="2">
        <f>K13-K13*L14/360*_xlfn.XLOOKUP(A14,'BBG Data'!A:A,'BBG Data'!J:J)</f>
        <v>288207595.30034548</v>
      </c>
      <c r="L14" s="2">
        <v>90</v>
      </c>
      <c r="M14" s="2">
        <f>M13-M13*$M$1*_xlfn.XLOOKUP(A14,'BBG Data'!A:A,'BBG Data'!F:F)</f>
        <v>7099174034.0230732</v>
      </c>
      <c r="N14" s="2">
        <f>N13-N13*O14/360*_xlfn.XLOOKUP('Tether Assets'!A14,'BBG Data'!A:A,'BBG Data'!V:V)</f>
        <v>38834174715.741028</v>
      </c>
      <c r="O14" s="2">
        <v>45</v>
      </c>
      <c r="P14" s="2">
        <f>P13-P13*Q14/360*_xlfn.XLOOKUP(A14,'BBG Data'!A:A,'BBG Data'!V:V)</f>
        <v>174354714.03082469</v>
      </c>
      <c r="Q14" s="2">
        <v>90</v>
      </c>
      <c r="R14" s="21">
        <v>6135946415</v>
      </c>
      <c r="S14" s="2">
        <f>S13-S13*T14/360*_xlfn.XLOOKUP('Tether Assets'!A14,'BBG Data'!A:A,'BBG Data'!AB:AB)</f>
        <v>152318266.15078986</v>
      </c>
      <c r="T14" s="16">
        <v>180</v>
      </c>
      <c r="U14" s="21">
        <v>1046907100</v>
      </c>
      <c r="V14" s="2">
        <f t="shared" si="2"/>
        <v>67171356721.972336</v>
      </c>
      <c r="W14" s="25">
        <f t="shared" si="3"/>
        <v>0.13098776722639649</v>
      </c>
      <c r="X14" s="2">
        <f t="shared" si="4"/>
        <v>0.57813592892695032</v>
      </c>
      <c r="Y14" s="13">
        <f>USDT_FinalReserves!G13/USDT_FinalReserves!$F13</f>
        <v>-2.831990552085576E-3</v>
      </c>
      <c r="Z14" s="2">
        <v>68272183634.569946</v>
      </c>
      <c r="AA14" s="2">
        <v>68465529813.5933</v>
      </c>
    </row>
    <row r="15" spans="1:27" s="2" customFormat="1" x14ac:dyDescent="0.3">
      <c r="A15" s="1">
        <v>44846</v>
      </c>
      <c r="B15" s="2">
        <v>49981855</v>
      </c>
      <c r="C15" s="20">
        <v>81315.278065451537</v>
      </c>
      <c r="D15" s="20">
        <f>_xlfn.XLOOKUP(A15,'BBG Data'!A:A,'BBG Data'!B:B)</f>
        <v>19169.43</v>
      </c>
      <c r="E15" s="21">
        <f t="shared" si="0"/>
        <v>1558767530.8062086</v>
      </c>
      <c r="F15" s="21">
        <v>1827431.7264740067</v>
      </c>
      <c r="G15">
        <f>_xlfn.XLOOKUP(A15,'BBG Data'!A:A,'BBG Data'!C:C)</f>
        <v>1673.19</v>
      </c>
      <c r="H15" s="2">
        <f t="shared" si="1"/>
        <v>3057640490.4190435</v>
      </c>
      <c r="I15" s="21">
        <v>6077722223</v>
      </c>
      <c r="J15" s="16">
        <f>J14-$J$1*J14*_xlfn.XLOOKUP(A15,'BBG Data'!A:A,'BBG Data'!F:F)</f>
        <v>2720979396.2404981</v>
      </c>
      <c r="K15" s="2">
        <f>K14-K14*L15/360*_xlfn.XLOOKUP(A15,'BBG Data'!A:A,'BBG Data'!J:J)</f>
        <v>285119450.91670227</v>
      </c>
      <c r="L15" s="2">
        <v>90</v>
      </c>
      <c r="M15" s="2">
        <f>M14-M14*$M$1*_xlfn.XLOOKUP(A15,'BBG Data'!A:A,'BBG Data'!F:F)</f>
        <v>7099568432.5805187</v>
      </c>
      <c r="N15" s="2">
        <f>N14-N14*O15/360*_xlfn.XLOOKUP('Tether Assets'!A15,'BBG Data'!A:A,'BBG Data'!V:V)</f>
        <v>37979822871.994728</v>
      </c>
      <c r="O15" s="2">
        <v>45</v>
      </c>
      <c r="P15" s="2">
        <f>P14-P14*Q15/360*_xlfn.XLOOKUP(A15,'BBG Data'!A:A,'BBG Data'!V:V)</f>
        <v>166683106.61346841</v>
      </c>
      <c r="Q15" s="2">
        <v>90</v>
      </c>
      <c r="R15" s="21">
        <v>6135946415</v>
      </c>
      <c r="S15" s="2">
        <f>S14-S14*T15/360*_xlfn.XLOOKUP('Tether Assets'!A15,'BBG Data'!A:A,'BBG Data'!AB:AB)</f>
        <v>150452367.39044264</v>
      </c>
      <c r="T15" s="16">
        <v>180</v>
      </c>
      <c r="U15" s="21">
        <v>1046907100</v>
      </c>
      <c r="V15" s="2">
        <f t="shared" si="2"/>
        <v>66329591239.961617</v>
      </c>
      <c r="W15" s="25">
        <f t="shared" si="3"/>
        <v>0.13265122631932549</v>
      </c>
      <c r="X15" s="2">
        <f t="shared" si="4"/>
        <v>0.57259244572448098</v>
      </c>
      <c r="Y15" s="13">
        <f>USDT_FinalReserves!G14/USDT_FinalReserves!$F14</f>
        <v>-8.8740959361620474E-3</v>
      </c>
      <c r="Z15" s="2">
        <v>67826661381.327721</v>
      </c>
      <c r="AA15" s="2">
        <v>68428561681.4552</v>
      </c>
    </row>
    <row r="16" spans="1:27" s="2" customFormat="1" x14ac:dyDescent="0.3">
      <c r="A16" s="1">
        <v>44847</v>
      </c>
      <c r="B16" s="2">
        <v>49981855</v>
      </c>
      <c r="C16" s="20">
        <v>81315.278065451537</v>
      </c>
      <c r="D16" s="20">
        <f>_xlfn.XLOOKUP(A16,'BBG Data'!A:A,'BBG Data'!B:B)</f>
        <v>19386.990000000002</v>
      </c>
      <c r="E16" s="21">
        <f t="shared" si="0"/>
        <v>1576458482.7021284</v>
      </c>
      <c r="F16" s="21">
        <v>1827431.7264740067</v>
      </c>
      <c r="G16">
        <f>_xlfn.XLOOKUP(A16,'BBG Data'!A:A,'BBG Data'!C:C)</f>
        <v>1666.37</v>
      </c>
      <c r="H16" s="2">
        <f t="shared" si="1"/>
        <v>3045177406.0444903</v>
      </c>
      <c r="I16" s="21">
        <v>6077722223</v>
      </c>
      <c r="J16" s="16">
        <f>J15-$J$1*J15*_xlfn.XLOOKUP(A16,'BBG Data'!A:A,'BBG Data'!F:F)</f>
        <v>2720979396.2404981</v>
      </c>
      <c r="K16" s="2">
        <f>K15-K15*L16/360*_xlfn.XLOOKUP(A16,'BBG Data'!A:A,'BBG Data'!J:J)</f>
        <v>282517023.12846011</v>
      </c>
      <c r="L16" s="2">
        <v>90</v>
      </c>
      <c r="M16" s="2">
        <f>M15-M15*$M$1*_xlfn.XLOOKUP(A16,'BBG Data'!A:A,'BBG Data'!F:F)</f>
        <v>7099568432.5805187</v>
      </c>
      <c r="N16" s="2">
        <f>N15-N15*O16/360*_xlfn.XLOOKUP('Tether Assets'!A16,'BBG Data'!A:A,'BBG Data'!V:V)</f>
        <v>37557297342.543785</v>
      </c>
      <c r="O16" s="2">
        <v>45</v>
      </c>
      <c r="P16" s="2">
        <f>P15-P15*Q16/360*_xlfn.XLOOKUP(A16,'BBG Data'!A:A,'BBG Data'!V:V)</f>
        <v>162974407.49131873</v>
      </c>
      <c r="Q16" s="2">
        <v>90</v>
      </c>
      <c r="R16" s="21">
        <v>6135946415</v>
      </c>
      <c r="S16" s="2">
        <f>S15-S15*T16/360*_xlfn.XLOOKUP('Tether Assets'!A16,'BBG Data'!A:A,'BBG Data'!AB:AB)</f>
        <v>142433256.20853209</v>
      </c>
      <c r="T16" s="16">
        <v>180</v>
      </c>
      <c r="U16" s="21">
        <v>1046907100</v>
      </c>
      <c r="V16" s="2">
        <f t="shared" si="2"/>
        <v>65897963339.939735</v>
      </c>
      <c r="W16" s="25">
        <f t="shared" si="3"/>
        <v>0.13352008428320788</v>
      </c>
      <c r="X16" s="2">
        <f t="shared" si="4"/>
        <v>0.56993107888329664</v>
      </c>
      <c r="Y16" s="13">
        <f>USDT_FinalReserves!G15/USDT_FinalReserves!$F15</f>
        <v>-2.756533691199649E-3</v>
      </c>
      <c r="Z16" s="2">
        <v>68245265240.640022</v>
      </c>
      <c r="AA16" s="2">
        <v>68433385613.540703</v>
      </c>
    </row>
    <row r="17" spans="1:27" s="2" customFormat="1" x14ac:dyDescent="0.3">
      <c r="A17" s="1">
        <v>44848</v>
      </c>
      <c r="B17" s="2">
        <v>49981855</v>
      </c>
      <c r="C17" s="20">
        <v>81315.278065451537</v>
      </c>
      <c r="D17" s="20">
        <f>_xlfn.XLOOKUP(A17,'BBG Data'!A:A,'BBG Data'!B:B)</f>
        <v>19177.310000000001</v>
      </c>
      <c r="E17" s="21">
        <f t="shared" si="0"/>
        <v>1559408295.1973646</v>
      </c>
      <c r="F17" s="21">
        <v>1827431.7264740067</v>
      </c>
      <c r="G17">
        <f>_xlfn.XLOOKUP(A17,'BBG Data'!A:A,'BBG Data'!C:C)</f>
        <v>1644.47</v>
      </c>
      <c r="H17" s="2">
        <f t="shared" si="1"/>
        <v>3005156651.2347097</v>
      </c>
      <c r="I17" s="21">
        <v>6077722223</v>
      </c>
      <c r="J17" s="16">
        <f>J16-$J$1*J16*_xlfn.XLOOKUP(A17,'BBG Data'!A:A,'BBG Data'!F:F)</f>
        <v>2720979396.2404981</v>
      </c>
      <c r="K17" s="2">
        <f>K16-K16*L17/360*_xlfn.XLOOKUP(A17,'BBG Data'!A:A,'BBG Data'!J:J)</f>
        <v>277931065.55052739</v>
      </c>
      <c r="L17" s="2">
        <v>90</v>
      </c>
      <c r="M17" s="2">
        <f>M16-M16*$M$1*_xlfn.XLOOKUP(A17,'BBG Data'!A:A,'BBG Data'!F:F)</f>
        <v>7099568432.5805187</v>
      </c>
      <c r="N17" s="2">
        <f>N16-N16*O17/360*_xlfn.XLOOKUP('Tether Assets'!A17,'BBG Data'!A:A,'BBG Data'!V:V)</f>
        <v>37500961396.529968</v>
      </c>
      <c r="O17" s="2">
        <v>45</v>
      </c>
      <c r="P17" s="2">
        <f>P16-P16*Q17/360*_xlfn.XLOOKUP(A17,'BBG Data'!A:A,'BBG Data'!V:V)</f>
        <v>162485484.26884478</v>
      </c>
      <c r="Q17" s="2">
        <v>90</v>
      </c>
      <c r="R17" s="21">
        <v>6135946415</v>
      </c>
      <c r="S17" s="2">
        <f>S16-S16*T17/360*_xlfn.XLOOKUP('Tether Assets'!A17,'BBG Data'!A:A,'BBG Data'!AB:AB)</f>
        <v>141678359.95062685</v>
      </c>
      <c r="T17" s="16">
        <v>180</v>
      </c>
      <c r="U17" s="21">
        <v>1046907100</v>
      </c>
      <c r="V17" s="2">
        <f t="shared" si="2"/>
        <v>65778726674.553062</v>
      </c>
      <c r="W17" s="25">
        <f t="shared" si="3"/>
        <v>0.13376211526217235</v>
      </c>
      <c r="X17" s="2">
        <f t="shared" si="4"/>
        <v>0.5701077429192235</v>
      </c>
      <c r="Y17" s="13">
        <f>USDT_FinalReserves!G16/USDT_FinalReserves!$F16</f>
        <v>1.9628624400162427E-3</v>
      </c>
      <c r="Z17" s="2">
        <v>68588712449.522446</v>
      </c>
      <c r="AA17" s="2">
        <v>68454082242.046204</v>
      </c>
    </row>
    <row r="18" spans="1:27" s="2" customFormat="1" x14ac:dyDescent="0.3">
      <c r="A18" s="1">
        <v>44849</v>
      </c>
      <c r="B18" s="2">
        <v>49981855</v>
      </c>
      <c r="C18" s="20">
        <v>81315.278065451537</v>
      </c>
      <c r="D18" s="20">
        <f>_xlfn.XLOOKUP(A18,'BBG Data'!A:A,'BBG Data'!B:B)</f>
        <v>19097.54</v>
      </c>
      <c r="E18" s="21">
        <f t="shared" si="0"/>
        <v>1552921775.4660835</v>
      </c>
      <c r="F18" s="21">
        <v>1827431.7264740067</v>
      </c>
      <c r="G18">
        <f>_xlfn.XLOOKUP(A18,'BBG Data'!A:A,'BBG Data'!C:C)</f>
        <v>1644.47</v>
      </c>
      <c r="H18" s="2">
        <f t="shared" si="1"/>
        <v>3005156651.2347097</v>
      </c>
      <c r="I18" s="21">
        <v>6077722223</v>
      </c>
      <c r="J18" s="16">
        <f>J17-$J$1*J17*_xlfn.XLOOKUP(A18,'BBG Data'!A:A,'BBG Data'!F:F)</f>
        <v>2720979396.2404981</v>
      </c>
      <c r="K18" s="2">
        <f>K17-K17*L18/360*_xlfn.XLOOKUP(A18,'BBG Data'!A:A,'BBG Data'!J:J)</f>
        <v>277931065.55052739</v>
      </c>
      <c r="L18" s="2">
        <v>90</v>
      </c>
      <c r="M18" s="2">
        <f>M17-M17*$M$1*_xlfn.XLOOKUP(A18,'BBG Data'!A:A,'BBG Data'!F:F)</f>
        <v>7099568432.5805187</v>
      </c>
      <c r="N18" s="2">
        <f>N17-N17*O18/360*_xlfn.XLOOKUP('Tether Assets'!A18,'BBG Data'!A:A,'BBG Data'!V:V)</f>
        <v>37500961396.529968</v>
      </c>
      <c r="O18" s="2">
        <v>45</v>
      </c>
      <c r="P18" s="2">
        <f>P17-P17*Q18/360*_xlfn.XLOOKUP(A18,'BBG Data'!A:A,'BBG Data'!V:V)</f>
        <v>162485484.26884478</v>
      </c>
      <c r="Q18" s="2">
        <v>90</v>
      </c>
      <c r="R18" s="21">
        <v>6135946415</v>
      </c>
      <c r="S18" s="2">
        <f>S17-S17*T18/360*_xlfn.XLOOKUP('Tether Assets'!A18,'BBG Data'!A:A,'BBG Data'!AB:AB)</f>
        <v>141678359.95062685</v>
      </c>
      <c r="T18" s="16">
        <v>180</v>
      </c>
      <c r="U18" s="21">
        <v>1046907100</v>
      </c>
      <c r="V18" s="2">
        <f t="shared" si="2"/>
        <v>65772240154.821777</v>
      </c>
      <c r="W18" s="25">
        <f t="shared" si="3"/>
        <v>0.13377530700686441</v>
      </c>
      <c r="X18" s="2">
        <f t="shared" si="4"/>
        <v>0.5701639674771023</v>
      </c>
      <c r="Y18" s="13">
        <f>USDT_FinalReserves!G17/USDT_FinalReserves!$F17</f>
        <v>3.6704750652792602E-3</v>
      </c>
      <c r="Z18" s="2">
        <v>68641565143.119064</v>
      </c>
      <c r="AA18" s="2">
        <v>68389617989.819504</v>
      </c>
    </row>
    <row r="19" spans="1:27" s="2" customFormat="1" x14ac:dyDescent="0.3">
      <c r="A19" s="1">
        <v>44850</v>
      </c>
      <c r="B19" s="2">
        <v>49981855</v>
      </c>
      <c r="C19" s="20">
        <v>81315.278065451537</v>
      </c>
      <c r="D19" s="20">
        <f>_xlfn.XLOOKUP(A19,'BBG Data'!A:A,'BBG Data'!B:B)</f>
        <v>19332.84</v>
      </c>
      <c r="E19" s="21">
        <f t="shared" si="0"/>
        <v>1572055260.3948841</v>
      </c>
      <c r="F19" s="21">
        <v>1827431.7264740067</v>
      </c>
      <c r="G19">
        <f>_xlfn.XLOOKUP(A19,'BBG Data'!A:A,'BBG Data'!C:C)</f>
        <v>1644.47</v>
      </c>
      <c r="H19" s="2">
        <f t="shared" si="1"/>
        <v>3005156651.2347097</v>
      </c>
      <c r="I19" s="21">
        <v>6077722223</v>
      </c>
      <c r="J19" s="16">
        <f>J18-$J$1*J18*_xlfn.XLOOKUP(A19,'BBG Data'!A:A,'BBG Data'!F:F)</f>
        <v>2720979396.2404981</v>
      </c>
      <c r="K19" s="2">
        <f>K18-K18*L19/360*_xlfn.XLOOKUP(A19,'BBG Data'!A:A,'BBG Data'!J:J)</f>
        <v>277931065.55052739</v>
      </c>
      <c r="L19" s="2">
        <v>90</v>
      </c>
      <c r="M19" s="2">
        <f>M18-M18*$M$1*_xlfn.XLOOKUP(A19,'BBG Data'!A:A,'BBG Data'!F:F)</f>
        <v>7099568432.5805187</v>
      </c>
      <c r="N19" s="2">
        <f>N18-N18*O19/360*_xlfn.XLOOKUP('Tether Assets'!A19,'BBG Data'!A:A,'BBG Data'!V:V)</f>
        <v>37500961396.529968</v>
      </c>
      <c r="O19" s="2">
        <v>45</v>
      </c>
      <c r="P19" s="2">
        <f>P18-P18*Q19/360*_xlfn.XLOOKUP(A19,'BBG Data'!A:A,'BBG Data'!V:V)</f>
        <v>162485484.26884478</v>
      </c>
      <c r="Q19" s="2">
        <v>90</v>
      </c>
      <c r="R19" s="21">
        <v>6135946415</v>
      </c>
      <c r="S19" s="2">
        <f>S18-S18*T19/360*_xlfn.XLOOKUP('Tether Assets'!A19,'BBG Data'!A:A,'BBG Data'!AB:AB)</f>
        <v>141678359.95062685</v>
      </c>
      <c r="T19" s="16">
        <v>180</v>
      </c>
      <c r="U19" s="21">
        <v>1046907100</v>
      </c>
      <c r="V19" s="2">
        <f t="shared" si="2"/>
        <v>65791373639.75058</v>
      </c>
      <c r="W19" s="25">
        <f t="shared" si="3"/>
        <v>0.13373640239553225</v>
      </c>
      <c r="X19" s="2">
        <f t="shared" si="4"/>
        <v>0.5699981520658236</v>
      </c>
      <c r="Y19" s="13">
        <f>USDT_FinalReserves!G18/USDT_FinalReserves!$F18</f>
        <v>4.0584488734539733E-3</v>
      </c>
      <c r="Z19" s="2">
        <v>68667624743.293777</v>
      </c>
      <c r="AA19" s="2">
        <v>68388940699.011597</v>
      </c>
    </row>
    <row r="20" spans="1:27" s="2" customFormat="1" x14ac:dyDescent="0.3">
      <c r="A20" s="1">
        <v>44851</v>
      </c>
      <c r="B20" s="2">
        <v>49981855</v>
      </c>
      <c r="C20" s="20">
        <v>81315.278065451537</v>
      </c>
      <c r="D20" s="20">
        <f>_xlfn.XLOOKUP(A20,'BBG Data'!A:A,'BBG Data'!B:B)</f>
        <v>19529.38</v>
      </c>
      <c r="E20" s="21">
        <f t="shared" si="0"/>
        <v>1588036965.1458681</v>
      </c>
      <c r="F20" s="21">
        <v>1827431.7264740067</v>
      </c>
      <c r="G20">
        <f>_xlfn.XLOOKUP(A20,'BBG Data'!A:A,'BBG Data'!C:C)</f>
        <v>1650.09</v>
      </c>
      <c r="H20" s="2">
        <f t="shared" si="1"/>
        <v>3015426817.5374937</v>
      </c>
      <c r="I20" s="21">
        <v>6077722223</v>
      </c>
      <c r="J20" s="16">
        <f>J19-$J$1*J19*_xlfn.XLOOKUP(A20,'BBG Data'!A:A,'BBG Data'!F:F)</f>
        <v>2720903813.4794912</v>
      </c>
      <c r="K20" s="2">
        <f>K19-K19*L20/360*_xlfn.XLOOKUP(A20,'BBG Data'!A:A,'BBG Data'!J:J)</f>
        <v>276089772.24125516</v>
      </c>
      <c r="L20" s="2">
        <v>90</v>
      </c>
      <c r="M20" s="2">
        <f>M19-M19*$M$1*_xlfn.XLOOKUP(A20,'BBG Data'!A:A,'BBG Data'!F:F)</f>
        <v>7099174012.1120424</v>
      </c>
      <c r="N20" s="2">
        <f>N19-N19*O20/360*_xlfn.XLOOKUP('Tether Assets'!A20,'BBG Data'!A:A,'BBG Data'!V:V)</f>
        <v>37280643248.325356</v>
      </c>
      <c r="O20" s="2">
        <v>45</v>
      </c>
      <c r="P20" s="2">
        <f>P19-P19*Q20/360*_xlfn.XLOOKUP(A20,'BBG Data'!A:A,'BBG Data'!V:V)</f>
        <v>160576279.82868588</v>
      </c>
      <c r="Q20" s="2">
        <v>90</v>
      </c>
      <c r="R20" s="21">
        <v>6135946415</v>
      </c>
      <c r="S20" s="2">
        <f>S19-S19*T20/360*_xlfn.XLOOKUP('Tether Assets'!A20,'BBG Data'!A:A,'BBG Data'!AB:AB)</f>
        <v>143527262.54798251</v>
      </c>
      <c r="T20" s="16">
        <v>180</v>
      </c>
      <c r="U20" s="21">
        <v>1046907100</v>
      </c>
      <c r="V20" s="2">
        <f t="shared" si="2"/>
        <v>65594935764.218178</v>
      </c>
      <c r="W20" s="25">
        <f t="shared" si="3"/>
        <v>0.13413575200540273</v>
      </c>
      <c r="X20" s="2">
        <f t="shared" si="4"/>
        <v>0.56834636415120665</v>
      </c>
      <c r="Y20" s="13">
        <f>USDT_FinalReserves!G19/USDT_FinalReserves!$F19</f>
        <v>7.8529956619274497E-4</v>
      </c>
      <c r="Z20" s="2">
        <v>68498930683.66925</v>
      </c>
      <c r="AA20" s="2">
        <v>68445138503.118698</v>
      </c>
    </row>
    <row r="21" spans="1:27" s="2" customFormat="1" x14ac:dyDescent="0.3">
      <c r="A21" s="1">
        <v>44852</v>
      </c>
      <c r="B21" s="2">
        <v>49981855</v>
      </c>
      <c r="C21" s="20">
        <v>81315.278065451537</v>
      </c>
      <c r="D21" s="20">
        <f>_xlfn.XLOOKUP(A21,'BBG Data'!A:A,'BBG Data'!B:B)</f>
        <v>19367.71</v>
      </c>
      <c r="E21" s="21">
        <f t="shared" si="0"/>
        <v>1574890724.1410263</v>
      </c>
      <c r="F21" s="21">
        <v>1827431.7264740067</v>
      </c>
      <c r="G21">
        <f>_xlfn.XLOOKUP(A21,'BBG Data'!A:A,'BBG Data'!C:C)</f>
        <v>1652.22</v>
      </c>
      <c r="H21" s="2">
        <f t="shared" si="1"/>
        <v>3019319247.1148834</v>
      </c>
      <c r="I21" s="21">
        <v>6077722223</v>
      </c>
      <c r="J21" s="16">
        <f>J20-$J$1*J20*_xlfn.XLOOKUP(A21,'BBG Data'!A:A,'BBG Data'!F:F)</f>
        <v>2720979394.1409769</v>
      </c>
      <c r="K21" s="2">
        <f>K20-K20*L21/360*_xlfn.XLOOKUP(A21,'BBG Data'!A:A,'BBG Data'!J:J)</f>
        <v>275518266.41271573</v>
      </c>
      <c r="L21" s="2">
        <v>90</v>
      </c>
      <c r="M21" s="2">
        <f>M20-M20*$M$1*_xlfn.XLOOKUP(A21,'BBG Data'!A:A,'BBG Data'!F:F)</f>
        <v>7099568410.6682711</v>
      </c>
      <c r="N21" s="2">
        <f>N20-N20*O21/360*_xlfn.XLOOKUP('Tether Assets'!A21,'BBG Data'!A:A,'BBG Data'!V:V)</f>
        <v>36688813036.758186</v>
      </c>
      <c r="O21" s="2">
        <v>45</v>
      </c>
      <c r="P21" s="2">
        <f>P20-P20*Q21/360*_xlfn.XLOOKUP(A21,'BBG Data'!A:A,'BBG Data'!V:V)</f>
        <v>155477982.94412509</v>
      </c>
      <c r="Q21" s="2">
        <v>90</v>
      </c>
      <c r="R21" s="21">
        <v>6135946415</v>
      </c>
      <c r="S21" s="2">
        <f>S20-S20*T21/360*_xlfn.XLOOKUP('Tether Assets'!A21,'BBG Data'!A:A,'BBG Data'!AB:AB)</f>
        <v>144955358.81033492</v>
      </c>
      <c r="T21" s="16">
        <v>180</v>
      </c>
      <c r="U21" s="21">
        <v>1046907100</v>
      </c>
      <c r="V21" s="2">
        <f t="shared" si="2"/>
        <v>64990080013.990524</v>
      </c>
      <c r="W21" s="25">
        <f t="shared" si="3"/>
        <v>0.13538530211452063</v>
      </c>
      <c r="X21" s="2">
        <f t="shared" si="4"/>
        <v>0.56452943324366001</v>
      </c>
      <c r="Y21" s="13">
        <f>USDT_FinalReserves!G20/USDT_FinalReserves!$F20</f>
        <v>-5.5030940140066466E-3</v>
      </c>
      <c r="Z21" s="2">
        <v>68042195093.220131</v>
      </c>
      <c r="AA21" s="2">
        <v>68416637689.737503</v>
      </c>
    </row>
    <row r="22" spans="1:27" s="2" customFormat="1" x14ac:dyDescent="0.3">
      <c r="A22" s="1">
        <v>44853</v>
      </c>
      <c r="B22" s="2">
        <v>49981855</v>
      </c>
      <c r="C22" s="20">
        <v>81315.278065451537</v>
      </c>
      <c r="D22" s="20">
        <f>_xlfn.XLOOKUP(A22,'BBG Data'!A:A,'BBG Data'!B:B)</f>
        <v>19196.47</v>
      </c>
      <c r="E22" s="21">
        <f t="shared" si="0"/>
        <v>1560966295.9250987</v>
      </c>
      <c r="F22" s="21">
        <v>1827431.7264740067</v>
      </c>
      <c r="G22">
        <f>_xlfn.XLOOKUP(A22,'BBG Data'!A:A,'BBG Data'!C:C)</f>
        <v>1629.44</v>
      </c>
      <c r="H22" s="2">
        <f t="shared" si="1"/>
        <v>2977690352.3858056</v>
      </c>
      <c r="I22" s="21">
        <v>6077722223</v>
      </c>
      <c r="J22" s="16">
        <f>J21-$J$1*J21*_xlfn.XLOOKUP(A22,'BBG Data'!A:A,'BBG Data'!F:F)</f>
        <v>2720979394.1409769</v>
      </c>
      <c r="K22" s="2">
        <f>K21-K21*L22/360*_xlfn.XLOOKUP(A22,'BBG Data'!A:A,'BBG Data'!J:J)</f>
        <v>273838293.78326422</v>
      </c>
      <c r="L22" s="2">
        <v>90</v>
      </c>
      <c r="M22" s="2">
        <f>M21-M21*$M$1*_xlfn.XLOOKUP(A22,'BBG Data'!A:A,'BBG Data'!F:F)</f>
        <v>7099568410.6682711</v>
      </c>
      <c r="N22" s="2">
        <f>N21-N21*O22/360*_xlfn.XLOOKUP('Tether Assets'!A22,'BBG Data'!A:A,'BBG Data'!V:V)</f>
        <v>36276063890.094658</v>
      </c>
      <c r="O22" s="2">
        <v>45</v>
      </c>
      <c r="P22" s="2">
        <f>P21-P21*Q22/360*_xlfn.XLOOKUP(A22,'BBG Data'!A:A,'BBG Data'!V:V)</f>
        <v>151979728.32788229</v>
      </c>
      <c r="Q22" s="2">
        <v>90</v>
      </c>
      <c r="R22" s="21">
        <v>6135946415</v>
      </c>
      <c r="S22" s="2">
        <f>S21-S21*T22/360*_xlfn.XLOOKUP('Tether Assets'!A22,'BBG Data'!A:A,'BBG Data'!AB:AB)</f>
        <v>136707398.89402691</v>
      </c>
      <c r="T22" s="16">
        <v>180</v>
      </c>
      <c r="U22" s="21">
        <v>1046907100</v>
      </c>
      <c r="V22" s="2">
        <f t="shared" si="2"/>
        <v>64508351357.219986</v>
      </c>
      <c r="W22" s="25">
        <f t="shared" si="3"/>
        <v>0.13639631818239292</v>
      </c>
      <c r="X22" s="2">
        <f t="shared" si="4"/>
        <v>0.56234678342984068</v>
      </c>
      <c r="Y22" s="13">
        <f>USDT_FinalReserves!G21/USDT_FinalReserves!$F21</f>
        <v>-3.6708264346219941E-3</v>
      </c>
      <c r="Z22" s="2">
        <v>68222679424.662209</v>
      </c>
      <c r="AA22" s="2">
        <v>68473113039.735001</v>
      </c>
    </row>
    <row r="23" spans="1:27" s="2" customFormat="1" x14ac:dyDescent="0.3">
      <c r="A23" s="1">
        <v>44854</v>
      </c>
      <c r="B23" s="2">
        <v>49981855</v>
      </c>
      <c r="C23" s="20">
        <v>81315.278065451537</v>
      </c>
      <c r="D23" s="20">
        <f>_xlfn.XLOOKUP(A23,'BBG Data'!A:A,'BBG Data'!B:B)</f>
        <v>19030.39</v>
      </c>
      <c r="E23" s="21">
        <f t="shared" si="0"/>
        <v>1547461454.5439882</v>
      </c>
      <c r="F23" s="21">
        <v>1827431.7264740067</v>
      </c>
      <c r="G23">
        <f>_xlfn.XLOOKUP(A23,'BBG Data'!A:A,'BBG Data'!C:C)</f>
        <v>1628.02</v>
      </c>
      <c r="H23" s="2">
        <f t="shared" si="1"/>
        <v>2975095399.3342123</v>
      </c>
      <c r="I23" s="21">
        <v>6077722223</v>
      </c>
      <c r="J23" s="16">
        <f>J22-$J$1*J22*_xlfn.XLOOKUP(A23,'BBG Data'!A:A,'BBG Data'!F:F)</f>
        <v>2721054976.9019251</v>
      </c>
      <c r="K23" s="2">
        <f>K22-K22*L23/360*_xlfn.XLOOKUP(A23,'BBG Data'!A:A,'BBG Data'!J:J)</f>
        <v>270431060.81286591</v>
      </c>
      <c r="L23" s="2">
        <v>90</v>
      </c>
      <c r="M23" s="2">
        <f>M22-M22*$M$1*_xlfn.XLOOKUP(A23,'BBG Data'!A:A,'BBG Data'!F:F)</f>
        <v>7099962831.1355305</v>
      </c>
      <c r="N23" s="2">
        <f>N22-N22*O23/360*_xlfn.XLOOKUP('Tether Assets'!A23,'BBG Data'!A:A,'BBG Data'!V:V)</f>
        <v>36257925858.149612</v>
      </c>
      <c r="O23" s="2">
        <v>45</v>
      </c>
      <c r="P23" s="2">
        <f>P22-P22*Q23/360*_xlfn.XLOOKUP(A23,'BBG Data'!A:A,'BBG Data'!V:V)</f>
        <v>151827748.59955442</v>
      </c>
      <c r="Q23" s="2">
        <v>90</v>
      </c>
      <c r="R23" s="21">
        <v>6135946415</v>
      </c>
      <c r="S23" s="2">
        <f>S22-S22*T23/360*_xlfn.XLOOKUP('Tether Assets'!A23,'BBG Data'!A:A,'BBG Data'!AB:AB)</f>
        <v>131785932.53384194</v>
      </c>
      <c r="T23" s="16">
        <v>180</v>
      </c>
      <c r="U23" s="21">
        <v>1046907100</v>
      </c>
      <c r="V23" s="2">
        <f t="shared" si="2"/>
        <v>64466102855.011528</v>
      </c>
      <c r="W23" s="25">
        <f t="shared" si="3"/>
        <v>0.13648687930913009</v>
      </c>
      <c r="X23" s="2">
        <f t="shared" si="4"/>
        <v>0.56243396533052503</v>
      </c>
      <c r="Y23" s="13">
        <f>USDT_FinalReserves!G22/USDT_FinalReserves!$F22</f>
        <v>3.1158342406958943E-3</v>
      </c>
      <c r="Z23" s="2">
        <v>68666780984.884064</v>
      </c>
      <c r="AA23" s="2">
        <v>68452826677.492996</v>
      </c>
    </row>
    <row r="24" spans="1:27" s="2" customFormat="1" x14ac:dyDescent="0.3">
      <c r="A24" s="1">
        <v>44855</v>
      </c>
      <c r="B24" s="2">
        <v>49981855</v>
      </c>
      <c r="C24" s="20">
        <v>81315.278065451537</v>
      </c>
      <c r="D24" s="20">
        <f>_xlfn.XLOOKUP(A24,'BBG Data'!A:A,'BBG Data'!B:B)</f>
        <v>19181.79</v>
      </c>
      <c r="E24" s="21">
        <f t="shared" si="0"/>
        <v>1559772587.6430976</v>
      </c>
      <c r="F24" s="21">
        <v>1827431.7264740067</v>
      </c>
      <c r="G24">
        <f>_xlfn.XLOOKUP(A24,'BBG Data'!A:A,'BBG Data'!C:C)</f>
        <v>1657.69</v>
      </c>
      <c r="H24" s="2">
        <f t="shared" si="1"/>
        <v>3029315298.6586962</v>
      </c>
      <c r="I24" s="21">
        <v>6077722223</v>
      </c>
      <c r="J24" s="16">
        <f>J23-$J$1*J23*_xlfn.XLOOKUP(A24,'BBG Data'!A:A,'BBG Data'!F:F)</f>
        <v>2721130561.7623944</v>
      </c>
      <c r="K24" s="2">
        <f>K23-K23*L24/360*_xlfn.XLOOKUP(A24,'BBG Data'!A:A,'BBG Data'!J:J)</f>
        <v>268908533.94048953</v>
      </c>
      <c r="L24" s="2">
        <v>90</v>
      </c>
      <c r="M24" s="2">
        <f>M23-M23*$M$1*_xlfn.XLOOKUP(A24,'BBG Data'!A:A,'BBG Data'!F:F)</f>
        <v>7100357273.5150375</v>
      </c>
      <c r="N24" s="2">
        <f>N23-N23*O24/360*_xlfn.XLOOKUP('Tether Assets'!A24,'BBG Data'!A:A,'BBG Data'!V:V)</f>
        <v>36257925858.149612</v>
      </c>
      <c r="O24" s="2">
        <v>45</v>
      </c>
      <c r="P24" s="2">
        <f>P23-P23*Q24/360*_xlfn.XLOOKUP(A24,'BBG Data'!A:A,'BBG Data'!V:V)</f>
        <v>151827748.59955442</v>
      </c>
      <c r="Q24" s="2">
        <v>90</v>
      </c>
      <c r="R24" s="21">
        <v>6135946415</v>
      </c>
      <c r="S24" s="2">
        <f>S23-S23*T24/360*_xlfn.XLOOKUP('Tether Assets'!A24,'BBG Data'!A:A,'BBG Data'!AB:AB)</f>
        <v>137597692.15858436</v>
      </c>
      <c r="T24" s="16">
        <v>180</v>
      </c>
      <c r="U24" s="21">
        <v>1046907100</v>
      </c>
      <c r="V24" s="2">
        <f t="shared" si="2"/>
        <v>64537393147.427475</v>
      </c>
      <c r="W24" s="25">
        <f t="shared" si="3"/>
        <v>0.13633728224290889</v>
      </c>
      <c r="X24" s="2">
        <f t="shared" si="4"/>
        <v>0.56181268083331148</v>
      </c>
      <c r="Y24" s="13">
        <f>USDT_FinalReserves!G23/USDT_FinalReserves!$F23</f>
        <v>4.8691967087747179E-3</v>
      </c>
      <c r="Z24" s="2">
        <v>68781520992.541702</v>
      </c>
      <c r="AA24" s="2">
        <v>68446610236.900299</v>
      </c>
    </row>
    <row r="25" spans="1:27" s="2" customFormat="1" x14ac:dyDescent="0.3">
      <c r="A25" s="1">
        <v>44856</v>
      </c>
      <c r="B25" s="2">
        <v>49981855</v>
      </c>
      <c r="C25" s="20">
        <v>81315.278065451537</v>
      </c>
      <c r="D25" s="20">
        <f>_xlfn.XLOOKUP(A25,'BBG Data'!A:A,'BBG Data'!B:B)</f>
        <v>19219.63</v>
      </c>
      <c r="E25" s="21">
        <f t="shared" si="0"/>
        <v>1562849557.7650945</v>
      </c>
      <c r="F25" s="21">
        <v>1827431.7264740067</v>
      </c>
      <c r="G25">
        <f>_xlfn.XLOOKUP(A25,'BBG Data'!A:A,'BBG Data'!C:C)</f>
        <v>1657.69</v>
      </c>
      <c r="H25" s="2">
        <f t="shared" si="1"/>
        <v>3029315298.6586962</v>
      </c>
      <c r="I25" s="21">
        <v>6077722223</v>
      </c>
      <c r="J25" s="16">
        <f>J24-$J$1*J24*_xlfn.XLOOKUP(A25,'BBG Data'!A:A,'BBG Data'!F:F)</f>
        <v>2721130561.7623944</v>
      </c>
      <c r="K25" s="2">
        <f>K24-K24*L25/360*_xlfn.XLOOKUP(A25,'BBG Data'!A:A,'BBG Data'!J:J)</f>
        <v>268908533.94048953</v>
      </c>
      <c r="L25" s="2">
        <v>90</v>
      </c>
      <c r="M25" s="2">
        <f>M24-M24*$M$1*_xlfn.XLOOKUP(A25,'BBG Data'!A:A,'BBG Data'!F:F)</f>
        <v>7100357273.5150375</v>
      </c>
      <c r="N25" s="2">
        <f>N24-N24*O25/360*_xlfn.XLOOKUP('Tether Assets'!A25,'BBG Data'!A:A,'BBG Data'!V:V)</f>
        <v>36257925858.149612</v>
      </c>
      <c r="O25" s="2">
        <v>45</v>
      </c>
      <c r="P25" s="2">
        <f>P24-P24*Q25/360*_xlfn.XLOOKUP(A25,'BBG Data'!A:A,'BBG Data'!V:V)</f>
        <v>151827748.59955442</v>
      </c>
      <c r="Q25" s="2">
        <v>90</v>
      </c>
      <c r="R25" s="21">
        <v>6135946415</v>
      </c>
      <c r="S25" s="2">
        <f>S24-S24*T25/360*_xlfn.XLOOKUP('Tether Assets'!A25,'BBG Data'!A:A,'BBG Data'!AB:AB)</f>
        <v>137597692.15858436</v>
      </c>
      <c r="T25" s="16">
        <v>180</v>
      </c>
      <c r="U25" s="21">
        <v>1046907100</v>
      </c>
      <c r="V25" s="2">
        <f t="shared" si="2"/>
        <v>64540470117.549469</v>
      </c>
      <c r="W25" s="25">
        <f t="shared" si="3"/>
        <v>0.13633078235619889</v>
      </c>
      <c r="X25" s="2">
        <f t="shared" si="4"/>
        <v>0.56178589638581777</v>
      </c>
      <c r="Y25" s="13">
        <f>USDT_FinalReserves!G24/USDT_FinalReserves!$F24</f>
        <v>3.816219699405308E-3</v>
      </c>
      <c r="Z25" s="2">
        <v>68727629334.964417</v>
      </c>
      <c r="AA25" s="2">
        <v>68465349602.002899</v>
      </c>
    </row>
    <row r="26" spans="1:27" s="2" customFormat="1" x14ac:dyDescent="0.3">
      <c r="A26" s="1">
        <v>44857</v>
      </c>
      <c r="B26" s="2">
        <v>49981855</v>
      </c>
      <c r="C26" s="20">
        <v>81315.278065451537</v>
      </c>
      <c r="D26" s="20">
        <f>_xlfn.XLOOKUP(A26,'BBG Data'!A:A,'BBG Data'!B:B)</f>
        <v>19497.580000000002</v>
      </c>
      <c r="E26" s="21">
        <f t="shared" si="0"/>
        <v>1585451139.3033867</v>
      </c>
      <c r="F26" s="21">
        <v>1827431.7264740067</v>
      </c>
      <c r="G26">
        <f>_xlfn.XLOOKUP(A26,'BBG Data'!A:A,'BBG Data'!C:C)</f>
        <v>1657.69</v>
      </c>
      <c r="H26" s="2">
        <f t="shared" si="1"/>
        <v>3029315298.6586962</v>
      </c>
      <c r="I26" s="21">
        <v>6077722223</v>
      </c>
      <c r="J26" s="16">
        <f>J25-$J$1*J25*_xlfn.XLOOKUP(A26,'BBG Data'!A:A,'BBG Data'!F:F)</f>
        <v>2721130561.7623944</v>
      </c>
      <c r="K26" s="2">
        <f>K25-K25*L26/360*_xlfn.XLOOKUP(A26,'BBG Data'!A:A,'BBG Data'!J:J)</f>
        <v>268908533.94048953</v>
      </c>
      <c r="L26" s="2">
        <v>90</v>
      </c>
      <c r="M26" s="2">
        <f>M25-M25*$M$1*_xlfn.XLOOKUP(A26,'BBG Data'!A:A,'BBG Data'!F:F)</f>
        <v>7100357273.5150375</v>
      </c>
      <c r="N26" s="2">
        <f>N25-N25*O26/360*_xlfn.XLOOKUP('Tether Assets'!A26,'BBG Data'!A:A,'BBG Data'!V:V)</f>
        <v>36257925858.149612</v>
      </c>
      <c r="O26" s="2">
        <v>45</v>
      </c>
      <c r="P26" s="2">
        <f>P25-P25*Q26/360*_xlfn.XLOOKUP(A26,'BBG Data'!A:A,'BBG Data'!V:V)</f>
        <v>151827748.59955442</v>
      </c>
      <c r="Q26" s="2">
        <v>90</v>
      </c>
      <c r="R26" s="21">
        <v>6135946415</v>
      </c>
      <c r="S26" s="2">
        <f>S25-S25*T26/360*_xlfn.XLOOKUP('Tether Assets'!A26,'BBG Data'!A:A,'BBG Data'!AB:AB)</f>
        <v>137597692.15858436</v>
      </c>
      <c r="T26" s="16">
        <v>180</v>
      </c>
      <c r="U26" s="21">
        <v>1046907100</v>
      </c>
      <c r="V26" s="2">
        <f t="shared" si="2"/>
        <v>64563071699.087769</v>
      </c>
      <c r="W26" s="25">
        <f t="shared" si="3"/>
        <v>0.13628305706660973</v>
      </c>
      <c r="X26" s="2">
        <f t="shared" si="4"/>
        <v>0.56158923210993861</v>
      </c>
      <c r="Y26" s="13">
        <f>USDT_FinalReserves!G25/USDT_FinalReserves!$F25</f>
        <v>4.1174748063246211E-3</v>
      </c>
      <c r="Z26" s="2">
        <v>68741424274.14476</v>
      </c>
      <c r="AA26" s="2">
        <v>68458383191.545097</v>
      </c>
    </row>
    <row r="27" spans="1:27" s="2" customFormat="1" x14ac:dyDescent="0.3">
      <c r="A27" s="1">
        <v>44858</v>
      </c>
      <c r="B27" s="2">
        <v>49981855</v>
      </c>
      <c r="C27" s="20">
        <v>81315.278065451537</v>
      </c>
      <c r="D27" s="20">
        <f>_xlfn.XLOOKUP(A27,'BBG Data'!A:A,'BBG Data'!B:B)</f>
        <v>19382.189999999999</v>
      </c>
      <c r="E27" s="21">
        <f t="shared" si="0"/>
        <v>1576068169.367414</v>
      </c>
      <c r="F27" s="21">
        <v>1827431.7264740067</v>
      </c>
      <c r="G27">
        <f>_xlfn.XLOOKUP(A27,'BBG Data'!A:A,'BBG Data'!C:C)</f>
        <v>1649.78</v>
      </c>
      <c r="H27" s="2">
        <f t="shared" si="1"/>
        <v>3014860313.7022867</v>
      </c>
      <c r="I27" s="21">
        <v>6077722223</v>
      </c>
      <c r="J27" s="16">
        <f>J26-$J$1*J26*_xlfn.XLOOKUP(A27,'BBG Data'!A:A,'BBG Data'!F:F)</f>
        <v>2721206148.7224436</v>
      </c>
      <c r="K27" s="2">
        <f>K26-K26*L27/360*_xlfn.XLOOKUP(A27,'BBG Data'!A:A,'BBG Data'!J:J)</f>
        <v>269883327.37602383</v>
      </c>
      <c r="L27" s="2">
        <v>90</v>
      </c>
      <c r="M27" s="2">
        <f>M26-M26*$M$1*_xlfn.XLOOKUP(A27,'BBG Data'!A:A,'BBG Data'!F:F)</f>
        <v>7100751737.8080111</v>
      </c>
      <c r="N27" s="2">
        <f>N26-N26*O27/360*_xlfn.XLOOKUP('Tether Assets'!A27,'BBG Data'!A:A,'BBG Data'!V:V)</f>
        <v>36158216562.039703</v>
      </c>
      <c r="O27" s="2">
        <v>45</v>
      </c>
      <c r="P27" s="2">
        <f>P26-P26*Q27/360*_xlfn.XLOOKUP(A27,'BBG Data'!A:A,'BBG Data'!V:V)</f>
        <v>150992695.98225689</v>
      </c>
      <c r="Q27" s="2">
        <v>90</v>
      </c>
      <c r="R27" s="21">
        <v>6135946415</v>
      </c>
      <c r="S27" s="2">
        <f>S26-S26*T27/360*_xlfn.XLOOKUP('Tether Assets'!A27,'BBG Data'!A:A,'BBG Data'!AB:AB)</f>
        <v>137714650.19691917</v>
      </c>
      <c r="T27" s="16">
        <v>180</v>
      </c>
      <c r="U27" s="21">
        <v>1046907100</v>
      </c>
      <c r="V27" s="2">
        <f t="shared" si="2"/>
        <v>64440251198.195061</v>
      </c>
      <c r="W27" s="25">
        <f t="shared" si="3"/>
        <v>0.13654398001429419</v>
      </c>
      <c r="X27" s="2">
        <f t="shared" si="4"/>
        <v>0.56111228447620443</v>
      </c>
      <c r="Y27" s="13">
        <f>USDT_FinalReserves!G26/USDT_FinalReserves!$F26</f>
        <v>1.8699479843492302E-3</v>
      </c>
      <c r="Z27" s="2">
        <v>68552568764.742493</v>
      </c>
      <c r="AA27" s="2">
        <v>68424379026.9589</v>
      </c>
    </row>
    <row r="28" spans="1:27" s="2" customFormat="1" x14ac:dyDescent="0.3">
      <c r="A28" s="1">
        <v>44859</v>
      </c>
      <c r="B28" s="2">
        <v>49981855</v>
      </c>
      <c r="C28" s="20">
        <v>81315.278065451537</v>
      </c>
      <c r="D28" s="20">
        <f>_xlfn.XLOOKUP(A28,'BBG Data'!A:A,'BBG Data'!B:B)</f>
        <v>20189.29</v>
      </c>
      <c r="E28" s="21">
        <f t="shared" si="0"/>
        <v>1641697730.2940402</v>
      </c>
      <c r="F28" s="21">
        <v>1827431.7264740067</v>
      </c>
      <c r="G28">
        <f>_xlfn.XLOOKUP(A28,'BBG Data'!A:A,'BBG Data'!C:C)</f>
        <v>1653.17</v>
      </c>
      <c r="H28" s="2">
        <f t="shared" si="1"/>
        <v>3021055307.2550335</v>
      </c>
      <c r="I28" s="21">
        <v>6077722223</v>
      </c>
      <c r="J28" s="16">
        <f>J27-$J$1*J27*_xlfn.XLOOKUP(A28,'BBG Data'!A:A,'BBG Data'!F:F)</f>
        <v>2721130559.6627569</v>
      </c>
      <c r="K28" s="2">
        <f>K27-K27*L28/360*_xlfn.XLOOKUP(A28,'BBG Data'!A:A,'BBG Data'!J:J)</f>
        <v>269315897.68021572</v>
      </c>
      <c r="L28" s="2">
        <v>90</v>
      </c>
      <c r="M28" s="2">
        <f>M27-M27*$M$1*_xlfn.XLOOKUP(A28,'BBG Data'!A:A,'BBG Data'!F:F)</f>
        <v>7100357251.6003551</v>
      </c>
      <c r="N28" s="2">
        <f>N27-N27*O28/360*_xlfn.XLOOKUP('Tether Assets'!A28,'BBG Data'!A:A,'BBG Data'!V:V)</f>
        <v>36072340797.704857</v>
      </c>
      <c r="O28" s="2">
        <v>45</v>
      </c>
      <c r="P28" s="2">
        <f>P27-P27*Q28/360*_xlfn.XLOOKUP(A28,'BBG Data'!A:A,'BBG Data'!V:V)</f>
        <v>150275480.67634118</v>
      </c>
      <c r="Q28" s="2">
        <v>90</v>
      </c>
      <c r="R28" s="21">
        <v>6135946415</v>
      </c>
      <c r="S28" s="2">
        <f>S27-S27*T28/360*_xlfn.XLOOKUP('Tether Assets'!A28,'BBG Data'!A:A,'BBG Data'!AB:AB)</f>
        <v>136220446.2422826</v>
      </c>
      <c r="T28" s="16">
        <v>180</v>
      </c>
      <c r="U28" s="21">
        <v>1046907100</v>
      </c>
      <c r="V28" s="2">
        <f t="shared" si="2"/>
        <v>64422951064.115883</v>
      </c>
      <c r="W28" s="25">
        <f t="shared" si="3"/>
        <v>0.13657947419865701</v>
      </c>
      <c r="X28" s="2">
        <f t="shared" si="4"/>
        <v>0.55992996598067124</v>
      </c>
      <c r="Y28" s="13">
        <f>USDT_FinalReserves!G27/USDT_FinalReserves!$F27</f>
        <v>3.5011964574379398E-3</v>
      </c>
      <c r="Z28" s="2">
        <v>68642120112.203278</v>
      </c>
      <c r="AA28" s="2">
        <v>68401790564.435402</v>
      </c>
    </row>
    <row r="29" spans="1:27" s="2" customFormat="1" x14ac:dyDescent="0.3">
      <c r="A29" s="1">
        <v>44860</v>
      </c>
      <c r="B29" s="2">
        <v>49981855</v>
      </c>
      <c r="C29" s="20">
        <v>81315.278065451537</v>
      </c>
      <c r="D29" s="20">
        <f>_xlfn.XLOOKUP(A29,'BBG Data'!A:A,'BBG Data'!B:B)</f>
        <v>20752.38</v>
      </c>
      <c r="E29" s="21">
        <f t="shared" si="0"/>
        <v>1687485550.2199152</v>
      </c>
      <c r="F29" s="21">
        <v>1827431.7264740067</v>
      </c>
      <c r="G29">
        <f>_xlfn.XLOOKUP(A29,'BBG Data'!A:A,'BBG Data'!C:C)</f>
        <v>1664.57</v>
      </c>
      <c r="H29" s="2">
        <f t="shared" si="1"/>
        <v>3041888028.9368372</v>
      </c>
      <c r="I29" s="21">
        <v>6077722223</v>
      </c>
      <c r="J29" s="16">
        <f>J28-$J$1*J28*_xlfn.XLOOKUP(A29,'BBG Data'!A:A,'BBG Data'!F:F)</f>
        <v>2721054972.7027664</v>
      </c>
      <c r="K29" s="2">
        <f>K28-K28*L29/360*_xlfn.XLOOKUP(A29,'BBG Data'!A:A,'BBG Data'!J:J)</f>
        <v>267740399.67878649</v>
      </c>
      <c r="L29" s="2">
        <v>90</v>
      </c>
      <c r="M29" s="2">
        <f>M28-M28*$M$1*_xlfn.XLOOKUP(A29,'BBG Data'!A:A,'BBG Data'!F:F)</f>
        <v>7099962787.3085995</v>
      </c>
      <c r="N29" s="2">
        <f>N28-N28*O29/360*_xlfn.XLOOKUP('Tether Assets'!A29,'BBG Data'!A:A,'BBG Data'!V:V)</f>
        <v>36108413138.502563</v>
      </c>
      <c r="O29" s="2">
        <v>45</v>
      </c>
      <c r="P29" s="2">
        <f>P28-P28*Q29/360*_xlfn.XLOOKUP(A29,'BBG Data'!A:A,'BBG Data'!V:V)</f>
        <v>150576031.63769385</v>
      </c>
      <c r="Q29" s="2">
        <v>90</v>
      </c>
      <c r="R29" s="21">
        <v>6135946415</v>
      </c>
      <c r="S29" s="2">
        <f>S28-S28*T29/360*_xlfn.XLOOKUP('Tether Assets'!A29,'BBG Data'!A:A,'BBG Data'!AB:AB)</f>
        <v>134422336.35188448</v>
      </c>
      <c r="T29" s="16">
        <v>180</v>
      </c>
      <c r="U29" s="21">
        <v>1046907100</v>
      </c>
      <c r="V29" s="2">
        <f t="shared" si="2"/>
        <v>64522100838.33905</v>
      </c>
      <c r="W29" s="25">
        <f t="shared" si="3"/>
        <v>0.13636842386375816</v>
      </c>
      <c r="X29" s="2">
        <f t="shared" si="4"/>
        <v>0.55962860274764847</v>
      </c>
      <c r="Y29" s="13">
        <f>USDT_FinalReserves!G28/USDT_FinalReserves!$F28</f>
        <v>5.2996122641195721E-3</v>
      </c>
      <c r="Z29" s="2">
        <v>68881002073.237076</v>
      </c>
      <c r="AA29" s="2">
        <v>68515959469.884903</v>
      </c>
    </row>
    <row r="30" spans="1:27" s="2" customFormat="1" x14ac:dyDescent="0.3">
      <c r="A30" s="1">
        <v>44861</v>
      </c>
      <c r="B30" s="2">
        <v>49981855</v>
      </c>
      <c r="C30" s="20">
        <v>81315.278065451537</v>
      </c>
      <c r="D30" s="20">
        <f>_xlfn.XLOOKUP(A30,'BBG Data'!A:A,'BBG Data'!B:B)</f>
        <v>20399.52</v>
      </c>
      <c r="E30" s="21">
        <f t="shared" si="0"/>
        <v>1658792641.20174</v>
      </c>
      <c r="F30" s="21">
        <v>1827431.7264740067</v>
      </c>
      <c r="G30">
        <f>_xlfn.XLOOKUP(A30,'BBG Data'!A:A,'BBG Data'!C:C)</f>
        <v>1663.31</v>
      </c>
      <c r="H30" s="2">
        <f t="shared" si="1"/>
        <v>3039585464.9614801</v>
      </c>
      <c r="I30" s="21">
        <v>6077722223</v>
      </c>
      <c r="J30" s="16">
        <f>J29-$J$1*J29*_xlfn.XLOOKUP(A30,'BBG Data'!A:A,'BBG Data'!F:F)</f>
        <v>2720979387.8424134</v>
      </c>
      <c r="K30" s="2">
        <f>K29-K29*L30/360*_xlfn.XLOOKUP(A30,'BBG Data'!A:A,'BBG Data'!J:J)</f>
        <v>266609196.49014357</v>
      </c>
      <c r="L30" s="2">
        <v>90</v>
      </c>
      <c r="M30" s="2">
        <f>M29-M29*$M$1*_xlfn.XLOOKUP(A30,'BBG Data'!A:A,'BBG Data'!F:F)</f>
        <v>7099568344.9315271</v>
      </c>
      <c r="N30" s="2">
        <f>N29-N29*O30/360*_xlfn.XLOOKUP('Tether Assets'!A30,'BBG Data'!A:A,'BBG Data'!V:V)</f>
        <v>36063277622.079437</v>
      </c>
      <c r="O30" s="2">
        <v>45</v>
      </c>
      <c r="P30" s="2">
        <f>P29-P29*Q30/360*_xlfn.XLOOKUP(A30,'BBG Data'!A:A,'BBG Data'!V:V)</f>
        <v>150199591.55859962</v>
      </c>
      <c r="Q30" s="2">
        <v>90</v>
      </c>
      <c r="R30" s="21">
        <v>6135946415</v>
      </c>
      <c r="S30" s="2">
        <f>S29-S29*T30/360*_xlfn.XLOOKUP('Tether Assets'!A30,'BBG Data'!A:A,'BBG Data'!AB:AB)</f>
        <v>138018133.84929737</v>
      </c>
      <c r="T30" s="16">
        <v>180</v>
      </c>
      <c r="U30" s="21">
        <v>1046907100</v>
      </c>
      <c r="V30" s="2">
        <f t="shared" si="2"/>
        <v>64447587975.914635</v>
      </c>
      <c r="W30" s="25">
        <f t="shared" si="3"/>
        <v>0.13652491717968818</v>
      </c>
      <c r="X30" s="2">
        <f t="shared" si="4"/>
        <v>0.55957528830337311</v>
      </c>
      <c r="Y30" s="13">
        <f>USDT_FinalReserves!G29/USDT_FinalReserves!$F29</f>
        <v>2.6169039637431043E-3</v>
      </c>
      <c r="Z30" s="2">
        <v>68718893255.015488</v>
      </c>
      <c r="AA30" s="2">
        <v>68539062510.872398</v>
      </c>
    </row>
    <row r="31" spans="1:27" s="2" customFormat="1" x14ac:dyDescent="0.3">
      <c r="A31" s="1">
        <v>44862</v>
      </c>
      <c r="B31" s="2">
        <v>49981855</v>
      </c>
      <c r="C31" s="20">
        <v>81315.278065451537</v>
      </c>
      <c r="D31" s="20">
        <f>_xlfn.XLOOKUP(A31,'BBG Data'!A:A,'BBG Data'!B:B)</f>
        <v>20635.82</v>
      </c>
      <c r="E31" s="21">
        <f t="shared" si="0"/>
        <v>1678007441.4086061</v>
      </c>
      <c r="F31" s="21">
        <v>1827431.7264740067</v>
      </c>
      <c r="G31">
        <f>_xlfn.XLOOKUP(A31,'BBG Data'!A:A,'BBG Data'!C:C)</f>
        <v>1644.86</v>
      </c>
      <c r="H31" s="2">
        <f t="shared" si="1"/>
        <v>3005869349.6080346</v>
      </c>
      <c r="I31" s="21">
        <v>6077722223</v>
      </c>
      <c r="J31" s="16">
        <f>J30-$J$1*J30*_xlfn.XLOOKUP(A31,'BBG Data'!A:A,'BBG Data'!F:F)</f>
        <v>2720903805.0816402</v>
      </c>
      <c r="K31" s="2">
        <f>K30-K30*L31/360*_xlfn.XLOOKUP(A31,'BBG Data'!A:A,'BBG Data'!J:J)</f>
        <v>266997112.87103671</v>
      </c>
      <c r="L31" s="2">
        <v>90</v>
      </c>
      <c r="M31" s="2">
        <f>M30-M30*$M$1*_xlfn.XLOOKUP(A31,'BBG Data'!A:A,'BBG Data'!F:F)</f>
        <v>7099173924.4679203</v>
      </c>
      <c r="N31" s="2">
        <f>N30-N30*O31/360*_xlfn.XLOOKUP('Tether Assets'!A31,'BBG Data'!A:A,'BBG Data'!V:V)</f>
        <v>35882961233.96904</v>
      </c>
      <c r="O31" s="2">
        <v>45</v>
      </c>
      <c r="P31" s="2">
        <f>P30-P30*Q31/360*_xlfn.XLOOKUP(A31,'BBG Data'!A:A,'BBG Data'!V:V)</f>
        <v>148697595.64301363</v>
      </c>
      <c r="Q31" s="2">
        <v>90</v>
      </c>
      <c r="R31" s="21">
        <v>6135946415</v>
      </c>
      <c r="S31" s="2">
        <f>S30-S30*T31/360*_xlfn.XLOOKUP('Tether Assets'!A31,'BBG Data'!A:A,'BBG Data'!AB:AB)</f>
        <v>130178703.84665729</v>
      </c>
      <c r="T31" s="16">
        <v>180</v>
      </c>
      <c r="U31" s="21">
        <v>1046907100</v>
      </c>
      <c r="V31" s="2">
        <f t="shared" si="2"/>
        <v>64243346759.89595</v>
      </c>
      <c r="W31" s="25">
        <f t="shared" si="3"/>
        <v>0.13695777807102355</v>
      </c>
      <c r="X31" s="2">
        <f t="shared" si="4"/>
        <v>0.55854750793227759</v>
      </c>
      <c r="Y31" s="13">
        <f>USDT_FinalReserves!G30/USDT_FinalReserves!$F30</f>
        <v>6.0152495698824276E-4</v>
      </c>
      <c r="Z31" s="2">
        <v>68930605212.059555</v>
      </c>
      <c r="AA31" s="2">
        <v>68889141732.724197</v>
      </c>
    </row>
    <row r="32" spans="1:27" s="2" customFormat="1" x14ac:dyDescent="0.3">
      <c r="A32" s="1">
        <v>44863</v>
      </c>
      <c r="B32" s="2">
        <v>49981855</v>
      </c>
      <c r="C32" s="20">
        <v>81315.278065451537</v>
      </c>
      <c r="D32" s="20">
        <f>_xlfn.XLOOKUP(A32,'BBG Data'!A:A,'BBG Data'!B:B)</f>
        <v>20864.330000000002</v>
      </c>
      <c r="E32" s="21">
        <f t="shared" si="0"/>
        <v>1696588795.5993426</v>
      </c>
      <c r="F32" s="21">
        <v>1827431.7264740067</v>
      </c>
      <c r="G32">
        <f>_xlfn.XLOOKUP(A32,'BBG Data'!A:A,'BBG Data'!C:C)</f>
        <v>1644.86</v>
      </c>
      <c r="H32" s="2">
        <f t="shared" si="1"/>
        <v>3005869349.6080346</v>
      </c>
      <c r="I32" s="21">
        <v>6077722223</v>
      </c>
      <c r="J32" s="16">
        <f>J31-$J$1*J31*_xlfn.XLOOKUP(A32,'BBG Data'!A:A,'BBG Data'!F:F)</f>
        <v>2720903805.0816402</v>
      </c>
      <c r="K32" s="2">
        <f>K31-K31*L32/360*_xlfn.XLOOKUP(A32,'BBG Data'!A:A,'BBG Data'!J:J)</f>
        <v>266997112.87103671</v>
      </c>
      <c r="L32" s="2">
        <v>90</v>
      </c>
      <c r="M32" s="2">
        <f>M31-M31*$M$1*_xlfn.XLOOKUP(A32,'BBG Data'!A:A,'BBG Data'!F:F)</f>
        <v>7099173924.4679203</v>
      </c>
      <c r="N32" s="2">
        <f>N31-N31*O32/360*_xlfn.XLOOKUP('Tether Assets'!A32,'BBG Data'!A:A,'BBG Data'!V:V)</f>
        <v>35882961233.96904</v>
      </c>
      <c r="O32" s="2">
        <v>45</v>
      </c>
      <c r="P32" s="2">
        <f>P31-P31*Q32/360*_xlfn.XLOOKUP(A32,'BBG Data'!A:A,'BBG Data'!V:V)</f>
        <v>148697595.64301363</v>
      </c>
      <c r="Q32" s="2">
        <v>90</v>
      </c>
      <c r="R32" s="21">
        <v>6135946415</v>
      </c>
      <c r="S32" s="2">
        <f>S31-S31*T32/360*_xlfn.XLOOKUP('Tether Assets'!A32,'BBG Data'!A:A,'BBG Data'!AB:AB)</f>
        <v>130178703.84665729</v>
      </c>
      <c r="T32" s="16">
        <v>180</v>
      </c>
      <c r="U32" s="21">
        <v>1046907100</v>
      </c>
      <c r="V32" s="2">
        <f t="shared" si="2"/>
        <v>64261928114.086685</v>
      </c>
      <c r="W32" s="25">
        <f t="shared" si="3"/>
        <v>0.13691817669182132</v>
      </c>
      <c r="X32" s="2">
        <f t="shared" si="4"/>
        <v>0.5583860037667191</v>
      </c>
      <c r="Y32" s="13">
        <f>USDT_FinalReserves!G31/USDT_FinalReserves!$F31</f>
        <v>4.0567848711975212E-3</v>
      </c>
      <c r="Z32" s="2">
        <v>69245830384.222122</v>
      </c>
      <c r="AA32" s="2">
        <v>68964914947.1259</v>
      </c>
    </row>
    <row r="33" spans="1:27" s="2" customFormat="1" x14ac:dyDescent="0.3">
      <c r="A33" s="1">
        <v>44864</v>
      </c>
      <c r="B33" s="2">
        <v>49981855</v>
      </c>
      <c r="C33" s="20">
        <v>81315.278065451537</v>
      </c>
      <c r="D33" s="20">
        <f>_xlfn.XLOOKUP(A33,'BBG Data'!A:A,'BBG Data'!B:B)</f>
        <v>20689.77</v>
      </c>
      <c r="E33" s="21">
        <f t="shared" si="0"/>
        <v>1682394400.6602373</v>
      </c>
      <c r="F33" s="21">
        <v>1827431.7264740067</v>
      </c>
      <c r="G33">
        <f>_xlfn.XLOOKUP(A33,'BBG Data'!A:A,'BBG Data'!C:C)</f>
        <v>1644.86</v>
      </c>
      <c r="H33" s="2">
        <f t="shared" si="1"/>
        <v>3005869349.6080346</v>
      </c>
      <c r="I33" s="21">
        <v>6077722223</v>
      </c>
      <c r="J33" s="16">
        <f>J32-$J$1*J32*_xlfn.XLOOKUP(A33,'BBG Data'!A:A,'BBG Data'!F:F)</f>
        <v>2720903805.0816402</v>
      </c>
      <c r="K33" s="2">
        <f>K32-K32*L33/360*_xlfn.XLOOKUP(A33,'BBG Data'!A:A,'BBG Data'!J:J)</f>
        <v>266997112.87103671</v>
      </c>
      <c r="L33" s="2">
        <v>90</v>
      </c>
      <c r="M33" s="2">
        <f>M32-M32*$M$1*_xlfn.XLOOKUP(A33,'BBG Data'!A:A,'BBG Data'!F:F)</f>
        <v>7099173924.4679203</v>
      </c>
      <c r="N33" s="2">
        <f>N32-N32*O33/360*_xlfn.XLOOKUP('Tether Assets'!A33,'BBG Data'!A:A,'BBG Data'!V:V)</f>
        <v>35882961233.96904</v>
      </c>
      <c r="O33" s="2">
        <v>45</v>
      </c>
      <c r="P33" s="2">
        <f>P32-P32*Q33/360*_xlfn.XLOOKUP(A33,'BBG Data'!A:A,'BBG Data'!V:V)</f>
        <v>148697595.64301363</v>
      </c>
      <c r="Q33" s="2">
        <v>90</v>
      </c>
      <c r="R33" s="21">
        <v>6135946415</v>
      </c>
      <c r="S33" s="2">
        <f>S32-S32*T33/360*_xlfn.XLOOKUP('Tether Assets'!A33,'BBG Data'!A:A,'BBG Data'!AB:AB)</f>
        <v>130178703.84665729</v>
      </c>
      <c r="T33" s="16">
        <v>180</v>
      </c>
      <c r="U33" s="21">
        <v>1046907100</v>
      </c>
      <c r="V33" s="2">
        <f t="shared" si="2"/>
        <v>64247733719.147583</v>
      </c>
      <c r="W33" s="25">
        <f t="shared" si="3"/>
        <v>0.13694842632961868</v>
      </c>
      <c r="X33" s="2">
        <f t="shared" si="4"/>
        <v>0.55850936923048133</v>
      </c>
      <c r="Y33" s="13">
        <f>USDT_FinalReserves!G32/USDT_FinalReserves!$F32</f>
        <v>3.5486247287026887E-3</v>
      </c>
      <c r="Z33" s="2">
        <v>69341271644.344009</v>
      </c>
      <c r="AA33" s="2">
        <v>69095205493.0672</v>
      </c>
    </row>
    <row r="34" spans="1:27" s="2" customFormat="1" x14ac:dyDescent="0.3">
      <c r="A34" s="1">
        <v>44865</v>
      </c>
      <c r="B34" s="2">
        <v>49981855</v>
      </c>
      <c r="C34" s="20">
        <v>81315.278065451537</v>
      </c>
      <c r="D34" s="20">
        <f>_xlfn.XLOOKUP(A34,'BBG Data'!A:A,'BBG Data'!B:B)</f>
        <v>20405.66</v>
      </c>
      <c r="E34" s="21">
        <f t="shared" si="0"/>
        <v>1659291917.0090618</v>
      </c>
      <c r="F34" s="21">
        <v>1827431.7264740067</v>
      </c>
      <c r="G34">
        <f>_xlfn.XLOOKUP(A34,'BBG Data'!A:A,'BBG Data'!C:C)</f>
        <v>1633.56</v>
      </c>
      <c r="H34" s="2">
        <f t="shared" si="1"/>
        <v>2985219371.0988784</v>
      </c>
      <c r="I34" s="21">
        <v>6077722223</v>
      </c>
      <c r="J34" s="16">
        <f>J33-$J$1*J33*_xlfn.XLOOKUP(A34,'BBG Data'!A:A,'BBG Data'!F:F)</f>
        <v>2720903805.0816402</v>
      </c>
      <c r="K34" s="2">
        <f>K33-K33*L34/360*_xlfn.XLOOKUP(A34,'BBG Data'!A:A,'BBG Data'!J:J)</f>
        <v>265638765.05930534</v>
      </c>
      <c r="L34" s="2">
        <v>90</v>
      </c>
      <c r="M34" s="2">
        <f>M33-M33*$M$1*_xlfn.XLOOKUP(A34,'BBG Data'!A:A,'BBG Data'!F:F)</f>
        <v>7099173924.4679203</v>
      </c>
      <c r="N34" s="2">
        <f>N33-N33*O34/360*_xlfn.XLOOKUP('Tether Assets'!A34,'BBG Data'!A:A,'BBG Data'!V:V)</f>
        <v>35856049013.043564</v>
      </c>
      <c r="O34" s="2">
        <v>45</v>
      </c>
      <c r="P34" s="2">
        <f>P33-P33*Q34/360*_xlfn.XLOOKUP(A34,'BBG Data'!A:A,'BBG Data'!V:V)</f>
        <v>148474549.24954909</v>
      </c>
      <c r="Q34" s="2">
        <v>90</v>
      </c>
      <c r="R34" s="21">
        <v>6135946415</v>
      </c>
      <c r="S34" s="2">
        <f>S33-S33*T34/360*_xlfn.XLOOKUP('Tether Assets'!A34,'BBG Data'!A:A,'BBG Data'!AB:AB)</f>
        <v>130992320.74569891</v>
      </c>
      <c r="T34" s="16">
        <v>180</v>
      </c>
      <c r="U34" s="21">
        <v>1046907100</v>
      </c>
      <c r="V34" s="2">
        <f t="shared" si="2"/>
        <v>64176301258.755615</v>
      </c>
      <c r="W34" s="25">
        <f t="shared" si="3"/>
        <v>0.13710085896982474</v>
      </c>
      <c r="X34" s="2">
        <f t="shared" si="4"/>
        <v>0.55871167876244188</v>
      </c>
      <c r="Y34" s="13">
        <f>USDT_FinalReserves!G33/USDT_FinalReserves!$F33</f>
        <v>2.6598531401224607E-3</v>
      </c>
      <c r="Z34" s="2">
        <v>69278630460.877945</v>
      </c>
      <c r="AA34" s="2">
        <v>69094359478.103195</v>
      </c>
    </row>
    <row r="35" spans="1:27" s="2" customFormat="1" x14ac:dyDescent="0.3">
      <c r="A35" s="1">
        <v>44866</v>
      </c>
      <c r="B35" s="2">
        <v>49981855</v>
      </c>
      <c r="C35" s="20">
        <v>81315.278065451537</v>
      </c>
      <c r="D35" s="20">
        <f>_xlfn.XLOOKUP(A35,'BBG Data'!A:A,'BBG Data'!B:B)</f>
        <v>20479.400000000001</v>
      </c>
      <c r="E35" s="21">
        <f t="shared" si="0"/>
        <v>1665288105.6136084</v>
      </c>
      <c r="F35" s="21">
        <v>1827431.7264740067</v>
      </c>
      <c r="G35">
        <f>_xlfn.XLOOKUP(A35,'BBG Data'!A:A,'BBG Data'!C:C)</f>
        <v>1647.98</v>
      </c>
      <c r="H35" s="2">
        <f t="shared" si="1"/>
        <v>3011570936.5946336</v>
      </c>
      <c r="I35" s="21">
        <v>6077722223</v>
      </c>
      <c r="J35" s="16">
        <f>J34-$J$1*J34*_xlfn.XLOOKUP(A35,'BBG Data'!A:A,'BBG Data'!F:F)</f>
        <v>2720903805.0816402</v>
      </c>
      <c r="K35" s="2">
        <f>K34-K34*L35/360*_xlfn.XLOOKUP(A35,'BBG Data'!A:A,'BBG Data'!J:J)</f>
        <v>263502365.29131588</v>
      </c>
      <c r="L35" s="2">
        <v>90</v>
      </c>
      <c r="M35" s="2">
        <f>M34-M34*$M$1*_xlfn.XLOOKUP(A35,'BBG Data'!A:A,'BBG Data'!F:F)</f>
        <v>7099173924.4679203</v>
      </c>
      <c r="N35" s="2">
        <f>N34-N34*O35/360*_xlfn.XLOOKUP('Tether Assets'!A35,'BBG Data'!A:A,'BBG Data'!V:V)</f>
        <v>35622984694.458778</v>
      </c>
      <c r="O35" s="2">
        <v>45</v>
      </c>
      <c r="P35" s="2">
        <f>P34-P34*Q35/360*_xlfn.XLOOKUP(A35,'BBG Data'!A:A,'BBG Data'!V:V)</f>
        <v>146544380.10930493</v>
      </c>
      <c r="Q35" s="2">
        <v>90</v>
      </c>
      <c r="R35" s="21">
        <v>6135946415</v>
      </c>
      <c r="S35" s="2">
        <f>S34-S34*T35/360*_xlfn.XLOOKUP('Tether Assets'!A35,'BBG Data'!A:A,'BBG Data'!AB:AB)</f>
        <v>125405498.26589485</v>
      </c>
      <c r="T35" s="16">
        <v>180</v>
      </c>
      <c r="U35" s="21">
        <v>1046907100</v>
      </c>
      <c r="V35" s="2">
        <f t="shared" si="2"/>
        <v>63965931302.883095</v>
      </c>
      <c r="W35" s="25">
        <f t="shared" si="3"/>
        <v>0.13755175370494552</v>
      </c>
      <c r="X35" s="2">
        <f t="shared" si="4"/>
        <v>0.5569055897237154</v>
      </c>
      <c r="Y35" s="13">
        <f>USDT_FinalReserves!G34/USDT_FinalReserves!$F34</f>
        <v>4.92337578013014E-4</v>
      </c>
      <c r="Z35" s="2">
        <v>69414761484.857498</v>
      </c>
      <c r="AA35" s="2">
        <v>69380585989.309692</v>
      </c>
    </row>
    <row r="36" spans="1:27" s="2" customFormat="1" x14ac:dyDescent="0.3">
      <c r="A36" s="1">
        <v>44867</v>
      </c>
      <c r="B36" s="2">
        <v>49981855</v>
      </c>
      <c r="C36" s="20">
        <v>81315.278065451537</v>
      </c>
      <c r="D36" s="20">
        <f>_xlfn.XLOOKUP(A36,'BBG Data'!A:A,'BBG Data'!B:B)</f>
        <v>20175.79</v>
      </c>
      <c r="E36" s="21">
        <f t="shared" si="0"/>
        <v>1640599974.0401566</v>
      </c>
      <c r="F36" s="21">
        <v>1827431.7264740067</v>
      </c>
      <c r="G36">
        <f>_xlfn.XLOOKUP(A36,'BBG Data'!A:A,'BBG Data'!C:C)</f>
        <v>1635.24</v>
      </c>
      <c r="H36" s="2">
        <f t="shared" si="1"/>
        <v>2988289456.3993545</v>
      </c>
      <c r="I36" s="21">
        <v>6077722223</v>
      </c>
      <c r="J36" s="16">
        <f>J35-$J$1*J35*_xlfn.XLOOKUP(A36,'BBG Data'!A:A,'BBG Data'!F:F)</f>
        <v>2720903805.0816402</v>
      </c>
      <c r="K36" s="2">
        <f>K35-K35*L36/360*_xlfn.XLOOKUP(A36,'BBG Data'!A:A,'BBG Data'!J:J)</f>
        <v>261869968.13833618</v>
      </c>
      <c r="L36" s="2">
        <v>90</v>
      </c>
      <c r="M36" s="2">
        <f>M35-M35*$M$1*_xlfn.XLOOKUP(A36,'BBG Data'!A:A,'BBG Data'!F:F)</f>
        <v>7099173924.4679203</v>
      </c>
      <c r="N36" s="2">
        <f>N35-N35*O36/360*_xlfn.XLOOKUP('Tether Assets'!A36,'BBG Data'!A:A,'BBG Data'!V:V)</f>
        <v>35596267455.937935</v>
      </c>
      <c r="O36" s="2">
        <v>45</v>
      </c>
      <c r="P36" s="2">
        <f>P35-P35*Q36/360*_xlfn.XLOOKUP(A36,'BBG Data'!A:A,'BBG Data'!V:V)</f>
        <v>146324563.539141</v>
      </c>
      <c r="Q36" s="2">
        <v>90</v>
      </c>
      <c r="R36" s="21">
        <v>6135946415</v>
      </c>
      <c r="S36" s="2">
        <f>S35-S35*T36/360*_xlfn.XLOOKUP('Tether Assets'!A36,'BBG Data'!A:A,'BBG Data'!AB:AB)</f>
        <v>122891118.02566366</v>
      </c>
      <c r="T36" s="16">
        <v>180</v>
      </c>
      <c r="U36" s="21">
        <v>1046907100</v>
      </c>
      <c r="V36" s="2">
        <f t="shared" si="2"/>
        <v>63886877858.630142</v>
      </c>
      <c r="W36" s="25">
        <f t="shared" si="3"/>
        <v>0.13772195986085553</v>
      </c>
      <c r="X36" s="2">
        <f t="shared" si="4"/>
        <v>0.55717650711787636</v>
      </c>
      <c r="Y36" s="13">
        <f>USDT_FinalReserves!G35/USDT_FinalReserves!$F35</f>
        <v>2.5359905253374781E-3</v>
      </c>
      <c r="Z36" s="2">
        <v>69602199671.014633</v>
      </c>
      <c r="AA36" s="2">
        <v>69425689152.106293</v>
      </c>
    </row>
    <row r="37" spans="1:27" s="2" customFormat="1" x14ac:dyDescent="0.3">
      <c r="A37" s="1">
        <v>44868</v>
      </c>
      <c r="B37" s="2">
        <v>49981855</v>
      </c>
      <c r="C37" s="20">
        <v>81315.278065451537</v>
      </c>
      <c r="D37" s="20">
        <f>_xlfn.XLOOKUP(A37,'BBG Data'!A:A,'BBG Data'!B:B)</f>
        <v>20238.8</v>
      </c>
      <c r="E37" s="21">
        <f t="shared" si="0"/>
        <v>1645723649.7110605</v>
      </c>
      <c r="F37" s="21">
        <v>1827431.7264740067</v>
      </c>
      <c r="G37">
        <f>_xlfn.XLOOKUP(A37,'BBG Data'!A:A,'BBG Data'!C:C)</f>
        <v>1629.49</v>
      </c>
      <c r="H37" s="2">
        <f t="shared" si="1"/>
        <v>2977781723.9721293</v>
      </c>
      <c r="I37" s="21">
        <v>6077722223</v>
      </c>
      <c r="J37" s="16">
        <f>J36-$J$1*J36*_xlfn.XLOOKUP(A37,'BBG Data'!A:A,'BBG Data'!F:F)</f>
        <v>2715235255.48772</v>
      </c>
      <c r="K37" s="2">
        <f>K36-K36*L37/360*_xlfn.XLOOKUP(A37,'BBG Data'!A:A,'BBG Data'!J:J)</f>
        <v>260658819.53569636</v>
      </c>
      <c r="L37" s="2">
        <v>90</v>
      </c>
      <c r="M37" s="2">
        <f>M36-M36*$M$1*_xlfn.XLOOKUP(A37,'BBG Data'!A:A,'BBG Data'!F:F)</f>
        <v>7069594033.1159706</v>
      </c>
      <c r="N37" s="2">
        <f>N36-N36*O37/360*_xlfn.XLOOKUP('Tether Assets'!A37,'BBG Data'!A:A,'BBG Data'!V:V)</f>
        <v>35591817922.505943</v>
      </c>
      <c r="O37" s="2">
        <v>45</v>
      </c>
      <c r="P37" s="2">
        <f>P36-P36*Q37/360*_xlfn.XLOOKUP(A37,'BBG Data'!A:A,'BBG Data'!V:V)</f>
        <v>146287982.39825621</v>
      </c>
      <c r="Q37" s="2">
        <v>90</v>
      </c>
      <c r="R37" s="21">
        <v>6135946415</v>
      </c>
      <c r="S37" s="2">
        <f>S36-S36*T37/360*_xlfn.XLOOKUP('Tether Assets'!A37,'BBG Data'!A:A,'BBG Data'!AB:AB)</f>
        <v>118811132.90721159</v>
      </c>
      <c r="T37" s="16">
        <v>180</v>
      </c>
      <c r="U37" s="21">
        <v>1046907100</v>
      </c>
      <c r="V37" s="2">
        <f t="shared" si="2"/>
        <v>63836468112.633987</v>
      </c>
      <c r="W37" s="25">
        <f t="shared" si="3"/>
        <v>0.13774191678294762</v>
      </c>
      <c r="X37" s="2">
        <f t="shared" si="4"/>
        <v>0.55754679064805446</v>
      </c>
      <c r="Y37" s="13">
        <f>USDT_FinalReserves!G36/USDT_FinalReserves!$F36</f>
        <v>2.9820303376677038E-3</v>
      </c>
      <c r="Z37" s="2">
        <v>69639103535.276169</v>
      </c>
      <c r="AA37" s="2">
        <v>69431437615.845993</v>
      </c>
    </row>
    <row r="38" spans="1:27" s="2" customFormat="1" x14ac:dyDescent="0.3">
      <c r="A38" s="1">
        <v>44869</v>
      </c>
      <c r="B38" s="2">
        <v>49981855</v>
      </c>
      <c r="C38" s="20">
        <v>81315.278065451537</v>
      </c>
      <c r="D38" s="20">
        <f>_xlfn.XLOOKUP(A38,'BBG Data'!A:A,'BBG Data'!B:B)</f>
        <v>21135.439999999999</v>
      </c>
      <c r="E38" s="21">
        <f t="shared" si="0"/>
        <v>1718634180.6356668</v>
      </c>
      <c r="F38" s="21">
        <v>1827431.7264740067</v>
      </c>
      <c r="G38">
        <f>_xlfn.XLOOKUP(A38,'BBG Data'!A:A,'BBG Data'!C:C)</f>
        <v>1681.87</v>
      </c>
      <c r="H38" s="2">
        <f t="shared" si="1"/>
        <v>3073502597.8048372</v>
      </c>
      <c r="I38" s="21">
        <v>6077722223</v>
      </c>
      <c r="J38" s="16">
        <f>J37-$J$1*J37*_xlfn.XLOOKUP(A38,'BBG Data'!A:A,'BBG Data'!F:F)</f>
        <v>2715235255.48772</v>
      </c>
      <c r="K38" s="2">
        <f>K37-K37*L38/360*_xlfn.XLOOKUP(A38,'BBG Data'!A:A,'BBG Data'!J:J)</f>
        <v>259203040.02858952</v>
      </c>
      <c r="L38" s="2">
        <v>90</v>
      </c>
      <c r="M38" s="2">
        <f>M37-M37*$M$1*_xlfn.XLOOKUP(A38,'BBG Data'!A:A,'BBG Data'!F:F)</f>
        <v>7069594033.1159706</v>
      </c>
      <c r="N38" s="2">
        <f>N37-N37*O38/360*_xlfn.XLOOKUP('Tether Assets'!A38,'BBG Data'!A:A,'BBG Data'!V:V)</f>
        <v>35698593376.27346</v>
      </c>
      <c r="O38" s="2">
        <v>45</v>
      </c>
      <c r="P38" s="2">
        <f>P37-P37*Q38/360*_xlfn.XLOOKUP(A38,'BBG Data'!A:A,'BBG Data'!V:V)</f>
        <v>147165710.29264575</v>
      </c>
      <c r="Q38" s="2">
        <v>90</v>
      </c>
      <c r="R38" s="21">
        <v>6135946415</v>
      </c>
      <c r="S38" s="2">
        <f>S37-S37*T38/360*_xlfn.XLOOKUP('Tether Assets'!A38,'BBG Data'!A:A,'BBG Data'!AB:AB)</f>
        <v>122565564.70707949</v>
      </c>
      <c r="T38" s="16">
        <v>180</v>
      </c>
      <c r="U38" s="21">
        <v>1046907100</v>
      </c>
      <c r="V38" s="2">
        <f t="shared" si="2"/>
        <v>64115051351.34597</v>
      </c>
      <c r="W38" s="25">
        <f t="shared" si="3"/>
        <v>0.13714342097775034</v>
      </c>
      <c r="X38" s="2">
        <f t="shared" si="4"/>
        <v>0.55678959345517298</v>
      </c>
      <c r="Y38" s="13">
        <f>USDT_FinalReserves!G37/USDT_FinalReserves!$F37</f>
        <v>8.0974011233133809E-3</v>
      </c>
      <c r="Z38" s="2">
        <v>69916282313.941803</v>
      </c>
      <c r="AA38" s="2">
        <v>69350142130.994995</v>
      </c>
    </row>
    <row r="39" spans="1:27" s="2" customFormat="1" x14ac:dyDescent="0.3">
      <c r="A39" s="1">
        <v>44870</v>
      </c>
      <c r="B39" s="2">
        <v>49981855</v>
      </c>
      <c r="C39" s="20">
        <v>81315.278065451537</v>
      </c>
      <c r="D39" s="20">
        <f>_xlfn.XLOOKUP(A39,'BBG Data'!A:A,'BBG Data'!B:B)</f>
        <v>21355.89</v>
      </c>
      <c r="E39" s="21">
        <f t="shared" si="0"/>
        <v>1736560133.6851957</v>
      </c>
      <c r="F39" s="21">
        <v>1827431.7264740067</v>
      </c>
      <c r="G39">
        <f>_xlfn.XLOOKUP(A39,'BBG Data'!A:A,'BBG Data'!C:C)</f>
        <v>1681.87</v>
      </c>
      <c r="H39" s="2">
        <f t="shared" si="1"/>
        <v>3073502597.8048372</v>
      </c>
      <c r="I39" s="21">
        <v>6077722223</v>
      </c>
      <c r="J39" s="16">
        <f>J38-$J$1*J38*_xlfn.XLOOKUP(A39,'BBG Data'!A:A,'BBG Data'!F:F)</f>
        <v>2715235255.48772</v>
      </c>
      <c r="K39" s="2">
        <f>K38-K38*L39/360*_xlfn.XLOOKUP(A39,'BBG Data'!A:A,'BBG Data'!J:J)</f>
        <v>259203040.02858952</v>
      </c>
      <c r="L39" s="2">
        <v>90</v>
      </c>
      <c r="M39" s="2">
        <f>M38-M38*$M$1*_xlfn.XLOOKUP(A39,'BBG Data'!A:A,'BBG Data'!F:F)</f>
        <v>7069594033.1159706</v>
      </c>
      <c r="N39" s="2">
        <f>N38-N38*O39/360*_xlfn.XLOOKUP('Tether Assets'!A39,'BBG Data'!A:A,'BBG Data'!V:V)</f>
        <v>35698593376.27346</v>
      </c>
      <c r="O39" s="2">
        <v>45</v>
      </c>
      <c r="P39" s="2">
        <f>P38-P38*Q39/360*_xlfn.XLOOKUP(A39,'BBG Data'!A:A,'BBG Data'!V:V)</f>
        <v>147165710.29264575</v>
      </c>
      <c r="Q39" s="2">
        <v>90</v>
      </c>
      <c r="R39" s="21">
        <v>6135946415</v>
      </c>
      <c r="S39" s="2">
        <f>S38-S38*T39/360*_xlfn.XLOOKUP('Tether Assets'!A39,'BBG Data'!A:A,'BBG Data'!AB:AB)</f>
        <v>122565564.70707949</v>
      </c>
      <c r="T39" s="16">
        <v>180</v>
      </c>
      <c r="U39" s="21">
        <v>1046907100</v>
      </c>
      <c r="V39" s="2">
        <f t="shared" si="2"/>
        <v>64132977304.3955</v>
      </c>
      <c r="W39" s="25">
        <f t="shared" si="3"/>
        <v>0.13710508771101565</v>
      </c>
      <c r="X39" s="2">
        <f t="shared" si="4"/>
        <v>0.55663396394083786</v>
      </c>
      <c r="Y39" s="13">
        <f>USDT_FinalReserves!G38/USDT_FinalReserves!$F38</f>
        <v>4.0471831732873179E-3</v>
      </c>
      <c r="Z39" s="2">
        <v>69637097706.955856</v>
      </c>
      <c r="AA39" s="2">
        <v>69355263616.8797</v>
      </c>
    </row>
    <row r="40" spans="1:27" s="2" customFormat="1" x14ac:dyDescent="0.3">
      <c r="A40" s="1">
        <v>44871</v>
      </c>
      <c r="B40" s="2">
        <v>49981855</v>
      </c>
      <c r="C40" s="20">
        <v>81315.278065451537</v>
      </c>
      <c r="D40" s="20">
        <f>_xlfn.XLOOKUP(A40,'BBG Data'!A:A,'BBG Data'!B:B)</f>
        <v>21128.93</v>
      </c>
      <c r="E40" s="21">
        <f t="shared" si="0"/>
        <v>1718104818.1754611</v>
      </c>
      <c r="F40" s="21">
        <v>1827431.7264740067</v>
      </c>
      <c r="G40">
        <f>_xlfn.XLOOKUP(A40,'BBG Data'!A:A,'BBG Data'!C:C)</f>
        <v>1681.87</v>
      </c>
      <c r="H40" s="2">
        <f t="shared" si="1"/>
        <v>3073502597.8048372</v>
      </c>
      <c r="I40" s="21">
        <v>6077722223</v>
      </c>
      <c r="J40" s="16">
        <f>J39-$J$1*J39*_xlfn.XLOOKUP(A40,'BBG Data'!A:A,'BBG Data'!F:F)</f>
        <v>2715235255.48772</v>
      </c>
      <c r="K40" s="2">
        <f>K39-K39*L40/360*_xlfn.XLOOKUP(A40,'BBG Data'!A:A,'BBG Data'!J:J)</f>
        <v>259203040.02858952</v>
      </c>
      <c r="L40" s="2">
        <v>90</v>
      </c>
      <c r="M40" s="2">
        <f>M39-M39*$M$1*_xlfn.XLOOKUP(A40,'BBG Data'!A:A,'BBG Data'!F:F)</f>
        <v>7069594033.1159706</v>
      </c>
      <c r="N40" s="2">
        <f>N39-N39*O40/360*_xlfn.XLOOKUP('Tether Assets'!A40,'BBG Data'!A:A,'BBG Data'!V:V)</f>
        <v>35698593376.27346</v>
      </c>
      <c r="O40" s="2">
        <v>45</v>
      </c>
      <c r="P40" s="2">
        <f>P39-P39*Q40/360*_xlfn.XLOOKUP(A40,'BBG Data'!A:A,'BBG Data'!V:V)</f>
        <v>147165710.29264575</v>
      </c>
      <c r="Q40" s="2">
        <v>90</v>
      </c>
      <c r="R40" s="21">
        <v>6135946415</v>
      </c>
      <c r="S40" s="2">
        <f>S39-S39*T40/360*_xlfn.XLOOKUP('Tether Assets'!A40,'BBG Data'!A:A,'BBG Data'!AB:AB)</f>
        <v>122565564.70707949</v>
      </c>
      <c r="T40" s="16">
        <v>180</v>
      </c>
      <c r="U40" s="21">
        <v>1046907100</v>
      </c>
      <c r="V40" s="2">
        <f t="shared" si="2"/>
        <v>64114521988.885765</v>
      </c>
      <c r="W40" s="25">
        <f t="shared" si="3"/>
        <v>0.13714455330435088</v>
      </c>
      <c r="X40" s="2">
        <f t="shared" si="4"/>
        <v>0.55679419059634883</v>
      </c>
      <c r="Y40" s="13">
        <f>USDT_FinalReserves!G39/USDT_FinalReserves!$F39</f>
        <v>3.4819599224945128E-3</v>
      </c>
      <c r="Z40" s="2">
        <v>69592844650.021164</v>
      </c>
      <c r="AA40" s="2">
        <v>69350525154.057404</v>
      </c>
    </row>
    <row r="41" spans="1:27" s="2" customFormat="1" x14ac:dyDescent="0.3">
      <c r="A41" s="1">
        <v>44872</v>
      </c>
      <c r="B41" s="2">
        <v>49981855</v>
      </c>
      <c r="C41" s="20">
        <v>81315.278065451537</v>
      </c>
      <c r="D41" s="20">
        <f>_xlfn.XLOOKUP(A41,'BBG Data'!A:A,'BBG Data'!B:B)</f>
        <v>20683.87</v>
      </c>
      <c r="E41" s="21">
        <f t="shared" si="0"/>
        <v>1681914640.5196509</v>
      </c>
      <c r="F41" s="21">
        <v>1827431.7264740067</v>
      </c>
      <c r="G41">
        <f>_xlfn.XLOOKUP(A41,'BBG Data'!A:A,'BBG Data'!C:C)</f>
        <v>1675.63</v>
      </c>
      <c r="H41" s="2">
        <f t="shared" si="1"/>
        <v>3062099423.8316398</v>
      </c>
      <c r="I41" s="21">
        <v>6077722223</v>
      </c>
      <c r="J41" s="16">
        <f>J40-$J$1*J40*_xlfn.XLOOKUP(A41,'BBG Data'!A:A,'BBG Data'!F:F)</f>
        <v>2715386101.8908029</v>
      </c>
      <c r="K41" s="2">
        <f>K40-K40*L41/360*_xlfn.XLOOKUP(A41,'BBG Data'!A:A,'BBG Data'!J:J)</f>
        <v>258960685.18616274</v>
      </c>
      <c r="L41" s="2">
        <v>90</v>
      </c>
      <c r="M41" s="2">
        <f>M40-M40*$M$1*_xlfn.XLOOKUP(A41,'BBG Data'!A:A,'BBG Data'!F:F)</f>
        <v>7070379543.5640945</v>
      </c>
      <c r="N41" s="2">
        <f>N40-N40*O41/360*_xlfn.XLOOKUP('Tether Assets'!A41,'BBG Data'!A:A,'BBG Data'!V:V)</f>
        <v>35836925425.606522</v>
      </c>
      <c r="O41" s="2">
        <v>45</v>
      </c>
      <c r="P41" s="2">
        <f>P40-P40*Q41/360*_xlfn.XLOOKUP(A41,'BBG Data'!A:A,'BBG Data'!V:V)</f>
        <v>148306244.54741374</v>
      </c>
      <c r="Q41" s="2">
        <v>90</v>
      </c>
      <c r="R41" s="21">
        <v>6135946415</v>
      </c>
      <c r="S41" s="2">
        <f>S40-S40*T41/360*_xlfn.XLOOKUP('Tether Assets'!A41,'BBG Data'!A:A,'BBG Data'!AB:AB)</f>
        <v>120684183.28882584</v>
      </c>
      <c r="T41" s="16">
        <v>180</v>
      </c>
      <c r="U41" s="21">
        <v>1046907100</v>
      </c>
      <c r="V41" s="2">
        <f t="shared" si="2"/>
        <v>64205213841.43512</v>
      </c>
      <c r="W41" s="25">
        <f t="shared" si="3"/>
        <v>0.13695318181801819</v>
      </c>
      <c r="X41" s="2">
        <f t="shared" si="4"/>
        <v>0.55816223140555921</v>
      </c>
      <c r="Y41" s="13">
        <f>USDT_FinalReserves!G40/USDT_FinalReserves!$F40</f>
        <v>5.1759318471944378E-3</v>
      </c>
      <c r="Z41" s="2">
        <v>69706798802.720673</v>
      </c>
      <c r="AA41" s="2">
        <v>69346001162.831696</v>
      </c>
    </row>
    <row r="42" spans="1:27" s="2" customFormat="1" x14ac:dyDescent="0.3">
      <c r="A42" s="1">
        <v>44873</v>
      </c>
      <c r="B42" s="2">
        <v>49981855</v>
      </c>
      <c r="C42" s="20">
        <v>81315.278065451537</v>
      </c>
      <c r="D42" s="20">
        <f>_xlfn.XLOOKUP(A42,'BBG Data'!A:A,'BBG Data'!B:B)</f>
        <v>18698.63</v>
      </c>
      <c r="E42" s="21">
        <f t="shared" si="0"/>
        <v>1520484297.8929942</v>
      </c>
      <c r="F42" s="21">
        <v>1827431.7264740067</v>
      </c>
      <c r="G42">
        <f>_xlfn.XLOOKUP(A42,'BBG Data'!A:A,'BBG Data'!C:C)</f>
        <v>1712.42</v>
      </c>
      <c r="H42" s="2">
        <f t="shared" si="1"/>
        <v>3129330637.0486188</v>
      </c>
      <c r="I42" s="21">
        <v>6077722223</v>
      </c>
      <c r="J42" s="16">
        <f>J41-$J$1*J41*_xlfn.XLOOKUP(A42,'BBG Data'!A:A,'BBG Data'!F:F)</f>
        <v>2715386101.8908029</v>
      </c>
      <c r="K42" s="2">
        <f>K41-K41*L42/360*_xlfn.XLOOKUP(A42,'BBG Data'!A:A,'BBG Data'!J:J)</f>
        <v>258318462.68690109</v>
      </c>
      <c r="L42" s="2">
        <v>90</v>
      </c>
      <c r="M42" s="2">
        <f>M41-M41*$M$1*_xlfn.XLOOKUP(A42,'BBG Data'!A:A,'BBG Data'!F:F)</f>
        <v>7070379543.5640945</v>
      </c>
      <c r="N42" s="2">
        <f>N41-N41*O42/360*_xlfn.XLOOKUP('Tether Assets'!A42,'BBG Data'!A:A,'BBG Data'!V:V)</f>
        <v>35371045395.073639</v>
      </c>
      <c r="O42" s="2">
        <v>45</v>
      </c>
      <c r="P42" s="2">
        <f>P41-P41*Q42/360*_xlfn.XLOOKUP(A42,'BBG Data'!A:A,'BBG Data'!V:V)</f>
        <v>144450282.18918097</v>
      </c>
      <c r="Q42" s="2">
        <v>90</v>
      </c>
      <c r="R42" s="21">
        <v>6135946415</v>
      </c>
      <c r="S42" s="2">
        <f>S41-S41*T42/360*_xlfn.XLOOKUP('Tether Assets'!A42,'BBG Data'!A:A,'BBG Data'!AB:AB)</f>
        <v>123502158.9686199</v>
      </c>
      <c r="T42" s="16">
        <v>180</v>
      </c>
      <c r="U42" s="21">
        <v>1046907100</v>
      </c>
      <c r="V42" s="2">
        <f t="shared" si="2"/>
        <v>63643454472.314857</v>
      </c>
      <c r="W42" s="25">
        <f t="shared" si="3"/>
        <v>0.13816202149611218</v>
      </c>
      <c r="X42" s="2">
        <f t="shared" si="4"/>
        <v>0.55576878546811403</v>
      </c>
      <c r="Y42" s="13">
        <f>USDT_FinalReserves!G41/USDT_FinalReserves!$F41</f>
        <v>-5.0246741106775893E-3</v>
      </c>
      <c r="Z42" s="2">
        <v>69163629454.995392</v>
      </c>
      <c r="AA42" s="2">
        <v>69511154153.318405</v>
      </c>
    </row>
    <row r="43" spans="1:27" s="2" customFormat="1" x14ac:dyDescent="0.3">
      <c r="A43" s="1">
        <v>44874</v>
      </c>
      <c r="B43" s="2">
        <v>49981855</v>
      </c>
      <c r="C43" s="20">
        <v>81315.278065451537</v>
      </c>
      <c r="D43" s="20">
        <f>_xlfn.XLOOKUP(A43,'BBG Data'!A:A,'BBG Data'!B:B)</f>
        <v>15731.3</v>
      </c>
      <c r="E43" s="21">
        <f t="shared" si="0"/>
        <v>1279195033.8310378</v>
      </c>
      <c r="F43" s="21">
        <v>1827431.7264740067</v>
      </c>
      <c r="G43">
        <f>_xlfn.XLOOKUP(A43,'BBG Data'!A:A,'BBG Data'!C:C)</f>
        <v>1706.74</v>
      </c>
      <c r="H43" s="2">
        <f t="shared" si="1"/>
        <v>3118950824.8422461</v>
      </c>
      <c r="I43" s="21">
        <v>6077722223</v>
      </c>
      <c r="J43" s="16">
        <f>J42-$J$1*J42*_xlfn.XLOOKUP(A43,'BBG Data'!A:A,'BBG Data'!F:F)</f>
        <v>2715386101.8908029</v>
      </c>
      <c r="K43" s="2">
        <f>K42-K42*L43/360*_xlfn.XLOOKUP(A43,'BBG Data'!A:A,'BBG Data'!J:J)</f>
        <v>255903185.06077853</v>
      </c>
      <c r="L43" s="2">
        <v>90</v>
      </c>
      <c r="M43" s="2">
        <f>M42-M42*$M$1*_xlfn.XLOOKUP(A43,'BBG Data'!A:A,'BBG Data'!F:F)</f>
        <v>7070379543.5640945</v>
      </c>
      <c r="N43" s="2">
        <f>N42-N42*O43/360*_xlfn.XLOOKUP('Tether Assets'!A43,'BBG Data'!A:A,'BBG Data'!V:V)</f>
        <v>35317988826.981033</v>
      </c>
      <c r="O43" s="2">
        <v>45</v>
      </c>
      <c r="P43" s="2">
        <f>P42-P42*Q43/360*_xlfn.XLOOKUP(A43,'BBG Data'!A:A,'BBG Data'!V:V)</f>
        <v>144016931.34261343</v>
      </c>
      <c r="Q43" s="2">
        <v>90</v>
      </c>
      <c r="R43" s="21">
        <v>6135946415</v>
      </c>
      <c r="S43" s="2">
        <f>S42-S42*T43/360*_xlfn.XLOOKUP('Tether Assets'!A43,'BBG Data'!A:A,'BBG Data'!AB:AB)</f>
        <v>126614413.37462911</v>
      </c>
      <c r="T43" s="16">
        <v>180</v>
      </c>
      <c r="U43" s="21">
        <v>1046907100</v>
      </c>
      <c r="V43" s="2">
        <f t="shared" si="2"/>
        <v>63338992453.88723</v>
      </c>
      <c r="W43" s="25">
        <f t="shared" si="3"/>
        <v>0.13882614775238902</v>
      </c>
      <c r="X43" s="2">
        <f t="shared" si="4"/>
        <v>0.55760263083903072</v>
      </c>
      <c r="Y43" s="13">
        <f>USDT_FinalReserves!G42/USDT_FinalReserves!$F42</f>
        <v>-1.020025437791183E-3</v>
      </c>
      <c r="Z43" s="2">
        <v>69442798679.494598</v>
      </c>
      <c r="AA43" s="2">
        <v>69513632100.619095</v>
      </c>
    </row>
    <row r="44" spans="1:27" s="2" customFormat="1" x14ac:dyDescent="0.3">
      <c r="A44" s="1">
        <v>44875</v>
      </c>
      <c r="B44" s="2">
        <v>49981855</v>
      </c>
      <c r="C44" s="20">
        <v>81315.278065451537</v>
      </c>
      <c r="D44" s="20">
        <f>_xlfn.XLOOKUP(A44,'BBG Data'!A:A,'BBG Data'!B:B)</f>
        <v>17807.64</v>
      </c>
      <c r="E44" s="21">
        <f t="shared" si="0"/>
        <v>1448033198.2894573</v>
      </c>
      <c r="F44" s="21">
        <v>1827431.7264740067</v>
      </c>
      <c r="G44">
        <f>_xlfn.XLOOKUP(A44,'BBG Data'!A:A,'BBG Data'!C:C)</f>
        <v>1755.45</v>
      </c>
      <c r="H44" s="2">
        <f t="shared" si="1"/>
        <v>3207965024.2387953</v>
      </c>
      <c r="I44" s="21">
        <v>6077722223</v>
      </c>
      <c r="J44" s="16">
        <f>J43-$J$1*J43*_xlfn.XLOOKUP(A44,'BBG Data'!A:A,'BBG Data'!F:F)</f>
        <v>2715386101.8908029</v>
      </c>
      <c r="K44" s="2">
        <f>K43-K43*L44/360*_xlfn.XLOOKUP(A44,'BBG Data'!A:A,'BBG Data'!J:J)</f>
        <v>255409291.91361123</v>
      </c>
      <c r="L44" s="2">
        <v>90</v>
      </c>
      <c r="M44" s="2">
        <f>M43-M43*$M$1*_xlfn.XLOOKUP(A44,'BBG Data'!A:A,'BBG Data'!F:F)</f>
        <v>7070379543.5640945</v>
      </c>
      <c r="N44" s="2">
        <f>N43-N43*O44/360*_xlfn.XLOOKUP('Tether Assets'!A44,'BBG Data'!A:A,'BBG Data'!V:V)</f>
        <v>35432772290.668724</v>
      </c>
      <c r="O44" s="2">
        <v>45</v>
      </c>
      <c r="P44" s="2">
        <f>P43-P43*Q44/360*_xlfn.XLOOKUP(A44,'BBG Data'!A:A,'BBG Data'!V:V)</f>
        <v>144953041.3963404</v>
      </c>
      <c r="Q44" s="2">
        <v>90</v>
      </c>
      <c r="R44" s="21">
        <v>6135946415</v>
      </c>
      <c r="S44" s="2">
        <f>S43-S43*T44/360*_xlfn.XLOOKUP('Tether Assets'!A44,'BBG Data'!A:A,'BBG Data'!AB:AB)</f>
        <v>143099609.99600586</v>
      </c>
      <c r="T44" s="16">
        <v>180</v>
      </c>
      <c r="U44" s="21">
        <v>1046907100</v>
      </c>
      <c r="V44" s="2">
        <f t="shared" si="2"/>
        <v>63728555694.957832</v>
      </c>
      <c r="W44" s="25">
        <f t="shared" si="3"/>
        <v>0.1379775240314525</v>
      </c>
      <c r="X44" s="2">
        <f t="shared" si="4"/>
        <v>0.55599521916471339</v>
      </c>
      <c r="Y44" s="13">
        <f>USDT_FinalReserves!G43/USDT_FinalReserves!$F43</f>
        <v>9.8585388563323835E-3</v>
      </c>
      <c r="Z44" s="2">
        <v>70158178635.732376</v>
      </c>
      <c r="AA44" s="2">
        <v>69466521505.5625</v>
      </c>
    </row>
    <row r="45" spans="1:27" s="2" customFormat="1" x14ac:dyDescent="0.3">
      <c r="A45" s="1">
        <v>44876</v>
      </c>
      <c r="B45" s="2">
        <v>49981855</v>
      </c>
      <c r="C45" s="20">
        <v>81315.278065451537</v>
      </c>
      <c r="D45" s="20">
        <f>_xlfn.XLOOKUP(A45,'BBG Data'!A:A,'BBG Data'!B:B)</f>
        <v>16757.37</v>
      </c>
      <c r="E45" s="21">
        <f t="shared" si="0"/>
        <v>1362630201.1956556</v>
      </c>
      <c r="F45" s="21">
        <v>1827431.7264740067</v>
      </c>
      <c r="G45">
        <f>_xlfn.XLOOKUP(A45,'BBG Data'!A:A,'BBG Data'!C:C)</f>
        <v>1771.24</v>
      </c>
      <c r="H45" s="2">
        <f t="shared" si="1"/>
        <v>3236820171.1998196</v>
      </c>
      <c r="I45" s="21">
        <v>6077722223</v>
      </c>
      <c r="J45" s="16">
        <f>J44-$J$1*J44*_xlfn.XLOOKUP(A45,'BBG Data'!A:A,'BBG Data'!F:F)</f>
        <v>2715386101.8908029</v>
      </c>
      <c r="K45" s="2">
        <f>K44-K44*L45/360*_xlfn.XLOOKUP(A45,'BBG Data'!A:A,'BBG Data'!J:J)</f>
        <v>255409291.91361123</v>
      </c>
      <c r="L45" s="2">
        <v>90</v>
      </c>
      <c r="M45" s="2">
        <f>M44-M44*$M$1*_xlfn.XLOOKUP(A45,'BBG Data'!A:A,'BBG Data'!F:F)</f>
        <v>7070379543.5640945</v>
      </c>
      <c r="N45" s="2">
        <f>N44-N44*O45/360*_xlfn.XLOOKUP('Tether Assets'!A45,'BBG Data'!A:A,'BBG Data'!V:V)</f>
        <v>35432772290.668724</v>
      </c>
      <c r="O45" s="2">
        <v>45</v>
      </c>
      <c r="P45" s="2">
        <f>P44-P44*Q45/360*_xlfn.XLOOKUP(A45,'BBG Data'!A:A,'BBG Data'!V:V)</f>
        <v>144953041.3963404</v>
      </c>
      <c r="Q45" s="2">
        <v>90</v>
      </c>
      <c r="R45" s="21">
        <v>6135946415</v>
      </c>
      <c r="S45" s="2">
        <f>S44-S44*T45/360*_xlfn.XLOOKUP('Tether Assets'!A45,'BBG Data'!A:A,'BBG Data'!AB:AB)</f>
        <v>143099609.99600586</v>
      </c>
      <c r="T45" s="16">
        <v>180</v>
      </c>
      <c r="U45" s="21">
        <v>1046907100</v>
      </c>
      <c r="V45" s="2">
        <f t="shared" si="2"/>
        <v>63672007844.825058</v>
      </c>
      <c r="W45" s="25">
        <f t="shared" si="3"/>
        <v>0.13810006347405396</v>
      </c>
      <c r="X45" s="2">
        <f t="shared" si="4"/>
        <v>0.55648900498036546</v>
      </c>
      <c r="Y45" s="13">
        <f>USDT_FinalReserves!G44/USDT_FinalReserves!$F44</f>
        <v>2.8839597501481109E-3</v>
      </c>
      <c r="Z45" s="2">
        <v>68638997060.474342</v>
      </c>
      <c r="AA45" s="2">
        <v>68441044955.6614</v>
      </c>
    </row>
    <row r="46" spans="1:27" s="2" customFormat="1" x14ac:dyDescent="0.3">
      <c r="A46" s="1">
        <v>44877</v>
      </c>
      <c r="B46" s="2">
        <v>49981855</v>
      </c>
      <c r="C46" s="20">
        <v>81315.278065451537</v>
      </c>
      <c r="D46" s="20">
        <f>_xlfn.XLOOKUP(A46,'BBG Data'!A:A,'BBG Data'!B:B)</f>
        <v>16793.47</v>
      </c>
      <c r="E46" s="21">
        <f t="shared" si="0"/>
        <v>1365565682.7338185</v>
      </c>
      <c r="F46" s="21">
        <v>1827431.7264740067</v>
      </c>
      <c r="G46">
        <f>_xlfn.XLOOKUP(A46,'BBG Data'!A:A,'BBG Data'!C:C)</f>
        <v>1771.24</v>
      </c>
      <c r="H46" s="2">
        <f t="shared" si="1"/>
        <v>3236820171.1998196</v>
      </c>
      <c r="I46" s="21">
        <v>6077722223</v>
      </c>
      <c r="J46" s="16">
        <f>J45-$J$1*J45*_xlfn.XLOOKUP(A46,'BBG Data'!A:A,'BBG Data'!F:F)</f>
        <v>2715386101.8908029</v>
      </c>
      <c r="K46" s="2">
        <f>K45-K45*L46/360*_xlfn.XLOOKUP(A46,'BBG Data'!A:A,'BBG Data'!J:J)</f>
        <v>255409291.91361123</v>
      </c>
      <c r="L46" s="2">
        <v>90</v>
      </c>
      <c r="M46" s="2">
        <f>M45-M45*$M$1*_xlfn.XLOOKUP(A46,'BBG Data'!A:A,'BBG Data'!F:F)</f>
        <v>7070379543.5640945</v>
      </c>
      <c r="N46" s="2">
        <f>N45-N45*O46/360*_xlfn.XLOOKUP('Tether Assets'!A46,'BBG Data'!A:A,'BBG Data'!V:V)</f>
        <v>35432772290.668724</v>
      </c>
      <c r="O46" s="2">
        <v>45</v>
      </c>
      <c r="P46" s="2">
        <f>P45-P45*Q46/360*_xlfn.XLOOKUP(A46,'BBG Data'!A:A,'BBG Data'!V:V)</f>
        <v>144953041.3963404</v>
      </c>
      <c r="Q46" s="2">
        <v>90</v>
      </c>
      <c r="R46" s="21">
        <v>6135946415</v>
      </c>
      <c r="S46" s="2">
        <f>S45-S45*T46/360*_xlfn.XLOOKUP('Tether Assets'!A46,'BBG Data'!A:A,'BBG Data'!AB:AB)</f>
        <v>143099609.99600586</v>
      </c>
      <c r="T46" s="16">
        <v>180</v>
      </c>
      <c r="U46" s="21">
        <v>1046907100</v>
      </c>
      <c r="V46" s="2">
        <f t="shared" si="2"/>
        <v>63674943326.36322</v>
      </c>
      <c r="W46" s="25">
        <f t="shared" si="3"/>
        <v>0.13809369691657358</v>
      </c>
      <c r="X46" s="2">
        <f t="shared" si="4"/>
        <v>0.55646335025473914</v>
      </c>
      <c r="Y46" s="13">
        <f>USDT_FinalReserves!G45/USDT_FinalReserves!$F45</f>
        <v>3.8146516284013865E-3</v>
      </c>
      <c r="Z46" s="2">
        <v>68661317025.319923</v>
      </c>
      <c r="AA46" s="2">
        <v>68399398020.521103</v>
      </c>
    </row>
    <row r="47" spans="1:27" s="2" customFormat="1" x14ac:dyDescent="0.3">
      <c r="A47" s="1">
        <v>44878</v>
      </c>
      <c r="B47" s="2">
        <v>49981855</v>
      </c>
      <c r="C47" s="20">
        <v>81315.278065451537</v>
      </c>
      <c r="D47" s="20">
        <f>_xlfn.XLOOKUP(A47,'BBG Data'!A:A,'BBG Data'!B:B)</f>
        <v>16365.81</v>
      </c>
      <c r="E47" s="21">
        <f t="shared" si="0"/>
        <v>1330790390.9163473</v>
      </c>
      <c r="F47" s="21">
        <v>1827431.7264740067</v>
      </c>
      <c r="G47">
        <f>_xlfn.XLOOKUP(A47,'BBG Data'!A:A,'BBG Data'!C:C)</f>
        <v>1771.24</v>
      </c>
      <c r="H47" s="2">
        <f t="shared" si="1"/>
        <v>3236820171.1998196</v>
      </c>
      <c r="I47" s="21">
        <v>6077722223</v>
      </c>
      <c r="J47" s="16">
        <f>J46-$J$1*J46*_xlfn.XLOOKUP(A47,'BBG Data'!A:A,'BBG Data'!F:F)</f>
        <v>2715386101.8908029</v>
      </c>
      <c r="K47" s="2">
        <f>K46-K46*L47/360*_xlfn.XLOOKUP(A47,'BBG Data'!A:A,'BBG Data'!J:J)</f>
        <v>255409291.91361123</v>
      </c>
      <c r="L47" s="2">
        <v>90</v>
      </c>
      <c r="M47" s="2">
        <f>M46-M46*$M$1*_xlfn.XLOOKUP(A47,'BBG Data'!A:A,'BBG Data'!F:F)</f>
        <v>7070379543.5640945</v>
      </c>
      <c r="N47" s="2">
        <f>N46-N46*O47/360*_xlfn.XLOOKUP('Tether Assets'!A47,'BBG Data'!A:A,'BBG Data'!V:V)</f>
        <v>35432772290.668724</v>
      </c>
      <c r="O47" s="2">
        <v>45</v>
      </c>
      <c r="P47" s="2">
        <f>P46-P46*Q47/360*_xlfn.XLOOKUP(A47,'BBG Data'!A:A,'BBG Data'!V:V)</f>
        <v>144953041.3963404</v>
      </c>
      <c r="Q47" s="2">
        <v>90</v>
      </c>
      <c r="R47" s="21">
        <v>6135946415</v>
      </c>
      <c r="S47" s="2">
        <f>S46-S46*T47/360*_xlfn.XLOOKUP('Tether Assets'!A47,'BBG Data'!A:A,'BBG Data'!AB:AB)</f>
        <v>143099609.99600586</v>
      </c>
      <c r="T47" s="16">
        <v>180</v>
      </c>
      <c r="U47" s="21">
        <v>1046907100</v>
      </c>
      <c r="V47" s="2">
        <f t="shared" si="2"/>
        <v>63640168034.545746</v>
      </c>
      <c r="W47" s="25">
        <f t="shared" si="3"/>
        <v>0.13816915631205823</v>
      </c>
      <c r="X47" s="2">
        <f t="shared" si="4"/>
        <v>0.55676742197529672</v>
      </c>
      <c r="Y47" s="13">
        <f>USDT_FinalReserves!G46/USDT_FinalReserves!$F46</f>
        <v>3.2243474876107532E-3</v>
      </c>
      <c r="Z47" s="2">
        <v>67614584954.327332</v>
      </c>
      <c r="AA47" s="2">
        <v>67396572037.204002</v>
      </c>
    </row>
    <row r="48" spans="1:27" s="2" customFormat="1" x14ac:dyDescent="0.3">
      <c r="A48" s="1">
        <v>44879</v>
      </c>
      <c r="B48" s="2">
        <v>49981855</v>
      </c>
      <c r="C48" s="20">
        <v>81315.278065451537</v>
      </c>
      <c r="D48" s="20">
        <f>_xlfn.XLOOKUP(A48,'BBG Data'!A:A,'BBG Data'!B:B)</f>
        <v>16385.41</v>
      </c>
      <c r="E48" s="21">
        <f t="shared" si="0"/>
        <v>1332384170.3664303</v>
      </c>
      <c r="F48" s="21">
        <v>1827431.7264740067</v>
      </c>
      <c r="G48">
        <f>_xlfn.XLOOKUP(A48,'BBG Data'!A:A,'BBG Data'!C:C)</f>
        <v>1771.4</v>
      </c>
      <c r="H48" s="2">
        <f t="shared" si="1"/>
        <v>3237112560.2760553</v>
      </c>
      <c r="I48" s="21">
        <v>6077722223</v>
      </c>
      <c r="J48" s="16">
        <f>J47-$J$1*J47*_xlfn.XLOOKUP(A48,'BBG Data'!A:A,'BBG Data'!F:F)</f>
        <v>2715310674.4990835</v>
      </c>
      <c r="K48" s="2">
        <f>K47-K47*L48/360*_xlfn.XLOOKUP(A48,'BBG Data'!A:A,'BBG Data'!J:J)</f>
        <v>257957638.12367934</v>
      </c>
      <c r="L48" s="2">
        <v>90</v>
      </c>
      <c r="M48" s="2">
        <f>M47-M47*$M$1*_xlfn.XLOOKUP(A48,'BBG Data'!A:A,'BBG Data'!F:F)</f>
        <v>7069986744.7005634</v>
      </c>
      <c r="N48" s="2">
        <f>N47-N47*O48/360*_xlfn.XLOOKUP('Tether Assets'!A48,'BBG Data'!A:A,'BBG Data'!V:V)</f>
        <v>35441630483.741394</v>
      </c>
      <c r="O48" s="2">
        <v>45</v>
      </c>
      <c r="P48" s="2">
        <f>P47-P47*Q48/360*_xlfn.XLOOKUP(A48,'BBG Data'!A:A,'BBG Data'!V:V)</f>
        <v>145025517.91703856</v>
      </c>
      <c r="Q48" s="2">
        <v>90</v>
      </c>
      <c r="R48" s="21">
        <v>6135946415</v>
      </c>
      <c r="S48" s="2">
        <f>S47-S47*T48/360*_xlfn.XLOOKUP('Tether Assets'!A48,'BBG Data'!A:A,'BBG Data'!AB:AB)</f>
        <v>136130658.98920035</v>
      </c>
      <c r="T48" s="16">
        <v>180</v>
      </c>
      <c r="U48" s="21">
        <v>1046907100</v>
      </c>
      <c r="V48" s="2">
        <f t="shared" si="2"/>
        <v>63646096041.613449</v>
      </c>
      <c r="W48" s="25">
        <f t="shared" si="3"/>
        <v>0.13815510210948326</v>
      </c>
      <c r="X48" s="2">
        <f t="shared" si="4"/>
        <v>0.55685474346405706</v>
      </c>
      <c r="Y48" s="13">
        <f>USDT_FinalReserves!G47/USDT_FinalReserves!$F47</f>
        <v>3.8615134563736902E-3</v>
      </c>
      <c r="Z48" s="2">
        <v>66698998160.812523</v>
      </c>
      <c r="AA48" s="2">
        <v>66441439081.887901</v>
      </c>
    </row>
    <row r="49" spans="1:27" s="2" customFormat="1" x14ac:dyDescent="0.3">
      <c r="A49" s="1">
        <v>44880</v>
      </c>
      <c r="B49" s="2">
        <v>49981855</v>
      </c>
      <c r="C49" s="20">
        <v>81315.278065451537</v>
      </c>
      <c r="D49" s="20">
        <f>_xlfn.XLOOKUP(A49,'BBG Data'!A:A,'BBG Data'!B:B)</f>
        <v>16890.18</v>
      </c>
      <c r="E49" s="21">
        <f t="shared" si="0"/>
        <v>1373429683.2755282</v>
      </c>
      <c r="F49" s="21">
        <v>1827431.7264740067</v>
      </c>
      <c r="G49">
        <f>_xlfn.XLOOKUP(A49,'BBG Data'!A:A,'BBG Data'!C:C)</f>
        <v>1778.94</v>
      </c>
      <c r="H49" s="2">
        <f t="shared" si="1"/>
        <v>3250891395.4936695</v>
      </c>
      <c r="I49" s="21">
        <v>6077722223</v>
      </c>
      <c r="J49" s="16">
        <f>J48-$J$1*J48*_xlfn.XLOOKUP(A49,'BBG Data'!A:A,'BBG Data'!F:F)</f>
        <v>2715235249.2025695</v>
      </c>
      <c r="K49" s="2">
        <f>K48-K48*L49/360*_xlfn.XLOOKUP(A49,'BBG Data'!A:A,'BBG Data'!J:J)</f>
        <v>256561442.40733492</v>
      </c>
      <c r="L49" s="2">
        <v>90</v>
      </c>
      <c r="M49" s="2">
        <f>M48-M48*$M$1*_xlfn.XLOOKUP(A49,'BBG Data'!A:A,'BBG Data'!F:F)</f>
        <v>7069593967.6591911</v>
      </c>
      <c r="N49" s="2">
        <f>N48-N48*O49/360*_xlfn.XLOOKUP('Tether Assets'!A49,'BBG Data'!A:A,'BBG Data'!V:V)</f>
        <v>35366317018.963448</v>
      </c>
      <c r="O49" s="2">
        <v>45</v>
      </c>
      <c r="P49" s="2">
        <f>P48-P48*Q49/360*_xlfn.XLOOKUP(A49,'BBG Data'!A:A,'BBG Data'!V:V)</f>
        <v>144409159.46589115</v>
      </c>
      <c r="Q49" s="2">
        <v>90</v>
      </c>
      <c r="R49" s="21">
        <v>6135946415</v>
      </c>
      <c r="S49" s="2">
        <f>S48-S48*T49/360*_xlfn.XLOOKUP('Tether Assets'!A49,'BBG Data'!A:A,'BBG Data'!AB:AB)</f>
        <v>143250292.45433557</v>
      </c>
      <c r="T49" s="16">
        <v>180</v>
      </c>
      <c r="U49" s="21">
        <v>1046907100</v>
      </c>
      <c r="V49" s="2">
        <f t="shared" si="2"/>
        <v>63630245801.921959</v>
      </c>
      <c r="W49" s="25">
        <f t="shared" si="3"/>
        <v>0.1381883310583876</v>
      </c>
      <c r="X49" s="2">
        <f t="shared" si="4"/>
        <v>0.55580984441042669</v>
      </c>
      <c r="Y49" s="13">
        <f>USDT_FinalReserves!G48/USDT_FinalReserves!$F48</f>
        <v>3.5205639669054598E-3</v>
      </c>
      <c r="Z49" s="2">
        <v>66694024008.634727</v>
      </c>
      <c r="AA49" s="2">
        <v>66459223430.902</v>
      </c>
    </row>
    <row r="50" spans="1:27" s="2" customFormat="1" x14ac:dyDescent="0.3">
      <c r="A50" s="1">
        <v>44881</v>
      </c>
      <c r="B50" s="2">
        <v>49981855</v>
      </c>
      <c r="C50" s="20">
        <v>81315.278065451537</v>
      </c>
      <c r="D50" s="20">
        <f>_xlfn.XLOOKUP(A50,'BBG Data'!A:A,'BBG Data'!B:B)</f>
        <v>16531.47</v>
      </c>
      <c r="E50" s="21">
        <f t="shared" si="0"/>
        <v>1344261079.8806703</v>
      </c>
      <c r="F50" s="21">
        <v>1827431.7264740067</v>
      </c>
      <c r="G50">
        <f>_xlfn.XLOOKUP(A50,'BBG Data'!A:A,'BBG Data'!C:C)</f>
        <v>1773.87</v>
      </c>
      <c r="H50" s="2">
        <f t="shared" si="1"/>
        <v>3241626316.6404462</v>
      </c>
      <c r="I50" s="21">
        <v>6077722223</v>
      </c>
      <c r="J50" s="16">
        <f>J49-$J$1*J49*_xlfn.XLOOKUP(A50,'BBG Data'!A:A,'BBG Data'!F:F)</f>
        <v>2715159826.0012026</v>
      </c>
      <c r="K50" s="2">
        <f>K49-K49*L50/360*_xlfn.XLOOKUP(A50,'BBG Data'!A:A,'BBG Data'!J:J)</f>
        <v>255152278.68491259</v>
      </c>
      <c r="L50" s="2">
        <v>90</v>
      </c>
      <c r="M50" s="2">
        <f>M49-M49*$M$1*_xlfn.XLOOKUP(A50,'BBG Data'!A:A,'BBG Data'!F:F)</f>
        <v>7069201212.4387655</v>
      </c>
      <c r="N50" s="2">
        <f>N49-N49*O50/360*_xlfn.XLOOKUP('Tether Assets'!A50,'BBG Data'!A:A,'BBG Data'!V:V)</f>
        <v>35202747802.75074</v>
      </c>
      <c r="O50" s="2">
        <v>45</v>
      </c>
      <c r="P50" s="2">
        <f>P49-P49*Q50/360*_xlfn.XLOOKUP(A50,'BBG Data'!A:A,'BBG Data'!V:V)</f>
        <v>143073374.74083167</v>
      </c>
      <c r="Q50" s="2">
        <v>90</v>
      </c>
      <c r="R50" s="21">
        <v>6135946415</v>
      </c>
      <c r="S50" s="2">
        <f>S49-S49*T50/360*_xlfn.XLOOKUP('Tether Assets'!A50,'BBG Data'!A:A,'BBG Data'!AB:AB)</f>
        <v>138265182.27692467</v>
      </c>
      <c r="T50" s="16">
        <v>180</v>
      </c>
      <c r="U50" s="21">
        <v>1046907100</v>
      </c>
      <c r="V50" s="2">
        <f t="shared" si="2"/>
        <v>63420044666.414497</v>
      </c>
      <c r="W50" s="25">
        <f t="shared" si="3"/>
        <v>0.13864515698863372</v>
      </c>
      <c r="X50" s="2">
        <f t="shared" si="4"/>
        <v>0.55507289513772828</v>
      </c>
      <c r="Y50" s="13">
        <f>USDT_FinalReserves!G49/USDT_FinalReserves!$F49</f>
        <v>4.6678805938186199E-4</v>
      </c>
      <c r="Z50" s="2">
        <v>66156193324.310448</v>
      </c>
      <c r="AA50" s="2">
        <v>66125312403.212502</v>
      </c>
    </row>
    <row r="51" spans="1:27" s="2" customFormat="1" x14ac:dyDescent="0.3">
      <c r="A51" s="1">
        <v>44882</v>
      </c>
      <c r="B51" s="2">
        <v>49981855</v>
      </c>
      <c r="C51" s="20">
        <v>81315.278065451537</v>
      </c>
      <c r="D51" s="20">
        <f>_xlfn.XLOOKUP(A51,'BBG Data'!A:A,'BBG Data'!B:B)</f>
        <v>16680.759999999998</v>
      </c>
      <c r="E51" s="21">
        <f t="shared" si="0"/>
        <v>1356400637.7430613</v>
      </c>
      <c r="F51" s="21">
        <v>1827431.7264740067</v>
      </c>
      <c r="G51">
        <f>_xlfn.XLOOKUP(A51,'BBG Data'!A:A,'BBG Data'!C:C)</f>
        <v>1760.44</v>
      </c>
      <c r="H51" s="2">
        <f t="shared" si="1"/>
        <v>3217083908.5539002</v>
      </c>
      <c r="I51" s="21">
        <v>6077722223</v>
      </c>
      <c r="J51" s="16">
        <f>J50-$J$1*J50*_xlfn.XLOOKUP(A51,'BBG Data'!A:A,'BBG Data'!F:F)</f>
        <v>2715235247.1074805</v>
      </c>
      <c r="K51" s="2">
        <f>K50-K50*L51/360*_xlfn.XLOOKUP(A51,'BBG Data'!A:A,'BBG Data'!J:J)</f>
        <v>254167390.88918883</v>
      </c>
      <c r="L51" s="2">
        <v>90</v>
      </c>
      <c r="M51" s="2">
        <f>M50-M50*$M$1*_xlfn.XLOOKUP(A51,'BBG Data'!A:A,'BBG Data'!F:F)</f>
        <v>7069593945.8394566</v>
      </c>
      <c r="N51" s="2">
        <f>N50-N50*O51/360*_xlfn.XLOOKUP('Tether Assets'!A51,'BBG Data'!A:A,'BBG Data'!V:V)</f>
        <v>35193947115.800049</v>
      </c>
      <c r="O51" s="2">
        <v>45</v>
      </c>
      <c r="P51" s="2">
        <f>P50-P50*Q51/360*_xlfn.XLOOKUP(A51,'BBG Data'!A:A,'BBG Data'!V:V)</f>
        <v>143001838.05346122</v>
      </c>
      <c r="Q51" s="2">
        <v>90</v>
      </c>
      <c r="R51" s="21">
        <v>6135946415</v>
      </c>
      <c r="S51" s="2">
        <f>S50-S50*T51/360*_xlfn.XLOOKUP('Tether Assets'!A51,'BBG Data'!A:A,'BBG Data'!AB:AB)</f>
        <v>133584905.85685074</v>
      </c>
      <c r="T51" s="16">
        <v>180</v>
      </c>
      <c r="U51" s="21">
        <v>1046907100</v>
      </c>
      <c r="V51" s="2">
        <f t="shared" si="2"/>
        <v>63393572582.843452</v>
      </c>
      <c r="W51" s="25">
        <f t="shared" si="3"/>
        <v>0.13870424258889563</v>
      </c>
      <c r="X51" s="2">
        <f t="shared" si="4"/>
        <v>0.55516585801830609</v>
      </c>
      <c r="Y51" s="13">
        <f>USDT_FinalReserves!G50/USDT_FinalReserves!$F50</f>
        <v>3.3527149949175114E-3</v>
      </c>
      <c r="Z51" s="2">
        <v>66241863001.150528</v>
      </c>
      <c r="AA51" s="2">
        <v>66019772913.775299</v>
      </c>
    </row>
    <row r="52" spans="1:27" s="2" customFormat="1" x14ac:dyDescent="0.3">
      <c r="A52" s="1">
        <v>44883</v>
      </c>
      <c r="B52" s="2">
        <v>49981855</v>
      </c>
      <c r="C52" s="20">
        <v>81315.278065451537</v>
      </c>
      <c r="D52" s="20">
        <f>_xlfn.XLOOKUP(A52,'BBG Data'!A:A,'BBG Data'!B:B)</f>
        <v>16637.36</v>
      </c>
      <c r="E52" s="21">
        <f t="shared" si="0"/>
        <v>1352871554.6750209</v>
      </c>
      <c r="F52" s="21">
        <v>1827431.7264740067</v>
      </c>
      <c r="G52">
        <f>_xlfn.XLOOKUP(A52,'BBG Data'!A:A,'BBG Data'!C:C)</f>
        <v>1750.68</v>
      </c>
      <c r="H52" s="2">
        <f t="shared" si="1"/>
        <v>3199248174.9035139</v>
      </c>
      <c r="I52" s="21">
        <v>6077722223</v>
      </c>
      <c r="J52" s="16">
        <f>J51-$J$1*J51*_xlfn.XLOOKUP(A52,'BBG Data'!A:A,'BBG Data'!F:F)</f>
        <v>2715235247.1074805</v>
      </c>
      <c r="K52" s="2">
        <f>K51-K51*L52/360*_xlfn.XLOOKUP(A52,'BBG Data'!A:A,'BBG Data'!J:J)</f>
        <v>253134835.86370152</v>
      </c>
      <c r="L52" s="2">
        <v>90</v>
      </c>
      <c r="M52" s="2">
        <f>M51-M51*$M$1*_xlfn.XLOOKUP(A52,'BBG Data'!A:A,'BBG Data'!F:F)</f>
        <v>7069593945.8394566</v>
      </c>
      <c r="N52" s="2">
        <f>N51-N51*O52/360*_xlfn.XLOOKUP('Tether Assets'!A52,'BBG Data'!A:A,'BBG Data'!V:V)</f>
        <v>35110361491.400024</v>
      </c>
      <c r="O52" s="2">
        <v>45</v>
      </c>
      <c r="P52" s="2">
        <f>P51-P51*Q52/360*_xlfn.XLOOKUP(A52,'BBG Data'!A:A,'BBG Data'!V:V)</f>
        <v>142322579.3227073</v>
      </c>
      <c r="Q52" s="2">
        <v>90</v>
      </c>
      <c r="R52" s="21">
        <v>6135946415</v>
      </c>
      <c r="S52" s="2">
        <f>S51-S51*T52/360*_xlfn.XLOOKUP('Tether Assets'!A52,'BBG Data'!A:A,'BBG Data'!AB:AB)</f>
        <v>131380754.91021274</v>
      </c>
      <c r="T52" s="16">
        <v>180</v>
      </c>
      <c r="U52" s="21">
        <v>1046907100</v>
      </c>
      <c r="V52" s="2">
        <f t="shared" si="2"/>
        <v>63284706177.02211</v>
      </c>
      <c r="W52" s="25">
        <f t="shared" si="3"/>
        <v>0.13894285051291105</v>
      </c>
      <c r="X52" s="2">
        <f t="shared" si="4"/>
        <v>0.55480010277977965</v>
      </c>
      <c r="Y52" s="13">
        <f>USDT_FinalReserves!G51/USDT_FinalReserves!$F51</f>
        <v>2.0549434610720773E-3</v>
      </c>
      <c r="Z52" s="2">
        <v>66107917627.126755</v>
      </c>
      <c r="AA52" s="2">
        <v>65972069594.073799</v>
      </c>
    </row>
    <row r="53" spans="1:27" s="2" customFormat="1" x14ac:dyDescent="0.3">
      <c r="A53" s="1">
        <v>44884</v>
      </c>
      <c r="B53" s="2">
        <v>49981855</v>
      </c>
      <c r="C53" s="20">
        <v>81315.278065451537</v>
      </c>
      <c r="D53" s="20">
        <f>_xlfn.XLOOKUP(A53,'BBG Data'!A:A,'BBG Data'!B:B)</f>
        <v>16660.59</v>
      </c>
      <c r="E53" s="21">
        <f t="shared" si="0"/>
        <v>1354760508.5844812</v>
      </c>
      <c r="F53" s="21">
        <v>1827431.7264740067</v>
      </c>
      <c r="G53">
        <f>_xlfn.XLOOKUP(A53,'BBG Data'!A:A,'BBG Data'!C:C)</f>
        <v>1750.68</v>
      </c>
      <c r="H53" s="2">
        <f t="shared" si="1"/>
        <v>3199248174.9035139</v>
      </c>
      <c r="I53" s="21">
        <v>6077722223</v>
      </c>
      <c r="J53" s="16">
        <f>J52-$J$1*J52*_xlfn.XLOOKUP(A53,'BBG Data'!A:A,'BBG Data'!F:F)</f>
        <v>2715235247.1074805</v>
      </c>
      <c r="K53" s="2">
        <f>K52-K52*L53/360*_xlfn.XLOOKUP(A53,'BBG Data'!A:A,'BBG Data'!J:J)</f>
        <v>253134835.86370152</v>
      </c>
      <c r="L53" s="2">
        <v>90</v>
      </c>
      <c r="M53" s="2">
        <f>M52-M52*$M$1*_xlfn.XLOOKUP(A53,'BBG Data'!A:A,'BBG Data'!F:F)</f>
        <v>7069593945.8394566</v>
      </c>
      <c r="N53" s="2">
        <f>N52-N52*O53/360*_xlfn.XLOOKUP('Tether Assets'!A53,'BBG Data'!A:A,'BBG Data'!V:V)</f>
        <v>35110361491.400024</v>
      </c>
      <c r="O53" s="2">
        <v>45</v>
      </c>
      <c r="P53" s="2">
        <f>P52-P52*Q53/360*_xlfn.XLOOKUP(A53,'BBG Data'!A:A,'BBG Data'!V:V)</f>
        <v>142322579.3227073</v>
      </c>
      <c r="Q53" s="2">
        <v>90</v>
      </c>
      <c r="R53" s="21">
        <v>6135946415</v>
      </c>
      <c r="S53" s="2">
        <f>S52-S52*T53/360*_xlfn.XLOOKUP('Tether Assets'!A53,'BBG Data'!A:A,'BBG Data'!AB:AB)</f>
        <v>131380754.91021274</v>
      </c>
      <c r="T53" s="16">
        <v>180</v>
      </c>
      <c r="U53" s="21">
        <v>1046907100</v>
      </c>
      <c r="V53" s="2">
        <f t="shared" si="2"/>
        <v>63286595130.931572</v>
      </c>
      <c r="W53" s="25">
        <f t="shared" si="3"/>
        <v>0.13893870340023853</v>
      </c>
      <c r="X53" s="2">
        <f t="shared" si="4"/>
        <v>0.55478354332005608</v>
      </c>
      <c r="Y53" s="13">
        <f>USDT_FinalReserves!G52/USDT_FinalReserves!$F52</f>
        <v>3.7984594511072064E-3</v>
      </c>
      <c r="Z53" s="2">
        <v>66238300349.78994</v>
      </c>
      <c r="AA53" s="2">
        <v>65986696851.801003</v>
      </c>
    </row>
    <row r="54" spans="1:27" s="2" customFormat="1" x14ac:dyDescent="0.3">
      <c r="A54" s="1">
        <v>44885</v>
      </c>
      <c r="B54" s="2">
        <v>49981855</v>
      </c>
      <c r="C54" s="20">
        <v>81315.278065451537</v>
      </c>
      <c r="D54" s="20">
        <f>_xlfn.XLOOKUP(A54,'BBG Data'!A:A,'BBG Data'!B:B)</f>
        <v>16253.33</v>
      </c>
      <c r="E54" s="21">
        <f t="shared" si="0"/>
        <v>1321644048.4395454</v>
      </c>
      <c r="F54" s="21">
        <v>1827431.7264740067</v>
      </c>
      <c r="G54">
        <f>_xlfn.XLOOKUP(A54,'BBG Data'!A:A,'BBG Data'!C:C)</f>
        <v>1750.68</v>
      </c>
      <c r="H54" s="2">
        <f t="shared" si="1"/>
        <v>3199248174.9035139</v>
      </c>
      <c r="I54" s="21">
        <v>6077722223</v>
      </c>
      <c r="J54" s="16">
        <f>J53-$J$1*J53*_xlfn.XLOOKUP(A54,'BBG Data'!A:A,'BBG Data'!F:F)</f>
        <v>2715235247.1074805</v>
      </c>
      <c r="K54" s="2">
        <f>K53-K53*L54/360*_xlfn.XLOOKUP(A54,'BBG Data'!A:A,'BBG Data'!J:J)</f>
        <v>253134835.86370152</v>
      </c>
      <c r="L54" s="2">
        <v>90</v>
      </c>
      <c r="M54" s="2">
        <f>M53-M53*$M$1*_xlfn.XLOOKUP(A54,'BBG Data'!A:A,'BBG Data'!F:F)</f>
        <v>7069593945.8394566</v>
      </c>
      <c r="N54" s="2">
        <f>N53-N53*O54/360*_xlfn.XLOOKUP('Tether Assets'!A54,'BBG Data'!A:A,'BBG Data'!V:V)</f>
        <v>35110361491.400024</v>
      </c>
      <c r="O54" s="2">
        <v>45</v>
      </c>
      <c r="P54" s="2">
        <f>P53-P53*Q54/360*_xlfn.XLOOKUP(A54,'BBG Data'!A:A,'BBG Data'!V:V)</f>
        <v>142322579.3227073</v>
      </c>
      <c r="Q54" s="2">
        <v>90</v>
      </c>
      <c r="R54" s="21">
        <v>6135946415</v>
      </c>
      <c r="S54" s="2">
        <f>S53-S53*T54/360*_xlfn.XLOOKUP('Tether Assets'!A54,'BBG Data'!A:A,'BBG Data'!AB:AB)</f>
        <v>131380754.91021274</v>
      </c>
      <c r="T54" s="16">
        <v>180</v>
      </c>
      <c r="U54" s="21">
        <v>1046907100</v>
      </c>
      <c r="V54" s="2">
        <f t="shared" si="2"/>
        <v>63253478670.786636</v>
      </c>
      <c r="W54" s="25">
        <f t="shared" si="3"/>
        <v>0.13901144498110382</v>
      </c>
      <c r="X54" s="2">
        <f t="shared" si="4"/>
        <v>0.55507400113340488</v>
      </c>
      <c r="Y54" s="13">
        <f>USDT_FinalReserves!G53/USDT_FinalReserves!$F53</f>
        <v>3.2471458425967314E-3</v>
      </c>
      <c r="Z54" s="2">
        <v>66180078760.560074</v>
      </c>
      <c r="AA54" s="2">
        <v>65965182392.949997</v>
      </c>
    </row>
    <row r="55" spans="1:27" s="2" customFormat="1" x14ac:dyDescent="0.3">
      <c r="A55" s="1">
        <v>44886</v>
      </c>
      <c r="B55" s="2">
        <v>49981855</v>
      </c>
      <c r="C55" s="20">
        <v>81315.278065451537</v>
      </c>
      <c r="D55" s="20">
        <f>_xlfn.XLOOKUP(A55,'BBG Data'!A:A,'BBG Data'!B:B)</f>
        <v>15631.95</v>
      </c>
      <c r="E55" s="21">
        <f t="shared" si="0"/>
        <v>1271116360.9552352</v>
      </c>
      <c r="F55" s="21">
        <v>1827431.7264740067</v>
      </c>
      <c r="G55">
        <f>_xlfn.XLOOKUP(A55,'BBG Data'!A:A,'BBG Data'!C:C)</f>
        <v>1738.05</v>
      </c>
      <c r="H55" s="2">
        <f t="shared" si="1"/>
        <v>3176167712.1981473</v>
      </c>
      <c r="I55" s="21">
        <v>6077722223</v>
      </c>
      <c r="J55" s="16">
        <f>J54-$J$1*J54*_xlfn.XLOOKUP(A55,'BBG Data'!A:A,'BBG Data'!F:F)</f>
        <v>2715235247.1074805</v>
      </c>
      <c r="K55" s="2">
        <f>K54-K54*L55/360*_xlfn.XLOOKUP(A55,'BBG Data'!A:A,'BBG Data'!J:J)</f>
        <v>251924851.34827304</v>
      </c>
      <c r="L55" s="2">
        <v>90</v>
      </c>
      <c r="M55" s="2">
        <f>M54-M54*$M$1*_xlfn.XLOOKUP(A55,'BBG Data'!A:A,'BBG Data'!F:F)</f>
        <v>7069593945.8394566</v>
      </c>
      <c r="N55" s="2">
        <f>N54-N54*O55/360*_xlfn.XLOOKUP('Tether Assets'!A55,'BBG Data'!A:A,'BBG Data'!V:V)</f>
        <v>35277135708.484169</v>
      </c>
      <c r="O55" s="2">
        <v>45</v>
      </c>
      <c r="P55" s="2">
        <f>P54-P54*Q55/360*_xlfn.XLOOKUP(A55,'BBG Data'!A:A,'BBG Data'!V:V)</f>
        <v>143674643.82627299</v>
      </c>
      <c r="Q55" s="2">
        <v>90</v>
      </c>
      <c r="R55" s="21">
        <v>6135946415</v>
      </c>
      <c r="S55" s="2">
        <f>S54-S54*T55/360*_xlfn.XLOOKUP('Tether Assets'!A55,'BBG Data'!A:A,'BBG Data'!AB:AB)</f>
        <v>130553056.1542784</v>
      </c>
      <c r="T55" s="16">
        <v>180</v>
      </c>
      <c r="U55" s="21">
        <v>1046907100</v>
      </c>
      <c r="V55" s="2">
        <f t="shared" si="2"/>
        <v>63345959118.913322</v>
      </c>
      <c r="W55" s="25">
        <f t="shared" si="3"/>
        <v>0.13880849848056293</v>
      </c>
      <c r="X55" s="2">
        <f t="shared" si="4"/>
        <v>0.55689638611772807</v>
      </c>
      <c r="Y55" s="13">
        <f>USDT_FinalReserves!G54/USDT_FinalReserves!$F54</f>
        <v>5.223148822125781E-3</v>
      </c>
      <c r="Z55" s="2">
        <v>66310367880.837822</v>
      </c>
      <c r="AA55" s="2">
        <v>65964018960.946297</v>
      </c>
    </row>
    <row r="56" spans="1:27" s="2" customFormat="1" x14ac:dyDescent="0.3">
      <c r="A56" s="1">
        <v>44887</v>
      </c>
      <c r="B56" s="2">
        <v>49981855</v>
      </c>
      <c r="C56" s="20">
        <v>81315.278065451537</v>
      </c>
      <c r="D56" s="20">
        <f>_xlfn.XLOOKUP(A56,'BBG Data'!A:A,'BBG Data'!B:B)</f>
        <v>16130.03</v>
      </c>
      <c r="E56" s="21">
        <f t="shared" si="0"/>
        <v>1311617874.6540754</v>
      </c>
      <c r="F56" s="21">
        <v>1827431.7264740067</v>
      </c>
      <c r="G56">
        <f>_xlfn.XLOOKUP(A56,'BBG Data'!A:A,'BBG Data'!C:C)</f>
        <v>1740.25</v>
      </c>
      <c r="H56" s="2">
        <f t="shared" si="1"/>
        <v>3180188061.9963899</v>
      </c>
      <c r="I56" s="21">
        <v>6077722223</v>
      </c>
      <c r="J56" s="16">
        <f>J55-$J$1*J55*_xlfn.XLOOKUP(A56,'BBG Data'!A:A,'BBG Data'!F:F)</f>
        <v>2715235247.1074805</v>
      </c>
      <c r="K56" s="2">
        <f>K55-K55*L56/360*_xlfn.XLOOKUP(A56,'BBG Data'!A:A,'BBG Data'!J:J)</f>
        <v>249469843.67188409</v>
      </c>
      <c r="L56" s="2">
        <v>90</v>
      </c>
      <c r="M56" s="2">
        <f>M55-M55*$M$1*_xlfn.XLOOKUP(A56,'BBG Data'!A:A,'BBG Data'!F:F)</f>
        <v>7069593945.8394566</v>
      </c>
      <c r="N56" s="2">
        <f>N55-N55*O56/360*_xlfn.XLOOKUP('Tether Assets'!A56,'BBG Data'!A:A,'BBG Data'!V:V)</f>
        <v>35233039288.848564</v>
      </c>
      <c r="O56" s="2">
        <v>45</v>
      </c>
      <c r="P56" s="2">
        <f>P55-P55*Q56/360*_xlfn.XLOOKUP(A56,'BBG Data'!A:A,'BBG Data'!V:V)</f>
        <v>143315457.21670732</v>
      </c>
      <c r="Q56" s="2">
        <v>90</v>
      </c>
      <c r="R56" s="21">
        <v>6135946415</v>
      </c>
      <c r="S56" s="2">
        <f>S55-S55*T56/360*_xlfn.XLOOKUP('Tether Assets'!A56,'BBG Data'!A:A,'BBG Data'!AB:AB)</f>
        <v>129939456.79035327</v>
      </c>
      <c r="T56" s="16">
        <v>180</v>
      </c>
      <c r="U56" s="21">
        <v>1046907100</v>
      </c>
      <c r="V56" s="2">
        <f t="shared" si="2"/>
        <v>63342956769.124908</v>
      </c>
      <c r="W56" s="25">
        <f t="shared" si="3"/>
        <v>0.13881507777031035</v>
      </c>
      <c r="X56" s="2">
        <f t="shared" si="4"/>
        <v>0.55622662859372729</v>
      </c>
      <c r="Y56" s="13">
        <f>USDT_FinalReserves!G55/USDT_FinalReserves!$F55</f>
        <v>3.7215046341587204E-3</v>
      </c>
      <c r="Z56" s="2">
        <v>66186029270.023857</v>
      </c>
      <c r="AA56" s="2">
        <v>65939717655.378899</v>
      </c>
    </row>
    <row r="57" spans="1:27" s="2" customFormat="1" x14ac:dyDescent="0.3">
      <c r="A57" s="1">
        <v>44888</v>
      </c>
      <c r="B57" s="2">
        <v>49981855</v>
      </c>
      <c r="C57" s="20">
        <v>81315.278065451537</v>
      </c>
      <c r="D57" s="20">
        <f>_xlfn.XLOOKUP(A57,'BBG Data'!A:A,'BBG Data'!B:B)</f>
        <v>16471.900000000001</v>
      </c>
      <c r="E57" s="21">
        <f t="shared" si="0"/>
        <v>1339417128.7663114</v>
      </c>
      <c r="F57" s="21">
        <v>1827431.7264740067</v>
      </c>
      <c r="G57">
        <f>_xlfn.XLOOKUP(A57,'BBG Data'!A:A,'BBG Data'!C:C)</f>
        <v>1749.68</v>
      </c>
      <c r="H57" s="2">
        <f t="shared" si="1"/>
        <v>3197420743.1770401</v>
      </c>
      <c r="I57" s="21">
        <v>6077722223</v>
      </c>
      <c r="J57" s="16">
        <f>J56-$J$1*J56*_xlfn.XLOOKUP(A57,'BBG Data'!A:A,'BBG Data'!F:F)</f>
        <v>2715310670.3087893</v>
      </c>
      <c r="K57" s="2">
        <f>K56-K56*L57/360*_xlfn.XLOOKUP(A57,'BBG Data'!A:A,'BBG Data'!J:J)</f>
        <v>247303198.07959378</v>
      </c>
      <c r="L57" s="2">
        <v>90</v>
      </c>
      <c r="M57" s="2">
        <f>M56-M56*$M$1*_xlfn.XLOOKUP(A57,'BBG Data'!A:A,'BBG Data'!F:F)</f>
        <v>7069986701.05867</v>
      </c>
      <c r="N57" s="2">
        <f>N56-N56*O57/360*_xlfn.XLOOKUP('Tether Assets'!A57,'BBG Data'!A:A,'BBG Data'!V:V)</f>
        <v>34977599754.00441</v>
      </c>
      <c r="O57" s="2">
        <v>45</v>
      </c>
      <c r="P57" s="2">
        <f>P56-P56*Q57/360*_xlfn.XLOOKUP(A57,'BBG Data'!A:A,'BBG Data'!V:V)</f>
        <v>141237383.08706507</v>
      </c>
      <c r="Q57" s="2">
        <v>90</v>
      </c>
      <c r="R57" s="21">
        <v>6135946415</v>
      </c>
      <c r="S57" s="2">
        <f>S56-S56*T57/360*_xlfn.XLOOKUP('Tether Assets'!A57,'BBG Data'!A:A,'BBG Data'!AB:AB)</f>
        <v>130036911.38294604</v>
      </c>
      <c r="T57" s="16">
        <v>180</v>
      </c>
      <c r="U57" s="21">
        <v>1046907100</v>
      </c>
      <c r="V57" s="2">
        <f t="shared" si="2"/>
        <v>63128870082.86483</v>
      </c>
      <c r="W57" s="25">
        <f t="shared" si="3"/>
        <v>0.13928703114386162</v>
      </c>
      <c r="X57" s="2">
        <f t="shared" si="4"/>
        <v>0.55406662131116513</v>
      </c>
      <c r="Y57" s="13">
        <f>USDT_FinalReserves!G56/USDT_FinalReserves!$F56</f>
        <v>3.9024071910250679E-4</v>
      </c>
      <c r="Z57" s="2">
        <v>65623494965.44133</v>
      </c>
      <c r="AA57" s="2">
        <v>65597886005.575996</v>
      </c>
    </row>
    <row r="58" spans="1:27" s="2" customFormat="1" x14ac:dyDescent="0.3">
      <c r="A58" s="1">
        <v>44889</v>
      </c>
      <c r="B58" s="2">
        <v>49981855</v>
      </c>
      <c r="C58" s="20">
        <v>81315.278065451537</v>
      </c>
      <c r="D58" s="20">
        <f>_xlfn.XLOOKUP(A58,'BBG Data'!A:A,'BBG Data'!B:B)</f>
        <v>16543.55</v>
      </c>
      <c r="E58" s="21">
        <f t="shared" si="0"/>
        <v>1345243368.4397006</v>
      </c>
      <c r="F58" s="21">
        <v>1827431.7264740067</v>
      </c>
      <c r="G58">
        <f>_xlfn.XLOOKUP(A58,'BBG Data'!A:A,'BBG Data'!C:C)</f>
        <v>1755.24</v>
      </c>
      <c r="H58" s="2">
        <f t="shared" si="1"/>
        <v>3207581263.5762353</v>
      </c>
      <c r="I58" s="21">
        <v>6077722223</v>
      </c>
      <c r="J58" s="16">
        <f>J57-$J$1*J57*_xlfn.XLOOKUP(A58,'BBG Data'!A:A,'BBG Data'!F:F)</f>
        <v>2715310670.3087893</v>
      </c>
      <c r="K58" s="2">
        <f>K57-K57*L58/360*_xlfn.XLOOKUP(A58,'BBG Data'!A:A,'BBG Data'!J:J)</f>
        <v>247303198.07959378</v>
      </c>
      <c r="L58" s="2">
        <v>90</v>
      </c>
      <c r="M58" s="2">
        <f>M57-M57*$M$1*_xlfn.XLOOKUP(A58,'BBG Data'!A:A,'BBG Data'!F:F)</f>
        <v>7069986701.05867</v>
      </c>
      <c r="N58" s="2">
        <f>N57-N57*O58/360*_xlfn.XLOOKUP('Tether Assets'!A58,'BBG Data'!A:A,'BBG Data'!V:V)</f>
        <v>34977599754.00441</v>
      </c>
      <c r="O58" s="2">
        <v>45</v>
      </c>
      <c r="P58" s="2">
        <f>P57-P57*Q58/360*_xlfn.XLOOKUP(A58,'BBG Data'!A:A,'BBG Data'!V:V)</f>
        <v>141237383.08706507</v>
      </c>
      <c r="Q58" s="2">
        <v>90</v>
      </c>
      <c r="R58" s="21">
        <v>6135946415</v>
      </c>
      <c r="S58" s="2">
        <f>S57-S57*T58/360*_xlfn.XLOOKUP('Tether Assets'!A58,'BBG Data'!A:A,'BBG Data'!AB:AB)</f>
        <v>130036911.38294604</v>
      </c>
      <c r="T58" s="16">
        <v>180</v>
      </c>
      <c r="U58" s="21">
        <v>1046907100</v>
      </c>
      <c r="V58" s="2">
        <f t="shared" si="2"/>
        <v>63144856842.937408</v>
      </c>
      <c r="W58" s="25">
        <f t="shared" si="3"/>
        <v>0.1392517670153253</v>
      </c>
      <c r="X58" s="2">
        <f t="shared" si="4"/>
        <v>0.55392634495958259</v>
      </c>
      <c r="Y58" s="13">
        <f>USDT_FinalReserves!G57/USDT_FinalReserves!$F57</f>
        <v>4.0209461384884968E-3</v>
      </c>
      <c r="Z58" s="2">
        <v>65808324289.620148</v>
      </c>
      <c r="AA58" s="2">
        <v>65543712562.187401</v>
      </c>
    </row>
    <row r="59" spans="1:27" s="2" customFormat="1" x14ac:dyDescent="0.3">
      <c r="A59" s="1">
        <v>44890</v>
      </c>
      <c r="B59" s="2">
        <v>49981855</v>
      </c>
      <c r="C59" s="20">
        <v>81315.278065451537</v>
      </c>
      <c r="D59" s="20">
        <f>_xlfn.XLOOKUP(A59,'BBG Data'!A:A,'BBG Data'!B:B)</f>
        <v>16497.05</v>
      </c>
      <c r="E59" s="21">
        <f t="shared" si="0"/>
        <v>1341462208.0096571</v>
      </c>
      <c r="F59" s="21">
        <v>1827431.7264740067</v>
      </c>
      <c r="G59">
        <f>_xlfn.XLOOKUP(A59,'BBG Data'!A:A,'BBG Data'!C:C)</f>
        <v>1754.93</v>
      </c>
      <c r="H59" s="2">
        <f t="shared" si="1"/>
        <v>3207014759.7410288</v>
      </c>
      <c r="I59" s="21">
        <v>6077722223</v>
      </c>
      <c r="J59" s="16">
        <f>J58-$J$1*J58*_xlfn.XLOOKUP(A59,'BBG Data'!A:A,'BBG Data'!F:F)</f>
        <v>2715235245.0123916</v>
      </c>
      <c r="K59" s="2">
        <f>K58-K58*L59/360*_xlfn.XLOOKUP(A59,'BBG Data'!A:A,'BBG Data'!J:J)</f>
        <v>246247831.68178913</v>
      </c>
      <c r="L59" s="2">
        <v>90</v>
      </c>
      <c r="M59" s="2">
        <f>M58-M58*$M$1*_xlfn.XLOOKUP(A59,'BBG Data'!A:A,'BBG Data'!F:F)</f>
        <v>7069593924.019722</v>
      </c>
      <c r="N59" s="2">
        <f>N58-N58*O59/360*_xlfn.XLOOKUP('Tether Assets'!A59,'BBG Data'!A:A,'BBG Data'!V:V)</f>
        <v>34898900154.557899</v>
      </c>
      <c r="O59" s="2">
        <v>45</v>
      </c>
      <c r="P59" s="2">
        <f>P58-P58*Q59/360*_xlfn.XLOOKUP(A59,'BBG Data'!A:A,'BBG Data'!V:V)</f>
        <v>140601814.86317328</v>
      </c>
      <c r="Q59" s="2">
        <v>90</v>
      </c>
      <c r="R59" s="21">
        <v>6135946415</v>
      </c>
      <c r="S59" s="2">
        <f>S58-S58*T59/360*_xlfn.XLOOKUP('Tether Assets'!A59,'BBG Data'!A:A,'BBG Data'!AB:AB)</f>
        <v>132117501.96507318</v>
      </c>
      <c r="T59" s="16">
        <v>180</v>
      </c>
      <c r="U59" s="21">
        <v>1046907100</v>
      </c>
      <c r="V59" s="2">
        <f t="shared" si="2"/>
        <v>63061731032.850731</v>
      </c>
      <c r="W59" s="25">
        <f t="shared" si="3"/>
        <v>0.13943412786166429</v>
      </c>
      <c r="X59" s="2">
        <f t="shared" si="4"/>
        <v>0.55340853451006644</v>
      </c>
      <c r="Y59" s="13">
        <f>USDT_FinalReserves!G58/USDT_FinalReserves!$F58</f>
        <v>2.4555264386833613E-3</v>
      </c>
      <c r="Z59" s="2">
        <v>65528505677.570885</v>
      </c>
      <c r="AA59" s="2">
        <v>65367598699.392197</v>
      </c>
    </row>
    <row r="60" spans="1:27" s="2" customFormat="1" x14ac:dyDescent="0.3">
      <c r="A60" s="1">
        <v>44891</v>
      </c>
      <c r="B60" s="2">
        <v>49981855</v>
      </c>
      <c r="C60" s="20">
        <v>81315.278065451537</v>
      </c>
      <c r="D60" s="20">
        <f>_xlfn.XLOOKUP(A60,'BBG Data'!A:A,'BBG Data'!B:B)</f>
        <v>16509.39</v>
      </c>
      <c r="E60" s="21">
        <f t="shared" si="0"/>
        <v>1342465638.5409849</v>
      </c>
      <c r="F60" s="21">
        <v>1827431.7264740067</v>
      </c>
      <c r="G60">
        <f>_xlfn.XLOOKUP(A60,'BBG Data'!A:A,'BBG Data'!C:C)</f>
        <v>1754.93</v>
      </c>
      <c r="H60" s="2">
        <f t="shared" si="1"/>
        <v>3207014759.7410288</v>
      </c>
      <c r="I60" s="21">
        <v>6077722223</v>
      </c>
      <c r="J60" s="16">
        <f>J59-$J$1*J59*_xlfn.XLOOKUP(A60,'BBG Data'!A:A,'BBG Data'!F:F)</f>
        <v>2715235245.0123916</v>
      </c>
      <c r="K60" s="2">
        <f>K59-K59*L60/360*_xlfn.XLOOKUP(A60,'BBG Data'!A:A,'BBG Data'!J:J)</f>
        <v>246247831.68178913</v>
      </c>
      <c r="L60" s="2">
        <v>90</v>
      </c>
      <c r="M60" s="2">
        <f>M59-M59*$M$1*_xlfn.XLOOKUP(A60,'BBG Data'!A:A,'BBG Data'!F:F)</f>
        <v>7069593924.019722</v>
      </c>
      <c r="N60" s="2">
        <f>N59-N59*O60/360*_xlfn.XLOOKUP('Tether Assets'!A60,'BBG Data'!A:A,'BBG Data'!V:V)</f>
        <v>34898900154.557899</v>
      </c>
      <c r="O60" s="2">
        <v>45</v>
      </c>
      <c r="P60" s="2">
        <f>P59-P59*Q60/360*_xlfn.XLOOKUP(A60,'BBG Data'!A:A,'BBG Data'!V:V)</f>
        <v>140601814.86317328</v>
      </c>
      <c r="Q60" s="2">
        <v>90</v>
      </c>
      <c r="R60" s="21">
        <v>6135946415</v>
      </c>
      <c r="S60" s="2">
        <f>S59-S59*T60/360*_xlfn.XLOOKUP('Tether Assets'!A60,'BBG Data'!A:A,'BBG Data'!AB:AB)</f>
        <v>132117501.96507318</v>
      </c>
      <c r="T60" s="16">
        <v>180</v>
      </c>
      <c r="U60" s="21">
        <v>1046907100</v>
      </c>
      <c r="V60" s="2">
        <f t="shared" si="2"/>
        <v>63062734463.382057</v>
      </c>
      <c r="W60" s="25">
        <f t="shared" si="3"/>
        <v>0.13943190923822216</v>
      </c>
      <c r="X60" s="2">
        <f t="shared" si="4"/>
        <v>0.5533997288814404</v>
      </c>
      <c r="Y60" s="13">
        <f>USDT_FinalReserves!G59/USDT_FinalReserves!$F59</f>
        <v>3.7845759814694228E-3</v>
      </c>
      <c r="Z60" s="2">
        <v>65593947244.387581</v>
      </c>
      <c r="AA60" s="2">
        <v>65345701967.116699</v>
      </c>
    </row>
    <row r="61" spans="1:27" s="2" customFormat="1" x14ac:dyDescent="0.3">
      <c r="A61" s="1">
        <v>44892</v>
      </c>
      <c r="B61" s="2">
        <v>49981855</v>
      </c>
      <c r="C61" s="20">
        <v>81315.278065451537</v>
      </c>
      <c r="D61" s="20">
        <f>_xlfn.XLOOKUP(A61,'BBG Data'!A:A,'BBG Data'!B:B)</f>
        <v>16571.89</v>
      </c>
      <c r="E61" s="21">
        <f t="shared" si="0"/>
        <v>1347547843.4200757</v>
      </c>
      <c r="F61" s="21">
        <v>1827431.7264740067</v>
      </c>
      <c r="G61">
        <f>_xlfn.XLOOKUP(A61,'BBG Data'!A:A,'BBG Data'!C:C)</f>
        <v>1754.93</v>
      </c>
      <c r="H61" s="2">
        <f t="shared" si="1"/>
        <v>3207014759.7410288</v>
      </c>
      <c r="I61" s="21">
        <v>6077722223</v>
      </c>
      <c r="J61" s="16">
        <f>J60-$J$1*J60*_xlfn.XLOOKUP(A61,'BBG Data'!A:A,'BBG Data'!F:F)</f>
        <v>2715235245.0123916</v>
      </c>
      <c r="K61" s="2">
        <f>K60-K60*L61/360*_xlfn.XLOOKUP(A61,'BBG Data'!A:A,'BBG Data'!J:J)</f>
        <v>246247831.68178913</v>
      </c>
      <c r="L61" s="2">
        <v>90</v>
      </c>
      <c r="M61" s="2">
        <f>M60-M60*$M$1*_xlfn.XLOOKUP(A61,'BBG Data'!A:A,'BBG Data'!F:F)</f>
        <v>7069593924.019722</v>
      </c>
      <c r="N61" s="2">
        <f>N60-N60*O61/360*_xlfn.XLOOKUP('Tether Assets'!A61,'BBG Data'!A:A,'BBG Data'!V:V)</f>
        <v>34898900154.557899</v>
      </c>
      <c r="O61" s="2">
        <v>45</v>
      </c>
      <c r="P61" s="2">
        <f>P60-P60*Q61/360*_xlfn.XLOOKUP(A61,'BBG Data'!A:A,'BBG Data'!V:V)</f>
        <v>140601814.86317328</v>
      </c>
      <c r="Q61" s="2">
        <v>90</v>
      </c>
      <c r="R61" s="21">
        <v>6135946415</v>
      </c>
      <c r="S61" s="2">
        <f>S60-S60*T61/360*_xlfn.XLOOKUP('Tether Assets'!A61,'BBG Data'!A:A,'BBG Data'!AB:AB)</f>
        <v>132117501.96507318</v>
      </c>
      <c r="T61" s="16">
        <v>180</v>
      </c>
      <c r="U61" s="21">
        <v>1046907100</v>
      </c>
      <c r="V61" s="2">
        <f t="shared" si="2"/>
        <v>63067816668.261147</v>
      </c>
      <c r="W61" s="25">
        <f t="shared" si="3"/>
        <v>0.13942067337234212</v>
      </c>
      <c r="X61" s="2">
        <f t="shared" si="4"/>
        <v>0.55335513417449189</v>
      </c>
      <c r="Y61" s="13">
        <f>USDT_FinalReserves!G60/USDT_FinalReserves!$F60</f>
        <v>3.8490038025824538E-3</v>
      </c>
      <c r="Z61" s="2">
        <v>65590977167.795341</v>
      </c>
      <c r="AA61" s="2">
        <v>65338517247.261398</v>
      </c>
    </row>
    <row r="62" spans="1:27" s="2" customFormat="1" x14ac:dyDescent="0.3">
      <c r="A62" s="1">
        <v>44893</v>
      </c>
      <c r="B62" s="2">
        <v>49981855</v>
      </c>
      <c r="C62" s="20">
        <v>81315.278065451537</v>
      </c>
      <c r="D62" s="20">
        <f>_xlfn.XLOOKUP(A62,'BBG Data'!A:A,'BBG Data'!B:B)</f>
        <v>16196.39</v>
      </c>
      <c r="E62" s="21">
        <f t="shared" si="0"/>
        <v>1317013956.5064986</v>
      </c>
      <c r="F62" s="21">
        <v>1827431.7264740067</v>
      </c>
      <c r="G62">
        <f>_xlfn.XLOOKUP(A62,'BBG Data'!A:A,'BBG Data'!C:C)</f>
        <v>1741.36</v>
      </c>
      <c r="H62" s="2">
        <f t="shared" si="1"/>
        <v>3182216511.2127762</v>
      </c>
      <c r="I62" s="21">
        <v>6077722223</v>
      </c>
      <c r="J62" s="16">
        <f>J61-$J$1*J61*_xlfn.XLOOKUP(A62,'BBG Data'!A:A,'BBG Data'!F:F)</f>
        <v>2715235245.0123916</v>
      </c>
      <c r="K62" s="2">
        <f>K61-K61*L62/360*_xlfn.XLOOKUP(A62,'BBG Data'!A:A,'BBG Data'!J:J)</f>
        <v>246961334.7740871</v>
      </c>
      <c r="L62" s="2">
        <v>90</v>
      </c>
      <c r="M62" s="2">
        <f>M61-M61*$M$1*_xlfn.XLOOKUP(A62,'BBG Data'!A:A,'BBG Data'!F:F)</f>
        <v>7069593924.019722</v>
      </c>
      <c r="N62" s="2">
        <f>N61-N61*O62/360*_xlfn.XLOOKUP('Tether Assets'!A62,'BBG Data'!A:A,'BBG Data'!V:V)</f>
        <v>34894537792.038582</v>
      </c>
      <c r="O62" s="2">
        <v>45</v>
      </c>
      <c r="P62" s="2">
        <f>P61-P61*Q62/360*_xlfn.XLOOKUP(A62,'BBG Data'!A:A,'BBG Data'!V:V)</f>
        <v>140566664.40945747</v>
      </c>
      <c r="Q62" s="2">
        <v>90</v>
      </c>
      <c r="R62" s="21">
        <v>6135946415</v>
      </c>
      <c r="S62" s="2">
        <f>S61-S61*T62/360*_xlfn.XLOOKUP('Tether Assets'!A62,'BBG Data'!A:A,'BBG Data'!AB:AB)</f>
        <v>128682446.9139813</v>
      </c>
      <c r="T62" s="16">
        <v>180</v>
      </c>
      <c r="U62" s="21">
        <v>1046907100</v>
      </c>
      <c r="V62" s="2">
        <f t="shared" si="2"/>
        <v>63005365467.887497</v>
      </c>
      <c r="W62" s="25">
        <f t="shared" si="3"/>
        <v>0.13955886776807885</v>
      </c>
      <c r="X62" s="2">
        <f t="shared" si="4"/>
        <v>0.55383438430848542</v>
      </c>
      <c r="Y62" s="13">
        <f>USDT_FinalReserves!G61/USDT_FinalReserves!$F61</f>
        <v>2.7812554224835679E-3</v>
      </c>
      <c r="Z62" s="2">
        <v>65615148180.19603</v>
      </c>
      <c r="AA62" s="2">
        <v>65432655693.522797</v>
      </c>
    </row>
    <row r="63" spans="1:27" s="2" customFormat="1" x14ac:dyDescent="0.3">
      <c r="A63" s="1">
        <v>44894</v>
      </c>
      <c r="B63" s="2">
        <v>49981855</v>
      </c>
      <c r="C63" s="20">
        <v>81315.278065451537</v>
      </c>
      <c r="D63" s="20">
        <f>_xlfn.XLOOKUP(A63,'BBG Data'!A:A,'BBG Data'!B:B)</f>
        <v>16460.7</v>
      </c>
      <c r="E63" s="21">
        <f t="shared" si="0"/>
        <v>1338506397.6519783</v>
      </c>
      <c r="F63" s="21">
        <v>1827431.7264740067</v>
      </c>
      <c r="G63">
        <f>_xlfn.XLOOKUP(A63,'BBG Data'!A:A,'BBG Data'!C:C)</f>
        <v>1749.85</v>
      </c>
      <c r="H63" s="2">
        <f t="shared" si="1"/>
        <v>3197731406.5705404</v>
      </c>
      <c r="I63" s="21">
        <v>6077722223</v>
      </c>
      <c r="J63" s="16">
        <f>J62-$J$1*J62*_xlfn.XLOOKUP(A63,'BBG Data'!A:A,'BBG Data'!F:F)</f>
        <v>2715159821.811141</v>
      </c>
      <c r="K63" s="2">
        <f>K62-K62*L63/360*_xlfn.XLOOKUP(A63,'BBG Data'!A:A,'BBG Data'!J:J)</f>
        <v>246629171.77881593</v>
      </c>
      <c r="L63" s="2">
        <v>90</v>
      </c>
      <c r="M63" s="2">
        <f>M62-M62*$M$1*_xlfn.XLOOKUP(A63,'BBG Data'!A:A,'BBG Data'!F:F)</f>
        <v>7069201168.8017206</v>
      </c>
      <c r="N63" s="2">
        <f>N62-N62*O63/360*_xlfn.XLOOKUP('Tether Assets'!A63,'BBG Data'!A:A,'BBG Data'!V:V)</f>
        <v>34741874189.19841</v>
      </c>
      <c r="O63" s="2">
        <v>45</v>
      </c>
      <c r="P63" s="2">
        <f>P62-P62*Q63/360*_xlfn.XLOOKUP(A63,'BBG Data'!A:A,'BBG Data'!V:V)</f>
        <v>139336706.09587473</v>
      </c>
      <c r="Q63" s="2">
        <v>90</v>
      </c>
      <c r="R63" s="21">
        <v>6135946415</v>
      </c>
      <c r="S63" s="2">
        <f>S62-S62*T63/360*_xlfn.XLOOKUP('Tether Assets'!A63,'BBG Data'!A:A,'BBG Data'!AB:AB)</f>
        <v>123696002.09606449</v>
      </c>
      <c r="T63" s="16">
        <v>180</v>
      </c>
      <c r="U63" s="21">
        <v>1046907100</v>
      </c>
      <c r="V63" s="2">
        <f t="shared" si="2"/>
        <v>62882692457.004547</v>
      </c>
      <c r="W63" s="25">
        <f t="shared" si="3"/>
        <v>0.13982992300819805</v>
      </c>
      <c r="X63" s="2">
        <f t="shared" si="4"/>
        <v>0.55248706490983734</v>
      </c>
      <c r="Y63" s="13">
        <f>USDT_FinalReserves!G62/USDT_FinalReserves!$F62</f>
        <v>1.8252533089990071E-3</v>
      </c>
      <c r="Z63" s="2">
        <v>65481111615.118126</v>
      </c>
      <c r="AA63" s="2">
        <v>65361591999.465698</v>
      </c>
    </row>
    <row r="64" spans="1:27" s="2" customFormat="1" x14ac:dyDescent="0.3">
      <c r="A64" s="1">
        <v>44895</v>
      </c>
      <c r="B64" s="2">
        <v>49981855</v>
      </c>
      <c r="C64" s="20">
        <v>81315.278065451537</v>
      </c>
      <c r="D64" s="20">
        <f>_xlfn.XLOOKUP(A64,'BBG Data'!A:A,'BBG Data'!B:B)</f>
        <v>17104.5</v>
      </c>
      <c r="E64" s="21">
        <f t="shared" si="0"/>
        <v>1390857173.6705158</v>
      </c>
      <c r="F64" s="21">
        <v>1827431.7264740067</v>
      </c>
      <c r="G64">
        <f>_xlfn.XLOOKUP(A64,'BBG Data'!A:A,'BBG Data'!C:C)</f>
        <v>1768.52</v>
      </c>
      <c r="H64" s="2">
        <f t="shared" si="1"/>
        <v>3231849556.90381</v>
      </c>
      <c r="I64" s="21">
        <v>6077722223</v>
      </c>
      <c r="J64" s="16">
        <f>J63-$J$1*J63*_xlfn.XLOOKUP(A64,'BBG Data'!A:A,'BBG Data'!F:F)</f>
        <v>2715084400.7049794</v>
      </c>
      <c r="K64" s="2">
        <f>K63-K63*L64/360*_xlfn.XLOOKUP(A64,'BBG Data'!A:A,'BBG Data'!J:J)</f>
        <v>246123581.97666937</v>
      </c>
      <c r="L64" s="2">
        <v>90</v>
      </c>
      <c r="M64" s="2">
        <f>M63-M63*$M$1*_xlfn.XLOOKUP(A64,'BBG Data'!A:A,'BBG Data'!F:F)</f>
        <v>7068808435.4034538</v>
      </c>
      <c r="N64" s="2">
        <f>N63-N63*O64/360*_xlfn.XLOOKUP('Tether Assets'!A64,'BBG Data'!A:A,'BBG Data'!V:V)</f>
        <v>34637648566.630814</v>
      </c>
      <c r="O64" s="2">
        <v>45</v>
      </c>
      <c r="P64" s="2">
        <f>P63-P63*Q64/360*_xlfn.XLOOKUP(A64,'BBG Data'!A:A,'BBG Data'!V:V)</f>
        <v>138500685.85929948</v>
      </c>
      <c r="Q64" s="2">
        <v>90</v>
      </c>
      <c r="R64" s="21">
        <v>6135946415</v>
      </c>
      <c r="S64" s="2">
        <f>S63-S63*T64/360*_xlfn.XLOOKUP('Tether Assets'!A64,'BBG Data'!A:A,'BBG Data'!AB:AB)</f>
        <v>133214409.45735666</v>
      </c>
      <c r="T64" s="16">
        <v>180</v>
      </c>
      <c r="U64" s="21">
        <v>1046907100</v>
      </c>
      <c r="V64" s="2">
        <f t="shared" si="2"/>
        <v>62872644403.606895</v>
      </c>
      <c r="W64" s="25">
        <f t="shared" si="3"/>
        <v>0.13985107047923931</v>
      </c>
      <c r="X64" s="2">
        <f t="shared" si="4"/>
        <v>0.55091763508906444</v>
      </c>
      <c r="Y64" s="13">
        <f>USDT_FinalReserves!G63/USDT_FinalReserves!$F63</f>
        <v>3.6095106443179295E-3</v>
      </c>
      <c r="Z64" s="2">
        <v>65603200612.733688</v>
      </c>
      <c r="AA64" s="2">
        <v>65366405161.820702</v>
      </c>
    </row>
    <row r="65" spans="1:27" s="2" customFormat="1" x14ac:dyDescent="0.3">
      <c r="A65" s="1">
        <v>44896</v>
      </c>
      <c r="B65" s="2">
        <v>49981855</v>
      </c>
      <c r="C65" s="20">
        <v>81315.278065451537</v>
      </c>
      <c r="D65" s="20">
        <f>_xlfn.XLOOKUP(A65,'BBG Data'!A:A,'BBG Data'!B:B)</f>
        <v>16929.96</v>
      </c>
      <c r="E65" s="21">
        <f t="shared" si="0"/>
        <v>1376664405.0369718</v>
      </c>
      <c r="F65" s="21">
        <v>1827431.7264740067</v>
      </c>
      <c r="G65">
        <f>_xlfn.XLOOKUP(A65,'BBG Data'!A:A,'BBG Data'!C:C)</f>
        <v>1803.1</v>
      </c>
      <c r="H65" s="2">
        <f t="shared" si="1"/>
        <v>3295042146.0052814</v>
      </c>
      <c r="I65" s="21">
        <v>6077722223</v>
      </c>
      <c r="J65" s="16">
        <f>J64-$J$1*J64*_xlfn.XLOOKUP(A65,'BBG Data'!A:A,'BBG Data'!F:F)</f>
        <v>2715084400.7049794</v>
      </c>
      <c r="K65" s="2">
        <f>K64-K64*L65/360*_xlfn.XLOOKUP(A65,'BBG Data'!A:A,'BBG Data'!J:J)</f>
        <v>243769409.91506252</v>
      </c>
      <c r="L65" s="2">
        <v>90</v>
      </c>
      <c r="M65" s="2">
        <f>M64-M64*$M$1*_xlfn.XLOOKUP(A65,'BBG Data'!A:A,'BBG Data'!F:F)</f>
        <v>7068808435.4034538</v>
      </c>
      <c r="N65" s="2">
        <f>N64-N64*O65/360*_xlfn.XLOOKUP('Tether Assets'!A65,'BBG Data'!A:A,'BBG Data'!V:V)</f>
        <v>34810836809.463966</v>
      </c>
      <c r="O65" s="2">
        <v>45</v>
      </c>
      <c r="P65" s="2">
        <f>P64-P64*Q65/360*_xlfn.XLOOKUP(A65,'BBG Data'!A:A,'BBG Data'!V:V)</f>
        <v>139885692.71789247</v>
      </c>
      <c r="Q65" s="2">
        <v>90</v>
      </c>
      <c r="R65" s="21">
        <v>6135946415</v>
      </c>
      <c r="S65" s="2">
        <f>S64-S64*T65/360*_xlfn.XLOOKUP('Tether Assets'!A65,'BBG Data'!A:A,'BBG Data'!AB:AB)</f>
        <v>133827195.74086049</v>
      </c>
      <c r="T65" s="16">
        <v>180</v>
      </c>
      <c r="U65" s="21">
        <v>1046907100</v>
      </c>
      <c r="V65" s="2">
        <f t="shared" si="2"/>
        <v>63094476087.988464</v>
      </c>
      <c r="W65" s="25">
        <f t="shared" si="3"/>
        <v>0.13935937294166548</v>
      </c>
      <c r="X65" s="2">
        <f t="shared" si="4"/>
        <v>0.55172558626080803</v>
      </c>
      <c r="Y65" s="13">
        <f>USDT_FinalReserves!G64/USDT_FinalReserves!$F64</f>
        <v>7.2713393801291156E-3</v>
      </c>
      <c r="Z65" s="2">
        <v>65990974371.607155</v>
      </c>
      <c r="AA65" s="2">
        <v>65511131600.925797</v>
      </c>
    </row>
    <row r="66" spans="1:27" s="2" customFormat="1" x14ac:dyDescent="0.3">
      <c r="A66" s="1">
        <v>44897</v>
      </c>
      <c r="B66" s="2">
        <v>49981855</v>
      </c>
      <c r="C66" s="20">
        <v>81315.278065451537</v>
      </c>
      <c r="D66" s="20">
        <f>_xlfn.XLOOKUP(A66,'BBG Data'!A:A,'BBG Data'!B:B)</f>
        <v>17014.59</v>
      </c>
      <c r="E66" s="21">
        <f t="shared" si="0"/>
        <v>1383546117.0196512</v>
      </c>
      <c r="F66" s="21">
        <v>1827431.7264740067</v>
      </c>
      <c r="G66">
        <f>_xlfn.XLOOKUP(A66,'BBG Data'!A:A,'BBG Data'!C:C)</f>
        <v>1797.63</v>
      </c>
      <c r="H66" s="2">
        <f t="shared" si="1"/>
        <v>3285046094.4614687</v>
      </c>
      <c r="I66" s="21">
        <v>6077722223</v>
      </c>
      <c r="J66" s="16">
        <f>J65-$J$1*J65*_xlfn.XLOOKUP(A66,'BBG Data'!A:A,'BBG Data'!F:F)</f>
        <v>2715159819.7161102</v>
      </c>
      <c r="K66" s="2">
        <f>K65-K65*L66/360*_xlfn.XLOOKUP(A66,'BBG Data'!A:A,'BBG Data'!J:J)</f>
        <v>244904765.94174191</v>
      </c>
      <c r="L66" s="2">
        <v>90</v>
      </c>
      <c r="M66" s="2">
        <f>M65-M65*$M$1*_xlfn.XLOOKUP(A66,'BBG Data'!A:A,'BBG Data'!F:F)</f>
        <v>7069201146.9831982</v>
      </c>
      <c r="N66" s="2">
        <f>N65-N65*O66/360*_xlfn.XLOOKUP('Tether Assets'!A66,'BBG Data'!A:A,'BBG Data'!V:V)</f>
        <v>34919620674.493546</v>
      </c>
      <c r="O66" s="2">
        <v>45</v>
      </c>
      <c r="P66" s="2">
        <f>P65-P65*Q66/360*_xlfn.XLOOKUP(A66,'BBG Data'!A:A,'BBG Data'!V:V)</f>
        <v>140759978.29737931</v>
      </c>
      <c r="Q66" s="2">
        <v>90</v>
      </c>
      <c r="R66" s="21">
        <v>6135946415</v>
      </c>
      <c r="S66" s="2">
        <f>S65-S65*T66/360*_xlfn.XLOOKUP('Tether Assets'!A66,'BBG Data'!A:A,'BBG Data'!AB:AB)</f>
        <v>133499319.11129537</v>
      </c>
      <c r="T66" s="16">
        <v>180</v>
      </c>
      <c r="U66" s="21">
        <v>1046907100</v>
      </c>
      <c r="V66" s="2">
        <f t="shared" si="2"/>
        <v>63202295509.024399</v>
      </c>
      <c r="W66" s="25">
        <f t="shared" si="3"/>
        <v>0.13912282729447081</v>
      </c>
      <c r="X66" s="2">
        <f t="shared" si="4"/>
        <v>0.55250557583794591</v>
      </c>
      <c r="Y66" s="13">
        <f>USDT_FinalReserves!G65/USDT_FinalReserves!$F65</f>
        <v>5.4682366357554401E-3</v>
      </c>
      <c r="Z66" s="2">
        <v>66002115448.049583</v>
      </c>
      <c r="AA66" s="2">
        <v>65641200262.319199</v>
      </c>
    </row>
    <row r="67" spans="1:27" s="2" customFormat="1" x14ac:dyDescent="0.3">
      <c r="A67" s="1">
        <v>44898</v>
      </c>
      <c r="B67" s="2">
        <v>49981855</v>
      </c>
      <c r="C67" s="20">
        <v>81315.278065451537</v>
      </c>
      <c r="D67" s="20">
        <f>_xlfn.XLOOKUP(A67,'BBG Data'!A:A,'BBG Data'!B:B)</f>
        <v>16950.39</v>
      </c>
      <c r="E67" s="21">
        <f t="shared" si="0"/>
        <v>1378325676.1678491</v>
      </c>
      <c r="F67" s="21">
        <v>1827431.7264740067</v>
      </c>
      <c r="G67">
        <f>_xlfn.XLOOKUP(A67,'BBG Data'!A:A,'BBG Data'!C:C)</f>
        <v>1797.63</v>
      </c>
      <c r="H67" s="2">
        <f t="shared" si="1"/>
        <v>3285046094.4614687</v>
      </c>
      <c r="I67" s="21">
        <v>6077722223</v>
      </c>
      <c r="J67" s="16">
        <f>J66-$J$1*J66*_xlfn.XLOOKUP(A67,'BBG Data'!A:A,'BBG Data'!F:F)</f>
        <v>2715159819.7161102</v>
      </c>
      <c r="K67" s="2">
        <f>K66-K66*L67/360*_xlfn.XLOOKUP(A67,'BBG Data'!A:A,'BBG Data'!J:J)</f>
        <v>244904765.94174191</v>
      </c>
      <c r="L67" s="2">
        <v>90</v>
      </c>
      <c r="M67" s="2">
        <f>M66-M66*$M$1*_xlfn.XLOOKUP(A67,'BBG Data'!A:A,'BBG Data'!F:F)</f>
        <v>7069201146.9831982</v>
      </c>
      <c r="N67" s="2">
        <f>N66-N66*O67/360*_xlfn.XLOOKUP('Tether Assets'!A67,'BBG Data'!A:A,'BBG Data'!V:V)</f>
        <v>34919620674.493546</v>
      </c>
      <c r="O67" s="2">
        <v>45</v>
      </c>
      <c r="P67" s="2">
        <f>P66-P66*Q67/360*_xlfn.XLOOKUP(A67,'BBG Data'!A:A,'BBG Data'!V:V)</f>
        <v>140759978.29737931</v>
      </c>
      <c r="Q67" s="2">
        <v>90</v>
      </c>
      <c r="R67" s="21">
        <v>6135946415</v>
      </c>
      <c r="S67" s="2">
        <f>S66-S66*T67/360*_xlfn.XLOOKUP('Tether Assets'!A67,'BBG Data'!A:A,'BBG Data'!AB:AB)</f>
        <v>133499319.11129537</v>
      </c>
      <c r="T67" s="16">
        <v>180</v>
      </c>
      <c r="U67" s="21">
        <v>1046907100</v>
      </c>
      <c r="V67" s="2">
        <f t="shared" si="2"/>
        <v>63197075068.172592</v>
      </c>
      <c r="W67" s="25">
        <f t="shared" si="3"/>
        <v>0.13913431963790987</v>
      </c>
      <c r="X67" s="2">
        <f t="shared" si="4"/>
        <v>0.55255121596726897</v>
      </c>
      <c r="Y67" s="13">
        <f>USDT_FinalReserves!G66/USDT_FinalReserves!$F66</f>
        <v>3.6864299067934782E-3</v>
      </c>
      <c r="Z67" s="2">
        <v>65630368697.718254</v>
      </c>
      <c r="AA67" s="2">
        <v>65388426943.757103</v>
      </c>
    </row>
    <row r="68" spans="1:27" s="2" customFormat="1" x14ac:dyDescent="0.3">
      <c r="A68" s="1">
        <v>44899</v>
      </c>
      <c r="B68" s="2">
        <v>49981855</v>
      </c>
      <c r="C68" s="20">
        <v>81315.278065451537</v>
      </c>
      <c r="D68" s="20">
        <f>_xlfn.XLOOKUP(A68,'BBG Data'!A:A,'BBG Data'!B:B)</f>
        <v>17114.59</v>
      </c>
      <c r="E68" s="21">
        <f t="shared" ref="E68:E131" si="5">C68*D68</f>
        <v>1391677644.8261962</v>
      </c>
      <c r="F68" s="21">
        <v>1827431.7264740067</v>
      </c>
      <c r="G68">
        <f>_xlfn.XLOOKUP(A68,'BBG Data'!A:A,'BBG Data'!C:C)</f>
        <v>1797.63</v>
      </c>
      <c r="H68" s="2">
        <f t="shared" ref="H68:H131" si="6">G68*F68</f>
        <v>3285046094.4614687</v>
      </c>
      <c r="I68" s="21">
        <v>6077722223</v>
      </c>
      <c r="J68" s="16">
        <f>J67-$J$1*J67*_xlfn.XLOOKUP(A68,'BBG Data'!A:A,'BBG Data'!F:F)</f>
        <v>2715159819.7161102</v>
      </c>
      <c r="K68" s="2">
        <f>K67-K67*L68/360*_xlfn.XLOOKUP(A68,'BBG Data'!A:A,'BBG Data'!J:J)</f>
        <v>244904765.94174191</v>
      </c>
      <c r="L68" s="2">
        <v>90</v>
      </c>
      <c r="M68" s="2">
        <f>M67-M67*$M$1*_xlfn.XLOOKUP(A68,'BBG Data'!A:A,'BBG Data'!F:F)</f>
        <v>7069201146.9831982</v>
      </c>
      <c r="N68" s="2">
        <f>N67-N67*O68/360*_xlfn.XLOOKUP('Tether Assets'!A68,'BBG Data'!A:A,'BBG Data'!V:V)</f>
        <v>34919620674.493546</v>
      </c>
      <c r="O68" s="2">
        <v>45</v>
      </c>
      <c r="P68" s="2">
        <f>P67-P67*Q68/360*_xlfn.XLOOKUP(A68,'BBG Data'!A:A,'BBG Data'!V:V)</f>
        <v>140759978.29737931</v>
      </c>
      <c r="Q68" s="2">
        <v>90</v>
      </c>
      <c r="R68" s="21">
        <v>6135946415</v>
      </c>
      <c r="S68" s="2">
        <f>S67-S67*T68/360*_xlfn.XLOOKUP('Tether Assets'!A68,'BBG Data'!A:A,'BBG Data'!AB:AB)</f>
        <v>133499319.11129537</v>
      </c>
      <c r="T68" s="16">
        <v>180</v>
      </c>
      <c r="U68" s="21">
        <v>1046907100</v>
      </c>
      <c r="V68" s="2">
        <f t="shared" ref="V68:V131" si="7">U68+S68+R68+P68+N68+M68+K68+J68+I68+H68+E68+B68</f>
        <v>63210427036.83094</v>
      </c>
      <c r="W68" s="25">
        <f t="shared" ref="W68:W131" si="8">(I68+J68)/V68</f>
        <v>0.13910493022919693</v>
      </c>
      <c r="X68" s="2">
        <f t="shared" ref="X68:X131" si="9">N68/V68</f>
        <v>0.55243450031031849</v>
      </c>
      <c r="Y68" s="13">
        <f>USDT_FinalReserves!G67/USDT_FinalReserves!$F67</f>
        <v>3.9791587314283458E-3</v>
      </c>
      <c r="Z68" s="2">
        <v>66032311146.762131</v>
      </c>
      <c r="AA68" s="2">
        <v>65769558099.306099</v>
      </c>
    </row>
    <row r="69" spans="1:27" s="2" customFormat="1" x14ac:dyDescent="0.3">
      <c r="A69" s="1">
        <v>44900</v>
      </c>
      <c r="B69" s="2">
        <v>49981855</v>
      </c>
      <c r="C69" s="20">
        <v>81315.278065451537</v>
      </c>
      <c r="D69" s="20">
        <f>_xlfn.XLOOKUP(A69,'BBG Data'!A:A,'BBG Data'!B:B)</f>
        <v>16972.240000000002</v>
      </c>
      <c r="E69" s="21">
        <f t="shared" si="5"/>
        <v>1380102414.9935794</v>
      </c>
      <c r="F69" s="21">
        <v>1827431.7264740067</v>
      </c>
      <c r="G69">
        <f>_xlfn.XLOOKUP(A69,'BBG Data'!A:A,'BBG Data'!C:C)</f>
        <v>1768.68</v>
      </c>
      <c r="H69" s="2">
        <f t="shared" si="6"/>
        <v>3232141945.9800463</v>
      </c>
      <c r="I69" s="21">
        <v>6077722223</v>
      </c>
      <c r="J69" s="16">
        <f>J68-$J$1*J68*_xlfn.XLOOKUP(A69,'BBG Data'!A:A,'BBG Data'!F:F)</f>
        <v>2715159819.7161102</v>
      </c>
      <c r="K69" s="2">
        <f>K68-K68*L69/360*_xlfn.XLOOKUP(A69,'BBG Data'!A:A,'BBG Data'!J:J)</f>
        <v>243910452.59201846</v>
      </c>
      <c r="L69" s="2">
        <v>90</v>
      </c>
      <c r="M69" s="2">
        <f>M68-M68*$M$1*_xlfn.XLOOKUP(A69,'BBG Data'!A:A,'BBG Data'!F:F)</f>
        <v>7069201146.9831982</v>
      </c>
      <c r="N69" s="2">
        <f>N68-N68*O69/360*_xlfn.XLOOKUP('Tether Assets'!A69,'BBG Data'!A:A,'BBG Data'!V:V)</f>
        <v>34967635152.920975</v>
      </c>
      <c r="O69" s="2">
        <v>45</v>
      </c>
      <c r="P69" s="2">
        <f>P68-P68*Q69/360*_xlfn.XLOOKUP(A69,'BBG Data'!A:A,'BBG Data'!V:V)</f>
        <v>141147068.23769712</v>
      </c>
      <c r="Q69" s="2">
        <v>90</v>
      </c>
      <c r="R69" s="21">
        <v>6135946415</v>
      </c>
      <c r="S69" s="2">
        <f>S68-S68*T69/360*_xlfn.XLOOKUP('Tether Assets'!A69,'BBG Data'!A:A,'BBG Data'!AB:AB)</f>
        <v>128446369.88293289</v>
      </c>
      <c r="T69" s="16">
        <v>180</v>
      </c>
      <c r="U69" s="21">
        <v>1046907100</v>
      </c>
      <c r="V69" s="2">
        <f t="shared" si="7"/>
        <v>63188301964.306557</v>
      </c>
      <c r="W69" s="25">
        <f t="shared" si="8"/>
        <v>0.13915363713497131</v>
      </c>
      <c r="X69" s="2">
        <f t="shared" si="9"/>
        <v>0.55338779593528709</v>
      </c>
      <c r="Y69" s="13">
        <f>USDT_FinalReserves!G68/USDT_FinalReserves!$F68</f>
        <v>3.4198988523113888E-3</v>
      </c>
      <c r="Z69" s="2">
        <v>65782922695.300446</v>
      </c>
      <c r="AA69" s="2">
        <v>65557951753.473099</v>
      </c>
    </row>
    <row r="70" spans="1:27" s="2" customFormat="1" x14ac:dyDescent="0.3">
      <c r="A70" s="1">
        <v>44901</v>
      </c>
      <c r="B70" s="2">
        <v>49981855</v>
      </c>
      <c r="C70" s="20">
        <v>81315.278065451537</v>
      </c>
      <c r="D70" s="20">
        <f>_xlfn.XLOOKUP(A70,'BBG Data'!A:A,'BBG Data'!B:B)</f>
        <v>16994.34</v>
      </c>
      <c r="E70" s="21">
        <f t="shared" si="5"/>
        <v>1381899482.6388257</v>
      </c>
      <c r="F70" s="21">
        <v>1827431.7264740067</v>
      </c>
      <c r="G70">
        <f>_xlfn.XLOOKUP(A70,'BBG Data'!A:A,'BBG Data'!C:C)</f>
        <v>1771.04</v>
      </c>
      <c r="H70" s="2">
        <f t="shared" si="6"/>
        <v>3236454684.8545246</v>
      </c>
      <c r="I70" s="21">
        <v>6077722223</v>
      </c>
      <c r="J70" s="16">
        <f>J69-$J$1*J69*_xlfn.XLOOKUP(A70,'BBG Data'!A:A,'BBG Data'!F:F)</f>
        <v>2715235240.8222136</v>
      </c>
      <c r="K70" s="2">
        <f>K69-K69*L70/360*_xlfn.XLOOKUP(A70,'BBG Data'!A:A,'BBG Data'!J:J)</f>
        <v>243196404.74205533</v>
      </c>
      <c r="L70" s="2">
        <v>90</v>
      </c>
      <c r="M70" s="2">
        <f>M69-M69*$M$1*_xlfn.XLOOKUP(A70,'BBG Data'!A:A,'BBG Data'!F:F)</f>
        <v>7069593880.3802528</v>
      </c>
      <c r="N70" s="2">
        <f>N69-N69*O70/360*_xlfn.XLOOKUP('Tether Assets'!A70,'BBG Data'!A:A,'BBG Data'!V:V)</f>
        <v>34823393657.915176</v>
      </c>
      <c r="O70" s="2">
        <v>45</v>
      </c>
      <c r="P70" s="2">
        <f>P69-P69*Q70/360*_xlfn.XLOOKUP(A70,'BBG Data'!A:A,'BBG Data'!V:V)</f>
        <v>139982604.92473611</v>
      </c>
      <c r="Q70" s="2">
        <v>90</v>
      </c>
      <c r="R70" s="21">
        <v>6135946415</v>
      </c>
      <c r="S70" s="2">
        <f>S69-S69*T70/360*_xlfn.XLOOKUP('Tether Assets'!A70,'BBG Data'!A:A,'BBG Data'!AB:AB)</f>
        <v>126596742.15661862</v>
      </c>
      <c r="T70" s="16">
        <v>180</v>
      </c>
      <c r="U70" s="21">
        <v>1046907100</v>
      </c>
      <c r="V70" s="2">
        <f t="shared" si="7"/>
        <v>63046910291.434402</v>
      </c>
      <c r="W70" s="25">
        <f t="shared" si="8"/>
        <v>0.13946690524843738</v>
      </c>
      <c r="X70" s="2">
        <f t="shared" si="9"/>
        <v>0.55234100286507315</v>
      </c>
      <c r="Y70" s="13">
        <f>USDT_FinalReserves!G69/USDT_FinalReserves!$F69</f>
        <v>1.5345338458819071E-3</v>
      </c>
      <c r="Z70" s="2">
        <v>65647425124.245956</v>
      </c>
      <c r="AA70" s="2">
        <v>65546686928.497803</v>
      </c>
    </row>
    <row r="71" spans="1:27" s="2" customFormat="1" x14ac:dyDescent="0.3">
      <c r="A71" s="1">
        <v>44902</v>
      </c>
      <c r="B71" s="2">
        <v>49981855</v>
      </c>
      <c r="C71" s="20">
        <v>81315.278065451537</v>
      </c>
      <c r="D71" s="20">
        <f>_xlfn.XLOOKUP(A71,'BBG Data'!A:A,'BBG Data'!B:B)</f>
        <v>16830.68</v>
      </c>
      <c r="E71" s="21">
        <f t="shared" si="5"/>
        <v>1368591424.230634</v>
      </c>
      <c r="F71" s="21">
        <v>1827431.7264740067</v>
      </c>
      <c r="G71">
        <f>_xlfn.XLOOKUP(A71,'BBG Data'!A:A,'BBG Data'!C:C)</f>
        <v>1786.27</v>
      </c>
      <c r="H71" s="2">
        <f t="shared" si="6"/>
        <v>3264286470.0487237</v>
      </c>
      <c r="I71" s="21">
        <v>6077722223</v>
      </c>
      <c r="J71" s="16">
        <f>J70-$J$1*J70*_xlfn.XLOOKUP(A71,'BBG Data'!A:A,'BBG Data'!F:F)</f>
        <v>2715235240.8222136</v>
      </c>
      <c r="K71" s="2">
        <f>K70-K70*L71/360*_xlfn.XLOOKUP(A71,'BBG Data'!A:A,'BBG Data'!J:J)</f>
        <v>242623069.21787593</v>
      </c>
      <c r="L71" s="2">
        <v>90</v>
      </c>
      <c r="M71" s="2">
        <f>M70-M70*$M$1*_xlfn.XLOOKUP(A71,'BBG Data'!A:A,'BBG Data'!F:F)</f>
        <v>7069593880.3802528</v>
      </c>
      <c r="N71" s="2">
        <f>N70-N70*O71/360*_xlfn.XLOOKUP('Tether Assets'!A71,'BBG Data'!A:A,'BBG Data'!V:V)</f>
        <v>34901746293.645485</v>
      </c>
      <c r="O71" s="2">
        <v>45</v>
      </c>
      <c r="P71" s="2">
        <f>P70-P70*Q71/360*_xlfn.XLOOKUP(A71,'BBG Data'!A:A,'BBG Data'!V:V)</f>
        <v>140612526.64689741</v>
      </c>
      <c r="Q71" s="2">
        <v>90</v>
      </c>
      <c r="R71" s="21">
        <v>6135946415</v>
      </c>
      <c r="S71" s="2">
        <f>S70-S70*T71/360*_xlfn.XLOOKUP('Tether Assets'!A71,'BBG Data'!A:A,'BBG Data'!AB:AB)</f>
        <v>129413519.66960341</v>
      </c>
      <c r="T71" s="16">
        <v>180</v>
      </c>
      <c r="U71" s="21">
        <v>1046907100</v>
      </c>
      <c r="V71" s="2">
        <f t="shared" si="7"/>
        <v>63142660017.661682</v>
      </c>
      <c r="W71" s="25">
        <f t="shared" si="8"/>
        <v>0.13925541719912859</v>
      </c>
      <c r="X71" s="2">
        <f t="shared" si="9"/>
        <v>0.55274431396908352</v>
      </c>
      <c r="Y71" s="13">
        <f>USDT_FinalReserves!G70/USDT_FinalReserves!$F70</f>
        <v>5.27941253171687E-3</v>
      </c>
      <c r="Z71" s="2">
        <v>65906549704.650551</v>
      </c>
      <c r="AA71" s="2">
        <v>65558601840.217598</v>
      </c>
    </row>
    <row r="72" spans="1:27" s="2" customFormat="1" x14ac:dyDescent="0.3">
      <c r="A72" s="1">
        <v>44903</v>
      </c>
      <c r="B72" s="2">
        <v>49981855</v>
      </c>
      <c r="C72" s="20">
        <v>81315.278065451537</v>
      </c>
      <c r="D72" s="20">
        <f>_xlfn.XLOOKUP(A72,'BBG Data'!A:A,'BBG Data'!B:B)</f>
        <v>17184.099999999999</v>
      </c>
      <c r="E72" s="21">
        <f t="shared" si="5"/>
        <v>1397329869.8045256</v>
      </c>
      <c r="F72" s="21">
        <v>1827431.7264740067</v>
      </c>
      <c r="G72">
        <f>_xlfn.XLOOKUP(A72,'BBG Data'!A:A,'BBG Data'!C:C)</f>
        <v>1789.14</v>
      </c>
      <c r="H72" s="2">
        <f t="shared" si="6"/>
        <v>3269531199.1037045</v>
      </c>
      <c r="I72" s="21">
        <v>6077722223</v>
      </c>
      <c r="J72" s="16">
        <f>J71-$J$1*J71*_xlfn.XLOOKUP(A72,'BBG Data'!A:A,'BBG Data'!F:F)</f>
        <v>2715235240.8222136</v>
      </c>
      <c r="K72" s="2">
        <f>K71-K71*L72/360*_xlfn.XLOOKUP(A72,'BBG Data'!A:A,'BBG Data'!J:J)</f>
        <v>241283789.87579325</v>
      </c>
      <c r="L72" s="2">
        <v>90</v>
      </c>
      <c r="M72" s="2">
        <f>M71-M71*$M$1*_xlfn.XLOOKUP(A72,'BBG Data'!A:A,'BBG Data'!F:F)</f>
        <v>7069593880.3802528</v>
      </c>
      <c r="N72" s="2">
        <f>N71-N71*O72/360*_xlfn.XLOOKUP('Tether Assets'!A72,'BBG Data'!A:A,'BBG Data'!V:V)</f>
        <v>35036990560.533363</v>
      </c>
      <c r="O72" s="2">
        <v>45</v>
      </c>
      <c r="P72" s="2">
        <f>P71-P71*Q72/360*_xlfn.XLOOKUP(A72,'BBG Data'!A:A,'BBG Data'!V:V)</f>
        <v>141702273.72841087</v>
      </c>
      <c r="Q72" s="2">
        <v>90</v>
      </c>
      <c r="R72" s="21">
        <v>6135946415</v>
      </c>
      <c r="S72" s="2">
        <f>S71-S71*T72/360*_xlfn.XLOOKUP('Tether Assets'!A72,'BBG Data'!A:A,'BBG Data'!AB:AB)</f>
        <v>124845222.42526641</v>
      </c>
      <c r="T72" s="16">
        <v>180</v>
      </c>
      <c r="U72" s="21">
        <v>1046907100</v>
      </c>
      <c r="V72" s="2">
        <f t="shared" si="7"/>
        <v>63307069629.673531</v>
      </c>
      <c r="W72" s="25">
        <f t="shared" si="8"/>
        <v>0.13889376834622505</v>
      </c>
      <c r="X72" s="2">
        <f t="shared" si="9"/>
        <v>0.55344514863014116</v>
      </c>
      <c r="Y72" s="13">
        <f>USDT_FinalReserves!G71/USDT_FinalReserves!$F71</f>
        <v>6.355955078062526E-3</v>
      </c>
      <c r="Z72" s="2">
        <v>66138239360.892075</v>
      </c>
      <c r="AA72" s="2">
        <v>65717867682.572098</v>
      </c>
    </row>
    <row r="73" spans="1:27" s="2" customFormat="1" x14ac:dyDescent="0.3">
      <c r="A73" s="1">
        <v>44904</v>
      </c>
      <c r="B73" s="2">
        <v>49981855</v>
      </c>
      <c r="C73" s="20">
        <v>81315.278065451537</v>
      </c>
      <c r="D73" s="20">
        <f>_xlfn.XLOOKUP(A73,'BBG Data'!A:A,'BBG Data'!B:B)</f>
        <v>17113.29</v>
      </c>
      <c r="E73" s="21">
        <f t="shared" si="5"/>
        <v>1391571934.9647112</v>
      </c>
      <c r="F73" s="21">
        <v>1827431.7264740067</v>
      </c>
      <c r="G73">
        <f>_xlfn.XLOOKUP(A73,'BBG Data'!A:A,'BBG Data'!C:C)</f>
        <v>1797.32</v>
      </c>
      <c r="H73" s="2">
        <f t="shared" si="6"/>
        <v>3284479590.6262617</v>
      </c>
      <c r="I73" s="21">
        <v>6077722223</v>
      </c>
      <c r="J73" s="16">
        <f>J72-$J$1*J72*_xlfn.XLOOKUP(A73,'BBG Data'!A:A,'BBG Data'!F:F)</f>
        <v>2715235240.8222136</v>
      </c>
      <c r="K73" s="2">
        <f>K72-K72*L73/360*_xlfn.XLOOKUP(A73,'BBG Data'!A:A,'BBG Data'!J:J)</f>
        <v>241044918.9238162</v>
      </c>
      <c r="L73" s="2">
        <v>90</v>
      </c>
      <c r="M73" s="2">
        <f>M72-M72*$M$1*_xlfn.XLOOKUP(A73,'BBG Data'!A:A,'BBG Data'!F:F)</f>
        <v>7069593880.3802528</v>
      </c>
      <c r="N73" s="2">
        <f>N72-N72*O73/360*_xlfn.XLOOKUP('Tether Assets'!A73,'BBG Data'!A:A,'BBG Data'!V:V)</f>
        <v>34931879588.851761</v>
      </c>
      <c r="O73" s="2">
        <v>45</v>
      </c>
      <c r="P73" s="2">
        <f>P72-P72*Q73/360*_xlfn.XLOOKUP(A73,'BBG Data'!A:A,'BBG Data'!V:V)</f>
        <v>140852060.08604041</v>
      </c>
      <c r="Q73" s="2">
        <v>90</v>
      </c>
      <c r="R73" s="21">
        <v>6135946415</v>
      </c>
      <c r="S73" s="2">
        <f>S72-S72*T73/360*_xlfn.XLOOKUP('Tether Assets'!A73,'BBG Data'!A:A,'BBG Data'!AB:AB)</f>
        <v>122198503.70985073</v>
      </c>
      <c r="T73" s="16">
        <v>180</v>
      </c>
      <c r="U73" s="21">
        <v>1046907100</v>
      </c>
      <c r="V73" s="2">
        <f t="shared" si="7"/>
        <v>63207413311.364906</v>
      </c>
      <c r="W73" s="25">
        <f t="shared" si="8"/>
        <v>0.13911275597543257</v>
      </c>
      <c r="X73" s="2">
        <f t="shared" si="9"/>
        <v>0.55265478776634092</v>
      </c>
      <c r="Y73" s="13">
        <f>USDT_FinalReserves!G72/USDT_FinalReserves!$F72</f>
        <v>2.1980107647970523E-3</v>
      </c>
      <c r="Z73" s="2">
        <v>65825830189.575989</v>
      </c>
      <c r="AA73" s="2">
        <v>65681144306.217598</v>
      </c>
    </row>
    <row r="74" spans="1:27" s="2" customFormat="1" x14ac:dyDescent="0.3">
      <c r="A74" s="1">
        <v>44905</v>
      </c>
      <c r="B74" s="2">
        <v>49981855</v>
      </c>
      <c r="C74" s="20">
        <v>81315.278065451537</v>
      </c>
      <c r="D74" s="20">
        <f>_xlfn.XLOOKUP(A74,'BBG Data'!A:A,'BBG Data'!B:B)</f>
        <v>17129.349999999999</v>
      </c>
      <c r="E74" s="21">
        <f t="shared" si="5"/>
        <v>1392877858.3304422</v>
      </c>
      <c r="F74" s="21">
        <v>1827431.7264740067</v>
      </c>
      <c r="G74">
        <f>_xlfn.XLOOKUP(A74,'BBG Data'!A:A,'BBG Data'!C:C)</f>
        <v>1797.32</v>
      </c>
      <c r="H74" s="2">
        <f t="shared" si="6"/>
        <v>3284479590.6262617</v>
      </c>
      <c r="I74" s="21">
        <v>6077722223</v>
      </c>
      <c r="J74" s="16">
        <f>J73-$J$1*J73*_xlfn.XLOOKUP(A74,'BBG Data'!A:A,'BBG Data'!F:F)</f>
        <v>2715235240.8222136</v>
      </c>
      <c r="K74" s="2">
        <f>K73-K73*L74/360*_xlfn.XLOOKUP(A74,'BBG Data'!A:A,'BBG Data'!J:J)</f>
        <v>241044918.9238162</v>
      </c>
      <c r="L74" s="2">
        <v>90</v>
      </c>
      <c r="M74" s="2">
        <f>M73-M73*$M$1*_xlfn.XLOOKUP(A74,'BBG Data'!A:A,'BBG Data'!F:F)</f>
        <v>7069593880.3802528</v>
      </c>
      <c r="N74" s="2">
        <f>N73-N73*O74/360*_xlfn.XLOOKUP('Tether Assets'!A74,'BBG Data'!A:A,'BBG Data'!V:V)</f>
        <v>34931879588.851761</v>
      </c>
      <c r="O74" s="2">
        <v>45</v>
      </c>
      <c r="P74" s="2">
        <f>P73-P73*Q74/360*_xlfn.XLOOKUP(A74,'BBG Data'!A:A,'BBG Data'!V:V)</f>
        <v>140852060.08604041</v>
      </c>
      <c r="Q74" s="2">
        <v>90</v>
      </c>
      <c r="R74" s="21">
        <v>6135946415</v>
      </c>
      <c r="S74" s="2">
        <f>S73-S73*T74/360*_xlfn.XLOOKUP('Tether Assets'!A74,'BBG Data'!A:A,'BBG Data'!AB:AB)</f>
        <v>122198503.70985073</v>
      </c>
      <c r="T74" s="16">
        <v>180</v>
      </c>
      <c r="U74" s="21">
        <v>1046907100</v>
      </c>
      <c r="V74" s="2">
        <f t="shared" si="7"/>
        <v>63208719234.730637</v>
      </c>
      <c r="W74" s="25">
        <f t="shared" si="8"/>
        <v>0.13910988183716969</v>
      </c>
      <c r="X74" s="2">
        <f t="shared" si="9"/>
        <v>0.55264336964540339</v>
      </c>
      <c r="Y74" s="13">
        <f>USDT_FinalReserves!G73/USDT_FinalReserves!$F73</f>
        <v>3.7893069541153268E-3</v>
      </c>
      <c r="Z74" s="2">
        <v>66021124401.385483</v>
      </c>
      <c r="AA74" s="2">
        <v>65770950095.5728</v>
      </c>
    </row>
    <row r="75" spans="1:27" s="2" customFormat="1" x14ac:dyDescent="0.3">
      <c r="A75" s="1">
        <v>44906</v>
      </c>
      <c r="B75" s="2">
        <v>49981855</v>
      </c>
      <c r="C75" s="20">
        <v>81315.278065451537</v>
      </c>
      <c r="D75" s="20">
        <f>_xlfn.XLOOKUP(A75,'BBG Data'!A:A,'BBG Data'!B:B)</f>
        <v>17115.37</v>
      </c>
      <c r="E75" s="21">
        <f t="shared" si="5"/>
        <v>1391741070.7430873</v>
      </c>
      <c r="F75" s="21">
        <v>1827431.7264740067</v>
      </c>
      <c r="G75">
        <f>_xlfn.XLOOKUP(A75,'BBG Data'!A:A,'BBG Data'!C:C)</f>
        <v>1797.32</v>
      </c>
      <c r="H75" s="2">
        <f t="shared" si="6"/>
        <v>3284479590.6262617</v>
      </c>
      <c r="I75" s="21">
        <v>6077722223</v>
      </c>
      <c r="J75" s="16">
        <f>J74-$J$1*J74*_xlfn.XLOOKUP(A75,'BBG Data'!A:A,'BBG Data'!F:F)</f>
        <v>2715235240.8222136</v>
      </c>
      <c r="K75" s="2">
        <f>K74-K74*L75/360*_xlfn.XLOOKUP(A75,'BBG Data'!A:A,'BBG Data'!J:J)</f>
        <v>241044918.9238162</v>
      </c>
      <c r="L75" s="2">
        <v>90</v>
      </c>
      <c r="M75" s="2">
        <f>M74-M74*$M$1*_xlfn.XLOOKUP(A75,'BBG Data'!A:A,'BBG Data'!F:F)</f>
        <v>7069593880.3802528</v>
      </c>
      <c r="N75" s="2">
        <f>N74-N74*O75/360*_xlfn.XLOOKUP('Tether Assets'!A75,'BBG Data'!A:A,'BBG Data'!V:V)</f>
        <v>34931879588.851761</v>
      </c>
      <c r="O75" s="2">
        <v>45</v>
      </c>
      <c r="P75" s="2">
        <f>P74-P74*Q75/360*_xlfn.XLOOKUP(A75,'BBG Data'!A:A,'BBG Data'!V:V)</f>
        <v>140852060.08604041</v>
      </c>
      <c r="Q75" s="2">
        <v>90</v>
      </c>
      <c r="R75" s="21">
        <v>6135946415</v>
      </c>
      <c r="S75" s="2">
        <f>S74-S74*T75/360*_xlfn.XLOOKUP('Tether Assets'!A75,'BBG Data'!A:A,'BBG Data'!AB:AB)</f>
        <v>122198503.70985073</v>
      </c>
      <c r="T75" s="16">
        <v>180</v>
      </c>
      <c r="U75" s="21">
        <v>1046907100</v>
      </c>
      <c r="V75" s="2">
        <f t="shared" si="7"/>
        <v>63207582447.14328</v>
      </c>
      <c r="W75" s="25">
        <f t="shared" si="8"/>
        <v>0.13911238372667137</v>
      </c>
      <c r="X75" s="2">
        <f t="shared" si="9"/>
        <v>0.55265330892956077</v>
      </c>
      <c r="Y75" s="13">
        <f>USDT_FinalReserves!G74/USDT_FinalReserves!$F74</f>
        <v>3.750807116649399E-3</v>
      </c>
      <c r="Z75" s="2">
        <v>65976710138.512344</v>
      </c>
      <c r="AA75" s="2">
        <v>65729244224.591698</v>
      </c>
    </row>
    <row r="76" spans="1:27" s="2" customFormat="1" x14ac:dyDescent="0.3">
      <c r="A76" s="1">
        <v>44907</v>
      </c>
      <c r="B76" s="2">
        <v>49981855</v>
      </c>
      <c r="C76" s="20">
        <v>81315.278065451537</v>
      </c>
      <c r="D76" s="20">
        <f>_xlfn.XLOOKUP(A76,'BBG Data'!A:A,'BBG Data'!B:B)</f>
        <v>17177.78</v>
      </c>
      <c r="E76" s="21">
        <f t="shared" si="5"/>
        <v>1396815957.2471521</v>
      </c>
      <c r="F76" s="21">
        <v>1827431.7264740067</v>
      </c>
      <c r="G76">
        <f>_xlfn.XLOOKUP(A76,'BBG Data'!A:A,'BBG Data'!C:C)</f>
        <v>1781.44</v>
      </c>
      <c r="H76" s="2">
        <f t="shared" si="6"/>
        <v>3255459974.8098545</v>
      </c>
      <c r="I76" s="21">
        <v>6077722223</v>
      </c>
      <c r="J76" s="16">
        <f>J75-$J$1*J75*_xlfn.XLOOKUP(A76,'BBG Data'!A:A,'BBG Data'!F:F)</f>
        <v>2715235240.8222136</v>
      </c>
      <c r="K76" s="2">
        <f>K75-K75*L76/360*_xlfn.XLOOKUP(A76,'BBG Data'!A:A,'BBG Data'!J:J)</f>
        <v>240297679.67515236</v>
      </c>
      <c r="L76" s="2">
        <v>90</v>
      </c>
      <c r="M76" s="2">
        <f>M75-M75*$M$1*_xlfn.XLOOKUP(A76,'BBG Data'!A:A,'BBG Data'!F:F)</f>
        <v>7069593880.3802528</v>
      </c>
      <c r="N76" s="2">
        <f>N75-N75*O76/360*_xlfn.XLOOKUP('Tether Assets'!A76,'BBG Data'!A:A,'BBG Data'!V:V)</f>
        <v>34953712013.594795</v>
      </c>
      <c r="O76" s="2">
        <v>45</v>
      </c>
      <c r="P76" s="2">
        <f>P75-P75*Q76/360*_xlfn.XLOOKUP(A76,'BBG Data'!A:A,'BBG Data'!V:V)</f>
        <v>141028125.16114795</v>
      </c>
      <c r="Q76" s="2">
        <v>90</v>
      </c>
      <c r="R76" s="21">
        <v>6135946415</v>
      </c>
      <c r="S76" s="2">
        <f>S75-S75*T76/360*_xlfn.XLOOKUP('Tether Assets'!A76,'BBG Data'!A:A,'BBG Data'!AB:AB)</f>
        <v>122106854.83206834</v>
      </c>
      <c r="T76" s="16">
        <v>180</v>
      </c>
      <c r="U76" s="21">
        <v>1046907100</v>
      </c>
      <c r="V76" s="2">
        <f t="shared" si="7"/>
        <v>63204807319.522636</v>
      </c>
      <c r="W76" s="25">
        <f t="shared" si="8"/>
        <v>0.1391184917212184</v>
      </c>
      <c r="X76" s="2">
        <f t="shared" si="9"/>
        <v>0.55302299771109864</v>
      </c>
      <c r="Y76" s="13">
        <f>USDT_FinalReserves!G75/USDT_FinalReserves!$F75</f>
        <v>3.7249828894567925E-3</v>
      </c>
      <c r="Z76" s="2">
        <v>66011986576.559235</v>
      </c>
      <c r="AA76" s="2">
        <v>65766093056.0625</v>
      </c>
    </row>
    <row r="77" spans="1:27" s="2" customFormat="1" x14ac:dyDescent="0.3">
      <c r="A77" s="1">
        <v>44908</v>
      </c>
      <c r="B77" s="2">
        <v>49981855</v>
      </c>
      <c r="C77" s="20">
        <v>81315.278065451537</v>
      </c>
      <c r="D77" s="20">
        <f>_xlfn.XLOOKUP(A77,'BBG Data'!A:A,'BBG Data'!B:B)</f>
        <v>17762</v>
      </c>
      <c r="E77" s="21">
        <f t="shared" si="5"/>
        <v>1444321968.9985502</v>
      </c>
      <c r="F77" s="21">
        <v>1827431.7264740067</v>
      </c>
      <c r="G77">
        <f>_xlfn.XLOOKUP(A77,'BBG Data'!A:A,'BBG Data'!C:C)</f>
        <v>1810.8</v>
      </c>
      <c r="H77" s="2">
        <f t="shared" si="6"/>
        <v>3309113370.2991314</v>
      </c>
      <c r="I77" s="21">
        <v>6077722223</v>
      </c>
      <c r="J77" s="16">
        <f>J76-$J$1*J76*_xlfn.XLOOKUP(A77,'BBG Data'!A:A,'BBG Data'!F:F)</f>
        <v>2715235240.8222136</v>
      </c>
      <c r="K77" s="2">
        <f>K76-K76*L77/360*_xlfn.XLOOKUP(A77,'BBG Data'!A:A,'BBG Data'!J:J)</f>
        <v>239106403.92816281</v>
      </c>
      <c r="L77" s="2">
        <v>90</v>
      </c>
      <c r="M77" s="2">
        <f>M76-M76*$M$1*_xlfn.XLOOKUP(A77,'BBG Data'!A:A,'BBG Data'!F:F)</f>
        <v>7069593880.3802528</v>
      </c>
      <c r="N77" s="2">
        <f>N76-N76*O77/360*_xlfn.XLOOKUP('Tether Assets'!A77,'BBG Data'!A:A,'BBG Data'!V:V)</f>
        <v>34682820745.489433</v>
      </c>
      <c r="O77" s="2">
        <v>45</v>
      </c>
      <c r="P77" s="2">
        <f>P76-P76*Q77/360*_xlfn.XLOOKUP(A77,'BBG Data'!A:A,'BBG Data'!V:V)</f>
        <v>138842189.22115016</v>
      </c>
      <c r="Q77" s="2">
        <v>90</v>
      </c>
      <c r="R77" s="21">
        <v>6135946415</v>
      </c>
      <c r="S77" s="2">
        <f>S76-S76*T77/360*_xlfn.XLOOKUP('Tether Assets'!A77,'BBG Data'!A:A,'BBG Data'!AB:AB)</f>
        <v>125782271.1625136</v>
      </c>
      <c r="T77" s="16">
        <v>180</v>
      </c>
      <c r="U77" s="21">
        <v>1046907100</v>
      </c>
      <c r="V77" s="2">
        <f t="shared" si="7"/>
        <v>63035373663.301414</v>
      </c>
      <c r="W77" s="25">
        <f t="shared" si="8"/>
        <v>0.13949243024700889</v>
      </c>
      <c r="X77" s="2">
        <f t="shared" si="9"/>
        <v>0.55021202746802211</v>
      </c>
      <c r="Y77" s="13">
        <f>USDT_FinalReserves!G76/USDT_FinalReserves!$F76</f>
        <v>1.0909404435739422E-3</v>
      </c>
      <c r="Z77" s="2">
        <v>65760207519.955032</v>
      </c>
      <c r="AA77" s="2">
        <v>65688467049.993698</v>
      </c>
    </row>
    <row r="78" spans="1:27" s="2" customFormat="1" x14ac:dyDescent="0.3">
      <c r="A78" s="1">
        <v>44909</v>
      </c>
      <c r="B78" s="2">
        <v>49981855</v>
      </c>
      <c r="C78" s="20">
        <v>81315.278065451537</v>
      </c>
      <c r="D78" s="20">
        <f>_xlfn.XLOOKUP(A78,'BBG Data'!A:A,'BBG Data'!B:B)</f>
        <v>17828.900000000001</v>
      </c>
      <c r="E78" s="21">
        <f t="shared" si="5"/>
        <v>1449761961.1011291</v>
      </c>
      <c r="F78" s="21">
        <v>1827431.7264740067</v>
      </c>
      <c r="G78">
        <f>_xlfn.XLOOKUP(A78,'BBG Data'!A:A,'BBG Data'!C:C)</f>
        <v>1807.32</v>
      </c>
      <c r="H78" s="2">
        <f t="shared" si="6"/>
        <v>3302753907.8910017</v>
      </c>
      <c r="I78" s="21">
        <v>6077722223</v>
      </c>
      <c r="J78" s="16">
        <f>J77-$J$1*J77*_xlfn.XLOOKUP(A78,'BBG Data'!A:A,'BBG Data'!F:F)</f>
        <v>2715235240.8222136</v>
      </c>
      <c r="K78" s="2">
        <f>K77-K77*L78/360*_xlfn.XLOOKUP(A78,'BBG Data'!A:A,'BBG Data'!J:J)</f>
        <v>240844707.48472059</v>
      </c>
      <c r="L78" s="2">
        <v>90</v>
      </c>
      <c r="M78" s="2">
        <f>M77-M77*$M$1*_xlfn.XLOOKUP(A78,'BBG Data'!A:A,'BBG Data'!F:F)</f>
        <v>7069593880.3802528</v>
      </c>
      <c r="N78" s="2">
        <f>N77-N77*O78/360*_xlfn.XLOOKUP('Tether Assets'!A78,'BBG Data'!A:A,'BBG Data'!V:V)</f>
        <v>34778198502.539528</v>
      </c>
      <c r="O78" s="2">
        <v>45</v>
      </c>
      <c r="P78" s="2">
        <f>P77-P77*Q78/360*_xlfn.XLOOKUP(A78,'BBG Data'!A:A,'BBG Data'!V:V)</f>
        <v>139605821.26186648</v>
      </c>
      <c r="Q78" s="2">
        <v>90</v>
      </c>
      <c r="R78" s="21">
        <v>6135946415</v>
      </c>
      <c r="S78" s="2">
        <f>S77-S77*T78/360*_xlfn.XLOOKUP('Tether Assets'!A78,'BBG Data'!A:A,'BBG Data'!AB:AB)</f>
        <v>127285369.30290565</v>
      </c>
      <c r="T78" s="16">
        <v>180</v>
      </c>
      <c r="U78" s="21">
        <v>1046907100</v>
      </c>
      <c r="V78" s="2">
        <f t="shared" si="7"/>
        <v>63133836983.783615</v>
      </c>
      <c r="W78" s="25">
        <f t="shared" si="8"/>
        <v>0.13927487832049157</v>
      </c>
      <c r="X78" s="2">
        <f t="shared" si="9"/>
        <v>0.55086464191100193</v>
      </c>
      <c r="Y78" s="13">
        <f>USDT_FinalReserves!G77/USDT_FinalReserves!$F77</f>
        <v>5.3224432811417761E-3</v>
      </c>
      <c r="Z78" s="2">
        <v>66167375478.119804</v>
      </c>
      <c r="AA78" s="2">
        <v>65815203375.0755</v>
      </c>
    </row>
    <row r="79" spans="1:27" s="2" customFormat="1" x14ac:dyDescent="0.3">
      <c r="A79" s="1">
        <v>44910</v>
      </c>
      <c r="B79" s="2">
        <v>49981855</v>
      </c>
      <c r="C79" s="20">
        <v>81315.278065451537</v>
      </c>
      <c r="D79" s="20">
        <f>_xlfn.XLOOKUP(A79,'BBG Data'!A:A,'BBG Data'!B:B)</f>
        <v>17399.63</v>
      </c>
      <c r="E79" s="21">
        <f t="shared" si="5"/>
        <v>1414855751.6859727</v>
      </c>
      <c r="F79" s="21">
        <v>1827431.7264740067</v>
      </c>
      <c r="G79">
        <f>_xlfn.XLOOKUP(A79,'BBG Data'!A:A,'BBG Data'!C:C)</f>
        <v>1776.85</v>
      </c>
      <c r="H79" s="2">
        <f t="shared" si="6"/>
        <v>3247072063.1853385</v>
      </c>
      <c r="I79" s="21">
        <v>6077722223</v>
      </c>
      <c r="J79" s="16">
        <f>J78-$J$1*J78*_xlfn.XLOOKUP(A79,'BBG Data'!A:A,'BBG Data'!F:F)</f>
        <v>2711313234.3632483</v>
      </c>
      <c r="K79" s="2">
        <f>K78-K78*L79/360*_xlfn.XLOOKUP(A79,'BBG Data'!A:A,'BBG Data'!J:J)</f>
        <v>240226940.81002223</v>
      </c>
      <c r="L79" s="2">
        <v>90</v>
      </c>
      <c r="M79" s="2">
        <f>M78-M78*$M$1*_xlfn.XLOOKUP(A79,'BBG Data'!A:A,'BBG Data'!F:F)</f>
        <v>7049170609.1702652</v>
      </c>
      <c r="N79" s="2">
        <f>N78-N78*O79/360*_xlfn.XLOOKUP('Tether Assets'!A79,'BBG Data'!A:A,'BBG Data'!V:V)</f>
        <v>34821671250.667702</v>
      </c>
      <c r="O79" s="2">
        <v>45</v>
      </c>
      <c r="P79" s="2">
        <f>P78-P78*Q79/360*_xlfn.XLOOKUP(A79,'BBG Data'!A:A,'BBG Data'!V:V)</f>
        <v>139954835.81502113</v>
      </c>
      <c r="Q79" s="2">
        <v>90</v>
      </c>
      <c r="R79" s="21">
        <v>6135946415</v>
      </c>
      <c r="S79" s="2">
        <f>S78-S78*T79/360*_xlfn.XLOOKUP('Tether Assets'!A79,'BBG Data'!A:A,'BBG Data'!AB:AB)</f>
        <v>121716634.3959035</v>
      </c>
      <c r="T79" s="16">
        <v>180</v>
      </c>
      <c r="U79" s="21">
        <v>1046907100</v>
      </c>
      <c r="V79" s="2">
        <f t="shared" si="7"/>
        <v>63056538913.093475</v>
      </c>
      <c r="W79" s="25">
        <f t="shared" si="8"/>
        <v>0.13938341064796747</v>
      </c>
      <c r="X79" s="2">
        <f t="shared" si="9"/>
        <v>0.5522293460898644</v>
      </c>
      <c r="Y79" s="13">
        <f>USDT_FinalReserves!G78/USDT_FinalReserves!$F78</f>
        <v>2.5474908577998068E-3</v>
      </c>
      <c r="Z79" s="2">
        <v>66147303898.031738</v>
      </c>
      <c r="AA79" s="2">
        <v>65978794246.083397</v>
      </c>
    </row>
    <row r="80" spans="1:27" s="2" customFormat="1" x14ac:dyDescent="0.3">
      <c r="A80" s="1">
        <v>44911</v>
      </c>
      <c r="B80" s="2">
        <v>49981855</v>
      </c>
      <c r="C80" s="20">
        <v>81315.278065451537</v>
      </c>
      <c r="D80" s="20">
        <f>_xlfn.XLOOKUP(A80,'BBG Data'!A:A,'BBG Data'!B:B)</f>
        <v>16837.95</v>
      </c>
      <c r="E80" s="21">
        <f t="shared" si="5"/>
        <v>1369182586.3021698</v>
      </c>
      <c r="F80" s="21">
        <v>1827431.7264740067</v>
      </c>
      <c r="G80">
        <f>_xlfn.XLOOKUP(A80,'BBG Data'!A:A,'BBG Data'!C:C)</f>
        <v>1793.08</v>
      </c>
      <c r="H80" s="2">
        <f t="shared" si="6"/>
        <v>3276731280.1060119</v>
      </c>
      <c r="I80" s="21">
        <v>6077722223</v>
      </c>
      <c r="J80" s="16">
        <f>J79-$J$1*J79*_xlfn.XLOOKUP(A80,'BBG Data'!A:A,'BBG Data'!F:F)</f>
        <v>2711313234.3632483</v>
      </c>
      <c r="K80" s="2">
        <f>K79-K79*L80/360*_xlfn.XLOOKUP(A80,'BBG Data'!A:A,'BBG Data'!J:J)</f>
        <v>240439541.65263912</v>
      </c>
      <c r="L80" s="2">
        <v>90</v>
      </c>
      <c r="M80" s="2">
        <f>M79-M79*$M$1*_xlfn.XLOOKUP(A80,'BBG Data'!A:A,'BBG Data'!F:F)</f>
        <v>7049170609.1702652</v>
      </c>
      <c r="N80" s="2">
        <f>N79-N79*O80/360*_xlfn.XLOOKUP('Tether Assets'!A80,'BBG Data'!A:A,'BBG Data'!V:V)</f>
        <v>34934841682.232368</v>
      </c>
      <c r="O80" s="2">
        <v>45</v>
      </c>
      <c r="P80" s="2">
        <f>P79-P79*Q80/360*_xlfn.XLOOKUP(A80,'BBG Data'!A:A,'BBG Data'!V:V)</f>
        <v>140864542.24781877</v>
      </c>
      <c r="Q80" s="2">
        <v>90</v>
      </c>
      <c r="R80" s="21">
        <v>6135946415</v>
      </c>
      <c r="S80" s="2">
        <f>S79-S79*T80/360*_xlfn.XLOOKUP('Tether Assets'!A80,'BBG Data'!A:A,'BBG Data'!AB:AB)</f>
        <v>123670186.37795779</v>
      </c>
      <c r="T80" s="16">
        <v>180</v>
      </c>
      <c r="U80" s="21">
        <v>1046907100</v>
      </c>
      <c r="V80" s="2">
        <f t="shared" si="7"/>
        <v>63156771255.452484</v>
      </c>
      <c r="W80" s="25">
        <f t="shared" si="8"/>
        <v>0.13916220355556047</v>
      </c>
      <c r="X80" s="2">
        <f t="shared" si="9"/>
        <v>0.5531448328941666</v>
      </c>
      <c r="Y80" s="13">
        <f>USDT_FinalReserves!G79/USDT_FinalReserves!$F79</f>
        <v>5.3497835246983875E-3</v>
      </c>
      <c r="Z80" s="2">
        <v>66351984971.383942</v>
      </c>
      <c r="AA80" s="2">
        <v>65997016215.352997</v>
      </c>
    </row>
    <row r="81" spans="1:27" s="2" customFormat="1" x14ac:dyDescent="0.3">
      <c r="A81" s="1">
        <v>44912</v>
      </c>
      <c r="B81" s="2">
        <v>49981855</v>
      </c>
      <c r="C81" s="20">
        <v>81315.278065451537</v>
      </c>
      <c r="D81" s="20">
        <f>_xlfn.XLOOKUP(A81,'BBG Data'!A:A,'BBG Data'!B:B)</f>
        <v>16718.5</v>
      </c>
      <c r="E81" s="21">
        <f t="shared" si="5"/>
        <v>1359469476.3372514</v>
      </c>
      <c r="F81" s="21">
        <v>1827431.7264740067</v>
      </c>
      <c r="G81">
        <f>_xlfn.XLOOKUP(A81,'BBG Data'!A:A,'BBG Data'!C:C)</f>
        <v>1793.08</v>
      </c>
      <c r="H81" s="2">
        <f t="shared" si="6"/>
        <v>3276731280.1060119</v>
      </c>
      <c r="I81" s="21">
        <v>6077722223</v>
      </c>
      <c r="J81" s="16">
        <f>J80-$J$1*J80*_xlfn.XLOOKUP(A81,'BBG Data'!A:A,'BBG Data'!F:F)</f>
        <v>2711313234.3632483</v>
      </c>
      <c r="K81" s="2">
        <f>K80-K80*L81/360*_xlfn.XLOOKUP(A81,'BBG Data'!A:A,'BBG Data'!J:J)</f>
        <v>240439541.65263912</v>
      </c>
      <c r="L81" s="2">
        <v>90</v>
      </c>
      <c r="M81" s="2">
        <f>M80-M80*$M$1*_xlfn.XLOOKUP(A81,'BBG Data'!A:A,'BBG Data'!F:F)</f>
        <v>7049170609.1702652</v>
      </c>
      <c r="N81" s="2">
        <f>N80-N80*O81/360*_xlfn.XLOOKUP('Tether Assets'!A81,'BBG Data'!A:A,'BBG Data'!V:V)</f>
        <v>34934841682.232368</v>
      </c>
      <c r="O81" s="2">
        <v>45</v>
      </c>
      <c r="P81" s="2">
        <f>P80-P80*Q81/360*_xlfn.XLOOKUP(A81,'BBG Data'!A:A,'BBG Data'!V:V)</f>
        <v>140864542.24781877</v>
      </c>
      <c r="Q81" s="2">
        <v>90</v>
      </c>
      <c r="R81" s="21">
        <v>6135946415</v>
      </c>
      <c r="S81" s="2">
        <f>S80-S80*T81/360*_xlfn.XLOOKUP('Tether Assets'!A81,'BBG Data'!A:A,'BBG Data'!AB:AB)</f>
        <v>123670186.37795779</v>
      </c>
      <c r="T81" s="16">
        <v>180</v>
      </c>
      <c r="U81" s="21">
        <v>1046907100</v>
      </c>
      <c r="V81" s="2">
        <f t="shared" si="7"/>
        <v>63147058145.487564</v>
      </c>
      <c r="W81" s="25">
        <f t="shared" si="8"/>
        <v>0.13918360910992503</v>
      </c>
      <c r="X81" s="2">
        <f t="shared" si="9"/>
        <v>0.553229916138679</v>
      </c>
      <c r="Y81" s="13">
        <f>USDT_FinalReserves!G80/USDT_FinalReserves!$F80</f>
        <v>3.615486719148504E-3</v>
      </c>
      <c r="Z81" s="2">
        <v>66009370187.566101</v>
      </c>
      <c r="AA81" s="2">
        <v>65770714186.313599</v>
      </c>
    </row>
    <row r="82" spans="1:27" s="2" customFormat="1" x14ac:dyDescent="0.3">
      <c r="A82" s="1">
        <v>44913</v>
      </c>
      <c r="B82" s="2">
        <v>49981855</v>
      </c>
      <c r="C82" s="20">
        <v>81315.278065451537</v>
      </c>
      <c r="D82" s="20">
        <f>_xlfn.XLOOKUP(A82,'BBG Data'!A:A,'BBG Data'!B:B)</f>
        <v>16753.05</v>
      </c>
      <c r="E82" s="21">
        <f t="shared" si="5"/>
        <v>1362278919.1944127</v>
      </c>
      <c r="F82" s="21">
        <v>1827431.7264740067</v>
      </c>
      <c r="G82">
        <f>_xlfn.XLOOKUP(A82,'BBG Data'!A:A,'BBG Data'!C:C)</f>
        <v>1793.08</v>
      </c>
      <c r="H82" s="2">
        <f t="shared" si="6"/>
        <v>3276731280.1060119</v>
      </c>
      <c r="I82" s="21">
        <v>6077722223</v>
      </c>
      <c r="J82" s="16">
        <f>J81-$J$1*J81*_xlfn.XLOOKUP(A82,'BBG Data'!A:A,'BBG Data'!F:F)</f>
        <v>2711313234.3632483</v>
      </c>
      <c r="K82" s="2">
        <f>K81-K81*L82/360*_xlfn.XLOOKUP(A82,'BBG Data'!A:A,'BBG Data'!J:J)</f>
        <v>240439541.65263912</v>
      </c>
      <c r="L82" s="2">
        <v>90</v>
      </c>
      <c r="M82" s="2">
        <f>M81-M81*$M$1*_xlfn.XLOOKUP(A82,'BBG Data'!A:A,'BBG Data'!F:F)</f>
        <v>7049170609.1702652</v>
      </c>
      <c r="N82" s="2">
        <f>N81-N81*O82/360*_xlfn.XLOOKUP('Tether Assets'!A82,'BBG Data'!A:A,'BBG Data'!V:V)</f>
        <v>34934841682.232368</v>
      </c>
      <c r="O82" s="2">
        <v>45</v>
      </c>
      <c r="P82" s="2">
        <f>P81-P81*Q82/360*_xlfn.XLOOKUP(A82,'BBG Data'!A:A,'BBG Data'!V:V)</f>
        <v>140864542.24781877</v>
      </c>
      <c r="Q82" s="2">
        <v>90</v>
      </c>
      <c r="R82" s="21">
        <v>6135946415</v>
      </c>
      <c r="S82" s="2">
        <f>S81-S81*T82/360*_xlfn.XLOOKUP('Tether Assets'!A82,'BBG Data'!A:A,'BBG Data'!AB:AB)</f>
        <v>123670186.37795779</v>
      </c>
      <c r="T82" s="16">
        <v>180</v>
      </c>
      <c r="U82" s="21">
        <v>1046907100</v>
      </c>
      <c r="V82" s="2">
        <f t="shared" si="7"/>
        <v>63149867588.344727</v>
      </c>
      <c r="W82" s="25">
        <f t="shared" si="8"/>
        <v>0.13917741703999076</v>
      </c>
      <c r="X82" s="2">
        <f t="shared" si="9"/>
        <v>0.55320530376979171</v>
      </c>
      <c r="Y82" s="13">
        <f>USDT_FinalReserves!G81/USDT_FinalReserves!$F81</f>
        <v>3.8130451584833191E-3</v>
      </c>
      <c r="Z82" s="2">
        <v>66322763148.341919</v>
      </c>
      <c r="AA82" s="2">
        <v>66069871457.421898</v>
      </c>
    </row>
    <row r="83" spans="1:27" s="2" customFormat="1" x14ac:dyDescent="0.3">
      <c r="A83" s="1">
        <v>44914</v>
      </c>
      <c r="B83" s="2">
        <v>49981855</v>
      </c>
      <c r="C83" s="20">
        <v>81315.278065451537</v>
      </c>
      <c r="D83" s="20">
        <f>_xlfn.XLOOKUP(A83,'BBG Data'!A:A,'BBG Data'!B:B)</f>
        <v>16586.82</v>
      </c>
      <c r="E83" s="21">
        <f t="shared" si="5"/>
        <v>1348761880.5215929</v>
      </c>
      <c r="F83" s="21">
        <v>1827431.7264740067</v>
      </c>
      <c r="G83">
        <f>_xlfn.XLOOKUP(A83,'BBG Data'!A:A,'BBG Data'!C:C)</f>
        <v>1787.62</v>
      </c>
      <c r="H83" s="2">
        <f t="shared" si="6"/>
        <v>3266753502.8794637</v>
      </c>
      <c r="I83" s="21">
        <v>6077722223</v>
      </c>
      <c r="J83" s="16">
        <f>J82-$J$1*J82*_xlfn.XLOOKUP(A83,'BBG Data'!A:A,'BBG Data'!F:F)</f>
        <v>2711463862.8762684</v>
      </c>
      <c r="K83" s="2">
        <f>K82-K82*L83/360*_xlfn.XLOOKUP(A83,'BBG Data'!A:A,'BBG Data'!J:J)</f>
        <v>240321125.17837518</v>
      </c>
      <c r="L83" s="2">
        <v>90</v>
      </c>
      <c r="M83" s="2">
        <f>M82-M82*$M$1*_xlfn.XLOOKUP(A83,'BBG Data'!A:A,'BBG Data'!F:F)</f>
        <v>7049953850.349062</v>
      </c>
      <c r="N83" s="2">
        <f>N82-N82*O83/360*_xlfn.XLOOKUP('Tether Assets'!A83,'BBG Data'!A:A,'BBG Data'!V:V)</f>
        <v>35048379917.699623</v>
      </c>
      <c r="O83" s="2">
        <v>45</v>
      </c>
      <c r="P83" s="2">
        <f>P82-P82*Q83/360*_xlfn.XLOOKUP(A83,'BBG Data'!A:A,'BBG Data'!V:V)</f>
        <v>141780161.77242962</v>
      </c>
      <c r="Q83" s="2">
        <v>90</v>
      </c>
      <c r="R83" s="21">
        <v>6135946415</v>
      </c>
      <c r="S83" s="2">
        <f>S82-S82*T83/360*_xlfn.XLOOKUP('Tether Assets'!A83,'BBG Data'!A:A,'BBG Data'!AB:AB)</f>
        <v>121159681.59448522</v>
      </c>
      <c r="T83" s="16">
        <v>180</v>
      </c>
      <c r="U83" s="21">
        <v>1046907100</v>
      </c>
      <c r="V83" s="2">
        <f t="shared" si="7"/>
        <v>63239131575.871292</v>
      </c>
      <c r="W83" s="25">
        <f t="shared" si="8"/>
        <v>0.13898334570473067</v>
      </c>
      <c r="X83" s="2">
        <f t="shared" si="9"/>
        <v>0.55421981681785504</v>
      </c>
      <c r="Y83" s="13">
        <f>USDT_FinalReserves!G82/USDT_FinalReserves!$F82</f>
        <v>5.1749355406473119E-3</v>
      </c>
      <c r="Z83" s="2">
        <v>66507307508.760345</v>
      </c>
      <c r="AA83" s="2">
        <v>66163136479.420502</v>
      </c>
    </row>
    <row r="84" spans="1:27" s="2" customFormat="1" x14ac:dyDescent="0.3">
      <c r="A84" s="1">
        <v>44915</v>
      </c>
      <c r="B84" s="2">
        <v>49981855</v>
      </c>
      <c r="C84" s="20">
        <v>81315.278065451537</v>
      </c>
      <c r="D84" s="20">
        <f>_xlfn.XLOOKUP(A84,'BBG Data'!A:A,'BBG Data'!B:B)</f>
        <v>16881.54</v>
      </c>
      <c r="E84" s="21">
        <f t="shared" si="5"/>
        <v>1372727119.2730429</v>
      </c>
      <c r="F84" s="21">
        <v>1827431.7264740067</v>
      </c>
      <c r="G84">
        <f>_xlfn.XLOOKUP(A84,'BBG Data'!A:A,'BBG Data'!C:C)</f>
        <v>1817.94</v>
      </c>
      <c r="H84" s="2">
        <f t="shared" si="6"/>
        <v>3322161232.8261557</v>
      </c>
      <c r="I84" s="21">
        <v>6077722223</v>
      </c>
      <c r="J84" s="16">
        <f>J83-$J$1*J83*_xlfn.XLOOKUP(A84,'BBG Data'!A:A,'BBG Data'!F:F)</f>
        <v>2711463862.8762684</v>
      </c>
      <c r="K84" s="2">
        <f>K83-K83*L84/360*_xlfn.XLOOKUP(A84,'BBG Data'!A:A,'BBG Data'!J:J)</f>
        <v>239356235.86078402</v>
      </c>
      <c r="L84" s="2">
        <v>90</v>
      </c>
      <c r="M84" s="2">
        <f>M83-M83*$M$1*_xlfn.XLOOKUP(A84,'BBG Data'!A:A,'BBG Data'!F:F)</f>
        <v>7049953850.349062</v>
      </c>
      <c r="N84" s="2">
        <f>N83-N83*O84/360*_xlfn.XLOOKUP('Tether Assets'!A84,'BBG Data'!A:A,'BBG Data'!V:V)</f>
        <v>34838089638.193428</v>
      </c>
      <c r="O84" s="2">
        <v>45</v>
      </c>
      <c r="P84" s="2">
        <f>P83-P83*Q84/360*_xlfn.XLOOKUP(A84,'BBG Data'!A:A,'BBG Data'!V:V)</f>
        <v>140078799.83116046</v>
      </c>
      <c r="Q84" s="2">
        <v>90</v>
      </c>
      <c r="R84" s="21">
        <v>6135946415</v>
      </c>
      <c r="S84" s="2">
        <f>S83-S83*T84/360*_xlfn.XLOOKUP('Tether Assets'!A84,'BBG Data'!A:A,'BBG Data'!AB:AB)</f>
        <v>120572057.138752</v>
      </c>
      <c r="T84" s="16">
        <v>180</v>
      </c>
      <c r="U84" s="21">
        <v>1046907100</v>
      </c>
      <c r="V84" s="2">
        <f t="shared" si="7"/>
        <v>63104960389.348648</v>
      </c>
      <c r="W84" s="25">
        <f t="shared" si="8"/>
        <v>0.13927884641156951</v>
      </c>
      <c r="X84" s="2">
        <f t="shared" si="9"/>
        <v>0.5520657872732565</v>
      </c>
      <c r="Y84" s="13">
        <f>USDT_FinalReserves!G83/USDT_FinalReserves!$F83</f>
        <v>1.6505781197042693E-3</v>
      </c>
      <c r="Z84" s="2">
        <v>66283840615.509926</v>
      </c>
      <c r="AA84" s="2">
        <v>66174433958.5</v>
      </c>
    </row>
    <row r="85" spans="1:27" s="2" customFormat="1" x14ac:dyDescent="0.3">
      <c r="A85" s="1">
        <v>44916</v>
      </c>
      <c r="B85" s="2">
        <v>49981855</v>
      </c>
      <c r="C85" s="20">
        <v>81315.278065451537</v>
      </c>
      <c r="D85" s="20">
        <f>_xlfn.XLOOKUP(A85,'BBG Data'!A:A,'BBG Data'!B:B)</f>
        <v>16793.099999999999</v>
      </c>
      <c r="E85" s="21">
        <f t="shared" si="5"/>
        <v>1365535596.080934</v>
      </c>
      <c r="F85" s="21">
        <v>1827431.7264740067</v>
      </c>
      <c r="G85">
        <f>_xlfn.XLOOKUP(A85,'BBG Data'!A:A,'BBG Data'!C:C)</f>
        <v>1814.39</v>
      </c>
      <c r="H85" s="2">
        <f t="shared" si="6"/>
        <v>3315673850.1971731</v>
      </c>
      <c r="I85" s="21">
        <v>6077722223</v>
      </c>
      <c r="J85" s="16">
        <f>J84-$J$1*J84*_xlfn.XLOOKUP(A85,'BBG Data'!A:A,'BBG Data'!F:F)</f>
        <v>2711463862.8762684</v>
      </c>
      <c r="K85" s="2">
        <f>K84-K84*L85/360*_xlfn.XLOOKUP(A85,'BBG Data'!A:A,'BBG Data'!J:J)</f>
        <v>238924197.8550553</v>
      </c>
      <c r="L85" s="2">
        <v>90</v>
      </c>
      <c r="M85" s="2">
        <f>M84-M84*$M$1*_xlfn.XLOOKUP(A85,'BBG Data'!A:A,'BBG Data'!F:F)</f>
        <v>7049953850.349062</v>
      </c>
      <c r="N85" s="2">
        <f>N84-N84*O85/360*_xlfn.XLOOKUP('Tether Assets'!A85,'BBG Data'!A:A,'BBG Data'!V:V)</f>
        <v>34755349175.302719</v>
      </c>
      <c r="O85" s="2">
        <v>45</v>
      </c>
      <c r="P85" s="2">
        <f>P84-P84*Q85/360*_xlfn.XLOOKUP(A85,'BBG Data'!A:A,'BBG Data'!V:V)</f>
        <v>139413425.53196242</v>
      </c>
      <c r="Q85" s="2">
        <v>90</v>
      </c>
      <c r="R85" s="21">
        <v>6135946415</v>
      </c>
      <c r="S85" s="2">
        <f>S84-S84*T85/360*_xlfn.XLOOKUP('Tether Assets'!A85,'BBG Data'!A:A,'BBG Data'!AB:AB)</f>
        <v>125280395.97002026</v>
      </c>
      <c r="T85" s="16">
        <v>180</v>
      </c>
      <c r="U85" s="21">
        <v>1046907100</v>
      </c>
      <c r="V85" s="2">
        <f t="shared" si="7"/>
        <v>63012151947.163193</v>
      </c>
      <c r="W85" s="25">
        <f t="shared" si="8"/>
        <v>0.13948398545801383</v>
      </c>
      <c r="X85" s="2">
        <f t="shared" si="9"/>
        <v>0.55156581867646248</v>
      </c>
      <c r="Y85" s="13">
        <f>USDT_FinalReserves!G84/USDT_FinalReserves!$F84</f>
        <v>2.3014093711329528E-3</v>
      </c>
      <c r="Z85" s="2">
        <v>66363226746.087967</v>
      </c>
      <c r="AA85" s="2">
        <v>66210497794.155899</v>
      </c>
    </row>
    <row r="86" spans="1:27" s="2" customFormat="1" x14ac:dyDescent="0.3">
      <c r="A86" s="1">
        <v>44917</v>
      </c>
      <c r="B86" s="2">
        <v>49981855</v>
      </c>
      <c r="C86" s="20">
        <v>81315.278065451537</v>
      </c>
      <c r="D86" s="20">
        <f>_xlfn.XLOOKUP(A86,'BBG Data'!A:A,'BBG Data'!B:B)</f>
        <v>16792.25</v>
      </c>
      <c r="E86" s="21">
        <f t="shared" si="5"/>
        <v>1365466478.0945785</v>
      </c>
      <c r="F86" s="21">
        <v>1827431.7264740067</v>
      </c>
      <c r="G86">
        <f>_xlfn.XLOOKUP(A86,'BBG Data'!A:A,'BBG Data'!C:C)</f>
        <v>1792.52</v>
      </c>
      <c r="H86" s="2">
        <f t="shared" si="6"/>
        <v>3275707918.3391862</v>
      </c>
      <c r="I86" s="21">
        <v>6077722223</v>
      </c>
      <c r="J86" s="16">
        <f>J85-$J$1*J85*_xlfn.XLOOKUP(A86,'BBG Data'!A:A,'BBG Data'!F:F)</f>
        <v>2711463862.8762684</v>
      </c>
      <c r="K86" s="2">
        <f>K85-K85*L86/360*_xlfn.XLOOKUP(A86,'BBG Data'!A:A,'BBG Data'!J:J)</f>
        <v>238309565.35607314</v>
      </c>
      <c r="L86" s="2">
        <v>90</v>
      </c>
      <c r="M86" s="2">
        <f>M85-M85*$M$1*_xlfn.XLOOKUP(A86,'BBG Data'!A:A,'BBG Data'!F:F)</f>
        <v>7049953850.349062</v>
      </c>
      <c r="N86" s="2">
        <f>N85-N85*O86/360*_xlfn.XLOOKUP('Tether Assets'!A86,'BBG Data'!A:A,'BBG Data'!V:V)</f>
        <v>34777071268.537285</v>
      </c>
      <c r="O86" s="2">
        <v>45</v>
      </c>
      <c r="P86" s="2">
        <f>P85-P85*Q86/360*_xlfn.XLOOKUP(A86,'BBG Data'!A:A,'BBG Data'!V:V)</f>
        <v>139587692.31387737</v>
      </c>
      <c r="Q86" s="2">
        <v>90</v>
      </c>
      <c r="R86" s="21">
        <v>6135946415</v>
      </c>
      <c r="S86" s="2">
        <f>S85-S85*T86/360*_xlfn.XLOOKUP('Tether Assets'!A86,'BBG Data'!A:A,'BBG Data'!AB:AB)</f>
        <v>125668765.19752732</v>
      </c>
      <c r="T86" s="16">
        <v>180</v>
      </c>
      <c r="U86" s="21">
        <v>1046907100</v>
      </c>
      <c r="V86" s="2">
        <f t="shared" si="7"/>
        <v>62993786994.063858</v>
      </c>
      <c r="W86" s="25">
        <f t="shared" si="8"/>
        <v>0.13952465005325854</v>
      </c>
      <c r="X86" s="2">
        <f t="shared" si="9"/>
        <v>0.55207144907504069</v>
      </c>
      <c r="Y86" s="13">
        <f>USDT_FinalReserves!G85/USDT_FinalReserves!$F85</f>
        <v>3.4782870993247364E-3</v>
      </c>
      <c r="Z86" s="2">
        <v>66453555136.228004</v>
      </c>
      <c r="AA86" s="2">
        <v>66222410592.693398</v>
      </c>
    </row>
    <row r="87" spans="1:27" s="2" customFormat="1" x14ac:dyDescent="0.3">
      <c r="A87" s="1">
        <v>44918</v>
      </c>
      <c r="B87" s="2">
        <v>49981855</v>
      </c>
      <c r="C87" s="20">
        <v>81315.278065451537</v>
      </c>
      <c r="D87" s="20">
        <f>_xlfn.XLOOKUP(A87,'BBG Data'!A:A,'BBG Data'!B:B)</f>
        <v>16811.330000000002</v>
      </c>
      <c r="E87" s="21">
        <f t="shared" si="5"/>
        <v>1367017973.6000676</v>
      </c>
      <c r="F87" s="21">
        <v>1827431.7264740067</v>
      </c>
      <c r="G87">
        <f>_xlfn.XLOOKUP(A87,'BBG Data'!A:A,'BBG Data'!C:C)</f>
        <v>1798.2</v>
      </c>
      <c r="H87" s="2">
        <f t="shared" si="6"/>
        <v>3286087730.5455589</v>
      </c>
      <c r="I87" s="21">
        <v>6077722223</v>
      </c>
      <c r="J87" s="16">
        <f>J86-$J$1*J86*_xlfn.XLOOKUP(A87,'BBG Data'!A:A,'BBG Data'!F:F)</f>
        <v>2711463862.8762684</v>
      </c>
      <c r="K87" s="2">
        <f>K86-K86*L87/360*_xlfn.XLOOKUP(A87,'BBG Data'!A:A,'BBG Data'!J:J)</f>
        <v>237797795.56447098</v>
      </c>
      <c r="L87" s="2">
        <v>90</v>
      </c>
      <c r="M87" s="2">
        <f>M86-M86*$M$1*_xlfn.XLOOKUP(A87,'BBG Data'!A:A,'BBG Data'!F:F)</f>
        <v>7049953850.349062</v>
      </c>
      <c r="N87" s="2">
        <f>N86-N86*O87/360*_xlfn.XLOOKUP('Tether Assets'!A87,'BBG Data'!A:A,'BBG Data'!V:V)</f>
        <v>34816195473.714386</v>
      </c>
      <c r="O87" s="2">
        <v>45</v>
      </c>
      <c r="P87" s="2">
        <f>P86-P86*Q87/360*_xlfn.XLOOKUP(A87,'BBG Data'!A:A,'BBG Data'!V:V)</f>
        <v>139901764.62158358</v>
      </c>
      <c r="Q87" s="2">
        <v>90</v>
      </c>
      <c r="R87" s="21">
        <v>6135946415</v>
      </c>
      <c r="S87" s="2">
        <f>S86-S86*T87/360*_xlfn.XLOOKUP('Tether Assets'!A87,'BBG Data'!A:A,'BBG Data'!AB:AB)</f>
        <v>123802584.03434403</v>
      </c>
      <c r="T87" s="16">
        <v>180</v>
      </c>
      <c r="U87" s="21">
        <v>1046907100</v>
      </c>
      <c r="V87" s="2">
        <f t="shared" si="7"/>
        <v>63042778628.30574</v>
      </c>
      <c r="W87" s="25">
        <f t="shared" si="8"/>
        <v>0.1394162230331959</v>
      </c>
      <c r="X87" s="2">
        <f t="shared" si="9"/>
        <v>0.55226302252613868</v>
      </c>
      <c r="Y87" s="13">
        <f>USDT_FinalReserves!G86/USDT_FinalReserves!$F86</f>
        <v>4.5429128881421272E-3</v>
      </c>
      <c r="Z87" s="2">
        <v>66555590329.855911</v>
      </c>
      <c r="AA87" s="2">
        <v>66253234080.768501</v>
      </c>
    </row>
    <row r="88" spans="1:27" s="2" customFormat="1" x14ac:dyDescent="0.3">
      <c r="A88" s="1">
        <v>44919</v>
      </c>
      <c r="B88" s="2">
        <v>49981855</v>
      </c>
      <c r="C88" s="20">
        <v>81315.278065451537</v>
      </c>
      <c r="D88" s="20">
        <f>_xlfn.XLOOKUP(A88,'BBG Data'!A:A,'BBG Data'!B:B)</f>
        <v>16829.82</v>
      </c>
      <c r="E88" s="21">
        <f t="shared" si="5"/>
        <v>1368521493.0914977</v>
      </c>
      <c r="F88" s="21">
        <v>1827431.7264740067</v>
      </c>
      <c r="G88">
        <f>_xlfn.XLOOKUP(A88,'BBG Data'!A:A,'BBG Data'!C:C)</f>
        <v>1798.2</v>
      </c>
      <c r="H88" s="2">
        <f t="shared" si="6"/>
        <v>3286087730.5455589</v>
      </c>
      <c r="I88" s="21">
        <v>6077722223</v>
      </c>
      <c r="J88" s="16">
        <f>J87-$J$1*J87*_xlfn.XLOOKUP(A88,'BBG Data'!A:A,'BBG Data'!F:F)</f>
        <v>2711463862.8762684</v>
      </c>
      <c r="K88" s="2">
        <f>K87-K87*L88/360*_xlfn.XLOOKUP(A88,'BBG Data'!A:A,'BBG Data'!J:J)</f>
        <v>237797795.56447098</v>
      </c>
      <c r="L88" s="2">
        <v>90</v>
      </c>
      <c r="M88" s="2">
        <f>M87-M87*$M$1*_xlfn.XLOOKUP(A88,'BBG Data'!A:A,'BBG Data'!F:F)</f>
        <v>7049953850.349062</v>
      </c>
      <c r="N88" s="2">
        <f>N87-N87*O88/360*_xlfn.XLOOKUP('Tether Assets'!A88,'BBG Data'!A:A,'BBG Data'!V:V)</f>
        <v>34816195473.714386</v>
      </c>
      <c r="O88" s="2">
        <v>45</v>
      </c>
      <c r="P88" s="2">
        <f>P87-P87*Q88/360*_xlfn.XLOOKUP(A88,'BBG Data'!A:A,'BBG Data'!V:V)</f>
        <v>139901764.62158358</v>
      </c>
      <c r="Q88" s="2">
        <v>90</v>
      </c>
      <c r="R88" s="21">
        <v>6135946415</v>
      </c>
      <c r="S88" s="2">
        <f>S87-S87*T88/360*_xlfn.XLOOKUP('Tether Assets'!A88,'BBG Data'!A:A,'BBG Data'!AB:AB)</f>
        <v>123802584.03434403</v>
      </c>
      <c r="T88" s="16">
        <v>180</v>
      </c>
      <c r="U88" s="21">
        <v>1046907100</v>
      </c>
      <c r="V88" s="2">
        <f t="shared" si="7"/>
        <v>63044282147.797173</v>
      </c>
      <c r="W88" s="25">
        <f t="shared" si="8"/>
        <v>0.1394128981478675</v>
      </c>
      <c r="X88" s="2">
        <f t="shared" si="9"/>
        <v>0.55224985181199171</v>
      </c>
      <c r="Y88" s="13">
        <f>USDT_FinalReserves!G87/USDT_FinalReserves!$F87</f>
        <v>3.7924830706691686E-3</v>
      </c>
      <c r="Z88" s="2">
        <v>66542890222.598305</v>
      </c>
      <c r="AA88" s="2">
        <v>66290527437.955704</v>
      </c>
    </row>
    <row r="89" spans="1:27" s="2" customFormat="1" x14ac:dyDescent="0.3">
      <c r="A89" s="1">
        <v>44920</v>
      </c>
      <c r="B89" s="2">
        <v>49981855</v>
      </c>
      <c r="C89" s="20">
        <v>81315.278065451537</v>
      </c>
      <c r="D89" s="20">
        <f>_xlfn.XLOOKUP(A89,'BBG Data'!A:A,'BBG Data'!B:B)</f>
        <v>16830.25</v>
      </c>
      <c r="E89" s="21">
        <f t="shared" si="5"/>
        <v>1368556458.6610658</v>
      </c>
      <c r="F89" s="21">
        <v>1827431.7264740067</v>
      </c>
      <c r="G89">
        <f>_xlfn.XLOOKUP(A89,'BBG Data'!A:A,'BBG Data'!C:C)</f>
        <v>1798.2</v>
      </c>
      <c r="H89" s="2">
        <f t="shared" si="6"/>
        <v>3286087730.5455589</v>
      </c>
      <c r="I89" s="21">
        <v>6077722223</v>
      </c>
      <c r="J89" s="16">
        <f>J88-$J$1*J88*_xlfn.XLOOKUP(A89,'BBG Data'!A:A,'BBG Data'!F:F)</f>
        <v>2711463862.8762684</v>
      </c>
      <c r="K89" s="2">
        <f>K88-K88*L89/360*_xlfn.XLOOKUP(A89,'BBG Data'!A:A,'BBG Data'!J:J)</f>
        <v>237797795.56447098</v>
      </c>
      <c r="L89" s="2">
        <v>90</v>
      </c>
      <c r="M89" s="2">
        <f>M88-M88*$M$1*_xlfn.XLOOKUP(A89,'BBG Data'!A:A,'BBG Data'!F:F)</f>
        <v>7049953850.349062</v>
      </c>
      <c r="N89" s="2">
        <f>N88-N88*O89/360*_xlfn.XLOOKUP('Tether Assets'!A89,'BBG Data'!A:A,'BBG Data'!V:V)</f>
        <v>34816195473.714386</v>
      </c>
      <c r="O89" s="2">
        <v>45</v>
      </c>
      <c r="P89" s="2">
        <f>P88-P88*Q89/360*_xlfn.XLOOKUP(A89,'BBG Data'!A:A,'BBG Data'!V:V)</f>
        <v>139901764.62158358</v>
      </c>
      <c r="Q89" s="2">
        <v>90</v>
      </c>
      <c r="R89" s="21">
        <v>6135946415</v>
      </c>
      <c r="S89" s="2">
        <f>S88-S88*T89/360*_xlfn.XLOOKUP('Tether Assets'!A89,'BBG Data'!A:A,'BBG Data'!AB:AB)</f>
        <v>123802584.03434403</v>
      </c>
      <c r="T89" s="16">
        <v>180</v>
      </c>
      <c r="U89" s="21">
        <v>1046907100</v>
      </c>
      <c r="V89" s="2">
        <f t="shared" si="7"/>
        <v>63044317113.366737</v>
      </c>
      <c r="W89" s="25">
        <f t="shared" si="8"/>
        <v>0.13941282082683981</v>
      </c>
      <c r="X89" s="2">
        <f t="shared" si="9"/>
        <v>0.55224954552378858</v>
      </c>
      <c r="Y89" s="13">
        <f>USDT_FinalReserves!G88/USDT_FinalReserves!$F88</f>
        <v>3.7692768524925247E-3</v>
      </c>
      <c r="Z89" s="2">
        <v>66531105942.457329</v>
      </c>
      <c r="AA89" s="2">
        <v>66280331784.857697</v>
      </c>
    </row>
    <row r="90" spans="1:27" s="2" customFormat="1" x14ac:dyDescent="0.3">
      <c r="A90" s="1">
        <v>44921</v>
      </c>
      <c r="B90" s="2">
        <v>49981855</v>
      </c>
      <c r="C90" s="20">
        <v>81315.278065451537</v>
      </c>
      <c r="D90" s="20">
        <f>_xlfn.XLOOKUP(A90,'BBG Data'!A:A,'BBG Data'!B:B)</f>
        <v>16833.009999999998</v>
      </c>
      <c r="E90" s="21">
        <f t="shared" si="5"/>
        <v>1368780888.8285263</v>
      </c>
      <c r="F90" s="21">
        <v>1827431.7264740067</v>
      </c>
      <c r="G90">
        <f>_xlfn.XLOOKUP(A90,'BBG Data'!A:A,'BBG Data'!C:C)</f>
        <v>1798.2</v>
      </c>
      <c r="H90" s="2">
        <f t="shared" si="6"/>
        <v>3286087730.5455589</v>
      </c>
      <c r="I90" s="21">
        <v>6077722223</v>
      </c>
      <c r="J90" s="16">
        <f>J89-$J$1*J89*_xlfn.XLOOKUP(A90,'BBG Data'!A:A,'BBG Data'!F:F)</f>
        <v>2711463862.8762684</v>
      </c>
      <c r="K90" s="2">
        <f>K89-K89*L90/360*_xlfn.XLOOKUP(A90,'BBG Data'!A:A,'BBG Data'!J:J)</f>
        <v>237797795.56447098</v>
      </c>
      <c r="L90" s="2">
        <v>90</v>
      </c>
      <c r="M90" s="2">
        <f>M89-M89*$M$1*_xlfn.XLOOKUP(A90,'BBG Data'!A:A,'BBG Data'!F:F)</f>
        <v>7049953850.349062</v>
      </c>
      <c r="N90" s="2">
        <f>N89-N89*O90/360*_xlfn.XLOOKUP('Tether Assets'!A90,'BBG Data'!A:A,'BBG Data'!V:V)</f>
        <v>34816195473.714386</v>
      </c>
      <c r="O90" s="2">
        <v>45</v>
      </c>
      <c r="P90" s="2">
        <f>P89-P89*Q90/360*_xlfn.XLOOKUP(A90,'BBG Data'!A:A,'BBG Data'!V:V)</f>
        <v>139901764.62158358</v>
      </c>
      <c r="Q90" s="2">
        <v>90</v>
      </c>
      <c r="R90" s="21">
        <v>6135946415</v>
      </c>
      <c r="S90" s="2">
        <f>S89-S89*T90/360*_xlfn.XLOOKUP('Tether Assets'!A90,'BBG Data'!A:A,'BBG Data'!AB:AB)</f>
        <v>123802584.03434403</v>
      </c>
      <c r="T90" s="16">
        <v>180</v>
      </c>
      <c r="U90" s="21">
        <v>1046907100</v>
      </c>
      <c r="V90" s="2">
        <f t="shared" si="7"/>
        <v>63044541543.534203</v>
      </c>
      <c r="W90" s="25">
        <f t="shared" si="8"/>
        <v>0.13941232453577387</v>
      </c>
      <c r="X90" s="2">
        <f t="shared" si="9"/>
        <v>0.55224757958899151</v>
      </c>
      <c r="Y90" s="13">
        <f>USDT_FinalReserves!G89/USDT_FinalReserves!$F89</f>
        <v>3.7722707743998046E-3</v>
      </c>
      <c r="Z90" s="2">
        <v>66510981769.905449</v>
      </c>
      <c r="AA90" s="2">
        <v>66260084337.198196</v>
      </c>
    </row>
    <row r="91" spans="1:27" s="2" customFormat="1" x14ac:dyDescent="0.3">
      <c r="A91" s="1">
        <v>44922</v>
      </c>
      <c r="B91" s="2">
        <v>49981855</v>
      </c>
      <c r="C91" s="20">
        <v>81315.278065451537</v>
      </c>
      <c r="D91" s="20">
        <f>_xlfn.XLOOKUP(A91,'BBG Data'!A:A,'BBG Data'!B:B)</f>
        <v>16692.55</v>
      </c>
      <c r="E91" s="21">
        <f t="shared" si="5"/>
        <v>1357359344.871453</v>
      </c>
      <c r="F91" s="21">
        <v>1827431.7264740067</v>
      </c>
      <c r="G91">
        <f>_xlfn.XLOOKUP(A91,'BBG Data'!A:A,'BBG Data'!C:C)</f>
        <v>1813.69</v>
      </c>
      <c r="H91" s="2">
        <f t="shared" si="6"/>
        <v>3314394647.9886413</v>
      </c>
      <c r="I91" s="21">
        <v>6077722223</v>
      </c>
      <c r="J91" s="16">
        <f>J90-$J$1*J90*_xlfn.XLOOKUP(A91,'BBG Data'!A:A,'BBG Data'!F:F)</f>
        <v>2711463862.8762684</v>
      </c>
      <c r="K91" s="2">
        <f>K90-K90*L91/360*_xlfn.XLOOKUP(A91,'BBG Data'!A:A,'BBG Data'!J:J)</f>
        <v>237139095.67075741</v>
      </c>
      <c r="L91" s="2">
        <v>90</v>
      </c>
      <c r="M91" s="2">
        <f>M90-M90*$M$1*_xlfn.XLOOKUP(A91,'BBG Data'!A:A,'BBG Data'!F:F)</f>
        <v>7049953850.349062</v>
      </c>
      <c r="N91" s="2">
        <f>N90-N90*O91/360*_xlfn.XLOOKUP('Tether Assets'!A91,'BBG Data'!A:A,'BBG Data'!V:V)</f>
        <v>34916292035.701317</v>
      </c>
      <c r="O91" s="2">
        <v>45</v>
      </c>
      <c r="P91" s="2">
        <f>P90-P90*Q91/360*_xlfn.XLOOKUP(A91,'BBG Data'!A:A,'BBG Data'!V:V)</f>
        <v>140706199.76815772</v>
      </c>
      <c r="Q91" s="2">
        <v>90</v>
      </c>
      <c r="R91" s="21">
        <v>6135946415</v>
      </c>
      <c r="S91" s="2">
        <f>S90-S90*T91/360*_xlfn.XLOOKUP('Tether Assets'!A91,'BBG Data'!A:A,'BBG Data'!AB:AB)</f>
        <v>121085117.31479019</v>
      </c>
      <c r="T91" s="16">
        <v>180</v>
      </c>
      <c r="U91" s="21">
        <v>1046907100</v>
      </c>
      <c r="V91" s="2">
        <f t="shared" si="7"/>
        <v>63158951747.540443</v>
      </c>
      <c r="W91" s="25">
        <f t="shared" si="8"/>
        <v>0.1391597840478494</v>
      </c>
      <c r="X91" s="2">
        <f t="shared" si="9"/>
        <v>0.55283203836677097</v>
      </c>
      <c r="Y91" s="13">
        <f>USDT_FinalReserves!G90/USDT_FinalReserves!$F90</f>
        <v>5.5733619932667768E-3</v>
      </c>
      <c r="Z91" s="2">
        <v>66661508348.509521</v>
      </c>
      <c r="AA91" s="2">
        <v>66289979631.466103</v>
      </c>
    </row>
    <row r="92" spans="1:27" s="2" customFormat="1" x14ac:dyDescent="0.3">
      <c r="A92" s="1">
        <v>44923</v>
      </c>
      <c r="B92" s="2">
        <v>49981855</v>
      </c>
      <c r="C92" s="20">
        <v>81315.278065451537</v>
      </c>
      <c r="D92" s="20">
        <f>_xlfn.XLOOKUP(A92,'BBG Data'!A:A,'BBG Data'!B:B)</f>
        <v>16517.32</v>
      </c>
      <c r="E92" s="21">
        <f t="shared" si="5"/>
        <v>1343110468.696044</v>
      </c>
      <c r="F92" s="21">
        <v>1827431.7264740067</v>
      </c>
      <c r="G92">
        <f>_xlfn.XLOOKUP(A92,'BBG Data'!A:A,'BBG Data'!C:C)</f>
        <v>1804.35</v>
      </c>
      <c r="H92" s="2">
        <f t="shared" si="6"/>
        <v>3297326435.6633739</v>
      </c>
      <c r="I92" s="21">
        <v>6077722223</v>
      </c>
      <c r="J92" s="16">
        <f>J91-$J$1*J91*_xlfn.XLOOKUP(A92,'BBG Data'!A:A,'BBG Data'!F:F)</f>
        <v>2711463862.8762684</v>
      </c>
      <c r="K92" s="2">
        <f>K91-K91*L92/360*_xlfn.XLOOKUP(A92,'BBG Data'!A:A,'BBG Data'!J:J)</f>
        <v>235983635.42710164</v>
      </c>
      <c r="L92" s="2">
        <v>90</v>
      </c>
      <c r="M92" s="2">
        <f>M91-M91*$M$1*_xlfn.XLOOKUP(A92,'BBG Data'!A:A,'BBG Data'!F:F)</f>
        <v>7049953850.349062</v>
      </c>
      <c r="N92" s="2">
        <f>N91-N91*O92/360*_xlfn.XLOOKUP('Tether Assets'!A92,'BBG Data'!A:A,'BBG Data'!V:V)</f>
        <v>34222330731.491753</v>
      </c>
      <c r="O92" s="2">
        <v>45</v>
      </c>
      <c r="P92" s="2">
        <f>P91-P91*Q92/360*_xlfn.XLOOKUP(A92,'BBG Data'!A:A,'BBG Data'!V:V)</f>
        <v>135113128.32737345</v>
      </c>
      <c r="Q92" s="2">
        <v>90</v>
      </c>
      <c r="R92" s="21">
        <v>6135946415</v>
      </c>
      <c r="S92" s="2">
        <f>S91-S91*T92/360*_xlfn.XLOOKUP('Tether Assets'!A92,'BBG Data'!A:A,'BBG Data'!AB:AB)</f>
        <v>120316226.81984124</v>
      </c>
      <c r="T92" s="16">
        <v>180</v>
      </c>
      <c r="U92" s="21">
        <v>1046907100</v>
      </c>
      <c r="V92" s="2">
        <f t="shared" si="7"/>
        <v>62426155932.650818</v>
      </c>
      <c r="W92" s="25">
        <f t="shared" si="8"/>
        <v>0.14079332540287415</v>
      </c>
      <c r="X92" s="2">
        <f t="shared" si="9"/>
        <v>0.54820499869338279</v>
      </c>
      <c r="Y92" s="13">
        <f>USDT_FinalReserves!G91/USDT_FinalReserves!$F91</f>
        <v>-7.9256383767504646E-3</v>
      </c>
      <c r="Z92" s="2">
        <v>65720483832.31678</v>
      </c>
      <c r="AA92" s="2">
        <v>66241360621.116798</v>
      </c>
    </row>
    <row r="93" spans="1:27" s="2" customFormat="1" x14ac:dyDescent="0.3">
      <c r="A93" s="1">
        <v>44924</v>
      </c>
      <c r="B93" s="2">
        <v>49981855</v>
      </c>
      <c r="C93" s="20">
        <v>81315.278065451537</v>
      </c>
      <c r="D93" s="20">
        <f>_xlfn.XLOOKUP(A93,'BBG Data'!A:A,'BBG Data'!B:B)</f>
        <v>16593.400000000001</v>
      </c>
      <c r="E93" s="21">
        <f t="shared" si="5"/>
        <v>1349296935.0512636</v>
      </c>
      <c r="F93" s="21">
        <v>1827431.7264740067</v>
      </c>
      <c r="G93">
        <f>_xlfn.XLOOKUP(A93,'BBG Data'!A:A,'BBG Data'!C:C)</f>
        <v>1814.91</v>
      </c>
      <c r="H93" s="2">
        <f t="shared" si="6"/>
        <v>3316624114.6949396</v>
      </c>
      <c r="I93" s="21">
        <v>6077722223</v>
      </c>
      <c r="J93" s="16">
        <f>J92-$J$1*J92*_xlfn.XLOOKUP(A93,'BBG Data'!A:A,'BBG Data'!F:F)</f>
        <v>2711463862.8762684</v>
      </c>
      <c r="K93" s="2">
        <f>K92-K92*L93/360*_xlfn.XLOOKUP(A93,'BBG Data'!A:A,'BBG Data'!J:J)</f>
        <v>235243826.73003772</v>
      </c>
      <c r="L93" s="2">
        <v>90</v>
      </c>
      <c r="M93" s="2">
        <f>M92-M92*$M$1*_xlfn.XLOOKUP(A93,'BBG Data'!A:A,'BBG Data'!F:F)</f>
        <v>7049953850.349062</v>
      </c>
      <c r="N93" s="2">
        <f>N92-N92*O93/360*_xlfn.XLOOKUP('Tether Assets'!A93,'BBG Data'!A:A,'BBG Data'!V:V)</f>
        <v>34449053672.587883</v>
      </c>
      <c r="O93" s="2">
        <v>45</v>
      </c>
      <c r="P93" s="2">
        <f>P92-P92*Q93/360*_xlfn.XLOOKUP(A93,'BBG Data'!A:A,'BBG Data'!V:V)</f>
        <v>136903377.27771115</v>
      </c>
      <c r="Q93" s="2">
        <v>90</v>
      </c>
      <c r="R93" s="21">
        <v>6135946415</v>
      </c>
      <c r="S93" s="2">
        <f>S92-S92*T93/360*_xlfn.XLOOKUP('Tether Assets'!A93,'BBG Data'!A:A,'BBG Data'!AB:AB)</f>
        <v>122337539.43041462</v>
      </c>
      <c r="T93" s="16">
        <v>180</v>
      </c>
      <c r="U93" s="21">
        <v>1046907100</v>
      </c>
      <c r="V93" s="2">
        <f t="shared" si="7"/>
        <v>62681434771.997574</v>
      </c>
      <c r="W93" s="25">
        <f t="shared" si="8"/>
        <v>0.1402199250519193</v>
      </c>
      <c r="X93" s="2">
        <f t="shared" si="9"/>
        <v>0.54958942465014726</v>
      </c>
      <c r="Y93" s="13">
        <f>USDT_FinalReserves!G92/USDT_FinalReserves!$F92</f>
        <v>7.8260144081887893E-3</v>
      </c>
      <c r="Z93" s="2">
        <v>66754451476.75029</v>
      </c>
      <c r="AA93" s="2">
        <v>66232030177.682503</v>
      </c>
    </row>
    <row r="94" spans="1:27" s="2" customFormat="1" x14ac:dyDescent="0.3">
      <c r="A94" s="1">
        <v>44925</v>
      </c>
      <c r="B94" s="2">
        <v>49981855</v>
      </c>
      <c r="C94" s="20">
        <v>81315.278065451537</v>
      </c>
      <c r="D94" s="20">
        <f>_xlfn.XLOOKUP(A94,'BBG Data'!A:A,'BBG Data'!B:B)</f>
        <v>16579.060000000001</v>
      </c>
      <c r="E94" s="21">
        <f t="shared" si="5"/>
        <v>1348130873.963805</v>
      </c>
      <c r="F94" s="21">
        <v>1827431.7264740067</v>
      </c>
      <c r="G94">
        <f>_xlfn.XLOOKUP(A94,'BBG Data'!A:A,'BBG Data'!C:C)</f>
        <v>1824.02</v>
      </c>
      <c r="H94" s="2">
        <f t="shared" si="6"/>
        <v>3333272017.7231178</v>
      </c>
      <c r="I94" s="21">
        <v>6077722223</v>
      </c>
      <c r="J94" s="16">
        <f>J93-$J$1*J93*_xlfn.XLOOKUP(A94,'BBG Data'!A:A,'BBG Data'!F:F)</f>
        <v>2711463862.8762684</v>
      </c>
      <c r="K94" s="2">
        <f>K93-K93*L94/360*_xlfn.XLOOKUP(A94,'BBG Data'!A:A,'BBG Data'!J:J)</f>
        <v>235556701.01958868</v>
      </c>
      <c r="L94" s="2">
        <v>90</v>
      </c>
      <c r="M94" s="2">
        <f>M93-M93*$M$1*_xlfn.XLOOKUP(A94,'BBG Data'!A:A,'BBG Data'!F:F)</f>
        <v>7049953850.349062</v>
      </c>
      <c r="N94" s="2">
        <f>N93-N93*O94/360*_xlfn.XLOOKUP('Tether Assets'!A94,'BBG Data'!A:A,'BBG Data'!V:V)</f>
        <v>34517951779.93306</v>
      </c>
      <c r="O94" s="2">
        <v>45</v>
      </c>
      <c r="P94" s="2">
        <f>P93-P93*Q94/360*_xlfn.XLOOKUP(A94,'BBG Data'!A:A,'BBG Data'!V:V)</f>
        <v>137450990.78682199</v>
      </c>
      <c r="Q94" s="2">
        <v>90</v>
      </c>
      <c r="R94" s="21">
        <v>6135946415</v>
      </c>
      <c r="S94" s="2">
        <f>S93-S93*T94/360*_xlfn.XLOOKUP('Tether Assets'!A94,'BBG Data'!A:A,'BBG Data'!AB:AB)</f>
        <v>117658128.54720125</v>
      </c>
      <c r="T94" s="16">
        <v>180</v>
      </c>
      <c r="U94" s="21">
        <v>1046907100</v>
      </c>
      <c r="V94" s="2">
        <f t="shared" si="7"/>
        <v>62761995798.198929</v>
      </c>
      <c r="W94" s="25">
        <f t="shared" si="8"/>
        <v>0.14003993936293035</v>
      </c>
      <c r="X94" s="2">
        <f t="shared" si="9"/>
        <v>0.54998174199112415</v>
      </c>
      <c r="Y94" s="13">
        <f>USDT_FinalReserves!G93/USDT_FinalReserves!$F93</f>
        <v>5.0474824780268558E-3</v>
      </c>
      <c r="Z94" s="2">
        <v>66591937332.99556</v>
      </c>
      <c r="AA94" s="2">
        <v>66255815696.129402</v>
      </c>
    </row>
    <row r="95" spans="1:27" s="2" customFormat="1" x14ac:dyDescent="0.3">
      <c r="A95" s="18">
        <v>44926</v>
      </c>
      <c r="B95">
        <v>0</v>
      </c>
      <c r="C95" s="20">
        <v>96930.630857142853</v>
      </c>
      <c r="D95" s="20">
        <f>_xlfn.XLOOKUP(A95,'BBG Data'!A:A,'BBG Data'!B:B)</f>
        <v>16539.5</v>
      </c>
      <c r="E95" s="21">
        <f t="shared" si="5"/>
        <v>1603184169.0617142</v>
      </c>
      <c r="F95" s="21">
        <v>1793781.1641593843</v>
      </c>
      <c r="G95">
        <f>_xlfn.XLOOKUP(A95,'BBG Data'!A:A,'BBG Data'!C:C)</f>
        <v>1824.02</v>
      </c>
      <c r="H95" s="2">
        <f t="shared" si="6"/>
        <v>3271892719.0500002</v>
      </c>
      <c r="I95" s="21">
        <v>5318311794</v>
      </c>
      <c r="J95" s="16">
        <v>2741484558.6000004</v>
      </c>
      <c r="K95" s="17">
        <v>304609395.40000004</v>
      </c>
      <c r="L95" s="2">
        <v>90</v>
      </c>
      <c r="M95" s="2">
        <v>7372926391</v>
      </c>
      <c r="N95" s="2">
        <v>39230259046</v>
      </c>
      <c r="O95" s="2">
        <v>60</v>
      </c>
      <c r="P95" s="2">
        <v>93849833</v>
      </c>
      <c r="Q95" s="2">
        <v>60</v>
      </c>
      <c r="R95" s="21">
        <v>5852823328</v>
      </c>
      <c r="S95" s="16">
        <v>172204879.95000002</v>
      </c>
      <c r="T95" s="16">
        <v>180</v>
      </c>
      <c r="U95" s="21">
        <v>1074314492</v>
      </c>
      <c r="V95" s="2">
        <f t="shared" si="7"/>
        <v>67035860606.061714</v>
      </c>
      <c r="W95" s="25">
        <f t="shared" si="8"/>
        <v>0.12023111629704644</v>
      </c>
      <c r="X95" s="2">
        <f t="shared" si="9"/>
        <v>0.58521302913582052</v>
      </c>
      <c r="Y95" s="13">
        <f>USDT_FinalReserves!G94/USDT_FinalReserves!$F94</f>
        <v>1.4719972329635657E-2</v>
      </c>
      <c r="Z95" s="2">
        <v>67269244995.28051</v>
      </c>
      <c r="AA95" s="2">
        <v>66279043570.314499</v>
      </c>
    </row>
    <row r="96" spans="1:27" s="2" customFormat="1" x14ac:dyDescent="0.3">
      <c r="A96" s="1">
        <v>44927</v>
      </c>
      <c r="B96">
        <v>0</v>
      </c>
      <c r="C96" s="20">
        <v>96930.630857142853</v>
      </c>
      <c r="D96" s="20">
        <f>_xlfn.XLOOKUP(A96,'BBG Data'!A:A,'BBG Data'!B:B)</f>
        <v>16602.63</v>
      </c>
      <c r="E96" s="21">
        <f t="shared" si="5"/>
        <v>1609303399.7877257</v>
      </c>
      <c r="F96" s="21">
        <v>1793781.1641593843</v>
      </c>
      <c r="G96">
        <f>_xlfn.XLOOKUP(A96,'BBG Data'!A:A,'BBG Data'!C:C)</f>
        <v>1824.02</v>
      </c>
      <c r="H96" s="2">
        <f t="shared" si="6"/>
        <v>3271892719.0500002</v>
      </c>
      <c r="I96" s="21">
        <v>5318311794</v>
      </c>
      <c r="J96" s="2">
        <f>J95-$J$1*J95*_xlfn.XLOOKUP(A96,'BBG Data'!A:A,'BBG Data'!F:F)</f>
        <v>2741484558.6000004</v>
      </c>
      <c r="K96" s="2">
        <f>K95-K95*L96/360*_xlfn.XLOOKUP(A96,'BBG Data'!A:A,'BBG Data'!J:J)</f>
        <v>304609395.40000004</v>
      </c>
      <c r="L96" s="2">
        <v>90</v>
      </c>
      <c r="M96" s="2">
        <f>M95-M95*$M$1*_xlfn.XLOOKUP(A96,'BBG Data'!A:A,'BBG Data'!F:F)</f>
        <v>7372926391</v>
      </c>
      <c r="N96" s="2">
        <f>N95-N95*O96/360*_xlfn.XLOOKUP('Tether Assets'!A96,'BBG Data'!A:A,'BBG Data'!V:V)</f>
        <v>39230259046</v>
      </c>
      <c r="O96" s="2">
        <v>60</v>
      </c>
      <c r="P96" s="2">
        <f>P95-P95*Q96/360*_xlfn.XLOOKUP(A96,'BBG Data'!A:A,'BBG Data'!V:V)</f>
        <v>93849833</v>
      </c>
      <c r="Q96" s="2">
        <v>60</v>
      </c>
      <c r="R96" s="21">
        <v>5852823328</v>
      </c>
      <c r="S96" s="2">
        <f>S95-S95*T96/360*_xlfn.XLOOKUP('Tether Assets'!A96,'BBG Data'!A:A,'BBG Data'!AB:AB)</f>
        <v>172204879.95000002</v>
      </c>
      <c r="T96" s="16">
        <v>180</v>
      </c>
      <c r="U96" s="21">
        <v>1074314492</v>
      </c>
      <c r="V96" s="2">
        <f t="shared" si="7"/>
        <v>67041979836.787727</v>
      </c>
      <c r="W96" s="25">
        <f t="shared" si="8"/>
        <v>0.12022014224850464</v>
      </c>
      <c r="X96" s="2">
        <f t="shared" si="9"/>
        <v>0.58515961404339834</v>
      </c>
      <c r="Y96" s="13">
        <f>USDT_FinalReserves!G95/USDT_FinalReserves!$F95</f>
        <v>1.4809903382294504E-2</v>
      </c>
      <c r="Z96" s="2">
        <v>67222003125.839684</v>
      </c>
      <c r="AA96" s="2">
        <v>66226451754.381699</v>
      </c>
    </row>
    <row r="97" spans="1:27" s="2" customFormat="1" x14ac:dyDescent="0.3">
      <c r="A97" s="1">
        <v>44928</v>
      </c>
      <c r="B97">
        <v>0</v>
      </c>
      <c r="C97" s="20">
        <v>96930.630857142853</v>
      </c>
      <c r="D97" s="20">
        <f>_xlfn.XLOOKUP(A97,'BBG Data'!A:A,'BBG Data'!B:B)</f>
        <v>16750.939999999999</v>
      </c>
      <c r="E97" s="21">
        <f t="shared" si="5"/>
        <v>1623679181.6501484</v>
      </c>
      <c r="F97" s="21">
        <v>1793781.1641593843</v>
      </c>
      <c r="G97">
        <f>_xlfn.XLOOKUP(A97,'BBG Data'!A:A,'BBG Data'!C:C)</f>
        <v>1824.02</v>
      </c>
      <c r="H97" s="2">
        <f t="shared" si="6"/>
        <v>3271892719.0500002</v>
      </c>
      <c r="I97" s="21">
        <v>5318311794</v>
      </c>
      <c r="J97" s="16">
        <f>J96-$J$1*J96*_xlfn.XLOOKUP(A97,'BBG Data'!A:A,'BBG Data'!F:F)</f>
        <v>2741484558.6000004</v>
      </c>
      <c r="K97" s="2">
        <f>K96-K96*L97/360*_xlfn.XLOOKUP(A97,'BBG Data'!A:A,'BBG Data'!J:J)</f>
        <v>304609395.40000004</v>
      </c>
      <c r="L97" s="2">
        <v>90</v>
      </c>
      <c r="M97" s="2">
        <f>M96-M96*$M$1*_xlfn.XLOOKUP(A97,'BBG Data'!A:A,'BBG Data'!F:F)</f>
        <v>7372926391</v>
      </c>
      <c r="N97" s="2">
        <f>N96-N96*O97/360*_xlfn.XLOOKUP('Tether Assets'!A97,'BBG Data'!A:A,'BBG Data'!V:V)</f>
        <v>39230259046</v>
      </c>
      <c r="O97" s="2">
        <v>60</v>
      </c>
      <c r="P97" s="2">
        <f>P96-P96*Q97/360*_xlfn.XLOOKUP(A97,'BBG Data'!A:A,'BBG Data'!V:V)</f>
        <v>93849833</v>
      </c>
      <c r="Q97" s="2">
        <v>60</v>
      </c>
      <c r="R97" s="21">
        <v>5852823328</v>
      </c>
      <c r="S97" s="2">
        <f>S96-S96*T97/360*_xlfn.XLOOKUP('Tether Assets'!A97,'BBG Data'!A:A,'BBG Data'!AB:AB)</f>
        <v>172204879.95000002</v>
      </c>
      <c r="T97" s="16">
        <v>180</v>
      </c>
      <c r="U97" s="21">
        <v>1074314492</v>
      </c>
      <c r="V97" s="2">
        <f t="shared" si="7"/>
        <v>67056355618.650146</v>
      </c>
      <c r="W97" s="25">
        <f t="shared" si="8"/>
        <v>0.12019436902351367</v>
      </c>
      <c r="X97" s="2">
        <f t="shared" si="9"/>
        <v>0.58503416542799747</v>
      </c>
      <c r="Y97" s="13">
        <f>USDT_FinalReserves!G96/USDT_FinalReserves!$F96</f>
        <v>1.4931200193430399E-2</v>
      </c>
      <c r="Z97" s="2">
        <v>67306830234.362602</v>
      </c>
      <c r="AA97" s="2">
        <v>66301858477.7481</v>
      </c>
    </row>
    <row r="98" spans="1:27" s="2" customFormat="1" x14ac:dyDescent="0.3">
      <c r="A98" s="1">
        <v>44929</v>
      </c>
      <c r="B98">
        <v>0</v>
      </c>
      <c r="C98" s="20">
        <v>96930.630857142853</v>
      </c>
      <c r="D98" s="20">
        <f>_xlfn.XLOOKUP(A98,'BBG Data'!A:A,'BBG Data'!B:B)</f>
        <v>16661.86</v>
      </c>
      <c r="E98" s="21">
        <f t="shared" si="5"/>
        <v>1615044601.0533943</v>
      </c>
      <c r="F98" s="21">
        <v>1793781.1641593843</v>
      </c>
      <c r="G98">
        <f>_xlfn.XLOOKUP(A98,'BBG Data'!A:A,'BBG Data'!C:C)</f>
        <v>1839.48</v>
      </c>
      <c r="H98" s="2">
        <f t="shared" si="6"/>
        <v>3299624575.8479042</v>
      </c>
      <c r="I98" s="21">
        <v>5318311794</v>
      </c>
      <c r="J98" s="16">
        <f>J97-$J$1*J97*_xlfn.XLOOKUP(A98,'BBG Data'!A:A,'BBG Data'!F:F)</f>
        <v>2741408406.2511506</v>
      </c>
      <c r="K98" s="2">
        <f>K97-K97*L98/360*_xlfn.XLOOKUP(A98,'BBG Data'!A:A,'BBG Data'!J:J)</f>
        <v>303437410.75119853</v>
      </c>
      <c r="L98" s="2">
        <v>90</v>
      </c>
      <c r="M98" s="2">
        <f>M97-M97*$M$1*_xlfn.XLOOKUP(A98,'BBG Data'!A:A,'BBG Data'!F:F)</f>
        <v>7372516783.9782782</v>
      </c>
      <c r="N98" s="2">
        <f>N97-N97*O98/360*_xlfn.XLOOKUP('Tether Assets'!A98,'BBG Data'!A:A,'BBG Data'!V:V)</f>
        <v>39269489305.045998</v>
      </c>
      <c r="O98" s="2">
        <v>60</v>
      </c>
      <c r="P98" s="2">
        <f>P97-P97*Q98/360*_xlfn.XLOOKUP(A98,'BBG Data'!A:A,'BBG Data'!V:V)</f>
        <v>93943682.832999989</v>
      </c>
      <c r="Q98" s="2">
        <v>60</v>
      </c>
      <c r="R98" s="21">
        <v>5852823328</v>
      </c>
      <c r="S98" s="2">
        <f>S97-S97*T98/360*_xlfn.XLOOKUP('Tether Assets'!A98,'BBG Data'!A:A,'BBG Data'!AB:AB)</f>
        <v>176682206.82869998</v>
      </c>
      <c r="T98" s="16">
        <v>180</v>
      </c>
      <c r="U98" s="21">
        <v>1074314492</v>
      </c>
      <c r="V98" s="2">
        <f t="shared" si="7"/>
        <v>67117596586.589615</v>
      </c>
      <c r="W98" s="25">
        <f t="shared" si="8"/>
        <v>0.12008356392579046</v>
      </c>
      <c r="X98" s="2">
        <f t="shared" si="9"/>
        <v>0.58508485556963774</v>
      </c>
      <c r="Y98" s="13">
        <f>USDT_FinalReserves!G97/USDT_FinalReserves!$F97</f>
        <v>1.5618983999520395E-2</v>
      </c>
      <c r="Z98" s="2">
        <v>67274003249.591347</v>
      </c>
      <c r="AA98" s="2">
        <v>66223251669.252296</v>
      </c>
    </row>
    <row r="99" spans="1:27" s="2" customFormat="1" x14ac:dyDescent="0.3">
      <c r="A99" s="1">
        <v>44930</v>
      </c>
      <c r="B99">
        <v>0</v>
      </c>
      <c r="C99" s="20">
        <v>96930.630857142853</v>
      </c>
      <c r="D99" s="20">
        <f>_xlfn.XLOOKUP(A99,'BBG Data'!A:A,'BBG Data'!B:B)</f>
        <v>16821.82</v>
      </c>
      <c r="E99" s="21">
        <f t="shared" si="5"/>
        <v>1630549624.7653027</v>
      </c>
      <c r="F99" s="21">
        <v>1793781.1641593843</v>
      </c>
      <c r="G99">
        <f>_xlfn.XLOOKUP(A99,'BBG Data'!A:A,'BBG Data'!C:C)</f>
        <v>1854.56</v>
      </c>
      <c r="H99" s="2">
        <f t="shared" si="6"/>
        <v>3326674795.8034277</v>
      </c>
      <c r="I99" s="21">
        <v>5318311794</v>
      </c>
      <c r="J99" s="16">
        <f>J98-$J$1*J98*_xlfn.XLOOKUP(A99,'BBG Data'!A:A,'BBG Data'!F:F)</f>
        <v>2741484556.4846578</v>
      </c>
      <c r="K99" s="2">
        <f>K98-K98*L99/360*_xlfn.XLOOKUP(A99,'BBG Data'!A:A,'BBG Data'!J:J)</f>
        <v>303335000.62506998</v>
      </c>
      <c r="L99" s="2">
        <v>90</v>
      </c>
      <c r="M99" s="2">
        <f>M98-M98*$M$1*_xlfn.XLOOKUP(A99,'BBG Data'!A:A,'BBG Data'!F:F)</f>
        <v>7372926368.2440548</v>
      </c>
      <c r="N99" s="2">
        <f>N98-N98*O99/360*_xlfn.XLOOKUP('Tether Assets'!A99,'BBG Data'!A:A,'BBG Data'!V:V)</f>
        <v>38346656306.377419</v>
      </c>
      <c r="O99" s="2">
        <v>60</v>
      </c>
      <c r="P99" s="2">
        <f>P98-P98*Q99/360*_xlfn.XLOOKUP(A99,'BBG Data'!A:A,'BBG Data'!V:V)</f>
        <v>91736006.286424488</v>
      </c>
      <c r="Q99" s="2">
        <v>60</v>
      </c>
      <c r="R99" s="21">
        <v>5852823328</v>
      </c>
      <c r="S99" s="2">
        <f>S98-S98*T99/360*_xlfn.XLOOKUP('Tether Assets'!A99,'BBG Data'!A:A,'BBG Data'!AB:AB)</f>
        <v>176479022.29084697</v>
      </c>
      <c r="T99" s="16">
        <v>180</v>
      </c>
      <c r="U99" s="21">
        <v>1074314492</v>
      </c>
      <c r="V99" s="2">
        <f t="shared" si="7"/>
        <v>66235291294.877205</v>
      </c>
      <c r="W99" s="25">
        <f t="shared" si="8"/>
        <v>0.12168431953598159</v>
      </c>
      <c r="X99" s="2">
        <f t="shared" si="9"/>
        <v>0.57894599022233395</v>
      </c>
      <c r="Y99" s="13">
        <f>USDT_FinalReserves!G98/USDT_FinalReserves!$F98</f>
        <v>1.5952805643056358E-3</v>
      </c>
      <c r="Z99" s="2">
        <v>66379953583.191574</v>
      </c>
      <c r="AA99" s="2">
        <v>66274058933.380798</v>
      </c>
    </row>
    <row r="100" spans="1:27" s="2" customFormat="1" x14ac:dyDescent="0.3">
      <c r="A100" s="1">
        <v>44931</v>
      </c>
      <c r="B100">
        <v>0</v>
      </c>
      <c r="C100" s="20">
        <v>96930.630857142853</v>
      </c>
      <c r="D100" s="20">
        <f>_xlfn.XLOOKUP(A100,'BBG Data'!A:A,'BBG Data'!B:B)</f>
        <v>16844.62</v>
      </c>
      <c r="E100" s="21">
        <f t="shared" si="5"/>
        <v>1632759643.1488454</v>
      </c>
      <c r="F100" s="21">
        <v>1793781.1641593843</v>
      </c>
      <c r="G100">
        <f>_xlfn.XLOOKUP(A100,'BBG Data'!A:A,'BBG Data'!C:C)</f>
        <v>1832.89</v>
      </c>
      <c r="H100" s="2">
        <f t="shared" si="6"/>
        <v>3287803557.9760942</v>
      </c>
      <c r="I100" s="21">
        <v>5318311794</v>
      </c>
      <c r="J100" s="16">
        <f>J99-$J$1*J99*_xlfn.XLOOKUP(A100,'BBG Data'!A:A,'BBG Data'!F:F)</f>
        <v>2741408404.1358666</v>
      </c>
      <c r="K100" s="2">
        <f>K99-K99*L100/360*_xlfn.XLOOKUP(A100,'BBG Data'!A:A,'BBG Data'!J:J)</f>
        <v>301719741.74674147</v>
      </c>
      <c r="L100" s="2">
        <v>90</v>
      </c>
      <c r="M100" s="2">
        <f>M99-M99*$M$1*_xlfn.XLOOKUP(A100,'BBG Data'!A:A,'BBG Data'!F:F)</f>
        <v>7372516761.2235966</v>
      </c>
      <c r="N100" s="2">
        <f>N99-N99*O100/360*_xlfn.XLOOKUP('Tether Assets'!A100,'BBG Data'!A:A,'BBG Data'!V:V)</f>
        <v>37694763149.169006</v>
      </c>
      <c r="O100" s="2">
        <v>60</v>
      </c>
      <c r="P100" s="2">
        <f>P99-P99*Q100/360*_xlfn.XLOOKUP(A100,'BBG Data'!A:A,'BBG Data'!V:V)</f>
        <v>90176494.179555282</v>
      </c>
      <c r="Q100" s="2">
        <v>60</v>
      </c>
      <c r="R100" s="21">
        <v>5852823328</v>
      </c>
      <c r="S100" s="2">
        <f>S99-S99*T100/360*_xlfn.XLOOKUP('Tether Assets'!A100,'BBG Data'!A:A,'BBG Data'!AB:AB)</f>
        <v>172375885.0225848</v>
      </c>
      <c r="T100" s="16">
        <v>180</v>
      </c>
      <c r="U100" s="21">
        <v>1074314492</v>
      </c>
      <c r="V100" s="2">
        <f t="shared" si="7"/>
        <v>65538973250.602287</v>
      </c>
      <c r="W100" s="25">
        <f t="shared" si="8"/>
        <v>0.12297599120629799</v>
      </c>
      <c r="X100" s="2">
        <f t="shared" si="9"/>
        <v>0.57515034611596694</v>
      </c>
      <c r="Y100" s="13">
        <f>USDT_FinalReserves!G99/USDT_FinalReserves!$F99</f>
        <v>4.2518763570723872E-3</v>
      </c>
      <c r="Z100" s="2">
        <v>66528416260.461327</v>
      </c>
      <c r="AA100" s="2">
        <v>66245545660.290001</v>
      </c>
    </row>
    <row r="101" spans="1:27" s="2" customFormat="1" x14ac:dyDescent="0.3">
      <c r="A101" s="1">
        <v>44932</v>
      </c>
      <c r="B101">
        <v>0</v>
      </c>
      <c r="C101" s="20">
        <v>96930.630857142853</v>
      </c>
      <c r="D101" s="20">
        <f>_xlfn.XLOOKUP(A101,'BBG Data'!A:A,'BBG Data'!B:B)</f>
        <v>16927.86</v>
      </c>
      <c r="E101" s="21">
        <f t="shared" si="5"/>
        <v>1640828148.8613942</v>
      </c>
      <c r="F101" s="21">
        <v>1793781.1641593843</v>
      </c>
      <c r="G101">
        <f>_xlfn.XLOOKUP(A101,'BBG Data'!A:A,'BBG Data'!C:C)</f>
        <v>1865.69</v>
      </c>
      <c r="H101" s="2">
        <f t="shared" si="6"/>
        <v>3346639580.160522</v>
      </c>
      <c r="I101" s="21">
        <v>5318311794</v>
      </c>
      <c r="J101" s="16">
        <f>J100-$J$1*J100*_xlfn.XLOOKUP(A101,'BBG Data'!A:A,'BBG Data'!F:F)</f>
        <v>2741408404.1358666</v>
      </c>
      <c r="K101" s="2">
        <f>K100-K100*L101/360*_xlfn.XLOOKUP(A101,'BBG Data'!A:A,'BBG Data'!J:J)</f>
        <v>299453072.18686908</v>
      </c>
      <c r="L101" s="2">
        <v>90</v>
      </c>
      <c r="M101" s="2">
        <f>M100-M100*$M$1*_xlfn.XLOOKUP(A101,'BBG Data'!A:A,'BBG Data'!F:F)</f>
        <v>7372516761.2235966</v>
      </c>
      <c r="N101" s="2">
        <f>N100-N100*O101/360*_xlfn.XLOOKUP('Tether Assets'!A101,'BBG Data'!A:A,'BBG Data'!V:V)</f>
        <v>37732457912.318169</v>
      </c>
      <c r="O101" s="2">
        <v>60</v>
      </c>
      <c r="P101" s="2">
        <f>P100-P100*Q101/360*_xlfn.XLOOKUP(A101,'BBG Data'!A:A,'BBG Data'!V:V)</f>
        <v>90266670.673734829</v>
      </c>
      <c r="Q101" s="2">
        <v>60</v>
      </c>
      <c r="R101" s="21">
        <v>5852823328</v>
      </c>
      <c r="S101" s="2">
        <f>S100-S100*T101/360*_xlfn.XLOOKUP('Tether Assets'!A101,'BBG Data'!A:A,'BBG Data'!AB:AB)</f>
        <v>179003737.80170318</v>
      </c>
      <c r="T101" s="16">
        <v>180</v>
      </c>
      <c r="U101" s="21">
        <v>1074314492</v>
      </c>
      <c r="V101" s="2">
        <f t="shared" si="7"/>
        <v>65648023901.361855</v>
      </c>
      <c r="W101" s="25">
        <f t="shared" si="8"/>
        <v>0.12277171069529587</v>
      </c>
      <c r="X101" s="2">
        <f t="shared" si="9"/>
        <v>0.57476913500111337</v>
      </c>
      <c r="Y101" s="13">
        <f>USDT_FinalReserves!G100/USDT_FinalReserves!$F100</f>
        <v>1.6356661780628022E-2</v>
      </c>
      <c r="Z101" s="2">
        <v>67380773169.263863</v>
      </c>
      <c r="AA101" s="2">
        <v>66278648652.016998</v>
      </c>
    </row>
    <row r="102" spans="1:27" s="2" customFormat="1" x14ac:dyDescent="0.3">
      <c r="A102" s="1">
        <v>44933</v>
      </c>
      <c r="B102">
        <v>0</v>
      </c>
      <c r="C102" s="20">
        <v>96930.630857142853</v>
      </c>
      <c r="D102" s="20">
        <f>_xlfn.XLOOKUP(A102,'BBG Data'!A:A,'BBG Data'!B:B)</f>
        <v>16938.55</v>
      </c>
      <c r="E102" s="21">
        <f t="shared" si="5"/>
        <v>1641864337.3052571</v>
      </c>
      <c r="F102" s="21">
        <v>1793781.1641593843</v>
      </c>
      <c r="G102">
        <f>_xlfn.XLOOKUP(A102,'BBG Data'!A:A,'BBG Data'!C:C)</f>
        <v>1865.69</v>
      </c>
      <c r="H102" s="2">
        <f t="shared" si="6"/>
        <v>3346639580.160522</v>
      </c>
      <c r="I102" s="21">
        <v>5318311794</v>
      </c>
      <c r="J102" s="16">
        <f>J101-$J$1*J101*_xlfn.XLOOKUP(A102,'BBG Data'!A:A,'BBG Data'!F:F)</f>
        <v>2741408404.1358666</v>
      </c>
      <c r="K102" s="2">
        <f>K101-K101*L102/360*_xlfn.XLOOKUP(A102,'BBG Data'!A:A,'BBG Data'!J:J)</f>
        <v>299453072.18686908</v>
      </c>
      <c r="L102" s="2">
        <v>90</v>
      </c>
      <c r="M102" s="2">
        <f>M101-M101*$M$1*_xlfn.XLOOKUP(A102,'BBG Data'!A:A,'BBG Data'!F:F)</f>
        <v>7372516761.2235966</v>
      </c>
      <c r="N102" s="2">
        <f>N101-N101*O102/360*_xlfn.XLOOKUP('Tether Assets'!A102,'BBG Data'!A:A,'BBG Data'!V:V)</f>
        <v>37732457912.318169</v>
      </c>
      <c r="O102" s="2">
        <v>60</v>
      </c>
      <c r="P102" s="2">
        <f>P101-P101*Q102/360*_xlfn.XLOOKUP(A102,'BBG Data'!A:A,'BBG Data'!V:V)</f>
        <v>90266670.673734829</v>
      </c>
      <c r="Q102" s="2">
        <v>60</v>
      </c>
      <c r="R102" s="21">
        <v>5852823328</v>
      </c>
      <c r="S102" s="2">
        <f>S101-S101*T102/360*_xlfn.XLOOKUP('Tether Assets'!A102,'BBG Data'!A:A,'BBG Data'!AB:AB)</f>
        <v>179003737.80170318</v>
      </c>
      <c r="T102" s="16">
        <v>180</v>
      </c>
      <c r="U102" s="21">
        <v>1074314492</v>
      </c>
      <c r="V102" s="2">
        <f t="shared" si="7"/>
        <v>65649060089.805717</v>
      </c>
      <c r="W102" s="25">
        <f t="shared" si="8"/>
        <v>0.12276977289713575</v>
      </c>
      <c r="X102" s="2">
        <f t="shared" si="9"/>
        <v>0.57476006298797622</v>
      </c>
      <c r="Y102" s="13">
        <f>USDT_FinalReserves!G101/USDT_FinalReserves!$F101</f>
        <v>1.4735523744648236E-2</v>
      </c>
      <c r="Z102" s="2">
        <v>67254362569.321518</v>
      </c>
      <c r="AA102" s="2">
        <v>66263334312.750099</v>
      </c>
    </row>
    <row r="103" spans="1:27" s="2" customFormat="1" x14ac:dyDescent="0.3">
      <c r="A103" s="1">
        <v>44934</v>
      </c>
      <c r="B103">
        <v>0</v>
      </c>
      <c r="C103" s="20">
        <v>96930.630857142853</v>
      </c>
      <c r="D103" s="20">
        <f>_xlfn.XLOOKUP(A103,'BBG Data'!A:A,'BBG Data'!B:B)</f>
        <v>16956.66</v>
      </c>
      <c r="E103" s="21">
        <f t="shared" si="5"/>
        <v>1643619751.0300798</v>
      </c>
      <c r="F103" s="21">
        <v>1793781.1641593843</v>
      </c>
      <c r="G103">
        <f>_xlfn.XLOOKUP(A103,'BBG Data'!A:A,'BBG Data'!C:C)</f>
        <v>1865.69</v>
      </c>
      <c r="H103" s="2">
        <f t="shared" si="6"/>
        <v>3346639580.160522</v>
      </c>
      <c r="I103" s="21">
        <v>5318311794</v>
      </c>
      <c r="J103" s="16">
        <f>J102-$J$1*J102*_xlfn.XLOOKUP(A103,'BBG Data'!A:A,'BBG Data'!F:F)</f>
        <v>2741408404.1358666</v>
      </c>
      <c r="K103" s="2">
        <f>K102-K102*L103/360*_xlfn.XLOOKUP(A103,'BBG Data'!A:A,'BBG Data'!J:J)</f>
        <v>299453072.18686908</v>
      </c>
      <c r="L103" s="2">
        <v>90</v>
      </c>
      <c r="M103" s="2">
        <f>M102-M102*$M$1*_xlfn.XLOOKUP(A103,'BBG Data'!A:A,'BBG Data'!F:F)</f>
        <v>7372516761.2235966</v>
      </c>
      <c r="N103" s="2">
        <f>N102-N102*O103/360*_xlfn.XLOOKUP('Tether Assets'!A103,'BBG Data'!A:A,'BBG Data'!V:V)</f>
        <v>37732457912.318169</v>
      </c>
      <c r="O103" s="2">
        <v>60</v>
      </c>
      <c r="P103" s="2">
        <f>P102-P102*Q103/360*_xlfn.XLOOKUP(A103,'BBG Data'!A:A,'BBG Data'!V:V)</f>
        <v>90266670.673734829</v>
      </c>
      <c r="Q103" s="2">
        <v>60</v>
      </c>
      <c r="R103" s="21">
        <v>5852823328</v>
      </c>
      <c r="S103" s="2">
        <f>S102-S102*T103/360*_xlfn.XLOOKUP('Tether Assets'!A103,'BBG Data'!A:A,'BBG Data'!AB:AB)</f>
        <v>179003737.80170318</v>
      </c>
      <c r="T103" s="16">
        <v>180</v>
      </c>
      <c r="U103" s="21">
        <v>1074314492</v>
      </c>
      <c r="V103" s="2">
        <f t="shared" si="7"/>
        <v>65650815503.53054</v>
      </c>
      <c r="W103" s="25">
        <f t="shared" si="8"/>
        <v>0.12276649019999507</v>
      </c>
      <c r="X103" s="2">
        <f t="shared" si="9"/>
        <v>0.5747446946837852</v>
      </c>
      <c r="Y103" s="13">
        <f>USDT_FinalReserves!G102/USDT_FinalReserves!$F102</f>
        <v>1.4746317380646905E-2</v>
      </c>
      <c r="Z103" s="2">
        <v>67264353111.26786</v>
      </c>
      <c r="AA103" s="2">
        <v>66272451611.885201</v>
      </c>
    </row>
    <row r="104" spans="1:27" s="2" customFormat="1" x14ac:dyDescent="0.3">
      <c r="A104" s="1">
        <v>44935</v>
      </c>
      <c r="B104">
        <v>0</v>
      </c>
      <c r="C104" s="20">
        <v>96930.630857142853</v>
      </c>
      <c r="D104" s="20">
        <f>_xlfn.XLOOKUP(A104,'BBG Data'!A:A,'BBG Data'!B:B)</f>
        <v>17181.34</v>
      </c>
      <c r="E104" s="21">
        <f t="shared" si="5"/>
        <v>1665398125.1710627</v>
      </c>
      <c r="F104" s="21">
        <v>1793781.1641593843</v>
      </c>
      <c r="G104">
        <f>_xlfn.XLOOKUP(A104,'BBG Data'!A:A,'BBG Data'!C:C)</f>
        <v>1871.81</v>
      </c>
      <c r="H104" s="2">
        <f t="shared" si="6"/>
        <v>3357617520.8851771</v>
      </c>
      <c r="I104" s="21">
        <v>5318311794</v>
      </c>
      <c r="J104" s="16">
        <f>J103-$J$1*J103*_xlfn.XLOOKUP(A104,'BBG Data'!A:A,'BBG Data'!F:F)</f>
        <v>2741408404.1358666</v>
      </c>
      <c r="K104" s="2">
        <f>K103-K103*L104/360*_xlfn.XLOOKUP(A104,'BBG Data'!A:A,'BBG Data'!J:J)</f>
        <v>300988517.81450725</v>
      </c>
      <c r="L104" s="2">
        <v>90</v>
      </c>
      <c r="M104" s="2">
        <f>M103-M103*$M$1*_xlfn.XLOOKUP(A104,'BBG Data'!A:A,'BBG Data'!F:F)</f>
        <v>7372516761.2235966</v>
      </c>
      <c r="N104" s="2">
        <f>N103-N103*O104/360*_xlfn.XLOOKUP('Tether Assets'!A104,'BBG Data'!A:A,'BBG Data'!V:V)</f>
        <v>37707302940.376625</v>
      </c>
      <c r="O104" s="2">
        <v>60</v>
      </c>
      <c r="P104" s="2">
        <f>P103-P103*Q104/360*_xlfn.XLOOKUP(A104,'BBG Data'!A:A,'BBG Data'!V:V)</f>
        <v>90206492.893285677</v>
      </c>
      <c r="Q104" s="2">
        <v>60</v>
      </c>
      <c r="R104" s="21">
        <v>5852823328</v>
      </c>
      <c r="S104" s="2">
        <f>S103-S103*T104/360*_xlfn.XLOOKUP('Tether Assets'!A104,'BBG Data'!A:A,'BBG Data'!AB:AB)</f>
        <v>184687106.47690728</v>
      </c>
      <c r="T104" s="16">
        <v>180</v>
      </c>
      <c r="U104" s="21">
        <v>1074314492</v>
      </c>
      <c r="V104" s="2">
        <f t="shared" si="7"/>
        <v>65665575482.977028</v>
      </c>
      <c r="W104" s="25">
        <f t="shared" si="8"/>
        <v>0.12273889536268888</v>
      </c>
      <c r="X104" s="2">
        <f t="shared" si="9"/>
        <v>0.57423242944321362</v>
      </c>
      <c r="Y104" s="13">
        <f>USDT_FinalReserves!G103/USDT_FinalReserves!$F103</f>
        <v>1.4941438643613563E-2</v>
      </c>
      <c r="Z104" s="2">
        <v>67300932537.711288</v>
      </c>
      <c r="AA104" s="2">
        <v>66295359783.5411</v>
      </c>
    </row>
    <row r="105" spans="1:27" s="2" customFormat="1" x14ac:dyDescent="0.3">
      <c r="A105" s="1">
        <v>44936</v>
      </c>
      <c r="B105">
        <v>0</v>
      </c>
      <c r="C105" s="20">
        <v>96930.630857142853</v>
      </c>
      <c r="D105" s="20">
        <f>_xlfn.XLOOKUP(A105,'BBG Data'!A:A,'BBG Data'!B:B)</f>
        <v>17466.71</v>
      </c>
      <c r="E105" s="21">
        <f t="shared" si="5"/>
        <v>1693059219.2987657</v>
      </c>
      <c r="F105" s="21">
        <v>1793781.1641593843</v>
      </c>
      <c r="G105">
        <f>_xlfn.XLOOKUP(A105,'BBG Data'!A:A,'BBG Data'!C:C)</f>
        <v>1877.03</v>
      </c>
      <c r="H105" s="2">
        <f t="shared" si="6"/>
        <v>3366981058.562089</v>
      </c>
      <c r="I105" s="21">
        <v>5318311794</v>
      </c>
      <c r="J105" s="16">
        <f>J104-$J$1*J104*_xlfn.XLOOKUP(A105,'BBG Data'!A:A,'BBG Data'!F:F)</f>
        <v>2741408404.1358666</v>
      </c>
      <c r="K105" s="2">
        <f>K104-K104*L105/360*_xlfn.XLOOKUP(A105,'BBG Data'!A:A,'BBG Data'!J:J)</f>
        <v>301713900.1424402</v>
      </c>
      <c r="L105" s="2">
        <v>90</v>
      </c>
      <c r="M105" s="2">
        <f>M104-M104*$M$1*_xlfn.XLOOKUP(A105,'BBG Data'!A:A,'BBG Data'!F:F)</f>
        <v>7372516761.2235966</v>
      </c>
      <c r="N105" s="2">
        <f>N104-N104*O105/360*_xlfn.XLOOKUP('Tether Assets'!A105,'BBG Data'!A:A,'BBG Data'!V:V)</f>
        <v>37688449288.906433</v>
      </c>
      <c r="O105" s="2">
        <v>60</v>
      </c>
      <c r="P105" s="2">
        <f>P104-P104*Q105/360*_xlfn.XLOOKUP(A105,'BBG Data'!A:A,'BBG Data'!V:V)</f>
        <v>90161389.646839038</v>
      </c>
      <c r="Q105" s="2">
        <v>60</v>
      </c>
      <c r="R105" s="21">
        <v>5852823328</v>
      </c>
      <c r="S105" s="2">
        <f>S104-S104*T105/360*_xlfn.XLOOKUP('Tether Assets'!A105,'BBG Data'!A:A,'BBG Data'!AB:AB)</f>
        <v>181769050.19457215</v>
      </c>
      <c r="T105" s="16">
        <v>180</v>
      </c>
      <c r="U105" s="21">
        <v>1074314492</v>
      </c>
      <c r="V105" s="2">
        <f t="shared" si="7"/>
        <v>65681508686.110603</v>
      </c>
      <c r="W105" s="25">
        <f t="shared" si="8"/>
        <v>0.12270912101993513</v>
      </c>
      <c r="X105" s="2">
        <f t="shared" si="9"/>
        <v>0.57380608397742627</v>
      </c>
      <c r="Y105" s="13">
        <f>USDT_FinalReserves!G104/USDT_FinalReserves!$F104</f>
        <v>1.4958984300255211E-2</v>
      </c>
      <c r="Z105" s="2">
        <v>67322117527.139923</v>
      </c>
      <c r="AA105" s="2">
        <v>66315047027.991501</v>
      </c>
    </row>
    <row r="106" spans="1:27" s="2" customFormat="1" x14ac:dyDescent="0.3">
      <c r="A106" s="1">
        <v>44937</v>
      </c>
      <c r="B106">
        <v>0</v>
      </c>
      <c r="C106" s="20">
        <v>96930.630857142853</v>
      </c>
      <c r="D106" s="20">
        <f>_xlfn.XLOOKUP(A106,'BBG Data'!A:A,'BBG Data'!B:B)</f>
        <v>17560.599999999999</v>
      </c>
      <c r="E106" s="21">
        <f t="shared" si="5"/>
        <v>1702160036.2299426</v>
      </c>
      <c r="F106" s="21">
        <v>1793781.1641593843</v>
      </c>
      <c r="G106">
        <f>_xlfn.XLOOKUP(A106,'BBG Data'!A:A,'BBG Data'!C:C)</f>
        <v>1875.69</v>
      </c>
      <c r="H106" s="2">
        <f t="shared" si="6"/>
        <v>3364577391.8021159</v>
      </c>
      <c r="I106" s="21">
        <v>5318311794</v>
      </c>
      <c r="J106" s="16">
        <f>J105-$J$1*J105*_xlfn.XLOOKUP(A106,'BBG Data'!A:A,'BBG Data'!F:F)</f>
        <v>2741484554.3693147</v>
      </c>
      <c r="K106" s="2">
        <f>K105-K105*L106/360*_xlfn.XLOOKUP(A106,'BBG Data'!A:A,'BBG Data'!J:J)</f>
        <v>301062952.40288293</v>
      </c>
      <c r="L106" s="2">
        <v>90</v>
      </c>
      <c r="M106" s="2">
        <f>M105-M105*$M$1*_xlfn.XLOOKUP(A106,'BBG Data'!A:A,'BBG Data'!F:F)</f>
        <v>7372926345.4881086</v>
      </c>
      <c r="N106" s="2">
        <f>N105-N105*O106/360*_xlfn.XLOOKUP('Tether Assets'!A106,'BBG Data'!A:A,'BBG Data'!V:V)</f>
        <v>37330409020.661827</v>
      </c>
      <c r="O106" s="2">
        <v>60</v>
      </c>
      <c r="P106" s="2">
        <f>P105-P105*Q106/360*_xlfn.XLOOKUP(A106,'BBG Data'!A:A,'BBG Data'!V:V)</f>
        <v>89304856.44519408</v>
      </c>
      <c r="Q106" s="2">
        <v>60</v>
      </c>
      <c r="R106" s="21">
        <v>5852823328</v>
      </c>
      <c r="S106" s="2">
        <f>S105-S105*T106/360*_xlfn.XLOOKUP('Tether Assets'!A106,'BBG Data'!A:A,'BBG Data'!AB:AB)</f>
        <v>184350170.70733503</v>
      </c>
      <c r="T106" s="16">
        <v>180</v>
      </c>
      <c r="U106" s="21">
        <v>1074314492</v>
      </c>
      <c r="V106" s="2">
        <f t="shared" si="7"/>
        <v>65331724942.10672</v>
      </c>
      <c r="W106" s="25">
        <f t="shared" si="8"/>
        <v>0.12336726690610803</v>
      </c>
      <c r="X106" s="2">
        <f t="shared" si="9"/>
        <v>0.5713978783468816</v>
      </c>
      <c r="Y106" s="13">
        <f>USDT_FinalReserves!G105/USDT_FinalReserves!$F105</f>
        <v>9.4448179191836523E-3</v>
      </c>
      <c r="Z106" s="2">
        <v>66940065585.739418</v>
      </c>
      <c r="AA106" s="2">
        <v>66307828854.783897</v>
      </c>
    </row>
    <row r="107" spans="1:27" s="2" customFormat="1" x14ac:dyDescent="0.3">
      <c r="A107" s="1">
        <v>44938</v>
      </c>
      <c r="B107">
        <v>0</v>
      </c>
      <c r="C107" s="20">
        <v>96930.630857142853</v>
      </c>
      <c r="D107" s="20">
        <f>_xlfn.XLOOKUP(A107,'BBG Data'!A:A,'BBG Data'!B:B)</f>
        <v>18830.98</v>
      </c>
      <c r="E107" s="21">
        <f t="shared" si="5"/>
        <v>1825298771.0582399</v>
      </c>
      <c r="F107" s="21">
        <v>1793781.1641593843</v>
      </c>
      <c r="G107">
        <f>_xlfn.XLOOKUP(A107,'BBG Data'!A:A,'BBG Data'!C:C)</f>
        <v>1897.09</v>
      </c>
      <c r="H107" s="2">
        <f t="shared" si="6"/>
        <v>3402964308.715126</v>
      </c>
      <c r="I107" s="21">
        <v>5318311794</v>
      </c>
      <c r="J107" s="16">
        <f>J106-$J$1*J106*_xlfn.XLOOKUP(A107,'BBG Data'!A:A,'BBG Data'!F:F)</f>
        <v>2741484554.3693147</v>
      </c>
      <c r="K107" s="2">
        <f>K106-K106*L107/360*_xlfn.XLOOKUP(A107,'BBG Data'!A:A,'BBG Data'!J:J)</f>
        <v>299291949.58537298</v>
      </c>
      <c r="L107" s="2">
        <v>90</v>
      </c>
      <c r="M107" s="2">
        <f>M106-M106*$M$1*_xlfn.XLOOKUP(A107,'BBG Data'!A:A,'BBG Data'!F:F)</f>
        <v>7372926345.4881086</v>
      </c>
      <c r="N107" s="2">
        <f>N106-N106*O107/360*_xlfn.XLOOKUP('Tether Assets'!A107,'BBG Data'!A:A,'BBG Data'!V:V)</f>
        <v>37821926072.767204</v>
      </c>
      <c r="O107" s="2">
        <v>60</v>
      </c>
      <c r="P107" s="2">
        <f>P106-P106*Q107/360*_xlfn.XLOOKUP(A107,'BBG Data'!A:A,'BBG Data'!V:V)</f>
        <v>90480703.721722469</v>
      </c>
      <c r="Q107" s="2">
        <v>60</v>
      </c>
      <c r="R107" s="21">
        <v>5852823328</v>
      </c>
      <c r="S107" s="2">
        <f>S106-S106*T107/360*_xlfn.XLOOKUP('Tether Assets'!A107,'BBG Data'!A:A,'BBG Data'!AB:AB)</f>
        <v>183244069.68309104</v>
      </c>
      <c r="T107" s="16">
        <v>180</v>
      </c>
      <c r="U107" s="21">
        <v>1074314492</v>
      </c>
      <c r="V107" s="2">
        <f t="shared" si="7"/>
        <v>65983066389.388184</v>
      </c>
      <c r="W107" s="25">
        <f t="shared" si="8"/>
        <v>0.12214946636165339</v>
      </c>
      <c r="X107" s="2">
        <f t="shared" si="9"/>
        <v>0.57320655347490745</v>
      </c>
      <c r="Y107" s="13">
        <f>USDT_FinalReserves!G106/USDT_FinalReserves!$F106</f>
        <v>2.4446008937469729E-2</v>
      </c>
      <c r="Z107" s="2">
        <v>67111021078.502495</v>
      </c>
      <c r="AA107" s="2">
        <v>65470424457.414703</v>
      </c>
    </row>
    <row r="108" spans="1:27" s="2" customFormat="1" x14ac:dyDescent="0.3">
      <c r="A108" s="1">
        <v>44939</v>
      </c>
      <c r="B108">
        <v>0</v>
      </c>
      <c r="C108" s="20">
        <v>96930.630857142853</v>
      </c>
      <c r="D108" s="20">
        <f>_xlfn.XLOOKUP(A108,'BBG Data'!A:A,'BBG Data'!B:B)</f>
        <v>19813.55</v>
      </c>
      <c r="E108" s="21">
        <f t="shared" si="5"/>
        <v>1920539901.0195427</v>
      </c>
      <c r="F108" s="21">
        <v>1793781.1641593843</v>
      </c>
      <c r="G108">
        <f>_xlfn.XLOOKUP(A108,'BBG Data'!A:A,'BBG Data'!C:C)</f>
        <v>1920.23</v>
      </c>
      <c r="H108" s="2">
        <f t="shared" si="6"/>
        <v>3444472404.8537745</v>
      </c>
      <c r="I108" s="21">
        <v>5318311794</v>
      </c>
      <c r="J108" s="16">
        <f>J107-$J$1*J107*_xlfn.XLOOKUP(A108,'BBG Data'!A:A,'BBG Data'!F:F)</f>
        <v>2741484554.3693147</v>
      </c>
      <c r="K108" s="2">
        <f>K107-K107*L108/360*_xlfn.XLOOKUP(A108,'BBG Data'!A:A,'BBG Data'!J:J)</f>
        <v>301211159.21208918</v>
      </c>
      <c r="L108" s="2">
        <v>90</v>
      </c>
      <c r="M108" s="2">
        <f>M107-M107*$M$1*_xlfn.XLOOKUP(A108,'BBG Data'!A:A,'BBG Data'!F:F)</f>
        <v>7372926345.4881086</v>
      </c>
      <c r="N108" s="2">
        <f>N107-N107*O108/360*_xlfn.XLOOKUP('Tether Assets'!A108,'BBG Data'!A:A,'BBG Data'!V:V)</f>
        <v>37771496838.003517</v>
      </c>
      <c r="O108" s="2">
        <v>60</v>
      </c>
      <c r="P108" s="2">
        <f>P107-P107*Q108/360*_xlfn.XLOOKUP(A108,'BBG Data'!A:A,'BBG Data'!V:V)</f>
        <v>90360062.783426836</v>
      </c>
      <c r="Q108" s="2">
        <v>60</v>
      </c>
      <c r="R108" s="21">
        <v>5852823328</v>
      </c>
      <c r="S108" s="2">
        <f>S107-S107*T108/360*_xlfn.XLOOKUP('Tether Assets'!A108,'BBG Data'!A:A,'BBG Data'!AB:AB)</f>
        <v>183747990.8747195</v>
      </c>
      <c r="T108" s="16">
        <v>180</v>
      </c>
      <c r="U108" s="21">
        <v>1074314492</v>
      </c>
      <c r="V108" s="2">
        <f t="shared" si="7"/>
        <v>66071688870.604492</v>
      </c>
      <c r="W108" s="25">
        <f t="shared" si="8"/>
        <v>0.12198562631195498</v>
      </c>
      <c r="X108" s="2">
        <f t="shared" si="9"/>
        <v>0.57167445669469152</v>
      </c>
      <c r="Y108" s="13">
        <f>USDT_FinalReserves!G107/USDT_FinalReserves!$F107</f>
        <v>1.6041536258719243E-2</v>
      </c>
      <c r="Z108" s="2">
        <v>67358539359.18808</v>
      </c>
      <c r="AA108" s="2">
        <v>66278004907.723297</v>
      </c>
    </row>
    <row r="109" spans="1:27" s="2" customFormat="1" x14ac:dyDescent="0.3">
      <c r="A109" s="1">
        <v>44940</v>
      </c>
      <c r="B109">
        <v>0</v>
      </c>
      <c r="C109" s="20">
        <v>96930.630857142853</v>
      </c>
      <c r="D109" s="20">
        <f>_xlfn.XLOOKUP(A109,'BBG Data'!A:A,'BBG Data'!B:B)</f>
        <v>20903.7</v>
      </c>
      <c r="E109" s="21">
        <f t="shared" si="5"/>
        <v>2026208828.2484572</v>
      </c>
      <c r="F109" s="21">
        <v>1793781.1641593843</v>
      </c>
      <c r="G109">
        <f>_xlfn.XLOOKUP(A109,'BBG Data'!A:A,'BBG Data'!C:C)</f>
        <v>1920.23</v>
      </c>
      <c r="H109" s="2">
        <f t="shared" si="6"/>
        <v>3444472404.8537745</v>
      </c>
      <c r="I109" s="21">
        <v>5318311794</v>
      </c>
      <c r="J109" s="16">
        <f>J108-$J$1*J108*_xlfn.XLOOKUP(A109,'BBG Data'!A:A,'BBG Data'!F:F)</f>
        <v>2741484554.3693147</v>
      </c>
      <c r="K109" s="2">
        <f>K108-K108*L109/360*_xlfn.XLOOKUP(A109,'BBG Data'!A:A,'BBG Data'!J:J)</f>
        <v>301211159.21208918</v>
      </c>
      <c r="L109" s="2">
        <v>90</v>
      </c>
      <c r="M109" s="2">
        <f>M108-M108*$M$1*_xlfn.XLOOKUP(A109,'BBG Data'!A:A,'BBG Data'!F:F)</f>
        <v>7372926345.4881086</v>
      </c>
      <c r="N109" s="2">
        <f>N108-N108*O109/360*_xlfn.XLOOKUP('Tether Assets'!A109,'BBG Data'!A:A,'BBG Data'!V:V)</f>
        <v>37771496838.003517</v>
      </c>
      <c r="O109" s="2">
        <v>60</v>
      </c>
      <c r="P109" s="2">
        <f>P108-P108*Q109/360*_xlfn.XLOOKUP(A109,'BBG Data'!A:A,'BBG Data'!V:V)</f>
        <v>90360062.783426836</v>
      </c>
      <c r="Q109" s="2">
        <v>60</v>
      </c>
      <c r="R109" s="21">
        <v>5852823328</v>
      </c>
      <c r="S109" s="2">
        <f>S108-S108*T109/360*_xlfn.XLOOKUP('Tether Assets'!A109,'BBG Data'!A:A,'BBG Data'!AB:AB)</f>
        <v>183747990.8747195</v>
      </c>
      <c r="T109" s="16">
        <v>180</v>
      </c>
      <c r="U109" s="21">
        <v>1074314492</v>
      </c>
      <c r="V109" s="2">
        <f t="shared" si="7"/>
        <v>66177357797.833412</v>
      </c>
      <c r="W109" s="25">
        <f t="shared" si="8"/>
        <v>0.12179084533703134</v>
      </c>
      <c r="X109" s="2">
        <f t="shared" si="9"/>
        <v>0.57076163350903864</v>
      </c>
      <c r="Y109" s="13">
        <f>USDT_FinalReserves!G108/USDT_FinalReserves!$F108</f>
        <v>1.6293221655516301E-2</v>
      </c>
      <c r="Z109" s="2">
        <v>67415917863.145409</v>
      </c>
      <c r="AA109" s="2">
        <v>66317495370.2911</v>
      </c>
    </row>
    <row r="110" spans="1:27" s="2" customFormat="1" x14ac:dyDescent="0.3">
      <c r="A110" s="1">
        <v>44941</v>
      </c>
      <c r="B110">
        <v>0</v>
      </c>
      <c r="C110" s="20">
        <v>96930.630857142853</v>
      </c>
      <c r="D110" s="20">
        <f>_xlfn.XLOOKUP(A110,'BBG Data'!A:A,'BBG Data'!B:B)</f>
        <v>20906.28</v>
      </c>
      <c r="E110" s="21">
        <f t="shared" si="5"/>
        <v>2026458909.2760684</v>
      </c>
      <c r="F110" s="21">
        <v>1793781.1641593843</v>
      </c>
      <c r="G110">
        <f>_xlfn.XLOOKUP(A110,'BBG Data'!A:A,'BBG Data'!C:C)</f>
        <v>1920.23</v>
      </c>
      <c r="H110" s="2">
        <f t="shared" si="6"/>
        <v>3444472404.8537745</v>
      </c>
      <c r="I110" s="21">
        <v>5318311794</v>
      </c>
      <c r="J110" s="16">
        <f>J109-$J$1*J109*_xlfn.XLOOKUP(A110,'BBG Data'!A:A,'BBG Data'!F:F)</f>
        <v>2741484554.3693147</v>
      </c>
      <c r="K110" s="2">
        <f>K109-K109*L110/360*_xlfn.XLOOKUP(A110,'BBG Data'!A:A,'BBG Data'!J:J)</f>
        <v>301211159.21208918</v>
      </c>
      <c r="L110" s="2">
        <v>90</v>
      </c>
      <c r="M110" s="2">
        <f>M109-M109*$M$1*_xlfn.XLOOKUP(A110,'BBG Data'!A:A,'BBG Data'!F:F)</f>
        <v>7372926345.4881086</v>
      </c>
      <c r="N110" s="2">
        <f>N109-N109*O110/360*_xlfn.XLOOKUP('Tether Assets'!A110,'BBG Data'!A:A,'BBG Data'!V:V)</f>
        <v>37771496838.003517</v>
      </c>
      <c r="O110" s="2">
        <v>60</v>
      </c>
      <c r="P110" s="2">
        <f>P109-P109*Q110/360*_xlfn.XLOOKUP(A110,'BBG Data'!A:A,'BBG Data'!V:V)</f>
        <v>90360062.783426836</v>
      </c>
      <c r="Q110" s="2">
        <v>60</v>
      </c>
      <c r="R110" s="21">
        <v>5852823328</v>
      </c>
      <c r="S110" s="2">
        <f>S109-S109*T110/360*_xlfn.XLOOKUP('Tether Assets'!A110,'BBG Data'!A:A,'BBG Data'!AB:AB)</f>
        <v>183747990.8747195</v>
      </c>
      <c r="T110" s="16">
        <v>180</v>
      </c>
      <c r="U110" s="21">
        <v>1074314492</v>
      </c>
      <c r="V110" s="2">
        <f t="shared" si="7"/>
        <v>66177607878.861023</v>
      </c>
      <c r="W110" s="25">
        <f t="shared" si="8"/>
        <v>0.12179038509706903</v>
      </c>
      <c r="X110" s="2">
        <f t="shared" si="9"/>
        <v>0.57075947663664028</v>
      </c>
      <c r="Y110" s="13">
        <f>USDT_FinalReserves!G109/USDT_FinalReserves!$F109</f>
        <v>1.4723695641035291E-2</v>
      </c>
      <c r="Z110" s="2">
        <v>67296698340.893173</v>
      </c>
      <c r="AA110" s="2">
        <v>66305842236.875298</v>
      </c>
    </row>
    <row r="111" spans="1:27" s="2" customFormat="1" x14ac:dyDescent="0.3">
      <c r="A111" s="1">
        <v>44942</v>
      </c>
      <c r="B111">
        <v>0</v>
      </c>
      <c r="C111" s="20">
        <v>96930.630857142853</v>
      </c>
      <c r="D111" s="20">
        <f>_xlfn.XLOOKUP(A111,'BBG Data'!A:A,'BBG Data'!B:B)</f>
        <v>21133.18</v>
      </c>
      <c r="E111" s="21">
        <f t="shared" si="5"/>
        <v>2048452469.4175541</v>
      </c>
      <c r="F111" s="21">
        <v>1793781.1641593843</v>
      </c>
      <c r="G111">
        <f>_xlfn.XLOOKUP(A111,'BBG Data'!A:A,'BBG Data'!C:C)</f>
        <v>1916.02</v>
      </c>
      <c r="H111" s="2">
        <f t="shared" si="6"/>
        <v>3436920586.1526637</v>
      </c>
      <c r="I111" s="21">
        <v>5318311794</v>
      </c>
      <c r="J111" s="16">
        <f>J110-$J$1*J110*_xlfn.XLOOKUP(A111,'BBG Data'!A:A,'BBG Data'!F:F)</f>
        <v>2741484554.3693147</v>
      </c>
      <c r="K111" s="2">
        <f>K110-K110*L111/360*_xlfn.XLOOKUP(A111,'BBG Data'!A:A,'BBG Data'!J:J)</f>
        <v>301211159.21208918</v>
      </c>
      <c r="L111" s="2">
        <v>90</v>
      </c>
      <c r="M111" s="2">
        <f>M110-M110*$M$1*_xlfn.XLOOKUP(A111,'BBG Data'!A:A,'BBG Data'!F:F)</f>
        <v>7372926345.4881086</v>
      </c>
      <c r="N111" s="2">
        <f>N110-N110*O111/360*_xlfn.XLOOKUP('Tether Assets'!A111,'BBG Data'!A:A,'BBG Data'!V:V)</f>
        <v>37771496838.003517</v>
      </c>
      <c r="O111" s="2">
        <v>60</v>
      </c>
      <c r="P111" s="2">
        <f>P110-P110*Q111/360*_xlfn.XLOOKUP(A111,'BBG Data'!A:A,'BBG Data'!V:V)</f>
        <v>90360062.783426836</v>
      </c>
      <c r="Q111" s="2">
        <v>60</v>
      </c>
      <c r="R111" s="21">
        <v>5852823328</v>
      </c>
      <c r="S111" s="2">
        <f>S110-S110*T111/360*_xlfn.XLOOKUP('Tether Assets'!A111,'BBG Data'!A:A,'BBG Data'!AB:AB)</f>
        <v>183747990.8747195</v>
      </c>
      <c r="T111" s="16">
        <v>180</v>
      </c>
      <c r="U111" s="21">
        <v>1074314492</v>
      </c>
      <c r="V111" s="2">
        <f t="shared" si="7"/>
        <v>66192049620.301399</v>
      </c>
      <c r="W111" s="25">
        <f t="shared" si="8"/>
        <v>0.121763812944347</v>
      </c>
      <c r="X111" s="2">
        <f t="shared" si="9"/>
        <v>0.57063494867847131</v>
      </c>
      <c r="Y111" s="13">
        <f>USDT_FinalReserves!G110/USDT_FinalReserves!$F110</f>
        <v>1.4934940131473208E-2</v>
      </c>
      <c r="Z111" s="2">
        <v>67376531038.390404</v>
      </c>
      <c r="AA111" s="2">
        <v>66370266581.065697</v>
      </c>
    </row>
    <row r="112" spans="1:27" s="2" customFormat="1" x14ac:dyDescent="0.3">
      <c r="A112" s="1">
        <v>44943</v>
      </c>
      <c r="B112">
        <v>0</v>
      </c>
      <c r="C112" s="20">
        <v>96930.630857142853</v>
      </c>
      <c r="D112" s="20">
        <f>_xlfn.XLOOKUP(A112,'BBG Data'!A:A,'BBG Data'!B:B)</f>
        <v>21316.080000000002</v>
      </c>
      <c r="E112" s="21">
        <f t="shared" si="5"/>
        <v>2066181081.8013258</v>
      </c>
      <c r="F112" s="21">
        <v>1793781.1641593843</v>
      </c>
      <c r="G112">
        <f>_xlfn.XLOOKUP(A112,'BBG Data'!A:A,'BBG Data'!C:C)</f>
        <v>1908.69</v>
      </c>
      <c r="H112" s="2">
        <f t="shared" si="6"/>
        <v>3423772170.2193751</v>
      </c>
      <c r="I112" s="21">
        <v>5318311794</v>
      </c>
      <c r="J112" s="16">
        <f>J111-$J$1*J111*_xlfn.XLOOKUP(A112,'BBG Data'!A:A,'BBG Data'!F:F)</f>
        <v>2741408402.0205822</v>
      </c>
      <c r="K112" s="2">
        <f>K111-K111*L112/360*_xlfn.XLOOKUP(A112,'BBG Data'!A:A,'BBG Data'!J:J)</f>
        <v>301129079.17120385</v>
      </c>
      <c r="L112" s="2">
        <v>90</v>
      </c>
      <c r="M112" s="2">
        <f>M111-M111*$M$1*_xlfn.XLOOKUP(A112,'BBG Data'!A:A,'BBG Data'!F:F)</f>
        <v>7372516738.468915</v>
      </c>
      <c r="N112" s="2">
        <f>N111-N111*O112/360*_xlfn.XLOOKUP('Tether Assets'!A112,'BBG Data'!A:A,'BBG Data'!V:V)</f>
        <v>37784087336.949516</v>
      </c>
      <c r="O112" s="2">
        <v>60</v>
      </c>
      <c r="P112" s="2">
        <f>P111-P111*Q112/360*_xlfn.XLOOKUP(A112,'BBG Data'!A:A,'BBG Data'!V:V)</f>
        <v>90390182.804354638</v>
      </c>
      <c r="Q112" s="2">
        <v>60</v>
      </c>
      <c r="R112" s="21">
        <v>5852823328</v>
      </c>
      <c r="S112" s="2">
        <f>S111-S111*T112/360*_xlfn.XLOOKUP('Tether Assets'!A112,'BBG Data'!A:A,'BBG Data'!AB:AB)</f>
        <v>180330278.24444976</v>
      </c>
      <c r="T112" s="16">
        <v>180</v>
      </c>
      <c r="U112" s="21">
        <v>1074314492</v>
      </c>
      <c r="V112" s="2">
        <f t="shared" si="7"/>
        <v>66205264883.679726</v>
      </c>
      <c r="W112" s="25">
        <f t="shared" si="8"/>
        <v>0.12173835736751784</v>
      </c>
      <c r="X112" s="2">
        <f t="shared" si="9"/>
        <v>0.57071121765519406</v>
      </c>
      <c r="Y112" s="13">
        <f>USDT_FinalReserves!G111/USDT_FinalReserves!$F111</f>
        <v>1.4916644529194922E-2</v>
      </c>
      <c r="Z112" s="2">
        <v>67319564016.866577</v>
      </c>
      <c r="AA112" s="2">
        <v>66315382010.566597</v>
      </c>
    </row>
    <row r="113" spans="1:27" s="2" customFormat="1" x14ac:dyDescent="0.3">
      <c r="A113" s="1">
        <v>44944</v>
      </c>
      <c r="B113">
        <v>0</v>
      </c>
      <c r="C113" s="20">
        <v>96930.630857142853</v>
      </c>
      <c r="D113" s="20">
        <f>_xlfn.XLOOKUP(A113,'BBG Data'!A:A,'BBG Data'!B:B)</f>
        <v>20778.650000000001</v>
      </c>
      <c r="E113" s="21">
        <f t="shared" si="5"/>
        <v>2014087652.8597715</v>
      </c>
      <c r="F113" s="21">
        <v>1793781.1641593843</v>
      </c>
      <c r="G113">
        <f>_xlfn.XLOOKUP(A113,'BBG Data'!A:A,'BBG Data'!C:C)</f>
        <v>1904.11</v>
      </c>
      <c r="H113" s="2">
        <f t="shared" si="6"/>
        <v>3415556652.487525</v>
      </c>
      <c r="I113" s="21">
        <v>5318311794</v>
      </c>
      <c r="J113" s="16">
        <f>J112-$J$1*J112*_xlfn.XLOOKUP(A113,'BBG Data'!A:A,'BBG Data'!F:F)</f>
        <v>2741484552.2539716</v>
      </c>
      <c r="K113" s="2">
        <f>K112-K112*L113/360*_xlfn.XLOOKUP(A113,'BBG Data'!A:A,'BBG Data'!J:J)</f>
        <v>300673621.43895745</v>
      </c>
      <c r="L113" s="2">
        <v>90</v>
      </c>
      <c r="M113" s="2">
        <f>M112-M112*$M$1*_xlfn.XLOOKUP(A113,'BBG Data'!A:A,'BBG Data'!F:F)</f>
        <v>7372926322.7321634</v>
      </c>
      <c r="N113" s="2">
        <f>N112-N112*O113/360*_xlfn.XLOOKUP('Tether Assets'!A113,'BBG Data'!A:A,'BBG Data'!V:V)</f>
        <v>37362165028.353577</v>
      </c>
      <c r="O113" s="2">
        <v>60</v>
      </c>
      <c r="P113" s="2">
        <f>P112-P112*Q113/360*_xlfn.XLOOKUP(A113,'BBG Data'!A:A,'BBG Data'!V:V)</f>
        <v>89380825.763039336</v>
      </c>
      <c r="Q113" s="2">
        <v>60</v>
      </c>
      <c r="R113" s="21">
        <v>5852823328</v>
      </c>
      <c r="S113" s="2">
        <f>S112-S112*T113/360*_xlfn.XLOOKUP('Tether Assets'!A113,'BBG Data'!A:A,'BBG Data'!AB:AB)</f>
        <v>186434458.16302434</v>
      </c>
      <c r="T113" s="16">
        <v>180</v>
      </c>
      <c r="U113" s="21">
        <v>1074314492</v>
      </c>
      <c r="V113" s="2">
        <f t="shared" si="7"/>
        <v>65728158728.052032</v>
      </c>
      <c r="W113" s="25">
        <f t="shared" si="8"/>
        <v>0.12262318772082294</v>
      </c>
      <c r="X113" s="2">
        <f t="shared" si="9"/>
        <v>0.56843468235491323</v>
      </c>
      <c r="Y113" s="13">
        <f>USDT_FinalReserves!G112/USDT_FinalReserves!$F112</f>
        <v>7.5680426952835691E-3</v>
      </c>
      <c r="Z113" s="2">
        <v>66979191600.916618</v>
      </c>
      <c r="AA113" s="2">
        <v>66472290219.185303</v>
      </c>
    </row>
    <row r="114" spans="1:27" s="2" customFormat="1" x14ac:dyDescent="0.3">
      <c r="A114" s="1">
        <v>44945</v>
      </c>
      <c r="B114">
        <v>0</v>
      </c>
      <c r="C114" s="20">
        <v>96930.630857142853</v>
      </c>
      <c r="D114" s="20">
        <f>_xlfn.XLOOKUP(A114,'BBG Data'!A:A,'BBG Data'!B:B)</f>
        <v>20939.64</v>
      </c>
      <c r="E114" s="21">
        <f t="shared" si="5"/>
        <v>2029692515.1214628</v>
      </c>
      <c r="F114" s="21">
        <v>1793781.1641593843</v>
      </c>
      <c r="G114">
        <f>_xlfn.XLOOKUP(A114,'BBG Data'!A:A,'BBG Data'!C:C)</f>
        <v>1932.24</v>
      </c>
      <c r="H114" s="2">
        <f t="shared" si="6"/>
        <v>3466015716.6353288</v>
      </c>
      <c r="I114" s="21">
        <v>5318311794</v>
      </c>
      <c r="J114" s="16">
        <f>J113-$J$1*J113*_xlfn.XLOOKUP(A114,'BBG Data'!A:A,'BBG Data'!F:F)</f>
        <v>2741408399.9052978</v>
      </c>
      <c r="K114" s="2">
        <f>K113-K113*L114/360*_xlfn.XLOOKUP(A114,'BBG Data'!A:A,'BBG Data'!J:J)</f>
        <v>299588941.34961635</v>
      </c>
      <c r="L114" s="2">
        <v>90</v>
      </c>
      <c r="M114" s="2">
        <f>M113-M113*$M$1*_xlfn.XLOOKUP(A114,'BBG Data'!A:A,'BBG Data'!F:F)</f>
        <v>7372516715.7142334</v>
      </c>
      <c r="N114" s="2">
        <f>N113-N113*O114/360*_xlfn.XLOOKUP('Tether Assets'!A114,'BBG Data'!A:A,'BBG Data'!V:V)</f>
        <v>37436889358.410286</v>
      </c>
      <c r="O114" s="2">
        <v>60</v>
      </c>
      <c r="P114" s="2">
        <f>P113-P113*Q114/360*_xlfn.XLOOKUP(A114,'BBG Data'!A:A,'BBG Data'!V:V)</f>
        <v>89559587.414565414</v>
      </c>
      <c r="Q114" s="2">
        <v>60</v>
      </c>
      <c r="R114" s="21">
        <v>5852823328</v>
      </c>
      <c r="S114" s="2">
        <f>S113-S113*T114/360*_xlfn.XLOOKUP('Tether Assets'!A114,'BBG Data'!A:A,'BBG Data'!AB:AB)</f>
        <v>182155787.34818298</v>
      </c>
      <c r="T114" s="16">
        <v>180</v>
      </c>
      <c r="U114" s="21">
        <v>1074314492</v>
      </c>
      <c r="V114" s="2">
        <f t="shared" si="7"/>
        <v>65863276635.898972</v>
      </c>
      <c r="W114" s="25">
        <f t="shared" si="8"/>
        <v>0.12237047115740252</v>
      </c>
      <c r="X114" s="2">
        <f t="shared" si="9"/>
        <v>0.56840308090601732</v>
      </c>
      <c r="Y114" s="13">
        <f>USDT_FinalReserves!G113/USDT_FinalReserves!$F113</f>
        <v>1.6741265268311625E-2</v>
      </c>
      <c r="Z114" s="2">
        <v>67682368410.623032</v>
      </c>
      <c r="AA114" s="2">
        <v>66549279927.073196</v>
      </c>
    </row>
    <row r="115" spans="1:27" s="2" customFormat="1" x14ac:dyDescent="0.3">
      <c r="A115" s="1">
        <v>44946</v>
      </c>
      <c r="B115">
        <v>0</v>
      </c>
      <c r="C115" s="20">
        <v>96930.630857142853</v>
      </c>
      <c r="D115" s="20">
        <f>_xlfn.XLOOKUP(A115,'BBG Data'!A:A,'BBG Data'!B:B)</f>
        <v>22318.240000000002</v>
      </c>
      <c r="E115" s="21">
        <f t="shared" si="5"/>
        <v>2163321082.8211203</v>
      </c>
      <c r="F115" s="21">
        <v>1793781.1641593843</v>
      </c>
      <c r="G115">
        <f>_xlfn.XLOOKUP(A115,'BBG Data'!A:A,'BBG Data'!C:C)</f>
        <v>1926.08</v>
      </c>
      <c r="H115" s="2">
        <f t="shared" si="6"/>
        <v>3454966024.6641068</v>
      </c>
      <c r="I115" s="21">
        <v>5318311794</v>
      </c>
      <c r="J115" s="16">
        <f>J114-$J$1*J114*_xlfn.XLOOKUP(A115,'BBG Data'!A:A,'BBG Data'!F:F)</f>
        <v>2741484550.1386285</v>
      </c>
      <c r="K115" s="2">
        <f>K114-K114*L115/360*_xlfn.XLOOKUP(A115,'BBG Data'!A:A,'BBG Data'!J:J)</f>
        <v>299202471.61527538</v>
      </c>
      <c r="L115" s="2">
        <v>90</v>
      </c>
      <c r="M115" s="2">
        <f>M114-M114*$M$1*_xlfn.XLOOKUP(A115,'BBG Data'!A:A,'BBG Data'!F:F)</f>
        <v>7372926299.9762173</v>
      </c>
      <c r="N115" s="2">
        <f>N114-N114*O115/360*_xlfn.XLOOKUP('Tether Assets'!A115,'BBG Data'!A:A,'BBG Data'!V:V)</f>
        <v>37430649876.850548</v>
      </c>
      <c r="O115" s="2">
        <v>60</v>
      </c>
      <c r="P115" s="2">
        <f>P114-P114*Q115/360*_xlfn.XLOOKUP(A115,'BBG Data'!A:A,'BBG Data'!V:V)</f>
        <v>89544660.816662982</v>
      </c>
      <c r="Q115" s="2">
        <v>60</v>
      </c>
      <c r="R115" s="21">
        <v>5852823328</v>
      </c>
      <c r="S115" s="2">
        <f>S114-S114*T115/360*_xlfn.XLOOKUP('Tether Assets'!A115,'BBG Data'!A:A,'BBG Data'!AB:AB)</f>
        <v>184223255.53458482</v>
      </c>
      <c r="T115" s="16">
        <v>180</v>
      </c>
      <c r="U115" s="21">
        <v>1074314492</v>
      </c>
      <c r="V115" s="2">
        <f t="shared" si="7"/>
        <v>65981767836.417145</v>
      </c>
      <c r="W115" s="25">
        <f t="shared" si="8"/>
        <v>0.12215187025786547</v>
      </c>
      <c r="X115" s="2">
        <f t="shared" si="9"/>
        <v>0.5672877690947763</v>
      </c>
      <c r="Y115" s="13">
        <f>USDT_FinalReserves!G114/USDT_FinalReserves!$F114</f>
        <v>1.6489355253941119E-2</v>
      </c>
      <c r="Z115" s="2">
        <v>67658311652.483566</v>
      </c>
      <c r="AA115" s="2">
        <v>66542669715.763901</v>
      </c>
    </row>
    <row r="116" spans="1:27" s="2" customFormat="1" x14ac:dyDescent="0.3">
      <c r="A116" s="1">
        <v>44947</v>
      </c>
      <c r="B116">
        <v>0</v>
      </c>
      <c r="C116" s="20">
        <v>96930.630857142853</v>
      </c>
      <c r="D116" s="20">
        <f>_xlfn.XLOOKUP(A116,'BBG Data'!A:A,'BBG Data'!B:B)</f>
        <v>23204.05</v>
      </c>
      <c r="E116" s="21">
        <f t="shared" si="5"/>
        <v>2249183204.9406857</v>
      </c>
      <c r="F116" s="21">
        <v>1793781.1641593843</v>
      </c>
      <c r="G116">
        <f>_xlfn.XLOOKUP(A116,'BBG Data'!A:A,'BBG Data'!C:C)</f>
        <v>1926.08</v>
      </c>
      <c r="H116" s="2">
        <f t="shared" si="6"/>
        <v>3454966024.6641068</v>
      </c>
      <c r="I116" s="21">
        <v>5318311794</v>
      </c>
      <c r="J116" s="16">
        <f>J115-$J$1*J115*_xlfn.XLOOKUP(A116,'BBG Data'!A:A,'BBG Data'!F:F)</f>
        <v>2741484550.1386285</v>
      </c>
      <c r="K116" s="2">
        <f>K115-K115*L116/360*_xlfn.XLOOKUP(A116,'BBG Data'!A:A,'BBG Data'!J:J)</f>
        <v>299202471.61527538</v>
      </c>
      <c r="L116" s="2">
        <v>90</v>
      </c>
      <c r="M116" s="2">
        <f>M115-M115*$M$1*_xlfn.XLOOKUP(A116,'BBG Data'!A:A,'BBG Data'!F:F)</f>
        <v>7372926299.9762173</v>
      </c>
      <c r="N116" s="2">
        <f>N115-N115*O116/360*_xlfn.XLOOKUP('Tether Assets'!A116,'BBG Data'!A:A,'BBG Data'!V:V)</f>
        <v>37430649876.850548</v>
      </c>
      <c r="O116" s="2">
        <v>60</v>
      </c>
      <c r="P116" s="2">
        <f>P115-P115*Q116/360*_xlfn.XLOOKUP(A116,'BBG Data'!A:A,'BBG Data'!V:V)</f>
        <v>89544660.816662982</v>
      </c>
      <c r="Q116" s="2">
        <v>60</v>
      </c>
      <c r="R116" s="21">
        <v>5852823328</v>
      </c>
      <c r="S116" s="2">
        <f>S115-S115*T116/360*_xlfn.XLOOKUP('Tether Assets'!A116,'BBG Data'!A:A,'BBG Data'!AB:AB)</f>
        <v>184223255.53458482</v>
      </c>
      <c r="T116" s="16">
        <v>180</v>
      </c>
      <c r="U116" s="21">
        <v>1074314492</v>
      </c>
      <c r="V116" s="2">
        <f t="shared" si="7"/>
        <v>66067629958.536713</v>
      </c>
      <c r="W116" s="25">
        <f t="shared" si="8"/>
        <v>0.12199312052205995</v>
      </c>
      <c r="X116" s="2">
        <f t="shared" si="9"/>
        <v>0.5665505164986484</v>
      </c>
      <c r="Y116" s="13">
        <f>USDT_FinalReserves!G115/USDT_FinalReserves!$F115</f>
        <v>1.6000451652276759E-2</v>
      </c>
      <c r="Z116" s="2">
        <v>67624689189.494347</v>
      </c>
      <c r="AA116" s="2">
        <v>66542663619.617599</v>
      </c>
    </row>
    <row r="117" spans="1:27" s="2" customFormat="1" x14ac:dyDescent="0.3">
      <c r="A117" s="1">
        <v>44948</v>
      </c>
      <c r="B117">
        <v>0</v>
      </c>
      <c r="C117" s="20">
        <v>96930.630857142853</v>
      </c>
      <c r="D117" s="20">
        <f>_xlfn.XLOOKUP(A117,'BBG Data'!A:A,'BBG Data'!B:B)</f>
        <v>22591.84</v>
      </c>
      <c r="E117" s="21">
        <f t="shared" si="5"/>
        <v>2189841303.4236341</v>
      </c>
      <c r="F117" s="21">
        <v>1793781.1641593843</v>
      </c>
      <c r="G117">
        <f>_xlfn.XLOOKUP(A117,'BBG Data'!A:A,'BBG Data'!C:C)</f>
        <v>1926.08</v>
      </c>
      <c r="H117" s="2">
        <f t="shared" si="6"/>
        <v>3454966024.6641068</v>
      </c>
      <c r="I117" s="21">
        <v>5318311794</v>
      </c>
      <c r="J117" s="16">
        <f>J116-$J$1*J116*_xlfn.XLOOKUP(A117,'BBG Data'!A:A,'BBG Data'!F:F)</f>
        <v>2741484550.1386285</v>
      </c>
      <c r="K117" s="2">
        <f>K116-K116*L117/360*_xlfn.XLOOKUP(A117,'BBG Data'!A:A,'BBG Data'!J:J)</f>
        <v>299202471.61527538</v>
      </c>
      <c r="L117" s="2">
        <v>90</v>
      </c>
      <c r="M117" s="2">
        <f>M116-M116*$M$1*_xlfn.XLOOKUP(A117,'BBG Data'!A:A,'BBG Data'!F:F)</f>
        <v>7372926299.9762173</v>
      </c>
      <c r="N117" s="2">
        <f>N116-N116*O117/360*_xlfn.XLOOKUP('Tether Assets'!A117,'BBG Data'!A:A,'BBG Data'!V:V)</f>
        <v>37430649876.850548</v>
      </c>
      <c r="O117" s="2">
        <v>60</v>
      </c>
      <c r="P117" s="2">
        <f>P116-P116*Q117/360*_xlfn.XLOOKUP(A117,'BBG Data'!A:A,'BBG Data'!V:V)</f>
        <v>89544660.816662982</v>
      </c>
      <c r="Q117" s="2">
        <v>60</v>
      </c>
      <c r="R117" s="21">
        <v>5852823328</v>
      </c>
      <c r="S117" s="2">
        <f>S116-S116*T117/360*_xlfn.XLOOKUP('Tether Assets'!A117,'BBG Data'!A:A,'BBG Data'!AB:AB)</f>
        <v>184223255.53458482</v>
      </c>
      <c r="T117" s="16">
        <v>180</v>
      </c>
      <c r="U117" s="21">
        <v>1074314492</v>
      </c>
      <c r="V117" s="2">
        <f t="shared" si="7"/>
        <v>66008288057.019661</v>
      </c>
      <c r="W117" s="25">
        <f t="shared" si="8"/>
        <v>0.12210279317009962</v>
      </c>
      <c r="X117" s="2">
        <f t="shared" si="9"/>
        <v>0.56705984928009323</v>
      </c>
      <c r="Y117" s="13">
        <f>USDT_FinalReserves!G116/USDT_FinalReserves!$F116</f>
        <v>1.3834198859518924E-2</v>
      </c>
      <c r="Z117" s="2">
        <v>67307653008.111008</v>
      </c>
      <c r="AA117" s="2">
        <v>66376505551.629303</v>
      </c>
    </row>
    <row r="118" spans="1:27" s="2" customFormat="1" x14ac:dyDescent="0.3">
      <c r="A118" s="1">
        <v>44949</v>
      </c>
      <c r="B118">
        <v>0</v>
      </c>
      <c r="C118" s="20">
        <v>96930.630857142853</v>
      </c>
      <c r="D118" s="20">
        <f>_xlfn.XLOOKUP(A118,'BBG Data'!A:A,'BBG Data'!B:B)</f>
        <v>22998.16</v>
      </c>
      <c r="E118" s="21">
        <f t="shared" si="5"/>
        <v>2229226157.3535085</v>
      </c>
      <c r="F118" s="21">
        <v>1793781.1641593843</v>
      </c>
      <c r="G118">
        <f>_xlfn.XLOOKUP(A118,'BBG Data'!A:A,'BBG Data'!C:C)</f>
        <v>1931.04</v>
      </c>
      <c r="H118" s="2">
        <f t="shared" si="6"/>
        <v>3463863179.2383375</v>
      </c>
      <c r="I118" s="21">
        <v>5318311794</v>
      </c>
      <c r="J118" s="16">
        <f>J117-$J$1*J117*_xlfn.XLOOKUP(A118,'BBG Data'!A:A,'BBG Data'!F:F)</f>
        <v>2741484550.1386285</v>
      </c>
      <c r="K118" s="2">
        <f>K117-K117*L118/360*_xlfn.XLOOKUP(A118,'BBG Data'!A:A,'BBG Data'!J:J)</f>
        <v>299139639.09623617</v>
      </c>
      <c r="L118" s="2">
        <v>90</v>
      </c>
      <c r="M118" s="2">
        <f>M117-M117*$M$1*_xlfn.XLOOKUP(A118,'BBG Data'!A:A,'BBG Data'!F:F)</f>
        <v>7372926299.9762173</v>
      </c>
      <c r="N118" s="2">
        <f>N117-N117*O118/360*_xlfn.XLOOKUP('Tether Assets'!A118,'BBG Data'!A:A,'BBG Data'!V:V)</f>
        <v>37386980785.32756</v>
      </c>
      <c r="O118" s="2">
        <v>60</v>
      </c>
      <c r="P118" s="2">
        <f>P117-P117*Q118/360*_xlfn.XLOOKUP(A118,'BBG Data'!A:A,'BBG Data'!V:V)</f>
        <v>89440192.045710221</v>
      </c>
      <c r="Q118" s="2">
        <v>60</v>
      </c>
      <c r="R118" s="21">
        <v>5852823328</v>
      </c>
      <c r="S118" s="2">
        <f>S117-S117*T118/360*_xlfn.XLOOKUP('Tether Assets'!A118,'BBG Data'!A:A,'BBG Data'!AB:AB)</f>
        <v>179811108.56453156</v>
      </c>
      <c r="T118" s="16">
        <v>180</v>
      </c>
      <c r="U118" s="21">
        <v>1074314492</v>
      </c>
      <c r="V118" s="2">
        <f t="shared" si="7"/>
        <v>66008321525.74073</v>
      </c>
      <c r="W118" s="25">
        <f t="shared" si="8"/>
        <v>0.12210273125935515</v>
      </c>
      <c r="X118" s="2">
        <f t="shared" si="9"/>
        <v>0.56639799227053611</v>
      </c>
      <c r="Y118" s="13">
        <f>USDT_FinalReserves!G117/USDT_FinalReserves!$F117</f>
        <v>1.4720471903957096E-2</v>
      </c>
      <c r="Z118" s="2">
        <v>67736844509.688683</v>
      </c>
      <c r="AA118" s="2">
        <v>66739726193.2211</v>
      </c>
    </row>
    <row r="119" spans="1:27" s="2" customFormat="1" x14ac:dyDescent="0.3">
      <c r="A119" s="1">
        <v>44950</v>
      </c>
      <c r="B119">
        <v>0</v>
      </c>
      <c r="C119" s="20">
        <v>96930.630857142853</v>
      </c>
      <c r="D119" s="20">
        <f>_xlfn.XLOOKUP(A119,'BBG Data'!A:A,'BBG Data'!B:B)</f>
        <v>22904.83</v>
      </c>
      <c r="E119" s="21">
        <f t="shared" si="5"/>
        <v>2220179621.5756116</v>
      </c>
      <c r="F119" s="21">
        <v>1793781.1641593843</v>
      </c>
      <c r="G119">
        <f>_xlfn.XLOOKUP(A119,'BBG Data'!A:A,'BBG Data'!C:C)</f>
        <v>1937.36</v>
      </c>
      <c r="H119" s="2">
        <f t="shared" si="6"/>
        <v>3475199876.1958246</v>
      </c>
      <c r="I119" s="21">
        <v>5318311794</v>
      </c>
      <c r="J119" s="16">
        <f>J118-$J$1*J118*_xlfn.XLOOKUP(A119,'BBG Data'!A:A,'BBG Data'!F:F)</f>
        <v>2741484550.1386285</v>
      </c>
      <c r="K119" s="2">
        <f>K118-K118*L119/360*_xlfn.XLOOKUP(A119,'BBG Data'!A:A,'BBG Data'!J:J)</f>
        <v>298658024.27729118</v>
      </c>
      <c r="L119" s="2">
        <v>90</v>
      </c>
      <c r="M119" s="2">
        <f>M118-M118*$M$1*_xlfn.XLOOKUP(A119,'BBG Data'!A:A,'BBG Data'!F:F)</f>
        <v>7372926299.9762173</v>
      </c>
      <c r="N119" s="2">
        <f>N118-N118*O119/360*_xlfn.XLOOKUP('Tether Assets'!A119,'BBG Data'!A:A,'BBG Data'!V:V)</f>
        <v>37256126352.578911</v>
      </c>
      <c r="O119" s="2">
        <v>60</v>
      </c>
      <c r="P119" s="2">
        <f>P118-P118*Q119/360*_xlfn.XLOOKUP(A119,'BBG Data'!A:A,'BBG Data'!V:V)</f>
        <v>89127151.373550236</v>
      </c>
      <c r="Q119" s="2">
        <v>60</v>
      </c>
      <c r="R119" s="21">
        <v>5852823328</v>
      </c>
      <c r="S119" s="2">
        <f>S118-S118*T119/360*_xlfn.XLOOKUP('Tether Assets'!A119,'BBG Data'!A:A,'BBG Data'!AB:AB)</f>
        <v>181150701.32333732</v>
      </c>
      <c r="T119" s="16">
        <v>180</v>
      </c>
      <c r="U119" s="21">
        <v>1074314492</v>
      </c>
      <c r="V119" s="2">
        <f t="shared" si="7"/>
        <v>65880302191.439377</v>
      </c>
      <c r="W119" s="25">
        <f t="shared" si="8"/>
        <v>0.12234000264172945</v>
      </c>
      <c r="X119" s="2">
        <f t="shared" si="9"/>
        <v>0.56551237795354325</v>
      </c>
      <c r="Y119" s="13">
        <f>USDT_FinalReserves!G118/USDT_FinalReserves!$F118</f>
        <v>1.2805365246076074E-2</v>
      </c>
      <c r="Z119" s="2">
        <v>67557257348.90377</v>
      </c>
      <c r="AA119" s="2">
        <v>66692161993.527901</v>
      </c>
    </row>
    <row r="120" spans="1:27" s="2" customFormat="1" x14ac:dyDescent="0.3">
      <c r="A120" s="1">
        <v>44951</v>
      </c>
      <c r="B120">
        <v>0</v>
      </c>
      <c r="C120" s="20">
        <v>96930.630857142853</v>
      </c>
      <c r="D120" s="20">
        <f>_xlfn.XLOOKUP(A120,'BBG Data'!A:A,'BBG Data'!B:B)</f>
        <v>23598.240000000002</v>
      </c>
      <c r="E120" s="21">
        <f t="shared" si="5"/>
        <v>2287392290.3182631</v>
      </c>
      <c r="F120" s="21">
        <v>1793781.1641593843</v>
      </c>
      <c r="G120">
        <f>_xlfn.XLOOKUP(A120,'BBG Data'!A:A,'BBG Data'!C:C)</f>
        <v>1946.11</v>
      </c>
      <c r="H120" s="2">
        <f t="shared" si="6"/>
        <v>3490895461.3822193</v>
      </c>
      <c r="I120" s="21">
        <v>5318311794</v>
      </c>
      <c r="J120" s="16">
        <f>J119-$J$1*J119*_xlfn.XLOOKUP(A120,'BBG Data'!A:A,'BBG Data'!F:F)</f>
        <v>2741408397.7900133</v>
      </c>
      <c r="K120" s="2">
        <f>K119-K119*L120/360*_xlfn.XLOOKUP(A120,'BBG Data'!A:A,'BBG Data'!J:J)</f>
        <v>298404164.9566555</v>
      </c>
      <c r="L120" s="2">
        <v>90</v>
      </c>
      <c r="M120" s="2">
        <f>M119-M119*$M$1*_xlfn.XLOOKUP(A120,'BBG Data'!A:A,'BBG Data'!F:F)</f>
        <v>7372516692.9595518</v>
      </c>
      <c r="N120" s="2">
        <f>N119-N119*O120/360*_xlfn.XLOOKUP('Tether Assets'!A120,'BBG Data'!A:A,'BBG Data'!V:V)</f>
        <v>37305801187.715683</v>
      </c>
      <c r="O120" s="2">
        <v>60</v>
      </c>
      <c r="P120" s="2">
        <f>P119-P119*Q120/360*_xlfn.XLOOKUP(A120,'BBG Data'!A:A,'BBG Data'!V:V)</f>
        <v>89245987.575381637</v>
      </c>
      <c r="Q120" s="2">
        <v>60</v>
      </c>
      <c r="R120" s="21">
        <v>5852823328</v>
      </c>
      <c r="S120" s="2">
        <f>S119-S119*T120/360*_xlfn.XLOOKUP('Tether Assets'!A120,'BBG Data'!A:A,'BBG Data'!AB:AB)</f>
        <v>181431484.91038847</v>
      </c>
      <c r="T120" s="16">
        <v>180</v>
      </c>
      <c r="U120" s="21">
        <v>1074314492</v>
      </c>
      <c r="V120" s="2">
        <f t="shared" si="7"/>
        <v>66012545281.608154</v>
      </c>
      <c r="W120" s="25">
        <f t="shared" si="8"/>
        <v>0.12209376501704962</v>
      </c>
      <c r="X120" s="2">
        <f t="shared" si="9"/>
        <v>0.56513199163234662</v>
      </c>
      <c r="Y120" s="13">
        <f>USDT_FinalReserves!G119/USDT_FinalReserves!$F119</f>
        <v>1.6693786170396786E-2</v>
      </c>
      <c r="Z120" s="2">
        <v>68021417196.852402</v>
      </c>
      <c r="AA120" s="2">
        <v>66885882203.160797</v>
      </c>
    </row>
    <row r="121" spans="1:27" s="2" customFormat="1" x14ac:dyDescent="0.3">
      <c r="A121" s="1">
        <v>44952</v>
      </c>
      <c r="B121">
        <v>0</v>
      </c>
      <c r="C121" s="20">
        <v>96930.630857142853</v>
      </c>
      <c r="D121" s="20">
        <f>_xlfn.XLOOKUP(A121,'BBG Data'!A:A,'BBG Data'!B:B)</f>
        <v>23080.959999999999</v>
      </c>
      <c r="E121" s="21">
        <f t="shared" si="5"/>
        <v>2237252013.58848</v>
      </c>
      <c r="F121" s="21">
        <v>1793781.1641593843</v>
      </c>
      <c r="G121">
        <f>_xlfn.XLOOKUP(A121,'BBG Data'!A:A,'BBG Data'!C:C)</f>
        <v>1929.21</v>
      </c>
      <c r="H121" s="2">
        <f t="shared" si="6"/>
        <v>3460580559.7079258</v>
      </c>
      <c r="I121" s="21">
        <v>5318311794</v>
      </c>
      <c r="J121" s="16">
        <f>J120-$J$1*J120*_xlfn.XLOOKUP(A121,'BBG Data'!A:A,'BBG Data'!F:F)</f>
        <v>2741484548.0232854</v>
      </c>
      <c r="K121" s="2">
        <f>K120-K120*L121/360*_xlfn.XLOOKUP(A121,'BBG Data'!A:A,'BBG Data'!J:J)</f>
        <v>298337770.02995265</v>
      </c>
      <c r="L121" s="2">
        <v>90</v>
      </c>
      <c r="M121" s="2">
        <f>M120-M120*$M$1*_xlfn.XLOOKUP(A121,'BBG Data'!A:A,'BBG Data'!F:F)</f>
        <v>7372926277.2202721</v>
      </c>
      <c r="N121" s="2">
        <f>N120-N120*O121/360*_xlfn.XLOOKUP('Tether Assets'!A121,'BBG Data'!A:A,'BBG Data'!V:V)</f>
        <v>37312018821.246964</v>
      </c>
      <c r="O121" s="2">
        <v>60</v>
      </c>
      <c r="P121" s="2">
        <f>P120-P120*Q121/360*_xlfn.XLOOKUP(A121,'BBG Data'!A:A,'BBG Data'!V:V)</f>
        <v>89260861.906644195</v>
      </c>
      <c r="Q121" s="2">
        <v>60</v>
      </c>
      <c r="R121" s="21">
        <v>5852823328</v>
      </c>
      <c r="S121" s="2">
        <f>S120-S120*T121/360*_xlfn.XLOOKUP('Tether Assets'!A121,'BBG Data'!A:A,'BBG Data'!AB:AB)</f>
        <v>178056859.2910552</v>
      </c>
      <c r="T121" s="16">
        <v>180</v>
      </c>
      <c r="U121" s="21">
        <v>1074314492</v>
      </c>
      <c r="V121" s="2">
        <f t="shared" si="7"/>
        <v>65935367325.014572</v>
      </c>
      <c r="W121" s="25">
        <f t="shared" si="8"/>
        <v>0.12223783181936651</v>
      </c>
      <c r="X121" s="2">
        <f t="shared" si="9"/>
        <v>0.56588778276346274</v>
      </c>
      <c r="Y121" s="13">
        <f>USDT_FinalReserves!G120/USDT_FinalReserves!$F120</f>
        <v>1.3566692954801386E-2</v>
      </c>
      <c r="Z121" s="2">
        <v>68063322430.977417</v>
      </c>
      <c r="AA121" s="2">
        <v>67139928234.072701</v>
      </c>
    </row>
    <row r="122" spans="1:27" s="2" customFormat="1" x14ac:dyDescent="0.3">
      <c r="A122" s="1">
        <v>44953</v>
      </c>
      <c r="B122">
        <v>0</v>
      </c>
      <c r="C122" s="20">
        <v>96930.630857142853</v>
      </c>
      <c r="D122" s="20">
        <f>_xlfn.XLOOKUP(A122,'BBG Data'!A:A,'BBG Data'!B:B)</f>
        <v>23092</v>
      </c>
      <c r="E122" s="21">
        <f t="shared" si="5"/>
        <v>2238322127.7531428</v>
      </c>
      <c r="F122" s="21">
        <v>1793781.1641593843</v>
      </c>
      <c r="G122">
        <f>_xlfn.XLOOKUP(A122,'BBG Data'!A:A,'BBG Data'!C:C)</f>
        <v>1928.04</v>
      </c>
      <c r="H122" s="2">
        <f t="shared" si="6"/>
        <v>3458481835.7458591</v>
      </c>
      <c r="I122" s="21">
        <v>5318311794</v>
      </c>
      <c r="J122" s="16">
        <f>J121-$J$1*J121*_xlfn.XLOOKUP(A122,'BBG Data'!A:A,'BBG Data'!F:F)</f>
        <v>2741484548.0232854</v>
      </c>
      <c r="K122" s="2">
        <f>K121-K121*L122/360*_xlfn.XLOOKUP(A122,'BBG Data'!A:A,'BBG Data'!J:J)</f>
        <v>297905926.10783434</v>
      </c>
      <c r="L122" s="2">
        <v>90</v>
      </c>
      <c r="M122" s="2">
        <f>M121-M121*$M$1*_xlfn.XLOOKUP(A122,'BBG Data'!A:A,'BBG Data'!F:F)</f>
        <v>7372926277.2202721</v>
      </c>
      <c r="N122" s="2">
        <f>N121-N121*O122/360*_xlfn.XLOOKUP('Tether Assets'!A122,'BBG Data'!A:A,'BBG Data'!V:V)</f>
        <v>37312018821.246964</v>
      </c>
      <c r="O122" s="2">
        <v>60</v>
      </c>
      <c r="P122" s="2">
        <f>P121-P121*Q122/360*_xlfn.XLOOKUP(A122,'BBG Data'!A:A,'BBG Data'!V:V)</f>
        <v>89260861.906644195</v>
      </c>
      <c r="Q122" s="2">
        <v>60</v>
      </c>
      <c r="R122" s="21">
        <v>5852823328</v>
      </c>
      <c r="S122" s="2">
        <f>S121-S121*T122/360*_xlfn.XLOOKUP('Tether Assets'!A122,'BBG Data'!A:A,'BBG Data'!AB:AB)</f>
        <v>177228894.89535183</v>
      </c>
      <c r="T122" s="16">
        <v>180</v>
      </c>
      <c r="U122" s="21">
        <v>1074314492</v>
      </c>
      <c r="V122" s="2">
        <f t="shared" si="7"/>
        <v>65933078906.899345</v>
      </c>
      <c r="W122" s="25">
        <f t="shared" si="8"/>
        <v>0.12224207447378731</v>
      </c>
      <c r="X122" s="2">
        <f t="shared" si="9"/>
        <v>0.56590742370659375</v>
      </c>
      <c r="Y122" s="13">
        <f>USDT_FinalReserves!G121/USDT_FinalReserves!$F121</f>
        <v>1.4685775038969529E-2</v>
      </c>
      <c r="Z122" s="2">
        <v>68243088705.560097</v>
      </c>
      <c r="AA122" s="2">
        <v>67240886056.865799</v>
      </c>
    </row>
    <row r="123" spans="1:27" s="2" customFormat="1" x14ac:dyDescent="0.3">
      <c r="A123" s="1">
        <v>44954</v>
      </c>
      <c r="B123">
        <v>0</v>
      </c>
      <c r="C123" s="20">
        <v>96930.630857142853</v>
      </c>
      <c r="D123" s="20">
        <f>_xlfn.XLOOKUP(A123,'BBG Data'!A:A,'BBG Data'!B:B)</f>
        <v>23008.03</v>
      </c>
      <c r="E123" s="21">
        <f t="shared" si="5"/>
        <v>2230182862.6800685</v>
      </c>
      <c r="F123" s="21">
        <v>1793781.1641593843</v>
      </c>
      <c r="G123">
        <f>_xlfn.XLOOKUP(A123,'BBG Data'!A:A,'BBG Data'!C:C)</f>
        <v>1928.04</v>
      </c>
      <c r="H123" s="2">
        <f t="shared" si="6"/>
        <v>3458481835.7458591</v>
      </c>
      <c r="I123" s="21">
        <v>5318311794</v>
      </c>
      <c r="J123" s="16">
        <f>J122-$J$1*J122*_xlfn.XLOOKUP(A123,'BBG Data'!A:A,'BBG Data'!F:F)</f>
        <v>2741484548.0232854</v>
      </c>
      <c r="K123" s="2">
        <f>K122-K122*L123/360*_xlfn.XLOOKUP(A123,'BBG Data'!A:A,'BBG Data'!J:J)</f>
        <v>297905926.10783434</v>
      </c>
      <c r="L123" s="2">
        <v>90</v>
      </c>
      <c r="M123" s="2">
        <f>M122-M122*$M$1*_xlfn.XLOOKUP(A123,'BBG Data'!A:A,'BBG Data'!F:F)</f>
        <v>7372926277.2202721</v>
      </c>
      <c r="N123" s="2">
        <f>N122-N122*O123/360*_xlfn.XLOOKUP('Tether Assets'!A123,'BBG Data'!A:A,'BBG Data'!V:V)</f>
        <v>37312018821.246964</v>
      </c>
      <c r="O123" s="2">
        <v>60</v>
      </c>
      <c r="P123" s="2">
        <f>P122-P122*Q123/360*_xlfn.XLOOKUP(A123,'BBG Data'!A:A,'BBG Data'!V:V)</f>
        <v>89260861.906644195</v>
      </c>
      <c r="Q123" s="2">
        <v>60</v>
      </c>
      <c r="R123" s="21">
        <v>5852823328</v>
      </c>
      <c r="S123" s="2">
        <f>S122-S122*T123/360*_xlfn.XLOOKUP('Tether Assets'!A123,'BBG Data'!A:A,'BBG Data'!AB:AB)</f>
        <v>177228894.89535183</v>
      </c>
      <c r="T123" s="16">
        <v>180</v>
      </c>
      <c r="U123" s="21">
        <v>1074314492</v>
      </c>
      <c r="V123" s="2">
        <f t="shared" si="7"/>
        <v>65924939641.826271</v>
      </c>
      <c r="W123" s="25">
        <f t="shared" si="8"/>
        <v>0.12225716679928098</v>
      </c>
      <c r="X123" s="2">
        <f t="shared" si="9"/>
        <v>0.56597729211380643</v>
      </c>
      <c r="Y123" s="13">
        <f>USDT_FinalReserves!G122/USDT_FinalReserves!$F122</f>
        <v>1.4598327086424485E-2</v>
      </c>
      <c r="Z123" s="2">
        <v>68371686543.678909</v>
      </c>
      <c r="AA123" s="2">
        <v>67373574300.063797</v>
      </c>
    </row>
    <row r="124" spans="1:27" s="2" customFormat="1" x14ac:dyDescent="0.3">
      <c r="A124" s="1">
        <v>44955</v>
      </c>
      <c r="B124">
        <v>0</v>
      </c>
      <c r="C124" s="20">
        <v>96930.630857142853</v>
      </c>
      <c r="D124" s="20">
        <f>_xlfn.XLOOKUP(A124,'BBG Data'!A:A,'BBG Data'!B:B)</f>
        <v>23797.16</v>
      </c>
      <c r="E124" s="21">
        <f t="shared" si="5"/>
        <v>2306673731.4083657</v>
      </c>
      <c r="F124" s="21">
        <v>1793781.1641593843</v>
      </c>
      <c r="G124">
        <f>_xlfn.XLOOKUP(A124,'BBG Data'!A:A,'BBG Data'!C:C)</f>
        <v>1928.04</v>
      </c>
      <c r="H124" s="2">
        <f t="shared" si="6"/>
        <v>3458481835.7458591</v>
      </c>
      <c r="I124" s="21">
        <v>5318311794</v>
      </c>
      <c r="J124" s="16">
        <f>J123-$J$1*J123*_xlfn.XLOOKUP(A124,'BBG Data'!A:A,'BBG Data'!F:F)</f>
        <v>2741484548.0232854</v>
      </c>
      <c r="K124" s="2">
        <f>K123-K123*L124/360*_xlfn.XLOOKUP(A124,'BBG Data'!A:A,'BBG Data'!J:J)</f>
        <v>297905926.10783434</v>
      </c>
      <c r="L124" s="2">
        <v>90</v>
      </c>
      <c r="M124" s="2">
        <f>M123-M123*$M$1*_xlfn.XLOOKUP(A124,'BBG Data'!A:A,'BBG Data'!F:F)</f>
        <v>7372926277.2202721</v>
      </c>
      <c r="N124" s="2">
        <f>N123-N123*O124/360*_xlfn.XLOOKUP('Tether Assets'!A124,'BBG Data'!A:A,'BBG Data'!V:V)</f>
        <v>37312018821.246964</v>
      </c>
      <c r="O124" s="2">
        <v>60</v>
      </c>
      <c r="P124" s="2">
        <f>P123-P123*Q124/360*_xlfn.XLOOKUP(A124,'BBG Data'!A:A,'BBG Data'!V:V)</f>
        <v>89260861.906644195</v>
      </c>
      <c r="Q124" s="2">
        <v>60</v>
      </c>
      <c r="R124" s="21">
        <v>5852823328</v>
      </c>
      <c r="S124" s="2">
        <f>S123-S123*T124/360*_xlfn.XLOOKUP('Tether Assets'!A124,'BBG Data'!A:A,'BBG Data'!AB:AB)</f>
        <v>177228894.89535183</v>
      </c>
      <c r="T124" s="16">
        <v>180</v>
      </c>
      <c r="U124" s="21">
        <v>1074314492</v>
      </c>
      <c r="V124" s="2">
        <f t="shared" si="7"/>
        <v>66001430510.554565</v>
      </c>
      <c r="W124" s="25">
        <f t="shared" si="8"/>
        <v>0.12211547961425487</v>
      </c>
      <c r="X124" s="2">
        <f t="shared" si="9"/>
        <v>0.56532136550101353</v>
      </c>
      <c r="Y124" s="13">
        <f>USDT_FinalReserves!G123/USDT_FinalReserves!$F123</f>
        <v>1.5861840387254373E-2</v>
      </c>
      <c r="Z124" s="2">
        <v>68658791089.336296</v>
      </c>
      <c r="AA124" s="2">
        <v>67569736303.895401</v>
      </c>
    </row>
    <row r="125" spans="1:27" s="2" customFormat="1" x14ac:dyDescent="0.3">
      <c r="A125" s="1">
        <v>44956</v>
      </c>
      <c r="B125">
        <v>0</v>
      </c>
      <c r="C125" s="20">
        <v>96930.630857142853</v>
      </c>
      <c r="D125" s="20">
        <f>_xlfn.XLOOKUP(A125,'BBG Data'!A:A,'BBG Data'!B:B)</f>
        <v>22747.14</v>
      </c>
      <c r="E125" s="21">
        <f t="shared" si="5"/>
        <v>2204894630.3957486</v>
      </c>
      <c r="F125" s="21">
        <v>1793781.1641593843</v>
      </c>
      <c r="G125">
        <f>_xlfn.XLOOKUP(A125,'BBG Data'!A:A,'BBG Data'!C:C)</f>
        <v>1923.17</v>
      </c>
      <c r="H125" s="2">
        <f t="shared" si="6"/>
        <v>3449746121.4764032</v>
      </c>
      <c r="I125" s="21">
        <v>5318311794</v>
      </c>
      <c r="J125" s="16">
        <f>J124-$J$1*J124*_xlfn.XLOOKUP(A125,'BBG Data'!A:A,'BBG Data'!F:F)</f>
        <v>2741484548.0232854</v>
      </c>
      <c r="K125" s="2">
        <f>K124-K124*L125/360*_xlfn.XLOOKUP(A125,'BBG Data'!A:A,'BBG Data'!J:J)</f>
        <v>297484389.22239172</v>
      </c>
      <c r="L125" s="2">
        <v>90</v>
      </c>
      <c r="M125" s="2">
        <f>M124-M124*$M$1*_xlfn.XLOOKUP(A125,'BBG Data'!A:A,'BBG Data'!F:F)</f>
        <v>7372926277.2202721</v>
      </c>
      <c r="N125" s="2">
        <f>N124-N124*O125/360*_xlfn.XLOOKUP('Tether Assets'!A125,'BBG Data'!A:A,'BBG Data'!V:V)</f>
        <v>37399080198.496544</v>
      </c>
      <c r="O125" s="2">
        <v>60</v>
      </c>
      <c r="P125" s="2">
        <f>P124-P124*Q125/360*_xlfn.XLOOKUP(A125,'BBG Data'!A:A,'BBG Data'!V:V)</f>
        <v>89469137.25109303</v>
      </c>
      <c r="Q125" s="2">
        <v>60</v>
      </c>
      <c r="R125" s="21">
        <v>5852823328</v>
      </c>
      <c r="S125" s="2">
        <f>S124-S124*T125/360*_xlfn.XLOOKUP('Tether Assets'!A125,'BBG Data'!A:A,'BBG Data'!AB:AB)</f>
        <v>175217346.93828955</v>
      </c>
      <c r="T125" s="16">
        <v>180</v>
      </c>
      <c r="U125" s="21">
        <v>1074314492</v>
      </c>
      <c r="V125" s="2">
        <f t="shared" si="7"/>
        <v>65975752263.024033</v>
      </c>
      <c r="W125" s="25">
        <f t="shared" si="8"/>
        <v>0.12216300785615113</v>
      </c>
      <c r="X125" s="2">
        <f t="shared" si="9"/>
        <v>0.56686098931314155</v>
      </c>
      <c r="Y125" s="13">
        <f>USDT_FinalReserves!G124/USDT_FinalReserves!$F124</f>
        <v>1.4336494103627173E-2</v>
      </c>
      <c r="Z125" s="2">
        <v>68671633726.533287</v>
      </c>
      <c r="AA125" s="2">
        <v>67687123254.526398</v>
      </c>
    </row>
    <row r="126" spans="1:27" s="2" customFormat="1" x14ac:dyDescent="0.3">
      <c r="A126" s="1">
        <v>44957</v>
      </c>
      <c r="B126">
        <v>0</v>
      </c>
      <c r="C126" s="20">
        <v>96930.630857142853</v>
      </c>
      <c r="D126" s="20">
        <f>_xlfn.XLOOKUP(A126,'BBG Data'!A:A,'BBG Data'!B:B)</f>
        <v>22950.560000000001</v>
      </c>
      <c r="E126" s="21">
        <f t="shared" si="5"/>
        <v>2224612259.3247085</v>
      </c>
      <c r="F126" s="21">
        <v>1793781.1641593843</v>
      </c>
      <c r="G126">
        <f>_xlfn.XLOOKUP(A126,'BBG Data'!A:A,'BBG Data'!C:C)</f>
        <v>1928.36</v>
      </c>
      <c r="H126" s="2">
        <f t="shared" si="6"/>
        <v>3459055845.71839</v>
      </c>
      <c r="I126" s="21">
        <v>5318311794</v>
      </c>
      <c r="J126" s="16">
        <f>J125-$J$1*J125*_xlfn.XLOOKUP(A126,'BBG Data'!A:A,'BBG Data'!F:F)</f>
        <v>2741408395.6747293</v>
      </c>
      <c r="K126" s="2">
        <f>K125-K125*L126/360*_xlfn.XLOOKUP(A126,'BBG Data'!A:A,'BBG Data'!J:J)</f>
        <v>297198804.20873827</v>
      </c>
      <c r="L126" s="2">
        <v>90</v>
      </c>
      <c r="M126" s="2">
        <f>M125-M125*$M$1*_xlfn.XLOOKUP(A126,'BBG Data'!A:A,'BBG Data'!F:F)</f>
        <v>7372516670.2048712</v>
      </c>
      <c r="N126" s="2">
        <f>N125-N125*O126/360*_xlfn.XLOOKUP('Tether Assets'!A126,'BBG Data'!A:A,'BBG Data'!V:V)</f>
        <v>37349214758.23188</v>
      </c>
      <c r="O126" s="2">
        <v>60</v>
      </c>
      <c r="P126" s="2">
        <f>P125-P125*Q126/360*_xlfn.XLOOKUP(A126,'BBG Data'!A:A,'BBG Data'!V:V)</f>
        <v>89349845.068091571</v>
      </c>
      <c r="Q126" s="2">
        <v>60</v>
      </c>
      <c r="R126" s="21">
        <v>5852823328</v>
      </c>
      <c r="S126" s="2">
        <f>S125-S125*T126/360*_xlfn.XLOOKUP('Tether Assets'!A126,'BBG Data'!A:A,'BBG Data'!AB:AB)</f>
        <v>177757998.46889475</v>
      </c>
      <c r="T126" s="16">
        <v>180</v>
      </c>
      <c r="U126" s="21">
        <v>1074314492</v>
      </c>
      <c r="V126" s="2">
        <f t="shared" si="7"/>
        <v>65956564190.900307</v>
      </c>
      <c r="W126" s="25">
        <f t="shared" si="8"/>
        <v>0.12219739291372439</v>
      </c>
      <c r="X126" s="2">
        <f t="shared" si="9"/>
        <v>0.56626986587916839</v>
      </c>
      <c r="Y126" s="13">
        <f>USDT_FinalReserves!G125/USDT_FinalReserves!$F125</f>
        <v>1.4433334836234888E-2</v>
      </c>
      <c r="Z126" s="2">
        <v>68772412315.32489</v>
      </c>
      <c r="AA126" s="2">
        <v>67779797060.882202</v>
      </c>
    </row>
    <row r="127" spans="1:27" s="2" customFormat="1" x14ac:dyDescent="0.3">
      <c r="A127" s="1">
        <v>44958</v>
      </c>
      <c r="B127">
        <v>0</v>
      </c>
      <c r="C127" s="20">
        <v>96930.630857142853</v>
      </c>
      <c r="D127" s="20">
        <f>_xlfn.XLOOKUP(A127,'BBG Data'!A:A,'BBG Data'!B:B)</f>
        <v>23682.05</v>
      </c>
      <c r="E127" s="21">
        <f t="shared" si="5"/>
        <v>2295516046.4903998</v>
      </c>
      <c r="F127" s="21">
        <v>1793781.1641593843</v>
      </c>
      <c r="G127">
        <f>_xlfn.XLOOKUP(A127,'BBG Data'!A:A,'BBG Data'!C:C)</f>
        <v>1950.52</v>
      </c>
      <c r="H127" s="2">
        <f t="shared" si="6"/>
        <v>3498806036.3161621</v>
      </c>
      <c r="I127" s="21">
        <v>5318311794</v>
      </c>
      <c r="J127" s="16">
        <f>J126-$J$1*J126*_xlfn.XLOOKUP(A127,'BBG Data'!A:A,'BBG Data'!F:F)</f>
        <v>2741408395.6747293</v>
      </c>
      <c r="K127" s="2">
        <f>K126-K126*L127/360*_xlfn.XLOOKUP(A127,'BBG Data'!A:A,'BBG Data'!J:J)</f>
        <v>297287220.85299033</v>
      </c>
      <c r="L127" s="2">
        <v>90</v>
      </c>
      <c r="M127" s="2">
        <f>M126-M126*$M$1*_xlfn.XLOOKUP(A127,'BBG Data'!A:A,'BBG Data'!F:F)</f>
        <v>7372516670.2048712</v>
      </c>
      <c r="N127" s="2">
        <f>N126-N126*O127/360*_xlfn.XLOOKUP('Tether Assets'!A127,'BBG Data'!A:A,'BBG Data'!V:V)</f>
        <v>37442587795.127457</v>
      </c>
      <c r="O127" s="2">
        <v>60</v>
      </c>
      <c r="P127" s="2">
        <f>P126-P126*Q127/360*_xlfn.XLOOKUP(A127,'BBG Data'!A:A,'BBG Data'!V:V)</f>
        <v>89573219.680761799</v>
      </c>
      <c r="Q127" s="2">
        <v>60</v>
      </c>
      <c r="R127" s="21">
        <v>5852823328</v>
      </c>
      <c r="S127" s="2">
        <f>S126-S126*T127/360*_xlfn.XLOOKUP('Tether Assets'!A127,'BBG Data'!A:A,'BBG Data'!AB:AB)</f>
        <v>182059742.03184199</v>
      </c>
      <c r="T127" s="16">
        <v>180</v>
      </c>
      <c r="U127" s="21">
        <v>1074314492</v>
      </c>
      <c r="V127" s="2">
        <f t="shared" si="7"/>
        <v>66165204740.379211</v>
      </c>
      <c r="W127" s="25">
        <f t="shared" si="8"/>
        <v>0.12181206453300755</v>
      </c>
      <c r="X127" s="2">
        <f t="shared" si="9"/>
        <v>0.56589544220479149</v>
      </c>
      <c r="Y127" s="13">
        <f>USDT_FinalReserves!G126/USDT_FinalReserves!$F126</f>
        <v>1.7826882784615007E-2</v>
      </c>
      <c r="Z127" s="2">
        <v>69066200127.498276</v>
      </c>
      <c r="AA127" s="2">
        <v>67834965073.446602</v>
      </c>
    </row>
    <row r="128" spans="1:27" s="2" customFormat="1" x14ac:dyDescent="0.3">
      <c r="A128" s="1">
        <v>44959</v>
      </c>
      <c r="B128">
        <v>0</v>
      </c>
      <c r="C128" s="20">
        <v>96930.630857142853</v>
      </c>
      <c r="D128" s="20">
        <f>_xlfn.XLOOKUP(A128,'BBG Data'!A:A,'BBG Data'!B:B)</f>
        <v>23460.05</v>
      </c>
      <c r="E128" s="21">
        <f t="shared" si="5"/>
        <v>2273997446.440114</v>
      </c>
      <c r="F128" s="21">
        <v>1793781.1641593843</v>
      </c>
      <c r="G128">
        <f>_xlfn.XLOOKUP(A128,'BBG Data'!A:A,'BBG Data'!C:C)</f>
        <v>1912.72</v>
      </c>
      <c r="H128" s="2">
        <f t="shared" si="6"/>
        <v>3431001108.3109374</v>
      </c>
      <c r="I128" s="21">
        <v>5318311794</v>
      </c>
      <c r="J128" s="16">
        <f>J127-$J$1*J127*_xlfn.XLOOKUP(A128,'BBG Data'!A:A,'BBG Data'!F:F)</f>
        <v>2739504639.8443995</v>
      </c>
      <c r="K128" s="2">
        <f>K127-K127*L128/360*_xlfn.XLOOKUP(A128,'BBG Data'!A:A,'BBG Data'!J:J)</f>
        <v>296321780.60327029</v>
      </c>
      <c r="L128" s="2">
        <v>90</v>
      </c>
      <c r="M128" s="2">
        <f>M127-M127*$M$1*_xlfn.XLOOKUP(A128,'BBG Data'!A:A,'BBG Data'!F:F)</f>
        <v>7362277063.7184753</v>
      </c>
      <c r="N128" s="2">
        <f>N127-N127*O128/360*_xlfn.XLOOKUP('Tether Assets'!A128,'BBG Data'!A:A,'BBG Data'!V:V)</f>
        <v>37586117715.008781</v>
      </c>
      <c r="O128" s="2">
        <v>60</v>
      </c>
      <c r="P128" s="2">
        <f>P127-P127*Q128/360*_xlfn.XLOOKUP(A128,'BBG Data'!A:A,'BBG Data'!V:V)</f>
        <v>89916583.689538062</v>
      </c>
      <c r="Q128" s="2">
        <v>60</v>
      </c>
      <c r="R128" s="21">
        <v>5852823328</v>
      </c>
      <c r="S128" s="2">
        <f>S127-S127*T128/360*_xlfn.XLOOKUP('Tether Assets'!A128,'BBG Data'!A:A,'BBG Data'!AB:AB)</f>
        <v>184872565.04623401</v>
      </c>
      <c r="T128" s="16">
        <v>180</v>
      </c>
      <c r="U128" s="21">
        <v>1074314492</v>
      </c>
      <c r="V128" s="2">
        <f t="shared" si="7"/>
        <v>66209458516.661751</v>
      </c>
      <c r="W128" s="25">
        <f t="shared" si="8"/>
        <v>0.1217018929677039</v>
      </c>
      <c r="X128" s="2">
        <f t="shared" si="9"/>
        <v>0.56768501898486534</v>
      </c>
      <c r="Y128" s="13">
        <f>USDT_FinalReserves!G127/USDT_FinalReserves!$F127</f>
        <v>1.5378524187588172E-2</v>
      </c>
      <c r="Z128" s="2">
        <v>68905816059.287247</v>
      </c>
      <c r="AA128" s="2">
        <v>67846146300.353996</v>
      </c>
    </row>
    <row r="129" spans="1:27" s="2" customFormat="1" x14ac:dyDescent="0.3">
      <c r="A129" s="1">
        <v>44960</v>
      </c>
      <c r="B129">
        <v>0</v>
      </c>
      <c r="C129" s="20">
        <v>96930.630857142853</v>
      </c>
      <c r="D129" s="20">
        <f>_xlfn.XLOOKUP(A129,'BBG Data'!A:A,'BBG Data'!B:B)</f>
        <v>23383.51</v>
      </c>
      <c r="E129" s="21">
        <f t="shared" si="5"/>
        <v>2266578375.9543085</v>
      </c>
      <c r="F129" s="21">
        <v>1793781.1641593843</v>
      </c>
      <c r="G129">
        <f>_xlfn.XLOOKUP(A129,'BBG Data'!A:A,'BBG Data'!C:C)</f>
        <v>1864.97</v>
      </c>
      <c r="H129" s="2">
        <f t="shared" si="6"/>
        <v>3345348057.7223272</v>
      </c>
      <c r="I129" s="21">
        <v>5318311794</v>
      </c>
      <c r="J129" s="16">
        <f>J128-$J$1*J128*_xlfn.XLOOKUP(A129,'BBG Data'!A:A,'BBG Data'!F:F)</f>
        <v>2739580737.1955061</v>
      </c>
      <c r="K129" s="2">
        <f>K128-K128*L129/360*_xlfn.XLOOKUP(A129,'BBG Data'!A:A,'BBG Data'!J:J)</f>
        <v>296700331.67799097</v>
      </c>
      <c r="L129" s="2">
        <v>90</v>
      </c>
      <c r="M129" s="2">
        <f>M128-M128*$M$1*_xlfn.XLOOKUP(A129,'BBG Data'!A:A,'BBG Data'!F:F)</f>
        <v>7362686079.1109037</v>
      </c>
      <c r="N129" s="2">
        <f>N128-N128*O129/360*_xlfn.XLOOKUP('Tether Assets'!A129,'BBG Data'!A:A,'BBG Data'!V:V)</f>
        <v>37423244538.243744</v>
      </c>
      <c r="O129" s="2">
        <v>60</v>
      </c>
      <c r="P129" s="2">
        <f>P128-P128*Q129/360*_xlfn.XLOOKUP(A129,'BBG Data'!A:A,'BBG Data'!V:V)</f>
        <v>89526945.160216734</v>
      </c>
      <c r="Q129" s="2">
        <v>60</v>
      </c>
      <c r="R129" s="21">
        <v>5852823328</v>
      </c>
      <c r="S129" s="2">
        <f>S128-S128*T129/360*_xlfn.XLOOKUP('Tether Assets'!A129,'BBG Data'!A:A,'BBG Data'!AB:AB)</f>
        <v>172273499.73833314</v>
      </c>
      <c r="T129" s="16">
        <v>180</v>
      </c>
      <c r="U129" s="21">
        <v>1074314492</v>
      </c>
      <c r="V129" s="2">
        <f t="shared" si="7"/>
        <v>65941388178.803329</v>
      </c>
      <c r="W129" s="25">
        <f t="shared" si="8"/>
        <v>0.12219779949651853</v>
      </c>
      <c r="X129" s="2">
        <f t="shared" si="9"/>
        <v>0.56752284978849354</v>
      </c>
      <c r="Y129" s="13">
        <f>USDT_FinalReserves!G128/USDT_FinalReserves!$F128</f>
        <v>1.0714531176553523E-2</v>
      </c>
      <c r="Z129" s="2">
        <v>68628270356.370781</v>
      </c>
      <c r="AA129" s="2">
        <v>67892950614.044502</v>
      </c>
    </row>
    <row r="130" spans="1:27" s="2" customFormat="1" x14ac:dyDescent="0.3">
      <c r="A130" s="1">
        <v>44961</v>
      </c>
      <c r="B130">
        <v>0</v>
      </c>
      <c r="C130" s="20">
        <v>96930.630857142853</v>
      </c>
      <c r="D130" s="20">
        <f>_xlfn.XLOOKUP(A130,'BBG Data'!A:A,'BBG Data'!B:B)</f>
        <v>23417.15</v>
      </c>
      <c r="E130" s="21">
        <f t="shared" si="5"/>
        <v>2269839122.3763428</v>
      </c>
      <c r="F130" s="21">
        <v>1793781.1641593843</v>
      </c>
      <c r="G130">
        <f>_xlfn.XLOOKUP(A130,'BBG Data'!A:A,'BBG Data'!C:C)</f>
        <v>1864.97</v>
      </c>
      <c r="H130" s="2">
        <f t="shared" si="6"/>
        <v>3345348057.7223272</v>
      </c>
      <c r="I130" s="21">
        <v>5318311794</v>
      </c>
      <c r="J130" s="16">
        <f>J129-$J$1*J129*_xlfn.XLOOKUP(A130,'BBG Data'!A:A,'BBG Data'!F:F)</f>
        <v>2739580737.1955061</v>
      </c>
      <c r="K130" s="2">
        <f>K129-K129*L130/360*_xlfn.XLOOKUP(A130,'BBG Data'!A:A,'BBG Data'!J:J)</f>
        <v>296700331.67799097</v>
      </c>
      <c r="L130" s="2">
        <v>90</v>
      </c>
      <c r="M130" s="2">
        <f>M129-M129*$M$1*_xlfn.XLOOKUP(A130,'BBG Data'!A:A,'BBG Data'!F:F)</f>
        <v>7362686079.1109037</v>
      </c>
      <c r="N130" s="2">
        <f>N129-N129*O130/360*_xlfn.XLOOKUP('Tether Assets'!A130,'BBG Data'!A:A,'BBG Data'!V:V)</f>
        <v>37423244538.243744</v>
      </c>
      <c r="O130" s="2">
        <v>60</v>
      </c>
      <c r="P130" s="2">
        <f>P129-P129*Q130/360*_xlfn.XLOOKUP(A130,'BBG Data'!A:A,'BBG Data'!V:V)</f>
        <v>89526945.160216734</v>
      </c>
      <c r="Q130" s="2">
        <v>60</v>
      </c>
      <c r="R130" s="21">
        <v>5852823328</v>
      </c>
      <c r="S130" s="2">
        <f>S129-S129*T130/360*_xlfn.XLOOKUP('Tether Assets'!A130,'BBG Data'!A:A,'BBG Data'!AB:AB)</f>
        <v>172273499.73833314</v>
      </c>
      <c r="T130" s="16">
        <v>180</v>
      </c>
      <c r="U130" s="21">
        <v>1074314492</v>
      </c>
      <c r="V130" s="2">
        <f t="shared" si="7"/>
        <v>65944648925.225365</v>
      </c>
      <c r="W130" s="25">
        <f t="shared" si="8"/>
        <v>0.12219175721645513</v>
      </c>
      <c r="X130" s="2">
        <f t="shared" si="9"/>
        <v>0.56749478764649974</v>
      </c>
      <c r="Y130" s="13">
        <f>USDT_FinalReserves!G129/USDT_FinalReserves!$F129</f>
        <v>1.4768691192762438E-2</v>
      </c>
      <c r="Z130" s="2">
        <v>69062110673.021027</v>
      </c>
      <c r="AA130" s="2">
        <v>68042153687.370796</v>
      </c>
    </row>
    <row r="131" spans="1:27" s="2" customFormat="1" x14ac:dyDescent="0.3">
      <c r="A131" s="1">
        <v>44962</v>
      </c>
      <c r="B131">
        <v>0</v>
      </c>
      <c r="C131" s="20">
        <v>96930.630857142853</v>
      </c>
      <c r="D131" s="20">
        <f>_xlfn.XLOOKUP(A131,'BBG Data'!A:A,'BBG Data'!B:B)</f>
        <v>22903.119999999999</v>
      </c>
      <c r="E131" s="21">
        <f t="shared" si="5"/>
        <v>2220013870.1968455</v>
      </c>
      <c r="F131" s="21">
        <v>1793781.1641593843</v>
      </c>
      <c r="G131">
        <f>_xlfn.XLOOKUP(A131,'BBG Data'!A:A,'BBG Data'!C:C)</f>
        <v>1864.97</v>
      </c>
      <c r="H131" s="2">
        <f t="shared" si="6"/>
        <v>3345348057.7223272</v>
      </c>
      <c r="I131" s="21">
        <v>5318311794</v>
      </c>
      <c r="J131" s="16">
        <f>J130-$J$1*J130*_xlfn.XLOOKUP(A131,'BBG Data'!A:A,'BBG Data'!F:F)</f>
        <v>2739580737.1955061</v>
      </c>
      <c r="K131" s="2">
        <f>K130-K130*L131/360*_xlfn.XLOOKUP(A131,'BBG Data'!A:A,'BBG Data'!J:J)</f>
        <v>296700331.67799097</v>
      </c>
      <c r="L131" s="2">
        <v>90</v>
      </c>
      <c r="M131" s="2">
        <f>M130-M130*$M$1*_xlfn.XLOOKUP(A131,'BBG Data'!A:A,'BBG Data'!F:F)</f>
        <v>7362686079.1109037</v>
      </c>
      <c r="N131" s="2">
        <f>N130-N130*O131/360*_xlfn.XLOOKUP('Tether Assets'!A131,'BBG Data'!A:A,'BBG Data'!V:V)</f>
        <v>37423244538.243744</v>
      </c>
      <c r="O131" s="2">
        <v>60</v>
      </c>
      <c r="P131" s="2">
        <f>P130-P130*Q131/360*_xlfn.XLOOKUP(A131,'BBG Data'!A:A,'BBG Data'!V:V)</f>
        <v>89526945.160216734</v>
      </c>
      <c r="Q131" s="2">
        <v>60</v>
      </c>
      <c r="R131" s="21">
        <v>5852823328</v>
      </c>
      <c r="S131" s="2">
        <f>S130-S130*T131/360*_xlfn.XLOOKUP('Tether Assets'!A131,'BBG Data'!A:A,'BBG Data'!AB:AB)</f>
        <v>172273499.73833314</v>
      </c>
      <c r="T131" s="16">
        <v>180</v>
      </c>
      <c r="U131" s="21">
        <v>1074314492</v>
      </c>
      <c r="V131" s="2">
        <f t="shared" si="7"/>
        <v>65894823673.045868</v>
      </c>
      <c r="W131" s="25">
        <f t="shared" si="8"/>
        <v>0.12228415043914245</v>
      </c>
      <c r="X131" s="2">
        <f t="shared" si="9"/>
        <v>0.56792388919543679</v>
      </c>
      <c r="Y131" s="13">
        <f>USDT_FinalReserves!G130/USDT_FinalReserves!$F130</f>
        <v>1.3974969564476429E-2</v>
      </c>
      <c r="Z131" s="2">
        <v>68907696434.6492</v>
      </c>
      <c r="AA131" s="2">
        <v>67944713474.216797</v>
      </c>
    </row>
    <row r="132" spans="1:27" s="2" customFormat="1" x14ac:dyDescent="0.3">
      <c r="A132" s="1">
        <v>44963</v>
      </c>
      <c r="B132">
        <v>0</v>
      </c>
      <c r="C132" s="20">
        <v>96930.630857142853</v>
      </c>
      <c r="D132" s="20">
        <f>_xlfn.XLOOKUP(A132,'BBG Data'!A:A,'BBG Data'!B:B)</f>
        <v>22916.21</v>
      </c>
      <c r="E132" s="21">
        <f t="shared" ref="E132:E195" si="10">C132*D132</f>
        <v>2221282692.1547656</v>
      </c>
      <c r="F132" s="21">
        <v>1793781.1641593843</v>
      </c>
      <c r="G132">
        <f>_xlfn.XLOOKUP(A132,'BBG Data'!A:A,'BBG Data'!C:C)</f>
        <v>1867.48</v>
      </c>
      <c r="H132" s="2">
        <f t="shared" ref="H132:H195" si="11">G132*F132</f>
        <v>3349850448.4443669</v>
      </c>
      <c r="I132" s="21">
        <v>5318311794</v>
      </c>
      <c r="J132" s="16">
        <f>J131-$J$1*J131*_xlfn.XLOOKUP(A132,'BBG Data'!A:A,'BBG Data'!F:F)</f>
        <v>2739580737.1955061</v>
      </c>
      <c r="K132" s="2">
        <f>K131-K131*L132/360*_xlfn.XLOOKUP(A132,'BBG Data'!A:A,'BBG Data'!J:J)</f>
        <v>295593639.44083208</v>
      </c>
      <c r="L132" s="2">
        <v>90</v>
      </c>
      <c r="M132" s="2">
        <f>M131-M131*$M$1*_xlfn.XLOOKUP(A132,'BBG Data'!A:A,'BBG Data'!F:F)</f>
        <v>7362686079.1109037</v>
      </c>
      <c r="N132" s="2">
        <f>N131-N131*O132/360*_xlfn.XLOOKUP('Tether Assets'!A132,'BBG Data'!A:A,'BBG Data'!V:V)</f>
        <v>37454430575.358948</v>
      </c>
      <c r="O132" s="2">
        <v>60</v>
      </c>
      <c r="P132" s="2">
        <f>P131-P131*Q132/360*_xlfn.XLOOKUP(A132,'BBG Data'!A:A,'BBG Data'!V:V)</f>
        <v>89601550.947850242</v>
      </c>
      <c r="Q132" s="2">
        <v>60</v>
      </c>
      <c r="R132" s="21">
        <v>5852823328</v>
      </c>
      <c r="S132" s="2">
        <f>S131-S131*T132/360*_xlfn.XLOOKUP('Tether Assets'!A132,'BBG Data'!A:A,'BBG Data'!AB:AB)</f>
        <v>166063040.07276624</v>
      </c>
      <c r="T132" s="16">
        <v>180</v>
      </c>
      <c r="U132" s="21">
        <v>1074314492</v>
      </c>
      <c r="V132" s="2">
        <f t="shared" ref="V132:V195" si="12">U132+S132+R132+P132+N132+M132+K132+J132+I132+H132+E132+B132</f>
        <v>65924538376.725929</v>
      </c>
      <c r="W132" s="25">
        <f t="shared" ref="W132:W195" si="13">(I132+J132)/V132</f>
        <v>0.12222903230885987</v>
      </c>
      <c r="X132" s="2">
        <f t="shared" ref="X132:X195" si="14">N132/V132</f>
        <v>0.56814096082592969</v>
      </c>
      <c r="Y132" s="13">
        <f>USDT_FinalReserves!G131/USDT_FinalReserves!$F131</f>
        <v>1.5164075614770688E-2</v>
      </c>
      <c r="Z132" s="2">
        <v>69162964632.331894</v>
      </c>
      <c r="AA132" s="2">
        <v>68114172206.905502</v>
      </c>
    </row>
    <row r="133" spans="1:27" s="2" customFormat="1" x14ac:dyDescent="0.3">
      <c r="A133" s="1">
        <v>44964</v>
      </c>
      <c r="B133">
        <v>0</v>
      </c>
      <c r="C133" s="20">
        <v>96930.630857142853</v>
      </c>
      <c r="D133" s="20">
        <f>_xlfn.XLOOKUP(A133,'BBG Data'!A:A,'BBG Data'!B:B)</f>
        <v>23199.48</v>
      </c>
      <c r="E133" s="21">
        <f t="shared" si="10"/>
        <v>2248740231.9576683</v>
      </c>
      <c r="F133" s="21">
        <v>1793781.1641593843</v>
      </c>
      <c r="G133">
        <f>_xlfn.XLOOKUP(A133,'BBG Data'!A:A,'BBG Data'!C:C)</f>
        <v>1873.1</v>
      </c>
      <c r="H133" s="2">
        <f t="shared" si="11"/>
        <v>3359931498.5869427</v>
      </c>
      <c r="I133" s="21">
        <v>5318311794</v>
      </c>
      <c r="J133" s="16">
        <f>J132-$J$1*J132*_xlfn.XLOOKUP(A133,'BBG Data'!A:A,'BBG Data'!F:F)</f>
        <v>2739580737.1955061</v>
      </c>
      <c r="K133" s="2">
        <f>K132-K132*L133/360*_xlfn.XLOOKUP(A133,'BBG Data'!A:A,'BBG Data'!J:J)</f>
        <v>294392790.28060365</v>
      </c>
      <c r="L133" s="2">
        <v>90</v>
      </c>
      <c r="M133" s="2">
        <f>M132-M132*$M$1*_xlfn.XLOOKUP(A133,'BBG Data'!A:A,'BBG Data'!F:F)</f>
        <v>7362686079.1109037</v>
      </c>
      <c r="N133" s="2">
        <f>N132-N132*O133/360*_xlfn.XLOOKUP('Tether Assets'!A133,'BBG Data'!A:A,'BBG Data'!V:V)</f>
        <v>37317097663.249298</v>
      </c>
      <c r="O133" s="2">
        <v>60</v>
      </c>
      <c r="P133" s="2">
        <f>P132-P132*Q133/360*_xlfn.XLOOKUP(A133,'BBG Data'!A:A,'BBG Data'!V:V)</f>
        <v>89273011.927708119</v>
      </c>
      <c r="Q133" s="2">
        <v>60</v>
      </c>
      <c r="R133" s="21">
        <v>5852823328</v>
      </c>
      <c r="S133" s="2">
        <f>S132-S132*T133/360*_xlfn.XLOOKUP('Tether Assets'!A133,'BBG Data'!A:A,'BBG Data'!AB:AB)</f>
        <v>162766688.72732183</v>
      </c>
      <c r="T133" s="16">
        <v>180</v>
      </c>
      <c r="U133" s="21">
        <v>1074314492</v>
      </c>
      <c r="V133" s="2">
        <f t="shared" si="12"/>
        <v>65819918315.03595</v>
      </c>
      <c r="W133" s="25">
        <f t="shared" si="13"/>
        <v>0.12242331405863741</v>
      </c>
      <c r="X133" s="2">
        <f t="shared" si="14"/>
        <v>0.56695752013299827</v>
      </c>
      <c r="Y133" s="13">
        <f>USDT_FinalReserves!G132/USDT_FinalReserves!$F132</f>
        <v>1.315388018130745E-2</v>
      </c>
      <c r="Z133" s="2">
        <v>68950238013.470322</v>
      </c>
      <c r="AA133" s="2">
        <v>68043274844.168503</v>
      </c>
    </row>
    <row r="134" spans="1:27" s="2" customFormat="1" x14ac:dyDescent="0.3">
      <c r="A134" s="1">
        <v>44965</v>
      </c>
      <c r="B134">
        <v>0</v>
      </c>
      <c r="C134" s="20">
        <v>96930.630857142853</v>
      </c>
      <c r="D134" s="20">
        <f>_xlfn.XLOOKUP(A134,'BBG Data'!A:A,'BBG Data'!B:B)</f>
        <v>22959.05</v>
      </c>
      <c r="E134" s="21">
        <f t="shared" si="10"/>
        <v>2225435200.3806853</v>
      </c>
      <c r="F134" s="21">
        <v>1793781.1641593843</v>
      </c>
      <c r="G134">
        <f>_xlfn.XLOOKUP(A134,'BBG Data'!A:A,'BBG Data'!C:C)</f>
        <v>1875.49</v>
      </c>
      <c r="H134" s="2">
        <f t="shared" si="11"/>
        <v>3364218635.5692835</v>
      </c>
      <c r="I134" s="21">
        <v>5318311794</v>
      </c>
      <c r="J134" s="16">
        <f>J133-$J$1*J133*_xlfn.XLOOKUP(A134,'BBG Data'!A:A,'BBG Data'!F:F)</f>
        <v>2739580737.1955061</v>
      </c>
      <c r="K134" s="2">
        <f>K133-K133*L134/360*_xlfn.XLOOKUP(A134,'BBG Data'!A:A,'BBG Data'!J:J)</f>
        <v>294054974.55375665</v>
      </c>
      <c r="L134" s="2">
        <v>90</v>
      </c>
      <c r="M134" s="2">
        <f>M133-M133*$M$1*_xlfn.XLOOKUP(A134,'BBG Data'!A:A,'BBG Data'!F:F)</f>
        <v>7362686079.1109037</v>
      </c>
      <c r="N134" s="2">
        <f>N133-N133*O134/360*_xlfn.XLOOKUP('Tether Assets'!A134,'BBG Data'!A:A,'BBG Data'!V:V)</f>
        <v>37086975560.992592</v>
      </c>
      <c r="O134" s="2">
        <v>60</v>
      </c>
      <c r="P134" s="2">
        <f>P133-P133*Q134/360*_xlfn.XLOOKUP(A134,'BBG Data'!A:A,'BBG Data'!V:V)</f>
        <v>88722495.020820588</v>
      </c>
      <c r="Q134" s="2">
        <v>60</v>
      </c>
      <c r="R134" s="21">
        <v>5852823328</v>
      </c>
      <c r="S134" s="2">
        <f>S133-S133*T134/360*_xlfn.XLOOKUP('Tether Assets'!A134,'BBG Data'!A:A,'BBG Data'!AB:AB)</f>
        <v>162367910.33993989</v>
      </c>
      <c r="T134" s="16">
        <v>180</v>
      </c>
      <c r="U134" s="21">
        <v>1074314492</v>
      </c>
      <c r="V134" s="2">
        <f t="shared" si="12"/>
        <v>65569491207.163483</v>
      </c>
      <c r="W134" s="25">
        <f t="shared" si="13"/>
        <v>0.12289088084787791</v>
      </c>
      <c r="X134" s="2">
        <f t="shared" si="14"/>
        <v>0.56561328871407857</v>
      </c>
      <c r="Y134" s="13">
        <f>USDT_FinalReserves!G133/USDT_FinalReserves!$F133</f>
        <v>1.0956929133304783E-2</v>
      </c>
      <c r="Z134" s="2">
        <v>69021471408.795593</v>
      </c>
      <c r="AA134" s="2">
        <v>68265208037.892998</v>
      </c>
    </row>
    <row r="135" spans="1:27" s="2" customFormat="1" x14ac:dyDescent="0.3">
      <c r="A135" s="1">
        <v>44966</v>
      </c>
      <c r="B135">
        <v>0</v>
      </c>
      <c r="C135" s="20">
        <v>96930.630857142853</v>
      </c>
      <c r="D135" s="20">
        <f>_xlfn.XLOOKUP(A135,'BBG Data'!A:A,'BBG Data'!B:B)</f>
        <v>21857.43</v>
      </c>
      <c r="E135" s="21">
        <f t="shared" si="10"/>
        <v>2118654478.81584</v>
      </c>
      <c r="F135" s="21">
        <v>1793781.1641593843</v>
      </c>
      <c r="G135">
        <f>_xlfn.XLOOKUP(A135,'BBG Data'!A:A,'BBG Data'!C:C)</f>
        <v>1861.78</v>
      </c>
      <c r="H135" s="2">
        <f t="shared" si="11"/>
        <v>3339625895.8086586</v>
      </c>
      <c r="I135" s="21">
        <v>5318311794</v>
      </c>
      <c r="J135" s="16">
        <f>J134-$J$1*J134*_xlfn.XLOOKUP(A135,'BBG Data'!A:A,'BBG Data'!F:F)</f>
        <v>2739580737.1955061</v>
      </c>
      <c r="K135" s="2">
        <f>K134-K134*L135/360*_xlfn.XLOOKUP(A135,'BBG Data'!A:A,'BBG Data'!J:J)</f>
        <v>292203898.48894078</v>
      </c>
      <c r="L135" s="2">
        <v>90</v>
      </c>
      <c r="M135" s="2">
        <f>M134-M134*$M$1*_xlfn.XLOOKUP(A135,'BBG Data'!A:A,'BBG Data'!F:F)</f>
        <v>7362686079.1109037</v>
      </c>
      <c r="N135" s="2">
        <f>N134-N134*O135/360*_xlfn.XLOOKUP('Tether Assets'!A135,'BBG Data'!A:A,'BBG Data'!V:V)</f>
        <v>36815004406.878647</v>
      </c>
      <c r="O135" s="2">
        <v>60</v>
      </c>
      <c r="P135" s="2">
        <f>P134-P134*Q135/360*_xlfn.XLOOKUP(A135,'BBG Data'!A:A,'BBG Data'!V:V)</f>
        <v>88071863.3906679</v>
      </c>
      <c r="Q135" s="2">
        <v>60</v>
      </c>
      <c r="R135" s="21">
        <v>5852823328</v>
      </c>
      <c r="S135" s="2">
        <f>S134-S134*T135/360*_xlfn.XLOOKUP('Tether Assets'!A135,'BBG Data'!A:A,'BBG Data'!AB:AB)</f>
        <v>159729431.79691583</v>
      </c>
      <c r="T135" s="16">
        <v>180</v>
      </c>
      <c r="U135" s="21">
        <v>1074314492</v>
      </c>
      <c r="V135" s="2">
        <f t="shared" si="12"/>
        <v>65161006405.486069</v>
      </c>
      <c r="W135" s="25">
        <f t="shared" si="13"/>
        <v>0.12366126577377559</v>
      </c>
      <c r="X135" s="2">
        <f t="shared" si="14"/>
        <v>0.5649852026192631</v>
      </c>
      <c r="Y135" s="13">
        <f>USDT_FinalReserves!G134/USDT_FinalReserves!$F134</f>
        <v>8.5433962007294001E-3</v>
      </c>
      <c r="Z135" s="2">
        <v>68747839175.667252</v>
      </c>
      <c r="AA135" s="2">
        <v>68160499147.6455</v>
      </c>
    </row>
    <row r="136" spans="1:27" s="2" customFormat="1" x14ac:dyDescent="0.3">
      <c r="A136" s="1">
        <v>44967</v>
      </c>
      <c r="B136">
        <v>0</v>
      </c>
      <c r="C136" s="20">
        <v>96930.630857142853</v>
      </c>
      <c r="D136" s="20">
        <f>_xlfn.XLOOKUP(A136,'BBG Data'!A:A,'BBG Data'!B:B)</f>
        <v>21540.9</v>
      </c>
      <c r="E136" s="21">
        <f t="shared" si="10"/>
        <v>2087973026.2306287</v>
      </c>
      <c r="F136" s="21">
        <v>1793781.1641593843</v>
      </c>
      <c r="G136">
        <f>_xlfn.XLOOKUP(A136,'BBG Data'!A:A,'BBG Data'!C:C)</f>
        <v>1865.57</v>
      </c>
      <c r="H136" s="2">
        <f t="shared" si="11"/>
        <v>3346424326.4208226</v>
      </c>
      <c r="I136" s="21">
        <v>5318311794</v>
      </c>
      <c r="J136" s="16">
        <f>J135-$J$1*J135*_xlfn.XLOOKUP(A136,'BBG Data'!A:A,'BBG Data'!F:F)</f>
        <v>2739580737.1955061</v>
      </c>
      <c r="K136" s="2">
        <f>K135-K135*L136/360*_xlfn.XLOOKUP(A136,'BBG Data'!A:A,'BBG Data'!J:J)</f>
        <v>292005930.34771454</v>
      </c>
      <c r="L136" s="2">
        <v>90</v>
      </c>
      <c r="M136" s="2">
        <f>M135-M135*$M$1*_xlfn.XLOOKUP(A136,'BBG Data'!A:A,'BBG Data'!F:F)</f>
        <v>7362686079.1109037</v>
      </c>
      <c r="N136" s="2">
        <f>N135-N135*O136/360*_xlfn.XLOOKUP('Tether Assets'!A136,'BBG Data'!A:A,'BBG Data'!V:V)</f>
        <v>36772053568.403954</v>
      </c>
      <c r="O136" s="2">
        <v>60</v>
      </c>
      <c r="P136" s="2">
        <f>P135-P135*Q136/360*_xlfn.XLOOKUP(A136,'BBG Data'!A:A,'BBG Data'!V:V)</f>
        <v>87969112.883378789</v>
      </c>
      <c r="Q136" s="2">
        <v>60</v>
      </c>
      <c r="R136" s="21">
        <v>5852823328</v>
      </c>
      <c r="S136" s="2">
        <f>S135-S135*T136/360*_xlfn.XLOOKUP('Tether Assets'!A136,'BBG Data'!A:A,'BBG Data'!AB:AB)</f>
        <v>153156565.67847273</v>
      </c>
      <c r="T136" s="16">
        <v>180</v>
      </c>
      <c r="U136" s="21">
        <v>1074314492</v>
      </c>
      <c r="V136" s="2">
        <f t="shared" si="12"/>
        <v>65087298960.271378</v>
      </c>
      <c r="W136" s="25">
        <f t="shared" si="13"/>
        <v>0.12380130470791177</v>
      </c>
      <c r="X136" s="2">
        <f t="shared" si="14"/>
        <v>0.56496511847648245</v>
      </c>
      <c r="Y136" s="13">
        <f>USDT_FinalReserves!G135/USDT_FinalReserves!$F135</f>
        <v>1.3604202051551779E-2</v>
      </c>
      <c r="Z136" s="2">
        <v>69133849859.028061</v>
      </c>
      <c r="AA136" s="2">
        <v>68193338996.944199</v>
      </c>
    </row>
    <row r="137" spans="1:27" s="2" customFormat="1" x14ac:dyDescent="0.3">
      <c r="A137" s="1">
        <v>44968</v>
      </c>
      <c r="B137">
        <v>0</v>
      </c>
      <c r="C137" s="20">
        <v>96930.630857142853</v>
      </c>
      <c r="D137" s="20">
        <f>_xlfn.XLOOKUP(A137,'BBG Data'!A:A,'BBG Data'!B:B)</f>
        <v>21828.1</v>
      </c>
      <c r="E137" s="21">
        <f t="shared" si="10"/>
        <v>2115811503.4127998</v>
      </c>
      <c r="F137" s="21">
        <v>1793781.1641593843</v>
      </c>
      <c r="G137">
        <f>_xlfn.XLOOKUP(A137,'BBG Data'!A:A,'BBG Data'!C:C)</f>
        <v>1865.57</v>
      </c>
      <c r="H137" s="2">
        <f t="shared" si="11"/>
        <v>3346424326.4208226</v>
      </c>
      <c r="I137" s="21">
        <v>5318311794</v>
      </c>
      <c r="J137" s="16">
        <f>J136-$J$1*J136*_xlfn.XLOOKUP(A137,'BBG Data'!A:A,'BBG Data'!F:F)</f>
        <v>2739580737.1955061</v>
      </c>
      <c r="K137" s="2">
        <f>K136-K136*L137/360*_xlfn.XLOOKUP(A137,'BBG Data'!A:A,'BBG Data'!J:J)</f>
        <v>292005930.34771454</v>
      </c>
      <c r="L137" s="2">
        <v>90</v>
      </c>
      <c r="M137" s="2">
        <f>M136-M136*$M$1*_xlfn.XLOOKUP(A137,'BBG Data'!A:A,'BBG Data'!F:F)</f>
        <v>7362686079.1109037</v>
      </c>
      <c r="N137" s="2">
        <f>N136-N136*O137/360*_xlfn.XLOOKUP('Tether Assets'!A137,'BBG Data'!A:A,'BBG Data'!V:V)</f>
        <v>36772053568.403954</v>
      </c>
      <c r="O137" s="2">
        <v>60</v>
      </c>
      <c r="P137" s="2">
        <f>P136-P136*Q137/360*_xlfn.XLOOKUP(A137,'BBG Data'!A:A,'BBG Data'!V:V)</f>
        <v>87969112.883378789</v>
      </c>
      <c r="Q137" s="2">
        <v>60</v>
      </c>
      <c r="R137" s="21">
        <v>5852823328</v>
      </c>
      <c r="S137" s="2">
        <f>S136-S136*T137/360*_xlfn.XLOOKUP('Tether Assets'!A137,'BBG Data'!A:A,'BBG Data'!AB:AB)</f>
        <v>153156565.67847273</v>
      </c>
      <c r="T137" s="16">
        <v>180</v>
      </c>
      <c r="U137" s="21">
        <v>1074314492</v>
      </c>
      <c r="V137" s="2">
        <f t="shared" si="12"/>
        <v>65115137437.453552</v>
      </c>
      <c r="W137" s="25">
        <f t="shared" si="13"/>
        <v>0.12374837631166068</v>
      </c>
      <c r="X137" s="2">
        <f t="shared" si="14"/>
        <v>0.56472358065319928</v>
      </c>
      <c r="Y137" s="13">
        <f>USDT_FinalReserves!G136/USDT_FinalReserves!$F136</f>
        <v>1.5141206111023377E-2</v>
      </c>
      <c r="Z137" s="2">
        <v>69417623677.786316</v>
      </c>
      <c r="AA137" s="2">
        <v>68366557129.943497</v>
      </c>
    </row>
    <row r="138" spans="1:27" s="2" customFormat="1" x14ac:dyDescent="0.3">
      <c r="A138" s="1">
        <v>44969</v>
      </c>
      <c r="B138">
        <v>0</v>
      </c>
      <c r="C138" s="20">
        <v>96930.630857142853</v>
      </c>
      <c r="D138" s="20">
        <f>_xlfn.XLOOKUP(A138,'BBG Data'!A:A,'BBG Data'!B:B)</f>
        <v>21741.45</v>
      </c>
      <c r="E138" s="21">
        <f t="shared" si="10"/>
        <v>2107412464.2490284</v>
      </c>
      <c r="F138" s="21">
        <v>1793781.1641593843</v>
      </c>
      <c r="G138">
        <f>_xlfn.XLOOKUP(A138,'BBG Data'!A:A,'BBG Data'!C:C)</f>
        <v>1865.57</v>
      </c>
      <c r="H138" s="2">
        <f t="shared" si="11"/>
        <v>3346424326.4208226</v>
      </c>
      <c r="I138" s="21">
        <v>5318311794</v>
      </c>
      <c r="J138" s="16">
        <f>J137-$J$1*J137*_xlfn.XLOOKUP(A138,'BBG Data'!A:A,'BBG Data'!F:F)</f>
        <v>2739580737.1955061</v>
      </c>
      <c r="K138" s="2">
        <f>K137-K137*L138/360*_xlfn.XLOOKUP(A138,'BBG Data'!A:A,'BBG Data'!J:J)</f>
        <v>292005930.34771454</v>
      </c>
      <c r="L138" s="2">
        <v>90</v>
      </c>
      <c r="M138" s="2">
        <f>M137-M137*$M$1*_xlfn.XLOOKUP(A138,'BBG Data'!A:A,'BBG Data'!F:F)</f>
        <v>7362686079.1109037</v>
      </c>
      <c r="N138" s="2">
        <f>N137-N137*O138/360*_xlfn.XLOOKUP('Tether Assets'!A138,'BBG Data'!A:A,'BBG Data'!V:V)</f>
        <v>36772053568.403954</v>
      </c>
      <c r="O138" s="2">
        <v>60</v>
      </c>
      <c r="P138" s="2">
        <f>P137-P137*Q138/360*_xlfn.XLOOKUP(A138,'BBG Data'!A:A,'BBG Data'!V:V)</f>
        <v>87969112.883378789</v>
      </c>
      <c r="Q138" s="2">
        <v>60</v>
      </c>
      <c r="R138" s="21">
        <v>5852823328</v>
      </c>
      <c r="S138" s="2">
        <f>S137-S137*T138/360*_xlfn.XLOOKUP('Tether Assets'!A138,'BBG Data'!A:A,'BBG Data'!AB:AB)</f>
        <v>153156565.67847273</v>
      </c>
      <c r="T138" s="16">
        <v>180</v>
      </c>
      <c r="U138" s="21">
        <v>1074314492</v>
      </c>
      <c r="V138" s="2">
        <f t="shared" si="12"/>
        <v>65106738398.28978</v>
      </c>
      <c r="W138" s="25">
        <f t="shared" si="13"/>
        <v>0.12376434036522356</v>
      </c>
      <c r="X138" s="2">
        <f t="shared" si="14"/>
        <v>0.56479643233625543</v>
      </c>
      <c r="Y138" s="13">
        <f>USDT_FinalReserves!G137/USDT_FinalReserves!$F137</f>
        <v>1.4592867121430318E-2</v>
      </c>
      <c r="Z138" s="2">
        <v>69470930782.349411</v>
      </c>
      <c r="AA138" s="2">
        <v>68457150720.640503</v>
      </c>
    </row>
    <row r="139" spans="1:27" s="2" customFormat="1" x14ac:dyDescent="0.3">
      <c r="A139" s="1">
        <v>44970</v>
      </c>
      <c r="B139">
        <v>0</v>
      </c>
      <c r="C139" s="20">
        <v>96930.630857142853</v>
      </c>
      <c r="D139" s="20">
        <f>_xlfn.XLOOKUP(A139,'BBG Data'!A:A,'BBG Data'!B:B)</f>
        <v>21630.92</v>
      </c>
      <c r="E139" s="21">
        <f t="shared" si="10"/>
        <v>2096698721.6203883</v>
      </c>
      <c r="F139" s="21">
        <v>1793781.1641593843</v>
      </c>
      <c r="G139">
        <f>_xlfn.XLOOKUP(A139,'BBG Data'!A:A,'BBG Data'!C:C)</f>
        <v>1853.49</v>
      </c>
      <c r="H139" s="2">
        <f t="shared" si="11"/>
        <v>3324755449.9577775</v>
      </c>
      <c r="I139" s="21">
        <v>5318311794</v>
      </c>
      <c r="J139" s="16">
        <f>J138-$J$1*J138*_xlfn.XLOOKUP(A139,'BBG Data'!A:A,'BBG Data'!F:F)</f>
        <v>2739580737.1955061</v>
      </c>
      <c r="K139" s="2">
        <f>K138-K138*L139/360*_xlfn.XLOOKUP(A139,'BBG Data'!A:A,'BBG Data'!J:J)</f>
        <v>291640922.93477982</v>
      </c>
      <c r="L139" s="2">
        <v>90</v>
      </c>
      <c r="M139" s="2">
        <f>M138-M138*$M$1*_xlfn.XLOOKUP(A139,'BBG Data'!A:A,'BBG Data'!F:F)</f>
        <v>7362686079.1109037</v>
      </c>
      <c r="N139" s="2">
        <f>N138-N138*O139/360*_xlfn.XLOOKUP('Tether Assets'!A139,'BBG Data'!A:A,'BBG Data'!V:V)</f>
        <v>36710766812.456612</v>
      </c>
      <c r="O139" s="2">
        <v>60</v>
      </c>
      <c r="P139" s="2">
        <f>P138-P138*Q139/360*_xlfn.XLOOKUP(A139,'BBG Data'!A:A,'BBG Data'!V:V)</f>
        <v>87822497.695239827</v>
      </c>
      <c r="Q139" s="2">
        <v>60</v>
      </c>
      <c r="R139" s="21">
        <v>5852823328</v>
      </c>
      <c r="S139" s="2">
        <f>S138-S138*T139/360*_xlfn.XLOOKUP('Tether Assets'!A139,'BBG Data'!A:A,'BBG Data'!AB:AB)</f>
        <v>155139943.20400897</v>
      </c>
      <c r="T139" s="16">
        <v>180</v>
      </c>
      <c r="U139" s="21">
        <v>1074314492</v>
      </c>
      <c r="V139" s="2">
        <f t="shared" si="12"/>
        <v>65014540778.175209</v>
      </c>
      <c r="W139" s="25">
        <f t="shared" si="13"/>
        <v>0.12393985152780572</v>
      </c>
      <c r="X139" s="2">
        <f t="shared" si="14"/>
        <v>0.56465471220832009</v>
      </c>
      <c r="Y139" s="13">
        <f>USDT_FinalReserves!G138/USDT_FinalReserves!$F138</f>
        <v>1.3322739147483878E-2</v>
      </c>
      <c r="Z139" s="2">
        <v>69415808110.630325</v>
      </c>
      <c r="AA139" s="2">
        <v>68490999406.460602</v>
      </c>
    </row>
    <row r="140" spans="1:27" s="2" customFormat="1" x14ac:dyDescent="0.3">
      <c r="A140" s="1">
        <v>44971</v>
      </c>
      <c r="B140">
        <v>0</v>
      </c>
      <c r="C140" s="20">
        <v>96930.630857142853</v>
      </c>
      <c r="D140" s="20">
        <f>_xlfn.XLOOKUP(A140,'BBG Data'!A:A,'BBG Data'!B:B)</f>
        <v>22252.63</v>
      </c>
      <c r="E140" s="21">
        <f t="shared" si="10"/>
        <v>2156961464.1305828</v>
      </c>
      <c r="F140" s="21">
        <v>1793781.1641593843</v>
      </c>
      <c r="G140">
        <f>_xlfn.XLOOKUP(A140,'BBG Data'!A:A,'BBG Data'!C:C)</f>
        <v>1854.31</v>
      </c>
      <c r="H140" s="2">
        <f t="shared" si="11"/>
        <v>3326226350.5123878</v>
      </c>
      <c r="I140" s="21">
        <v>5318311794</v>
      </c>
      <c r="J140" s="16">
        <f>J139-$J$1*J139*_xlfn.XLOOKUP(A140,'BBG Data'!A:A,'BBG Data'!F:F)</f>
        <v>2739580737.1955061</v>
      </c>
      <c r="K140" s="2">
        <f>K139-K139*L140/360*_xlfn.XLOOKUP(A140,'BBG Data'!A:A,'BBG Data'!J:J)</f>
        <v>291068577.62352037</v>
      </c>
      <c r="L140" s="2">
        <v>90</v>
      </c>
      <c r="M140" s="2">
        <f>M139-M139*$M$1*_xlfn.XLOOKUP(A140,'BBG Data'!A:A,'BBG Data'!F:F)</f>
        <v>7362686079.1109037</v>
      </c>
      <c r="N140" s="2">
        <f>N139-N139*O140/360*_xlfn.XLOOKUP('Tether Assets'!A140,'BBG Data'!A:A,'BBG Data'!V:V)</f>
        <v>36814780651.758568</v>
      </c>
      <c r="O140" s="2">
        <v>60</v>
      </c>
      <c r="P140" s="2">
        <f>P139-P139*Q140/360*_xlfn.XLOOKUP(A140,'BBG Data'!A:A,'BBG Data'!V:V)</f>
        <v>88071328.105376333</v>
      </c>
      <c r="Q140" s="2">
        <v>60</v>
      </c>
      <c r="R140" s="21">
        <v>5852823328</v>
      </c>
      <c r="S140" s="2">
        <f>S139-S139*T140/360*_xlfn.XLOOKUP('Tether Assets'!A140,'BBG Data'!A:A,'BBG Data'!AB:AB)</f>
        <v>149081728.4218924</v>
      </c>
      <c r="T140" s="16">
        <v>180</v>
      </c>
      <c r="U140" s="21">
        <v>1074314492</v>
      </c>
      <c r="V140" s="2">
        <f t="shared" si="12"/>
        <v>65173906530.858734</v>
      </c>
      <c r="W140" s="25">
        <f t="shared" si="13"/>
        <v>0.12363678901739965</v>
      </c>
      <c r="X140" s="2">
        <f t="shared" si="14"/>
        <v>0.56486993969476718</v>
      </c>
      <c r="Y140" s="13">
        <f>USDT_FinalReserves!G139/USDT_FinalReserves!$F139</f>
        <v>1.7129217096011499E-2</v>
      </c>
      <c r="Z140" s="2">
        <v>69620136234.957687</v>
      </c>
      <c r="AA140" s="2">
        <v>68427597807.135201</v>
      </c>
    </row>
    <row r="141" spans="1:27" s="2" customFormat="1" x14ac:dyDescent="0.3">
      <c r="A141" s="1">
        <v>44972</v>
      </c>
      <c r="B141">
        <v>0</v>
      </c>
      <c r="C141" s="20">
        <v>96930.630857142853</v>
      </c>
      <c r="D141" s="20">
        <f>_xlfn.XLOOKUP(A141,'BBG Data'!A:A,'BBG Data'!B:B)</f>
        <v>24179.13</v>
      </c>
      <c r="E141" s="21">
        <f t="shared" si="10"/>
        <v>2343698324.4768686</v>
      </c>
      <c r="F141" s="21">
        <v>1793781.1641593843</v>
      </c>
      <c r="G141">
        <f>_xlfn.XLOOKUP(A141,'BBG Data'!A:A,'BBG Data'!C:C)</f>
        <v>1836.01</v>
      </c>
      <c r="H141" s="2">
        <f t="shared" si="11"/>
        <v>3293400155.208271</v>
      </c>
      <c r="I141" s="21">
        <v>5318311794</v>
      </c>
      <c r="J141" s="16">
        <f>J140-$J$1*J140*_xlfn.XLOOKUP(A141,'BBG Data'!A:A,'BBG Data'!F:F)</f>
        <v>2739580737.1955061</v>
      </c>
      <c r="K141" s="2">
        <f>K140-K140*L141/360*_xlfn.XLOOKUP(A141,'BBG Data'!A:A,'BBG Data'!J:J)</f>
        <v>290613055.29953957</v>
      </c>
      <c r="L141" s="2">
        <v>90</v>
      </c>
      <c r="M141" s="2">
        <f>M140-M140*$M$1*_xlfn.XLOOKUP(A141,'BBG Data'!A:A,'BBG Data'!F:F)</f>
        <v>7362686079.1109037</v>
      </c>
      <c r="N141" s="2">
        <f>N140-N140*O141/360*_xlfn.XLOOKUP('Tether Assets'!A141,'BBG Data'!A:A,'BBG Data'!V:V)</f>
        <v>36692064716.252708</v>
      </c>
      <c r="O141" s="2">
        <v>60</v>
      </c>
      <c r="P141" s="2">
        <f>P140-P140*Q141/360*_xlfn.XLOOKUP(A141,'BBG Data'!A:A,'BBG Data'!V:V)</f>
        <v>87777757.011691749</v>
      </c>
      <c r="Q141" s="2">
        <v>60</v>
      </c>
      <c r="R141" s="21">
        <v>5852823328</v>
      </c>
      <c r="S141" s="2">
        <f>S140-S140*T141/360*_xlfn.XLOOKUP('Tether Assets'!A141,'BBG Data'!A:A,'BBG Data'!AB:AB)</f>
        <v>149551335.8664214</v>
      </c>
      <c r="T141" s="16">
        <v>180</v>
      </c>
      <c r="U141" s="21">
        <v>1074314492</v>
      </c>
      <c r="V141" s="2">
        <f t="shared" si="12"/>
        <v>65204821774.421906</v>
      </c>
      <c r="W141" s="25">
        <f t="shared" si="13"/>
        <v>0.12357816971070075</v>
      </c>
      <c r="X141" s="2">
        <f t="shared" si="14"/>
        <v>0.56272011360126162</v>
      </c>
      <c r="Y141" s="13">
        <f>USDT_FinalReserves!G140/USDT_FinalReserves!$F140</f>
        <v>1.5187118335167725E-2</v>
      </c>
      <c r="Z141" s="2">
        <v>70613588856.443695</v>
      </c>
      <c r="AA141" s="2">
        <v>69541171926.410004</v>
      </c>
    </row>
    <row r="142" spans="1:27" s="2" customFormat="1" x14ac:dyDescent="0.3">
      <c r="A142" s="1">
        <v>44973</v>
      </c>
      <c r="B142">
        <v>0</v>
      </c>
      <c r="C142" s="20">
        <v>96930.630857142853</v>
      </c>
      <c r="D142" s="20">
        <f>_xlfn.XLOOKUP(A142,'BBG Data'!A:A,'BBG Data'!B:B)</f>
        <v>24535.46</v>
      </c>
      <c r="E142" s="21">
        <f t="shared" si="10"/>
        <v>2378237616.1701941</v>
      </c>
      <c r="F142" s="21">
        <v>1793781.1641593843</v>
      </c>
      <c r="G142">
        <f>_xlfn.XLOOKUP(A142,'BBG Data'!A:A,'BBG Data'!C:C)</f>
        <v>1836.36</v>
      </c>
      <c r="H142" s="2">
        <f t="shared" si="11"/>
        <v>3294027978.6157269</v>
      </c>
      <c r="I142" s="21">
        <v>5318311794</v>
      </c>
      <c r="J142" s="16">
        <f>J141-$J$1*J141*_xlfn.XLOOKUP(A142,'BBG Data'!A:A,'BBG Data'!F:F)</f>
        <v>2739580737.1955061</v>
      </c>
      <c r="K142" s="2">
        <f>K141-K141*L142/360*_xlfn.XLOOKUP(A142,'BBG Data'!A:A,'BBG Data'!J:J)</f>
        <v>288527906.62776542</v>
      </c>
      <c r="L142" s="2">
        <v>90</v>
      </c>
      <c r="M142" s="2">
        <f>M141-M141*$M$1*_xlfn.XLOOKUP(A142,'BBG Data'!A:A,'BBG Data'!F:F)</f>
        <v>7362686079.1109037</v>
      </c>
      <c r="N142" s="2">
        <f>N141-N141*O142/360*_xlfn.XLOOKUP('Tether Assets'!A142,'BBG Data'!A:A,'BBG Data'!V:V)</f>
        <v>36508604392.67144</v>
      </c>
      <c r="O142" s="2">
        <v>60</v>
      </c>
      <c r="P142" s="2">
        <f>P141-P141*Q142/360*_xlfn.XLOOKUP(A142,'BBG Data'!A:A,'BBG Data'!V:V)</f>
        <v>87338868.226633281</v>
      </c>
      <c r="Q142" s="2">
        <v>60</v>
      </c>
      <c r="R142" s="21">
        <v>5852823328</v>
      </c>
      <c r="S142" s="2">
        <f>S141-S141*T142/360*_xlfn.XLOOKUP('Tether Assets'!A142,'BBG Data'!A:A,'BBG Data'!AB:AB)</f>
        <v>149199890.22713533</v>
      </c>
      <c r="T142" s="16">
        <v>180</v>
      </c>
      <c r="U142" s="21">
        <v>1074314492</v>
      </c>
      <c r="V142" s="2">
        <f t="shared" si="12"/>
        <v>65053653082.845299</v>
      </c>
      <c r="W142" s="25">
        <f t="shared" si="13"/>
        <v>0.12386533498639724</v>
      </c>
      <c r="X142" s="2">
        <f t="shared" si="14"/>
        <v>0.56120759807566889</v>
      </c>
      <c r="Y142" s="13">
        <f>USDT_FinalReserves!G141/USDT_FinalReserves!$F141</f>
        <v>1.2430423848325886E-2</v>
      </c>
      <c r="Z142" s="2">
        <v>70377442166.393921</v>
      </c>
      <c r="AA142" s="2">
        <v>69502620730.904602</v>
      </c>
    </row>
    <row r="143" spans="1:27" s="2" customFormat="1" x14ac:dyDescent="0.3">
      <c r="A143" s="1">
        <v>44974</v>
      </c>
      <c r="B143">
        <v>0</v>
      </c>
      <c r="C143" s="20">
        <v>96930.630857142853</v>
      </c>
      <c r="D143" s="20">
        <f>_xlfn.XLOOKUP(A143,'BBG Data'!A:A,'BBG Data'!B:B)</f>
        <v>24487.25</v>
      </c>
      <c r="E143" s="21">
        <f t="shared" si="10"/>
        <v>2373564590.4565711</v>
      </c>
      <c r="F143" s="21">
        <v>1793781.1641593843</v>
      </c>
      <c r="G143">
        <f>_xlfn.XLOOKUP(A143,'BBG Data'!A:A,'BBG Data'!C:C)</f>
        <v>1842.36</v>
      </c>
      <c r="H143" s="2">
        <f t="shared" si="11"/>
        <v>3304790665.6006832</v>
      </c>
      <c r="I143" s="21">
        <v>5318311794</v>
      </c>
      <c r="J143" s="16">
        <f>J142-$J$1*J142*_xlfn.XLOOKUP(A143,'BBG Data'!A:A,'BBG Data'!F:F)</f>
        <v>2739580737.1955061</v>
      </c>
      <c r="K143" s="2">
        <f>K142-K142*L143/360*_xlfn.XLOOKUP(A143,'BBG Data'!A:A,'BBG Data'!J:J)</f>
        <v>288001343.19816971</v>
      </c>
      <c r="L143" s="2">
        <v>90</v>
      </c>
      <c r="M143" s="2">
        <f>M142-M142*$M$1*_xlfn.XLOOKUP(A143,'BBG Data'!A:A,'BBG Data'!F:F)</f>
        <v>7362686079.1109037</v>
      </c>
      <c r="N143" s="2">
        <f>N142-N142*O143/360*_xlfn.XLOOKUP('Tether Assets'!A143,'BBG Data'!A:A,'BBG Data'!V:V)</f>
        <v>36490350090.475105</v>
      </c>
      <c r="O143" s="2">
        <v>60</v>
      </c>
      <c r="P143" s="2">
        <f>P142-P142*Q143/360*_xlfn.XLOOKUP(A143,'BBG Data'!A:A,'BBG Data'!V:V)</f>
        <v>87295198.792519957</v>
      </c>
      <c r="Q143" s="2">
        <v>60</v>
      </c>
      <c r="R143" s="21">
        <v>5852823328</v>
      </c>
      <c r="S143" s="2">
        <f>S142-S142*T143/360*_xlfn.XLOOKUP('Tether Assets'!A143,'BBG Data'!A:A,'BBG Data'!AB:AB)</f>
        <v>151452808.56956506</v>
      </c>
      <c r="T143" s="16">
        <v>180</v>
      </c>
      <c r="U143" s="21">
        <v>1074314492</v>
      </c>
      <c r="V143" s="2">
        <f t="shared" si="12"/>
        <v>65043171127.399017</v>
      </c>
      <c r="W143" s="25">
        <f t="shared" si="13"/>
        <v>0.12388529635820864</v>
      </c>
      <c r="X143" s="2">
        <f t="shared" si="14"/>
        <v>0.56101738980410476</v>
      </c>
      <c r="Y143" s="13">
        <f>USDT_FinalReserves!G142/USDT_FinalReserves!$F142</f>
        <v>1.4561190690100905E-2</v>
      </c>
      <c r="Z143" s="2">
        <v>70858317672.497177</v>
      </c>
      <c r="AA143" s="2">
        <v>69826536196.888199</v>
      </c>
    </row>
    <row r="144" spans="1:27" s="2" customFormat="1" x14ac:dyDescent="0.3">
      <c r="A144" s="1">
        <v>44975</v>
      </c>
      <c r="B144">
        <v>0</v>
      </c>
      <c r="C144" s="20">
        <v>96930.630857142853</v>
      </c>
      <c r="D144" s="20">
        <f>_xlfn.XLOOKUP(A144,'BBG Data'!A:A,'BBG Data'!B:B)</f>
        <v>24621.25</v>
      </c>
      <c r="E144" s="21">
        <f t="shared" si="10"/>
        <v>2386553294.9914284</v>
      </c>
      <c r="F144" s="21">
        <v>1793781.1641593843</v>
      </c>
      <c r="G144">
        <f>_xlfn.XLOOKUP(A144,'BBG Data'!A:A,'BBG Data'!C:C)</f>
        <v>1842.36</v>
      </c>
      <c r="H144" s="2">
        <f t="shared" si="11"/>
        <v>3304790665.6006832</v>
      </c>
      <c r="I144" s="21">
        <v>5318311794</v>
      </c>
      <c r="J144" s="16">
        <f>J143-$J$1*J143*_xlfn.XLOOKUP(A144,'BBG Data'!A:A,'BBG Data'!F:F)</f>
        <v>2739580737.1955061</v>
      </c>
      <c r="K144" s="2">
        <f>K143-K143*L144/360*_xlfn.XLOOKUP(A144,'BBG Data'!A:A,'BBG Data'!J:J)</f>
        <v>288001343.19816971</v>
      </c>
      <c r="L144" s="2">
        <v>90</v>
      </c>
      <c r="M144" s="2">
        <f>M143-M143*$M$1*_xlfn.XLOOKUP(A144,'BBG Data'!A:A,'BBG Data'!F:F)</f>
        <v>7362686079.1109037</v>
      </c>
      <c r="N144" s="2">
        <f>N143-N143*O144/360*_xlfn.XLOOKUP('Tether Assets'!A144,'BBG Data'!A:A,'BBG Data'!V:V)</f>
        <v>36490350090.475105</v>
      </c>
      <c r="O144" s="2">
        <v>60</v>
      </c>
      <c r="P144" s="2">
        <f>P143-P143*Q144/360*_xlfn.XLOOKUP(A144,'BBG Data'!A:A,'BBG Data'!V:V)</f>
        <v>87295198.792519957</v>
      </c>
      <c r="Q144" s="2">
        <v>60</v>
      </c>
      <c r="R144" s="21">
        <v>5852823328</v>
      </c>
      <c r="S144" s="2">
        <f>S143-S143*T144/360*_xlfn.XLOOKUP('Tether Assets'!A144,'BBG Data'!A:A,'BBG Data'!AB:AB)</f>
        <v>151452808.56956506</v>
      </c>
      <c r="T144" s="16">
        <v>180</v>
      </c>
      <c r="U144" s="21">
        <v>1074314492</v>
      </c>
      <c r="V144" s="2">
        <f t="shared" si="12"/>
        <v>65056159831.933868</v>
      </c>
      <c r="W144" s="25">
        <f t="shared" si="13"/>
        <v>0.12386056219752706</v>
      </c>
      <c r="X144" s="2">
        <f t="shared" si="14"/>
        <v>0.56090538059338735</v>
      </c>
      <c r="Y144" s="13">
        <f>USDT_FinalReserves!G143/USDT_FinalReserves!$F143</f>
        <v>1.4916687155665328E-2</v>
      </c>
      <c r="Z144" s="2">
        <v>71357134530.535019</v>
      </c>
      <c r="AA144" s="2">
        <v>70292722478.418304</v>
      </c>
    </row>
    <row r="145" spans="1:27" s="2" customFormat="1" x14ac:dyDescent="0.3">
      <c r="A145" s="1">
        <v>44976</v>
      </c>
      <c r="B145">
        <v>0</v>
      </c>
      <c r="C145" s="20">
        <v>96930.630857142853</v>
      </c>
      <c r="D145" s="20">
        <f>_xlfn.XLOOKUP(A145,'BBG Data'!A:A,'BBG Data'!B:B)</f>
        <v>24546.639999999999</v>
      </c>
      <c r="E145" s="21">
        <f t="shared" si="10"/>
        <v>2379321300.6231771</v>
      </c>
      <c r="F145" s="21">
        <v>1793781.1641593843</v>
      </c>
      <c r="G145">
        <f>_xlfn.XLOOKUP(A145,'BBG Data'!A:A,'BBG Data'!C:C)</f>
        <v>1842.36</v>
      </c>
      <c r="H145" s="2">
        <f t="shared" si="11"/>
        <v>3304790665.6006832</v>
      </c>
      <c r="I145" s="21">
        <v>5318311794</v>
      </c>
      <c r="J145" s="16">
        <f>J144-$J$1*J144*_xlfn.XLOOKUP(A145,'BBG Data'!A:A,'BBG Data'!F:F)</f>
        <v>2739580737.1955061</v>
      </c>
      <c r="K145" s="2">
        <f>K144-K144*L145/360*_xlfn.XLOOKUP(A145,'BBG Data'!A:A,'BBG Data'!J:J)</f>
        <v>288001343.19816971</v>
      </c>
      <c r="L145" s="2">
        <v>90</v>
      </c>
      <c r="M145" s="2">
        <f>M144-M144*$M$1*_xlfn.XLOOKUP(A145,'BBG Data'!A:A,'BBG Data'!F:F)</f>
        <v>7362686079.1109037</v>
      </c>
      <c r="N145" s="2">
        <f>N144-N144*O145/360*_xlfn.XLOOKUP('Tether Assets'!A145,'BBG Data'!A:A,'BBG Data'!V:V)</f>
        <v>36490350090.475105</v>
      </c>
      <c r="O145" s="2">
        <v>60</v>
      </c>
      <c r="P145" s="2">
        <f>P144-P144*Q145/360*_xlfn.XLOOKUP(A145,'BBG Data'!A:A,'BBG Data'!V:V)</f>
        <v>87295198.792519957</v>
      </c>
      <c r="Q145" s="2">
        <v>60</v>
      </c>
      <c r="R145" s="21">
        <v>5852823328</v>
      </c>
      <c r="S145" s="2">
        <f>S144-S144*T145/360*_xlfn.XLOOKUP('Tether Assets'!A145,'BBG Data'!A:A,'BBG Data'!AB:AB)</f>
        <v>151452808.56956506</v>
      </c>
      <c r="T145" s="16">
        <v>180</v>
      </c>
      <c r="U145" s="21">
        <v>1074314492</v>
      </c>
      <c r="V145" s="2">
        <f t="shared" si="12"/>
        <v>65048927837.56562</v>
      </c>
      <c r="W145" s="25">
        <f t="shared" si="13"/>
        <v>0.12387433273791931</v>
      </c>
      <c r="X145" s="2">
        <f t="shared" si="14"/>
        <v>0.56096774079959555</v>
      </c>
      <c r="Y145" s="13">
        <f>USDT_FinalReserves!G144/USDT_FinalReserves!$F144</f>
        <v>1.4610431098932373E-2</v>
      </c>
      <c r="Z145" s="2">
        <v>71327697508.049042</v>
      </c>
      <c r="AA145" s="2">
        <v>70285569098.162201</v>
      </c>
    </row>
    <row r="146" spans="1:27" s="2" customFormat="1" x14ac:dyDescent="0.3">
      <c r="A146" s="1">
        <v>44977</v>
      </c>
      <c r="B146">
        <v>0</v>
      </c>
      <c r="C146" s="20">
        <v>96930.630857142853</v>
      </c>
      <c r="D146" s="20">
        <f>_xlfn.XLOOKUP(A146,'BBG Data'!A:A,'BBG Data'!B:B)</f>
        <v>24769.17</v>
      </c>
      <c r="E146" s="21">
        <f t="shared" si="10"/>
        <v>2400891273.9078169</v>
      </c>
      <c r="F146" s="21">
        <v>1793781.1641593843</v>
      </c>
      <c r="G146">
        <f>_xlfn.XLOOKUP(A146,'BBG Data'!A:A,'BBG Data'!C:C)</f>
        <v>1841.38</v>
      </c>
      <c r="H146" s="2">
        <f t="shared" si="11"/>
        <v>3303032760.0598073</v>
      </c>
      <c r="I146" s="21">
        <v>5318311794</v>
      </c>
      <c r="J146" s="16">
        <f>J145-$J$1*J145*_xlfn.XLOOKUP(A146,'BBG Data'!A:A,'BBG Data'!F:F)</f>
        <v>2739580737.1955061</v>
      </c>
      <c r="K146" s="2">
        <f>K145-K145*L146/360*_xlfn.XLOOKUP(A146,'BBG Data'!A:A,'BBG Data'!J:J)</f>
        <v>288001343.19816971</v>
      </c>
      <c r="L146" s="2">
        <v>90</v>
      </c>
      <c r="M146" s="2">
        <f>M145-M145*$M$1*_xlfn.XLOOKUP(A146,'BBG Data'!A:A,'BBG Data'!F:F)</f>
        <v>7362686079.1109037</v>
      </c>
      <c r="N146" s="2">
        <f>N145-N145*O146/360*_xlfn.XLOOKUP('Tether Assets'!A146,'BBG Data'!A:A,'BBG Data'!V:V)</f>
        <v>36490350090.475105</v>
      </c>
      <c r="O146" s="2">
        <v>60</v>
      </c>
      <c r="P146" s="2">
        <f>P145-P145*Q146/360*_xlfn.XLOOKUP(A146,'BBG Data'!A:A,'BBG Data'!V:V)</f>
        <v>87295198.792519957</v>
      </c>
      <c r="Q146" s="2">
        <v>60</v>
      </c>
      <c r="R146" s="21">
        <v>5852823328</v>
      </c>
      <c r="S146" s="2">
        <f>S145-S145*T146/360*_xlfn.XLOOKUP('Tether Assets'!A146,'BBG Data'!A:A,'BBG Data'!AB:AB)</f>
        <v>151452808.56956506</v>
      </c>
      <c r="T146" s="16">
        <v>180</v>
      </c>
      <c r="U146" s="21">
        <v>1074314492</v>
      </c>
      <c r="V146" s="2">
        <f t="shared" si="12"/>
        <v>65068739905.30938</v>
      </c>
      <c r="W146" s="25">
        <f t="shared" si="13"/>
        <v>0.12383661559946715</v>
      </c>
      <c r="X146" s="2">
        <f t="shared" si="14"/>
        <v>0.56079693787796281</v>
      </c>
      <c r="Y146" s="13">
        <f>USDT_FinalReserves!G145/USDT_FinalReserves!$F145</f>
        <v>1.5019969450882882E-2</v>
      </c>
      <c r="Z146" s="2">
        <v>71525381620.230713</v>
      </c>
      <c r="AA146" s="2">
        <v>70451072573.332108</v>
      </c>
    </row>
    <row r="147" spans="1:27" s="2" customFormat="1" x14ac:dyDescent="0.3">
      <c r="A147" s="1">
        <v>44978</v>
      </c>
      <c r="B147">
        <v>0</v>
      </c>
      <c r="C147" s="20">
        <v>96930.630857142853</v>
      </c>
      <c r="D147" s="20">
        <f>_xlfn.XLOOKUP(A147,'BBG Data'!A:A,'BBG Data'!B:B)</f>
        <v>24199.85</v>
      </c>
      <c r="E147" s="21">
        <f t="shared" si="10"/>
        <v>2345706727.1482282</v>
      </c>
      <c r="F147" s="21">
        <v>1793781.1641593843</v>
      </c>
      <c r="G147">
        <f>_xlfn.XLOOKUP(A147,'BBG Data'!A:A,'BBG Data'!C:C)</f>
        <v>1835.09</v>
      </c>
      <c r="H147" s="2">
        <f t="shared" si="11"/>
        <v>3291749876.5372443</v>
      </c>
      <c r="I147" s="21">
        <v>5318311794</v>
      </c>
      <c r="J147" s="16">
        <f>J146-$J$1*J146*_xlfn.XLOOKUP(A147,'BBG Data'!A:A,'BBG Data'!F:F)</f>
        <v>2739580737.1955061</v>
      </c>
      <c r="K147" s="2">
        <f>K146-K146*L147/360*_xlfn.XLOOKUP(A147,'BBG Data'!A:A,'BBG Data'!J:J)</f>
        <v>286775177.47950357</v>
      </c>
      <c r="L147" s="2">
        <v>90</v>
      </c>
      <c r="M147" s="2">
        <f>M146-M146*$M$1*_xlfn.XLOOKUP(A147,'BBG Data'!A:A,'BBG Data'!F:F)</f>
        <v>7362686079.1109037</v>
      </c>
      <c r="N147" s="2">
        <f>N146-N146*O147/360*_xlfn.XLOOKUP('Tether Assets'!A147,'BBG Data'!A:A,'BBG Data'!V:V)</f>
        <v>36429532840.324318</v>
      </c>
      <c r="O147" s="2">
        <v>60</v>
      </c>
      <c r="P147" s="2">
        <f>P146-P146*Q147/360*_xlfn.XLOOKUP(A147,'BBG Data'!A:A,'BBG Data'!V:V)</f>
        <v>87149706.794532433</v>
      </c>
      <c r="Q147" s="2">
        <v>60</v>
      </c>
      <c r="R147" s="21">
        <v>5852823328</v>
      </c>
      <c r="S147" s="2">
        <f>S146-S146*T147/360*_xlfn.XLOOKUP('Tether Assets'!A147,'BBG Data'!A:A,'BBG Data'!AB:AB)</f>
        <v>144667722.74564856</v>
      </c>
      <c r="T147" s="16">
        <v>180</v>
      </c>
      <c r="U147" s="21">
        <v>1074314492</v>
      </c>
      <c r="V147" s="2">
        <f t="shared" si="12"/>
        <v>64933298481.335884</v>
      </c>
      <c r="W147" s="25">
        <f t="shared" si="13"/>
        <v>0.12409492078261862</v>
      </c>
      <c r="X147" s="2">
        <f t="shared" si="14"/>
        <v>0.56103006765928343</v>
      </c>
      <c r="Y147" s="13">
        <f>USDT_FinalReserves!G146/USDT_FinalReserves!$F146</f>
        <v>1.2664821381179131E-2</v>
      </c>
      <c r="Z147" s="2">
        <v>71321716135.929504</v>
      </c>
      <c r="AA147" s="2">
        <v>70418439340.468796</v>
      </c>
    </row>
    <row r="148" spans="1:27" s="2" customFormat="1" x14ac:dyDescent="0.3">
      <c r="A148" s="1">
        <v>44979</v>
      </c>
      <c r="B148">
        <v>0</v>
      </c>
      <c r="C148" s="20">
        <v>96930.630857142853</v>
      </c>
      <c r="D148" s="20">
        <f>_xlfn.XLOOKUP(A148,'BBG Data'!A:A,'BBG Data'!B:B)</f>
        <v>23805.88</v>
      </c>
      <c r="E148" s="21">
        <f t="shared" si="10"/>
        <v>2307518966.5094399</v>
      </c>
      <c r="F148" s="21">
        <v>1793781.1641593843</v>
      </c>
      <c r="G148">
        <f>_xlfn.XLOOKUP(A148,'BBG Data'!A:A,'BBG Data'!C:C)</f>
        <v>1825.39</v>
      </c>
      <c r="H148" s="2">
        <f t="shared" si="11"/>
        <v>3274350199.2448988</v>
      </c>
      <c r="I148" s="21">
        <v>5318311794</v>
      </c>
      <c r="J148" s="16">
        <f>J147-$J$1*J147*_xlfn.XLOOKUP(A148,'BBG Data'!A:A,'BBG Data'!F:F)</f>
        <v>2739580737.1955061</v>
      </c>
      <c r="K148" s="2">
        <f>K147-K147*L148/360*_xlfn.XLOOKUP(A148,'BBG Data'!A:A,'BBG Data'!J:J)</f>
        <v>285440955.96628016</v>
      </c>
      <c r="L148" s="2">
        <v>90</v>
      </c>
      <c r="M148" s="2">
        <f>M147-M147*$M$1*_xlfn.XLOOKUP(A148,'BBG Data'!A:A,'BBG Data'!F:F)</f>
        <v>7362686079.1109037</v>
      </c>
      <c r="N148" s="2">
        <f>N147-N147*O148/360*_xlfn.XLOOKUP('Tether Assets'!A148,'BBG Data'!A:A,'BBG Data'!V:V)</f>
        <v>36344530597.030228</v>
      </c>
      <c r="O148" s="2">
        <v>60</v>
      </c>
      <c r="P148" s="2">
        <f>P147-P147*Q148/360*_xlfn.XLOOKUP(A148,'BBG Data'!A:A,'BBG Data'!V:V)</f>
        <v>86946357.478678524</v>
      </c>
      <c r="Q148" s="2">
        <v>60</v>
      </c>
      <c r="R148" s="21">
        <v>5852823328</v>
      </c>
      <c r="S148" s="2">
        <f>S147-S147*T148/360*_xlfn.XLOOKUP('Tether Assets'!A148,'BBG Data'!A:A,'BBG Data'!AB:AB)</f>
        <v>143734615.93393913</v>
      </c>
      <c r="T148" s="16">
        <v>180</v>
      </c>
      <c r="U148" s="21">
        <v>1074314492</v>
      </c>
      <c r="V148" s="2">
        <f t="shared" si="12"/>
        <v>64790238122.469864</v>
      </c>
      <c r="W148" s="25">
        <f t="shared" si="13"/>
        <v>0.12436892909644907</v>
      </c>
      <c r="X148" s="2">
        <f t="shared" si="14"/>
        <v>0.56095689181339192</v>
      </c>
      <c r="Y148" s="13">
        <f>USDT_FinalReserves!G147/USDT_FinalReserves!$F147</f>
        <v>1.2544420604148789E-2</v>
      </c>
      <c r="Z148" s="2">
        <v>71351655735.744812</v>
      </c>
      <c r="AA148" s="2">
        <v>70456590555.393204</v>
      </c>
    </row>
    <row r="149" spans="1:27" s="2" customFormat="1" x14ac:dyDescent="0.3">
      <c r="A149" s="1">
        <v>44980</v>
      </c>
      <c r="B149">
        <v>0</v>
      </c>
      <c r="C149" s="20">
        <v>96930.630857142853</v>
      </c>
      <c r="D149" s="20">
        <f>_xlfn.XLOOKUP(A149,'BBG Data'!A:A,'BBG Data'!B:B)</f>
        <v>23878.02</v>
      </c>
      <c r="E149" s="21">
        <f t="shared" si="10"/>
        <v>2314511542.2194743</v>
      </c>
      <c r="F149" s="21">
        <v>1793781.1641593843</v>
      </c>
      <c r="G149">
        <f>_xlfn.XLOOKUP(A149,'BBG Data'!A:A,'BBG Data'!C:C)</f>
        <v>1822.28</v>
      </c>
      <c r="H149" s="2">
        <f t="shared" si="11"/>
        <v>3268771539.8243628</v>
      </c>
      <c r="I149" s="21">
        <v>5318311794</v>
      </c>
      <c r="J149" s="16">
        <f>J148-$J$1*J148*_xlfn.XLOOKUP(A149,'BBG Data'!A:A,'BBG Data'!F:F)</f>
        <v>2739580737.1955061</v>
      </c>
      <c r="K149" s="2">
        <f>K148-K148*L149/360*_xlfn.XLOOKUP(A149,'BBG Data'!A:A,'BBG Data'!J:J)</f>
        <v>283532069.57325566</v>
      </c>
      <c r="L149" s="2">
        <v>90</v>
      </c>
      <c r="M149" s="2">
        <f>M148-M148*$M$1*_xlfn.XLOOKUP(A149,'BBG Data'!A:A,'BBG Data'!F:F)</f>
        <v>7362686079.1109037</v>
      </c>
      <c r="N149" s="2">
        <f>N148-N148*O149/360*_xlfn.XLOOKUP('Tether Assets'!A149,'BBG Data'!A:A,'BBG Data'!V:V)</f>
        <v>36411162236.458115</v>
      </c>
      <c r="O149" s="2">
        <v>60</v>
      </c>
      <c r="P149" s="2">
        <f>P148-P148*Q149/360*_xlfn.XLOOKUP(A149,'BBG Data'!A:A,'BBG Data'!V:V)</f>
        <v>87105759.134056106</v>
      </c>
      <c r="Q149" s="2">
        <v>60</v>
      </c>
      <c r="R149" s="21">
        <v>5852823328</v>
      </c>
      <c r="S149" s="2">
        <f>S148-S148*T149/360*_xlfn.XLOOKUP('Tether Assets'!A149,'BBG Data'!A:A,'BBG Data'!AB:AB)</f>
        <v>147644197.4873423</v>
      </c>
      <c r="T149" s="16">
        <v>180</v>
      </c>
      <c r="U149" s="21">
        <v>1074314492</v>
      </c>
      <c r="V149" s="2">
        <f t="shared" si="12"/>
        <v>64860443775.003014</v>
      </c>
      <c r="W149" s="25">
        <f t="shared" si="13"/>
        <v>0.12423431080964928</v>
      </c>
      <c r="X149" s="2">
        <f t="shared" si="14"/>
        <v>0.56137701374301807</v>
      </c>
      <c r="Y149" s="13">
        <f>USDT_FinalReserves!G148/USDT_FinalReserves!$F148</f>
        <v>1.5786450189553401E-2</v>
      </c>
      <c r="Z149" s="2">
        <v>71901200927.377106</v>
      </c>
      <c r="AA149" s="2">
        <v>70766136200.367996</v>
      </c>
    </row>
    <row r="150" spans="1:27" s="2" customFormat="1" x14ac:dyDescent="0.3">
      <c r="A150" s="1">
        <v>44981</v>
      </c>
      <c r="B150">
        <v>0</v>
      </c>
      <c r="C150" s="20">
        <v>96930.630857142853</v>
      </c>
      <c r="D150" s="20">
        <f>_xlfn.XLOOKUP(A150,'BBG Data'!A:A,'BBG Data'!B:B)</f>
        <v>23101.79</v>
      </c>
      <c r="E150" s="21">
        <f t="shared" si="10"/>
        <v>2239271078.6292343</v>
      </c>
      <c r="F150" s="21">
        <v>1793781.1641593843</v>
      </c>
      <c r="G150">
        <f>_xlfn.XLOOKUP(A150,'BBG Data'!A:A,'BBG Data'!C:C)</f>
        <v>1811.04</v>
      </c>
      <c r="H150" s="2">
        <f t="shared" si="11"/>
        <v>3248609439.5392113</v>
      </c>
      <c r="I150" s="21">
        <v>5318311794</v>
      </c>
      <c r="J150" s="16">
        <f>J149-$J$1*J149*_xlfn.XLOOKUP(A150,'BBG Data'!A:A,'BBG Data'!F:F)</f>
        <v>2739580737.1955061</v>
      </c>
      <c r="K150" s="2">
        <f>K149-K149*L150/360*_xlfn.XLOOKUP(A150,'BBG Data'!A:A,'BBG Data'!J:J)</f>
        <v>282317134.65513432</v>
      </c>
      <c r="L150" s="2">
        <v>90</v>
      </c>
      <c r="M150" s="2">
        <f>M149-M149*$M$1*_xlfn.XLOOKUP(A150,'BBG Data'!A:A,'BBG Data'!F:F)</f>
        <v>7362686079.1109037</v>
      </c>
      <c r="N150" s="2">
        <f>N149-N149*O150/360*_xlfn.XLOOKUP('Tether Assets'!A150,'BBG Data'!A:A,'BBG Data'!V:V)</f>
        <v>36477916033.891624</v>
      </c>
      <c r="O150" s="2">
        <v>60</v>
      </c>
      <c r="P150" s="2">
        <f>P149-P149*Q150/360*_xlfn.XLOOKUP(A150,'BBG Data'!A:A,'BBG Data'!V:V)</f>
        <v>87265453.025801882</v>
      </c>
      <c r="Q150" s="2">
        <v>60</v>
      </c>
      <c r="R150" s="21">
        <v>5852823328</v>
      </c>
      <c r="S150" s="2">
        <f>S149-S149*T150/360*_xlfn.XLOOKUP('Tether Assets'!A150,'BBG Data'!A:A,'BBG Data'!AB:AB)</f>
        <v>139951934.79825172</v>
      </c>
      <c r="T150" s="16">
        <v>180</v>
      </c>
      <c r="U150" s="21">
        <v>1074314492</v>
      </c>
      <c r="V150" s="2">
        <f t="shared" si="12"/>
        <v>64823047504.845665</v>
      </c>
      <c r="W150" s="25">
        <f t="shared" si="13"/>
        <v>0.12430598130384353</v>
      </c>
      <c r="X150" s="2">
        <f t="shared" si="14"/>
        <v>0.56273065580825743</v>
      </c>
      <c r="Y150" s="13">
        <f>USDT_FinalReserves!G149/USDT_FinalReserves!$F149</f>
        <v>1.4151566500017075E-2</v>
      </c>
      <c r="Z150" s="2">
        <v>71694731285.44838</v>
      </c>
      <c r="AA150" s="2">
        <v>70680138527.961502</v>
      </c>
    </row>
    <row r="151" spans="1:27" s="2" customFormat="1" x14ac:dyDescent="0.3">
      <c r="A151" s="1">
        <v>44982</v>
      </c>
      <c r="B151">
        <v>0</v>
      </c>
      <c r="C151" s="20">
        <v>96930.630857142853</v>
      </c>
      <c r="D151" s="20">
        <f>_xlfn.XLOOKUP(A151,'BBG Data'!A:A,'BBG Data'!B:B)</f>
        <v>22940.51</v>
      </c>
      <c r="E151" s="21">
        <f t="shared" si="10"/>
        <v>2223638106.4845939</v>
      </c>
      <c r="F151" s="21">
        <v>1793781.1641593843</v>
      </c>
      <c r="G151">
        <f>_xlfn.XLOOKUP(A151,'BBG Data'!A:A,'BBG Data'!C:C)</f>
        <v>1811.04</v>
      </c>
      <c r="H151" s="2">
        <f t="shared" si="11"/>
        <v>3248609439.5392113</v>
      </c>
      <c r="I151" s="21">
        <v>5318311794</v>
      </c>
      <c r="J151" s="16">
        <f>J150-$J$1*J150*_xlfn.XLOOKUP(A151,'BBG Data'!A:A,'BBG Data'!F:F)</f>
        <v>2739580737.1955061</v>
      </c>
      <c r="K151" s="2">
        <f>K150-K150*L151/360*_xlfn.XLOOKUP(A151,'BBG Data'!A:A,'BBG Data'!J:J)</f>
        <v>282317134.65513432</v>
      </c>
      <c r="L151" s="2">
        <v>90</v>
      </c>
      <c r="M151" s="2">
        <f>M150-M150*$M$1*_xlfn.XLOOKUP(A151,'BBG Data'!A:A,'BBG Data'!F:F)</f>
        <v>7362686079.1109037</v>
      </c>
      <c r="N151" s="2">
        <f>N150-N150*O151/360*_xlfn.XLOOKUP('Tether Assets'!A151,'BBG Data'!A:A,'BBG Data'!V:V)</f>
        <v>36477916033.891624</v>
      </c>
      <c r="O151" s="2">
        <v>60</v>
      </c>
      <c r="P151" s="2">
        <f>P150-P150*Q151/360*_xlfn.XLOOKUP(A151,'BBG Data'!A:A,'BBG Data'!V:V)</f>
        <v>87265453.025801882</v>
      </c>
      <c r="Q151" s="2">
        <v>60</v>
      </c>
      <c r="R151" s="21">
        <v>5852823328</v>
      </c>
      <c r="S151" s="2">
        <f>S150-S150*T151/360*_xlfn.XLOOKUP('Tether Assets'!A151,'BBG Data'!A:A,'BBG Data'!AB:AB)</f>
        <v>139951934.79825172</v>
      </c>
      <c r="T151" s="16">
        <v>180</v>
      </c>
      <c r="U151" s="21">
        <v>1074314492</v>
      </c>
      <c r="V151" s="2">
        <f t="shared" si="12"/>
        <v>64807414532.701027</v>
      </c>
      <c r="W151" s="25">
        <f t="shared" si="13"/>
        <v>0.1243359666374222</v>
      </c>
      <c r="X151" s="2">
        <f t="shared" si="14"/>
        <v>0.5628663988051138</v>
      </c>
      <c r="Y151" s="13">
        <f>USDT_FinalReserves!G150/USDT_FinalReserves!$F150</f>
        <v>1.4482301141264569E-2</v>
      </c>
      <c r="Z151" s="2">
        <v>71851707860.845322</v>
      </c>
      <c r="AA151" s="2">
        <v>70811129790.090393</v>
      </c>
    </row>
    <row r="152" spans="1:27" s="2" customFormat="1" x14ac:dyDescent="0.3">
      <c r="A152" s="1">
        <v>44983</v>
      </c>
      <c r="B152">
        <v>0</v>
      </c>
      <c r="C152" s="20">
        <v>96930.630857142853</v>
      </c>
      <c r="D152" s="20">
        <f>_xlfn.XLOOKUP(A152,'BBG Data'!A:A,'BBG Data'!B:B)</f>
        <v>23560.84</v>
      </c>
      <c r="E152" s="21">
        <f t="shared" si="10"/>
        <v>2283767084.7242055</v>
      </c>
      <c r="F152" s="21">
        <v>1793781.1641593843</v>
      </c>
      <c r="G152">
        <f>_xlfn.XLOOKUP(A152,'BBG Data'!A:A,'BBG Data'!C:C)</f>
        <v>1811.04</v>
      </c>
      <c r="H152" s="2">
        <f t="shared" si="11"/>
        <v>3248609439.5392113</v>
      </c>
      <c r="I152" s="21">
        <v>5318311794</v>
      </c>
      <c r="J152" s="16">
        <f>J151-$J$1*J151*_xlfn.XLOOKUP(A152,'BBG Data'!A:A,'BBG Data'!F:F)</f>
        <v>2739580737.1955061</v>
      </c>
      <c r="K152" s="2">
        <f>K151-K151*L152/360*_xlfn.XLOOKUP(A152,'BBG Data'!A:A,'BBG Data'!J:J)</f>
        <v>282317134.65513432</v>
      </c>
      <c r="L152" s="2">
        <v>90</v>
      </c>
      <c r="M152" s="2">
        <f>M151-M151*$M$1*_xlfn.XLOOKUP(A152,'BBG Data'!A:A,'BBG Data'!F:F)</f>
        <v>7362686079.1109037</v>
      </c>
      <c r="N152" s="2">
        <f>N151-N151*O152/360*_xlfn.XLOOKUP('Tether Assets'!A152,'BBG Data'!A:A,'BBG Data'!V:V)</f>
        <v>36477916033.891624</v>
      </c>
      <c r="O152" s="2">
        <v>60</v>
      </c>
      <c r="P152" s="2">
        <f>P151-P151*Q152/360*_xlfn.XLOOKUP(A152,'BBG Data'!A:A,'BBG Data'!V:V)</f>
        <v>87265453.025801882</v>
      </c>
      <c r="Q152" s="2">
        <v>60</v>
      </c>
      <c r="R152" s="21">
        <v>5852823328</v>
      </c>
      <c r="S152" s="2">
        <f>S151-S151*T152/360*_xlfn.XLOOKUP('Tether Assets'!A152,'BBG Data'!A:A,'BBG Data'!AB:AB)</f>
        <v>139951934.79825172</v>
      </c>
      <c r="T152" s="16">
        <v>180</v>
      </c>
      <c r="U152" s="21">
        <v>1074314492</v>
      </c>
      <c r="V152" s="2">
        <f t="shared" si="12"/>
        <v>64867543510.940636</v>
      </c>
      <c r="W152" s="25">
        <f t="shared" si="13"/>
        <v>0.12422071339631433</v>
      </c>
      <c r="X152" s="2">
        <f t="shared" si="14"/>
        <v>0.56234464972053733</v>
      </c>
      <c r="Y152" s="13">
        <f>USDT_FinalReserves!G151/USDT_FinalReserves!$F151</f>
        <v>1.5633277784677692E-2</v>
      </c>
      <c r="Z152" s="2">
        <v>71957916798.941177</v>
      </c>
      <c r="AA152" s="2">
        <v>70832978696.816605</v>
      </c>
    </row>
    <row r="153" spans="1:27" s="2" customFormat="1" x14ac:dyDescent="0.3">
      <c r="A153" s="1">
        <v>44984</v>
      </c>
      <c r="B153">
        <v>0</v>
      </c>
      <c r="C153" s="20">
        <v>96930.630857142853</v>
      </c>
      <c r="D153" s="20">
        <f>_xlfn.XLOOKUP(A153,'BBG Data'!A:A,'BBG Data'!B:B)</f>
        <v>23384.87</v>
      </c>
      <c r="E153" s="21">
        <f t="shared" si="10"/>
        <v>2266710201.6122742</v>
      </c>
      <c r="F153" s="21">
        <v>1793781.1641593843</v>
      </c>
      <c r="G153">
        <f>_xlfn.XLOOKUP(A153,'BBG Data'!A:A,'BBG Data'!C:C)</f>
        <v>1817.14</v>
      </c>
      <c r="H153" s="2">
        <f t="shared" si="11"/>
        <v>3259551504.640584</v>
      </c>
      <c r="I153" s="21">
        <v>5318311794</v>
      </c>
      <c r="J153" s="16">
        <f>J152-$J$1*J152*_xlfn.XLOOKUP(A153,'BBG Data'!A:A,'BBG Data'!F:F)</f>
        <v>2739580737.1955061</v>
      </c>
      <c r="K153" s="2">
        <f>K152-K152*L153/360*_xlfn.XLOOKUP(A153,'BBG Data'!A:A,'BBG Data'!J:J)</f>
        <v>281200570.38757324</v>
      </c>
      <c r="L153" s="2">
        <v>90</v>
      </c>
      <c r="M153" s="2">
        <f>M152-M152*$M$1*_xlfn.XLOOKUP(A153,'BBG Data'!A:A,'BBG Data'!F:F)</f>
        <v>7362686079.1109037</v>
      </c>
      <c r="N153" s="2">
        <f>N152-N152*O153/360*_xlfn.XLOOKUP('Tether Assets'!A153,'BBG Data'!A:A,'BBG Data'!V:V)</f>
        <v>36642066656.044136</v>
      </c>
      <c r="O153" s="2">
        <v>60</v>
      </c>
      <c r="P153" s="2">
        <f>P152-P152*Q153/360*_xlfn.XLOOKUP(A153,'BBG Data'!A:A,'BBG Data'!V:V)</f>
        <v>87658147.564417988</v>
      </c>
      <c r="Q153" s="2">
        <v>60</v>
      </c>
      <c r="R153" s="21">
        <v>5852823328</v>
      </c>
      <c r="S153" s="2">
        <f>S152-S152*T153/360*_xlfn.XLOOKUP('Tether Assets'!A153,'BBG Data'!A:A,'BBG Data'!AB:AB)</f>
        <v>141582374.83865133</v>
      </c>
      <c r="T153" s="16">
        <v>180</v>
      </c>
      <c r="U153" s="21">
        <v>1074314492</v>
      </c>
      <c r="V153" s="2">
        <f t="shared" si="12"/>
        <v>65026485885.394043</v>
      </c>
      <c r="W153" s="25">
        <f t="shared" si="13"/>
        <v>0.12391708426927979</v>
      </c>
      <c r="X153" s="2">
        <f t="shared" si="14"/>
        <v>0.563494492392284</v>
      </c>
      <c r="Y153" s="13">
        <f>USDT_FinalReserves!G152/USDT_FinalReserves!$F152</f>
        <v>1.7128264042883996E-2</v>
      </c>
      <c r="Z153" s="2">
        <v>72030830194.468399</v>
      </c>
      <c r="AA153" s="2">
        <v>70797067115.669403</v>
      </c>
    </row>
    <row r="154" spans="1:27" s="2" customFormat="1" x14ac:dyDescent="0.3">
      <c r="A154" s="1">
        <v>44985</v>
      </c>
      <c r="B154">
        <v>0</v>
      </c>
      <c r="C154" s="20">
        <v>96930.630857142853</v>
      </c>
      <c r="D154" s="20">
        <f>_xlfn.XLOOKUP(A154,'BBG Data'!A:A,'BBG Data'!B:B)</f>
        <v>23146.880000000001</v>
      </c>
      <c r="E154" s="21">
        <f t="shared" si="10"/>
        <v>2243641680.7745829</v>
      </c>
      <c r="F154" s="21">
        <v>1793781.1641593843</v>
      </c>
      <c r="G154">
        <f>_xlfn.XLOOKUP(A154,'BBG Data'!A:A,'BBG Data'!C:C)</f>
        <v>1826.92</v>
      </c>
      <c r="H154" s="2">
        <f t="shared" si="11"/>
        <v>3277094684.4260626</v>
      </c>
      <c r="I154" s="21">
        <v>5318311794</v>
      </c>
      <c r="J154" s="16">
        <f>J153-$J$1*J153*_xlfn.XLOOKUP(A154,'BBG Data'!A:A,'BBG Data'!F:F)</f>
        <v>2739580737.1955061</v>
      </c>
      <c r="K154" s="2">
        <f>K153-K153*L154/360*_xlfn.XLOOKUP(A154,'BBG Data'!A:A,'BBG Data'!J:J)</f>
        <v>282070183.15149689</v>
      </c>
      <c r="L154" s="2">
        <v>90</v>
      </c>
      <c r="M154" s="2">
        <f>M153-M153*$M$1*_xlfn.XLOOKUP(A154,'BBG Data'!A:A,'BBG Data'!F:F)</f>
        <v>7362686079.1109037</v>
      </c>
      <c r="N154" s="2">
        <f>N153-N153*O154/360*_xlfn.XLOOKUP('Tether Assets'!A154,'BBG Data'!A:A,'BBG Data'!V:V)</f>
        <v>36440535289.43589</v>
      </c>
      <c r="O154" s="2">
        <v>60</v>
      </c>
      <c r="P154" s="2">
        <f>P153-P153*Q154/360*_xlfn.XLOOKUP(A154,'BBG Data'!A:A,'BBG Data'!V:V)</f>
        <v>87176027.752813682</v>
      </c>
      <c r="Q154" s="2">
        <v>60</v>
      </c>
      <c r="R154" s="21">
        <v>5852823328</v>
      </c>
      <c r="S154" s="2">
        <f>S153-S153*T154/360*_xlfn.XLOOKUP('Tether Assets'!A154,'BBG Data'!A:A,'BBG Data'!AB:AB)</f>
        <v>139536509.52223286</v>
      </c>
      <c r="T154" s="16">
        <v>180</v>
      </c>
      <c r="U154" s="21">
        <v>1074314492</v>
      </c>
      <c r="V154" s="2">
        <f t="shared" si="12"/>
        <v>64817770805.369484</v>
      </c>
      <c r="W154" s="25">
        <f t="shared" si="13"/>
        <v>0.12431610083276719</v>
      </c>
      <c r="X154" s="2">
        <f t="shared" si="14"/>
        <v>0.56219976152615803</v>
      </c>
      <c r="Y154" s="13">
        <f>USDT_FinalReserves!G153/USDT_FinalReserves!$F153</f>
        <v>1.1547342397031072E-2</v>
      </c>
      <c r="Z154" s="2">
        <v>71747004514.565216</v>
      </c>
      <c r="AA154" s="2">
        <v>70918517287.474197</v>
      </c>
    </row>
    <row r="155" spans="1:27" s="2" customFormat="1" x14ac:dyDescent="0.3">
      <c r="A155" s="1">
        <v>44986</v>
      </c>
      <c r="B155">
        <v>0</v>
      </c>
      <c r="C155" s="20">
        <v>96930.630857142853</v>
      </c>
      <c r="D155" s="20">
        <f>_xlfn.XLOOKUP(A155,'BBG Data'!A:A,'BBG Data'!B:B)</f>
        <v>23558.34</v>
      </c>
      <c r="E155" s="21">
        <f t="shared" si="10"/>
        <v>2283524758.1470628</v>
      </c>
      <c r="F155" s="21">
        <v>1793781.1641593843</v>
      </c>
      <c r="G155">
        <f>_xlfn.XLOOKUP(A155,'BBG Data'!A:A,'BBG Data'!C:C)</f>
        <v>1836.72</v>
      </c>
      <c r="H155" s="2">
        <f t="shared" si="11"/>
        <v>3294673739.8348246</v>
      </c>
      <c r="I155" s="21">
        <v>5318311794</v>
      </c>
      <c r="J155" s="16">
        <f>J154-$J$1*J154*_xlfn.XLOOKUP(A155,'BBG Data'!A:A,'BBG Data'!F:F)</f>
        <v>2739580737.1955061</v>
      </c>
      <c r="K155" s="2">
        <f>K154-K154*L155/360*_xlfn.XLOOKUP(A155,'BBG Data'!A:A,'BBG Data'!J:J)</f>
        <v>281246538.21669453</v>
      </c>
      <c r="L155" s="2">
        <v>90</v>
      </c>
      <c r="M155" s="2">
        <f>M154-M154*$M$1*_xlfn.XLOOKUP(A155,'BBG Data'!A:A,'BBG Data'!F:F)</f>
        <v>7362686079.1109037</v>
      </c>
      <c r="N155" s="2">
        <f>N154-N154*O155/360*_xlfn.XLOOKUP('Tether Assets'!A155,'BBG Data'!A:A,'BBG Data'!V:V)</f>
        <v>36185451542.409843</v>
      </c>
      <c r="O155" s="2">
        <v>60</v>
      </c>
      <c r="P155" s="2">
        <f>P154-P154*Q155/360*_xlfn.XLOOKUP(A155,'BBG Data'!A:A,'BBG Data'!V:V)</f>
        <v>86565795.558543995</v>
      </c>
      <c r="Q155" s="2">
        <v>60</v>
      </c>
      <c r="R155" s="21">
        <v>5852823328</v>
      </c>
      <c r="S155" s="2">
        <f>S154-S154*T155/360*_xlfn.XLOOKUP('Tether Assets'!A155,'BBG Data'!A:A,'BBG Data'!AB:AB)</f>
        <v>137931839.66272715</v>
      </c>
      <c r="T155" s="16">
        <v>180</v>
      </c>
      <c r="U155" s="21">
        <v>1074314492</v>
      </c>
      <c r="V155" s="2">
        <f t="shared" si="12"/>
        <v>64617110644.136108</v>
      </c>
      <c r="W155" s="25">
        <f t="shared" si="13"/>
        <v>0.12470214856205035</v>
      </c>
      <c r="X155" s="2">
        <f t="shared" si="14"/>
        <v>0.55999798167536308</v>
      </c>
      <c r="Y155" s="13">
        <f>USDT_FinalReserves!G154/USDT_FinalReserves!$F154</f>
        <v>1.1660311393986838E-2</v>
      </c>
      <c r="Z155" s="2">
        <v>71762867757.095123</v>
      </c>
      <c r="AA155" s="2">
        <v>70926090372.521896</v>
      </c>
    </row>
    <row r="156" spans="1:27" s="2" customFormat="1" x14ac:dyDescent="0.3">
      <c r="A156" s="1">
        <v>44987</v>
      </c>
      <c r="B156">
        <v>0</v>
      </c>
      <c r="C156" s="20">
        <v>96930.630857142853</v>
      </c>
      <c r="D156" s="20">
        <f>_xlfn.XLOOKUP(A156,'BBG Data'!A:A,'BBG Data'!B:B)</f>
        <v>23415.5</v>
      </c>
      <c r="E156" s="21">
        <f t="shared" si="10"/>
        <v>2269679186.8354282</v>
      </c>
      <c r="F156" s="21">
        <v>1793781.1641593843</v>
      </c>
      <c r="G156">
        <f>_xlfn.XLOOKUP(A156,'BBG Data'!A:A,'BBG Data'!C:C)</f>
        <v>1835.87</v>
      </c>
      <c r="H156" s="2">
        <f t="shared" si="11"/>
        <v>3293149025.8452888</v>
      </c>
      <c r="I156" s="21">
        <v>5318311794</v>
      </c>
      <c r="J156" s="16">
        <f>J155-$J$1*J155*_xlfn.XLOOKUP(A156,'BBG Data'!A:A,'BBG Data'!F:F)</f>
        <v>2739580737.1955061</v>
      </c>
      <c r="K156" s="2">
        <f>K155-K155*L156/360*_xlfn.XLOOKUP(A156,'BBG Data'!A:A,'BBG Data'!J:J)</f>
        <v>279582964.94314277</v>
      </c>
      <c r="L156" s="2">
        <v>90</v>
      </c>
      <c r="M156" s="2">
        <f>M155-M155*$M$1*_xlfn.XLOOKUP(A156,'BBG Data'!A:A,'BBG Data'!F:F)</f>
        <v>7362686079.1109037</v>
      </c>
      <c r="N156" s="2">
        <f>N155-N155*O156/360*_xlfn.XLOOKUP('Tether Assets'!A156,'BBG Data'!A:A,'BBG Data'!V:V)</f>
        <v>36191482451.000244</v>
      </c>
      <c r="O156" s="2">
        <v>60</v>
      </c>
      <c r="P156" s="2">
        <f>P155-P155*Q156/360*_xlfn.XLOOKUP(A156,'BBG Data'!A:A,'BBG Data'!V:V)</f>
        <v>86580223.19113709</v>
      </c>
      <c r="Q156" s="2">
        <v>60</v>
      </c>
      <c r="R156" s="21">
        <v>5852823328</v>
      </c>
      <c r="S156" s="2">
        <f>S155-S155*T156/360*_xlfn.XLOOKUP('Tether Assets'!A156,'BBG Data'!A:A,'BBG Data'!AB:AB)</f>
        <v>140049093.40155002</v>
      </c>
      <c r="T156" s="16">
        <v>180</v>
      </c>
      <c r="U156" s="21">
        <v>1074314492</v>
      </c>
      <c r="V156" s="2">
        <f t="shared" si="12"/>
        <v>64608239375.523201</v>
      </c>
      <c r="W156" s="25">
        <f t="shared" si="13"/>
        <v>0.12471927124279809</v>
      </c>
      <c r="X156" s="2">
        <f t="shared" si="14"/>
        <v>0.56016822004147304</v>
      </c>
      <c r="Y156" s="13">
        <f>USDT_FinalReserves!G155/USDT_FinalReserves!$F155</f>
        <v>1.4584684882262316E-2</v>
      </c>
      <c r="Z156" s="2">
        <v>72146624804.495483</v>
      </c>
      <c r="AA156" s="2">
        <v>71094389016.403107</v>
      </c>
    </row>
    <row r="157" spans="1:27" s="2" customFormat="1" x14ac:dyDescent="0.3">
      <c r="A157" s="1">
        <v>44988</v>
      </c>
      <c r="B157">
        <v>0</v>
      </c>
      <c r="C157" s="20">
        <v>96930.630857142853</v>
      </c>
      <c r="D157" s="20">
        <f>_xlfn.XLOOKUP(A157,'BBG Data'!A:A,'BBG Data'!B:B)</f>
        <v>22242.639999999999</v>
      </c>
      <c r="E157" s="21">
        <f t="shared" si="10"/>
        <v>2155993127.1283197</v>
      </c>
      <c r="F157" s="21">
        <v>1793781.1641593843</v>
      </c>
      <c r="G157">
        <f>_xlfn.XLOOKUP(A157,'BBG Data'!A:A,'BBG Data'!C:C)</f>
        <v>1856.48</v>
      </c>
      <c r="H157" s="2">
        <f t="shared" si="11"/>
        <v>3330118855.6386137</v>
      </c>
      <c r="I157" s="21">
        <v>5318311794</v>
      </c>
      <c r="J157" s="16">
        <f>J156-$J$1*J156*_xlfn.XLOOKUP(A157,'BBG Data'!A:A,'BBG Data'!F:F)</f>
        <v>2739580737.1955061</v>
      </c>
      <c r="K157" s="2">
        <f>K156-K156*L157/360*_xlfn.XLOOKUP(A157,'BBG Data'!A:A,'BBG Data'!J:J)</f>
        <v>278844166.95828056</v>
      </c>
      <c r="L157" s="2">
        <v>90</v>
      </c>
      <c r="M157" s="2">
        <f>M156-M156*$M$1*_xlfn.XLOOKUP(A157,'BBG Data'!A:A,'BBG Data'!F:F)</f>
        <v>7362686079.1109037</v>
      </c>
      <c r="N157" s="2">
        <f>N156-N156*O157/360*_xlfn.XLOOKUP('Tether Assets'!A157,'BBG Data'!A:A,'BBG Data'!V:V)</f>
        <v>36203546278.48391</v>
      </c>
      <c r="O157" s="2">
        <v>60</v>
      </c>
      <c r="P157" s="2">
        <f>P156-P156*Q157/360*_xlfn.XLOOKUP(A157,'BBG Data'!A:A,'BBG Data'!V:V)</f>
        <v>86609083.265534133</v>
      </c>
      <c r="Q157" s="2">
        <v>60</v>
      </c>
      <c r="R157" s="21">
        <v>5852823328</v>
      </c>
      <c r="S157" s="2">
        <f>S156-S156*T157/360*_xlfn.XLOOKUP('Tether Assets'!A157,'BBG Data'!A:A,'BBG Data'!AB:AB)</f>
        <v>140350198.95236334</v>
      </c>
      <c r="T157" s="16">
        <v>180</v>
      </c>
      <c r="U157" s="21">
        <v>1074314492</v>
      </c>
      <c r="V157" s="2">
        <f t="shared" si="12"/>
        <v>64543178140.733421</v>
      </c>
      <c r="W157" s="25">
        <f t="shared" si="13"/>
        <v>0.12484499157487478</v>
      </c>
      <c r="X157" s="2">
        <f t="shared" si="14"/>
        <v>0.56091979542041992</v>
      </c>
      <c r="Y157" s="13">
        <f>USDT_FinalReserves!G156/USDT_FinalReserves!$F156</f>
        <v>1.3726783939157472E-2</v>
      </c>
      <c r="Z157" s="2">
        <v>72078549947.892181</v>
      </c>
      <c r="AA157" s="2">
        <v>71089143266.109695</v>
      </c>
    </row>
    <row r="158" spans="1:27" s="2" customFormat="1" x14ac:dyDescent="0.3">
      <c r="A158" s="1">
        <v>44989</v>
      </c>
      <c r="B158">
        <v>0</v>
      </c>
      <c r="C158" s="20">
        <v>96930.630857142853</v>
      </c>
      <c r="D158" s="20">
        <f>_xlfn.XLOOKUP(A158,'BBG Data'!A:A,'BBG Data'!B:B)</f>
        <v>22216.799999999999</v>
      </c>
      <c r="E158" s="21">
        <f t="shared" si="10"/>
        <v>2153488439.6269712</v>
      </c>
      <c r="F158" s="21">
        <v>1793781.1641593843</v>
      </c>
      <c r="G158">
        <f>_xlfn.XLOOKUP(A158,'BBG Data'!A:A,'BBG Data'!C:C)</f>
        <v>1856.48</v>
      </c>
      <c r="H158" s="2">
        <f t="shared" si="11"/>
        <v>3330118855.6386137</v>
      </c>
      <c r="I158" s="21">
        <v>5318311794</v>
      </c>
      <c r="J158" s="16">
        <f>J157-$J$1*J157*_xlfn.XLOOKUP(A158,'BBG Data'!A:A,'BBG Data'!F:F)</f>
        <v>2739580737.1955061</v>
      </c>
      <c r="K158" s="2">
        <f>K157-K157*L158/360*_xlfn.XLOOKUP(A158,'BBG Data'!A:A,'BBG Data'!J:J)</f>
        <v>278844166.95828056</v>
      </c>
      <c r="L158" s="2">
        <v>90</v>
      </c>
      <c r="M158" s="2">
        <f>M157-M157*$M$1*_xlfn.XLOOKUP(A158,'BBG Data'!A:A,'BBG Data'!F:F)</f>
        <v>7362686079.1109037</v>
      </c>
      <c r="N158" s="2">
        <f>N157-N157*O158/360*_xlfn.XLOOKUP('Tether Assets'!A158,'BBG Data'!A:A,'BBG Data'!V:V)</f>
        <v>36203546278.48391</v>
      </c>
      <c r="O158" s="2">
        <v>60</v>
      </c>
      <c r="P158" s="2">
        <f>P157-P157*Q158/360*_xlfn.XLOOKUP(A158,'BBG Data'!A:A,'BBG Data'!V:V)</f>
        <v>86609083.265534133</v>
      </c>
      <c r="Q158" s="2">
        <v>60</v>
      </c>
      <c r="R158" s="21">
        <v>5852823328</v>
      </c>
      <c r="S158" s="2">
        <f>S157-S157*T158/360*_xlfn.XLOOKUP('Tether Assets'!A158,'BBG Data'!A:A,'BBG Data'!AB:AB)</f>
        <v>140350198.95236334</v>
      </c>
      <c r="T158" s="16">
        <v>180</v>
      </c>
      <c r="U158" s="21">
        <v>1074314492</v>
      </c>
      <c r="V158" s="2">
        <f t="shared" si="12"/>
        <v>64540673453.232071</v>
      </c>
      <c r="W158" s="25">
        <f t="shared" si="13"/>
        <v>0.12484983654585623</v>
      </c>
      <c r="X158" s="2">
        <f t="shared" si="14"/>
        <v>0.56094156353540348</v>
      </c>
      <c r="Y158" s="13">
        <f>USDT_FinalReserves!G157/USDT_FinalReserves!$F157</f>
        <v>1.4681735688482066E-2</v>
      </c>
      <c r="Z158" s="2">
        <v>72255686963.066742</v>
      </c>
      <c r="AA158" s="2">
        <v>71194848065.085297</v>
      </c>
    </row>
    <row r="159" spans="1:27" s="2" customFormat="1" x14ac:dyDescent="0.3">
      <c r="A159" s="1">
        <v>44990</v>
      </c>
      <c r="B159">
        <v>0</v>
      </c>
      <c r="C159" s="20">
        <v>96930.630857142853</v>
      </c>
      <c r="D159" s="20">
        <f>_xlfn.XLOOKUP(A159,'BBG Data'!A:A,'BBG Data'!B:B)</f>
        <v>22485.95</v>
      </c>
      <c r="E159" s="21">
        <f t="shared" si="10"/>
        <v>2179577318.9221716</v>
      </c>
      <c r="F159" s="21">
        <v>1793781.1641593843</v>
      </c>
      <c r="G159">
        <f>_xlfn.XLOOKUP(A159,'BBG Data'!A:A,'BBG Data'!C:C)</f>
        <v>1856.48</v>
      </c>
      <c r="H159" s="2">
        <f t="shared" si="11"/>
        <v>3330118855.6386137</v>
      </c>
      <c r="I159" s="21">
        <v>5318311794</v>
      </c>
      <c r="J159" s="16">
        <f>J158-$J$1*J158*_xlfn.XLOOKUP(A159,'BBG Data'!A:A,'BBG Data'!F:F)</f>
        <v>2739580737.1955061</v>
      </c>
      <c r="K159" s="2">
        <f>K158-K158*L159/360*_xlfn.XLOOKUP(A159,'BBG Data'!A:A,'BBG Data'!J:J)</f>
        <v>278844166.95828056</v>
      </c>
      <c r="L159" s="2">
        <v>90</v>
      </c>
      <c r="M159" s="2">
        <f>M158-M158*$M$1*_xlfn.XLOOKUP(A159,'BBG Data'!A:A,'BBG Data'!F:F)</f>
        <v>7362686079.1109037</v>
      </c>
      <c r="N159" s="2">
        <f>N158-N158*O159/360*_xlfn.XLOOKUP('Tether Assets'!A159,'BBG Data'!A:A,'BBG Data'!V:V)</f>
        <v>36203546278.48391</v>
      </c>
      <c r="O159" s="2">
        <v>60</v>
      </c>
      <c r="P159" s="2">
        <f>P158-P158*Q159/360*_xlfn.XLOOKUP(A159,'BBG Data'!A:A,'BBG Data'!V:V)</f>
        <v>86609083.265534133</v>
      </c>
      <c r="Q159" s="2">
        <v>60</v>
      </c>
      <c r="R159" s="21">
        <v>5852823328</v>
      </c>
      <c r="S159" s="2">
        <f>S158-S158*T159/360*_xlfn.XLOOKUP('Tether Assets'!A159,'BBG Data'!A:A,'BBG Data'!AB:AB)</f>
        <v>140350198.95236334</v>
      </c>
      <c r="T159" s="16">
        <v>180</v>
      </c>
      <c r="U159" s="21">
        <v>1074314492</v>
      </c>
      <c r="V159" s="2">
        <f t="shared" si="12"/>
        <v>64566762332.527275</v>
      </c>
      <c r="W159" s="25">
        <f t="shared" si="13"/>
        <v>0.12479938965649702</v>
      </c>
      <c r="X159" s="2">
        <f t="shared" si="14"/>
        <v>0.56071490919787659</v>
      </c>
      <c r="Y159" s="13">
        <f>USDT_FinalReserves!G158/USDT_FinalReserves!$F158</f>
        <v>1.5118085085878506E-2</v>
      </c>
      <c r="Z159" s="2">
        <v>72618240021.81546</v>
      </c>
      <c r="AA159" s="2">
        <v>71520391290.378906</v>
      </c>
    </row>
    <row r="160" spans="1:27" s="2" customFormat="1" x14ac:dyDescent="0.3">
      <c r="A160" s="1">
        <v>44991</v>
      </c>
      <c r="B160">
        <v>0</v>
      </c>
      <c r="C160" s="20">
        <v>96930.630857142853</v>
      </c>
      <c r="D160" s="20">
        <f>_xlfn.XLOOKUP(A160,'BBG Data'!A:A,'BBG Data'!B:B)</f>
        <v>22408.87</v>
      </c>
      <c r="E160" s="21">
        <f t="shared" si="10"/>
        <v>2172105905.8957028</v>
      </c>
      <c r="F160" s="21">
        <v>1793781.1641593843</v>
      </c>
      <c r="G160">
        <f>_xlfn.XLOOKUP(A160,'BBG Data'!A:A,'BBG Data'!C:C)</f>
        <v>1846.86</v>
      </c>
      <c r="H160" s="2">
        <f t="shared" si="11"/>
        <v>3312862680.8394003</v>
      </c>
      <c r="I160" s="21">
        <v>5318311794</v>
      </c>
      <c r="J160" s="16">
        <f>J159-$J$1*J159*_xlfn.XLOOKUP(A160,'BBG Data'!A:A,'BBG Data'!F:F)</f>
        <v>2739580737.1955061</v>
      </c>
      <c r="K160" s="2">
        <f>K159-K159*L160/360*_xlfn.XLOOKUP(A160,'BBG Data'!A:A,'BBG Data'!J:J)</f>
        <v>278715201.53106236</v>
      </c>
      <c r="L160" s="2">
        <v>90</v>
      </c>
      <c r="M160" s="2">
        <f>M159-M159*$M$1*_xlfn.XLOOKUP(A160,'BBG Data'!A:A,'BBG Data'!F:F)</f>
        <v>7362686079.1109037</v>
      </c>
      <c r="N160" s="2">
        <f>N159-N159*O160/360*_xlfn.XLOOKUP('Tether Assets'!A160,'BBG Data'!A:A,'BBG Data'!V:V)</f>
        <v>36191478429.724419</v>
      </c>
      <c r="O160" s="2">
        <v>60</v>
      </c>
      <c r="P160" s="2">
        <f>P159-P159*Q160/360*_xlfn.XLOOKUP(A160,'BBG Data'!A:A,'BBG Data'!V:V)</f>
        <v>86580213.57111229</v>
      </c>
      <c r="Q160" s="2">
        <v>60</v>
      </c>
      <c r="R160" s="21">
        <v>5852823328</v>
      </c>
      <c r="S160" s="2">
        <f>S159-S159*T160/360*_xlfn.XLOOKUP('Tether Assets'!A160,'BBG Data'!A:A,'BBG Data'!AB:AB)</f>
        <v>136925654.09792569</v>
      </c>
      <c r="T160" s="16">
        <v>180</v>
      </c>
      <c r="U160" s="21">
        <v>1074314492</v>
      </c>
      <c r="V160" s="2">
        <f t="shared" si="12"/>
        <v>64526384515.966026</v>
      </c>
      <c r="W160" s="25">
        <f t="shared" si="13"/>
        <v>0.12487748370903547</v>
      </c>
      <c r="X160" s="2">
        <f t="shared" si="14"/>
        <v>0.56087875837471435</v>
      </c>
      <c r="Y160" s="13">
        <f>USDT_FinalReserves!G159/USDT_FinalReserves!$F159</f>
        <v>1.4103426764326714E-2</v>
      </c>
      <c r="Z160" s="2">
        <v>72485373838.660797</v>
      </c>
      <c r="AA160" s="2">
        <v>71463081677.242401</v>
      </c>
    </row>
    <row r="161" spans="1:27" s="2" customFormat="1" x14ac:dyDescent="0.3">
      <c r="A161" s="1">
        <v>44992</v>
      </c>
      <c r="B161">
        <v>0</v>
      </c>
      <c r="C161" s="20">
        <v>96930.630857142853</v>
      </c>
      <c r="D161" s="20">
        <f>_xlfn.XLOOKUP(A161,'BBG Data'!A:A,'BBG Data'!B:B)</f>
        <v>22055.35</v>
      </c>
      <c r="E161" s="21">
        <f t="shared" si="10"/>
        <v>2137838989.2750854</v>
      </c>
      <c r="F161" s="21">
        <v>1793781.1641593843</v>
      </c>
      <c r="G161">
        <f>_xlfn.XLOOKUP(A161,'BBG Data'!A:A,'BBG Data'!C:C)</f>
        <v>1813.45</v>
      </c>
      <c r="H161" s="2">
        <f t="shared" si="11"/>
        <v>3252932452.1448355</v>
      </c>
      <c r="I161" s="21">
        <v>5318311794</v>
      </c>
      <c r="J161" s="16">
        <f>J160-$J$1*J160*_xlfn.XLOOKUP(A161,'BBG Data'!A:A,'BBG Data'!F:F)</f>
        <v>2739580737.1955061</v>
      </c>
      <c r="K161" s="2">
        <f>K160-K160*L161/360*_xlfn.XLOOKUP(A161,'BBG Data'!A:A,'BBG Data'!J:J)</f>
        <v>277676290.61735529</v>
      </c>
      <c r="L161" s="2">
        <v>90</v>
      </c>
      <c r="M161" s="2">
        <f>M160-M160*$M$1*_xlfn.XLOOKUP(A161,'BBG Data'!A:A,'BBG Data'!F:F)</f>
        <v>7362686079.1109037</v>
      </c>
      <c r="N161" s="2">
        <f>N160-N160*O161/360*_xlfn.XLOOKUP('Tether Assets'!A161,'BBG Data'!A:A,'BBG Data'!V:V)</f>
        <v>35636542427.135307</v>
      </c>
      <c r="O161" s="2">
        <v>60</v>
      </c>
      <c r="P161" s="2">
        <f>P160-P160*Q161/360*_xlfn.XLOOKUP(A161,'BBG Data'!A:A,'BBG Data'!V:V)</f>
        <v>85252650.296355233</v>
      </c>
      <c r="Q161" s="2">
        <v>60</v>
      </c>
      <c r="R161" s="21">
        <v>5852823328</v>
      </c>
      <c r="S161" s="2">
        <f>S160-S160*T161/360*_xlfn.XLOOKUP('Tether Assets'!A161,'BBG Data'!A:A,'BBG Data'!AB:AB)</f>
        <v>130955695.57925612</v>
      </c>
      <c r="T161" s="16">
        <v>180</v>
      </c>
      <c r="U161" s="21">
        <v>1074314492</v>
      </c>
      <c r="V161" s="2">
        <f t="shared" si="12"/>
        <v>63868914935.354599</v>
      </c>
      <c r="W161" s="25">
        <f t="shared" si="13"/>
        <v>0.12616297833384774</v>
      </c>
      <c r="X161" s="2">
        <f t="shared" si="14"/>
        <v>0.55796379918470673</v>
      </c>
      <c r="Y161" s="13">
        <f>USDT_FinalReserves!G160/USDT_FinalReserves!$F160</f>
        <v>4.577453903685795E-3</v>
      </c>
      <c r="Z161" s="2">
        <v>71935383532.935364</v>
      </c>
      <c r="AA161" s="2">
        <v>71606102630.769394</v>
      </c>
    </row>
    <row r="162" spans="1:27" s="2" customFormat="1" x14ac:dyDescent="0.3">
      <c r="A162" s="1">
        <v>44993</v>
      </c>
      <c r="B162">
        <v>0</v>
      </c>
      <c r="C162" s="20">
        <v>96930.630857142853</v>
      </c>
      <c r="D162" s="20">
        <f>_xlfn.XLOOKUP(A162,'BBG Data'!A:A,'BBG Data'!B:B)</f>
        <v>22006.5</v>
      </c>
      <c r="E162" s="21">
        <f t="shared" si="10"/>
        <v>2133103927.9577141</v>
      </c>
      <c r="F162" s="21">
        <v>1793781.1641593843</v>
      </c>
      <c r="G162">
        <f>_xlfn.XLOOKUP(A162,'BBG Data'!A:A,'BBG Data'!C:C)</f>
        <v>1813.8</v>
      </c>
      <c r="H162" s="2">
        <f t="shared" si="11"/>
        <v>3253560275.5522914</v>
      </c>
      <c r="I162" s="21">
        <v>5318311794</v>
      </c>
      <c r="J162" s="16">
        <f>J161-$J$1*J161*_xlfn.XLOOKUP(A162,'BBG Data'!A:A,'BBG Data'!F:F)</f>
        <v>2739580737.1955061</v>
      </c>
      <c r="K162" s="2">
        <f>K161-K161*L162/360*_xlfn.XLOOKUP(A162,'BBG Data'!A:A,'BBG Data'!J:J)</f>
        <v>271870773.57127297</v>
      </c>
      <c r="L162" s="2">
        <v>90</v>
      </c>
      <c r="M162" s="2">
        <f>M161-M161*$M$1*_xlfn.XLOOKUP(A162,'BBG Data'!A:A,'BBG Data'!F:F)</f>
        <v>7362686079.1109037</v>
      </c>
      <c r="N162" s="2">
        <f>N161-N161*O162/360*_xlfn.XLOOKUP('Tether Assets'!A162,'BBG Data'!A:A,'BBG Data'!V:V)</f>
        <v>35292055850.339668</v>
      </c>
      <c r="O162" s="2">
        <v>60</v>
      </c>
      <c r="P162" s="2">
        <f>P161-P161*Q162/360*_xlfn.XLOOKUP(A162,'BBG Data'!A:A,'BBG Data'!V:V)</f>
        <v>84428541.343490466</v>
      </c>
      <c r="Q162" s="2">
        <v>60</v>
      </c>
      <c r="R162" s="21">
        <v>5852823328</v>
      </c>
      <c r="S162" s="2">
        <f>S161-S161*T162/360*_xlfn.XLOOKUP('Tether Assets'!A162,'BBG Data'!A:A,'BBG Data'!AB:AB)</f>
        <v>125298409.5302323</v>
      </c>
      <c r="T162" s="16">
        <v>180</v>
      </c>
      <c r="U162" s="21">
        <v>1074314492</v>
      </c>
      <c r="V162" s="2">
        <f t="shared" si="12"/>
        <v>63508034208.601074</v>
      </c>
      <c r="W162" s="25">
        <f t="shared" si="13"/>
        <v>0.12687989215235704</v>
      </c>
      <c r="X162" s="2">
        <f t="shared" si="14"/>
        <v>0.55571009699997864</v>
      </c>
      <c r="Y162" s="13">
        <f>USDT_FinalReserves!G161/USDT_FinalReserves!$F161</f>
        <v>9.1211756282058628E-3</v>
      </c>
      <c r="Z162" s="2">
        <v>72347963997.934677</v>
      </c>
      <c r="AA162" s="2">
        <v>71688065511.9664</v>
      </c>
    </row>
    <row r="163" spans="1:27" s="2" customFormat="1" x14ac:dyDescent="0.3">
      <c r="A163" s="1">
        <v>44994</v>
      </c>
      <c r="B163">
        <v>0</v>
      </c>
      <c r="C163" s="20">
        <v>96930.630857142853</v>
      </c>
      <c r="D163" s="20">
        <f>_xlfn.XLOOKUP(A163,'BBG Data'!A:A,'BBG Data'!B:B)</f>
        <v>20226.09</v>
      </c>
      <c r="E163" s="21">
        <f t="shared" si="10"/>
        <v>1960527663.4733484</v>
      </c>
      <c r="F163" s="21">
        <v>1793781.1641593843</v>
      </c>
      <c r="G163">
        <f>_xlfn.XLOOKUP(A163,'BBG Data'!A:A,'BBG Data'!C:C)</f>
        <v>1831.03</v>
      </c>
      <c r="H163" s="2">
        <f t="shared" si="11"/>
        <v>3284467125.0107574</v>
      </c>
      <c r="I163" s="21">
        <v>5318311794</v>
      </c>
      <c r="J163" s="16">
        <f>J162-$J$1*J162*_xlfn.XLOOKUP(A163,'BBG Data'!A:A,'BBG Data'!F:F)</f>
        <v>2739580737.1955061</v>
      </c>
      <c r="K163" s="2">
        <f>K162-K162*L163/360*_xlfn.XLOOKUP(A163,'BBG Data'!A:A,'BBG Data'!J:J)</f>
        <v>267323055.20635951</v>
      </c>
      <c r="L163" s="2">
        <v>90</v>
      </c>
      <c r="M163" s="2">
        <f>M162-M162*$M$1*_xlfn.XLOOKUP(A163,'BBG Data'!A:A,'BBG Data'!F:F)</f>
        <v>7362686079.1109037</v>
      </c>
      <c r="N163" s="2">
        <f>N162-N162*O163/360*_xlfn.XLOOKUP('Tether Assets'!A163,'BBG Data'!A:A,'BBG Data'!V:V)</f>
        <v>35427342064.432632</v>
      </c>
      <c r="O163" s="2">
        <v>60</v>
      </c>
      <c r="P163" s="2">
        <f>P162-P162*Q163/360*_xlfn.XLOOKUP(A163,'BBG Data'!A:A,'BBG Data'!V:V)</f>
        <v>84752184.085307181</v>
      </c>
      <c r="Q163" s="2">
        <v>60</v>
      </c>
      <c r="R163" s="21">
        <v>5852823328</v>
      </c>
      <c r="S163" s="2">
        <f>S162-S162*T163/360*_xlfn.XLOOKUP('Tether Assets'!A163,'BBG Data'!A:A,'BBG Data'!AB:AB)</f>
        <v>129151335.62328692</v>
      </c>
      <c r="T163" s="16">
        <v>180</v>
      </c>
      <c r="U163" s="21">
        <v>1074314492</v>
      </c>
      <c r="V163" s="2">
        <f t="shared" si="12"/>
        <v>63501279858.1381</v>
      </c>
      <c r="W163" s="25">
        <f t="shared" si="13"/>
        <v>0.12689338780567641</v>
      </c>
      <c r="X163" s="2">
        <f t="shared" si="14"/>
        <v>0.55789965404756148</v>
      </c>
      <c r="Y163" s="13">
        <f>USDT_FinalReserves!G162/USDT_FinalReserves!$F162</f>
        <v>1.4615172448028233E-2</v>
      </c>
      <c r="Z163" s="2">
        <v>72926287559.271454</v>
      </c>
      <c r="AA163" s="2">
        <v>71860457290.598206</v>
      </c>
    </row>
    <row r="164" spans="1:27" s="2" customFormat="1" x14ac:dyDescent="0.3">
      <c r="A164" s="1">
        <v>44995</v>
      </c>
      <c r="B164">
        <v>0</v>
      </c>
      <c r="C164" s="20">
        <v>96930.630857142853</v>
      </c>
      <c r="D164" s="20">
        <f>_xlfn.XLOOKUP(A164,'BBG Data'!A:A,'BBG Data'!B:B)</f>
        <v>20101.78</v>
      </c>
      <c r="E164" s="21">
        <f t="shared" si="10"/>
        <v>1948478216.751497</v>
      </c>
      <c r="F164" s="21">
        <v>1793781.1641593843</v>
      </c>
      <c r="G164">
        <f>_xlfn.XLOOKUP(A164,'BBG Data'!A:A,'BBG Data'!C:C)</f>
        <v>1868.26</v>
      </c>
      <c r="H164" s="2">
        <f t="shared" si="11"/>
        <v>3351249597.7524114</v>
      </c>
      <c r="I164" s="21">
        <v>5318311794</v>
      </c>
      <c r="J164" s="16">
        <f>J163-$J$1*J163*_xlfn.XLOOKUP(A164,'BBG Data'!A:A,'BBG Data'!F:F)</f>
        <v>2739580737.1955061</v>
      </c>
      <c r="K164" s="2">
        <f>K163-K163*L164/360*_xlfn.XLOOKUP(A164,'BBG Data'!A:A,'BBG Data'!J:J)</f>
        <v>266471631.27552724</v>
      </c>
      <c r="L164" s="2">
        <v>90</v>
      </c>
      <c r="M164" s="2">
        <f>M163-M163*$M$1*_xlfn.XLOOKUP(A164,'BBG Data'!A:A,'BBG Data'!F:F)</f>
        <v>7362686079.1109037</v>
      </c>
      <c r="N164" s="2">
        <f>N163-N163*O164/360*_xlfn.XLOOKUP('Tether Assets'!A164,'BBG Data'!A:A,'BBG Data'!V:V)</f>
        <v>35852470169.205826</v>
      </c>
      <c r="O164" s="2">
        <v>60</v>
      </c>
      <c r="P164" s="2">
        <f>P163-P163*Q164/360*_xlfn.XLOOKUP(A164,'BBG Data'!A:A,'BBG Data'!V:V)</f>
        <v>85769210.294330865</v>
      </c>
      <c r="Q164" s="2">
        <v>60</v>
      </c>
      <c r="R164" s="21">
        <v>5852823328</v>
      </c>
      <c r="S164" s="2">
        <f>S163-S163*T164/360*_xlfn.XLOOKUP('Tether Assets'!A164,'BBG Data'!A:A,'BBG Data'!AB:AB)</f>
        <v>142408720.22501734</v>
      </c>
      <c r="T164" s="16">
        <v>180</v>
      </c>
      <c r="U164" s="21">
        <v>1074314492</v>
      </c>
      <c r="V164" s="2">
        <f t="shared" si="12"/>
        <v>63994563975.811012</v>
      </c>
      <c r="W164" s="25">
        <f t="shared" si="13"/>
        <v>0.12591526577540663</v>
      </c>
      <c r="X164" s="2">
        <f t="shared" si="14"/>
        <v>0.56024243219717107</v>
      </c>
      <c r="Y164" s="13">
        <f>USDT_FinalReserves!G163/USDT_FinalReserves!$F163</f>
        <v>2.2314726616794241E-2</v>
      </c>
      <c r="Z164" s="2">
        <v>73453883069.500671</v>
      </c>
      <c r="AA164" s="2">
        <v>71814779749.862793</v>
      </c>
    </row>
    <row r="165" spans="1:27" s="2" customFormat="1" x14ac:dyDescent="0.3">
      <c r="A165" s="1">
        <v>44996</v>
      </c>
      <c r="B165">
        <v>0</v>
      </c>
      <c r="C165" s="20">
        <v>96930.630857142853</v>
      </c>
      <c r="D165" s="20">
        <f>_xlfn.XLOOKUP(A165,'BBG Data'!A:A,'BBG Data'!B:B)</f>
        <v>20503.75</v>
      </c>
      <c r="E165" s="21">
        <f t="shared" si="10"/>
        <v>1987441422.4371428</v>
      </c>
      <c r="F165" s="21">
        <v>1793781.1641593843</v>
      </c>
      <c r="G165">
        <f>_xlfn.XLOOKUP(A165,'BBG Data'!A:A,'BBG Data'!C:C)</f>
        <v>1868.26</v>
      </c>
      <c r="H165" s="2">
        <f t="shared" si="11"/>
        <v>3351249597.7524114</v>
      </c>
      <c r="I165" s="21">
        <v>5318311794</v>
      </c>
      <c r="J165" s="16">
        <f>J164-$J$1*J164*_xlfn.XLOOKUP(A165,'BBG Data'!A:A,'BBG Data'!F:F)</f>
        <v>2739580737.1955061</v>
      </c>
      <c r="K165" s="2">
        <f>K164-K164*L165/360*_xlfn.XLOOKUP(A165,'BBG Data'!A:A,'BBG Data'!J:J)</f>
        <v>266471631.27552724</v>
      </c>
      <c r="L165" s="2">
        <v>90</v>
      </c>
      <c r="M165" s="2">
        <f>M164-M164*$M$1*_xlfn.XLOOKUP(A165,'BBG Data'!A:A,'BBG Data'!F:F)</f>
        <v>7362686079.1109037</v>
      </c>
      <c r="N165" s="2">
        <f>N164-N164*O165/360*_xlfn.XLOOKUP('Tether Assets'!A165,'BBG Data'!A:A,'BBG Data'!V:V)</f>
        <v>35852470169.205826</v>
      </c>
      <c r="O165" s="2">
        <v>60</v>
      </c>
      <c r="P165" s="2">
        <f>P164-P164*Q165/360*_xlfn.XLOOKUP(A165,'BBG Data'!A:A,'BBG Data'!V:V)</f>
        <v>85769210.294330865</v>
      </c>
      <c r="Q165" s="2">
        <v>60</v>
      </c>
      <c r="R165" s="21">
        <v>5852823328</v>
      </c>
      <c r="S165" s="2">
        <f>S164-S164*T165/360*_xlfn.XLOOKUP('Tether Assets'!A165,'BBG Data'!A:A,'BBG Data'!AB:AB)</f>
        <v>142408720.22501734</v>
      </c>
      <c r="T165" s="16">
        <v>180</v>
      </c>
      <c r="U165" s="21">
        <v>1074314492</v>
      </c>
      <c r="V165" s="2">
        <f t="shared" si="12"/>
        <v>64033527181.496658</v>
      </c>
      <c r="W165" s="25">
        <f t="shared" si="13"/>
        <v>0.12583864868721367</v>
      </c>
      <c r="X165" s="2">
        <f t="shared" si="14"/>
        <v>0.55990153513776564</v>
      </c>
      <c r="Y165" s="13">
        <f>USDT_FinalReserves!G164/USDT_FinalReserves!$F164</f>
        <v>1.53194968297819E-2</v>
      </c>
      <c r="Z165" s="2">
        <v>73205711130.557297</v>
      </c>
      <c r="AA165" s="2">
        <v>72084236470.970795</v>
      </c>
    </row>
    <row r="166" spans="1:27" s="2" customFormat="1" x14ac:dyDescent="0.3">
      <c r="A166" s="1">
        <v>44997</v>
      </c>
      <c r="B166">
        <v>0</v>
      </c>
      <c r="C166" s="20">
        <v>96930.630857142853</v>
      </c>
      <c r="D166" s="20">
        <f>_xlfn.XLOOKUP(A166,'BBG Data'!A:A,'BBG Data'!B:B)</f>
        <v>21491.18</v>
      </c>
      <c r="E166" s="21">
        <f t="shared" si="10"/>
        <v>2083153635.2644114</v>
      </c>
      <c r="F166" s="21">
        <v>1793781.1641593843</v>
      </c>
      <c r="G166">
        <f>_xlfn.XLOOKUP(A166,'BBG Data'!A:A,'BBG Data'!C:C)</f>
        <v>1868.26</v>
      </c>
      <c r="H166" s="2">
        <f t="shared" si="11"/>
        <v>3351249597.7524114</v>
      </c>
      <c r="I166" s="21">
        <v>5318311794</v>
      </c>
      <c r="J166" s="16">
        <f>J165-$J$1*J165*_xlfn.XLOOKUP(A166,'BBG Data'!A:A,'BBG Data'!F:F)</f>
        <v>2739580737.1955061</v>
      </c>
      <c r="K166" s="2">
        <f>K165-K165*L166/360*_xlfn.XLOOKUP(A166,'BBG Data'!A:A,'BBG Data'!J:J)</f>
        <v>266471631.27552724</v>
      </c>
      <c r="L166" s="2">
        <v>90</v>
      </c>
      <c r="M166" s="2">
        <f>M165-M165*$M$1*_xlfn.XLOOKUP(A166,'BBG Data'!A:A,'BBG Data'!F:F)</f>
        <v>7362686079.1109037</v>
      </c>
      <c r="N166" s="2">
        <f>N165-N165*O166/360*_xlfn.XLOOKUP('Tether Assets'!A166,'BBG Data'!A:A,'BBG Data'!V:V)</f>
        <v>35852470169.205826</v>
      </c>
      <c r="O166" s="2">
        <v>60</v>
      </c>
      <c r="P166" s="2">
        <f>P165-P165*Q166/360*_xlfn.XLOOKUP(A166,'BBG Data'!A:A,'BBG Data'!V:V)</f>
        <v>85769210.294330865</v>
      </c>
      <c r="Q166" s="2">
        <v>60</v>
      </c>
      <c r="R166" s="21">
        <v>5852823328</v>
      </c>
      <c r="S166" s="2">
        <f>S165-S165*T166/360*_xlfn.XLOOKUP('Tether Assets'!A166,'BBG Data'!A:A,'BBG Data'!AB:AB)</f>
        <v>142408720.22501734</v>
      </c>
      <c r="T166" s="16">
        <v>180</v>
      </c>
      <c r="U166" s="21">
        <v>1074314492</v>
      </c>
      <c r="V166" s="2">
        <f t="shared" si="12"/>
        <v>64129239394.323929</v>
      </c>
      <c r="W166" s="25">
        <f t="shared" si="13"/>
        <v>0.12565083583244102</v>
      </c>
      <c r="X166" s="2">
        <f t="shared" si="14"/>
        <v>0.55906588800707224</v>
      </c>
      <c r="Y166" s="13">
        <f>USDT_FinalReserves!G165/USDT_FinalReserves!$F165</f>
        <v>1.619049237000272E-2</v>
      </c>
      <c r="Z166" s="2">
        <v>73455223436.76651</v>
      </c>
      <c r="AA166" s="2">
        <v>72265947202.176697</v>
      </c>
    </row>
    <row r="167" spans="1:27" s="2" customFormat="1" x14ac:dyDescent="0.3">
      <c r="A167" s="1">
        <v>44998</v>
      </c>
      <c r="B167">
        <v>0</v>
      </c>
      <c r="C167" s="20">
        <v>96930.630857142853</v>
      </c>
      <c r="D167" s="20">
        <f>_xlfn.XLOOKUP(A167,'BBG Data'!A:A,'BBG Data'!B:B)</f>
        <v>24234.19</v>
      </c>
      <c r="E167" s="21">
        <f t="shared" si="10"/>
        <v>2349035325.0118628</v>
      </c>
      <c r="F167" s="21">
        <v>1793781.1641593843</v>
      </c>
      <c r="G167">
        <f>_xlfn.XLOOKUP(A167,'BBG Data'!A:A,'BBG Data'!C:C)</f>
        <v>1913.7</v>
      </c>
      <c r="H167" s="2">
        <f t="shared" si="11"/>
        <v>3432759013.8518138</v>
      </c>
      <c r="I167" s="21">
        <v>5318311794</v>
      </c>
      <c r="J167" s="16">
        <f>J166-$J$1*J166*_xlfn.XLOOKUP(A167,'BBG Data'!A:A,'BBG Data'!F:F)</f>
        <v>2739580737.1955061</v>
      </c>
      <c r="K167" s="2">
        <f>K166-K166*L167/360*_xlfn.XLOOKUP(A167,'BBG Data'!A:A,'BBG Data'!J:J)</f>
        <v>272276049.58378637</v>
      </c>
      <c r="L167" s="2">
        <v>90</v>
      </c>
      <c r="M167" s="2">
        <f>M166-M166*$M$1*_xlfn.XLOOKUP(A167,'BBG Data'!A:A,'BBG Data'!F:F)</f>
        <v>7362686079.1109037</v>
      </c>
      <c r="N167" s="2">
        <f>N166-N166*O167/360*_xlfn.XLOOKUP('Tether Assets'!A167,'BBG Data'!A:A,'BBG Data'!V:V)</f>
        <v>36545617925.810478</v>
      </c>
      <c r="O167" s="2">
        <v>60</v>
      </c>
      <c r="P167" s="2">
        <f>P166-P166*Q167/360*_xlfn.XLOOKUP(A167,'BBG Data'!A:A,'BBG Data'!V:V)</f>
        <v>87427415.026687935</v>
      </c>
      <c r="Q167" s="2">
        <v>60</v>
      </c>
      <c r="R167" s="21">
        <v>5852823328</v>
      </c>
      <c r="S167" s="2">
        <f>S166-S166*T167/360*_xlfn.XLOOKUP('Tether Assets'!A167,'BBG Data'!A:A,'BBG Data'!AB:AB)</f>
        <v>154862362.80869511</v>
      </c>
      <c r="T167" s="16">
        <v>180</v>
      </c>
      <c r="U167" s="21">
        <v>1074314492</v>
      </c>
      <c r="V167" s="2">
        <f t="shared" si="12"/>
        <v>65189694522.399727</v>
      </c>
      <c r="W167" s="25">
        <f t="shared" si="13"/>
        <v>0.12360684599352964</v>
      </c>
      <c r="X167" s="2">
        <f t="shared" si="14"/>
        <v>0.56060422116647746</v>
      </c>
      <c r="Y167" s="13">
        <f>USDT_FinalReserves!G166/USDT_FinalReserves!$F166</f>
        <v>3.0747739687476031E-2</v>
      </c>
      <c r="Z167" s="2">
        <v>74683228819.840363</v>
      </c>
      <c r="AA167" s="2">
        <v>72386888341.067703</v>
      </c>
    </row>
    <row r="168" spans="1:27" s="2" customFormat="1" x14ac:dyDescent="0.3">
      <c r="A168" s="1">
        <v>44999</v>
      </c>
      <c r="B168">
        <v>0</v>
      </c>
      <c r="C168" s="20">
        <v>96930.630857142853</v>
      </c>
      <c r="D168" s="20">
        <f>_xlfn.XLOOKUP(A168,'BBG Data'!A:A,'BBG Data'!B:B)</f>
        <v>24636.25</v>
      </c>
      <c r="E168" s="21">
        <f t="shared" si="10"/>
        <v>2388007254.4542856</v>
      </c>
      <c r="F168" s="21">
        <v>1793781.1641593843</v>
      </c>
      <c r="G168">
        <f>_xlfn.XLOOKUP(A168,'BBG Data'!A:A,'BBG Data'!C:C)</f>
        <v>1904.01</v>
      </c>
      <c r="H168" s="2">
        <f t="shared" si="11"/>
        <v>3415377274.3711095</v>
      </c>
      <c r="I168" s="21">
        <v>5318311794</v>
      </c>
      <c r="J168" s="16">
        <f>J167-$J$1*J167*_xlfn.XLOOKUP(A168,'BBG Data'!A:A,'BBG Data'!F:F)</f>
        <v>2739580737.1955061</v>
      </c>
      <c r="K168" s="2">
        <f>K167-K167*L168/360*_xlfn.XLOOKUP(A168,'BBG Data'!A:A,'BBG Data'!J:J)</f>
        <v>292008575.58724737</v>
      </c>
      <c r="L168" s="2">
        <v>90</v>
      </c>
      <c r="M168" s="2">
        <f>M167-M167*$M$1*_xlfn.XLOOKUP(A168,'BBG Data'!A:A,'BBG Data'!F:F)</f>
        <v>7362686079.1109037</v>
      </c>
      <c r="N168" s="2">
        <f>N167-N167*O168/360*_xlfn.XLOOKUP('Tether Assets'!A168,'BBG Data'!A:A,'BBG Data'!V:V)</f>
        <v>36496890435.242729</v>
      </c>
      <c r="O168" s="2">
        <v>60</v>
      </c>
      <c r="P168" s="2">
        <f>P167-P167*Q168/360*_xlfn.XLOOKUP(A168,'BBG Data'!A:A,'BBG Data'!V:V)</f>
        <v>87310845.139985681</v>
      </c>
      <c r="Q168" s="2">
        <v>60</v>
      </c>
      <c r="R168" s="21">
        <v>5852823328</v>
      </c>
      <c r="S168" s="2">
        <f>S167-S167*T168/360*_xlfn.XLOOKUP('Tether Assets'!A168,'BBG Data'!A:A,'BBG Data'!AB:AB)</f>
        <v>150936601.91149461</v>
      </c>
      <c r="T168" s="16">
        <v>180</v>
      </c>
      <c r="U168" s="21">
        <v>1074314492</v>
      </c>
      <c r="V168" s="2">
        <f t="shared" si="12"/>
        <v>65178247417.01326</v>
      </c>
      <c r="W168" s="25">
        <f t="shared" si="13"/>
        <v>0.12362855477903172</v>
      </c>
      <c r="X168" s="2">
        <f t="shared" si="14"/>
        <v>0.55995507522216792</v>
      </c>
      <c r="Y168" s="13">
        <f>USDT_FinalReserves!G167/USDT_FinalReserves!$F167</f>
        <v>1.4546929869015887E-2</v>
      </c>
      <c r="Z168" s="2">
        <v>74305041203.419281</v>
      </c>
      <c r="AA168" s="2">
        <v>73224130980.118805</v>
      </c>
    </row>
    <row r="169" spans="1:27" s="2" customFormat="1" x14ac:dyDescent="0.3">
      <c r="A169" s="1">
        <v>45000</v>
      </c>
      <c r="B169">
        <v>0</v>
      </c>
      <c r="C169" s="20">
        <v>96930.630857142853</v>
      </c>
      <c r="D169" s="20">
        <f>_xlfn.XLOOKUP(A169,'BBG Data'!A:A,'BBG Data'!B:B)</f>
        <v>24391.4</v>
      </c>
      <c r="E169" s="21">
        <f t="shared" si="10"/>
        <v>2364273789.4889145</v>
      </c>
      <c r="F169" s="21">
        <v>1793781.1641593843</v>
      </c>
      <c r="G169">
        <f>_xlfn.XLOOKUP(A169,'BBG Data'!A:A,'BBG Data'!C:C)</f>
        <v>1918.58</v>
      </c>
      <c r="H169" s="2">
        <f t="shared" si="11"/>
        <v>3441512665.9329114</v>
      </c>
      <c r="I169" s="21">
        <v>5318311794</v>
      </c>
      <c r="J169" s="16">
        <f>J168-$J$1*J168*_xlfn.XLOOKUP(A169,'BBG Data'!A:A,'BBG Data'!F:F)</f>
        <v>2739352438.8007398</v>
      </c>
      <c r="K169" s="2">
        <f>K168-K168*L169/360*_xlfn.XLOOKUP(A169,'BBG Data'!A:A,'BBG Data'!J:J)</f>
        <v>282193437.340321</v>
      </c>
      <c r="L169" s="2">
        <v>90</v>
      </c>
      <c r="M169" s="2">
        <f>M168-M168*$M$1*_xlfn.XLOOKUP(A169,'BBG Data'!A:A,'BBG Data'!F:F)</f>
        <v>7361458964.7643852</v>
      </c>
      <c r="N169" s="2">
        <f>N168-N168*O169/360*_xlfn.XLOOKUP('Tether Assets'!A169,'BBG Data'!A:A,'BBG Data'!V:V)</f>
        <v>37348484545.398392</v>
      </c>
      <c r="O169" s="2">
        <v>60</v>
      </c>
      <c r="P169" s="2">
        <f>P168-P168*Q169/360*_xlfn.XLOOKUP(A169,'BBG Data'!A:A,'BBG Data'!V:V)</f>
        <v>89348098.193252012</v>
      </c>
      <c r="Q169" s="2">
        <v>60</v>
      </c>
      <c r="R169" s="21">
        <v>5852823328</v>
      </c>
      <c r="S169" s="2">
        <f>S168-S168*T169/360*_xlfn.XLOOKUP('Tether Assets'!A169,'BBG Data'!A:A,'BBG Data'!AB:AB)</f>
        <v>169365961.00488812</v>
      </c>
      <c r="T169" s="16">
        <v>180</v>
      </c>
      <c r="U169" s="21">
        <v>1074314492</v>
      </c>
      <c r="V169" s="2">
        <f t="shared" si="12"/>
        <v>66041439514.923813</v>
      </c>
      <c r="W169" s="25">
        <f t="shared" si="13"/>
        <v>0.1220092156074202</v>
      </c>
      <c r="X169" s="2">
        <f t="shared" si="14"/>
        <v>0.56553104868282755</v>
      </c>
      <c r="Y169" s="13">
        <f>USDT_FinalReserves!G168/USDT_FinalReserves!$F168</f>
        <v>2.7598037077481662E-2</v>
      </c>
      <c r="Z169" s="2">
        <v>75753429661.832962</v>
      </c>
      <c r="AA169" s="2">
        <v>73662783701.279297</v>
      </c>
    </row>
    <row r="170" spans="1:27" s="2" customFormat="1" x14ac:dyDescent="0.3">
      <c r="A170" s="1">
        <v>45001</v>
      </c>
      <c r="B170">
        <v>0</v>
      </c>
      <c r="C170" s="20">
        <v>96930.630857142853</v>
      </c>
      <c r="D170" s="20">
        <f>_xlfn.XLOOKUP(A170,'BBG Data'!A:A,'BBG Data'!B:B)</f>
        <v>24753.63</v>
      </c>
      <c r="E170" s="21">
        <f t="shared" si="10"/>
        <v>2399384971.9042974</v>
      </c>
      <c r="F170" s="21">
        <v>1793781.1641593843</v>
      </c>
      <c r="G170">
        <f>_xlfn.XLOOKUP(A170,'BBG Data'!A:A,'BBG Data'!C:C)</f>
        <v>1919.52</v>
      </c>
      <c r="H170" s="2">
        <f t="shared" si="11"/>
        <v>3443198820.2272215</v>
      </c>
      <c r="I170" s="21">
        <v>5318311794</v>
      </c>
      <c r="J170" s="16">
        <f>J169-$J$1*J169*_xlfn.XLOOKUP(A170,'BBG Data'!A:A,'BBG Data'!F:F)</f>
        <v>2739428531.9240398</v>
      </c>
      <c r="K170" s="2">
        <f>K169-K169*L170/360*_xlfn.XLOOKUP(A170,'BBG Data'!A:A,'BBG Data'!J:J)</f>
        <v>292580977.7688182</v>
      </c>
      <c r="L170" s="2">
        <v>90</v>
      </c>
      <c r="M170" s="2">
        <f>M169-M169*$M$1*_xlfn.XLOOKUP(A170,'BBG Data'!A:A,'BBG Data'!F:F)</f>
        <v>7361867934.706872</v>
      </c>
      <c r="N170" s="2">
        <f>N169-N169*O170/360*_xlfn.XLOOKUP('Tether Assets'!A170,'BBG Data'!A:A,'BBG Data'!V:V)</f>
        <v>37317360808.277229</v>
      </c>
      <c r="O170" s="2">
        <v>60</v>
      </c>
      <c r="P170" s="2">
        <f>P169-P169*Q170/360*_xlfn.XLOOKUP(A170,'BBG Data'!A:A,'BBG Data'!V:V)</f>
        <v>89273641.44475764</v>
      </c>
      <c r="Q170" s="2">
        <v>60</v>
      </c>
      <c r="R170" s="21">
        <v>5852823328</v>
      </c>
      <c r="S170" s="2">
        <f>S169-S169*T170/360*_xlfn.XLOOKUP('Tether Assets'!A170,'BBG Data'!A:A,'BBG Data'!AB:AB)</f>
        <v>154495629.62865892</v>
      </c>
      <c r="T170" s="16">
        <v>180</v>
      </c>
      <c r="U170" s="21">
        <v>1074314492</v>
      </c>
      <c r="V170" s="2">
        <f t="shared" si="12"/>
        <v>66043040929.881897</v>
      </c>
      <c r="W170" s="25">
        <f t="shared" si="13"/>
        <v>0.12200740929659747</v>
      </c>
      <c r="X170" s="2">
        <f t="shared" si="14"/>
        <v>0.56504607121130579</v>
      </c>
      <c r="Y170" s="13">
        <f>USDT_FinalReserves!G169/USDT_FinalReserves!$F169</f>
        <v>1.4743863449002588E-2</v>
      </c>
      <c r="Z170" s="2">
        <v>75869307805.847763</v>
      </c>
      <c r="AA170" s="2">
        <v>74750701091.587997</v>
      </c>
    </row>
    <row r="171" spans="1:27" s="2" customFormat="1" x14ac:dyDescent="0.3">
      <c r="A171" s="1">
        <v>45002</v>
      </c>
      <c r="B171">
        <v>0</v>
      </c>
      <c r="C171" s="20">
        <v>96930.630857142853</v>
      </c>
      <c r="D171" s="20">
        <f>_xlfn.XLOOKUP(A171,'BBG Data'!A:A,'BBG Data'!B:B)</f>
        <v>26823.38</v>
      </c>
      <c r="E171" s="21">
        <f t="shared" si="10"/>
        <v>2600007145.1208687</v>
      </c>
      <c r="F171" s="21">
        <v>1793781.1641593843</v>
      </c>
      <c r="G171">
        <f>_xlfn.XLOOKUP(A171,'BBG Data'!A:A,'BBG Data'!C:C)</f>
        <v>1989.25</v>
      </c>
      <c r="H171" s="2">
        <f t="shared" si="11"/>
        <v>3568279180.8040552</v>
      </c>
      <c r="I171" s="21">
        <v>5318311794</v>
      </c>
      <c r="J171" s="16">
        <f>J170-$J$1*J170*_xlfn.XLOOKUP(A171,'BBG Data'!A:A,'BBG Data'!F:F)</f>
        <v>2739580722.3980355</v>
      </c>
      <c r="K171" s="2">
        <f>K170-K170*L171/360*_xlfn.XLOOKUP(A171,'BBG Data'!A:A,'BBG Data'!J:J)</f>
        <v>283531448.1264286</v>
      </c>
      <c r="L171" s="2">
        <v>90</v>
      </c>
      <c r="M171" s="2">
        <f>M170-M170*$M$1*_xlfn.XLOOKUP(A171,'BBG Data'!A:A,'BBG Data'!F:F)</f>
        <v>7362685920.0329504</v>
      </c>
      <c r="N171" s="2">
        <f>N170-N170*O171/360*_xlfn.XLOOKUP('Tether Assets'!A171,'BBG Data'!A:A,'BBG Data'!V:V)</f>
        <v>38990422484.514992</v>
      </c>
      <c r="O171" s="2">
        <v>60</v>
      </c>
      <c r="P171" s="2">
        <f>P170-P170*Q171/360*_xlfn.XLOOKUP(A171,'BBG Data'!A:A,'BBG Data'!V:V)</f>
        <v>93276076.369530946</v>
      </c>
      <c r="Q171" s="2">
        <v>60</v>
      </c>
      <c r="R171" s="21">
        <v>5852823328</v>
      </c>
      <c r="S171" s="2">
        <f>S170-S170*T171/360*_xlfn.XLOOKUP('Tether Assets'!A171,'BBG Data'!A:A,'BBG Data'!AB:AB)</f>
        <v>164391074.70637459</v>
      </c>
      <c r="T171" s="16">
        <v>180</v>
      </c>
      <c r="U171" s="21">
        <v>1074314492</v>
      </c>
      <c r="V171" s="2">
        <f t="shared" si="12"/>
        <v>68047623666.073227</v>
      </c>
      <c r="W171" s="25">
        <f t="shared" si="13"/>
        <v>0.11841548730548089</v>
      </c>
      <c r="X171" s="2">
        <f t="shared" si="14"/>
        <v>0.57298727543890116</v>
      </c>
      <c r="Y171" s="13">
        <f>USDT_FinalReserves!G170/USDT_FinalReserves!$F170</f>
        <v>4.3744870296305624E-2</v>
      </c>
      <c r="Z171" s="2">
        <v>78269703917.092239</v>
      </c>
      <c r="AA171" s="2">
        <v>74845805871.108795</v>
      </c>
    </row>
    <row r="172" spans="1:27" s="2" customFormat="1" x14ac:dyDescent="0.3">
      <c r="A172" s="1">
        <v>45003</v>
      </c>
      <c r="B172">
        <v>0</v>
      </c>
      <c r="C172" s="20">
        <v>96930.630857142853</v>
      </c>
      <c r="D172" s="20">
        <f>_xlfn.XLOOKUP(A172,'BBG Data'!A:A,'BBG Data'!B:B)</f>
        <v>27409.3</v>
      </c>
      <c r="E172" s="21">
        <f t="shared" si="10"/>
        <v>2656800740.3526855</v>
      </c>
      <c r="F172" s="21">
        <v>1793781.1641593843</v>
      </c>
      <c r="G172">
        <f>_xlfn.XLOOKUP(A172,'BBG Data'!A:A,'BBG Data'!C:C)</f>
        <v>1989.25</v>
      </c>
      <c r="H172" s="2">
        <f t="shared" si="11"/>
        <v>3568279180.8040552</v>
      </c>
      <c r="I172" s="21">
        <v>5318311794</v>
      </c>
      <c r="J172" s="16">
        <f>J171-$J$1*J171*_xlfn.XLOOKUP(A172,'BBG Data'!A:A,'BBG Data'!F:F)</f>
        <v>2739580722.3980355</v>
      </c>
      <c r="K172" s="2">
        <f>K171-K171*L172/360*_xlfn.XLOOKUP(A172,'BBG Data'!A:A,'BBG Data'!J:J)</f>
        <v>283531448.1264286</v>
      </c>
      <c r="L172" s="2">
        <v>90</v>
      </c>
      <c r="M172" s="2">
        <f>M171-M171*$M$1*_xlfn.XLOOKUP(A172,'BBG Data'!A:A,'BBG Data'!F:F)</f>
        <v>7362685920.0329504</v>
      </c>
      <c r="N172" s="2">
        <f>N171-N171*O172/360*_xlfn.XLOOKUP('Tether Assets'!A172,'BBG Data'!A:A,'BBG Data'!V:V)</f>
        <v>38990422484.514992</v>
      </c>
      <c r="O172" s="2">
        <v>60</v>
      </c>
      <c r="P172" s="2">
        <f>P171-P171*Q172/360*_xlfn.XLOOKUP(A172,'BBG Data'!A:A,'BBG Data'!V:V)</f>
        <v>93276076.369530946</v>
      </c>
      <c r="Q172" s="2">
        <v>60</v>
      </c>
      <c r="R172" s="21">
        <v>5852823328</v>
      </c>
      <c r="S172" s="2">
        <f>S171-S171*T172/360*_xlfn.XLOOKUP('Tether Assets'!A172,'BBG Data'!A:A,'BBG Data'!AB:AB)</f>
        <v>164391074.70637459</v>
      </c>
      <c r="T172" s="16">
        <v>180</v>
      </c>
      <c r="U172" s="21">
        <v>1074314492</v>
      </c>
      <c r="V172" s="2">
        <f t="shared" si="12"/>
        <v>68104417261.305046</v>
      </c>
      <c r="W172" s="25">
        <f t="shared" si="13"/>
        <v>0.11831673833257061</v>
      </c>
      <c r="X172" s="2">
        <f t="shared" si="14"/>
        <v>0.57250945023015742</v>
      </c>
      <c r="Y172" s="13">
        <f>USDT_FinalReserves!G171/USDT_FinalReserves!$F171</f>
        <v>1.5541616465680473E-2</v>
      </c>
      <c r="Z172" s="2">
        <v>77383685812.544693</v>
      </c>
      <c r="AA172" s="2">
        <v>76181018246.945404</v>
      </c>
    </row>
    <row r="173" spans="1:27" s="2" customFormat="1" x14ac:dyDescent="0.3">
      <c r="A173" s="1">
        <v>45004</v>
      </c>
      <c r="B173">
        <v>0</v>
      </c>
      <c r="C173" s="20">
        <v>96930.630857142853</v>
      </c>
      <c r="D173" s="20">
        <f>_xlfn.XLOOKUP(A173,'BBG Data'!A:A,'BBG Data'!B:B)</f>
        <v>27974.84</v>
      </c>
      <c r="E173" s="21">
        <f t="shared" si="10"/>
        <v>2711618889.3276343</v>
      </c>
      <c r="F173" s="21">
        <v>1793781.1641593843</v>
      </c>
      <c r="G173">
        <f>_xlfn.XLOOKUP(A173,'BBG Data'!A:A,'BBG Data'!C:C)</f>
        <v>1989.25</v>
      </c>
      <c r="H173" s="2">
        <f t="shared" si="11"/>
        <v>3568279180.8040552</v>
      </c>
      <c r="I173" s="21">
        <v>5318311794</v>
      </c>
      <c r="J173" s="16">
        <f>J172-$J$1*J172*_xlfn.XLOOKUP(A173,'BBG Data'!A:A,'BBG Data'!F:F)</f>
        <v>2739580722.3980355</v>
      </c>
      <c r="K173" s="2">
        <f>K172-K172*L173/360*_xlfn.XLOOKUP(A173,'BBG Data'!A:A,'BBG Data'!J:J)</f>
        <v>283531448.1264286</v>
      </c>
      <c r="L173" s="2">
        <v>90</v>
      </c>
      <c r="M173" s="2">
        <f>M172-M172*$M$1*_xlfn.XLOOKUP(A173,'BBG Data'!A:A,'BBG Data'!F:F)</f>
        <v>7362685920.0329504</v>
      </c>
      <c r="N173" s="2">
        <f>N172-N172*O173/360*_xlfn.XLOOKUP('Tether Assets'!A173,'BBG Data'!A:A,'BBG Data'!V:V)</f>
        <v>38990422484.514992</v>
      </c>
      <c r="O173" s="2">
        <v>60</v>
      </c>
      <c r="P173" s="2">
        <f>P172-P172*Q173/360*_xlfn.XLOOKUP(A173,'BBG Data'!A:A,'BBG Data'!V:V)</f>
        <v>93276076.369530946</v>
      </c>
      <c r="Q173" s="2">
        <v>60</v>
      </c>
      <c r="R173" s="21">
        <v>5852823328</v>
      </c>
      <c r="S173" s="2">
        <f>S172-S172*T173/360*_xlfn.XLOOKUP('Tether Assets'!A173,'BBG Data'!A:A,'BBG Data'!AB:AB)</f>
        <v>164391074.70637459</v>
      </c>
      <c r="T173" s="16">
        <v>180</v>
      </c>
      <c r="U173" s="21">
        <v>1074314492</v>
      </c>
      <c r="V173" s="2">
        <f t="shared" si="12"/>
        <v>68159235410.279999</v>
      </c>
      <c r="W173" s="25">
        <f t="shared" si="13"/>
        <v>0.11822158021424514</v>
      </c>
      <c r="X173" s="2">
        <f t="shared" si="14"/>
        <v>0.57204900040052864</v>
      </c>
      <c r="Y173" s="13">
        <f>USDT_FinalReserves!G172/USDT_FinalReserves!$F172</f>
        <v>1.5512399460218412E-2</v>
      </c>
      <c r="Z173" s="2">
        <v>77421831813.47995</v>
      </c>
      <c r="AA173" s="2">
        <v>76220833431.447403</v>
      </c>
    </row>
    <row r="174" spans="1:27" s="2" customFormat="1" x14ac:dyDescent="0.3">
      <c r="A174" s="1">
        <v>45005</v>
      </c>
      <c r="B174">
        <v>0</v>
      </c>
      <c r="C174" s="20">
        <v>96930.630857142853</v>
      </c>
      <c r="D174" s="20">
        <f>_xlfn.XLOOKUP(A174,'BBG Data'!A:A,'BBG Data'!B:B)</f>
        <v>28082.46</v>
      </c>
      <c r="E174" s="21">
        <f t="shared" si="10"/>
        <v>2722050563.8204799</v>
      </c>
      <c r="F174" s="21">
        <v>1793781.1641593843</v>
      </c>
      <c r="G174">
        <f>_xlfn.XLOOKUP(A174,'BBG Data'!A:A,'BBG Data'!C:C)</f>
        <v>1978.84</v>
      </c>
      <c r="H174" s="2">
        <f t="shared" si="11"/>
        <v>3549605918.8851562</v>
      </c>
      <c r="I174" s="21">
        <v>5318311794</v>
      </c>
      <c r="J174" s="16">
        <f>J173-$J$1*J173*_xlfn.XLOOKUP(A174,'BBG Data'!A:A,'BBG Data'!F:F)</f>
        <v>2739580722.3980355</v>
      </c>
      <c r="K174" s="2">
        <f>K173-K173*L174/360*_xlfn.XLOOKUP(A174,'BBG Data'!A:A,'BBG Data'!J:J)</f>
        <v>286145608.07815427</v>
      </c>
      <c r="L174" s="2">
        <v>90</v>
      </c>
      <c r="M174" s="2">
        <f>M173-M173*$M$1*_xlfn.XLOOKUP(A174,'BBG Data'!A:A,'BBG Data'!F:F)</f>
        <v>7362685920.0329504</v>
      </c>
      <c r="N174" s="2">
        <f>N173-N173*O174/360*_xlfn.XLOOKUP('Tether Assets'!A174,'BBG Data'!A:A,'BBG Data'!V:V)</f>
        <v>37736230561.263092</v>
      </c>
      <c r="O174" s="2">
        <v>60</v>
      </c>
      <c r="P174" s="2">
        <f>P173-P173*Q174/360*_xlfn.XLOOKUP(A174,'BBG Data'!A:A,'BBG Data'!V:V)</f>
        <v>90275695.912977695</v>
      </c>
      <c r="Q174" s="2">
        <v>60</v>
      </c>
      <c r="R174" s="21">
        <v>5852823328</v>
      </c>
      <c r="S174" s="2">
        <f>S173-S173*T174/360*_xlfn.XLOOKUP('Tether Assets'!A174,'BBG Data'!A:A,'BBG Data'!AB:AB)</f>
        <v>160158004.53268537</v>
      </c>
      <c r="T174" s="16">
        <v>180</v>
      </c>
      <c r="U174" s="21">
        <v>1074314492</v>
      </c>
      <c r="V174" s="2">
        <f t="shared" si="12"/>
        <v>66892182608.923531</v>
      </c>
      <c r="W174" s="25">
        <f t="shared" si="13"/>
        <v>0.12046089994562531</v>
      </c>
      <c r="X174" s="2">
        <f t="shared" si="14"/>
        <v>0.56413513641620983</v>
      </c>
      <c r="Y174" s="13">
        <f>USDT_FinalReserves!G173/USDT_FinalReserves!$F173</f>
        <v>-3.9429232508379191E-3</v>
      </c>
      <c r="Z174" s="2">
        <v>76483196727.532806</v>
      </c>
      <c r="AA174" s="2">
        <v>76784764102.208206</v>
      </c>
    </row>
    <row r="175" spans="1:27" s="2" customFormat="1" x14ac:dyDescent="0.3">
      <c r="A175" s="1">
        <v>45006</v>
      </c>
      <c r="B175">
        <v>0</v>
      </c>
      <c r="C175" s="20">
        <v>96930.630857142853</v>
      </c>
      <c r="D175" s="20">
        <f>_xlfn.XLOOKUP(A175,'BBG Data'!A:A,'BBG Data'!B:B)</f>
        <v>28154.560000000001</v>
      </c>
      <c r="E175" s="21">
        <f t="shared" si="10"/>
        <v>2729039262.3052802</v>
      </c>
      <c r="F175" s="21">
        <v>1793781.1641593843</v>
      </c>
      <c r="G175">
        <f>_xlfn.XLOOKUP(A175,'BBG Data'!A:A,'BBG Data'!C:C)</f>
        <v>1940.07</v>
      </c>
      <c r="H175" s="2">
        <f t="shared" si="11"/>
        <v>3480061023.1506968</v>
      </c>
      <c r="I175" s="21">
        <v>5318311794</v>
      </c>
      <c r="J175" s="16">
        <f>J174-$J$1*J174*_xlfn.XLOOKUP(A175,'BBG Data'!A:A,'BBG Data'!F:F)</f>
        <v>2739580722.3980355</v>
      </c>
      <c r="K175" s="2">
        <f>K174-K174*L175/360*_xlfn.XLOOKUP(A175,'BBG Data'!A:A,'BBG Data'!J:J)</f>
        <v>285659875.9084416</v>
      </c>
      <c r="L175" s="2">
        <v>90</v>
      </c>
      <c r="M175" s="2">
        <f>M174-M174*$M$1*_xlfn.XLOOKUP(A175,'BBG Data'!A:A,'BBG Data'!F:F)</f>
        <v>7362685920.0329504</v>
      </c>
      <c r="N175" s="2">
        <f>N174-N174*O175/360*_xlfn.XLOOKUP('Tether Assets'!A175,'BBG Data'!A:A,'BBG Data'!V:V)</f>
        <v>37233080820.446259</v>
      </c>
      <c r="O175" s="2">
        <v>60</v>
      </c>
      <c r="P175" s="2">
        <f>P174-P174*Q175/360*_xlfn.XLOOKUP(A175,'BBG Data'!A:A,'BBG Data'!V:V)</f>
        <v>89072019.967471331</v>
      </c>
      <c r="Q175" s="2">
        <v>60</v>
      </c>
      <c r="R175" s="21">
        <v>5852823328</v>
      </c>
      <c r="S175" s="2">
        <f>S174-S174*T175/360*_xlfn.XLOOKUP('Tether Assets'!A175,'BBG Data'!A:A,'BBG Data'!AB:AB)</f>
        <v>154920837.78446659</v>
      </c>
      <c r="T175" s="16">
        <v>180</v>
      </c>
      <c r="U175" s="21">
        <v>1074314492</v>
      </c>
      <c r="V175" s="2">
        <f t="shared" si="12"/>
        <v>66319550095.993599</v>
      </c>
      <c r="W175" s="25">
        <f t="shared" si="13"/>
        <v>0.12150101297030386</v>
      </c>
      <c r="X175" s="2">
        <f t="shared" si="14"/>
        <v>0.56141938186482854</v>
      </c>
      <c r="Y175" s="13">
        <f>USDT_FinalReserves!G174/USDT_FinalReserves!$F174</f>
        <v>6.2126260438435449E-3</v>
      </c>
      <c r="Z175" s="2">
        <v>77333136459.435394</v>
      </c>
      <c r="AA175" s="2">
        <v>76852694601.815399</v>
      </c>
    </row>
    <row r="176" spans="1:27" s="2" customFormat="1" x14ac:dyDescent="0.3">
      <c r="A176" s="1">
        <v>45007</v>
      </c>
      <c r="B176">
        <v>0</v>
      </c>
      <c r="C176" s="20">
        <v>96930.630857142853</v>
      </c>
      <c r="D176" s="20">
        <f>_xlfn.XLOOKUP(A176,'BBG Data'!A:A,'BBG Data'!B:B)</f>
        <v>27392.32</v>
      </c>
      <c r="E176" s="21">
        <f t="shared" si="10"/>
        <v>2655154858.2407312</v>
      </c>
      <c r="F176" s="21">
        <v>1793781.1641593843</v>
      </c>
      <c r="G176">
        <f>_xlfn.XLOOKUP(A176,'BBG Data'!A:A,'BBG Data'!C:C)</f>
        <v>1970.11</v>
      </c>
      <c r="H176" s="2">
        <f t="shared" si="11"/>
        <v>3533946209.3220444</v>
      </c>
      <c r="I176" s="21">
        <v>5318311794</v>
      </c>
      <c r="J176" s="16">
        <f>J175-$J$1*J175*_xlfn.XLOOKUP(A176,'BBG Data'!A:A,'BBG Data'!F:F)</f>
        <v>2739580722.3980355</v>
      </c>
      <c r="K176" s="2">
        <f>K175-K175*L176/360*_xlfn.XLOOKUP(A176,'BBG Data'!A:A,'BBG Data'!J:J)</f>
        <v>281653496.14882571</v>
      </c>
      <c r="L176" s="2">
        <v>90</v>
      </c>
      <c r="M176" s="2">
        <f>M175-M175*$M$1*_xlfn.XLOOKUP(A176,'BBG Data'!A:A,'BBG Data'!F:F)</f>
        <v>7362685920.0329504</v>
      </c>
      <c r="N176" s="2">
        <f>N175-N175*O176/360*_xlfn.XLOOKUP('Tether Assets'!A176,'BBG Data'!A:A,'BBG Data'!V:V)</f>
        <v>37022093362.463722</v>
      </c>
      <c r="O176" s="2">
        <v>60</v>
      </c>
      <c r="P176" s="2">
        <f>P175-P175*Q176/360*_xlfn.XLOOKUP(A176,'BBG Data'!A:A,'BBG Data'!V:V)</f>
        <v>88567278.520988986</v>
      </c>
      <c r="Q176" s="2">
        <v>60</v>
      </c>
      <c r="R176" s="21">
        <v>5852823328</v>
      </c>
      <c r="S176" s="2">
        <f>S175-S175*T176/360*_xlfn.XLOOKUP('Tether Assets'!A176,'BBG Data'!A:A,'BBG Data'!AB:AB)</f>
        <v>163240086.77349246</v>
      </c>
      <c r="T176" s="16">
        <v>180</v>
      </c>
      <c r="U176" s="21">
        <v>1074314492</v>
      </c>
      <c r="V176" s="2">
        <f t="shared" si="12"/>
        <v>66092371547.900787</v>
      </c>
      <c r="W176" s="25">
        <f t="shared" si="13"/>
        <v>0.12191864700388358</v>
      </c>
      <c r="X176" s="2">
        <f t="shared" si="14"/>
        <v>0.56015683043892239</v>
      </c>
      <c r="Y176" s="13">
        <f>USDT_FinalReserves!G175/USDT_FinalReserves!$F175</f>
        <v>1.1333280629690206E-2</v>
      </c>
      <c r="Z176" s="2">
        <v>78235145939.28215</v>
      </c>
      <c r="AA176" s="2">
        <v>77348485075.247498</v>
      </c>
    </row>
    <row r="177" spans="1:27" s="2" customFormat="1" x14ac:dyDescent="0.3">
      <c r="A177" s="1">
        <v>45008</v>
      </c>
      <c r="B177">
        <v>0</v>
      </c>
      <c r="C177" s="20">
        <v>96930.630857142853</v>
      </c>
      <c r="D177" s="20">
        <f>_xlfn.XLOOKUP(A177,'BBG Data'!A:A,'BBG Data'!B:B)</f>
        <v>28333</v>
      </c>
      <c r="E177" s="21">
        <f t="shared" si="10"/>
        <v>2746335564.0754285</v>
      </c>
      <c r="F177" s="21">
        <v>1793781.1641593843</v>
      </c>
      <c r="G177">
        <f>_xlfn.XLOOKUP(A177,'BBG Data'!A:A,'BBG Data'!C:C)</f>
        <v>1993.4</v>
      </c>
      <c r="H177" s="2">
        <f t="shared" si="11"/>
        <v>3575723372.6353168</v>
      </c>
      <c r="I177" s="21">
        <v>5318311794</v>
      </c>
      <c r="J177" s="16">
        <f>J176-$J$1*J176*_xlfn.XLOOKUP(A177,'BBG Data'!A:A,'BBG Data'!F:F)</f>
        <v>2737678235.7852592</v>
      </c>
      <c r="K177" s="2">
        <f>K176-K176*L177/360*_xlfn.XLOOKUP(A177,'BBG Data'!A:A,'BBG Data'!J:J)</f>
        <v>280386055.41615599</v>
      </c>
      <c r="L177" s="2">
        <v>90</v>
      </c>
      <c r="M177" s="2">
        <f>M176-M176*$M$1*_xlfn.XLOOKUP(A177,'BBG Data'!A:A,'BBG Data'!F:F)</f>
        <v>7352459967.3662376</v>
      </c>
      <c r="N177" s="2">
        <f>N176-N176*O177/360*_xlfn.XLOOKUP('Tether Assets'!A177,'BBG Data'!A:A,'BBG Data'!V:V)</f>
        <v>37373803249.407127</v>
      </c>
      <c r="O177" s="2">
        <v>60</v>
      </c>
      <c r="P177" s="2">
        <f>P176-P176*Q177/360*_xlfn.XLOOKUP(A177,'BBG Data'!A:A,'BBG Data'!V:V)</f>
        <v>89408667.666938394</v>
      </c>
      <c r="Q177" s="2">
        <v>60</v>
      </c>
      <c r="R177" s="21">
        <v>5852823328</v>
      </c>
      <c r="S177" s="2">
        <f>S176-S176*T177/360*_xlfn.XLOOKUP('Tether Assets'!A177,'BBG Data'!A:A,'BBG Data'!AB:AB)</f>
        <v>171793867.32042345</v>
      </c>
      <c r="T177" s="16">
        <v>180</v>
      </c>
      <c r="U177" s="21">
        <v>1074314492</v>
      </c>
      <c r="V177" s="2">
        <f t="shared" si="12"/>
        <v>66573038593.67289</v>
      </c>
      <c r="W177" s="25">
        <f t="shared" si="13"/>
        <v>0.12100979916141159</v>
      </c>
      <c r="X177" s="2">
        <f t="shared" si="14"/>
        <v>0.56139548440198639</v>
      </c>
      <c r="Y177" s="13">
        <f>USDT_FinalReserves!G176/USDT_FinalReserves!$F176</f>
        <v>2.1833837794739769E-2</v>
      </c>
      <c r="Z177" s="2">
        <v>79729623952.947968</v>
      </c>
      <c r="AA177" s="2">
        <v>77988820276.123703</v>
      </c>
    </row>
    <row r="178" spans="1:27" s="2" customFormat="1" x14ac:dyDescent="0.3">
      <c r="A178" s="1">
        <v>45009</v>
      </c>
      <c r="B178">
        <v>0</v>
      </c>
      <c r="C178" s="20">
        <v>96930.630857142853</v>
      </c>
      <c r="D178" s="20">
        <f>_xlfn.XLOOKUP(A178,'BBG Data'!A:A,'BBG Data'!B:B)</f>
        <v>27618.28</v>
      </c>
      <c r="E178" s="21">
        <f t="shared" si="10"/>
        <v>2677057303.589211</v>
      </c>
      <c r="F178" s="21">
        <v>1793781.1641593843</v>
      </c>
      <c r="G178">
        <f>_xlfn.XLOOKUP(A178,'BBG Data'!A:A,'BBG Data'!C:C)</f>
        <v>1978.21</v>
      </c>
      <c r="H178" s="2">
        <f t="shared" si="11"/>
        <v>3548475836.7517357</v>
      </c>
      <c r="I178" s="21">
        <v>5318311794</v>
      </c>
      <c r="J178" s="16">
        <f>J177-$J$1*J177*_xlfn.XLOOKUP(A178,'BBG Data'!A:A,'BBG Data'!F:F)</f>
        <v>2737678235.7852592</v>
      </c>
      <c r="K178" s="2">
        <f>K177-K177*L178/360*_xlfn.XLOOKUP(A178,'BBG Data'!A:A,'BBG Data'!J:J)</f>
        <v>281888223.70804805</v>
      </c>
      <c r="L178" s="2">
        <v>90</v>
      </c>
      <c r="M178" s="2">
        <f>M177-M177*$M$1*_xlfn.XLOOKUP(A178,'BBG Data'!A:A,'BBG Data'!F:F)</f>
        <v>7352459967.3662376</v>
      </c>
      <c r="N178" s="2">
        <f>N177-N177*O178/360*_xlfn.XLOOKUP('Tether Assets'!A178,'BBG Data'!A:A,'BBG Data'!V:V)</f>
        <v>37348887380.574188</v>
      </c>
      <c r="O178" s="2">
        <v>60</v>
      </c>
      <c r="P178" s="2">
        <f>P177-P177*Q178/360*_xlfn.XLOOKUP(A178,'BBG Data'!A:A,'BBG Data'!V:V)</f>
        <v>89349061.888493761</v>
      </c>
      <c r="Q178" s="2">
        <v>60</v>
      </c>
      <c r="R178" s="21">
        <v>5852823328</v>
      </c>
      <c r="S178" s="2">
        <f>S177-S177*T178/360*_xlfn.XLOOKUP('Tether Assets'!A178,'BBG Data'!A:A,'BBG Data'!AB:AB)</f>
        <v>177402937.08843526</v>
      </c>
      <c r="T178" s="16">
        <v>180</v>
      </c>
      <c r="U178" s="21">
        <v>1074314492</v>
      </c>
      <c r="V178" s="2">
        <f t="shared" si="12"/>
        <v>66458648560.75161</v>
      </c>
      <c r="W178" s="25">
        <f t="shared" si="13"/>
        <v>0.12121808378966757</v>
      </c>
      <c r="X178" s="2">
        <f t="shared" si="14"/>
        <v>0.56198686234843587</v>
      </c>
      <c r="Y178" s="13">
        <f>USDT_FinalReserves!G177/USDT_FinalReserves!$F177</f>
        <v>1.3024087486312884E-2</v>
      </c>
      <c r="Z178" s="2">
        <v>79407087536.697357</v>
      </c>
      <c r="AA178" s="2">
        <v>78372882681.586105</v>
      </c>
    </row>
    <row r="179" spans="1:27" s="2" customFormat="1" x14ac:dyDescent="0.3">
      <c r="A179" s="1">
        <v>45010</v>
      </c>
      <c r="B179">
        <v>0</v>
      </c>
      <c r="C179" s="20">
        <v>96930.630857142853</v>
      </c>
      <c r="D179" s="20">
        <f>_xlfn.XLOOKUP(A179,'BBG Data'!A:A,'BBG Data'!B:B)</f>
        <v>27384.45</v>
      </c>
      <c r="E179" s="21">
        <f t="shared" si="10"/>
        <v>2654392014.1758857</v>
      </c>
      <c r="F179" s="21">
        <v>1793781.1641593843</v>
      </c>
      <c r="G179">
        <f>_xlfn.XLOOKUP(A179,'BBG Data'!A:A,'BBG Data'!C:C)</f>
        <v>1978.21</v>
      </c>
      <c r="H179" s="2">
        <f t="shared" si="11"/>
        <v>3548475836.7517357</v>
      </c>
      <c r="I179" s="21">
        <v>5318311794</v>
      </c>
      <c r="J179" s="16">
        <f>J178-$J$1*J178*_xlfn.XLOOKUP(A179,'BBG Data'!A:A,'BBG Data'!F:F)</f>
        <v>2737678235.7852592</v>
      </c>
      <c r="K179" s="2">
        <f>K178-K178*L179/360*_xlfn.XLOOKUP(A179,'BBG Data'!A:A,'BBG Data'!J:J)</f>
        <v>281888223.70804805</v>
      </c>
      <c r="L179" s="2">
        <v>90</v>
      </c>
      <c r="M179" s="2">
        <f>M178-M178*$M$1*_xlfn.XLOOKUP(A179,'BBG Data'!A:A,'BBG Data'!F:F)</f>
        <v>7352459967.3662376</v>
      </c>
      <c r="N179" s="2">
        <f>N178-N178*O179/360*_xlfn.XLOOKUP('Tether Assets'!A179,'BBG Data'!A:A,'BBG Data'!V:V)</f>
        <v>37348887380.574188</v>
      </c>
      <c r="O179" s="2">
        <v>60</v>
      </c>
      <c r="P179" s="2">
        <f>P178-P178*Q179/360*_xlfn.XLOOKUP(A179,'BBG Data'!A:A,'BBG Data'!V:V)</f>
        <v>89349061.888493761</v>
      </c>
      <c r="Q179" s="2">
        <v>60</v>
      </c>
      <c r="R179" s="21">
        <v>5852823328</v>
      </c>
      <c r="S179" s="2">
        <f>S178-S178*T179/360*_xlfn.XLOOKUP('Tether Assets'!A179,'BBG Data'!A:A,'BBG Data'!AB:AB)</f>
        <v>177402937.08843526</v>
      </c>
      <c r="T179" s="16">
        <v>180</v>
      </c>
      <c r="U179" s="21">
        <v>1074314492</v>
      </c>
      <c r="V179" s="2">
        <f t="shared" si="12"/>
        <v>66435983271.338287</v>
      </c>
      <c r="W179" s="25">
        <f t="shared" si="13"/>
        <v>0.12125943853172054</v>
      </c>
      <c r="X179" s="2">
        <f t="shared" si="14"/>
        <v>0.56217858969639412</v>
      </c>
      <c r="Y179" s="13">
        <f>USDT_FinalReserves!G178/USDT_FinalReserves!$F178</f>
        <v>1.4383834353185314E-2</v>
      </c>
      <c r="Z179" s="2">
        <v>80743053565.678482</v>
      </c>
      <c r="AA179" s="2">
        <v>79581658858.019394</v>
      </c>
    </row>
    <row r="180" spans="1:27" s="2" customFormat="1" x14ac:dyDescent="0.3">
      <c r="A180" s="1">
        <v>45011</v>
      </c>
      <c r="B180">
        <v>0</v>
      </c>
      <c r="C180" s="20">
        <v>96930.630857142853</v>
      </c>
      <c r="D180" s="20">
        <f>_xlfn.XLOOKUP(A180,'BBG Data'!A:A,'BBG Data'!B:B)</f>
        <v>27806.41</v>
      </c>
      <c r="E180" s="21">
        <f t="shared" si="10"/>
        <v>2695292863.1723657</v>
      </c>
      <c r="F180" s="21">
        <v>1793781.1641593843</v>
      </c>
      <c r="G180">
        <f>_xlfn.XLOOKUP(A180,'BBG Data'!A:A,'BBG Data'!C:C)</f>
        <v>1978.21</v>
      </c>
      <c r="H180" s="2">
        <f t="shared" si="11"/>
        <v>3548475836.7517357</v>
      </c>
      <c r="I180" s="21">
        <v>5318311794</v>
      </c>
      <c r="J180" s="16">
        <f>J179-$J$1*J179*_xlfn.XLOOKUP(A180,'BBG Data'!A:A,'BBG Data'!F:F)</f>
        <v>2737678235.7852592</v>
      </c>
      <c r="K180" s="2">
        <f>K179-K179*L180/360*_xlfn.XLOOKUP(A180,'BBG Data'!A:A,'BBG Data'!J:J)</f>
        <v>281888223.70804805</v>
      </c>
      <c r="L180" s="2">
        <v>90</v>
      </c>
      <c r="M180" s="2">
        <f>M179-M179*$M$1*_xlfn.XLOOKUP(A180,'BBG Data'!A:A,'BBG Data'!F:F)</f>
        <v>7352459967.3662376</v>
      </c>
      <c r="N180" s="2">
        <f>N179-N179*O180/360*_xlfn.XLOOKUP('Tether Assets'!A180,'BBG Data'!A:A,'BBG Data'!V:V)</f>
        <v>37348887380.574188</v>
      </c>
      <c r="O180" s="2">
        <v>60</v>
      </c>
      <c r="P180" s="2">
        <f>P179-P179*Q180/360*_xlfn.XLOOKUP(A180,'BBG Data'!A:A,'BBG Data'!V:V)</f>
        <v>89349061.888493761</v>
      </c>
      <c r="Q180" s="2">
        <v>60</v>
      </c>
      <c r="R180" s="21">
        <v>5852823328</v>
      </c>
      <c r="S180" s="2">
        <f>S179-S179*T180/360*_xlfn.XLOOKUP('Tether Assets'!A180,'BBG Data'!A:A,'BBG Data'!AB:AB)</f>
        <v>177402937.08843526</v>
      </c>
      <c r="T180" s="16">
        <v>180</v>
      </c>
      <c r="U180" s="21">
        <v>1074314492</v>
      </c>
      <c r="V180" s="2">
        <f t="shared" si="12"/>
        <v>66476884120.334763</v>
      </c>
      <c r="W180" s="25">
        <f t="shared" si="13"/>
        <v>0.12118483193650459</v>
      </c>
      <c r="X180" s="2">
        <f t="shared" si="14"/>
        <v>0.5618327013186446</v>
      </c>
      <c r="Y180" s="13">
        <f>USDT_FinalReserves!G179/USDT_FinalReserves!$F179</f>
        <v>1.5326179888311742E-2</v>
      </c>
      <c r="Z180" s="2">
        <v>80862451946.315598</v>
      </c>
      <c r="AA180" s="2">
        <v>79623139461.576401</v>
      </c>
    </row>
    <row r="181" spans="1:27" s="2" customFormat="1" x14ac:dyDescent="0.3">
      <c r="A181" s="1">
        <v>45012</v>
      </c>
      <c r="B181">
        <v>0</v>
      </c>
      <c r="C181" s="20">
        <v>96930.630857142853</v>
      </c>
      <c r="D181" s="20">
        <f>_xlfn.XLOOKUP(A181,'BBG Data'!A:A,'BBG Data'!B:B)</f>
        <v>27048.29</v>
      </c>
      <c r="E181" s="21">
        <f t="shared" si="10"/>
        <v>2621807813.3069487</v>
      </c>
      <c r="F181" s="21">
        <v>1793781.1641593843</v>
      </c>
      <c r="G181">
        <f>_xlfn.XLOOKUP(A181,'BBG Data'!A:A,'BBG Data'!C:C)</f>
        <v>1956.67</v>
      </c>
      <c r="H181" s="2">
        <f t="shared" si="11"/>
        <v>3509837790.4757428</v>
      </c>
      <c r="I181" s="21">
        <v>5318311794</v>
      </c>
      <c r="J181" s="16">
        <f>J180-$J$1*J180*_xlfn.XLOOKUP(A181,'BBG Data'!A:A,'BBG Data'!F:F)</f>
        <v>2737602189.1675987</v>
      </c>
      <c r="K181" s="2">
        <f>K180-K180*L181/360*_xlfn.XLOOKUP(A181,'BBG Data'!A:A,'BBG Data'!J:J)</f>
        <v>286780393.8305012</v>
      </c>
      <c r="L181" s="2">
        <v>90</v>
      </c>
      <c r="M181" s="2">
        <f>M180-M180*$M$1*_xlfn.XLOOKUP(A181,'BBG Data'!A:A,'BBG Data'!F:F)</f>
        <v>7352051497.3680506</v>
      </c>
      <c r="N181" s="2">
        <f>N180-N180*O181/360*_xlfn.XLOOKUP('Tether Assets'!A181,'BBG Data'!A:A,'BBG Data'!V:V)</f>
        <v>37131018870.854179</v>
      </c>
      <c r="O181" s="2">
        <v>60</v>
      </c>
      <c r="P181" s="2">
        <f>P180-P180*Q181/360*_xlfn.XLOOKUP(A181,'BBG Data'!A:A,'BBG Data'!V:V)</f>
        <v>88827859.027477562</v>
      </c>
      <c r="Q181" s="2">
        <v>60</v>
      </c>
      <c r="R181" s="21">
        <v>5852823328</v>
      </c>
      <c r="S181" s="2">
        <f>S180-S180*T181/360*_xlfn.XLOOKUP('Tether Assets'!A181,'BBG Data'!A:A,'BBG Data'!AB:AB)</f>
        <v>162368038.17019036</v>
      </c>
      <c r="T181" s="16">
        <v>180</v>
      </c>
      <c r="U181" s="21">
        <v>1074314492</v>
      </c>
      <c r="V181" s="2">
        <f t="shared" si="12"/>
        <v>66135744066.200691</v>
      </c>
      <c r="W181" s="25">
        <f t="shared" si="13"/>
        <v>0.12180877522302877</v>
      </c>
      <c r="X181" s="2">
        <f t="shared" si="14"/>
        <v>0.56143647274440123</v>
      </c>
      <c r="Y181" s="13">
        <f>USDT_FinalReserves!G180/USDT_FinalReserves!$F180</f>
        <v>9.6377208675483342E-3</v>
      </c>
      <c r="Z181" s="2">
        <v>79945333128.919998</v>
      </c>
      <c r="AA181" s="2">
        <v>79174842323.560303</v>
      </c>
    </row>
    <row r="182" spans="1:27" s="2" customFormat="1" x14ac:dyDescent="0.3">
      <c r="A182" s="1">
        <v>45013</v>
      </c>
      <c r="B182">
        <v>0</v>
      </c>
      <c r="C182" s="20">
        <v>96930.630857142853</v>
      </c>
      <c r="D182" s="20">
        <f>_xlfn.XLOOKUP(A182,'BBG Data'!A:A,'BBG Data'!B:B)</f>
        <v>27313.73</v>
      </c>
      <c r="E182" s="21">
        <f t="shared" si="10"/>
        <v>2647537079.9616685</v>
      </c>
      <c r="F182" s="21">
        <v>1793781.1641593843</v>
      </c>
      <c r="G182">
        <f>_xlfn.XLOOKUP(A182,'BBG Data'!A:A,'BBG Data'!C:C)</f>
        <v>1973.54</v>
      </c>
      <c r="H182" s="2">
        <f t="shared" si="11"/>
        <v>3540098878.7151113</v>
      </c>
      <c r="I182" s="21">
        <v>5318311794</v>
      </c>
      <c r="J182" s="16">
        <f>J181-$J$1*J181*_xlfn.XLOOKUP(A182,'BBG Data'!A:A,'BBG Data'!F:F)</f>
        <v>2737374055.651835</v>
      </c>
      <c r="K182" s="2">
        <f>K181-K181*L182/360*_xlfn.XLOOKUP(A182,'BBG Data'!A:A,'BBG Data'!J:J)</f>
        <v>280742232.63839996</v>
      </c>
      <c r="L182" s="2">
        <v>90</v>
      </c>
      <c r="M182" s="2">
        <f>M181-M181*$M$1*_xlfn.XLOOKUP(A182,'BBG Data'!A:A,'BBG Data'!F:F)</f>
        <v>7350826155.4518223</v>
      </c>
      <c r="N182" s="2">
        <f>N181-N181*O182/360*_xlfn.XLOOKUP('Tether Assets'!A182,'BBG Data'!A:A,'BBG Data'!V:V)</f>
        <v>37056756833.112465</v>
      </c>
      <c r="O182" s="2">
        <v>60</v>
      </c>
      <c r="P182" s="2">
        <f>P181-P181*Q182/360*_xlfn.XLOOKUP(A182,'BBG Data'!A:A,'BBG Data'!V:V)</f>
        <v>88650203.309422597</v>
      </c>
      <c r="Q182" s="2">
        <v>60</v>
      </c>
      <c r="R182" s="21">
        <v>5852823328</v>
      </c>
      <c r="S182" s="2">
        <f>S181-S181*T182/360*_xlfn.XLOOKUP('Tether Assets'!A182,'BBG Data'!A:A,'BBG Data'!AB:AB)</f>
        <v>159412939.87549293</v>
      </c>
      <c r="T182" s="16">
        <v>180</v>
      </c>
      <c r="U182" s="21">
        <v>1074314492</v>
      </c>
      <c r="V182" s="2">
        <f t="shared" si="12"/>
        <v>66106847992.716209</v>
      </c>
      <c r="W182" s="25">
        <f t="shared" si="13"/>
        <v>0.12185856827630667</v>
      </c>
      <c r="X182" s="2">
        <f t="shared" si="14"/>
        <v>0.56055851940173362</v>
      </c>
      <c r="Y182" s="13">
        <f>USDT_FinalReserves!G181/USDT_FinalReserves!$F181</f>
        <v>1.4289294949805123E-2</v>
      </c>
      <c r="Z182" s="2">
        <v>80708926472.329544</v>
      </c>
      <c r="AA182" s="2">
        <v>79555652816.884293</v>
      </c>
    </row>
    <row r="183" spans="1:27" s="2" customFormat="1" x14ac:dyDescent="0.3">
      <c r="A183" s="1">
        <v>45014</v>
      </c>
      <c r="B183">
        <v>0</v>
      </c>
      <c r="C183" s="20">
        <v>96930.630857142853</v>
      </c>
      <c r="D183" s="20">
        <f>_xlfn.XLOOKUP(A183,'BBG Data'!A:A,'BBG Data'!B:B)</f>
        <v>28393</v>
      </c>
      <c r="E183" s="21">
        <f t="shared" si="10"/>
        <v>2752151401.926857</v>
      </c>
      <c r="F183" s="21">
        <v>1793781.1641593843</v>
      </c>
      <c r="G183">
        <f>_xlfn.XLOOKUP(A183,'BBG Data'!A:A,'BBG Data'!C:C)</f>
        <v>1964.7</v>
      </c>
      <c r="H183" s="2">
        <f t="shared" si="11"/>
        <v>3524241853.2239423</v>
      </c>
      <c r="I183" s="21">
        <v>5318311794</v>
      </c>
      <c r="J183" s="16">
        <f>J182-$J$1*J182*_xlfn.XLOOKUP(A183,'BBG Data'!A:A,'BBG Data'!F:F)</f>
        <v>2737450093.8200474</v>
      </c>
      <c r="K183" s="2">
        <f>K182-K182*L183/360*_xlfn.XLOOKUP(A183,'BBG Data'!A:A,'BBG Data'!J:J)</f>
        <v>280239002.18639565</v>
      </c>
      <c r="L183" s="2">
        <v>90</v>
      </c>
      <c r="M183" s="2">
        <f>M182-M182*$M$1*_xlfn.XLOOKUP(A183,'BBG Data'!A:A,'BBG Data'!F:F)</f>
        <v>7351234534.6826811</v>
      </c>
      <c r="N183" s="2">
        <f>N182-N182*O183/360*_xlfn.XLOOKUP('Tether Assets'!A183,'BBG Data'!A:A,'BBG Data'!V:V)</f>
        <v>36723246021.614449</v>
      </c>
      <c r="O183" s="2">
        <v>60</v>
      </c>
      <c r="P183" s="2">
        <f>P182-P182*Q183/360*_xlfn.XLOOKUP(A183,'BBG Data'!A:A,'BBG Data'!V:V)</f>
        <v>87852351.479637787</v>
      </c>
      <c r="Q183" s="2">
        <v>60</v>
      </c>
      <c r="R183" s="21">
        <v>5852823328</v>
      </c>
      <c r="S183" s="2">
        <f>S182-S182*T183/360*_xlfn.XLOOKUP('Tether Assets'!A183,'BBG Data'!A:A,'BBG Data'!AB:AB)</f>
        <v>158528198.05918396</v>
      </c>
      <c r="T183" s="16">
        <v>180</v>
      </c>
      <c r="U183" s="21">
        <v>1074314492</v>
      </c>
      <c r="V183" s="2">
        <f t="shared" si="12"/>
        <v>65860393070.993195</v>
      </c>
      <c r="W183" s="25">
        <f t="shared" si="13"/>
        <v>0.12231572743783146</v>
      </c>
      <c r="X183" s="2">
        <f t="shared" si="14"/>
        <v>0.55759226918110238</v>
      </c>
      <c r="Y183" s="13">
        <f>USDT_FinalReserves!G182/USDT_FinalReserves!$F182</f>
        <v>1.103297471586504E-2</v>
      </c>
      <c r="Z183" s="2">
        <v>80485404012.855423</v>
      </c>
      <c r="AA183" s="2">
        <v>79597410585.385406</v>
      </c>
    </row>
    <row r="184" spans="1:27" s="2" customFormat="1" x14ac:dyDescent="0.3">
      <c r="A184" s="1">
        <v>45015</v>
      </c>
      <c r="B184">
        <v>0</v>
      </c>
      <c r="C184" s="20">
        <v>96930.630857142853</v>
      </c>
      <c r="D184" s="20">
        <f>_xlfn.XLOOKUP(A184,'BBG Data'!A:A,'BBG Data'!B:B)</f>
        <v>28152.28</v>
      </c>
      <c r="E184" s="21">
        <f t="shared" si="10"/>
        <v>2728818260.4669256</v>
      </c>
      <c r="F184" s="21">
        <v>1793781.1641593843</v>
      </c>
      <c r="G184">
        <f>_xlfn.XLOOKUP(A184,'BBG Data'!A:A,'BBG Data'!C:C)</f>
        <v>1980.37</v>
      </c>
      <c r="H184" s="2">
        <f t="shared" si="11"/>
        <v>3552350404.0663199</v>
      </c>
      <c r="I184" s="21">
        <v>5318311794</v>
      </c>
      <c r="J184" s="16">
        <f>J183-$J$1*J183*_xlfn.XLOOKUP(A184,'BBG Data'!A:A,'BBG Data'!F:F)</f>
        <v>2737526134.1004314</v>
      </c>
      <c r="K184" s="2">
        <f>K183-K183*L184/360*_xlfn.XLOOKUP(A184,'BBG Data'!A:A,'BBG Data'!J:J)</f>
        <v>280814192.73838323</v>
      </c>
      <c r="L184" s="2">
        <v>90</v>
      </c>
      <c r="M184" s="2">
        <f>M183-M183*$M$1*_xlfn.XLOOKUP(A184,'BBG Data'!A:A,'BBG Data'!F:F)</f>
        <v>7351642936.6012745</v>
      </c>
      <c r="N184" s="2">
        <f>N183-N183*O184/360*_xlfn.XLOOKUP('Tether Assets'!A184,'BBG Data'!A:A,'BBG Data'!V:V)</f>
        <v>36258084905.340668</v>
      </c>
      <c r="O184" s="2">
        <v>60</v>
      </c>
      <c r="P184" s="2">
        <f>P183-P183*Q184/360*_xlfn.XLOOKUP(A184,'BBG Data'!A:A,'BBG Data'!V:V)</f>
        <v>86739555.02756238</v>
      </c>
      <c r="Q184" s="2">
        <v>60</v>
      </c>
      <c r="R184" s="21">
        <v>5852823328</v>
      </c>
      <c r="S184" s="2">
        <f>S183-S183*T184/360*_xlfn.XLOOKUP('Tether Assets'!A184,'BBG Data'!A:A,'BBG Data'!AB:AB)</f>
        <v>159954951.84171659</v>
      </c>
      <c r="T184" s="16">
        <v>180</v>
      </c>
      <c r="U184" s="21">
        <v>1074314492</v>
      </c>
      <c r="V184" s="2">
        <f t="shared" si="12"/>
        <v>65401380954.183281</v>
      </c>
      <c r="W184" s="25">
        <f t="shared" si="13"/>
        <v>0.12317534906096129</v>
      </c>
      <c r="X184" s="2">
        <f t="shared" si="14"/>
        <v>0.55439326167655611</v>
      </c>
      <c r="Y184" s="13">
        <f>USDT_FinalReserves!G183/USDT_FinalReserves!$F183</f>
        <v>7.8048970735287741E-3</v>
      </c>
      <c r="Z184" s="2">
        <v>80262813256.482407</v>
      </c>
      <c r="AA184" s="2">
        <v>79636370260.183701</v>
      </c>
    </row>
    <row r="185" spans="1:27" s="2" customFormat="1" x14ac:dyDescent="0.3">
      <c r="A185" s="18">
        <v>45016</v>
      </c>
      <c r="B185">
        <v>0</v>
      </c>
      <c r="C185" s="20">
        <v>52798.709654711201</v>
      </c>
      <c r="D185" s="20">
        <f>_xlfn.XLOOKUP(A185,'BBG Data'!A:A,'BBG Data'!B:B)</f>
        <v>28395.3</v>
      </c>
      <c r="E185" s="21">
        <f t="shared" si="10"/>
        <v>1499235200.2584209</v>
      </c>
      <c r="F185" s="21">
        <v>1721995.6826860579</v>
      </c>
      <c r="G185">
        <f>_xlfn.XLOOKUP(A185,'BBG Data'!A:A,'BBG Data'!C:C)</f>
        <v>1969.28</v>
      </c>
      <c r="H185" s="2">
        <f t="shared" si="11"/>
        <v>3391091658</v>
      </c>
      <c r="I185" s="21">
        <v>481350555</v>
      </c>
      <c r="J185" s="2">
        <v>7500000000</v>
      </c>
      <c r="K185" s="2">
        <v>786850807</v>
      </c>
      <c r="L185" s="2">
        <v>90</v>
      </c>
      <c r="M185" s="2">
        <v>7453204896</v>
      </c>
      <c r="N185" s="2">
        <v>53044762609</v>
      </c>
      <c r="O185">
        <v>90</v>
      </c>
      <c r="P185" s="2">
        <v>47680940</v>
      </c>
      <c r="Q185" s="2">
        <v>180</v>
      </c>
      <c r="R185" s="21">
        <v>5349078821</v>
      </c>
      <c r="S185" s="2">
        <v>140669244</v>
      </c>
      <c r="T185">
        <v>210</v>
      </c>
      <c r="U185" s="21">
        <f>2138395675</f>
        <v>2138395675</v>
      </c>
      <c r="V185" s="2">
        <f t="shared" si="12"/>
        <v>81832320405.258423</v>
      </c>
      <c r="W185" s="25">
        <f t="shared" si="13"/>
        <v>9.7532985933601005E-2</v>
      </c>
      <c r="X185" s="2">
        <f t="shared" si="14"/>
        <v>0.64821286193897809</v>
      </c>
      <c r="Y185" s="13">
        <f>USDT_FinalReserves!G184/USDT_FinalReserves!$F184</f>
        <v>3.0070304500022887E-2</v>
      </c>
      <c r="Z185" s="2">
        <v>82179353272.648697</v>
      </c>
      <c r="AA185" s="2">
        <v>79708195096.125198</v>
      </c>
    </row>
    <row r="186" spans="1:27" s="2" customFormat="1" x14ac:dyDescent="0.3">
      <c r="A186" s="1">
        <v>45017</v>
      </c>
      <c r="B186">
        <v>0</v>
      </c>
      <c r="C186" s="20">
        <v>52798.709654711201</v>
      </c>
      <c r="D186" s="20">
        <f>_xlfn.XLOOKUP(A186,'BBG Data'!A:A,'BBG Data'!B:B)</f>
        <v>28463.77</v>
      </c>
      <c r="E186" s="21">
        <f t="shared" si="10"/>
        <v>1502850327.908479</v>
      </c>
      <c r="F186" s="21">
        <v>1721995.6826860579</v>
      </c>
      <c r="G186">
        <f>_xlfn.XLOOKUP(A186,'BBG Data'!A:A,'BBG Data'!C:C)</f>
        <v>1969.28</v>
      </c>
      <c r="H186" s="2">
        <f t="shared" si="11"/>
        <v>3391091658</v>
      </c>
      <c r="I186" s="21">
        <v>481350555</v>
      </c>
      <c r="J186" s="2">
        <f>J185-$J$1*J185*_xlfn.XLOOKUP(A186,'BBG Data'!A:A,'BBG Data'!F:F)</f>
        <v>7500000000</v>
      </c>
      <c r="K186" s="2">
        <f>K185-K185*L186/360*_xlfn.XLOOKUP(A186,'BBG Data'!A:A,'BBG Data'!J:J)</f>
        <v>786850807</v>
      </c>
      <c r="L186" s="2">
        <v>90</v>
      </c>
      <c r="M186" s="2">
        <f>M185-M185*$M$1*_xlfn.XLOOKUP(A186,'BBG Data'!A:A,'BBG Data'!F:F)</f>
        <v>7453204896</v>
      </c>
      <c r="N186" s="2">
        <f>N185-N185*O186/360*_xlfn.XLOOKUP('Tether Assets'!A186,'BBG Data'!A:A,'BBG Data'!V:V)</f>
        <v>53044762609</v>
      </c>
      <c r="O186">
        <v>90</v>
      </c>
      <c r="P186" s="2">
        <f>P185-P185*Q186/360*_xlfn.XLOOKUP(A186,'BBG Data'!A:A,'BBG Data'!AC:AC)</f>
        <v>47680940</v>
      </c>
      <c r="Q186" s="2">
        <v>180</v>
      </c>
      <c r="R186" s="21">
        <v>5349078821</v>
      </c>
      <c r="S186" s="2">
        <f>S185-S185*T186/360*_xlfn.XLOOKUP('Tether Assets'!A186,'BBG Data'!A:A,'BBG Data'!AB:AB)</f>
        <v>140669244</v>
      </c>
      <c r="T186">
        <v>210</v>
      </c>
      <c r="U186" s="21">
        <f t="shared" ref="U186:U249" si="15">2138395675</f>
        <v>2138395675</v>
      </c>
      <c r="V186" s="2">
        <f t="shared" si="12"/>
        <v>81835935532.908478</v>
      </c>
      <c r="W186" s="25">
        <f t="shared" si="13"/>
        <v>9.7528677383916254E-2</v>
      </c>
      <c r="X186" s="2">
        <f t="shared" si="14"/>
        <v>0.64818422693621247</v>
      </c>
      <c r="Y186" s="13">
        <f>USDT_FinalReserves!G185/USDT_FinalReserves!$F185</f>
        <v>3.0113151442970217E-2</v>
      </c>
      <c r="Z186" s="2">
        <v>82286493782.284973</v>
      </c>
      <c r="AA186" s="2">
        <v>79808588133.307999</v>
      </c>
    </row>
    <row r="187" spans="1:27" s="2" customFormat="1" x14ac:dyDescent="0.3">
      <c r="A187" s="1">
        <v>45018</v>
      </c>
      <c r="B187">
        <v>0</v>
      </c>
      <c r="C187" s="20">
        <v>52798.709654711201</v>
      </c>
      <c r="D187" s="20">
        <f>_xlfn.XLOOKUP(A187,'BBG Data'!A:A,'BBG Data'!B:B)</f>
        <v>28076.92</v>
      </c>
      <c r="E187" s="21">
        <f t="shared" si="10"/>
        <v>1482425147.0785539</v>
      </c>
      <c r="F187" s="21">
        <v>1721995.6826860579</v>
      </c>
      <c r="G187">
        <f>_xlfn.XLOOKUP(A187,'BBG Data'!A:A,'BBG Data'!C:C)</f>
        <v>1969.28</v>
      </c>
      <c r="H187" s="2">
        <f t="shared" si="11"/>
        <v>3391091658</v>
      </c>
      <c r="I187" s="21">
        <v>481350555</v>
      </c>
      <c r="J187" s="16">
        <f>J186-$J$1*J186*_xlfn.XLOOKUP(A187,'BBG Data'!A:A,'BBG Data'!F:F)</f>
        <v>7500000000</v>
      </c>
      <c r="K187" s="2">
        <f>K186-K186*L187/360*_xlfn.XLOOKUP(A187,'BBG Data'!A:A,'BBG Data'!J:J)</f>
        <v>786850807</v>
      </c>
      <c r="L187" s="2">
        <v>90</v>
      </c>
      <c r="M187" s="2">
        <f>M186-M186*$M$1*_xlfn.XLOOKUP(A187,'BBG Data'!A:A,'BBG Data'!F:F)</f>
        <v>7453204896</v>
      </c>
      <c r="N187" s="2">
        <f>N186-N186*O187/360*_xlfn.XLOOKUP('Tether Assets'!A187,'BBG Data'!A:A,'BBG Data'!V:V)</f>
        <v>53044762609</v>
      </c>
      <c r="O187">
        <v>90</v>
      </c>
      <c r="P187" s="2">
        <f>P186-P186*Q187/360*_xlfn.XLOOKUP(A187,'BBG Data'!A:A,'BBG Data'!AC:AC)</f>
        <v>47680940</v>
      </c>
      <c r="Q187" s="2">
        <v>180</v>
      </c>
      <c r="R187" s="21">
        <v>5349078821</v>
      </c>
      <c r="S187" s="2">
        <f>S186-S186*T187/360*_xlfn.XLOOKUP('Tether Assets'!A187,'BBG Data'!A:A,'BBG Data'!AB:AB)</f>
        <v>140669244</v>
      </c>
      <c r="T187">
        <v>210</v>
      </c>
      <c r="U187" s="21">
        <f t="shared" si="15"/>
        <v>2138395675</v>
      </c>
      <c r="V187" s="2">
        <f t="shared" si="12"/>
        <v>81815510352.078552</v>
      </c>
      <c r="W187" s="25">
        <f t="shared" si="13"/>
        <v>9.7553025345116978E-2</v>
      </c>
      <c r="X187" s="2">
        <f t="shared" si="14"/>
        <v>0.64834604564258369</v>
      </c>
      <c r="Y187" s="13">
        <f>USDT_FinalReserves!G186/USDT_FinalReserves!$F186</f>
        <v>2.9828162278607257E-2</v>
      </c>
      <c r="Z187" s="2">
        <v>82224667360.43454</v>
      </c>
      <c r="AA187" s="2">
        <v>79772056639.102997</v>
      </c>
    </row>
    <row r="188" spans="1:27" s="2" customFormat="1" x14ac:dyDescent="0.3">
      <c r="A188" s="1">
        <v>45019</v>
      </c>
      <c r="B188">
        <v>0</v>
      </c>
      <c r="C188" s="20">
        <v>52798.709654711201</v>
      </c>
      <c r="D188" s="20">
        <f>_xlfn.XLOOKUP(A188,'BBG Data'!A:A,'BBG Data'!B:B)</f>
        <v>27588.080000000002</v>
      </c>
      <c r="E188" s="21">
        <f t="shared" si="10"/>
        <v>1456615025.850945</v>
      </c>
      <c r="F188" s="21">
        <v>1721995.6826860579</v>
      </c>
      <c r="G188">
        <f>_xlfn.XLOOKUP(A188,'BBG Data'!A:A,'BBG Data'!C:C)</f>
        <v>1984.65</v>
      </c>
      <c r="H188" s="2">
        <f t="shared" si="11"/>
        <v>3417558731.6428847</v>
      </c>
      <c r="I188" s="21">
        <v>481350555</v>
      </c>
      <c r="J188" s="16">
        <f>J187-$J$1*J187*_xlfn.XLOOKUP(A188,'BBG Data'!A:A,'BBG Data'!F:F)</f>
        <v>7500625000</v>
      </c>
      <c r="K188" s="2">
        <f>K187-K187*L188/360*_xlfn.XLOOKUP(A188,'BBG Data'!A:A,'BBG Data'!J:J)</f>
        <v>784474517.56286001</v>
      </c>
      <c r="L188" s="2">
        <v>90</v>
      </c>
      <c r="M188" s="2">
        <f>M187-M187*$M$1*_xlfn.XLOOKUP(A188,'BBG Data'!A:A,'BBG Data'!F:F)</f>
        <v>7454447096.816</v>
      </c>
      <c r="N188" s="2">
        <f>N187-N187*O188/360*_xlfn.XLOOKUP('Tether Assets'!A188,'BBG Data'!A:A,'BBG Data'!V:V)</f>
        <v>52951934274.434242</v>
      </c>
      <c r="O188">
        <v>90</v>
      </c>
      <c r="P188" s="2">
        <f>P187-P187*Q188/360*_xlfn.XLOOKUP(A188,'BBG Data'!A:A,'BBG Data'!AC:AC)</f>
        <v>48086227.99000001</v>
      </c>
      <c r="Q188" s="2">
        <v>180</v>
      </c>
      <c r="R188" s="21">
        <v>5349078821</v>
      </c>
      <c r="S188" s="2">
        <f>S187-S187*T188/360*_xlfn.XLOOKUP('Tether Assets'!A188,'BBG Data'!A:A,'BBG Data'!AB:AB)</f>
        <v>143565858.18269995</v>
      </c>
      <c r="T188">
        <v>210</v>
      </c>
      <c r="U188" s="21">
        <f t="shared" si="15"/>
        <v>2138395675</v>
      </c>
      <c r="V188" s="2">
        <f t="shared" si="12"/>
        <v>81726131783.479645</v>
      </c>
      <c r="W188" s="25">
        <f t="shared" si="13"/>
        <v>9.7667360253229307E-2</v>
      </c>
      <c r="X188" s="2">
        <f t="shared" si="14"/>
        <v>0.64791925322884425</v>
      </c>
      <c r="Y188" s="13">
        <f>USDT_FinalReserves!G187/USDT_FinalReserves!$F187</f>
        <v>2.9009555313275096E-2</v>
      </c>
      <c r="Z188" s="2">
        <v>82176566157.788574</v>
      </c>
      <c r="AA188" s="2">
        <v>79792660516.379196</v>
      </c>
    </row>
    <row r="189" spans="1:27" s="2" customFormat="1" x14ac:dyDescent="0.3">
      <c r="A189" s="1">
        <v>45020</v>
      </c>
      <c r="B189">
        <v>0</v>
      </c>
      <c r="C189" s="20">
        <v>52798.709654711201</v>
      </c>
      <c r="D189" s="20">
        <f>_xlfn.XLOOKUP(A189,'BBG Data'!A:A,'BBG Data'!B:B)</f>
        <v>28257.1</v>
      </c>
      <c r="E189" s="21">
        <f t="shared" si="10"/>
        <v>1491938418.5841398</v>
      </c>
      <c r="F189" s="21">
        <v>1721995.6826860579</v>
      </c>
      <c r="G189">
        <f>_xlfn.XLOOKUP(A189,'BBG Data'!A:A,'BBG Data'!C:C)</f>
        <v>2020.42</v>
      </c>
      <c r="H189" s="2">
        <f t="shared" si="11"/>
        <v>3479154517.2125649</v>
      </c>
      <c r="I189" s="21">
        <v>481350555</v>
      </c>
      <c r="J189" s="16">
        <f>J188-$J$1*J188*_xlfn.XLOOKUP(A189,'BBG Data'!A:A,'BBG Data'!F:F)</f>
        <v>7500833350.6944447</v>
      </c>
      <c r="K189" s="2">
        <f>K188-K188*L189/360*_xlfn.XLOOKUP(A189,'BBG Data'!A:A,'BBG Data'!J:J)</f>
        <v>781193452.89315331</v>
      </c>
      <c r="L189" s="2">
        <v>90</v>
      </c>
      <c r="M189" s="2">
        <f>M188-M188*$M$1*_xlfn.XLOOKUP(A189,'BBG Data'!A:A,'BBG Data'!F:F)</f>
        <v>7454861232.7658234</v>
      </c>
      <c r="N189" s="2">
        <f>N188-N188*O189/360*_xlfn.XLOOKUP('Tether Assets'!A189,'BBG Data'!A:A,'BBG Data'!V:V)</f>
        <v>52369462997.415474</v>
      </c>
      <c r="O189">
        <v>90</v>
      </c>
      <c r="P189" s="2">
        <f>P188-P188*Q189/360*_xlfn.XLOOKUP(A189,'BBG Data'!A:A,'BBG Data'!AC:AC)</f>
        <v>51259919.03734</v>
      </c>
      <c r="Q189" s="2">
        <v>180</v>
      </c>
      <c r="R189" s="21">
        <v>5349078821</v>
      </c>
      <c r="S189" s="2">
        <f>S188-S188*T189/360*_xlfn.XLOOKUP('Tether Assets'!A189,'BBG Data'!A:A,'BBG Data'!AB:AB)</f>
        <v>146664487.95514321</v>
      </c>
      <c r="T189">
        <v>210</v>
      </c>
      <c r="U189" s="21">
        <f t="shared" si="15"/>
        <v>2138395675</v>
      </c>
      <c r="V189" s="2">
        <f t="shared" si="12"/>
        <v>81244193427.55809</v>
      </c>
      <c r="W189" s="25">
        <f t="shared" si="13"/>
        <v>9.8249284889655661E-2</v>
      </c>
      <c r="X189" s="2">
        <f t="shared" si="14"/>
        <v>0.64459330307846607</v>
      </c>
      <c r="Y189" s="13">
        <f>USDT_FinalReserves!G188/USDT_FinalReserves!$F188</f>
        <v>2.4316707804825564E-2</v>
      </c>
      <c r="Z189" s="2">
        <v>81865498598.784195</v>
      </c>
      <c r="AA189" s="2">
        <v>79874799190.061203</v>
      </c>
    </row>
    <row r="190" spans="1:27" s="2" customFormat="1" x14ac:dyDescent="0.3">
      <c r="A190" s="1">
        <v>45021</v>
      </c>
      <c r="B190">
        <v>0</v>
      </c>
      <c r="C190" s="20">
        <v>52798.709654711201</v>
      </c>
      <c r="D190" s="20">
        <f>_xlfn.XLOOKUP(A190,'BBG Data'!A:A,'BBG Data'!B:B)</f>
        <v>28157.09</v>
      </c>
      <c r="E190" s="21">
        <f t="shared" si="10"/>
        <v>1486658019.6315722</v>
      </c>
      <c r="F190" s="21">
        <v>1721995.6826860579</v>
      </c>
      <c r="G190">
        <f>_xlfn.XLOOKUP(A190,'BBG Data'!A:A,'BBG Data'!C:C)</f>
        <v>2020.73</v>
      </c>
      <c r="H190" s="2">
        <f t="shared" si="11"/>
        <v>3479688335.874198</v>
      </c>
      <c r="I190" s="21">
        <v>481350555</v>
      </c>
      <c r="J190" s="16">
        <f>J189-$J$1*J189*_xlfn.XLOOKUP(A190,'BBG Data'!A:A,'BBG Data'!F:F)</f>
        <v>7501250063.6583719</v>
      </c>
      <c r="K190" s="2">
        <f>K189-K189*L190/360*_xlfn.XLOOKUP(A190,'BBG Data'!A:A,'BBG Data'!J:J)</f>
        <v>785228317.07734656</v>
      </c>
      <c r="L190" s="2">
        <v>90</v>
      </c>
      <c r="M190" s="2">
        <f>M189-M189*$M$1*_xlfn.XLOOKUP(A190,'BBG Data'!A:A,'BBG Data'!F:F)</f>
        <v>7455689550.6805754</v>
      </c>
      <c r="N190" s="2">
        <f>N189-N189*O190/360*_xlfn.XLOOKUP('Tether Assets'!A190,'BBG Data'!A:A,'BBG Data'!V:V)</f>
        <v>52042153853.681625</v>
      </c>
      <c r="O190">
        <v>90</v>
      </c>
      <c r="P190" s="2">
        <f>P189-P189*Q190/360*_xlfn.XLOOKUP(A190,'BBG Data'!A:A,'BBG Data'!AC:AC)</f>
        <v>49978421.061406508</v>
      </c>
      <c r="Q190" s="2">
        <v>180</v>
      </c>
      <c r="R190" s="21">
        <v>5349078821</v>
      </c>
      <c r="S190" s="2">
        <f>S189-S189*T190/360*_xlfn.XLOOKUP('Tether Assets'!A190,'BBG Data'!A:A,'BBG Data'!AB:AB)</f>
        <v>147922135.93935859</v>
      </c>
      <c r="T190">
        <v>210</v>
      </c>
      <c r="U190" s="21">
        <f t="shared" si="15"/>
        <v>2138395675</v>
      </c>
      <c r="V190" s="2">
        <f t="shared" si="12"/>
        <v>80917393748.604446</v>
      </c>
      <c r="W190" s="25">
        <f t="shared" si="13"/>
        <v>9.8651232434139605E-2</v>
      </c>
      <c r="X190" s="2">
        <f t="shared" si="14"/>
        <v>0.64315163208749759</v>
      </c>
      <c r="Y190" s="13">
        <f>USDT_FinalReserves!G189/USDT_FinalReserves!$F189</f>
        <v>2.6153066210295187E-2</v>
      </c>
      <c r="Z190" s="2">
        <v>82231677953.292526</v>
      </c>
      <c r="AA190" s="2">
        <v>80081067435.196396</v>
      </c>
    </row>
    <row r="191" spans="1:27" s="2" customFormat="1" x14ac:dyDescent="0.3">
      <c r="A191" s="1">
        <v>45022</v>
      </c>
      <c r="B191">
        <v>0</v>
      </c>
      <c r="C191" s="20">
        <v>52798.709654711201</v>
      </c>
      <c r="D191" s="20">
        <f>_xlfn.XLOOKUP(A191,'BBG Data'!A:A,'BBG Data'!B:B)</f>
        <v>27992.29</v>
      </c>
      <c r="E191" s="21">
        <f t="shared" si="10"/>
        <v>1477956792.2804759</v>
      </c>
      <c r="F191" s="21">
        <v>1721995.6826860579</v>
      </c>
      <c r="G191">
        <f>_xlfn.XLOOKUP(A191,'BBG Data'!A:A,'BBG Data'!C:C)</f>
        <v>2007.91</v>
      </c>
      <c r="H191" s="2">
        <f t="shared" si="11"/>
        <v>3457612351.2221627</v>
      </c>
      <c r="I191" s="21">
        <v>481350555</v>
      </c>
      <c r="J191" s="16">
        <f>J190-$J$1*J190*_xlfn.XLOOKUP(A191,'BBG Data'!A:A,'BBG Data'!F:F)</f>
        <v>7501250063.6583719</v>
      </c>
      <c r="K191" s="2">
        <f>K190-K190*L191/360*_xlfn.XLOOKUP(A191,'BBG Data'!A:A,'BBG Data'!J:J)</f>
        <v>789515663.68858874</v>
      </c>
      <c r="L191" s="2">
        <v>90</v>
      </c>
      <c r="M191" s="2">
        <f>M190-M190*$M$1*_xlfn.XLOOKUP(A191,'BBG Data'!A:A,'BBG Data'!F:F)</f>
        <v>7455689550.6805754</v>
      </c>
      <c r="N191" s="2">
        <f>N190-N190*O191/360*_xlfn.XLOOKUP('Tether Assets'!A191,'BBG Data'!A:A,'BBG Data'!V:V)</f>
        <v>51873016853.657158</v>
      </c>
      <c r="O191">
        <v>90</v>
      </c>
      <c r="P191" s="2">
        <f>P190-P190*Q191/360*_xlfn.XLOOKUP(A191,'BBG Data'!A:A,'BBG Data'!AC:AC)</f>
        <v>49003841.850709066</v>
      </c>
      <c r="Q191" s="2">
        <v>180</v>
      </c>
      <c r="R191" s="21">
        <v>5349078821</v>
      </c>
      <c r="S191" s="2">
        <f>S190-S190*T191/360*_xlfn.XLOOKUP('Tether Assets'!A191,'BBG Data'!A:A,'BBG Data'!AB:AB)</f>
        <v>148517522.53651449</v>
      </c>
      <c r="T191">
        <v>210</v>
      </c>
      <c r="U191" s="21">
        <f t="shared" si="15"/>
        <v>2138395675</v>
      </c>
      <c r="V191" s="2">
        <f t="shared" si="12"/>
        <v>80721387690.574554</v>
      </c>
      <c r="W191" s="25">
        <f t="shared" si="13"/>
        <v>9.8890775382327351E-2</v>
      </c>
      <c r="X191" s="2">
        <f t="shared" si="14"/>
        <v>0.64261800171844818</v>
      </c>
      <c r="Y191" s="13">
        <f>USDT_FinalReserves!G190/USDT_FinalReserves!$F190</f>
        <v>2.7715140625612783E-2</v>
      </c>
      <c r="Z191" s="2">
        <v>82424678433.423233</v>
      </c>
      <c r="AA191" s="2">
        <v>80140266879.619995</v>
      </c>
    </row>
    <row r="192" spans="1:27" s="2" customFormat="1" x14ac:dyDescent="0.3">
      <c r="A192" s="1">
        <v>45023</v>
      </c>
      <c r="B192">
        <v>0</v>
      </c>
      <c r="C192" s="20">
        <v>52798.709654711201</v>
      </c>
      <c r="D192" s="20">
        <f>_xlfn.XLOOKUP(A192,'BBG Data'!A:A,'BBG Data'!B:B)</f>
        <v>27890.37</v>
      </c>
      <c r="E192" s="21">
        <f t="shared" si="10"/>
        <v>1472575547.7924676</v>
      </c>
      <c r="F192" s="21">
        <v>1721995.6826860579</v>
      </c>
      <c r="G192">
        <f>_xlfn.XLOOKUP(A192,'BBG Data'!A:A,'BBG Data'!C:C)</f>
        <v>2007.91</v>
      </c>
      <c r="H192" s="2">
        <f t="shared" si="11"/>
        <v>3457612351.2221627</v>
      </c>
      <c r="I192" s="21">
        <v>481350555</v>
      </c>
      <c r="J192" s="16">
        <f>J191-$J$1*J191*_xlfn.XLOOKUP(A192,'BBG Data'!A:A,'BBG Data'!F:F)</f>
        <v>7501250063.6583719</v>
      </c>
      <c r="K192" s="2">
        <f>K191-K191*L192/360*_xlfn.XLOOKUP(A192,'BBG Data'!A:A,'BBG Data'!J:J)</f>
        <v>787634642.61985075</v>
      </c>
      <c r="L192" s="2">
        <v>90</v>
      </c>
      <c r="M192" s="2">
        <f>M191-M191*$M$1*_xlfn.XLOOKUP(A192,'BBG Data'!A:A,'BBG Data'!F:F)</f>
        <v>7455689550.6805754</v>
      </c>
      <c r="N192" s="2">
        <f>N191-N191*O192/360*_xlfn.XLOOKUP('Tether Assets'!A192,'BBG Data'!A:A,'BBG Data'!V:V)</f>
        <v>51626620023.602287</v>
      </c>
      <c r="O192">
        <v>90</v>
      </c>
      <c r="P192" s="2">
        <f>P191-P191*Q192/360*_xlfn.XLOOKUP(A192,'BBG Data'!A:A,'BBG Data'!AC:AC)</f>
        <v>46651657.441875048</v>
      </c>
      <c r="Q192" s="2">
        <v>180</v>
      </c>
      <c r="R192" s="21">
        <v>5349078821</v>
      </c>
      <c r="S192" s="2">
        <f>S191-S191*T192/360*_xlfn.XLOOKUP('Tether Assets'!A192,'BBG Data'!A:A,'BBG Data'!AB:AB)</f>
        <v>139273544.4046376</v>
      </c>
      <c r="T192">
        <v>210</v>
      </c>
      <c r="U192" s="21">
        <f t="shared" si="15"/>
        <v>2138395675</v>
      </c>
      <c r="V192" s="2">
        <f t="shared" si="12"/>
        <v>80456132432.422226</v>
      </c>
      <c r="W192" s="25">
        <f t="shared" si="13"/>
        <v>9.92168076853958E-2</v>
      </c>
      <c r="X192" s="2">
        <f t="shared" si="14"/>
        <v>0.64167414543528045</v>
      </c>
      <c r="Y192" s="13">
        <f>USDT_FinalReserves!G191/USDT_FinalReserves!$F191</f>
        <v>2.6872550096583746E-2</v>
      </c>
      <c r="Z192" s="2">
        <v>82403055511.747192</v>
      </c>
      <c r="AA192" s="2">
        <v>80188675274.396194</v>
      </c>
    </row>
    <row r="193" spans="1:27" s="2" customFormat="1" x14ac:dyDescent="0.3">
      <c r="A193" s="1">
        <v>45024</v>
      </c>
      <c r="B193">
        <v>0</v>
      </c>
      <c r="C193" s="20">
        <v>52798.709654711201</v>
      </c>
      <c r="D193" s="20">
        <f>_xlfn.XLOOKUP(A193,'BBG Data'!A:A,'BBG Data'!B:B)</f>
        <v>27932.43</v>
      </c>
      <c r="E193" s="21">
        <f t="shared" si="10"/>
        <v>1474796261.5205448</v>
      </c>
      <c r="F193" s="21">
        <v>1721995.6826860579</v>
      </c>
      <c r="G193">
        <f>_xlfn.XLOOKUP(A193,'BBG Data'!A:A,'BBG Data'!C:C)</f>
        <v>2007.91</v>
      </c>
      <c r="H193" s="2">
        <f t="shared" si="11"/>
        <v>3457612351.2221627</v>
      </c>
      <c r="I193" s="21">
        <v>481350555</v>
      </c>
      <c r="J193" s="16">
        <f>J192-$J$1*J192*_xlfn.XLOOKUP(A193,'BBG Data'!A:A,'BBG Data'!F:F)</f>
        <v>7501250063.6583719</v>
      </c>
      <c r="K193" s="2">
        <f>K192-K192*L193/360*_xlfn.XLOOKUP(A193,'BBG Data'!A:A,'BBG Data'!J:J)</f>
        <v>787634642.61985075</v>
      </c>
      <c r="L193" s="2">
        <v>90</v>
      </c>
      <c r="M193" s="2">
        <f>M192-M192*$M$1*_xlfn.XLOOKUP(A193,'BBG Data'!A:A,'BBG Data'!F:F)</f>
        <v>7455689550.6805754</v>
      </c>
      <c r="N193" s="2">
        <f>N192-N192*O193/360*_xlfn.XLOOKUP('Tether Assets'!A193,'BBG Data'!A:A,'BBG Data'!V:V)</f>
        <v>51626620023.602287</v>
      </c>
      <c r="O193">
        <v>90</v>
      </c>
      <c r="P193" s="2">
        <f>P192-P192*Q193/360*_xlfn.XLOOKUP(A193,'BBG Data'!A:A,'BBG Data'!AC:AC)</f>
        <v>46651657.441875048</v>
      </c>
      <c r="Q193" s="2">
        <v>180</v>
      </c>
      <c r="R193" s="21">
        <v>5349078821</v>
      </c>
      <c r="S193" s="2">
        <f>S192-S192*T193/360*_xlfn.XLOOKUP('Tether Assets'!A193,'BBG Data'!A:A,'BBG Data'!AB:AB)</f>
        <v>139273544.4046376</v>
      </c>
      <c r="T193">
        <v>210</v>
      </c>
      <c r="U193" s="21">
        <f t="shared" si="15"/>
        <v>2138395675</v>
      </c>
      <c r="V193" s="2">
        <f t="shared" si="12"/>
        <v>80458353146.150299</v>
      </c>
      <c r="W193" s="25">
        <f t="shared" si="13"/>
        <v>9.9214069223592063E-2</v>
      </c>
      <c r="X193" s="2">
        <f t="shared" si="14"/>
        <v>0.64165643472498135</v>
      </c>
      <c r="Y193" s="13">
        <f>USDT_FinalReserves!G192/USDT_FinalReserves!$F192</f>
        <v>3.0097075321271975E-2</v>
      </c>
      <c r="Z193" s="2">
        <v>82759105449.90065</v>
      </c>
      <c r="AA193" s="2">
        <v>80268298419.6539</v>
      </c>
    </row>
    <row r="194" spans="1:27" s="2" customFormat="1" x14ac:dyDescent="0.3">
      <c r="A194" s="1">
        <v>45025</v>
      </c>
      <c r="B194">
        <v>0</v>
      </c>
      <c r="C194" s="20">
        <v>52798.709654711201</v>
      </c>
      <c r="D194" s="20">
        <f>_xlfn.XLOOKUP(A194,'BBG Data'!A:A,'BBG Data'!B:B)</f>
        <v>28136.46</v>
      </c>
      <c r="E194" s="21">
        <f t="shared" si="10"/>
        <v>1485568782.2513955</v>
      </c>
      <c r="F194" s="21">
        <v>1721995.6826860579</v>
      </c>
      <c r="G194">
        <f>_xlfn.XLOOKUP(A194,'BBG Data'!A:A,'BBG Data'!C:C)</f>
        <v>2007.91</v>
      </c>
      <c r="H194" s="2">
        <f t="shared" si="11"/>
        <v>3457612351.2221627</v>
      </c>
      <c r="I194" s="21">
        <v>481350555</v>
      </c>
      <c r="J194" s="16">
        <f>J193-$J$1*J193*_xlfn.XLOOKUP(A194,'BBG Data'!A:A,'BBG Data'!F:F)</f>
        <v>7501250063.6583719</v>
      </c>
      <c r="K194" s="2">
        <f>K193-K193*L194/360*_xlfn.XLOOKUP(A194,'BBG Data'!A:A,'BBG Data'!J:J)</f>
        <v>787634642.61985075</v>
      </c>
      <c r="L194" s="2">
        <v>90</v>
      </c>
      <c r="M194" s="2">
        <f>M193-M193*$M$1*_xlfn.XLOOKUP(A194,'BBG Data'!A:A,'BBG Data'!F:F)</f>
        <v>7455689550.6805754</v>
      </c>
      <c r="N194" s="2">
        <f>N193-N193*O194/360*_xlfn.XLOOKUP('Tether Assets'!A194,'BBG Data'!A:A,'BBG Data'!V:V)</f>
        <v>51626620023.602287</v>
      </c>
      <c r="O194">
        <v>90</v>
      </c>
      <c r="P194" s="2">
        <f>P193-P193*Q194/360*_xlfn.XLOOKUP(A194,'BBG Data'!A:A,'BBG Data'!AC:AC)</f>
        <v>46651657.441875048</v>
      </c>
      <c r="Q194" s="2">
        <v>180</v>
      </c>
      <c r="R194" s="21">
        <v>5349078821</v>
      </c>
      <c r="S194" s="2">
        <f>S193-S193*T194/360*_xlfn.XLOOKUP('Tether Assets'!A194,'BBG Data'!A:A,'BBG Data'!AB:AB)</f>
        <v>139273544.4046376</v>
      </c>
      <c r="T194">
        <v>210</v>
      </c>
      <c r="U194" s="21">
        <f t="shared" si="15"/>
        <v>2138395675</v>
      </c>
      <c r="V194" s="2">
        <f t="shared" si="12"/>
        <v>80469125666.881149</v>
      </c>
      <c r="W194" s="25">
        <f t="shared" si="13"/>
        <v>9.9200787289575182E-2</v>
      </c>
      <c r="X194" s="2">
        <f t="shared" si="14"/>
        <v>0.6415705352301394</v>
      </c>
      <c r="Y194" s="13">
        <f>USDT_FinalReserves!G193/USDT_FinalReserves!$F193</f>
        <v>3.0200150421246089E-2</v>
      </c>
      <c r="Z194" s="2">
        <v>82807661557.285049</v>
      </c>
      <c r="AA194" s="2">
        <v>80306857722.223404</v>
      </c>
    </row>
    <row r="195" spans="1:27" s="2" customFormat="1" x14ac:dyDescent="0.3">
      <c r="A195" s="1">
        <v>45026</v>
      </c>
      <c r="B195">
        <v>0</v>
      </c>
      <c r="C195" s="20">
        <v>52798.709654711201</v>
      </c>
      <c r="D195" s="20">
        <f>_xlfn.XLOOKUP(A195,'BBG Data'!A:A,'BBG Data'!B:B)</f>
        <v>29142.36</v>
      </c>
      <c r="E195" s="21">
        <f t="shared" si="10"/>
        <v>1538679004.2930696</v>
      </c>
      <c r="F195" s="21">
        <v>1721995.6826860579</v>
      </c>
      <c r="G195">
        <f>_xlfn.XLOOKUP(A195,'BBG Data'!A:A,'BBG Data'!C:C)</f>
        <v>1991.48</v>
      </c>
      <c r="H195" s="2">
        <f t="shared" si="11"/>
        <v>3429319962.1556306</v>
      </c>
      <c r="I195" s="21">
        <v>481350555</v>
      </c>
      <c r="J195" s="16">
        <f>J194-$J$1*J194*_xlfn.XLOOKUP(A195,'BBG Data'!A:A,'BBG Data'!F:F)</f>
        <v>7501250063.6583719</v>
      </c>
      <c r="K195" s="2">
        <f>K194-K194*L195/360*_xlfn.XLOOKUP(A195,'BBG Data'!A:A,'BBG Data'!J:J)</f>
        <v>776948409.60610592</v>
      </c>
      <c r="L195" s="2">
        <v>90</v>
      </c>
      <c r="M195" s="2">
        <f>M194-M194*$M$1*_xlfn.XLOOKUP(A195,'BBG Data'!A:A,'BBG Data'!F:F)</f>
        <v>7455689550.6805754</v>
      </c>
      <c r="N195" s="2">
        <f>N194-N194*O195/360*_xlfn.XLOOKUP('Tether Assets'!A195,'BBG Data'!A:A,'BBG Data'!V:V)</f>
        <v>49884221597.80571</v>
      </c>
      <c r="O195">
        <v>90</v>
      </c>
      <c r="P195" s="2">
        <f>P194-P194*Q195/360*_xlfn.XLOOKUP(A195,'BBG Data'!A:A,'BBG Data'!AC:AC)</f>
        <v>46371747.497223787</v>
      </c>
      <c r="Q195" s="2">
        <v>180</v>
      </c>
      <c r="R195" s="21">
        <v>5349078821</v>
      </c>
      <c r="S195" s="2">
        <f>S194-S194*T195/360*_xlfn.XLOOKUP('Tether Assets'!A195,'BBG Data'!A:A,'BBG Data'!AB:AB)</f>
        <v>137616189.22622246</v>
      </c>
      <c r="T195">
        <v>210</v>
      </c>
      <c r="U195" s="21">
        <f t="shared" si="15"/>
        <v>2138395675</v>
      </c>
      <c r="V195" s="2">
        <f t="shared" si="12"/>
        <v>78738921575.922913</v>
      </c>
      <c r="W195" s="25">
        <f t="shared" si="13"/>
        <v>0.10138061912571739</v>
      </c>
      <c r="X195" s="2">
        <f t="shared" si="14"/>
        <v>0.63353955832003039</v>
      </c>
      <c r="Y195" s="13">
        <f>USDT_FinalReserves!G194/USDT_FinalReserves!$F194</f>
        <v>8.7571306146303485E-3</v>
      </c>
      <c r="Z195" s="2">
        <v>81020319860.990417</v>
      </c>
      <c r="AA195" s="2">
        <v>80310814337.528595</v>
      </c>
    </row>
    <row r="196" spans="1:27" s="2" customFormat="1" x14ac:dyDescent="0.3">
      <c r="A196" s="1">
        <v>45027</v>
      </c>
      <c r="B196">
        <v>0</v>
      </c>
      <c r="C196" s="20">
        <v>52798.709654711201</v>
      </c>
      <c r="D196" s="20">
        <f>_xlfn.XLOOKUP(A196,'BBG Data'!A:A,'BBG Data'!B:B)</f>
        <v>30192.1</v>
      </c>
      <c r="E196" s="21">
        <f t="shared" ref="E196:E259" si="16">C196*D196</f>
        <v>1594103921.766006</v>
      </c>
      <c r="F196" s="21">
        <v>1721995.6826860579</v>
      </c>
      <c r="G196">
        <f>_xlfn.XLOOKUP(A196,'BBG Data'!A:A,'BBG Data'!C:C)</f>
        <v>2003.62</v>
      </c>
      <c r="H196" s="2">
        <f t="shared" ref="H196:H259" si="17">G196*F196</f>
        <v>3450224989.7434392</v>
      </c>
      <c r="I196" s="21">
        <v>481350555</v>
      </c>
      <c r="J196" s="16">
        <f>J195-$J$1*J195*_xlfn.XLOOKUP(A196,'BBG Data'!A:A,'BBG Data'!F:F)</f>
        <v>7501458431.7156954</v>
      </c>
      <c r="K196" s="2">
        <f>K195-K195*L196/360*_xlfn.XLOOKUP(A196,'BBG Data'!A:A,'BBG Data'!J:J)</f>
        <v>773461853.6179986</v>
      </c>
      <c r="L196" s="2">
        <v>90</v>
      </c>
      <c r="M196" s="2">
        <f>M195-M195*$M$1*_xlfn.XLOOKUP(A196,'BBG Data'!A:A,'BBG Data'!F:F)</f>
        <v>7456103755.6556129</v>
      </c>
      <c r="N196" s="2">
        <f>N195-N195*O196/360*_xlfn.XLOOKUP('Tether Assets'!A196,'BBG Data'!A:A,'BBG Data'!V:V)</f>
        <v>49934105819.403511</v>
      </c>
      <c r="O196">
        <v>90</v>
      </c>
      <c r="P196" s="2">
        <f>P195-P195*Q196/360*_xlfn.XLOOKUP(A196,'BBG Data'!A:A,'BBG Data'!AC:AC)</f>
        <v>45792100.653508484</v>
      </c>
      <c r="Q196" s="2">
        <v>180</v>
      </c>
      <c r="R196" s="21">
        <v>5349078821</v>
      </c>
      <c r="S196" s="2">
        <f>S195-S195*T196/360*_xlfn.XLOOKUP('Tether Assets'!A196,'BBG Data'!A:A,'BBG Data'!AB:AB)</f>
        <v>138772165.21572268</v>
      </c>
      <c r="T196">
        <v>210</v>
      </c>
      <c r="U196" s="21">
        <f t="shared" si="15"/>
        <v>2138395675</v>
      </c>
      <c r="V196" s="2">
        <f t="shared" ref="V196:V259" si="18">U196+S196+R196+P196+N196+M196+K196+J196+I196+H196+E196+B196</f>
        <v>78862848088.7715</v>
      </c>
      <c r="W196" s="25">
        <f t="shared" ref="W196:W259" si="19">(I196+J196)/V196</f>
        <v>0.10122394993558809</v>
      </c>
      <c r="X196" s="2">
        <f t="shared" ref="X196:X259" si="20">N196/V196</f>
        <v>0.63317654674600998</v>
      </c>
      <c r="Y196" s="13">
        <f>USDT_FinalReserves!G195/USDT_FinalReserves!$F195</f>
        <v>3.1594469652368146E-2</v>
      </c>
      <c r="Z196" s="2">
        <v>83013575024.186859</v>
      </c>
      <c r="AA196" s="2">
        <v>80390805147.350601</v>
      </c>
    </row>
    <row r="197" spans="1:27" s="2" customFormat="1" x14ac:dyDescent="0.3">
      <c r="A197" s="1">
        <v>45028</v>
      </c>
      <c r="B197">
        <v>0</v>
      </c>
      <c r="C197" s="20">
        <v>52798.709654711201</v>
      </c>
      <c r="D197" s="20">
        <f>_xlfn.XLOOKUP(A197,'BBG Data'!A:A,'BBG Data'!B:B)</f>
        <v>29968.01</v>
      </c>
      <c r="E197" s="21">
        <f t="shared" si="16"/>
        <v>1582272258.9194818</v>
      </c>
      <c r="F197" s="21">
        <v>1721995.6826860579</v>
      </c>
      <c r="G197">
        <f>_xlfn.XLOOKUP(A197,'BBG Data'!A:A,'BBG Data'!C:C)</f>
        <v>2014.93</v>
      </c>
      <c r="H197" s="2">
        <f t="shared" si="17"/>
        <v>3469700760.9146185</v>
      </c>
      <c r="I197" s="21">
        <v>481350555</v>
      </c>
      <c r="J197" s="16">
        <f>J196-$J$1*J196*_xlfn.XLOOKUP(A197,'BBG Data'!A:A,'BBG Data'!F:F)</f>
        <v>7501458431.7156954</v>
      </c>
      <c r="K197" s="2">
        <f>K196-K196*L197/360*_xlfn.XLOOKUP(A197,'BBG Data'!A:A,'BBG Data'!J:J)</f>
        <v>770897827.57325494</v>
      </c>
      <c r="L197" s="2">
        <v>90</v>
      </c>
      <c r="M197" s="2">
        <f>M196-M196*$M$1*_xlfn.XLOOKUP(A197,'BBG Data'!A:A,'BBG Data'!F:F)</f>
        <v>7456103755.6556129</v>
      </c>
      <c r="N197" s="2">
        <f>N196-N196*O197/360*_xlfn.XLOOKUP('Tether Assets'!A197,'BBG Data'!A:A,'BBG Data'!V:V)</f>
        <v>49696918816.761353</v>
      </c>
      <c r="O197">
        <v>90</v>
      </c>
      <c r="P197" s="2">
        <f>P196-P196*Q197/360*_xlfn.XLOOKUP(A197,'BBG Data'!A:A,'BBG Data'!AC:AC)</f>
        <v>46089749.307756305</v>
      </c>
      <c r="Q197" s="2">
        <v>180</v>
      </c>
      <c r="R197" s="21">
        <v>5349078821</v>
      </c>
      <c r="S197" s="2">
        <f>S196-S196*T197/360*_xlfn.XLOOKUP('Tether Assets'!A197,'BBG Data'!A:A,'BBG Data'!AB:AB)</f>
        <v>140431649.02476072</v>
      </c>
      <c r="T197">
        <v>210</v>
      </c>
      <c r="U197" s="21">
        <f t="shared" si="15"/>
        <v>2138395675</v>
      </c>
      <c r="V197" s="2">
        <f t="shared" si="18"/>
        <v>78632698300.872528</v>
      </c>
      <c r="W197" s="25">
        <f t="shared" si="19"/>
        <v>0.10152022198412992</v>
      </c>
      <c r="X197" s="2">
        <f t="shared" si="20"/>
        <v>0.63201339761489406</v>
      </c>
      <c r="Y197" s="13">
        <f>USDT_FinalReserves!G196/USDT_FinalReserves!$F196</f>
        <v>2.7231420441356964E-2</v>
      </c>
      <c r="Z197" s="2">
        <v>82780485500.432739</v>
      </c>
      <c r="AA197" s="2">
        <v>80526255295.430801</v>
      </c>
    </row>
    <row r="198" spans="1:27" s="2" customFormat="1" x14ac:dyDescent="0.3">
      <c r="A198" s="1">
        <v>45029</v>
      </c>
      <c r="B198">
        <v>0</v>
      </c>
      <c r="C198" s="20">
        <v>52798.709654711201</v>
      </c>
      <c r="D198" s="20">
        <f>_xlfn.XLOOKUP(A198,'BBG Data'!A:A,'BBG Data'!B:B)</f>
        <v>30285.33</v>
      </c>
      <c r="E198" s="21">
        <f t="shared" si="16"/>
        <v>1599026345.4671149</v>
      </c>
      <c r="F198" s="21">
        <v>1721995.6826860579</v>
      </c>
      <c r="G198">
        <f>_xlfn.XLOOKUP(A198,'BBG Data'!A:A,'BBG Data'!C:C)</f>
        <v>2040.22</v>
      </c>
      <c r="H198" s="2">
        <f t="shared" si="17"/>
        <v>3513250031.7297492</v>
      </c>
      <c r="I198" s="21">
        <v>481350555</v>
      </c>
      <c r="J198" s="16">
        <f>J197-$J$1*J197*_xlfn.XLOOKUP(A198,'BBG Data'!A:A,'BBG Data'!F:F)</f>
        <v>7501458431.7156954</v>
      </c>
      <c r="K198" s="2">
        <f>K197-K197*L198/360*_xlfn.XLOOKUP(A198,'BBG Data'!A:A,'BBG Data'!J:J)</f>
        <v>771581999.39522612</v>
      </c>
      <c r="L198" s="2">
        <v>90</v>
      </c>
      <c r="M198" s="2">
        <f>M197-M197*$M$1*_xlfn.XLOOKUP(A198,'BBG Data'!A:A,'BBG Data'!F:F)</f>
        <v>7456103755.6556129</v>
      </c>
      <c r="N198" s="2">
        <f>N197-N197*O198/360*_xlfn.XLOOKUP('Tether Assets'!A198,'BBG Data'!A:A,'BBG Data'!V:V)</f>
        <v>49771464194.986488</v>
      </c>
      <c r="O198">
        <v>90</v>
      </c>
      <c r="P198" s="2">
        <f>P197-P197*Q198/360*_xlfn.XLOOKUP(A198,'BBG Data'!A:A,'BBG Data'!AC:AC)</f>
        <v>46320198.054295078</v>
      </c>
      <c r="Q198" s="2">
        <v>180</v>
      </c>
      <c r="R198" s="21">
        <v>5349078821</v>
      </c>
      <c r="S198" s="2">
        <f>S197-S197*T198/360*_xlfn.XLOOKUP('Tether Assets'!A198,'BBG Data'!A:A,'BBG Data'!AB:AB)</f>
        <v>141275409.18265116</v>
      </c>
      <c r="T198">
        <v>210</v>
      </c>
      <c r="U198" s="21">
        <f t="shared" si="15"/>
        <v>2138395675</v>
      </c>
      <c r="V198" s="2">
        <f t="shared" si="18"/>
        <v>78769305417.186829</v>
      </c>
      <c r="W198" s="25">
        <f t="shared" si="19"/>
        <v>0.10134415867242001</v>
      </c>
      <c r="X198" s="2">
        <f t="shared" si="20"/>
        <v>0.63186369273387999</v>
      </c>
      <c r="Y198" s="13">
        <f>USDT_FinalReserves!G197/USDT_FinalReserves!$F197</f>
        <v>3.1752422909320878E-2</v>
      </c>
      <c r="Z198" s="2">
        <v>83312980414.399475</v>
      </c>
      <c r="AA198" s="2">
        <v>80667591426.445496</v>
      </c>
    </row>
    <row r="199" spans="1:27" s="2" customFormat="1" x14ac:dyDescent="0.3">
      <c r="A199" s="1">
        <v>45030</v>
      </c>
      <c r="B199">
        <v>0</v>
      </c>
      <c r="C199" s="20">
        <v>52798.709654711201</v>
      </c>
      <c r="D199" s="20">
        <f>_xlfn.XLOOKUP(A199,'BBG Data'!A:A,'BBG Data'!B:B)</f>
        <v>30470.31</v>
      </c>
      <c r="E199" s="21">
        <f t="shared" si="16"/>
        <v>1608793050.7790434</v>
      </c>
      <c r="F199" s="21">
        <v>1721995.6826860579</v>
      </c>
      <c r="G199">
        <f>_xlfn.XLOOKUP(A199,'BBG Data'!A:A,'BBG Data'!C:C)</f>
        <v>2004.17</v>
      </c>
      <c r="H199" s="2">
        <f t="shared" si="17"/>
        <v>3451172087.3689165</v>
      </c>
      <c r="I199" s="21">
        <v>481350555</v>
      </c>
      <c r="J199" s="16">
        <f>J198-$J$1*J198*_xlfn.XLOOKUP(A199,'BBG Data'!A:A,'BBG Data'!F:F)</f>
        <v>7501458431.7156954</v>
      </c>
      <c r="K199" s="2">
        <f>K198-K198*L199/360*_xlfn.XLOOKUP(A199,'BBG Data'!A:A,'BBG Data'!J:J)</f>
        <v>772438455.41455483</v>
      </c>
      <c r="L199" s="2">
        <v>90</v>
      </c>
      <c r="M199" s="2">
        <f>M198-M198*$M$1*_xlfn.XLOOKUP(A199,'BBG Data'!A:A,'BBG Data'!F:F)</f>
        <v>7456103755.6556129</v>
      </c>
      <c r="N199" s="2">
        <f>N198-N198*O199/360*_xlfn.XLOOKUP('Tether Assets'!A199,'BBG Data'!A:A,'BBG Data'!V:V)</f>
        <v>49161763758.597908</v>
      </c>
      <c r="O199">
        <v>90</v>
      </c>
      <c r="P199" s="2">
        <f>P198-P198*Q199/360*_xlfn.XLOOKUP(A199,'BBG Data'!A:A,'BBG Data'!AC:AC)</f>
        <v>44328429.53796038</v>
      </c>
      <c r="Q199" s="2">
        <v>180</v>
      </c>
      <c r="R199" s="21">
        <v>5349078821</v>
      </c>
      <c r="S199" s="2">
        <f>S198-S198*T199/360*_xlfn.XLOOKUP('Tether Assets'!A199,'BBG Data'!A:A,'BBG Data'!AB:AB)</f>
        <v>135292395.60376593</v>
      </c>
      <c r="T199">
        <v>210</v>
      </c>
      <c r="U199" s="21">
        <f t="shared" si="15"/>
        <v>2138395675</v>
      </c>
      <c r="V199" s="2">
        <f t="shared" si="18"/>
        <v>78100175415.673447</v>
      </c>
      <c r="W199" s="25">
        <f t="shared" si="19"/>
        <v>0.1022124335089992</v>
      </c>
      <c r="X199" s="2">
        <f t="shared" si="20"/>
        <v>0.62947059333661792</v>
      </c>
      <c r="Y199" s="13">
        <f>USDT_FinalReserves!G198/USDT_FinalReserves!$F198</f>
        <v>2.1760348022158926E-2</v>
      </c>
      <c r="Z199" s="2">
        <v>82685842592.719528</v>
      </c>
      <c r="AA199" s="2">
        <v>80886569881.3965</v>
      </c>
    </row>
    <row r="200" spans="1:27" s="2" customFormat="1" x14ac:dyDescent="0.3">
      <c r="A200" s="1">
        <v>45031</v>
      </c>
      <c r="B200">
        <v>0</v>
      </c>
      <c r="C200" s="20">
        <v>52798.709654711201</v>
      </c>
      <c r="D200" s="20">
        <f>_xlfn.XLOOKUP(A200,'BBG Data'!A:A,'BBG Data'!B:B)</f>
        <v>30312.22</v>
      </c>
      <c r="E200" s="21">
        <f t="shared" si="16"/>
        <v>1600446102.7697301</v>
      </c>
      <c r="F200" s="21">
        <v>1721995.6826860579</v>
      </c>
      <c r="G200">
        <f>_xlfn.XLOOKUP(A200,'BBG Data'!A:A,'BBG Data'!C:C)</f>
        <v>2004.17</v>
      </c>
      <c r="H200" s="2">
        <f t="shared" si="17"/>
        <v>3451172087.3689165</v>
      </c>
      <c r="I200" s="21">
        <v>481350555</v>
      </c>
      <c r="J200" s="16">
        <f>J199-$J$1*J199*_xlfn.XLOOKUP(A200,'BBG Data'!A:A,'BBG Data'!F:F)</f>
        <v>7501458431.7156954</v>
      </c>
      <c r="K200" s="2">
        <f>K199-K199*L200/360*_xlfn.XLOOKUP(A200,'BBG Data'!A:A,'BBG Data'!J:J)</f>
        <v>772438455.41455483</v>
      </c>
      <c r="L200" s="2">
        <v>90</v>
      </c>
      <c r="M200" s="2">
        <f>M199-M199*$M$1*_xlfn.XLOOKUP(A200,'BBG Data'!A:A,'BBG Data'!F:F)</f>
        <v>7456103755.6556129</v>
      </c>
      <c r="N200" s="2">
        <f>N199-N199*O200/360*_xlfn.XLOOKUP('Tether Assets'!A200,'BBG Data'!A:A,'BBG Data'!V:V)</f>
        <v>49161763758.597908</v>
      </c>
      <c r="O200">
        <v>90</v>
      </c>
      <c r="P200" s="2">
        <f>P199-P199*Q200/360*_xlfn.XLOOKUP(A200,'BBG Data'!A:A,'BBG Data'!AC:AC)</f>
        <v>44328429.53796038</v>
      </c>
      <c r="Q200" s="2">
        <v>180</v>
      </c>
      <c r="R200" s="21">
        <v>5349078821</v>
      </c>
      <c r="S200" s="2">
        <f>S199-S199*T200/360*_xlfn.XLOOKUP('Tether Assets'!A200,'BBG Data'!A:A,'BBG Data'!AB:AB)</f>
        <v>135292395.60376593</v>
      </c>
      <c r="T200">
        <v>210</v>
      </c>
      <c r="U200" s="21">
        <f t="shared" si="15"/>
        <v>2138395675</v>
      </c>
      <c r="V200" s="2">
        <f t="shared" si="18"/>
        <v>78091828467.664139</v>
      </c>
      <c r="W200" s="25">
        <f t="shared" si="19"/>
        <v>0.10222335861966884</v>
      </c>
      <c r="X200" s="2">
        <f t="shared" si="20"/>
        <v>0.62953787513061699</v>
      </c>
      <c r="Y200" s="13">
        <f>USDT_FinalReserves!G199/USDT_FinalReserves!$F199</f>
        <v>2.9966632286170605E-2</v>
      </c>
      <c r="Z200" s="2">
        <v>83367507330.87558</v>
      </c>
      <c r="AA200" s="2">
        <v>80869263894.076599</v>
      </c>
    </row>
    <row r="201" spans="1:27" s="2" customFormat="1" x14ac:dyDescent="0.3">
      <c r="A201" s="1">
        <v>45032</v>
      </c>
      <c r="B201">
        <v>0</v>
      </c>
      <c r="C201" s="20">
        <v>52798.709654711201</v>
      </c>
      <c r="D201" s="20">
        <f>_xlfn.XLOOKUP(A201,'BBG Data'!A:A,'BBG Data'!B:B)</f>
        <v>30361</v>
      </c>
      <c r="E201" s="21">
        <f t="shared" si="16"/>
        <v>1603021623.8266869</v>
      </c>
      <c r="F201" s="21">
        <v>1721995.6826860579</v>
      </c>
      <c r="G201">
        <f>_xlfn.XLOOKUP(A201,'BBG Data'!A:A,'BBG Data'!C:C)</f>
        <v>2004.17</v>
      </c>
      <c r="H201" s="2">
        <f t="shared" si="17"/>
        <v>3451172087.3689165</v>
      </c>
      <c r="I201" s="21">
        <v>481350555</v>
      </c>
      <c r="J201" s="16">
        <f>J200-$J$1*J200*_xlfn.XLOOKUP(A201,'BBG Data'!A:A,'BBG Data'!F:F)</f>
        <v>7501458431.7156954</v>
      </c>
      <c r="K201" s="2">
        <f>K200-K200*L201/360*_xlfn.XLOOKUP(A201,'BBG Data'!A:A,'BBG Data'!J:J)</f>
        <v>772438455.41455483</v>
      </c>
      <c r="L201" s="2">
        <v>90</v>
      </c>
      <c r="M201" s="2">
        <f>M200-M200*$M$1*_xlfn.XLOOKUP(A201,'BBG Data'!A:A,'BBG Data'!F:F)</f>
        <v>7456103755.6556129</v>
      </c>
      <c r="N201" s="2">
        <f>N200-N200*O201/360*_xlfn.XLOOKUP('Tether Assets'!A201,'BBG Data'!A:A,'BBG Data'!V:V)</f>
        <v>49161763758.597908</v>
      </c>
      <c r="O201">
        <v>90</v>
      </c>
      <c r="P201" s="2">
        <f>P200-P200*Q201/360*_xlfn.XLOOKUP(A201,'BBG Data'!A:A,'BBG Data'!AC:AC)</f>
        <v>44328429.53796038</v>
      </c>
      <c r="Q201" s="2">
        <v>180</v>
      </c>
      <c r="R201" s="21">
        <v>5349078821</v>
      </c>
      <c r="S201" s="2">
        <f>S200-S200*T201/360*_xlfn.XLOOKUP('Tether Assets'!A201,'BBG Data'!A:A,'BBG Data'!AB:AB)</f>
        <v>135292395.60376593</v>
      </c>
      <c r="T201">
        <v>210</v>
      </c>
      <c r="U201" s="21">
        <f t="shared" si="15"/>
        <v>2138395675</v>
      </c>
      <c r="V201" s="2">
        <f t="shared" si="18"/>
        <v>78094403988.7211</v>
      </c>
      <c r="W201" s="25">
        <f t="shared" si="19"/>
        <v>0.10221998733569469</v>
      </c>
      <c r="X201" s="2">
        <f t="shared" si="20"/>
        <v>0.62951711323257131</v>
      </c>
      <c r="Y201" s="13">
        <f>USDT_FinalReserves!G200/USDT_FinalReserves!$F200</f>
        <v>3.0102292379140035E-2</v>
      </c>
      <c r="Z201" s="2">
        <v>83506750270.925018</v>
      </c>
      <c r="AA201" s="2">
        <v>80993005658.637802</v>
      </c>
    </row>
    <row r="202" spans="1:27" s="2" customFormat="1" x14ac:dyDescent="0.3">
      <c r="A202" s="1">
        <v>45033</v>
      </c>
      <c r="B202">
        <v>0</v>
      </c>
      <c r="C202" s="20">
        <v>52798.709654711201</v>
      </c>
      <c r="D202" s="20">
        <f>_xlfn.XLOOKUP(A202,'BBG Data'!A:A,'BBG Data'!B:B)</f>
        <v>29459.360000000001</v>
      </c>
      <c r="E202" s="21">
        <f t="shared" si="16"/>
        <v>1555416195.253613</v>
      </c>
      <c r="F202" s="21">
        <v>1721995.6826860579</v>
      </c>
      <c r="G202">
        <f>_xlfn.XLOOKUP(A202,'BBG Data'!A:A,'BBG Data'!C:C)</f>
        <v>1995.19</v>
      </c>
      <c r="H202" s="2">
        <f t="shared" si="17"/>
        <v>3435708566.1383958</v>
      </c>
      <c r="I202" s="21">
        <v>481350555</v>
      </c>
      <c r="J202" s="16">
        <f>J201-$J$1*J201*_xlfn.XLOOKUP(A202,'BBG Data'!A:A,'BBG Data'!F:F)</f>
        <v>7501458431.7156954</v>
      </c>
      <c r="K202" s="2">
        <f>K201-K201*L202/360*_xlfn.XLOOKUP(A202,'BBG Data'!A:A,'BBG Data'!J:J)</f>
        <v>763561206.46570313</v>
      </c>
      <c r="L202" s="2">
        <v>90</v>
      </c>
      <c r="M202" s="2">
        <f>M201-M201*$M$1*_xlfn.XLOOKUP(A202,'BBG Data'!A:A,'BBG Data'!F:F)</f>
        <v>7456103755.6556129</v>
      </c>
      <c r="N202" s="2">
        <f>N201-N201*O202/360*_xlfn.XLOOKUP('Tether Assets'!A202,'BBG Data'!A:A,'BBG Data'!V:V)</f>
        <v>49051149790.14106</v>
      </c>
      <c r="O202">
        <v>90</v>
      </c>
      <c r="P202" s="2">
        <f>P201-P201*Q202/360*_xlfn.XLOOKUP(A202,'BBG Data'!A:A,'BBG Data'!AC:AC)</f>
        <v>43663503.094890967</v>
      </c>
      <c r="Q202" s="2">
        <v>180</v>
      </c>
      <c r="R202" s="21">
        <v>5349078821</v>
      </c>
      <c r="S202" s="2">
        <f>S201-S201*T202/360*_xlfn.XLOOKUP('Tether Assets'!A202,'BBG Data'!A:A,'BBG Data'!AB:AB)</f>
        <v>131701509.93711594</v>
      </c>
      <c r="T202">
        <v>210</v>
      </c>
      <c r="U202" s="21">
        <f t="shared" si="15"/>
        <v>2138395675</v>
      </c>
      <c r="V202" s="2">
        <f t="shared" si="18"/>
        <v>77907588009.402084</v>
      </c>
      <c r="W202" s="25">
        <f t="shared" si="19"/>
        <v>0.10246510244614825</v>
      </c>
      <c r="X202" s="2">
        <f t="shared" si="20"/>
        <v>0.62960683347328683</v>
      </c>
      <c r="Y202" s="13">
        <f>USDT_FinalReserves!G201/USDT_FinalReserves!$F201</f>
        <v>2.7744492976842939E-2</v>
      </c>
      <c r="Z202" s="2">
        <v>83294974083.61908</v>
      </c>
      <c r="AA202" s="2">
        <v>80983997260.149796</v>
      </c>
    </row>
    <row r="203" spans="1:27" s="2" customFormat="1" x14ac:dyDescent="0.3">
      <c r="A203" s="1">
        <v>45034</v>
      </c>
      <c r="B203">
        <v>0</v>
      </c>
      <c r="C203" s="20">
        <v>52798.709654711201</v>
      </c>
      <c r="D203" s="20">
        <f>_xlfn.XLOOKUP(A203,'BBG Data'!A:A,'BBG Data'!B:B)</f>
        <v>30422</v>
      </c>
      <c r="E203" s="21">
        <f t="shared" si="16"/>
        <v>1606242345.1156242</v>
      </c>
      <c r="F203" s="21">
        <v>1721995.6826860579</v>
      </c>
      <c r="G203">
        <f>_xlfn.XLOOKUP(A203,'BBG Data'!A:A,'BBG Data'!C:C)</f>
        <v>2005.45</v>
      </c>
      <c r="H203" s="2">
        <f t="shared" si="17"/>
        <v>3453376241.8427548</v>
      </c>
      <c r="I203" s="21">
        <v>481350555</v>
      </c>
      <c r="J203" s="16">
        <f>J202-$J$1*J202*_xlfn.XLOOKUP(A203,'BBG Data'!A:A,'BBG Data'!F:F)</f>
        <v>7501458431.7156954</v>
      </c>
      <c r="K203" s="2">
        <f>K202-K202*L203/360*_xlfn.XLOOKUP(A203,'BBG Data'!A:A,'BBG Data'!J:J)</f>
        <v>759628866.25240481</v>
      </c>
      <c r="L203" s="2">
        <v>90</v>
      </c>
      <c r="M203" s="2">
        <f>M202-M202*$M$1*_xlfn.XLOOKUP(A203,'BBG Data'!A:A,'BBG Data'!F:F)</f>
        <v>7456103755.6556129</v>
      </c>
      <c r="N203" s="2">
        <f>N202-N202*O203/360*_xlfn.XLOOKUP('Tether Assets'!A203,'BBG Data'!A:A,'BBG Data'!V:V)</f>
        <v>48352170905.631554</v>
      </c>
      <c r="O203">
        <v>90</v>
      </c>
      <c r="P203" s="2">
        <f>P202-P202*Q203/360*_xlfn.XLOOKUP(A203,'BBG Data'!A:A,'BBG Data'!AC:AC)</f>
        <v>43161372.80929973</v>
      </c>
      <c r="Q203" s="2">
        <v>180</v>
      </c>
      <c r="R203" s="21">
        <v>5349078821</v>
      </c>
      <c r="S203" s="2">
        <f>S202-S202*T203/360*_xlfn.XLOOKUP('Tether Assets'!A203,'BBG Data'!A:A,'BBG Data'!AB:AB)</f>
        <v>134305907.2961224</v>
      </c>
      <c r="T203">
        <v>210</v>
      </c>
      <c r="U203" s="21">
        <f t="shared" si="15"/>
        <v>2138395675</v>
      </c>
      <c r="V203" s="2">
        <f t="shared" si="18"/>
        <v>77275272877.319077</v>
      </c>
      <c r="W203" s="25">
        <f t="shared" si="19"/>
        <v>0.10330353668746105</v>
      </c>
      <c r="X203" s="2">
        <f t="shared" si="20"/>
        <v>0.62571336347649842</v>
      </c>
      <c r="Y203" s="13">
        <f>USDT_FinalReserves!G202/USDT_FinalReserves!$F202</f>
        <v>2.2133726592430469E-2</v>
      </c>
      <c r="Z203" s="2">
        <v>82856441287.041336</v>
      </c>
      <c r="AA203" s="2">
        <v>81022519469.172195</v>
      </c>
    </row>
    <row r="204" spans="1:27" s="2" customFormat="1" x14ac:dyDescent="0.3">
      <c r="A204" s="1">
        <v>45035</v>
      </c>
      <c r="B204">
        <v>0</v>
      </c>
      <c r="C204" s="20">
        <v>52798.709654711201</v>
      </c>
      <c r="D204" s="20">
        <f>_xlfn.XLOOKUP(A204,'BBG Data'!A:A,'BBG Data'!B:B)</f>
        <v>29249.26</v>
      </c>
      <c r="E204" s="21">
        <f t="shared" si="16"/>
        <v>1544323186.3551581</v>
      </c>
      <c r="F204" s="21">
        <v>1721995.6826860579</v>
      </c>
      <c r="G204">
        <f>_xlfn.XLOOKUP(A204,'BBG Data'!A:A,'BBG Data'!C:C)</f>
        <v>1994.93</v>
      </c>
      <c r="H204" s="2">
        <f t="shared" si="17"/>
        <v>3435260847.2608976</v>
      </c>
      <c r="I204" s="21">
        <v>481350555</v>
      </c>
      <c r="J204" s="16">
        <f>J203-$J$1*J203*_xlfn.XLOOKUP(A204,'BBG Data'!A:A,'BBG Data'!F:F)</f>
        <v>7501458431.7156954</v>
      </c>
      <c r="K204" s="2">
        <f>K203-K203*L204/360*_xlfn.XLOOKUP(A204,'BBG Data'!A:A,'BBG Data'!J:J)</f>
        <v>758290020.37563491</v>
      </c>
      <c r="L204" s="2">
        <v>90</v>
      </c>
      <c r="M204" s="2">
        <f>M203-M203*$M$1*_xlfn.XLOOKUP(A204,'BBG Data'!A:A,'BBG Data'!F:F)</f>
        <v>7456103755.6556129</v>
      </c>
      <c r="N204" s="2">
        <f>N203-N203*O204/360*_xlfn.XLOOKUP('Tether Assets'!A204,'BBG Data'!A:A,'BBG Data'!V:V)</f>
        <v>48291730691.999504</v>
      </c>
      <c r="O204">
        <v>90</v>
      </c>
      <c r="P204" s="2">
        <f>P203-P203*Q204/360*_xlfn.XLOOKUP(A204,'BBG Data'!A:A,'BBG Data'!AC:AC)</f>
        <v>43182953.49570439</v>
      </c>
      <c r="Q204" s="2">
        <v>180</v>
      </c>
      <c r="R204" s="21">
        <v>5349078821</v>
      </c>
      <c r="S204" s="2">
        <f>S203-S203*T204/360*_xlfn.XLOOKUP('Tether Assets'!A204,'BBG Data'!A:A,'BBG Data'!AB:AB)</f>
        <v>131885043.31710981</v>
      </c>
      <c r="T204">
        <v>210</v>
      </c>
      <c r="U204" s="21">
        <f t="shared" si="15"/>
        <v>2138395675</v>
      </c>
      <c r="V204" s="2">
        <f t="shared" si="18"/>
        <v>77131059981.175308</v>
      </c>
      <c r="W204" s="25">
        <f t="shared" si="19"/>
        <v>0.10349668458677981</v>
      </c>
      <c r="X204" s="2">
        <f t="shared" si="20"/>
        <v>0.62609966340130208</v>
      </c>
      <c r="Y204" s="13">
        <f>USDT_FinalReserves!G203/USDT_FinalReserves!$F203</f>
        <v>2.8256814960555373E-2</v>
      </c>
      <c r="Z204" s="2">
        <v>83483213160.510345</v>
      </c>
      <c r="AA204" s="2">
        <v>81124243453.921204</v>
      </c>
    </row>
    <row r="205" spans="1:27" s="2" customFormat="1" x14ac:dyDescent="0.3">
      <c r="A205" s="1">
        <v>45036</v>
      </c>
      <c r="B205">
        <v>0</v>
      </c>
      <c r="C205" s="20">
        <v>52798.709654711201</v>
      </c>
      <c r="D205" s="20">
        <f>_xlfn.XLOOKUP(A205,'BBG Data'!A:A,'BBG Data'!B:B)</f>
        <v>28203.91</v>
      </c>
      <c r="E205" s="21">
        <f t="shared" si="16"/>
        <v>1489130055.2176058</v>
      </c>
      <c r="F205" s="21">
        <v>1721995.6826860579</v>
      </c>
      <c r="G205">
        <f>_xlfn.XLOOKUP(A205,'BBG Data'!A:A,'BBG Data'!C:C)</f>
        <v>2004.8</v>
      </c>
      <c r="H205" s="2">
        <f t="shared" si="17"/>
        <v>3452256944.6490088</v>
      </c>
      <c r="I205" s="21">
        <v>481350555</v>
      </c>
      <c r="J205" s="16">
        <f>J204-$J$1*J204*_xlfn.XLOOKUP(A205,'BBG Data'!A:A,'BBG Data'!F:F)</f>
        <v>7501458431.7156954</v>
      </c>
      <c r="K205" s="2">
        <f>K204-K204*L205/360*_xlfn.XLOOKUP(A205,'BBG Data'!A:A,'BBG Data'!J:J)</f>
        <v>755427475.54871702</v>
      </c>
      <c r="L205" s="2">
        <v>90</v>
      </c>
      <c r="M205" s="2">
        <f>M204-M204*$M$1*_xlfn.XLOOKUP(A205,'BBG Data'!A:A,'BBG Data'!F:F)</f>
        <v>7456103755.6556129</v>
      </c>
      <c r="N205" s="2">
        <f>N204-N204*O205/360*_xlfn.XLOOKUP('Tether Assets'!A205,'BBG Data'!A:A,'BBG Data'!V:V)</f>
        <v>48835012662.284508</v>
      </c>
      <c r="O205">
        <v>90</v>
      </c>
      <c r="P205" s="2">
        <f>P204-P204*Q205/360*_xlfn.XLOOKUP(A205,'BBG Data'!A:A,'BBG Data'!AC:AC)</f>
        <v>43917063.705131359</v>
      </c>
      <c r="Q205" s="2">
        <v>180</v>
      </c>
      <c r="R205" s="21">
        <v>5349078821</v>
      </c>
      <c r="S205" s="2">
        <f>S204-S204*T205/360*_xlfn.XLOOKUP('Tether Assets'!A205,'BBG Data'!A:A,'BBG Data'!AB:AB)</f>
        <v>135262399.46805546</v>
      </c>
      <c r="T205">
        <v>210</v>
      </c>
      <c r="U205" s="21">
        <f t="shared" si="15"/>
        <v>2138395675</v>
      </c>
      <c r="V205" s="2">
        <f t="shared" si="18"/>
        <v>77637393839.244324</v>
      </c>
      <c r="W205" s="25">
        <f t="shared" si="19"/>
        <v>0.10282170217157041</v>
      </c>
      <c r="X205" s="2">
        <f t="shared" si="20"/>
        <v>0.62901406458081388</v>
      </c>
      <c r="Y205" s="13">
        <f>USDT_FinalReserves!G204/USDT_FinalReserves!$F204</f>
        <v>3.6395970786491587E-2</v>
      </c>
      <c r="Z205" s="2">
        <v>84657659405.798492</v>
      </c>
      <c r="AA205" s="2">
        <v>81576461707.212296</v>
      </c>
    </row>
    <row r="206" spans="1:27" s="2" customFormat="1" x14ac:dyDescent="0.3">
      <c r="A206" s="1">
        <v>45037</v>
      </c>
      <c r="B206">
        <v>0</v>
      </c>
      <c r="C206" s="20">
        <v>52798.709654711201</v>
      </c>
      <c r="D206" s="20">
        <f>_xlfn.XLOOKUP(A206,'BBG Data'!A:A,'BBG Data'!B:B)</f>
        <v>27272.1</v>
      </c>
      <c r="E206" s="21">
        <f t="shared" si="16"/>
        <v>1439931689.5742493</v>
      </c>
      <c r="F206" s="21">
        <v>1721995.6826860579</v>
      </c>
      <c r="G206">
        <f>_xlfn.XLOOKUP(A206,'BBG Data'!A:A,'BBG Data'!C:C)</f>
        <v>1983.06</v>
      </c>
      <c r="H206" s="2">
        <f t="shared" si="17"/>
        <v>3414820758.5074139</v>
      </c>
      <c r="I206" s="21">
        <v>481350555</v>
      </c>
      <c r="J206" s="16">
        <f>J205-$J$1*J205*_xlfn.XLOOKUP(A206,'BBG Data'!A:A,'BBG Data'!F:F)</f>
        <v>7501458431.7156954</v>
      </c>
      <c r="K206" s="2">
        <f>K205-K205*L206/360*_xlfn.XLOOKUP(A206,'BBG Data'!A:A,'BBG Data'!J:J)</f>
        <v>755965717.62504542</v>
      </c>
      <c r="L206" s="2">
        <v>90</v>
      </c>
      <c r="M206" s="2">
        <f>M205-M205*$M$1*_xlfn.XLOOKUP(A206,'BBG Data'!A:A,'BBG Data'!F:F)</f>
        <v>7456103755.6556129</v>
      </c>
      <c r="N206" s="2">
        <f>N205-N205*O206/360*_xlfn.XLOOKUP('Tether Assets'!A206,'BBG Data'!A:A,'BBG Data'!V:V)</f>
        <v>48944891440.774643</v>
      </c>
      <c r="O206">
        <v>90</v>
      </c>
      <c r="P206" s="2">
        <f>P205-P205*Q206/360*_xlfn.XLOOKUP(A206,'BBG Data'!A:A,'BBG Data'!AC:AC)</f>
        <v>43873146.641426235</v>
      </c>
      <c r="Q206" s="2">
        <v>180</v>
      </c>
      <c r="R206" s="21">
        <v>5349078821</v>
      </c>
      <c r="S206" s="2">
        <f>S205-S205*T206/360*_xlfn.XLOOKUP('Tether Assets'!A206,'BBG Data'!A:A,'BBG Data'!AB:AB)</f>
        <v>133565983.54139362</v>
      </c>
      <c r="T206">
        <v>210</v>
      </c>
      <c r="U206" s="21">
        <f t="shared" si="15"/>
        <v>2138395675</v>
      </c>
      <c r="V206" s="2">
        <f t="shared" si="18"/>
        <v>77659435975.035477</v>
      </c>
      <c r="W206" s="25">
        <f t="shared" si="19"/>
        <v>0.10279251821094686</v>
      </c>
      <c r="X206" s="2">
        <f t="shared" si="20"/>
        <v>0.63025041099330859</v>
      </c>
      <c r="Y206" s="13">
        <f>USDT_FinalReserves!G205/USDT_FinalReserves!$F205</f>
        <v>3.0345600370867906E-2</v>
      </c>
      <c r="Z206" s="2">
        <v>83980667234.343124</v>
      </c>
      <c r="AA206" s="2">
        <v>81432223467.570908</v>
      </c>
    </row>
    <row r="207" spans="1:27" s="2" customFormat="1" x14ac:dyDescent="0.3">
      <c r="A207" s="1">
        <v>45038</v>
      </c>
      <c r="B207">
        <v>0</v>
      </c>
      <c r="C207" s="20">
        <v>52798.709654711201</v>
      </c>
      <c r="D207" s="20">
        <f>_xlfn.XLOOKUP(A207,'BBG Data'!A:A,'BBG Data'!B:B)</f>
        <v>27645.8</v>
      </c>
      <c r="E207" s="21">
        <f t="shared" si="16"/>
        <v>1459662567.3722148</v>
      </c>
      <c r="F207" s="21">
        <v>1721995.6826860579</v>
      </c>
      <c r="G207">
        <f>_xlfn.XLOOKUP(A207,'BBG Data'!A:A,'BBG Data'!C:C)</f>
        <v>1983.06</v>
      </c>
      <c r="H207" s="2">
        <f t="shared" si="17"/>
        <v>3414820758.5074139</v>
      </c>
      <c r="I207" s="21">
        <v>481350555</v>
      </c>
      <c r="J207" s="16">
        <f>J206-$J$1*J206*_xlfn.XLOOKUP(A207,'BBG Data'!A:A,'BBG Data'!F:F)</f>
        <v>7501458431.7156954</v>
      </c>
      <c r="K207" s="2">
        <f>K206-K206*L207/360*_xlfn.XLOOKUP(A207,'BBG Data'!A:A,'BBG Data'!J:J)</f>
        <v>755965717.62504542</v>
      </c>
      <c r="L207" s="2">
        <v>90</v>
      </c>
      <c r="M207" s="2">
        <f>M206-M206*$M$1*_xlfn.XLOOKUP(A207,'BBG Data'!A:A,'BBG Data'!F:F)</f>
        <v>7456103755.6556129</v>
      </c>
      <c r="N207" s="2">
        <f>N206-N206*O207/360*_xlfn.XLOOKUP('Tether Assets'!A207,'BBG Data'!A:A,'BBG Data'!V:V)</f>
        <v>48944891440.774643</v>
      </c>
      <c r="O207">
        <v>90</v>
      </c>
      <c r="P207" s="2">
        <f>P206-P206*Q207/360*_xlfn.XLOOKUP(A207,'BBG Data'!A:A,'BBG Data'!AC:AC)</f>
        <v>43873146.641426235</v>
      </c>
      <c r="Q207" s="2">
        <v>180</v>
      </c>
      <c r="R207" s="21">
        <v>5349078821</v>
      </c>
      <c r="S207" s="2">
        <f>S206-S206*T207/360*_xlfn.XLOOKUP('Tether Assets'!A207,'BBG Data'!A:A,'BBG Data'!AB:AB)</f>
        <v>133565983.54139362</v>
      </c>
      <c r="T207">
        <v>210</v>
      </c>
      <c r="U207" s="21">
        <f t="shared" si="15"/>
        <v>2138395675</v>
      </c>
      <c r="V207" s="2">
        <f t="shared" si="18"/>
        <v>77679166852.833435</v>
      </c>
      <c r="W207" s="25">
        <f t="shared" si="19"/>
        <v>0.10276640842247285</v>
      </c>
      <c r="X207" s="2">
        <f t="shared" si="20"/>
        <v>0.63009032439164636</v>
      </c>
      <c r="Y207" s="13">
        <f>USDT_FinalReserves!G206/USDT_FinalReserves!$F206</f>
        <v>3.0316671255356059E-2</v>
      </c>
      <c r="Z207" s="2">
        <v>84029742872.174713</v>
      </c>
      <c r="AA207" s="2">
        <v>81482240781.846893</v>
      </c>
    </row>
    <row r="208" spans="1:27" s="2" customFormat="1" x14ac:dyDescent="0.3">
      <c r="A208" s="1">
        <v>45039</v>
      </c>
      <c r="B208">
        <v>0</v>
      </c>
      <c r="C208" s="20">
        <v>52798.709654711201</v>
      </c>
      <c r="D208" s="20">
        <f>_xlfn.XLOOKUP(A208,'BBG Data'!A:A,'BBG Data'!B:B)</f>
        <v>27508.33</v>
      </c>
      <c r="E208" s="21">
        <f t="shared" si="16"/>
        <v>1452404328.7559819</v>
      </c>
      <c r="F208" s="21">
        <v>1721995.6826860579</v>
      </c>
      <c r="G208">
        <f>_xlfn.XLOOKUP(A208,'BBG Data'!A:A,'BBG Data'!C:C)</f>
        <v>1983.06</v>
      </c>
      <c r="H208" s="2">
        <f t="shared" si="17"/>
        <v>3414820758.5074139</v>
      </c>
      <c r="I208" s="21">
        <v>481350555</v>
      </c>
      <c r="J208" s="16">
        <f>J207-$J$1*J207*_xlfn.XLOOKUP(A208,'BBG Data'!A:A,'BBG Data'!F:F)</f>
        <v>7501458431.7156954</v>
      </c>
      <c r="K208" s="2">
        <f>K207-K207*L208/360*_xlfn.XLOOKUP(A208,'BBG Data'!A:A,'BBG Data'!J:J)</f>
        <v>755965717.62504542</v>
      </c>
      <c r="L208" s="2">
        <v>90</v>
      </c>
      <c r="M208" s="2">
        <f>M207-M207*$M$1*_xlfn.XLOOKUP(A208,'BBG Data'!A:A,'BBG Data'!F:F)</f>
        <v>7456103755.6556129</v>
      </c>
      <c r="N208" s="2">
        <f>N207-N207*O208/360*_xlfn.XLOOKUP('Tether Assets'!A208,'BBG Data'!A:A,'BBG Data'!V:V)</f>
        <v>48944891440.774643</v>
      </c>
      <c r="O208">
        <v>90</v>
      </c>
      <c r="P208" s="2">
        <f>P207-P207*Q208/360*_xlfn.XLOOKUP(A208,'BBG Data'!A:A,'BBG Data'!AC:AC)</f>
        <v>43873146.641426235</v>
      </c>
      <c r="Q208" s="2">
        <v>180</v>
      </c>
      <c r="R208" s="21">
        <v>5349078821</v>
      </c>
      <c r="S208" s="2">
        <f>S207-S207*T208/360*_xlfn.XLOOKUP('Tether Assets'!A208,'BBG Data'!A:A,'BBG Data'!AB:AB)</f>
        <v>133565983.54139362</v>
      </c>
      <c r="T208">
        <v>210</v>
      </c>
      <c r="U208" s="21">
        <f t="shared" si="15"/>
        <v>2138395675</v>
      </c>
      <c r="V208" s="2">
        <f t="shared" si="18"/>
        <v>77671908614.217209</v>
      </c>
      <c r="W208" s="25">
        <f t="shared" si="19"/>
        <v>0.10277601167707764</v>
      </c>
      <c r="X208" s="2">
        <f t="shared" si="20"/>
        <v>0.6301492046999303</v>
      </c>
      <c r="Y208" s="13">
        <f>USDT_FinalReserves!G207/USDT_FinalReserves!$F207</f>
        <v>2.9979667083014565E-2</v>
      </c>
      <c r="Z208" s="2">
        <v>84123246396.472855</v>
      </c>
      <c r="AA208" s="2">
        <v>81601259475.564194</v>
      </c>
    </row>
    <row r="209" spans="1:27" s="2" customFormat="1" x14ac:dyDescent="0.3">
      <c r="A209" s="1">
        <v>45040</v>
      </c>
      <c r="B209">
        <v>0</v>
      </c>
      <c r="C209" s="20">
        <v>52798.709654711201</v>
      </c>
      <c r="D209" s="20">
        <f>_xlfn.XLOOKUP(A209,'BBG Data'!A:A,'BBG Data'!B:B)</f>
        <v>27460.55</v>
      </c>
      <c r="E209" s="21">
        <f t="shared" si="16"/>
        <v>1449881606.4086797</v>
      </c>
      <c r="F209" s="21">
        <v>1721995.6826860579</v>
      </c>
      <c r="G209">
        <f>_xlfn.XLOOKUP(A209,'BBG Data'!A:A,'BBG Data'!C:C)</f>
        <v>1989.14</v>
      </c>
      <c r="H209" s="2">
        <f t="shared" si="17"/>
        <v>3425290492.2581453</v>
      </c>
      <c r="I209" s="21">
        <v>481350555</v>
      </c>
      <c r="J209" s="16">
        <f>J208-$J$1*J208*_xlfn.XLOOKUP(A209,'BBG Data'!A:A,'BBG Data'!F:F)</f>
        <v>7501458431.7156954</v>
      </c>
      <c r="K209" s="2">
        <f>K208-K208*L209/360*_xlfn.XLOOKUP(A209,'BBG Data'!A:A,'BBG Data'!J:J)</f>
        <v>755912800.02481163</v>
      </c>
      <c r="L209" s="2">
        <v>90</v>
      </c>
      <c r="M209" s="2">
        <f>M208-M208*$M$1*_xlfn.XLOOKUP(A209,'BBG Data'!A:A,'BBG Data'!F:F)</f>
        <v>7456103755.6556129</v>
      </c>
      <c r="N209" s="2">
        <f>N208-N208*O209/360*_xlfn.XLOOKUP('Tether Assets'!A209,'BBG Data'!A:A,'BBG Data'!V:V)</f>
        <v>49752482149.547424</v>
      </c>
      <c r="O209">
        <v>90</v>
      </c>
      <c r="P209" s="2">
        <f>P208-P208*Q209/360*_xlfn.XLOOKUP(A209,'BBG Data'!A:A,'BBG Data'!AC:AC)</f>
        <v>44355751.254481912</v>
      </c>
      <c r="Q209" s="2">
        <v>180</v>
      </c>
      <c r="R209" s="21">
        <v>5349078821</v>
      </c>
      <c r="S209" s="2">
        <f>S208-S208*T209/360*_xlfn.XLOOKUP('Tether Assets'!A209,'BBG Data'!A:A,'BBG Data'!AB:AB)</f>
        <v>135506029.45233235</v>
      </c>
      <c r="T209">
        <v>210</v>
      </c>
      <c r="U209" s="21">
        <f t="shared" si="15"/>
        <v>2138395675</v>
      </c>
      <c r="V209" s="2">
        <f t="shared" si="18"/>
        <v>78489816067.317184</v>
      </c>
      <c r="W209" s="25">
        <f t="shared" si="19"/>
        <v>0.10170502858446247</v>
      </c>
      <c r="X209" s="2">
        <f t="shared" si="20"/>
        <v>0.6338718147444371</v>
      </c>
      <c r="Y209" s="13">
        <f>USDT_FinalReserves!G208/USDT_FinalReserves!$F208</f>
        <v>4.0177510334879492E-2</v>
      </c>
      <c r="Z209" s="2">
        <v>84909473827.187195</v>
      </c>
      <c r="AA209" s="2">
        <v>81498022564.966202</v>
      </c>
    </row>
    <row r="210" spans="1:27" s="2" customFormat="1" x14ac:dyDescent="0.3">
      <c r="A210" s="1">
        <v>45041</v>
      </c>
      <c r="B210">
        <v>0</v>
      </c>
      <c r="C210" s="20">
        <v>52798.709654711201</v>
      </c>
      <c r="D210" s="20">
        <f>_xlfn.XLOOKUP(A210,'BBG Data'!A:A,'BBG Data'!B:B)</f>
        <v>27979.599999999999</v>
      </c>
      <c r="E210" s="21">
        <f t="shared" si="16"/>
        <v>1477286776.6549575</v>
      </c>
      <c r="F210" s="21">
        <v>1721995.6826860579</v>
      </c>
      <c r="G210">
        <f>_xlfn.XLOOKUP(A210,'BBG Data'!A:A,'BBG Data'!C:C)</f>
        <v>1997.39</v>
      </c>
      <c r="H210" s="2">
        <f t="shared" si="17"/>
        <v>3439496956.6403055</v>
      </c>
      <c r="I210" s="21">
        <v>481350555</v>
      </c>
      <c r="J210" s="16">
        <f>J209-$J$1*J209*_xlfn.XLOOKUP(A210,'BBG Data'!A:A,'BBG Data'!F:F)</f>
        <v>7501458431.7156954</v>
      </c>
      <c r="K210" s="2">
        <f>K209-K209*L210/360*_xlfn.XLOOKUP(A210,'BBG Data'!A:A,'BBG Data'!J:J)</f>
        <v>753883174.1567452</v>
      </c>
      <c r="L210" s="2">
        <v>90</v>
      </c>
      <c r="M210" s="2">
        <f>M209-M209*$M$1*_xlfn.XLOOKUP(A210,'BBG Data'!A:A,'BBG Data'!F:F)</f>
        <v>7456103755.6556129</v>
      </c>
      <c r="N210" s="2">
        <f>N209-N209*O210/360*_xlfn.XLOOKUP('Tether Assets'!A210,'BBG Data'!A:A,'BBG Data'!V:V)</f>
        <v>49267395448.58934</v>
      </c>
      <c r="O210">
        <v>90</v>
      </c>
      <c r="P210" s="2">
        <f>P209-P209*Q210/360*_xlfn.XLOOKUP(A210,'BBG Data'!A:A,'BBG Data'!AC:AC)</f>
        <v>45642068.040861905</v>
      </c>
      <c r="Q210" s="2">
        <v>180</v>
      </c>
      <c r="R210" s="21">
        <v>5349078821</v>
      </c>
      <c r="S210" s="2">
        <f>S209-S209*T210/360*_xlfn.XLOOKUP('Tether Assets'!A210,'BBG Data'!A:A,'BBG Data'!AB:AB)</f>
        <v>141149855.57902205</v>
      </c>
      <c r="T210">
        <v>210</v>
      </c>
      <c r="U210" s="21">
        <f t="shared" si="15"/>
        <v>2138395675</v>
      </c>
      <c r="V210" s="2">
        <f t="shared" si="18"/>
        <v>78051241518.032532</v>
      </c>
      <c r="W210" s="25">
        <f t="shared" si="19"/>
        <v>0.10227651516435381</v>
      </c>
      <c r="X210" s="2">
        <f t="shared" si="20"/>
        <v>0.63121860063182811</v>
      </c>
      <c r="Y210" s="13">
        <f>USDT_FinalReserves!G209/USDT_FinalReserves!$F209</f>
        <v>2.462021208934128E-2</v>
      </c>
      <c r="Z210" s="2">
        <v>83620712516.53154</v>
      </c>
      <c r="AA210" s="2">
        <v>81561952839.312698</v>
      </c>
    </row>
    <row r="211" spans="1:27" s="2" customFormat="1" x14ac:dyDescent="0.3">
      <c r="A211" s="1">
        <v>45042</v>
      </c>
      <c r="B211">
        <v>0</v>
      </c>
      <c r="C211" s="20">
        <v>52798.709654711201</v>
      </c>
      <c r="D211" s="20">
        <f>_xlfn.XLOOKUP(A211,'BBG Data'!A:A,'BBG Data'!B:B)</f>
        <v>28417.5</v>
      </c>
      <c r="E211" s="21">
        <f t="shared" si="16"/>
        <v>1500407331.6127555</v>
      </c>
      <c r="F211" s="21">
        <v>1721995.6826860579</v>
      </c>
      <c r="G211">
        <f>_xlfn.XLOOKUP(A211,'BBG Data'!A:A,'BBG Data'!C:C)</f>
        <v>1989.04</v>
      </c>
      <c r="H211" s="2">
        <f t="shared" si="17"/>
        <v>3425118292.6898766</v>
      </c>
      <c r="I211" s="21">
        <v>481350555</v>
      </c>
      <c r="J211" s="16">
        <f>J210-$J$1*J210*_xlfn.XLOOKUP(A211,'BBG Data'!A:A,'BBG Data'!F:F)</f>
        <v>7501458431.7156954</v>
      </c>
      <c r="K211" s="2">
        <f>K210-K210*L211/360*_xlfn.XLOOKUP(A211,'BBG Data'!A:A,'BBG Data'!J:J)</f>
        <v>760168675.12127697</v>
      </c>
      <c r="L211" s="2">
        <v>90</v>
      </c>
      <c r="M211" s="2">
        <f>M210-M210*$M$1*_xlfn.XLOOKUP(A211,'BBG Data'!A:A,'BBG Data'!F:F)</f>
        <v>7456103755.6556129</v>
      </c>
      <c r="N211" s="2">
        <f>N210-N210*O211/360*_xlfn.XLOOKUP('Tether Assets'!A211,'BBG Data'!A:A,'BBG Data'!V:V)</f>
        <v>48220463295.306816</v>
      </c>
      <c r="O211">
        <v>90</v>
      </c>
      <c r="P211" s="2">
        <f>P210-P210*Q211/360*_xlfn.XLOOKUP(A211,'BBG Data'!A:A,'BBG Data'!AC:AC)</f>
        <v>44866152.884167239</v>
      </c>
      <c r="Q211" s="2">
        <v>180</v>
      </c>
      <c r="R211" s="21">
        <v>5349078821</v>
      </c>
      <c r="S211" s="2">
        <f>S210-S210*T211/360*_xlfn.XLOOKUP('Tether Assets'!A211,'BBG Data'!A:A,'BBG Data'!AB:AB)</f>
        <v>136810673.76876357</v>
      </c>
      <c r="T211">
        <v>210</v>
      </c>
      <c r="U211" s="21">
        <f t="shared" si="15"/>
        <v>2138395675</v>
      </c>
      <c r="V211" s="2">
        <f t="shared" si="18"/>
        <v>77014221659.754974</v>
      </c>
      <c r="W211" s="25">
        <f t="shared" si="19"/>
        <v>0.10365369946843521</v>
      </c>
      <c r="X211" s="2">
        <f t="shared" si="20"/>
        <v>0.62612413988084492</v>
      </c>
      <c r="Y211" s="13">
        <f>USDT_FinalReserves!G210/USDT_FinalReserves!$F210</f>
        <v>1.7009906904753763E-2</v>
      </c>
      <c r="Z211" s="2">
        <v>83063567628.344971</v>
      </c>
      <c r="AA211" s="2">
        <v>81650664075.810104</v>
      </c>
    </row>
    <row r="212" spans="1:27" s="2" customFormat="1" x14ac:dyDescent="0.3">
      <c r="A212" s="1">
        <v>45043</v>
      </c>
      <c r="B212">
        <v>0</v>
      </c>
      <c r="C212" s="20">
        <v>52798.709654711201</v>
      </c>
      <c r="D212" s="20">
        <f>_xlfn.XLOOKUP(A212,'BBG Data'!A:A,'BBG Data'!B:B)</f>
        <v>29633.43</v>
      </c>
      <c r="E212" s="21">
        <f t="shared" si="16"/>
        <v>1564606866.6432085</v>
      </c>
      <c r="F212" s="21">
        <v>1721995.6826860579</v>
      </c>
      <c r="G212">
        <f>_xlfn.XLOOKUP(A212,'BBG Data'!A:A,'BBG Data'!C:C)</f>
        <v>1987.78</v>
      </c>
      <c r="H212" s="2">
        <f t="shared" si="17"/>
        <v>3422948578.1296921</v>
      </c>
      <c r="I212" s="21">
        <v>481350555</v>
      </c>
      <c r="J212" s="16">
        <f>J211-$J$1*J211*_xlfn.XLOOKUP(A212,'BBG Data'!A:A,'BBG Data'!F:F)</f>
        <v>7501250057.8703699</v>
      </c>
      <c r="K212" s="2">
        <f>K211-K211*L212/360*_xlfn.XLOOKUP(A212,'BBG Data'!A:A,'BBG Data'!J:J)</f>
        <v>760543058.19377422</v>
      </c>
      <c r="L212" s="2">
        <v>90</v>
      </c>
      <c r="M212" s="2">
        <f>M211-M211*$M$1*_xlfn.XLOOKUP(A212,'BBG Data'!A:A,'BBG Data'!F:F)</f>
        <v>7455689527.6691875</v>
      </c>
      <c r="N212" s="2">
        <f>N211-N211*O212/360*_xlfn.XLOOKUP('Tether Assets'!A212,'BBG Data'!A:A,'BBG Data'!V:V)</f>
        <v>47894975168.063492</v>
      </c>
      <c r="O212">
        <v>90</v>
      </c>
      <c r="P212" s="2">
        <f>P211-P211*Q212/360*_xlfn.XLOOKUP(A212,'BBG Data'!A:A,'BBG Data'!AC:AC)</f>
        <v>43654766.756294735</v>
      </c>
      <c r="Q212" s="2">
        <v>180</v>
      </c>
      <c r="R212" s="21">
        <v>5349078821</v>
      </c>
      <c r="S212" s="2">
        <f>S211-S211*T212/360*_xlfn.XLOOKUP('Tether Assets'!A212,'BBG Data'!A:A,'BBG Data'!AB:AB)</f>
        <v>133011897.39378422</v>
      </c>
      <c r="T212">
        <v>210</v>
      </c>
      <c r="U212" s="21">
        <f t="shared" si="15"/>
        <v>2138395675</v>
      </c>
      <c r="V212" s="2">
        <f t="shared" si="18"/>
        <v>76745504971.719803</v>
      </c>
      <c r="W212" s="25">
        <f t="shared" si="19"/>
        <v>0.10401391737290548</v>
      </c>
      <c r="X212" s="2">
        <f t="shared" si="20"/>
        <v>0.6240753147133824</v>
      </c>
      <c r="Y212" s="13">
        <f>USDT_FinalReserves!G211/USDT_FinalReserves!$F211</f>
        <v>2.6674192955799373E-2</v>
      </c>
      <c r="Z212" s="2">
        <v>83855039789.743866</v>
      </c>
      <c r="AA212" s="2">
        <v>81618274278.076004</v>
      </c>
    </row>
    <row r="213" spans="1:27" s="2" customFormat="1" x14ac:dyDescent="0.3">
      <c r="A213" s="1">
        <v>45044</v>
      </c>
      <c r="B213">
        <v>0</v>
      </c>
      <c r="C213" s="20">
        <v>52798.709654711201</v>
      </c>
      <c r="D213" s="20">
        <f>_xlfn.XLOOKUP(A213,'BBG Data'!A:A,'BBG Data'!B:B)</f>
        <v>29354.75</v>
      </c>
      <c r="E213" s="21">
        <f t="shared" si="16"/>
        <v>1549892922.2366335</v>
      </c>
      <c r="F213" s="21">
        <v>1721995.6826860579</v>
      </c>
      <c r="G213">
        <f>_xlfn.XLOOKUP(A213,'BBG Data'!A:A,'BBG Data'!C:C)</f>
        <v>1990</v>
      </c>
      <c r="H213" s="2">
        <f t="shared" si="17"/>
        <v>3426771408.5452552</v>
      </c>
      <c r="I213" s="21">
        <v>481350555</v>
      </c>
      <c r="J213" s="16">
        <f>J212-$J$1*J212*_xlfn.XLOOKUP(A213,'BBG Data'!A:A,'BBG Data'!F:F)</f>
        <v>7501250057.8703699</v>
      </c>
      <c r="K213" s="2">
        <f>K212-K212*L213/360*_xlfn.XLOOKUP(A213,'BBG Data'!A:A,'BBG Data'!J:J)</f>
        <v>753342616.79032469</v>
      </c>
      <c r="L213" s="2">
        <v>90</v>
      </c>
      <c r="M213" s="2">
        <f>M212-M212*$M$1*_xlfn.XLOOKUP(A213,'BBG Data'!A:A,'BBG Data'!F:F)</f>
        <v>7455689527.6691875</v>
      </c>
      <c r="N213" s="2">
        <f>N212-N212*O213/360*_xlfn.XLOOKUP('Tether Assets'!A213,'BBG Data'!A:A,'BBG Data'!V:V)</f>
        <v>49044454572.097015</v>
      </c>
      <c r="O213">
        <v>90</v>
      </c>
      <c r="P213" s="2">
        <f>P212-P212*Q213/360*_xlfn.XLOOKUP(A213,'BBG Data'!A:A,'BBG Data'!AC:AC)</f>
        <v>44244106.107504718</v>
      </c>
      <c r="Q213" s="2">
        <v>180</v>
      </c>
      <c r="R213" s="21">
        <v>5349078821</v>
      </c>
      <c r="S213" s="2">
        <f>S212-S212*T213/360*_xlfn.XLOOKUP('Tether Assets'!A213,'BBG Data'!A:A,'BBG Data'!AB:AB)</f>
        <v>137209531.1890364</v>
      </c>
      <c r="T213">
        <v>210</v>
      </c>
      <c r="U213" s="21">
        <f t="shared" si="15"/>
        <v>2138395675</v>
      </c>
      <c r="V213" s="2">
        <f t="shared" si="18"/>
        <v>77881679793.505325</v>
      </c>
      <c r="W213" s="25">
        <f t="shared" si="19"/>
        <v>0.10249651309570304</v>
      </c>
      <c r="X213" s="2">
        <f t="shared" si="20"/>
        <v>0.62973031272737012</v>
      </c>
      <c r="Y213" s="13">
        <f>USDT_FinalReserves!G212/USDT_FinalReserves!$F212</f>
        <v>4.4220098159469159E-2</v>
      </c>
      <c r="Z213" s="2">
        <v>85494963746.818054</v>
      </c>
      <c r="AA213" s="2">
        <v>81714368057.793503</v>
      </c>
    </row>
    <row r="214" spans="1:27" s="2" customFormat="1" x14ac:dyDescent="0.3">
      <c r="A214" s="1">
        <v>45045</v>
      </c>
      <c r="B214">
        <v>0</v>
      </c>
      <c r="C214" s="20">
        <v>52798.709654711201</v>
      </c>
      <c r="D214" s="20">
        <f>_xlfn.XLOOKUP(A214,'BBG Data'!A:A,'BBG Data'!B:B)</f>
        <v>29242.06</v>
      </c>
      <c r="E214" s="21">
        <f t="shared" si="16"/>
        <v>1543943035.6456442</v>
      </c>
      <c r="F214" s="21">
        <v>1721995.6826860579</v>
      </c>
      <c r="G214">
        <f>_xlfn.XLOOKUP(A214,'BBG Data'!A:A,'BBG Data'!C:C)</f>
        <v>1990</v>
      </c>
      <c r="H214" s="2">
        <f t="shared" si="17"/>
        <v>3426771408.5452552</v>
      </c>
      <c r="I214" s="21">
        <v>481350555</v>
      </c>
      <c r="J214" s="16">
        <f>J213-$J$1*J213*_xlfn.XLOOKUP(A214,'BBG Data'!A:A,'BBG Data'!F:F)</f>
        <v>7501250057.8703699</v>
      </c>
      <c r="K214" s="2">
        <f>K213-K213*L214/360*_xlfn.XLOOKUP(A214,'BBG Data'!A:A,'BBG Data'!J:J)</f>
        <v>753342616.79032469</v>
      </c>
      <c r="L214" s="2">
        <v>90</v>
      </c>
      <c r="M214" s="2">
        <f>M213-M213*$M$1*_xlfn.XLOOKUP(A214,'BBG Data'!A:A,'BBG Data'!F:F)</f>
        <v>7455689527.6691875</v>
      </c>
      <c r="N214" s="2">
        <f>N213-N213*O214/360*_xlfn.XLOOKUP('Tether Assets'!A214,'BBG Data'!A:A,'BBG Data'!V:V)</f>
        <v>49044454572.097015</v>
      </c>
      <c r="O214">
        <v>90</v>
      </c>
      <c r="P214" s="2">
        <f>P213-P213*Q214/360*_xlfn.XLOOKUP(A214,'BBG Data'!A:A,'BBG Data'!AC:AC)</f>
        <v>44244106.107504718</v>
      </c>
      <c r="Q214" s="2">
        <v>180</v>
      </c>
      <c r="R214" s="21">
        <v>5349078821</v>
      </c>
      <c r="S214" s="2">
        <f>S213-S213*T214/360*_xlfn.XLOOKUP('Tether Assets'!A214,'BBG Data'!A:A,'BBG Data'!AB:AB)</f>
        <v>137209531.1890364</v>
      </c>
      <c r="T214">
        <v>210</v>
      </c>
      <c r="U214" s="21">
        <f t="shared" si="15"/>
        <v>2138395675</v>
      </c>
      <c r="V214" s="2">
        <f t="shared" si="18"/>
        <v>77875729906.914337</v>
      </c>
      <c r="W214" s="25">
        <f t="shared" si="19"/>
        <v>0.10250434406729869</v>
      </c>
      <c r="X214" s="2">
        <f t="shared" si="20"/>
        <v>0.62977842558548547</v>
      </c>
      <c r="Y214" s="13">
        <f>USDT_FinalReserves!G213/USDT_FinalReserves!$F213</f>
        <v>2.9996199619126522E-2</v>
      </c>
      <c r="Z214" s="2">
        <v>84240845781.148788</v>
      </c>
      <c r="AA214" s="2">
        <v>81713940555.013397</v>
      </c>
    </row>
    <row r="215" spans="1:27" s="2" customFormat="1" x14ac:dyDescent="0.3">
      <c r="A215" s="1">
        <v>45046</v>
      </c>
      <c r="B215">
        <v>0</v>
      </c>
      <c r="C215" s="20">
        <v>52798.709654711201</v>
      </c>
      <c r="D215" s="20">
        <f>_xlfn.XLOOKUP(A215,'BBG Data'!A:A,'BBG Data'!B:B)</f>
        <v>29347.96</v>
      </c>
      <c r="E215" s="21">
        <f t="shared" si="16"/>
        <v>1549534418.9980781</v>
      </c>
      <c r="F215" s="21">
        <v>1721995.6826860579</v>
      </c>
      <c r="G215">
        <f>_xlfn.XLOOKUP(A215,'BBG Data'!A:A,'BBG Data'!C:C)</f>
        <v>1990</v>
      </c>
      <c r="H215" s="2">
        <f t="shared" si="17"/>
        <v>3426771408.5452552</v>
      </c>
      <c r="I215" s="21">
        <v>481350555</v>
      </c>
      <c r="J215" s="16">
        <f>J214-$J$1*J214*_xlfn.XLOOKUP(A215,'BBG Data'!A:A,'BBG Data'!F:F)</f>
        <v>7501250057.8703699</v>
      </c>
      <c r="K215" s="2">
        <f>K214-K214*L215/360*_xlfn.XLOOKUP(A215,'BBG Data'!A:A,'BBG Data'!J:J)</f>
        <v>753342616.79032469</v>
      </c>
      <c r="L215" s="2">
        <v>90</v>
      </c>
      <c r="M215" s="2">
        <f>M214-M214*$M$1*_xlfn.XLOOKUP(A215,'BBG Data'!A:A,'BBG Data'!F:F)</f>
        <v>7455689527.6691875</v>
      </c>
      <c r="N215" s="2">
        <f>N214-N214*O215/360*_xlfn.XLOOKUP('Tether Assets'!A215,'BBG Data'!A:A,'BBG Data'!V:V)</f>
        <v>49044454572.097015</v>
      </c>
      <c r="O215">
        <v>90</v>
      </c>
      <c r="P215" s="2">
        <f>P214-P214*Q215/360*_xlfn.XLOOKUP(A215,'BBG Data'!A:A,'BBG Data'!AC:AC)</f>
        <v>44244106.107504718</v>
      </c>
      <c r="Q215" s="2">
        <v>180</v>
      </c>
      <c r="R215" s="21">
        <v>5349078821</v>
      </c>
      <c r="S215" s="2">
        <f>S214-S214*T215/360*_xlfn.XLOOKUP('Tether Assets'!A215,'BBG Data'!A:A,'BBG Data'!AB:AB)</f>
        <v>137209531.1890364</v>
      </c>
      <c r="T215">
        <v>210</v>
      </c>
      <c r="U215" s="21">
        <f t="shared" si="15"/>
        <v>2138395675</v>
      </c>
      <c r="V215" s="2">
        <f t="shared" si="18"/>
        <v>77881321290.266769</v>
      </c>
      <c r="W215" s="25">
        <f t="shared" si="19"/>
        <v>0.10249698490757368</v>
      </c>
      <c r="X215" s="2">
        <f t="shared" si="20"/>
        <v>0.62973321150146377</v>
      </c>
      <c r="Y215" s="13">
        <f>USDT_FinalReserves!G214/USDT_FinalReserves!$F214</f>
        <v>3.013993928102799E-2</v>
      </c>
      <c r="Z215" s="2">
        <v>84354086070.055176</v>
      </c>
      <c r="AA215" s="2">
        <v>81811659037.797104</v>
      </c>
    </row>
    <row r="216" spans="1:27" s="2" customFormat="1" x14ac:dyDescent="0.3">
      <c r="A216" s="1">
        <v>45047</v>
      </c>
      <c r="B216">
        <v>0</v>
      </c>
      <c r="C216" s="20">
        <v>52798.709654711201</v>
      </c>
      <c r="D216" s="20">
        <f>_xlfn.XLOOKUP(A216,'BBG Data'!A:A,'BBG Data'!B:B)</f>
        <v>27683.13</v>
      </c>
      <c r="E216" s="21">
        <f t="shared" si="16"/>
        <v>1461633543.2036254</v>
      </c>
      <c r="F216" s="21">
        <v>1721995.6826860579</v>
      </c>
      <c r="G216">
        <f>_xlfn.XLOOKUP(A216,'BBG Data'!A:A,'BBG Data'!C:C)</f>
        <v>1982.56</v>
      </c>
      <c r="H216" s="2">
        <f t="shared" si="17"/>
        <v>3413959760.6660709</v>
      </c>
      <c r="I216" s="21">
        <v>481350555</v>
      </c>
      <c r="J216" s="16">
        <f>J215-$J$1*J215*_xlfn.XLOOKUP(A216,'BBG Data'!A:A,'BBG Data'!F:F)</f>
        <v>7501250057.8703699</v>
      </c>
      <c r="K216" s="2">
        <f>K215-K215*L216/360*_xlfn.XLOOKUP(A216,'BBG Data'!A:A,'BBG Data'!J:J)</f>
        <v>751841581.62636995</v>
      </c>
      <c r="L216" s="2">
        <v>90</v>
      </c>
      <c r="M216" s="2">
        <f>M215-M215*$M$1*_xlfn.XLOOKUP(A216,'BBG Data'!A:A,'BBG Data'!F:F)</f>
        <v>7455689527.6691875</v>
      </c>
      <c r="N216" s="2">
        <f>N215-N215*O216/360*_xlfn.XLOOKUP('Tether Assets'!A216,'BBG Data'!A:A,'BBG Data'!V:V)</f>
        <v>49461332435.959839</v>
      </c>
      <c r="O216">
        <v>90</v>
      </c>
      <c r="P216" s="2">
        <f>P215-P215*Q216/360*_xlfn.XLOOKUP(A216,'BBG Data'!A:A,'BBG Data'!AC:AC)</f>
        <v>42938904.977333322</v>
      </c>
      <c r="Q216" s="2">
        <v>180</v>
      </c>
      <c r="R216" s="21">
        <v>5349078821</v>
      </c>
      <c r="S216" s="2">
        <f>S215-S215*T216/360*_xlfn.XLOOKUP('Tether Assets'!A216,'BBG Data'!A:A,'BBG Data'!AB:AB)</f>
        <v>127180657.8718778</v>
      </c>
      <c r="T216">
        <v>210</v>
      </c>
      <c r="U216" s="21">
        <f t="shared" si="15"/>
        <v>2138395675</v>
      </c>
      <c r="V216" s="2">
        <f t="shared" si="18"/>
        <v>78184651520.844696</v>
      </c>
      <c r="W216" s="25">
        <f t="shared" si="19"/>
        <v>0.10209933097600545</v>
      </c>
      <c r="X216" s="2">
        <f t="shared" si="20"/>
        <v>0.6326220232979235</v>
      </c>
      <c r="Y216" s="13">
        <f>USDT_FinalReserves!G215/USDT_FinalReserves!$F215</f>
        <v>3.383330647620908E-2</v>
      </c>
      <c r="Z216" s="2">
        <v>84700662941.032852</v>
      </c>
      <c r="AA216" s="2">
        <v>81834959453.010803</v>
      </c>
    </row>
    <row r="217" spans="1:27" s="2" customFormat="1" x14ac:dyDescent="0.3">
      <c r="A217" s="1">
        <v>45048</v>
      </c>
      <c r="B217">
        <v>0</v>
      </c>
      <c r="C217" s="20">
        <v>52798.709654711201</v>
      </c>
      <c r="D217" s="20">
        <f>_xlfn.XLOOKUP(A217,'BBG Data'!A:A,'BBG Data'!B:B)</f>
        <v>28695.82</v>
      </c>
      <c r="E217" s="21">
        <f t="shared" si="16"/>
        <v>1515102268.4838548</v>
      </c>
      <c r="F217" s="21">
        <v>1721995.6826860579</v>
      </c>
      <c r="G217">
        <f>_xlfn.XLOOKUP(A217,'BBG Data'!A:A,'BBG Data'!C:C)</f>
        <v>2016.68</v>
      </c>
      <c r="H217" s="2">
        <f t="shared" si="17"/>
        <v>3472714253.3593192</v>
      </c>
      <c r="I217" s="21">
        <v>481350555</v>
      </c>
      <c r="J217" s="16">
        <f>J216-$J$1*J216*_xlfn.XLOOKUP(A217,'BBG Data'!A:A,'BBG Data'!F:F)</f>
        <v>7501250057.8703699</v>
      </c>
      <c r="K217" s="2">
        <f>K216-K216*L217/360*_xlfn.XLOOKUP(A217,'BBG Data'!A:A,'BBG Data'!J:J)</f>
        <v>747683897.67997611</v>
      </c>
      <c r="L217" s="2">
        <v>90</v>
      </c>
      <c r="M217" s="2">
        <f>M216-M216*$M$1*_xlfn.XLOOKUP(A217,'BBG Data'!A:A,'BBG Data'!F:F)</f>
        <v>7455689527.6691875</v>
      </c>
      <c r="N217" s="2">
        <f>N216-N216*O217/360*_xlfn.XLOOKUP('Tether Assets'!A217,'BBG Data'!A:A,'BBG Data'!V:V)</f>
        <v>47940396463.554085</v>
      </c>
      <c r="O217">
        <v>90</v>
      </c>
      <c r="P217" s="2">
        <f>P216-P216*Q217/360*_xlfn.XLOOKUP(A217,'BBG Data'!A:A,'BBG Data'!AC:AC)</f>
        <v>45300544.751086645</v>
      </c>
      <c r="Q217" s="2">
        <v>180</v>
      </c>
      <c r="R217" s="21">
        <v>5349078821</v>
      </c>
      <c r="S217" s="2">
        <f>S216-S216*T217/360*_xlfn.XLOOKUP('Tether Assets'!A217,'BBG Data'!A:A,'BBG Data'!AB:AB)</f>
        <v>131936154.63747042</v>
      </c>
      <c r="T217">
        <v>210</v>
      </c>
      <c r="U217" s="21">
        <f t="shared" si="15"/>
        <v>2138395675</v>
      </c>
      <c r="V217" s="2">
        <f t="shared" si="18"/>
        <v>76778898219.005356</v>
      </c>
      <c r="W217" s="25">
        <f t="shared" si="19"/>
        <v>0.10396867886929911</v>
      </c>
      <c r="X217" s="2">
        <f t="shared" si="20"/>
        <v>0.62439547291767761</v>
      </c>
      <c r="Y217" s="13">
        <f>USDT_FinalReserves!G216/USDT_FinalReserves!$F216</f>
        <v>1.2311754903336686E-2</v>
      </c>
      <c r="Z217" s="2">
        <v>82893615430.156845</v>
      </c>
      <c r="AA217" s="2">
        <v>81873049553.929306</v>
      </c>
    </row>
    <row r="218" spans="1:27" s="2" customFormat="1" x14ac:dyDescent="0.3">
      <c r="A218" s="1">
        <v>45049</v>
      </c>
      <c r="B218">
        <v>0</v>
      </c>
      <c r="C218" s="20">
        <v>52798.709654711201</v>
      </c>
      <c r="D218" s="20">
        <f>_xlfn.XLOOKUP(A218,'BBG Data'!A:A,'BBG Data'!B:B)</f>
        <v>28528.95</v>
      </c>
      <c r="E218" s="21">
        <f t="shared" si="16"/>
        <v>1506291747.8037732</v>
      </c>
      <c r="F218" s="21">
        <v>1721995.6826860579</v>
      </c>
      <c r="G218">
        <f>_xlfn.XLOOKUP(A218,'BBG Data'!A:A,'BBG Data'!C:C)</f>
        <v>2038.97</v>
      </c>
      <c r="H218" s="2">
        <f t="shared" si="17"/>
        <v>3511097537.1263914</v>
      </c>
      <c r="I218" s="21">
        <v>481350555</v>
      </c>
      <c r="J218" s="16">
        <f>J217-$J$1*J217*_xlfn.XLOOKUP(A218,'BBG Data'!A:A,'BBG Data'!F:F)</f>
        <v>7501250057.8703699</v>
      </c>
      <c r="K218" s="2">
        <f>K217-K217*L218/360*_xlfn.XLOOKUP(A218,'BBG Data'!A:A,'BBG Data'!J:J)</f>
        <v>757392573.09135056</v>
      </c>
      <c r="L218" s="2">
        <v>90</v>
      </c>
      <c r="M218" s="2">
        <f>M217-M217*$M$1*_xlfn.XLOOKUP(A218,'BBG Data'!A:A,'BBG Data'!F:F)</f>
        <v>7455689527.6691875</v>
      </c>
      <c r="N218" s="2">
        <f>N217-N217*O218/360*_xlfn.XLOOKUP('Tether Assets'!A218,'BBG Data'!A:A,'BBG Data'!V:V)</f>
        <v>47185335219.253098</v>
      </c>
      <c r="O218">
        <v>90</v>
      </c>
      <c r="P218" s="2">
        <f>P217-P217*Q218/360*_xlfn.XLOOKUP(A218,'BBG Data'!A:A,'BBG Data'!AC:AC)</f>
        <v>45209943.661584482</v>
      </c>
      <c r="Q218" s="2">
        <v>180</v>
      </c>
      <c r="R218" s="21">
        <v>5349078821</v>
      </c>
      <c r="S218" s="2">
        <f>S217-S217*T218/360*_xlfn.XLOOKUP('Tether Assets'!A218,'BBG Data'!A:A,'BBG Data'!AB:AB)</f>
        <v>136723238.11489996</v>
      </c>
      <c r="T218">
        <v>210</v>
      </c>
      <c r="U218" s="21">
        <f t="shared" si="15"/>
        <v>2138395675</v>
      </c>
      <c r="V218" s="2">
        <f t="shared" si="18"/>
        <v>76067814895.590668</v>
      </c>
      <c r="W218" s="25">
        <f t="shared" si="19"/>
        <v>0.10494057997889313</v>
      </c>
      <c r="X218" s="2">
        <f t="shared" si="20"/>
        <v>0.620306173958314</v>
      </c>
      <c r="Y218" s="13">
        <f>USDT_FinalReserves!G217/USDT_FinalReserves!$F217</f>
        <v>2.1003383985723843E-2</v>
      </c>
      <c r="Z218" s="2">
        <v>83639608826.045578</v>
      </c>
      <c r="AA218" s="2">
        <v>81882894005.456406</v>
      </c>
    </row>
    <row r="219" spans="1:27" s="2" customFormat="1" x14ac:dyDescent="0.3">
      <c r="A219" s="1">
        <v>45050</v>
      </c>
      <c r="B219">
        <v>0</v>
      </c>
      <c r="C219" s="20">
        <v>52798.709654711201</v>
      </c>
      <c r="D219" s="20">
        <f>_xlfn.XLOOKUP(A219,'BBG Data'!A:A,'BBG Data'!B:B)</f>
        <v>28884.06</v>
      </c>
      <c r="E219" s="21">
        <f t="shared" si="16"/>
        <v>1525041097.5892577</v>
      </c>
      <c r="F219" s="21">
        <v>1721995.6826860579</v>
      </c>
      <c r="G219">
        <f>_xlfn.XLOOKUP(A219,'BBG Data'!A:A,'BBG Data'!C:C)</f>
        <v>2050.2800000000002</v>
      </c>
      <c r="H219" s="2">
        <f t="shared" si="17"/>
        <v>3530573308.2975712</v>
      </c>
      <c r="I219" s="21">
        <v>481350555</v>
      </c>
      <c r="J219" s="16">
        <f>J218-$J$1*J218*_xlfn.XLOOKUP(A219,'BBG Data'!A:A,'BBG Data'!F:F)</f>
        <v>7496040856.4412937</v>
      </c>
      <c r="K219" s="2">
        <f>K218-K218*L219/360*_xlfn.XLOOKUP(A219,'BBG Data'!A:A,'BBG Data'!J:J)</f>
        <v>754887497.15585089</v>
      </c>
      <c r="L219" s="2">
        <v>90</v>
      </c>
      <c r="M219" s="2">
        <f>M218-M218*$M$1*_xlfn.XLOOKUP(A219,'BBG Data'!A:A,'BBG Data'!F:F)</f>
        <v>7445334403.3252029</v>
      </c>
      <c r="N219" s="2">
        <f>N218-N218*O219/360*_xlfn.XLOOKUP('Tether Assets'!A219,'BBG Data'!A:A,'BBG Data'!V:V)</f>
        <v>47090964548.81459</v>
      </c>
      <c r="O219">
        <v>90</v>
      </c>
      <c r="P219" s="2">
        <f>P218-P218*Q219/360*_xlfn.XLOOKUP(A219,'BBG Data'!A:A,'BBG Data'!AC:AC)</f>
        <v>44735239.253137849</v>
      </c>
      <c r="Q219" s="2">
        <v>180</v>
      </c>
      <c r="R219" s="21">
        <v>5349078821</v>
      </c>
      <c r="S219" s="2">
        <f>S218-S218*T219/360*_xlfn.XLOOKUP('Tether Assets'!A219,'BBG Data'!A:A,'BBG Data'!AB:AB)</f>
        <v>136787042.29268691</v>
      </c>
      <c r="T219">
        <v>210</v>
      </c>
      <c r="U219" s="21">
        <f t="shared" si="15"/>
        <v>2138395675</v>
      </c>
      <c r="V219" s="2">
        <f t="shared" si="18"/>
        <v>75993189044.169601</v>
      </c>
      <c r="W219" s="25">
        <f t="shared" si="19"/>
        <v>0.10497508410661101</v>
      </c>
      <c r="X219" s="2">
        <f t="shared" si="20"/>
        <v>0.61967348838912206</v>
      </c>
      <c r="Y219" s="13">
        <f>USDT_FinalReserves!G218/USDT_FinalReserves!$F218</f>
        <v>2.9117826649630137E-2</v>
      </c>
      <c r="Z219" s="2">
        <v>84448283918.137482</v>
      </c>
      <c r="AA219" s="2">
        <v>81989333426.150406</v>
      </c>
    </row>
    <row r="220" spans="1:27" s="2" customFormat="1" x14ac:dyDescent="0.3">
      <c r="A220" s="1">
        <v>45051</v>
      </c>
      <c r="B220">
        <v>0</v>
      </c>
      <c r="C220" s="20">
        <v>52798.709654711201</v>
      </c>
      <c r="D220" s="20">
        <f>_xlfn.XLOOKUP(A220,'BBG Data'!A:A,'BBG Data'!B:B)</f>
        <v>29524.75</v>
      </c>
      <c r="E220" s="21">
        <f t="shared" si="16"/>
        <v>1558868702.8779345</v>
      </c>
      <c r="F220" s="21">
        <v>1721995.6826860579</v>
      </c>
      <c r="G220">
        <f>_xlfn.XLOOKUP(A220,'BBG Data'!A:A,'BBG Data'!C:C)</f>
        <v>2016.79</v>
      </c>
      <c r="H220" s="2">
        <f t="shared" si="17"/>
        <v>3472903672.8844147</v>
      </c>
      <c r="I220" s="21">
        <v>481350555</v>
      </c>
      <c r="J220" s="16">
        <f>J219-$J$1*J219*_xlfn.XLOOKUP(A220,'BBG Data'!A:A,'BBG Data'!F:F)</f>
        <v>7496040856.4412937</v>
      </c>
      <c r="K220" s="2">
        <f>K219-K219*L220/360*_xlfn.XLOOKUP(A220,'BBG Data'!A:A,'BBG Data'!J:J)</f>
        <v>761298379.22544694</v>
      </c>
      <c r="L220" s="2">
        <v>90</v>
      </c>
      <c r="M220" s="2">
        <f>M219-M219*$M$1*_xlfn.XLOOKUP(A220,'BBG Data'!A:A,'BBG Data'!F:F)</f>
        <v>7445334403.3252029</v>
      </c>
      <c r="N220" s="2">
        <f>N219-N219*O220/360*_xlfn.XLOOKUP('Tether Assets'!A220,'BBG Data'!A:A,'BBG Data'!V:V)</f>
        <v>47043873584.265778</v>
      </c>
      <c r="O220">
        <v>90</v>
      </c>
      <c r="P220" s="2">
        <f>P219-P219*Q220/360*_xlfn.XLOOKUP(A220,'BBG Data'!A:A,'BBG Data'!AC:AC)</f>
        <v>43124770.640024886</v>
      </c>
      <c r="Q220" s="2">
        <v>180</v>
      </c>
      <c r="R220" s="21">
        <v>5349078821</v>
      </c>
      <c r="S220" s="2">
        <f>S219-S219*T220/360*_xlfn.XLOOKUP('Tether Assets'!A220,'BBG Data'!A:A,'BBG Data'!AB:AB)</f>
        <v>131393073.25827865</v>
      </c>
      <c r="T220">
        <v>210</v>
      </c>
      <c r="U220" s="21">
        <f t="shared" si="15"/>
        <v>2138395675</v>
      </c>
      <c r="V220" s="2">
        <f t="shared" si="18"/>
        <v>75921662493.918365</v>
      </c>
      <c r="W220" s="25">
        <f t="shared" si="19"/>
        <v>0.10507398217314215</v>
      </c>
      <c r="X220" s="2">
        <f t="shared" si="20"/>
        <v>0.61963703163157402</v>
      </c>
      <c r="Y220" s="13">
        <f>USDT_FinalReserves!G219/USDT_FinalReserves!$F219</f>
        <v>2.9156524126589801E-2</v>
      </c>
      <c r="Z220" s="2">
        <v>84633783562.925415</v>
      </c>
      <c r="AA220" s="2">
        <v>82166156610.548401</v>
      </c>
    </row>
    <row r="221" spans="1:27" s="2" customFormat="1" x14ac:dyDescent="0.3">
      <c r="A221" s="1">
        <v>45052</v>
      </c>
      <c r="B221">
        <v>0</v>
      </c>
      <c r="C221" s="20">
        <v>52798.709654711201</v>
      </c>
      <c r="D221" s="20">
        <f>_xlfn.XLOOKUP(A221,'BBG Data'!A:A,'BBG Data'!B:B)</f>
        <v>28851.54</v>
      </c>
      <c r="E221" s="21">
        <f t="shared" si="16"/>
        <v>1523324083.5512865</v>
      </c>
      <c r="F221" s="21">
        <v>1721995.6826860579</v>
      </c>
      <c r="G221">
        <f>_xlfn.XLOOKUP(A221,'BBG Data'!A:A,'BBG Data'!C:C)</f>
        <v>2016.79</v>
      </c>
      <c r="H221" s="2">
        <f t="shared" si="17"/>
        <v>3472903672.8844147</v>
      </c>
      <c r="I221" s="21">
        <v>481350555</v>
      </c>
      <c r="J221" s="16">
        <f>J220-$J$1*J220*_xlfn.XLOOKUP(A221,'BBG Data'!A:A,'BBG Data'!F:F)</f>
        <v>7496040856.4412937</v>
      </c>
      <c r="K221" s="2">
        <f>K220-K220*L221/360*_xlfn.XLOOKUP(A221,'BBG Data'!A:A,'BBG Data'!J:J)</f>
        <v>761298379.22544694</v>
      </c>
      <c r="L221" s="2">
        <v>90</v>
      </c>
      <c r="M221" s="2">
        <f>M220-M220*$M$1*_xlfn.XLOOKUP(A221,'BBG Data'!A:A,'BBG Data'!F:F)</f>
        <v>7445334403.3252029</v>
      </c>
      <c r="N221" s="2">
        <f>N220-N220*O221/360*_xlfn.XLOOKUP('Tether Assets'!A221,'BBG Data'!A:A,'BBG Data'!V:V)</f>
        <v>47043873584.265778</v>
      </c>
      <c r="O221">
        <v>90</v>
      </c>
      <c r="P221" s="2">
        <f>P220-P220*Q221/360*_xlfn.XLOOKUP(A221,'BBG Data'!A:A,'BBG Data'!AC:AC)</f>
        <v>43124770.640024886</v>
      </c>
      <c r="Q221" s="2">
        <v>180</v>
      </c>
      <c r="R221" s="21">
        <v>5349078821</v>
      </c>
      <c r="S221" s="2">
        <f>S220-S220*T221/360*_xlfn.XLOOKUP('Tether Assets'!A221,'BBG Data'!A:A,'BBG Data'!AB:AB)</f>
        <v>131393073.25827865</v>
      </c>
      <c r="T221">
        <v>210</v>
      </c>
      <c r="U221" s="21">
        <f t="shared" si="15"/>
        <v>2138395675</v>
      </c>
      <c r="V221" s="2">
        <f t="shared" si="18"/>
        <v>75886117874.591721</v>
      </c>
      <c r="W221" s="25">
        <f t="shared" si="19"/>
        <v>0.1051231982195296</v>
      </c>
      <c r="X221" s="2">
        <f t="shared" si="20"/>
        <v>0.61992726603843129</v>
      </c>
      <c r="Y221" s="13">
        <f>USDT_FinalReserves!G220/USDT_FinalReserves!$F220</f>
        <v>2.9615995032550541E-2</v>
      </c>
      <c r="Z221" s="2">
        <v>84659171174.760147</v>
      </c>
      <c r="AA221" s="2">
        <v>82151905581.788605</v>
      </c>
    </row>
    <row r="222" spans="1:27" s="2" customFormat="1" x14ac:dyDescent="0.3">
      <c r="A222" s="1">
        <v>45053</v>
      </c>
      <c r="B222">
        <v>0</v>
      </c>
      <c r="C222" s="20">
        <v>52798.709654711201</v>
      </c>
      <c r="D222" s="20">
        <f>_xlfn.XLOOKUP(A222,'BBG Data'!A:A,'BBG Data'!B:B)</f>
        <v>28953.02</v>
      </c>
      <c r="E222" s="21">
        <f t="shared" si="16"/>
        <v>1528682096.6070466</v>
      </c>
      <c r="F222" s="21">
        <v>1721995.6826860579</v>
      </c>
      <c r="G222">
        <f>_xlfn.XLOOKUP(A222,'BBG Data'!A:A,'BBG Data'!C:C)</f>
        <v>2016.79</v>
      </c>
      <c r="H222" s="2">
        <f t="shared" si="17"/>
        <v>3472903672.8844147</v>
      </c>
      <c r="I222" s="21">
        <v>481350555</v>
      </c>
      <c r="J222" s="16">
        <f>J221-$J$1*J221*_xlfn.XLOOKUP(A222,'BBG Data'!A:A,'BBG Data'!F:F)</f>
        <v>7496040856.4412937</v>
      </c>
      <c r="K222" s="2">
        <f>K221-K221*L222/360*_xlfn.XLOOKUP(A222,'BBG Data'!A:A,'BBG Data'!J:J)</f>
        <v>761298379.22544694</v>
      </c>
      <c r="L222" s="2">
        <v>90</v>
      </c>
      <c r="M222" s="2">
        <f>M221-M221*$M$1*_xlfn.XLOOKUP(A222,'BBG Data'!A:A,'BBG Data'!F:F)</f>
        <v>7445334403.3252029</v>
      </c>
      <c r="N222" s="2">
        <f>N221-N221*O222/360*_xlfn.XLOOKUP('Tether Assets'!A222,'BBG Data'!A:A,'BBG Data'!V:V)</f>
        <v>47043873584.265778</v>
      </c>
      <c r="O222">
        <v>90</v>
      </c>
      <c r="P222" s="2">
        <f>P221-P221*Q222/360*_xlfn.XLOOKUP(A222,'BBG Data'!A:A,'BBG Data'!AC:AC)</f>
        <v>43124770.640024886</v>
      </c>
      <c r="Q222" s="2">
        <v>180</v>
      </c>
      <c r="R222" s="21">
        <v>5349078821</v>
      </c>
      <c r="S222" s="2">
        <f>S221-S221*T222/360*_xlfn.XLOOKUP('Tether Assets'!A222,'BBG Data'!A:A,'BBG Data'!AB:AB)</f>
        <v>131393073.25827865</v>
      </c>
      <c r="T222">
        <v>210</v>
      </c>
      <c r="U222" s="21">
        <f t="shared" si="15"/>
        <v>2138395675</v>
      </c>
      <c r="V222" s="2">
        <f t="shared" si="18"/>
        <v>75891475887.647476</v>
      </c>
      <c r="W222" s="25">
        <f t="shared" si="19"/>
        <v>0.10511577641804352</v>
      </c>
      <c r="X222" s="2">
        <f t="shared" si="20"/>
        <v>0.61988349856196301</v>
      </c>
      <c r="Y222" s="13">
        <f>USDT_FinalReserves!G221/USDT_FinalReserves!$F221</f>
        <v>3.0138782493247619E-2</v>
      </c>
      <c r="Z222" s="2">
        <v>84794968672.364853</v>
      </c>
      <c r="AA222" s="2">
        <v>82239351555.026703</v>
      </c>
    </row>
    <row r="223" spans="1:27" s="2" customFormat="1" x14ac:dyDescent="0.3">
      <c r="A223" s="1">
        <v>45054</v>
      </c>
      <c r="B223">
        <v>0</v>
      </c>
      <c r="C223" s="20">
        <v>52798.709654711201</v>
      </c>
      <c r="D223" s="20">
        <f>_xlfn.XLOOKUP(A223,'BBG Data'!A:A,'BBG Data'!B:B)</f>
        <v>27562.71</v>
      </c>
      <c r="E223" s="21">
        <f t="shared" si="16"/>
        <v>1455275522.5870049</v>
      </c>
      <c r="F223" s="21">
        <v>1721995.6826860579</v>
      </c>
      <c r="G223">
        <f>_xlfn.XLOOKUP(A223,'BBG Data'!A:A,'BBG Data'!C:C)</f>
        <v>2021.16</v>
      </c>
      <c r="H223" s="2">
        <f t="shared" si="17"/>
        <v>3480428794.0177526</v>
      </c>
      <c r="I223" s="21">
        <v>481350555</v>
      </c>
      <c r="J223" s="16">
        <f>J222-$J$1*J222*_xlfn.XLOOKUP(A223,'BBG Data'!A:A,'BBG Data'!F:F)</f>
        <v>7496040856.4412937</v>
      </c>
      <c r="K223" s="2">
        <f>K222-K222*L223/360*_xlfn.XLOOKUP(A223,'BBG Data'!A:A,'BBG Data'!J:J)</f>
        <v>754932021.52917409</v>
      </c>
      <c r="L223" s="2">
        <v>90</v>
      </c>
      <c r="M223" s="2">
        <f>M222-M222*$M$1*_xlfn.XLOOKUP(A223,'BBG Data'!A:A,'BBG Data'!F:F)</f>
        <v>7445334403.3252029</v>
      </c>
      <c r="N223" s="2">
        <f>N222-N222*O223/360*_xlfn.XLOOKUP('Tether Assets'!A223,'BBG Data'!A:A,'BBG Data'!V:V)</f>
        <v>47114439394.642166</v>
      </c>
      <c r="O223">
        <v>90</v>
      </c>
      <c r="P223" s="2">
        <f>P222-P222*Q223/360*_xlfn.XLOOKUP(A223,'BBG Data'!A:A,'BBG Data'!AC:AC)</f>
        <v>43426644.034505062</v>
      </c>
      <c r="Q223" s="2">
        <v>180</v>
      </c>
      <c r="R223" s="21">
        <v>5349078821</v>
      </c>
      <c r="S223" s="2">
        <f>S222-S222*T223/360*_xlfn.XLOOKUP('Tether Assets'!A223,'BBG Data'!A:A,'BBG Data'!AB:AB)</f>
        <v>125705943.07074948</v>
      </c>
      <c r="T223">
        <v>210</v>
      </c>
      <c r="U223" s="21">
        <f t="shared" si="15"/>
        <v>2138395675</v>
      </c>
      <c r="V223" s="2">
        <f t="shared" si="18"/>
        <v>75884408630.647842</v>
      </c>
      <c r="W223" s="25">
        <f t="shared" si="19"/>
        <v>0.10512556604703409</v>
      </c>
      <c r="X223" s="2">
        <f t="shared" si="20"/>
        <v>0.62087114131655508</v>
      </c>
      <c r="Y223" s="13">
        <f>USDT_FinalReserves!G222/USDT_FinalReserves!$F222</f>
        <v>2.9979973132178303E-2</v>
      </c>
      <c r="Z223" s="2">
        <v>84513519822.569138</v>
      </c>
      <c r="AA223" s="2">
        <v>81979806768.982697</v>
      </c>
    </row>
    <row r="224" spans="1:27" s="2" customFormat="1" x14ac:dyDescent="0.3">
      <c r="A224" s="1">
        <v>45055</v>
      </c>
      <c r="B224">
        <v>0</v>
      </c>
      <c r="C224" s="20">
        <v>52798.709654711201</v>
      </c>
      <c r="D224" s="20">
        <f>_xlfn.XLOOKUP(A224,'BBG Data'!A:A,'BBG Data'!B:B)</f>
        <v>27659.74</v>
      </c>
      <c r="E224" s="21">
        <f t="shared" si="16"/>
        <v>1460398581.3848016</v>
      </c>
      <c r="F224" s="21">
        <v>1721995.6826860579</v>
      </c>
      <c r="G224">
        <f>_xlfn.XLOOKUP(A224,'BBG Data'!A:A,'BBG Data'!C:C)</f>
        <v>2034.56</v>
      </c>
      <c r="H224" s="2">
        <f t="shared" si="17"/>
        <v>3503503536.1657457</v>
      </c>
      <c r="I224" s="21">
        <v>481350555</v>
      </c>
      <c r="J224" s="16">
        <f>J223-$J$1*J223*_xlfn.XLOOKUP(A224,'BBG Data'!A:A,'BBG Data'!F:F)</f>
        <v>7496040856.4412937</v>
      </c>
      <c r="K224" s="2">
        <f>K223-K223*L224/360*_xlfn.XLOOKUP(A224,'BBG Data'!A:A,'BBG Data'!J:J)</f>
        <v>752714408.71593225</v>
      </c>
      <c r="L224" s="2">
        <v>90</v>
      </c>
      <c r="M224" s="2">
        <f>M223-M223*$M$1*_xlfn.XLOOKUP(A224,'BBG Data'!A:A,'BBG Data'!F:F)</f>
        <v>7445334403.3252029</v>
      </c>
      <c r="N224" s="2">
        <f>N223-N223*O224/360*_xlfn.XLOOKUP('Tether Assets'!A224,'BBG Data'!A:A,'BBG Data'!V:V)</f>
        <v>47114439394.642166</v>
      </c>
      <c r="O224">
        <v>90</v>
      </c>
      <c r="P224" s="2">
        <f>P223-P223*Q224/360*_xlfn.XLOOKUP(A224,'BBG Data'!A:A,'BBG Data'!AC:AC)</f>
        <v>41472445.052952319</v>
      </c>
      <c r="Q224" s="2">
        <v>180</v>
      </c>
      <c r="R224" s="21">
        <v>5349078821</v>
      </c>
      <c r="S224" s="2">
        <f>S223-S223*T224/360*_xlfn.XLOOKUP('Tether Assets'!A224,'BBG Data'!A:A,'BBG Data'!AB:AB)</f>
        <v>126072585.40470582</v>
      </c>
      <c r="T224">
        <v>210</v>
      </c>
      <c r="U224" s="21">
        <f t="shared" si="15"/>
        <v>2138395675</v>
      </c>
      <c r="V224" s="2">
        <f t="shared" si="18"/>
        <v>75908801262.132797</v>
      </c>
      <c r="W224" s="25">
        <f t="shared" si="19"/>
        <v>0.10509178486290793</v>
      </c>
      <c r="X224" s="2">
        <f t="shared" si="20"/>
        <v>0.62067162978827417</v>
      </c>
      <c r="Y224" s="13">
        <f>USDT_FinalReserves!G223/USDT_FinalReserves!$F223</f>
        <v>3.038198295147072E-2</v>
      </c>
      <c r="Z224" s="2">
        <v>85027917275.213394</v>
      </c>
      <c r="AA224" s="2">
        <v>82444600542.158798</v>
      </c>
    </row>
    <row r="225" spans="1:27" s="2" customFormat="1" x14ac:dyDescent="0.3">
      <c r="A225" s="1">
        <v>45056</v>
      </c>
      <c r="B225">
        <v>0</v>
      </c>
      <c r="C225" s="20">
        <v>52798.709654711201</v>
      </c>
      <c r="D225" s="20">
        <f>_xlfn.XLOOKUP(A225,'BBG Data'!A:A,'BBG Data'!B:B)</f>
        <v>27875.64</v>
      </c>
      <c r="E225" s="21">
        <f t="shared" si="16"/>
        <v>1471797822.7992537</v>
      </c>
      <c r="F225" s="21">
        <v>1721995.6826860579</v>
      </c>
      <c r="G225">
        <f>_xlfn.XLOOKUP(A225,'BBG Data'!A:A,'BBG Data'!C:C)</f>
        <v>2030.09</v>
      </c>
      <c r="H225" s="2">
        <f t="shared" si="17"/>
        <v>3495806215.464139</v>
      </c>
      <c r="I225" s="21">
        <v>481350555</v>
      </c>
      <c r="J225" s="16">
        <f>J224-$J$1*J224*_xlfn.XLOOKUP(A225,'BBG Data'!A:A,'BBG Data'!F:F)</f>
        <v>7496040856.4412937</v>
      </c>
      <c r="K225" s="2">
        <f>K224-K224*L225/360*_xlfn.XLOOKUP(A225,'BBG Data'!A:A,'BBG Data'!J:J)</f>
        <v>750046036.13703418</v>
      </c>
      <c r="L225" s="2">
        <v>90</v>
      </c>
      <c r="M225" s="2">
        <f>M224-M224*$M$1*_xlfn.XLOOKUP(A225,'BBG Data'!A:A,'BBG Data'!F:F)</f>
        <v>7445334403.3252029</v>
      </c>
      <c r="N225" s="2">
        <f>N224-N224*O225/360*_xlfn.XLOOKUP('Tether Assets'!A225,'BBG Data'!A:A,'BBG Data'!V:V)</f>
        <v>47031989125.701546</v>
      </c>
      <c r="O225">
        <v>90</v>
      </c>
      <c r="P225" s="2">
        <f>P224-P224*Q225/360*_xlfn.XLOOKUP(A225,'BBG Data'!A:A,'BBG Data'!AC:AC)</f>
        <v>42529992.401802607</v>
      </c>
      <c r="Q225" s="2">
        <v>180</v>
      </c>
      <c r="R225" s="21">
        <v>5349078821</v>
      </c>
      <c r="S225" s="2">
        <f>S224-S224*T225/360*_xlfn.XLOOKUP('Tether Assets'!A225,'BBG Data'!A:A,'BBG Data'!AB:AB)</f>
        <v>131389696.69414932</v>
      </c>
      <c r="T225">
        <v>210</v>
      </c>
      <c r="U225" s="21">
        <f t="shared" si="15"/>
        <v>2138395675</v>
      </c>
      <c r="V225" s="2">
        <f t="shared" si="18"/>
        <v>75833759199.964432</v>
      </c>
      <c r="W225" s="25">
        <f t="shared" si="19"/>
        <v>0.10519577949981194</v>
      </c>
      <c r="X225" s="2">
        <f t="shared" si="20"/>
        <v>0.62019857147901492</v>
      </c>
      <c r="Y225" s="13">
        <f>USDT_FinalReserves!G224/USDT_FinalReserves!$F224</f>
        <v>2.9110500775711593E-2</v>
      </c>
      <c r="Z225" s="2">
        <v>84975228712.541412</v>
      </c>
      <c r="AA225" s="2">
        <v>82501557251.188705</v>
      </c>
    </row>
    <row r="226" spans="1:27" s="2" customFormat="1" x14ac:dyDescent="0.3">
      <c r="A226" s="1">
        <v>45057</v>
      </c>
      <c r="B226">
        <v>0</v>
      </c>
      <c r="C226" s="20">
        <v>52798.709654711201</v>
      </c>
      <c r="D226" s="20">
        <f>_xlfn.XLOOKUP(A226,'BBG Data'!A:A,'BBG Data'!B:B)</f>
        <v>27009.45</v>
      </c>
      <c r="E226" s="21">
        <f t="shared" si="16"/>
        <v>1426064108.4834394</v>
      </c>
      <c r="F226" s="21">
        <v>1721995.6826860579</v>
      </c>
      <c r="G226">
        <f>_xlfn.XLOOKUP(A226,'BBG Data'!A:A,'BBG Data'!C:C)</f>
        <v>2015.05</v>
      </c>
      <c r="H226" s="2">
        <f t="shared" si="17"/>
        <v>3469907400.3965406</v>
      </c>
      <c r="I226" s="21">
        <v>481350555</v>
      </c>
      <c r="J226" s="16">
        <f>J225-$J$1*J225*_xlfn.XLOOKUP(A226,'BBG Data'!A:A,'BBG Data'!F:F)</f>
        <v>7496249079.7984171</v>
      </c>
      <c r="K226" s="2">
        <f>K225-K225*L226/360*_xlfn.XLOOKUP(A226,'BBG Data'!A:A,'BBG Data'!J:J)</f>
        <v>752253046.59836745</v>
      </c>
      <c r="L226" s="2">
        <v>90</v>
      </c>
      <c r="M226" s="2">
        <f>M225-M225*$M$1*_xlfn.XLOOKUP(A226,'BBG Data'!A:A,'BBG Data'!F:F)</f>
        <v>7445748033.0142765</v>
      </c>
      <c r="N226" s="2">
        <f>N225-N225*O226/360*_xlfn.XLOOKUP('Tether Assets'!A226,'BBG Data'!A:A,'BBG Data'!V:V)</f>
        <v>47737468962.587074</v>
      </c>
      <c r="O226">
        <v>90</v>
      </c>
      <c r="P226" s="2">
        <f>P225-P225*Q226/360*_xlfn.XLOOKUP(A226,'BBG Data'!A:A,'BBG Data'!AC:AC)</f>
        <v>42487462.409400806</v>
      </c>
      <c r="Q226" s="2">
        <v>180</v>
      </c>
      <c r="R226" s="21">
        <v>5349078821</v>
      </c>
      <c r="S226" s="2">
        <f>S225-S225*T226/360*_xlfn.XLOOKUP('Tether Assets'!A226,'BBG Data'!A:A,'BBG Data'!AB:AB)</f>
        <v>134938313.41903043</v>
      </c>
      <c r="T226">
        <v>210</v>
      </c>
      <c r="U226" s="21">
        <f t="shared" si="15"/>
        <v>2138395675</v>
      </c>
      <c r="V226" s="2">
        <f t="shared" si="18"/>
        <v>76473941457.706558</v>
      </c>
      <c r="W226" s="25">
        <f t="shared" si="19"/>
        <v>0.10431788244117611</v>
      </c>
      <c r="X226" s="2">
        <f t="shared" si="20"/>
        <v>0.62423183704985297</v>
      </c>
      <c r="Y226" s="13">
        <f>USDT_FinalReserves!G225/USDT_FinalReserves!$F225</f>
        <v>3.8189825613756924E-2</v>
      </c>
      <c r="Z226" s="2">
        <v>85843812889.880508</v>
      </c>
      <c r="AA226" s="2">
        <v>82565452645.595993</v>
      </c>
    </row>
    <row r="227" spans="1:27" s="2" customFormat="1" x14ac:dyDescent="0.3">
      <c r="A227" s="1">
        <v>45058</v>
      </c>
      <c r="B227">
        <v>0</v>
      </c>
      <c r="C227" s="20">
        <v>52798.709654711201</v>
      </c>
      <c r="D227" s="20">
        <f>_xlfn.XLOOKUP(A227,'BBG Data'!A:A,'BBG Data'!B:B)</f>
        <v>26447.7</v>
      </c>
      <c r="E227" s="21">
        <f t="shared" si="16"/>
        <v>1396404433.3349054</v>
      </c>
      <c r="F227" s="21">
        <v>1721995.6826860579</v>
      </c>
      <c r="G227">
        <f>_xlfn.XLOOKUP(A227,'BBG Data'!A:A,'BBG Data'!C:C)</f>
        <v>2010.77</v>
      </c>
      <c r="H227" s="2">
        <f t="shared" si="17"/>
        <v>3462537258.8746448</v>
      </c>
      <c r="I227" s="21">
        <v>481350555</v>
      </c>
      <c r="J227" s="16">
        <f>J226-$J$1*J226*_xlfn.XLOOKUP(A227,'BBG Data'!A:A,'BBG Data'!F:F)</f>
        <v>7496249079.7984171</v>
      </c>
      <c r="K227" s="2">
        <f>K226-K226*L227/360*_xlfn.XLOOKUP(A227,'BBG Data'!A:A,'BBG Data'!J:J)</f>
        <v>755927802.73100054</v>
      </c>
      <c r="L227" s="2">
        <v>90</v>
      </c>
      <c r="M227" s="2">
        <f>M226-M226*$M$1*_xlfn.XLOOKUP(A227,'BBG Data'!A:A,'BBG Data'!F:F)</f>
        <v>7445748033.0142765</v>
      </c>
      <c r="N227" s="2">
        <f>N226-N226*O227/360*_xlfn.XLOOKUP('Tether Assets'!A227,'BBG Data'!A:A,'BBG Data'!V:V)</f>
        <v>47606190922.939957</v>
      </c>
      <c r="O227">
        <v>90</v>
      </c>
      <c r="P227" s="2">
        <f>P226-P226*Q227/360*_xlfn.XLOOKUP(A227,'BBG Data'!A:A,'BBG Data'!AC:AC)</f>
        <v>42168806.441330306</v>
      </c>
      <c r="Q227" s="2">
        <v>180</v>
      </c>
      <c r="R227" s="21">
        <v>5349078821</v>
      </c>
      <c r="S227" s="2">
        <f>S226-S226*T227/360*_xlfn.XLOOKUP('Tether Assets'!A227,'BBG Data'!A:A,'BBG Data'!AB:AB)</f>
        <v>129491303.50068228</v>
      </c>
      <c r="T227">
        <v>210</v>
      </c>
      <c r="U227" s="21">
        <f t="shared" si="15"/>
        <v>2138395675</v>
      </c>
      <c r="V227" s="2">
        <f t="shared" si="18"/>
        <v>76303542691.635223</v>
      </c>
      <c r="W227" s="25">
        <f t="shared" si="19"/>
        <v>0.10455084198433898</v>
      </c>
      <c r="X227" s="2">
        <f t="shared" si="20"/>
        <v>0.62390538163254616</v>
      </c>
      <c r="Y227" s="13">
        <f>USDT_FinalReserves!G226/USDT_FinalReserves!$F226</f>
        <v>2.7904286809899918E-2</v>
      </c>
      <c r="Z227" s="2">
        <v>85040020785.208298</v>
      </c>
      <c r="AA227" s="2">
        <v>82667039654.897995</v>
      </c>
    </row>
    <row r="228" spans="1:27" s="2" customFormat="1" x14ac:dyDescent="0.3">
      <c r="A228" s="1">
        <v>45059</v>
      </c>
      <c r="B228">
        <v>0</v>
      </c>
      <c r="C228" s="20">
        <v>52798.709654711201</v>
      </c>
      <c r="D228" s="20">
        <f>_xlfn.XLOOKUP(A228,'BBG Data'!A:A,'BBG Data'!B:B)</f>
        <v>26918.959999999999</v>
      </c>
      <c r="E228" s="21">
        <f t="shared" si="16"/>
        <v>1421286353.2467847</v>
      </c>
      <c r="F228" s="21">
        <v>1721995.6826860579</v>
      </c>
      <c r="G228">
        <f>_xlfn.XLOOKUP(A228,'BBG Data'!A:A,'BBG Data'!C:C)</f>
        <v>2010.77</v>
      </c>
      <c r="H228" s="2">
        <f t="shared" si="17"/>
        <v>3462537258.8746448</v>
      </c>
      <c r="I228" s="21">
        <v>481350555</v>
      </c>
      <c r="J228" s="16">
        <f>J227-$J$1*J227*_xlfn.XLOOKUP(A228,'BBG Data'!A:A,'BBG Data'!F:F)</f>
        <v>7496249079.7984171</v>
      </c>
      <c r="K228" s="2">
        <f>K227-K227*L228/360*_xlfn.XLOOKUP(A228,'BBG Data'!A:A,'BBG Data'!J:J)</f>
        <v>755927802.73100054</v>
      </c>
      <c r="L228" s="2">
        <v>90</v>
      </c>
      <c r="M228" s="2">
        <f>M227-M227*$M$1*_xlfn.XLOOKUP(A228,'BBG Data'!A:A,'BBG Data'!F:F)</f>
        <v>7445748033.0142765</v>
      </c>
      <c r="N228" s="2">
        <f>N227-N227*O228/360*_xlfn.XLOOKUP('Tether Assets'!A228,'BBG Data'!A:A,'BBG Data'!V:V)</f>
        <v>47606190922.939957</v>
      </c>
      <c r="O228">
        <v>90</v>
      </c>
      <c r="P228" s="2">
        <f>P227-P227*Q228/360*_xlfn.XLOOKUP(A228,'BBG Data'!A:A,'BBG Data'!AC:AC)</f>
        <v>42168806.441330306</v>
      </c>
      <c r="Q228" s="2">
        <v>180</v>
      </c>
      <c r="R228" s="21">
        <v>5349078821</v>
      </c>
      <c r="S228" s="2">
        <f>S227-S227*T228/360*_xlfn.XLOOKUP('Tether Assets'!A228,'BBG Data'!A:A,'BBG Data'!AB:AB)</f>
        <v>129491303.50068228</v>
      </c>
      <c r="T228">
        <v>210</v>
      </c>
      <c r="U228" s="21">
        <f t="shared" si="15"/>
        <v>2138395675</v>
      </c>
      <c r="V228" s="2">
        <f t="shared" si="18"/>
        <v>76328424611.547104</v>
      </c>
      <c r="W228" s="25">
        <f t="shared" si="19"/>
        <v>0.10451675998028592</v>
      </c>
      <c r="X228" s="2">
        <f t="shared" si="20"/>
        <v>0.6237019978496714</v>
      </c>
      <c r="Y228" s="13">
        <f>USDT_FinalReserves!G227/USDT_FinalReserves!$F227</f>
        <v>3.0386487011667834E-2</v>
      </c>
      <c r="Z228" s="2">
        <v>85394584576.801239</v>
      </c>
      <c r="AA228" s="2">
        <v>82799743141.691498</v>
      </c>
    </row>
    <row r="229" spans="1:27" s="2" customFormat="1" x14ac:dyDescent="0.3">
      <c r="A229" s="1">
        <v>45060</v>
      </c>
      <c r="B229">
        <v>0</v>
      </c>
      <c r="C229" s="20">
        <v>52798.709654711201</v>
      </c>
      <c r="D229" s="20">
        <f>_xlfn.XLOOKUP(A229,'BBG Data'!A:A,'BBG Data'!B:B)</f>
        <v>26952.65</v>
      </c>
      <c r="E229" s="21">
        <f t="shared" si="16"/>
        <v>1423065141.7750518</v>
      </c>
      <c r="F229" s="21">
        <v>1721995.6826860579</v>
      </c>
      <c r="G229">
        <f>_xlfn.XLOOKUP(A229,'BBG Data'!A:A,'BBG Data'!C:C)</f>
        <v>2010.77</v>
      </c>
      <c r="H229" s="2">
        <f t="shared" si="17"/>
        <v>3462537258.8746448</v>
      </c>
      <c r="I229" s="21">
        <v>481350555</v>
      </c>
      <c r="J229" s="16">
        <f>J228-$J$1*J228*_xlfn.XLOOKUP(A229,'BBG Data'!A:A,'BBG Data'!F:F)</f>
        <v>7496249079.7984171</v>
      </c>
      <c r="K229" s="2">
        <f>K228-K228*L229/360*_xlfn.XLOOKUP(A229,'BBG Data'!A:A,'BBG Data'!J:J)</f>
        <v>755927802.73100054</v>
      </c>
      <c r="L229" s="2">
        <v>90</v>
      </c>
      <c r="M229" s="2">
        <f>M228-M228*$M$1*_xlfn.XLOOKUP(A229,'BBG Data'!A:A,'BBG Data'!F:F)</f>
        <v>7445748033.0142765</v>
      </c>
      <c r="N229" s="2">
        <f>N228-N228*O229/360*_xlfn.XLOOKUP('Tether Assets'!A229,'BBG Data'!A:A,'BBG Data'!V:V)</f>
        <v>47606190922.939957</v>
      </c>
      <c r="O229">
        <v>90</v>
      </c>
      <c r="P229" s="2">
        <f>P228-P228*Q229/360*_xlfn.XLOOKUP(A229,'BBG Data'!A:A,'BBG Data'!AC:AC)</f>
        <v>42168806.441330306</v>
      </c>
      <c r="Q229" s="2">
        <v>180</v>
      </c>
      <c r="R229" s="21">
        <v>5349078821</v>
      </c>
      <c r="S229" s="2">
        <f>S228-S228*T229/360*_xlfn.XLOOKUP('Tether Assets'!A229,'BBG Data'!A:A,'BBG Data'!AB:AB)</f>
        <v>129491303.50068228</v>
      </c>
      <c r="T229">
        <v>210</v>
      </c>
      <c r="U229" s="21">
        <f t="shared" si="15"/>
        <v>2138395675</v>
      </c>
      <c r="V229" s="2">
        <f t="shared" si="18"/>
        <v>76330203400.075378</v>
      </c>
      <c r="W229" s="25">
        <f t="shared" si="19"/>
        <v>0.10451432433613217</v>
      </c>
      <c r="X229" s="2">
        <f t="shared" si="20"/>
        <v>0.62368746318436963</v>
      </c>
      <c r="Y229" s="13">
        <f>USDT_FinalReserves!G228/USDT_FinalReserves!$F228</f>
        <v>3.009290760781947E-2</v>
      </c>
      <c r="Z229" s="2">
        <v>85666828820.011383</v>
      </c>
      <c r="AA229" s="2">
        <v>83088864855.275894</v>
      </c>
    </row>
    <row r="230" spans="1:27" s="2" customFormat="1" x14ac:dyDescent="0.3">
      <c r="A230" s="1">
        <v>45061</v>
      </c>
      <c r="B230">
        <v>0</v>
      </c>
      <c r="C230" s="20">
        <v>52798.709654711201</v>
      </c>
      <c r="D230" s="20">
        <f>_xlfn.XLOOKUP(A230,'BBG Data'!A:A,'BBG Data'!B:B)</f>
        <v>27354.85</v>
      </c>
      <c r="E230" s="21">
        <f t="shared" si="16"/>
        <v>1444300782.7981765</v>
      </c>
      <c r="F230" s="21">
        <v>1721995.6826860579</v>
      </c>
      <c r="G230">
        <f>_xlfn.XLOOKUP(A230,'BBG Data'!A:A,'BBG Data'!C:C)</f>
        <v>2016.49</v>
      </c>
      <c r="H230" s="2">
        <f t="shared" si="17"/>
        <v>3472387074.1796088</v>
      </c>
      <c r="I230" s="21">
        <v>481350555</v>
      </c>
      <c r="J230" s="16">
        <f>J229-$J$1*J229*_xlfn.XLOOKUP(A230,'BBG Data'!A:A,'BBG Data'!F:F)</f>
        <v>7496040850.6573114</v>
      </c>
      <c r="K230" s="2">
        <f>K229-K229*L230/360*_xlfn.XLOOKUP(A230,'BBG Data'!A:A,'BBG Data'!J:J)</f>
        <v>751605785.51888597</v>
      </c>
      <c r="L230" s="2">
        <v>90</v>
      </c>
      <c r="M230" s="2">
        <f>M229-M229*$M$1*_xlfn.XLOOKUP(A230,'BBG Data'!A:A,'BBG Data'!F:F)</f>
        <v>7445334380.3457756</v>
      </c>
      <c r="N230" s="2">
        <f>N229-N229*O230/360*_xlfn.XLOOKUP('Tether Assets'!A230,'BBG Data'!A:A,'BBG Data'!V:V)</f>
        <v>48070351284.438614</v>
      </c>
      <c r="O230">
        <v>90</v>
      </c>
      <c r="P230" s="2">
        <f>P229-P229*Q230/360*_xlfn.XLOOKUP(A230,'BBG Data'!A:A,'BBG Data'!AC:AC)</f>
        <v>41304345.909283027</v>
      </c>
      <c r="Q230" s="2">
        <v>180</v>
      </c>
      <c r="R230" s="21">
        <v>5349078821</v>
      </c>
      <c r="S230" s="2">
        <f>S229-S229*T230/360*_xlfn.XLOOKUP('Tether Assets'!A230,'BBG Data'!A:A,'BBG Data'!AB:AB)</f>
        <v>129680144.98495407</v>
      </c>
      <c r="T230">
        <v>210</v>
      </c>
      <c r="U230" s="21">
        <f t="shared" si="15"/>
        <v>2138395675</v>
      </c>
      <c r="V230" s="2">
        <f t="shared" si="18"/>
        <v>76819829699.832596</v>
      </c>
      <c r="W230" s="25">
        <f t="shared" si="19"/>
        <v>0.10384547110854499</v>
      </c>
      <c r="X230" s="2">
        <f t="shared" si="20"/>
        <v>0.6257544630373395</v>
      </c>
      <c r="Y230" s="13">
        <f>USDT_FinalReserves!G229/USDT_FinalReserves!$F229</f>
        <v>3.6252342258866282E-2</v>
      </c>
      <c r="Z230" s="2">
        <v>85909922599.61142</v>
      </c>
      <c r="AA230" s="2">
        <v>82795486682.097595</v>
      </c>
    </row>
    <row r="231" spans="1:27" s="2" customFormat="1" x14ac:dyDescent="0.3">
      <c r="A231" s="1">
        <v>45062</v>
      </c>
      <c r="B231">
        <v>0</v>
      </c>
      <c r="C231" s="20">
        <v>52798.709654711201</v>
      </c>
      <c r="D231" s="20">
        <f>_xlfn.XLOOKUP(A231,'BBG Data'!A:A,'BBG Data'!B:B)</f>
        <v>26956.57</v>
      </c>
      <c r="E231" s="21">
        <f t="shared" si="16"/>
        <v>1423272112.7168982</v>
      </c>
      <c r="F231" s="21">
        <v>1721995.6826860579</v>
      </c>
      <c r="G231">
        <f>_xlfn.XLOOKUP(A231,'BBG Data'!A:A,'BBG Data'!C:C)</f>
        <v>1989.17</v>
      </c>
      <c r="H231" s="2">
        <f t="shared" si="17"/>
        <v>3425342152.1286259</v>
      </c>
      <c r="I231" s="21">
        <v>481350555</v>
      </c>
      <c r="J231" s="16">
        <f>J230-$J$1*J230*_xlfn.XLOOKUP(A231,'BBG Data'!A:A,'BBG Data'!F:F)</f>
        <v>7496249074.0142746</v>
      </c>
      <c r="K231" s="2">
        <f>K230-K230*L231/360*_xlfn.XLOOKUP(A231,'BBG Data'!A:A,'BBG Data'!J:J)</f>
        <v>750055598.58625317</v>
      </c>
      <c r="L231" s="2">
        <v>90</v>
      </c>
      <c r="M231" s="2">
        <f>M230-M230*$M$1*_xlfn.XLOOKUP(A231,'BBG Data'!A:A,'BBG Data'!F:F)</f>
        <v>7445748010.0335722</v>
      </c>
      <c r="N231" s="2">
        <f>N230-N230*O231/360*_xlfn.XLOOKUP('Tether Assets'!A231,'BBG Data'!A:A,'BBG Data'!V:V)</f>
        <v>47685788474.163101</v>
      </c>
      <c r="O231">
        <v>90</v>
      </c>
      <c r="P231" s="2">
        <f>P230-P230*Q231/360*_xlfn.XLOOKUP(A231,'BBG Data'!A:A,'BBG Data'!AC:AC)</f>
        <v>39879345.975412764</v>
      </c>
      <c r="Q231" s="2">
        <v>180</v>
      </c>
      <c r="R231" s="21">
        <v>5349078821</v>
      </c>
      <c r="S231" s="2">
        <f>S230-S230*T231/360*_xlfn.XLOOKUP('Tether Assets'!A231,'BBG Data'!A:A,'BBG Data'!AB:AB)</f>
        <v>123560322.80953914</v>
      </c>
      <c r="T231">
        <v>210</v>
      </c>
      <c r="U231" s="21">
        <f t="shared" si="15"/>
        <v>2138395675</v>
      </c>
      <c r="V231" s="2">
        <f t="shared" si="18"/>
        <v>76358720141.427689</v>
      </c>
      <c r="W231" s="25">
        <f t="shared" si="19"/>
        <v>0.10447529259577132</v>
      </c>
      <c r="X231" s="2">
        <f t="shared" si="20"/>
        <v>0.6244969583806792</v>
      </c>
      <c r="Y231" s="13">
        <f>USDT_FinalReserves!G230/USDT_FinalReserves!$F230</f>
        <v>2.4213162673294555E-2</v>
      </c>
      <c r="Z231" s="2">
        <v>84858463926.628448</v>
      </c>
      <c r="AA231" s="2">
        <v>82803772135.367096</v>
      </c>
    </row>
    <row r="232" spans="1:27" s="2" customFormat="1" x14ac:dyDescent="0.3">
      <c r="A232" s="1">
        <v>45063</v>
      </c>
      <c r="B232">
        <v>0</v>
      </c>
      <c r="C232" s="20">
        <v>52798.709654711201</v>
      </c>
      <c r="D232" s="20">
        <f>_xlfn.XLOOKUP(A232,'BBG Data'!A:A,'BBG Data'!B:B)</f>
        <v>27337.78</v>
      </c>
      <c r="E232" s="21">
        <f t="shared" si="16"/>
        <v>1443399508.8243706</v>
      </c>
      <c r="F232" s="21">
        <v>1721995.6826860579</v>
      </c>
      <c r="G232">
        <f>_xlfn.XLOOKUP(A232,'BBG Data'!A:A,'BBG Data'!C:C)</f>
        <v>1981.84</v>
      </c>
      <c r="H232" s="2">
        <f t="shared" si="17"/>
        <v>3412719923.7745366</v>
      </c>
      <c r="I232" s="21">
        <v>481350555</v>
      </c>
      <c r="J232" s="16">
        <f>J231-$J$1*J231*_xlfn.XLOOKUP(A232,'BBG Data'!A:A,'BBG Data'!F:F)</f>
        <v>7496249074.0142746</v>
      </c>
      <c r="K232" s="2">
        <f>K231-K231*L232/360*_xlfn.XLOOKUP(A232,'BBG Data'!A:A,'BBG Data'!J:J)</f>
        <v>747353523.29234624</v>
      </c>
      <c r="L232" s="2">
        <v>90</v>
      </c>
      <c r="M232" s="2">
        <f>M231-M231*$M$1*_xlfn.XLOOKUP(A232,'BBG Data'!A:A,'BBG Data'!F:F)</f>
        <v>7445748010.0335722</v>
      </c>
      <c r="N232" s="2">
        <f>N231-N231*O232/360*_xlfn.XLOOKUP('Tether Assets'!A232,'BBG Data'!A:A,'BBG Data'!V:V)</f>
        <v>46934737305.695038</v>
      </c>
      <c r="O232">
        <v>90</v>
      </c>
      <c r="P232" s="2">
        <f>P231-P231*Q232/360*_xlfn.XLOOKUP(A232,'BBG Data'!A:A,'BBG Data'!AC:AC)</f>
        <v>39161517.747855343</v>
      </c>
      <c r="Q232" s="2">
        <v>180</v>
      </c>
      <c r="R232" s="21">
        <v>5349078821</v>
      </c>
      <c r="S232" s="2">
        <f>S231-S231*T232/360*_xlfn.XLOOKUP('Tether Assets'!A232,'BBG Data'!A:A,'BBG Data'!AB:AB)</f>
        <v>122565662.21092236</v>
      </c>
      <c r="T232">
        <v>210</v>
      </c>
      <c r="U232" s="21">
        <f t="shared" si="15"/>
        <v>2138395675</v>
      </c>
      <c r="V232" s="2">
        <f t="shared" si="18"/>
        <v>75610759576.592911</v>
      </c>
      <c r="W232" s="25">
        <f t="shared" si="19"/>
        <v>0.10550878834821187</v>
      </c>
      <c r="X232" s="2">
        <f t="shared" si="20"/>
        <v>0.62074151309312853</v>
      </c>
      <c r="Y232" s="13">
        <f>USDT_FinalReserves!G231/USDT_FinalReserves!$F231</f>
        <v>2.047551710523032E-2</v>
      </c>
      <c r="Z232" s="2">
        <v>84579224171.675247</v>
      </c>
      <c r="AA232" s="2">
        <v>82847420820.401001</v>
      </c>
    </row>
    <row r="233" spans="1:27" s="2" customFormat="1" x14ac:dyDescent="0.3">
      <c r="A233" s="1">
        <v>45064</v>
      </c>
      <c r="B233">
        <v>0</v>
      </c>
      <c r="C233" s="20">
        <v>52798.709654711201</v>
      </c>
      <c r="D233" s="20">
        <f>_xlfn.XLOOKUP(A233,'BBG Data'!A:A,'BBG Data'!B:B)</f>
        <v>26726.05</v>
      </c>
      <c r="E233" s="21">
        <f t="shared" si="16"/>
        <v>1411100954.1672943</v>
      </c>
      <c r="F233" s="21">
        <v>1721995.6826860579</v>
      </c>
      <c r="G233">
        <f>_xlfn.XLOOKUP(A233,'BBG Data'!A:A,'BBG Data'!C:C)</f>
        <v>1957.55</v>
      </c>
      <c r="H233" s="2">
        <f t="shared" si="17"/>
        <v>3370892648.6420927</v>
      </c>
      <c r="I233" s="21">
        <v>481350555</v>
      </c>
      <c r="J233" s="16">
        <f>J232-$J$1*J232*_xlfn.XLOOKUP(A233,'BBG Data'!A:A,'BBG Data'!F:F)</f>
        <v>7496249074.0142746</v>
      </c>
      <c r="K233" s="2">
        <f>K232-K232*L233/360*_xlfn.XLOOKUP(A233,'BBG Data'!A:A,'BBG Data'!J:J)</f>
        <v>744171665.66692901</v>
      </c>
      <c r="L233" s="2">
        <v>90</v>
      </c>
      <c r="M233" s="2">
        <f>M232-M232*$M$1*_xlfn.XLOOKUP(A233,'BBG Data'!A:A,'BBG Data'!F:F)</f>
        <v>7445748010.0335722</v>
      </c>
      <c r="N233" s="2">
        <f>N232-N232*O233/360*_xlfn.XLOOKUP('Tether Assets'!A233,'BBG Data'!A:A,'BBG Data'!V:V)</f>
        <v>46852601515.410065</v>
      </c>
      <c r="O233">
        <v>90</v>
      </c>
      <c r="P233" s="2">
        <f>P232-P232*Q233/360*_xlfn.XLOOKUP(A233,'BBG Data'!A:A,'BBG Data'!AC:AC)</f>
        <v>37732122.350058615</v>
      </c>
      <c r="Q233" s="2">
        <v>180</v>
      </c>
      <c r="R233" s="21">
        <v>5349078821</v>
      </c>
      <c r="S233" s="2">
        <f>S232-S232*T233/360*_xlfn.XLOOKUP('Tether Assets'!A233,'BBG Data'!A:A,'BBG Data'!AB:AB)</f>
        <v>119419810.21417531</v>
      </c>
      <c r="T233">
        <v>210</v>
      </c>
      <c r="U233" s="21">
        <f t="shared" si="15"/>
        <v>2138395675</v>
      </c>
      <c r="V233" s="2">
        <f t="shared" si="18"/>
        <v>75446740851.498459</v>
      </c>
      <c r="W233" s="25">
        <f t="shared" si="19"/>
        <v>0.10573816097260655</v>
      </c>
      <c r="X233" s="2">
        <f t="shared" si="20"/>
        <v>0.62100232543682521</v>
      </c>
      <c r="Y233" s="13">
        <f>USDT_FinalReserves!G232/USDT_FinalReserves!$F232</f>
        <v>2.796170934678377E-2</v>
      </c>
      <c r="Z233" s="2">
        <v>85237687686.198196</v>
      </c>
      <c r="AA233" s="2">
        <v>82854296237.724792</v>
      </c>
    </row>
    <row r="234" spans="1:27" s="2" customFormat="1" x14ac:dyDescent="0.3">
      <c r="A234" s="1">
        <v>45065</v>
      </c>
      <c r="B234">
        <v>0</v>
      </c>
      <c r="C234" s="20">
        <v>52798.709654711201</v>
      </c>
      <c r="D234" s="20">
        <f>_xlfn.XLOOKUP(A234,'BBG Data'!A:A,'BBG Data'!B:B)</f>
        <v>26839.54</v>
      </c>
      <c r="E234" s="21">
        <f t="shared" si="16"/>
        <v>1417093079.7260075</v>
      </c>
      <c r="F234" s="21">
        <v>1721995.6826860579</v>
      </c>
      <c r="G234">
        <f>_xlfn.XLOOKUP(A234,'BBG Data'!A:A,'BBG Data'!C:C)</f>
        <v>1977.81</v>
      </c>
      <c r="H234" s="2">
        <f t="shared" si="17"/>
        <v>3405780281.1733122</v>
      </c>
      <c r="I234" s="21">
        <v>481350555</v>
      </c>
      <c r="J234" s="16">
        <f>J233-$J$1*J233*_xlfn.XLOOKUP(A234,'BBG Data'!A:A,'BBG Data'!F:F)</f>
        <v>7496249074.0142746</v>
      </c>
      <c r="K234" s="2">
        <f>K233-K233*L234/360*_xlfn.XLOOKUP(A234,'BBG Data'!A:A,'BBG Data'!J:J)</f>
        <v>737825741.78795421</v>
      </c>
      <c r="L234" s="2">
        <v>90</v>
      </c>
      <c r="M234" s="2">
        <f>M233-M233*$M$1*_xlfn.XLOOKUP(A234,'BBG Data'!A:A,'BBG Data'!F:F)</f>
        <v>7445748010.0335722</v>
      </c>
      <c r="N234" s="2">
        <f>N233-N233*O234/360*_xlfn.XLOOKUP('Tether Assets'!A234,'BBG Data'!A:A,'BBG Data'!V:V)</f>
        <v>46770609462.758102</v>
      </c>
      <c r="O234">
        <v>90</v>
      </c>
      <c r="P234" s="2">
        <f>P233-P233*Q234/360*_xlfn.XLOOKUP(A234,'BBG Data'!A:A,'BBG Data'!AC:AC)</f>
        <v>37883050.839458853</v>
      </c>
      <c r="Q234" s="2">
        <v>180</v>
      </c>
      <c r="R234" s="21">
        <v>5349078821</v>
      </c>
      <c r="S234" s="2">
        <f>S233-S233*T234/360*_xlfn.XLOOKUP('Tether Assets'!A234,'BBG Data'!A:A,'BBG Data'!AB:AB)</f>
        <v>115699883.12600376</v>
      </c>
      <c r="T234">
        <v>210</v>
      </c>
      <c r="U234" s="21">
        <f t="shared" si="15"/>
        <v>2138395675</v>
      </c>
      <c r="V234" s="2">
        <f t="shared" si="18"/>
        <v>75395713634.458679</v>
      </c>
      <c r="W234" s="25">
        <f t="shared" si="19"/>
        <v>0.10580972371575526</v>
      </c>
      <c r="X234" s="2">
        <f t="shared" si="20"/>
        <v>0.62033512527669976</v>
      </c>
      <c r="Y234" s="13">
        <f>USDT_FinalReserves!G233/USDT_FinalReserves!$F233</f>
        <v>2.9413863825880952E-2</v>
      </c>
      <c r="Z234" s="2">
        <v>85389538574.959259</v>
      </c>
      <c r="AA234" s="2">
        <v>82877902315.160599</v>
      </c>
    </row>
    <row r="235" spans="1:27" s="2" customFormat="1" x14ac:dyDescent="0.3">
      <c r="A235" s="1">
        <v>45066</v>
      </c>
      <c r="B235">
        <v>0</v>
      </c>
      <c r="C235" s="20">
        <v>52798.709654711201</v>
      </c>
      <c r="D235" s="20">
        <f>_xlfn.XLOOKUP(A235,'BBG Data'!A:A,'BBG Data'!B:B)</f>
        <v>27024.240000000002</v>
      </c>
      <c r="E235" s="21">
        <f t="shared" si="16"/>
        <v>1426845001.3992326</v>
      </c>
      <c r="F235" s="21">
        <v>1721995.6826860579</v>
      </c>
      <c r="G235">
        <f>_xlfn.XLOOKUP(A235,'BBG Data'!A:A,'BBG Data'!C:C)</f>
        <v>1977.81</v>
      </c>
      <c r="H235" s="2">
        <f t="shared" si="17"/>
        <v>3405780281.1733122</v>
      </c>
      <c r="I235" s="21">
        <v>481350555</v>
      </c>
      <c r="J235" s="16">
        <f>J234-$J$1*J234*_xlfn.XLOOKUP(A235,'BBG Data'!A:A,'BBG Data'!F:F)</f>
        <v>7496249074.0142746</v>
      </c>
      <c r="K235" s="2">
        <f>K234-K234*L235/360*_xlfn.XLOOKUP(A235,'BBG Data'!A:A,'BBG Data'!J:J)</f>
        <v>737825741.78795421</v>
      </c>
      <c r="L235" s="2">
        <v>90</v>
      </c>
      <c r="M235" s="2">
        <f>M234-M234*$M$1*_xlfn.XLOOKUP(A235,'BBG Data'!A:A,'BBG Data'!F:F)</f>
        <v>7445748010.0335722</v>
      </c>
      <c r="N235" s="2">
        <f>N234-N234*O235/360*_xlfn.XLOOKUP('Tether Assets'!A235,'BBG Data'!A:A,'BBG Data'!V:V)</f>
        <v>46770609462.758102</v>
      </c>
      <c r="O235">
        <v>90</v>
      </c>
      <c r="P235" s="2">
        <f>P234-P234*Q235/360*_xlfn.XLOOKUP(A235,'BBG Data'!A:A,'BBG Data'!AC:AC)</f>
        <v>37883050.839458853</v>
      </c>
      <c r="Q235" s="2">
        <v>180</v>
      </c>
      <c r="R235" s="21">
        <v>5349078821</v>
      </c>
      <c r="S235" s="2">
        <f>S234-S234*T235/360*_xlfn.XLOOKUP('Tether Assets'!A235,'BBG Data'!A:A,'BBG Data'!AB:AB)</f>
        <v>115699883.12600376</v>
      </c>
      <c r="T235">
        <v>210</v>
      </c>
      <c r="U235" s="21">
        <f t="shared" si="15"/>
        <v>2138395675</v>
      </c>
      <c r="V235" s="2">
        <f t="shared" si="18"/>
        <v>75405465556.131897</v>
      </c>
      <c r="W235" s="25">
        <f t="shared" si="19"/>
        <v>0.10579603971910687</v>
      </c>
      <c r="X235" s="2">
        <f t="shared" si="20"/>
        <v>0.62025489953300561</v>
      </c>
      <c r="Y235" s="13">
        <f>USDT_FinalReserves!G234/USDT_FinalReserves!$F234</f>
        <v>3.0195742070751746E-2</v>
      </c>
      <c r="Z235" s="2">
        <v>85494287642.98999</v>
      </c>
      <c r="AA235" s="2">
        <v>82912724184.799606</v>
      </c>
    </row>
    <row r="236" spans="1:27" s="2" customFormat="1" x14ac:dyDescent="0.3">
      <c r="A236" s="1">
        <v>45067</v>
      </c>
      <c r="B236">
        <v>0</v>
      </c>
      <c r="C236" s="20">
        <v>52798.709654711201</v>
      </c>
      <c r="D236" s="20">
        <f>_xlfn.XLOOKUP(A236,'BBG Data'!A:A,'BBG Data'!B:B)</f>
        <v>26851.07</v>
      </c>
      <c r="E236" s="21">
        <f t="shared" si="16"/>
        <v>1417701848.8483262</v>
      </c>
      <c r="F236" s="21">
        <v>1721995.6826860579</v>
      </c>
      <c r="G236">
        <f>_xlfn.XLOOKUP(A236,'BBG Data'!A:A,'BBG Data'!C:C)</f>
        <v>1977.81</v>
      </c>
      <c r="H236" s="2">
        <f t="shared" si="17"/>
        <v>3405780281.1733122</v>
      </c>
      <c r="I236" s="21">
        <v>481350555</v>
      </c>
      <c r="J236" s="16">
        <f>J235-$J$1*J235*_xlfn.XLOOKUP(A236,'BBG Data'!A:A,'BBG Data'!F:F)</f>
        <v>7496249074.0142746</v>
      </c>
      <c r="K236" s="2">
        <f>K235-K235*L236/360*_xlfn.XLOOKUP(A236,'BBG Data'!A:A,'BBG Data'!J:J)</f>
        <v>737825741.78795421</v>
      </c>
      <c r="L236" s="2">
        <v>90</v>
      </c>
      <c r="M236" s="2">
        <f>M235-M235*$M$1*_xlfn.XLOOKUP(A236,'BBG Data'!A:A,'BBG Data'!F:F)</f>
        <v>7445748010.0335722</v>
      </c>
      <c r="N236" s="2">
        <f>N235-N235*O236/360*_xlfn.XLOOKUP('Tether Assets'!A236,'BBG Data'!A:A,'BBG Data'!V:V)</f>
        <v>46770609462.758102</v>
      </c>
      <c r="O236">
        <v>90</v>
      </c>
      <c r="P236" s="2">
        <f>P235-P235*Q236/360*_xlfn.XLOOKUP(A236,'BBG Data'!A:A,'BBG Data'!AC:AC)</f>
        <v>37883050.839458853</v>
      </c>
      <c r="Q236" s="2">
        <v>180</v>
      </c>
      <c r="R236" s="21">
        <v>5349078821</v>
      </c>
      <c r="S236" s="2">
        <f>S235-S235*T236/360*_xlfn.XLOOKUP('Tether Assets'!A236,'BBG Data'!A:A,'BBG Data'!AB:AB)</f>
        <v>115699883.12600376</v>
      </c>
      <c r="T236">
        <v>210</v>
      </c>
      <c r="U236" s="21">
        <f t="shared" si="15"/>
        <v>2138395675</v>
      </c>
      <c r="V236" s="2">
        <f t="shared" si="18"/>
        <v>75396322403.580994</v>
      </c>
      <c r="W236" s="25">
        <f t="shared" si="19"/>
        <v>0.10580886938107971</v>
      </c>
      <c r="X236" s="2">
        <f t="shared" si="20"/>
        <v>0.6203301165328019</v>
      </c>
      <c r="Y236" s="13">
        <f>USDT_FinalReserves!G235/USDT_FinalReserves!$F235</f>
        <v>2.99526831772992E-2</v>
      </c>
      <c r="Z236" s="2">
        <v>85496779730.492477</v>
      </c>
      <c r="AA236" s="2">
        <v>82935921774.5457</v>
      </c>
    </row>
    <row r="237" spans="1:27" s="2" customFormat="1" x14ac:dyDescent="0.3">
      <c r="A237" s="1">
        <v>45068</v>
      </c>
      <c r="B237">
        <v>0</v>
      </c>
      <c r="C237" s="20">
        <v>52798.709654711201</v>
      </c>
      <c r="D237" s="20">
        <f>_xlfn.XLOOKUP(A237,'BBG Data'!A:A,'BBG Data'!B:B)</f>
        <v>26899.279999999999</v>
      </c>
      <c r="E237" s="21">
        <f t="shared" si="16"/>
        <v>1420247274.64078</v>
      </c>
      <c r="F237" s="21">
        <v>1721995.6826860579</v>
      </c>
      <c r="G237">
        <f>_xlfn.XLOOKUP(A237,'BBG Data'!A:A,'BBG Data'!C:C)</f>
        <v>1971.86</v>
      </c>
      <c r="H237" s="2">
        <f t="shared" si="17"/>
        <v>3395534406.86133</v>
      </c>
      <c r="I237" s="21">
        <v>481350555</v>
      </c>
      <c r="J237" s="16">
        <f>J236-$J$1*J236*_xlfn.XLOOKUP(A237,'BBG Data'!A:A,'BBG Data'!F:F)</f>
        <v>7496249074.0142746</v>
      </c>
      <c r="K237" s="2">
        <f>K236-K236*L237/360*_xlfn.XLOOKUP(A237,'BBG Data'!A:A,'BBG Data'!J:J)</f>
        <v>740153582.00329518</v>
      </c>
      <c r="L237" s="2">
        <v>90</v>
      </c>
      <c r="M237" s="2">
        <f>M236-M236*$M$1*_xlfn.XLOOKUP(A237,'BBG Data'!A:A,'BBG Data'!F:F)</f>
        <v>7445748010.0335722</v>
      </c>
      <c r="N237" s="2">
        <f>N236-N236*O237/360*_xlfn.XLOOKUP('Tether Assets'!A237,'BBG Data'!A:A,'BBG Data'!V:V)</f>
        <v>46735531505.661034</v>
      </c>
      <c r="O237">
        <v>90</v>
      </c>
      <c r="P237" s="2">
        <f>P236-P236*Q237/360*_xlfn.XLOOKUP(A237,'BBG Data'!A:A,'BBG Data'!AC:AC)</f>
        <v>38072466.093656145</v>
      </c>
      <c r="Q237" s="2">
        <v>180</v>
      </c>
      <c r="R237" s="21">
        <v>5349078821</v>
      </c>
      <c r="S237" s="2">
        <f>S236-S236*T237/360*_xlfn.XLOOKUP('Tether Assets'!A237,'BBG Data'!A:A,'BBG Data'!AB:AB)</f>
        <v>111562648.13855639</v>
      </c>
      <c r="T237">
        <v>210</v>
      </c>
      <c r="U237" s="21">
        <f t="shared" si="15"/>
        <v>2138395675</v>
      </c>
      <c r="V237" s="2">
        <f t="shared" si="18"/>
        <v>75351924018.446503</v>
      </c>
      <c r="W237" s="25">
        <f t="shared" si="19"/>
        <v>0.10587121341535116</v>
      </c>
      <c r="X237" s="2">
        <f t="shared" si="20"/>
        <v>0.62023010181160021</v>
      </c>
      <c r="Y237" s="13">
        <f>USDT_FinalReserves!G236/USDT_FinalReserves!$F236</f>
        <v>2.9498808645933676E-2</v>
      </c>
      <c r="Z237" s="2">
        <v>85472487019.169846</v>
      </c>
      <c r="AA237" s="2">
        <v>82951150480.099304</v>
      </c>
    </row>
    <row r="238" spans="1:27" s="2" customFormat="1" x14ac:dyDescent="0.3">
      <c r="A238" s="1">
        <v>45069</v>
      </c>
      <c r="B238">
        <v>0</v>
      </c>
      <c r="C238" s="20">
        <v>52798.709654711201</v>
      </c>
      <c r="D238" s="20">
        <f>_xlfn.XLOOKUP(A238,'BBG Data'!A:A,'BBG Data'!B:B)</f>
        <v>27223.3</v>
      </c>
      <c r="E238" s="21">
        <f t="shared" si="16"/>
        <v>1437355112.5430994</v>
      </c>
      <c r="F238" s="21">
        <v>1721995.6826860579</v>
      </c>
      <c r="G238">
        <f>_xlfn.XLOOKUP(A238,'BBG Data'!A:A,'BBG Data'!C:C)</f>
        <v>1975.23</v>
      </c>
      <c r="H238" s="2">
        <f t="shared" si="17"/>
        <v>3401337532.3119822</v>
      </c>
      <c r="I238" s="21">
        <v>481350555</v>
      </c>
      <c r="J238" s="16">
        <f>J237-$J$1*J237*_xlfn.XLOOKUP(A238,'BBG Data'!A:A,'BBG Data'!F:F)</f>
        <v>7496249074.0142746</v>
      </c>
      <c r="K238" s="2">
        <f>K237-K237*L238/360*_xlfn.XLOOKUP(A238,'BBG Data'!A:A,'BBG Data'!J:J)</f>
        <v>737318793.7842226</v>
      </c>
      <c r="L238" s="2">
        <v>90</v>
      </c>
      <c r="M238" s="2">
        <f>M237-M237*$M$1*_xlfn.XLOOKUP(A238,'BBG Data'!A:A,'BBG Data'!F:F)</f>
        <v>7445748010.0335722</v>
      </c>
      <c r="N238" s="2">
        <f>N237-N237*O238/360*_xlfn.XLOOKUP('Tether Assets'!A238,'BBG Data'!A:A,'BBG Data'!V:V)</f>
        <v>46501853848.132736</v>
      </c>
      <c r="O238">
        <v>90</v>
      </c>
      <c r="P238" s="2">
        <f>P237-P237*Q238/360*_xlfn.XLOOKUP(A238,'BBG Data'!A:A,'BBG Data'!AC:AC)</f>
        <v>37330053.004829854</v>
      </c>
      <c r="Q238" s="2">
        <v>180</v>
      </c>
      <c r="R238" s="21">
        <v>5349078821</v>
      </c>
      <c r="S238" s="2">
        <f>S237-S237*T238/360*_xlfn.XLOOKUP('Tether Assets'!A238,'BBG Data'!A:A,'BBG Data'!AB:AB)</f>
        <v>114191807.87968837</v>
      </c>
      <c r="T238">
        <v>210</v>
      </c>
      <c r="U238" s="21">
        <f t="shared" si="15"/>
        <v>2138395675</v>
      </c>
      <c r="V238" s="2">
        <f t="shared" si="18"/>
        <v>75140209282.704422</v>
      </c>
      <c r="W238" s="25">
        <f t="shared" si="19"/>
        <v>0.10616951569830851</v>
      </c>
      <c r="X238" s="2">
        <f t="shared" si="20"/>
        <v>0.61886777122453951</v>
      </c>
      <c r="Y238" s="13">
        <f>USDT_FinalReserves!G237/USDT_FinalReserves!$F237</f>
        <v>2.7337434693943639E-2</v>
      </c>
      <c r="Z238" s="2">
        <v>85319281758.830917</v>
      </c>
      <c r="AA238" s="2">
        <v>82986871465.6147</v>
      </c>
    </row>
    <row r="239" spans="1:27" s="2" customFormat="1" x14ac:dyDescent="0.3">
      <c r="A239" s="1">
        <v>45070</v>
      </c>
      <c r="B239">
        <v>0</v>
      </c>
      <c r="C239" s="20">
        <v>52798.709654711201</v>
      </c>
      <c r="D239" s="20">
        <f>_xlfn.XLOOKUP(A239,'BBG Data'!A:A,'BBG Data'!B:B)</f>
        <v>26401.81</v>
      </c>
      <c r="E239" s="21">
        <f t="shared" si="16"/>
        <v>1393981500.5488508</v>
      </c>
      <c r="F239" s="21">
        <v>1721995.6826860579</v>
      </c>
      <c r="G239">
        <f>_xlfn.XLOOKUP(A239,'BBG Data'!A:A,'BBG Data'!C:C)</f>
        <v>1957.16</v>
      </c>
      <c r="H239" s="2">
        <f t="shared" si="17"/>
        <v>3370221070.3258452</v>
      </c>
      <c r="I239" s="21">
        <v>481350555</v>
      </c>
      <c r="J239" s="16">
        <f>J238-$J$1*J238*_xlfn.XLOOKUP(A239,'BBG Data'!A:A,'BBG Data'!F:F)</f>
        <v>7496249074.0142746</v>
      </c>
      <c r="K239" s="2">
        <f>K238-K238*L239/360*_xlfn.XLOOKUP(A239,'BBG Data'!A:A,'BBG Data'!J:J)</f>
        <v>732640506.03766167</v>
      </c>
      <c r="L239" s="2">
        <v>90</v>
      </c>
      <c r="M239" s="2">
        <f>M238-M238*$M$1*_xlfn.XLOOKUP(A239,'BBG Data'!A:A,'BBG Data'!F:F)</f>
        <v>7445748010.0335722</v>
      </c>
      <c r="N239" s="2">
        <f>N238-N238*O239/360*_xlfn.XLOOKUP('Tether Assets'!A239,'BBG Data'!A:A,'BBG Data'!V:V)</f>
        <v>45629944088.480247</v>
      </c>
      <c r="O239">
        <v>90</v>
      </c>
      <c r="P239" s="2">
        <f>P238-P238*Q239/360*_xlfn.XLOOKUP(A239,'BBG Data'!A:A,'BBG Data'!AC:AC)</f>
        <v>36490126.812221184</v>
      </c>
      <c r="Q239" s="2">
        <v>180</v>
      </c>
      <c r="R239" s="21">
        <v>5349078821</v>
      </c>
      <c r="S239" s="2">
        <f>S238-S238*T239/360*_xlfn.XLOOKUP('Tether Assets'!A239,'BBG Data'!A:A,'BBG Data'!AB:AB)</f>
        <v>111227578.8668115</v>
      </c>
      <c r="T239">
        <v>210</v>
      </c>
      <c r="U239" s="21">
        <f t="shared" si="15"/>
        <v>2138395675</v>
      </c>
      <c r="V239" s="2">
        <f t="shared" si="18"/>
        <v>74185327006.119476</v>
      </c>
      <c r="W239" s="25">
        <f t="shared" si="19"/>
        <v>0.10753608497750788</v>
      </c>
      <c r="X239" s="2">
        <f t="shared" si="20"/>
        <v>0.61508044690180141</v>
      </c>
      <c r="Y239" s="13">
        <f>USDT_FinalReserves!G238/USDT_FinalReserves!$F238</f>
        <v>1.7585778069480099E-2</v>
      </c>
      <c r="Z239" s="2">
        <v>84496276833.78775</v>
      </c>
      <c r="AA239" s="2">
        <v>83010344061.691406</v>
      </c>
    </row>
    <row r="240" spans="1:27" s="2" customFormat="1" x14ac:dyDescent="0.3">
      <c r="A240" s="1">
        <v>45071</v>
      </c>
      <c r="B240">
        <v>0</v>
      </c>
      <c r="C240" s="20">
        <v>52798.709654711201</v>
      </c>
      <c r="D240" s="20">
        <f>_xlfn.XLOOKUP(A240,'BBG Data'!A:A,'BBG Data'!B:B)</f>
        <v>26490.2</v>
      </c>
      <c r="E240" s="21">
        <f t="shared" si="16"/>
        <v>1398648378.4952307</v>
      </c>
      <c r="F240" s="21">
        <v>1721995.6826860579</v>
      </c>
      <c r="G240">
        <f>_xlfn.XLOOKUP(A240,'BBG Data'!A:A,'BBG Data'!C:C)</f>
        <v>1941.41</v>
      </c>
      <c r="H240" s="2">
        <f t="shared" si="17"/>
        <v>3343099638.3235397</v>
      </c>
      <c r="I240" s="21">
        <v>481350555</v>
      </c>
      <c r="J240" s="16">
        <f>J239-$J$1*J239*_xlfn.XLOOKUP(A240,'BBG Data'!A:A,'BBG Data'!F:F)</f>
        <v>7496040844.8733301</v>
      </c>
      <c r="K240" s="2">
        <f>K239-K239*L240/360*_xlfn.XLOOKUP(A240,'BBG Data'!A:A,'BBG Data'!J:J)</f>
        <v>726462514.97049916</v>
      </c>
      <c r="L240" s="2">
        <v>90</v>
      </c>
      <c r="M240" s="2">
        <f>M239-M239*$M$1*_xlfn.XLOOKUP(A240,'BBG Data'!A:A,'BBG Data'!F:F)</f>
        <v>7445334357.3663483</v>
      </c>
      <c r="N240" s="2">
        <f>N239-N239*O240/360*_xlfn.XLOOKUP('Tether Assets'!A240,'BBG Data'!A:A,'BBG Data'!V:V)</f>
        <v>46040613585.276566</v>
      </c>
      <c r="O240">
        <v>90</v>
      </c>
      <c r="P240" s="2">
        <f>P239-P239*Q240/360*_xlfn.XLOOKUP(A240,'BBG Data'!A:A,'BBG Data'!AC:AC)</f>
        <v>36015755.163662314</v>
      </c>
      <c r="Q240" s="2">
        <v>180</v>
      </c>
      <c r="R240" s="21">
        <v>5349078821</v>
      </c>
      <c r="S240" s="2">
        <f>S239-S239*T240/360*_xlfn.XLOOKUP('Tether Assets'!A240,'BBG Data'!A:A,'BBG Data'!AB:AB)</f>
        <v>106672809.51221558</v>
      </c>
      <c r="T240">
        <v>210</v>
      </c>
      <c r="U240" s="21">
        <f t="shared" si="15"/>
        <v>2138395675</v>
      </c>
      <c r="V240" s="2">
        <f t="shared" si="18"/>
        <v>74561712934.9814</v>
      </c>
      <c r="W240" s="25">
        <f t="shared" si="19"/>
        <v>0.10699045241664042</v>
      </c>
      <c r="X240" s="2">
        <f t="shared" si="20"/>
        <v>0.61748331379436605</v>
      </c>
      <c r="Y240" s="13">
        <f>USDT_FinalReserves!G239/USDT_FinalReserves!$F239</f>
        <v>3.4966488815019355E-2</v>
      </c>
      <c r="Z240" s="2">
        <v>86097989487.380035</v>
      </c>
      <c r="AA240" s="2">
        <v>83087445100.973907</v>
      </c>
    </row>
    <row r="241" spans="1:27" s="2" customFormat="1" x14ac:dyDescent="0.3">
      <c r="A241" s="1">
        <v>45072</v>
      </c>
      <c r="B241">
        <v>0</v>
      </c>
      <c r="C241" s="20">
        <v>52798.709654711201</v>
      </c>
      <c r="D241" s="20">
        <f>_xlfn.XLOOKUP(A241,'BBG Data'!A:A,'BBG Data'!B:B)</f>
        <v>26759.279999999999</v>
      </c>
      <c r="E241" s="21">
        <f t="shared" si="16"/>
        <v>1412855455.2891202</v>
      </c>
      <c r="F241" s="21">
        <v>1721995.6826860579</v>
      </c>
      <c r="G241">
        <f>_xlfn.XLOOKUP(A241,'BBG Data'!A:A,'BBG Data'!C:C)</f>
        <v>1946.46</v>
      </c>
      <c r="H241" s="2">
        <f t="shared" si="17"/>
        <v>3351795716.5211043</v>
      </c>
      <c r="I241" s="21">
        <v>481350555</v>
      </c>
      <c r="J241" s="16">
        <f>J240-$J$1*J240*_xlfn.XLOOKUP(A241,'BBG Data'!A:A,'BBG Data'!F:F)</f>
        <v>7496040844.8733301</v>
      </c>
      <c r="K241" s="2">
        <f>K240-K240*L241/360*_xlfn.XLOOKUP(A241,'BBG Data'!A:A,'BBG Data'!J:J)</f>
        <v>719477577.88905776</v>
      </c>
      <c r="L241" s="2">
        <v>90</v>
      </c>
      <c r="M241" s="2">
        <f>M240-M240*$M$1*_xlfn.XLOOKUP(A241,'BBG Data'!A:A,'BBG Data'!F:F)</f>
        <v>7445334357.3663483</v>
      </c>
      <c r="N241" s="2">
        <f>N240-N240*O241/360*_xlfn.XLOOKUP('Tether Assets'!A241,'BBG Data'!A:A,'BBG Data'!V:V)</f>
        <v>46512529874.525658</v>
      </c>
      <c r="O241">
        <v>90</v>
      </c>
      <c r="P241" s="2">
        <f>P240-P240*Q241/360*_xlfn.XLOOKUP(A241,'BBG Data'!A:A,'BBG Data'!AC:AC)</f>
        <v>36555991.491117239</v>
      </c>
      <c r="Q241" s="2">
        <v>180</v>
      </c>
      <c r="R241" s="21">
        <v>5349078821</v>
      </c>
      <c r="S241" s="2">
        <f>S240-S240*T241/360*_xlfn.XLOOKUP('Tether Assets'!A241,'BBG Data'!A:A,'BBG Data'!AB:AB)</f>
        <v>107494190.14545961</v>
      </c>
      <c r="T241">
        <v>210</v>
      </c>
      <c r="U241" s="21">
        <f t="shared" si="15"/>
        <v>2138395675</v>
      </c>
      <c r="V241" s="2">
        <f t="shared" si="18"/>
        <v>75050909059.101196</v>
      </c>
      <c r="W241" s="25">
        <f t="shared" si="19"/>
        <v>0.10629306826372059</v>
      </c>
      <c r="X241" s="2">
        <f t="shared" si="20"/>
        <v>0.61974638891979184</v>
      </c>
      <c r="Y241" s="13">
        <f>USDT_FinalReserves!G240/USDT_FinalReserves!$F240</f>
        <v>3.6392491048537923E-2</v>
      </c>
      <c r="Z241" s="2">
        <v>86186988005.478943</v>
      </c>
      <c r="AA241" s="2">
        <v>83050428815.989105</v>
      </c>
    </row>
    <row r="242" spans="1:27" s="2" customFormat="1" x14ac:dyDescent="0.3">
      <c r="A242" s="1">
        <v>45073</v>
      </c>
      <c r="B242">
        <v>0</v>
      </c>
      <c r="C242" s="20">
        <v>52798.709654711201</v>
      </c>
      <c r="D242" s="20">
        <f>_xlfn.XLOOKUP(A242,'BBG Data'!A:A,'BBG Data'!B:B)</f>
        <v>26760.83</v>
      </c>
      <c r="E242" s="21">
        <f t="shared" si="16"/>
        <v>1412937293.2890851</v>
      </c>
      <c r="F242" s="21">
        <v>1721995.6826860579</v>
      </c>
      <c r="G242">
        <f>_xlfn.XLOOKUP(A242,'BBG Data'!A:A,'BBG Data'!C:C)</f>
        <v>1946.46</v>
      </c>
      <c r="H242" s="2">
        <f t="shared" si="17"/>
        <v>3351795716.5211043</v>
      </c>
      <c r="I242" s="21">
        <v>481350555</v>
      </c>
      <c r="J242" s="16">
        <f>J241-$J$1*J241*_xlfn.XLOOKUP(A242,'BBG Data'!A:A,'BBG Data'!F:F)</f>
        <v>7496040844.8733301</v>
      </c>
      <c r="K242" s="2">
        <f>K241-K241*L242/360*_xlfn.XLOOKUP(A242,'BBG Data'!A:A,'BBG Data'!J:J)</f>
        <v>719477577.88905776</v>
      </c>
      <c r="L242" s="2">
        <v>90</v>
      </c>
      <c r="M242" s="2">
        <f>M241-M241*$M$1*_xlfn.XLOOKUP(A242,'BBG Data'!A:A,'BBG Data'!F:F)</f>
        <v>7445334357.3663483</v>
      </c>
      <c r="N242" s="2">
        <f>N241-N241*O242/360*_xlfn.XLOOKUP('Tether Assets'!A242,'BBG Data'!A:A,'BBG Data'!V:V)</f>
        <v>46512529874.525658</v>
      </c>
      <c r="O242">
        <v>90</v>
      </c>
      <c r="P242" s="2">
        <f>P241-P241*Q242/360*_xlfn.XLOOKUP(A242,'BBG Data'!A:A,'BBG Data'!AC:AC)</f>
        <v>36555991.491117239</v>
      </c>
      <c r="Q242" s="2">
        <v>180</v>
      </c>
      <c r="R242" s="21">
        <v>5349078821</v>
      </c>
      <c r="S242" s="2">
        <f>S241-S241*T242/360*_xlfn.XLOOKUP('Tether Assets'!A242,'BBG Data'!A:A,'BBG Data'!AB:AB)</f>
        <v>107494190.14545961</v>
      </c>
      <c r="T242">
        <v>210</v>
      </c>
      <c r="U242" s="21">
        <f t="shared" si="15"/>
        <v>2138395675</v>
      </c>
      <c r="V242" s="2">
        <f t="shared" si="18"/>
        <v>75050990897.101151</v>
      </c>
      <c r="W242" s="25">
        <f t="shared" si="19"/>
        <v>0.10629295235836063</v>
      </c>
      <c r="X242" s="2">
        <f t="shared" si="20"/>
        <v>0.61974571312851523</v>
      </c>
      <c r="Y242" s="13">
        <f>USDT_FinalReserves!G241/USDT_FinalReserves!$F241</f>
        <v>3.007136214237284E-2</v>
      </c>
      <c r="Z242" s="2">
        <v>85702274519.310028</v>
      </c>
      <c r="AA242" s="2">
        <v>83125090385.814804</v>
      </c>
    </row>
    <row r="243" spans="1:27" s="2" customFormat="1" x14ac:dyDescent="0.3">
      <c r="A243" s="1">
        <v>45074</v>
      </c>
      <c r="B243">
        <v>0</v>
      </c>
      <c r="C243" s="20">
        <v>52798.709654711201</v>
      </c>
      <c r="D243" s="20">
        <f>_xlfn.XLOOKUP(A243,'BBG Data'!A:A,'BBG Data'!B:B)</f>
        <v>27564.04</v>
      </c>
      <c r="E243" s="21">
        <f t="shared" si="16"/>
        <v>1455345744.8708458</v>
      </c>
      <c r="F243" s="21">
        <v>1721995.6826860579</v>
      </c>
      <c r="G243">
        <f>_xlfn.XLOOKUP(A243,'BBG Data'!A:A,'BBG Data'!C:C)</f>
        <v>1946.46</v>
      </c>
      <c r="H243" s="2">
        <f t="shared" si="17"/>
        <v>3351795716.5211043</v>
      </c>
      <c r="I243" s="21">
        <v>481350555</v>
      </c>
      <c r="J243" s="16">
        <f>J242-$J$1*J242*_xlfn.XLOOKUP(A243,'BBG Data'!A:A,'BBG Data'!F:F)</f>
        <v>7496040844.8733301</v>
      </c>
      <c r="K243" s="2">
        <f>K242-K242*L243/360*_xlfn.XLOOKUP(A243,'BBG Data'!A:A,'BBG Data'!J:J)</f>
        <v>719477577.88905776</v>
      </c>
      <c r="L243" s="2">
        <v>90</v>
      </c>
      <c r="M243" s="2">
        <f>M242-M242*$M$1*_xlfn.XLOOKUP(A243,'BBG Data'!A:A,'BBG Data'!F:F)</f>
        <v>7445334357.3663483</v>
      </c>
      <c r="N243" s="2">
        <f>N242-N242*O243/360*_xlfn.XLOOKUP('Tether Assets'!A243,'BBG Data'!A:A,'BBG Data'!V:V)</f>
        <v>46512529874.525658</v>
      </c>
      <c r="O243">
        <v>90</v>
      </c>
      <c r="P243" s="2">
        <f>P242-P242*Q243/360*_xlfn.XLOOKUP(A243,'BBG Data'!A:A,'BBG Data'!AC:AC)</f>
        <v>36555991.491117239</v>
      </c>
      <c r="Q243" s="2">
        <v>180</v>
      </c>
      <c r="R243" s="21">
        <v>5349078821</v>
      </c>
      <c r="S243" s="2">
        <f>S242-S242*T243/360*_xlfn.XLOOKUP('Tether Assets'!A243,'BBG Data'!A:A,'BBG Data'!AB:AB)</f>
        <v>107494190.14545961</v>
      </c>
      <c r="T243">
        <v>210</v>
      </c>
      <c r="U243" s="21">
        <f t="shared" si="15"/>
        <v>2138395675</v>
      </c>
      <c r="V243" s="2">
        <f t="shared" si="18"/>
        <v>75093399348.682922</v>
      </c>
      <c r="W243" s="25">
        <f t="shared" si="19"/>
        <v>0.10623292418594241</v>
      </c>
      <c r="X243" s="2">
        <f t="shared" si="20"/>
        <v>0.61939571624069045</v>
      </c>
      <c r="Y243" s="13">
        <f>USDT_FinalReserves!G242/USDT_FinalReserves!$F242</f>
        <v>3.0618065247120369E-2</v>
      </c>
      <c r="Z243" s="2">
        <v>85740467200.852798</v>
      </c>
      <c r="AA243" s="2">
        <v>83115259981.778503</v>
      </c>
    </row>
    <row r="244" spans="1:27" s="2" customFormat="1" x14ac:dyDescent="0.3">
      <c r="A244" s="1">
        <v>45075</v>
      </c>
      <c r="B244">
        <v>0</v>
      </c>
      <c r="C244" s="20">
        <v>52798.709654711201</v>
      </c>
      <c r="D244" s="20">
        <f>_xlfn.XLOOKUP(A244,'BBG Data'!A:A,'BBG Data'!B:B)</f>
        <v>27693.13</v>
      </c>
      <c r="E244" s="21">
        <f t="shared" si="16"/>
        <v>1462161530.3001726</v>
      </c>
      <c r="F244" s="21">
        <v>1721995.6826860579</v>
      </c>
      <c r="G244">
        <f>_xlfn.XLOOKUP(A244,'BBG Data'!A:A,'BBG Data'!C:C)</f>
        <v>1943.19</v>
      </c>
      <c r="H244" s="2">
        <f t="shared" si="17"/>
        <v>3346164790.638721</v>
      </c>
      <c r="I244" s="21">
        <v>481350555</v>
      </c>
      <c r="J244" s="16">
        <f>J243-$J$1*J243*_xlfn.XLOOKUP(A244,'BBG Data'!A:A,'BBG Data'!F:F)</f>
        <v>7496040844.8733301</v>
      </c>
      <c r="K244" s="2">
        <f>K243-K243*L244/360*_xlfn.XLOOKUP(A244,'BBG Data'!A:A,'BBG Data'!J:J)</f>
        <v>719477577.88905776</v>
      </c>
      <c r="L244" s="2">
        <v>90</v>
      </c>
      <c r="M244" s="2">
        <f>M243-M243*$M$1*_xlfn.XLOOKUP(A244,'BBG Data'!A:A,'BBG Data'!F:F)</f>
        <v>7445334357.3663483</v>
      </c>
      <c r="N244" s="2">
        <f>N243-N243*O244/360*_xlfn.XLOOKUP('Tether Assets'!A244,'BBG Data'!A:A,'BBG Data'!V:V)</f>
        <v>46512529874.525658</v>
      </c>
      <c r="O244">
        <v>90</v>
      </c>
      <c r="P244" s="2">
        <f>P243-P243*Q244/360*_xlfn.XLOOKUP(A244,'BBG Data'!A:A,'BBG Data'!AC:AC)</f>
        <v>36555991.491117239</v>
      </c>
      <c r="Q244" s="2">
        <v>180</v>
      </c>
      <c r="R244" s="21">
        <v>5349078821</v>
      </c>
      <c r="S244" s="2">
        <f>S243-S243*T244/360*_xlfn.XLOOKUP('Tether Assets'!A244,'BBG Data'!A:A,'BBG Data'!AB:AB)</f>
        <v>107494190.14545961</v>
      </c>
      <c r="T244">
        <v>210</v>
      </c>
      <c r="U244" s="21">
        <f t="shared" si="15"/>
        <v>2138395675</v>
      </c>
      <c r="V244" s="2">
        <f t="shared" si="18"/>
        <v>75094584208.229858</v>
      </c>
      <c r="W244" s="25">
        <f t="shared" si="19"/>
        <v>0.10623124801853637</v>
      </c>
      <c r="X244" s="2">
        <f t="shared" si="20"/>
        <v>0.61938594327323271</v>
      </c>
      <c r="Y244" s="13">
        <f>USDT_FinalReserves!G243/USDT_FinalReserves!$F243</f>
        <v>3.0085608272880468E-2</v>
      </c>
      <c r="Z244" s="2">
        <v>85820936072.533554</v>
      </c>
      <c r="AA244" s="2">
        <v>83238961008.243393</v>
      </c>
    </row>
    <row r="245" spans="1:27" s="2" customFormat="1" x14ac:dyDescent="0.3">
      <c r="A245" s="1">
        <v>45076</v>
      </c>
      <c r="B245">
        <v>0</v>
      </c>
      <c r="C245" s="20">
        <v>52798.709654711201</v>
      </c>
      <c r="D245" s="20">
        <f>_xlfn.XLOOKUP(A245,'BBG Data'!A:A,'BBG Data'!B:B)</f>
        <v>27772.51</v>
      </c>
      <c r="E245" s="21">
        <f t="shared" si="16"/>
        <v>1466352691.8725634</v>
      </c>
      <c r="F245" s="21">
        <v>1721995.6826860579</v>
      </c>
      <c r="G245">
        <f>_xlfn.XLOOKUP(A245,'BBG Data'!A:A,'BBG Data'!C:C)</f>
        <v>1959.33</v>
      </c>
      <c r="H245" s="2">
        <f t="shared" si="17"/>
        <v>3373957800.9572735</v>
      </c>
      <c r="I245" s="21">
        <v>481350555</v>
      </c>
      <c r="J245" s="16">
        <f>J244-$J$1*J244*_xlfn.XLOOKUP(A245,'BBG Data'!A:A,'BBG Data'!F:F)</f>
        <v>7496040844.8733301</v>
      </c>
      <c r="K245" s="2">
        <f>K244-K244*L245/360*_xlfn.XLOOKUP(A245,'BBG Data'!A:A,'BBG Data'!J:J)</f>
        <v>717155464.00642085</v>
      </c>
      <c r="L245" s="2">
        <v>90</v>
      </c>
      <c r="M245" s="2">
        <f>M244-M244*$M$1*_xlfn.XLOOKUP(A245,'BBG Data'!A:A,'BBG Data'!F:F)</f>
        <v>7445334357.3663483</v>
      </c>
      <c r="N245" s="2">
        <f>N244-N244*O245/360*_xlfn.XLOOKUP('Tether Assets'!A245,'BBG Data'!A:A,'BBG Data'!V:V)</f>
        <v>46489273609.588394</v>
      </c>
      <c r="O245">
        <v>90</v>
      </c>
      <c r="P245" s="2">
        <f>P244-P244*Q245/360*_xlfn.XLOOKUP(A245,'BBG Data'!A:A,'BBG Data'!AC:AC)</f>
        <v>36007651.61875049</v>
      </c>
      <c r="Q245" s="2">
        <v>180</v>
      </c>
      <c r="R245" s="21">
        <v>5349078821</v>
      </c>
      <c r="S245" s="2">
        <f>S244-S244*T245/360*_xlfn.XLOOKUP('Tether Assets'!A245,'BBG Data'!A:A,'BBG Data'!AB:AB)</f>
        <v>111350544.21692801</v>
      </c>
      <c r="T245">
        <v>210</v>
      </c>
      <c r="U245" s="21">
        <f t="shared" si="15"/>
        <v>2138395675</v>
      </c>
      <c r="V245" s="2">
        <f t="shared" si="18"/>
        <v>75104298015.500015</v>
      </c>
      <c r="W245" s="25">
        <f t="shared" si="19"/>
        <v>0.1062175083272459</v>
      </c>
      <c r="X245" s="2">
        <f t="shared" si="20"/>
        <v>0.61899618048482319</v>
      </c>
      <c r="Y245" s="13">
        <f>USDT_FinalReserves!G244/USDT_FinalReserves!$F244</f>
        <v>3.0195752848208489E-2</v>
      </c>
      <c r="Z245" s="2">
        <v>85769429591.830017</v>
      </c>
      <c r="AA245" s="2">
        <v>83179557093.943298</v>
      </c>
    </row>
    <row r="246" spans="1:27" s="2" customFormat="1" x14ac:dyDescent="0.3">
      <c r="A246" s="1">
        <v>45077</v>
      </c>
      <c r="B246">
        <v>0</v>
      </c>
      <c r="C246" s="20">
        <v>52798.709654711201</v>
      </c>
      <c r="D246" s="20">
        <f>_xlfn.XLOOKUP(A246,'BBG Data'!A:A,'BBG Data'!B:B)</f>
        <v>27117.1</v>
      </c>
      <c r="E246" s="21">
        <f t="shared" si="16"/>
        <v>1431747889.577769</v>
      </c>
      <c r="F246" s="21">
        <v>1721995.6826860579</v>
      </c>
      <c r="G246">
        <f>_xlfn.XLOOKUP(A246,'BBG Data'!A:A,'BBG Data'!C:C)</f>
        <v>1962.73</v>
      </c>
      <c r="H246" s="2">
        <f t="shared" si="17"/>
        <v>3379812586.2784066</v>
      </c>
      <c r="I246" s="21">
        <v>481350555</v>
      </c>
      <c r="J246" s="16">
        <f>J245-$J$1*J245*_xlfn.XLOOKUP(A246,'BBG Data'!A:A,'BBG Data'!F:F)</f>
        <v>7495624398.1597261</v>
      </c>
      <c r="K246" s="2">
        <f>K245-K245*L246/360*_xlfn.XLOOKUP(A246,'BBG Data'!A:A,'BBG Data'!J:J)</f>
        <v>714256363.04317498</v>
      </c>
      <c r="L246" s="2">
        <v>90</v>
      </c>
      <c r="M246" s="2">
        <f>M245-M245*$M$1*_xlfn.XLOOKUP(A246,'BBG Data'!A:A,'BBG Data'!F:F)</f>
        <v>7444507097.9933071</v>
      </c>
      <c r="N246" s="2">
        <f>N245-N245*O246/360*_xlfn.XLOOKUP('Tether Assets'!A246,'BBG Data'!A:A,'BBG Data'!V:V)</f>
        <v>44885393670.057594</v>
      </c>
      <c r="O246">
        <v>90</v>
      </c>
      <c r="P246" s="2">
        <f>P245-P245*Q246/360*_xlfn.XLOOKUP(A246,'BBG Data'!A:A,'BBG Data'!AC:AC)</f>
        <v>35629571.276753597</v>
      </c>
      <c r="Q246" s="2">
        <v>180</v>
      </c>
      <c r="R246" s="21">
        <v>5349078821</v>
      </c>
      <c r="S246" s="2">
        <f>S245-S245*T246/360*_xlfn.XLOOKUP('Tether Assets'!A246,'BBG Data'!A:A,'BBG Data'!AB:AB)</f>
        <v>113805823.71691126</v>
      </c>
      <c r="T246">
        <v>210</v>
      </c>
      <c r="U246" s="21">
        <f t="shared" si="15"/>
        <v>2138395675</v>
      </c>
      <c r="V246" s="2">
        <f t="shared" si="18"/>
        <v>73469602451.103653</v>
      </c>
      <c r="W246" s="25">
        <f t="shared" si="19"/>
        <v>0.10857517513407883</v>
      </c>
      <c r="X246" s="2">
        <f t="shared" si="20"/>
        <v>0.6109382951939919</v>
      </c>
      <c r="Y246" s="13">
        <f>USDT_FinalReserves!G245/USDT_FinalReserves!$F245</f>
        <v>8.4894095705128399E-3</v>
      </c>
      <c r="Z246" s="2">
        <v>83890816156.069168</v>
      </c>
      <c r="AA246" s="2">
        <v>83178632658.515701</v>
      </c>
    </row>
    <row r="247" spans="1:27" s="2" customFormat="1" x14ac:dyDescent="0.3">
      <c r="A247" s="1">
        <v>45078</v>
      </c>
      <c r="B247">
        <v>0</v>
      </c>
      <c r="C247" s="20">
        <v>52798.709654711201</v>
      </c>
      <c r="D247" s="20">
        <f>_xlfn.XLOOKUP(A247,'BBG Data'!A:A,'BBG Data'!B:B)</f>
        <v>26868.32</v>
      </c>
      <c r="E247" s="21">
        <f t="shared" si="16"/>
        <v>1418612626.58987</v>
      </c>
      <c r="F247" s="21">
        <v>1721995.6826860579</v>
      </c>
      <c r="G247">
        <f>_xlfn.XLOOKUP(A247,'BBG Data'!A:A,'BBG Data'!C:C)</f>
        <v>1977.61</v>
      </c>
      <c r="H247" s="2">
        <f t="shared" si="17"/>
        <v>3405435882.0367746</v>
      </c>
      <c r="I247" s="21">
        <v>481350555</v>
      </c>
      <c r="J247" s="16">
        <f>J246-$J$1*J246*_xlfn.XLOOKUP(A247,'BBG Data'!A:A,'BBG Data'!F:F)</f>
        <v>7495624398.1597261</v>
      </c>
      <c r="K247" s="2">
        <f>K246-K246*L247/360*_xlfn.XLOOKUP(A247,'BBG Data'!A:A,'BBG Data'!J:J)</f>
        <v>717191956.69528246</v>
      </c>
      <c r="L247" s="2">
        <v>90</v>
      </c>
      <c r="M247" s="2">
        <f>M246-M246*$M$1*_xlfn.XLOOKUP(A247,'BBG Data'!A:A,'BBG Data'!F:F)</f>
        <v>7444507097.9933071</v>
      </c>
      <c r="N247" s="2">
        <f>N246-N246*O247/360*_xlfn.XLOOKUP('Tether Assets'!A247,'BBG Data'!A:A,'BBG Data'!V:V)</f>
        <v>45311804909.923134</v>
      </c>
      <c r="O247">
        <v>90</v>
      </c>
      <c r="P247" s="2">
        <f>P246-P246*Q247/360*_xlfn.XLOOKUP(A247,'BBG Data'!A:A,'BBG Data'!AC:AC)</f>
        <v>36146200.060266539</v>
      </c>
      <c r="Q247" s="2">
        <v>180</v>
      </c>
      <c r="R247" s="21">
        <v>5349078821</v>
      </c>
      <c r="S247" s="2">
        <f>S246-S246*T247/360*_xlfn.XLOOKUP('Tether Assets'!A247,'BBG Data'!A:A,'BBG Data'!AB:AB)</f>
        <v>115737677.57450581</v>
      </c>
      <c r="T247">
        <v>210</v>
      </c>
      <c r="U247" s="21">
        <f t="shared" si="15"/>
        <v>2138395675</v>
      </c>
      <c r="V247" s="2">
        <f t="shared" si="18"/>
        <v>73913885800.032867</v>
      </c>
      <c r="W247" s="25">
        <f t="shared" si="19"/>
        <v>0.10792254887993155</v>
      </c>
      <c r="X247" s="2">
        <f t="shared" si="20"/>
        <v>0.61303508020820341</v>
      </c>
      <c r="Y247" s="13">
        <f>USDT_FinalReserves!G246/USDT_FinalReserves!$F246</f>
        <v>3.5900381063829027E-2</v>
      </c>
      <c r="Z247" s="2">
        <v>86359773789.888367</v>
      </c>
      <c r="AA247" s="2">
        <v>83259425002.2453</v>
      </c>
    </row>
    <row r="248" spans="1:27" s="2" customFormat="1" x14ac:dyDescent="0.3">
      <c r="A248" s="1">
        <v>45079</v>
      </c>
      <c r="B248">
        <v>0</v>
      </c>
      <c r="C248" s="20">
        <v>52798.709654711201</v>
      </c>
      <c r="D248" s="20">
        <f>_xlfn.XLOOKUP(A248,'BBG Data'!A:A,'BBG Data'!B:B)</f>
        <v>27183.62</v>
      </c>
      <c r="E248" s="21">
        <f t="shared" si="16"/>
        <v>1435260059.7440004</v>
      </c>
      <c r="F248" s="21">
        <v>1721995.6826860579</v>
      </c>
      <c r="G248">
        <f>_xlfn.XLOOKUP(A248,'BBG Data'!A:A,'BBG Data'!C:C)</f>
        <v>1947.97</v>
      </c>
      <c r="H248" s="2">
        <f t="shared" si="17"/>
        <v>3354395930.0019603</v>
      </c>
      <c r="I248" s="21">
        <v>481350555</v>
      </c>
      <c r="J248" s="16">
        <f>J247-$J$1*J247*_xlfn.XLOOKUP(A248,'BBG Data'!A:A,'BBG Data'!F:F)</f>
        <v>7495832609.9485636</v>
      </c>
      <c r="K248" s="2">
        <f>K247-K247*L248/360*_xlfn.XLOOKUP(A248,'BBG Data'!A:A,'BBG Data'!J:J)</f>
        <v>725446836.11684513</v>
      </c>
      <c r="L248" s="2">
        <v>90</v>
      </c>
      <c r="M248" s="2">
        <f>M247-M247*$M$1*_xlfn.XLOOKUP(A248,'BBG Data'!A:A,'BBG Data'!F:F)</f>
        <v>7444920681.720973</v>
      </c>
      <c r="N248" s="2">
        <f>N247-N247*O248/360*_xlfn.XLOOKUP('Tether Assets'!A248,'BBG Data'!A:A,'BBG Data'!V:V)</f>
        <v>45243837202.558243</v>
      </c>
      <c r="O248">
        <v>90</v>
      </c>
      <c r="P248" s="2">
        <f>P247-P247*Q248/360*_xlfn.XLOOKUP(A248,'BBG Data'!A:A,'BBG Data'!AC:AC)</f>
        <v>35224471.958729737</v>
      </c>
      <c r="Q248" s="2">
        <v>180</v>
      </c>
      <c r="R248" s="21">
        <v>5349078821</v>
      </c>
      <c r="S248" s="2">
        <f>S247-S247*T248/360*_xlfn.XLOOKUP('Tether Assets'!A248,'BBG Data'!A:A,'BBG Data'!AB:AB)</f>
        <v>111167003.79095925</v>
      </c>
      <c r="T248">
        <v>210</v>
      </c>
      <c r="U248" s="21">
        <f t="shared" si="15"/>
        <v>2138395675</v>
      </c>
      <c r="V248" s="2">
        <f t="shared" si="18"/>
        <v>73814909846.840256</v>
      </c>
      <c r="W248" s="25">
        <f t="shared" si="19"/>
        <v>0.1080700793579583</v>
      </c>
      <c r="X248" s="2">
        <f t="shared" si="20"/>
        <v>0.61293629290390528</v>
      </c>
      <c r="Y248" s="13">
        <f>USDT_FinalReserves!G247/USDT_FinalReserves!$F247</f>
        <v>2.876975808817844E-2</v>
      </c>
      <c r="Z248" s="2">
        <v>85711216834.221558</v>
      </c>
      <c r="AA248" s="2">
        <v>83245325860.457596</v>
      </c>
    </row>
    <row r="249" spans="1:27" s="2" customFormat="1" x14ac:dyDescent="0.3">
      <c r="A249" s="1">
        <v>45080</v>
      </c>
      <c r="B249">
        <v>0</v>
      </c>
      <c r="C249" s="20">
        <v>52798.709654711201</v>
      </c>
      <c r="D249" s="20">
        <f>_xlfn.XLOOKUP(A249,'BBG Data'!A:A,'BBG Data'!B:B)</f>
        <v>27071.27</v>
      </c>
      <c r="E249" s="21">
        <f t="shared" si="16"/>
        <v>1429328124.7142937</v>
      </c>
      <c r="F249" s="21">
        <v>1721995.6826860579</v>
      </c>
      <c r="G249">
        <f>_xlfn.XLOOKUP(A249,'BBG Data'!A:A,'BBG Data'!C:C)</f>
        <v>1947.97</v>
      </c>
      <c r="H249" s="2">
        <f t="shared" si="17"/>
        <v>3354395930.0019603</v>
      </c>
      <c r="I249" s="21">
        <v>481350555</v>
      </c>
      <c r="J249" s="16">
        <f>J248-$J$1*J248*_xlfn.XLOOKUP(A249,'BBG Data'!A:A,'BBG Data'!F:F)</f>
        <v>7495832609.9485636</v>
      </c>
      <c r="K249" s="2">
        <f>K248-K248*L249/360*_xlfn.XLOOKUP(A249,'BBG Data'!A:A,'BBG Data'!J:J)</f>
        <v>725446836.11684513</v>
      </c>
      <c r="L249" s="2">
        <v>90</v>
      </c>
      <c r="M249" s="2">
        <f>M248-M248*$M$1*_xlfn.XLOOKUP(A249,'BBG Data'!A:A,'BBG Data'!F:F)</f>
        <v>7444920681.720973</v>
      </c>
      <c r="N249" s="2">
        <f>N248-N248*O249/360*_xlfn.XLOOKUP('Tether Assets'!A249,'BBG Data'!A:A,'BBG Data'!V:V)</f>
        <v>45243837202.558243</v>
      </c>
      <c r="O249">
        <v>90</v>
      </c>
      <c r="P249" s="2">
        <f>P248-P248*Q249/360*_xlfn.XLOOKUP(A249,'BBG Data'!A:A,'BBG Data'!AC:AC)</f>
        <v>35224471.958729737</v>
      </c>
      <c r="Q249" s="2">
        <v>180</v>
      </c>
      <c r="R249" s="21">
        <v>5349078821</v>
      </c>
      <c r="S249" s="2">
        <f>S248-S248*T249/360*_xlfn.XLOOKUP('Tether Assets'!A249,'BBG Data'!A:A,'BBG Data'!AB:AB)</f>
        <v>111167003.79095925</v>
      </c>
      <c r="T249">
        <v>210</v>
      </c>
      <c r="U249" s="21">
        <f t="shared" si="15"/>
        <v>2138395675</v>
      </c>
      <c r="V249" s="2">
        <f t="shared" si="18"/>
        <v>73808977911.810547</v>
      </c>
      <c r="W249" s="25">
        <f t="shared" si="19"/>
        <v>0.10807876481476238</v>
      </c>
      <c r="X249" s="2">
        <f t="shared" si="20"/>
        <v>0.61298555382540465</v>
      </c>
      <c r="Y249" s="13">
        <f>USDT_FinalReserves!G248/USDT_FinalReserves!$F248</f>
        <v>2.9992352466274644E-2</v>
      </c>
      <c r="Z249" s="2">
        <v>85757460878.193741</v>
      </c>
      <c r="AA249" s="2">
        <v>83185392884.922195</v>
      </c>
    </row>
    <row r="250" spans="1:27" s="2" customFormat="1" x14ac:dyDescent="0.3">
      <c r="A250" s="1">
        <v>45081</v>
      </c>
      <c r="B250">
        <v>0</v>
      </c>
      <c r="C250" s="20">
        <v>52798.709654711201</v>
      </c>
      <c r="D250" s="20">
        <f>_xlfn.XLOOKUP(A250,'BBG Data'!A:A,'BBG Data'!B:B)</f>
        <v>27249.75</v>
      </c>
      <c r="E250" s="21">
        <f t="shared" si="16"/>
        <v>1438751638.4134665</v>
      </c>
      <c r="F250" s="21">
        <v>1721995.6826860579</v>
      </c>
      <c r="G250">
        <f>_xlfn.XLOOKUP(A250,'BBG Data'!A:A,'BBG Data'!C:C)</f>
        <v>1947.97</v>
      </c>
      <c r="H250" s="2">
        <f t="shared" si="17"/>
        <v>3354395930.0019603</v>
      </c>
      <c r="I250" s="21">
        <v>481350555</v>
      </c>
      <c r="J250" s="16">
        <f>J249-$J$1*J249*_xlfn.XLOOKUP(A250,'BBG Data'!A:A,'BBG Data'!F:F)</f>
        <v>7495832609.9485636</v>
      </c>
      <c r="K250" s="2">
        <f>K249-K249*L250/360*_xlfn.XLOOKUP(A250,'BBG Data'!A:A,'BBG Data'!J:J)</f>
        <v>725446836.11684513</v>
      </c>
      <c r="L250" s="2">
        <v>90</v>
      </c>
      <c r="M250" s="2">
        <f>M249-M249*$M$1*_xlfn.XLOOKUP(A250,'BBG Data'!A:A,'BBG Data'!F:F)</f>
        <v>7444920681.720973</v>
      </c>
      <c r="N250" s="2">
        <f>N249-N249*O250/360*_xlfn.XLOOKUP('Tether Assets'!A250,'BBG Data'!A:A,'BBG Data'!V:V)</f>
        <v>45243837202.558243</v>
      </c>
      <c r="O250">
        <v>90</v>
      </c>
      <c r="P250" s="2">
        <f>P249-P249*Q250/360*_xlfn.XLOOKUP(A250,'BBG Data'!A:A,'BBG Data'!AC:AC)</f>
        <v>35224471.958729737</v>
      </c>
      <c r="Q250" s="2">
        <v>180</v>
      </c>
      <c r="R250" s="21">
        <v>5349078821</v>
      </c>
      <c r="S250" s="2">
        <f>S249-S249*T250/360*_xlfn.XLOOKUP('Tether Assets'!A250,'BBG Data'!A:A,'BBG Data'!AB:AB)</f>
        <v>111167003.79095925</v>
      </c>
      <c r="T250">
        <v>210</v>
      </c>
      <c r="U250" s="21">
        <f t="shared" ref="U250:U275" si="21">2138395675</f>
        <v>2138395675</v>
      </c>
      <c r="V250" s="2">
        <f t="shared" si="18"/>
        <v>73818401425.50972</v>
      </c>
      <c r="W250" s="25">
        <f t="shared" si="19"/>
        <v>0.10806496768963973</v>
      </c>
      <c r="X250" s="2">
        <f t="shared" si="20"/>
        <v>0.61290730128061466</v>
      </c>
      <c r="Y250" s="13">
        <f>USDT_FinalReserves!G249/USDT_FinalReserves!$F249</f>
        <v>3.0194123840407663E-2</v>
      </c>
      <c r="Z250" s="2">
        <v>85770964777.353867</v>
      </c>
      <c r="AA250" s="2">
        <v>83181185644.9552</v>
      </c>
    </row>
    <row r="251" spans="1:27" s="2" customFormat="1" x14ac:dyDescent="0.3">
      <c r="A251" s="1">
        <v>45082</v>
      </c>
      <c r="B251">
        <v>0</v>
      </c>
      <c r="C251" s="20">
        <v>52798.709654711201</v>
      </c>
      <c r="D251" s="20">
        <f>_xlfn.XLOOKUP(A251,'BBG Data'!A:A,'BBG Data'!B:B)</f>
        <v>25641.7</v>
      </c>
      <c r="E251" s="21">
        <f t="shared" si="16"/>
        <v>1353848673.3532083</v>
      </c>
      <c r="F251" s="21">
        <v>1721995.6826860579</v>
      </c>
      <c r="G251">
        <f>_xlfn.XLOOKUP(A251,'BBG Data'!A:A,'BBG Data'!C:C)</f>
        <v>1961.86</v>
      </c>
      <c r="H251" s="2">
        <f t="shared" si="17"/>
        <v>3378314450.0344691</v>
      </c>
      <c r="I251" s="21">
        <v>481350555</v>
      </c>
      <c r="J251" s="16">
        <f>J250-$J$1*J250*_xlfn.XLOOKUP(A251,'BBG Data'!A:A,'BBG Data'!F:F)</f>
        <v>7496040827.5210619</v>
      </c>
      <c r="K251" s="2">
        <f>K250-K250*L251/360*_xlfn.XLOOKUP(A251,'BBG Data'!A:A,'BBG Data'!J:J)</f>
        <v>721295466.59716642</v>
      </c>
      <c r="L251" s="2">
        <v>90</v>
      </c>
      <c r="M251" s="2">
        <f>M250-M250*$M$1*_xlfn.XLOOKUP(A251,'BBG Data'!A:A,'BBG Data'!F:F)</f>
        <v>7445334288.4255133</v>
      </c>
      <c r="N251" s="2">
        <f>N250-N250*O251/360*_xlfn.XLOOKUP('Tether Assets'!A251,'BBG Data'!A:A,'BBG Data'!V:V)</f>
        <v>46103470109.406853</v>
      </c>
      <c r="O251">
        <v>90</v>
      </c>
      <c r="P251" s="2">
        <f>P250-P250*Q251/360*_xlfn.XLOOKUP(A251,'BBG Data'!A:A,'BBG Data'!AC:AC)</f>
        <v>35964185.869863056</v>
      </c>
      <c r="Q251" s="2">
        <v>180</v>
      </c>
      <c r="R251" s="21">
        <v>5349078821</v>
      </c>
      <c r="S251" s="2">
        <f>S250-S250*T251/360*_xlfn.XLOOKUP('Tether Assets'!A251,'BBG Data'!A:A,'BBG Data'!AB:AB)</f>
        <v>111997050.75259843</v>
      </c>
      <c r="T251">
        <v>210</v>
      </c>
      <c r="U251" s="21">
        <f t="shared" si="21"/>
        <v>2138395675</v>
      </c>
      <c r="V251" s="2">
        <f t="shared" si="18"/>
        <v>74615090102.960739</v>
      </c>
      <c r="W251" s="25">
        <f t="shared" si="19"/>
        <v>0.10691391475254035</v>
      </c>
      <c r="X251" s="2">
        <f t="shared" si="20"/>
        <v>0.61788399700099617</v>
      </c>
      <c r="Y251" s="13">
        <f>USDT_FinalReserves!G250/USDT_FinalReserves!$F250</f>
        <v>4.0426547523546186E-2</v>
      </c>
      <c r="Z251" s="2">
        <v>86708186278.69902</v>
      </c>
      <c r="AA251" s="2">
        <v>83202873665.422699</v>
      </c>
    </row>
    <row r="252" spans="1:27" s="2" customFormat="1" x14ac:dyDescent="0.3">
      <c r="A252" s="1">
        <v>45083</v>
      </c>
      <c r="B252">
        <v>0</v>
      </c>
      <c r="C252" s="20">
        <v>52798.709654711201</v>
      </c>
      <c r="D252" s="20">
        <f>_xlfn.XLOOKUP(A252,'BBG Data'!A:A,'BBG Data'!B:B)</f>
        <v>26945.16</v>
      </c>
      <c r="E252" s="21">
        <f t="shared" si="16"/>
        <v>1422669679.439738</v>
      </c>
      <c r="F252" s="21">
        <v>1721995.6826860579</v>
      </c>
      <c r="G252">
        <f>_xlfn.XLOOKUP(A252,'BBG Data'!A:A,'BBG Data'!C:C)</f>
        <v>1963.52</v>
      </c>
      <c r="H252" s="2">
        <f t="shared" si="17"/>
        <v>3381172962.8677282</v>
      </c>
      <c r="I252" s="21">
        <v>481350555</v>
      </c>
      <c r="J252" s="16">
        <f>J251-$J$1*J251*_xlfn.XLOOKUP(A252,'BBG Data'!A:A,'BBG Data'!F:F)</f>
        <v>7496249050.8773823</v>
      </c>
      <c r="K252" s="2">
        <f>K251-K251*L252/360*_xlfn.XLOOKUP(A252,'BBG Data'!A:A,'BBG Data'!J:J)</f>
        <v>723890327.03824985</v>
      </c>
      <c r="L252" s="2">
        <v>90</v>
      </c>
      <c r="M252" s="2">
        <f>M251-M251*$M$1*_xlfn.XLOOKUP(A252,'BBG Data'!A:A,'BBG Data'!F:F)</f>
        <v>7445747918.1082039</v>
      </c>
      <c r="N252" s="2">
        <f>N251-N251*O252/360*_xlfn.XLOOKUP('Tether Assets'!A252,'BBG Data'!A:A,'BBG Data'!V:V)</f>
        <v>46414668532.645348</v>
      </c>
      <c r="O252">
        <v>90</v>
      </c>
      <c r="P252" s="2">
        <f>P251-P251*Q252/360*_xlfn.XLOOKUP(A252,'BBG Data'!A:A,'BBG Data'!AC:AC)</f>
        <v>35892257.498123318</v>
      </c>
      <c r="Q252" s="2">
        <v>180</v>
      </c>
      <c r="R252" s="21">
        <v>5349078821</v>
      </c>
      <c r="S252" s="2">
        <f>S251-S251*T252/360*_xlfn.XLOOKUP('Tether Assets'!A252,'BBG Data'!A:A,'BBG Data'!AB:AB)</f>
        <v>113819802.75359696</v>
      </c>
      <c r="T252">
        <v>210</v>
      </c>
      <c r="U252" s="21">
        <f t="shared" si="21"/>
        <v>2138395675</v>
      </c>
      <c r="V252" s="2">
        <f t="shared" si="18"/>
        <v>75002935582.228363</v>
      </c>
      <c r="W252" s="25">
        <f t="shared" si="19"/>
        <v>0.10636383154804999</v>
      </c>
      <c r="X252" s="2">
        <f t="shared" si="20"/>
        <v>0.61883802510315489</v>
      </c>
      <c r="Y252" s="13">
        <f>USDT_FinalReserves!G251/USDT_FinalReserves!$F251</f>
        <v>3.5085879486346817E-2</v>
      </c>
      <c r="Z252" s="2">
        <v>86240501097.47258</v>
      </c>
      <c r="AA252" s="2">
        <v>83214677269.124496</v>
      </c>
    </row>
    <row r="253" spans="1:27" s="2" customFormat="1" x14ac:dyDescent="0.3">
      <c r="A253" s="1">
        <v>45084</v>
      </c>
      <c r="B253">
        <v>0</v>
      </c>
      <c r="C253" s="20">
        <v>52798.709654711201</v>
      </c>
      <c r="D253" s="20">
        <f>_xlfn.XLOOKUP(A253,'BBG Data'!A:A,'BBG Data'!B:B)</f>
        <v>26363.47</v>
      </c>
      <c r="E253" s="21">
        <f t="shared" si="16"/>
        <v>1391957198.0206892</v>
      </c>
      <c r="F253" s="21">
        <v>1721995.6826860579</v>
      </c>
      <c r="G253">
        <f>_xlfn.XLOOKUP(A253,'BBG Data'!A:A,'BBG Data'!C:C)</f>
        <v>1940.02</v>
      </c>
      <c r="H253" s="2">
        <f t="shared" si="17"/>
        <v>3340706064.3246059</v>
      </c>
      <c r="I253" s="21">
        <v>481350555</v>
      </c>
      <c r="J253" s="16">
        <f>J252-$J$1*J252*_xlfn.XLOOKUP(A253,'BBG Data'!A:A,'BBG Data'!F:F)</f>
        <v>7496249050.8773823</v>
      </c>
      <c r="K253" s="2">
        <f>K252-K252*L253/360*_xlfn.XLOOKUP(A253,'BBG Data'!A:A,'BBG Data'!J:J)</f>
        <v>724027866.200387</v>
      </c>
      <c r="L253" s="2">
        <v>90</v>
      </c>
      <c r="M253" s="2">
        <f>M252-M252*$M$1*_xlfn.XLOOKUP(A253,'BBG Data'!A:A,'BBG Data'!F:F)</f>
        <v>7445747918.1082039</v>
      </c>
      <c r="N253" s="2">
        <f>N252-N252*O253/360*_xlfn.XLOOKUP('Tether Assets'!A253,'BBG Data'!A:A,'BBG Data'!V:V)</f>
        <v>46182595189.982117</v>
      </c>
      <c r="O253">
        <v>90</v>
      </c>
      <c r="P253" s="2">
        <f>P252-P252*Q253/360*_xlfn.XLOOKUP(A253,'BBG Data'!A:A,'BBG Data'!AC:AC)</f>
        <v>36107611.043112069</v>
      </c>
      <c r="Q253" s="2">
        <v>180</v>
      </c>
      <c r="R253" s="21">
        <v>5349078821</v>
      </c>
      <c r="S253" s="2">
        <f>S252-S252*T253/360*_xlfn.XLOOKUP('Tether Assets'!A253,'BBG Data'!A:A,'BBG Data'!AB:AB)</f>
        <v>107890739.52849086</v>
      </c>
      <c r="T253">
        <v>210</v>
      </c>
      <c r="U253" s="21">
        <f t="shared" si="21"/>
        <v>2138395675</v>
      </c>
      <c r="V253" s="2">
        <f t="shared" si="18"/>
        <v>74694106689.084991</v>
      </c>
      <c r="W253" s="25">
        <f t="shared" si="19"/>
        <v>0.10680360150880745</v>
      </c>
      <c r="X253" s="2">
        <f t="shared" si="20"/>
        <v>0.61828967822344616</v>
      </c>
      <c r="Y253" s="13">
        <f>USDT_FinalReserves!G252/USDT_FinalReserves!$F252</f>
        <v>2.6060050845942807E-2</v>
      </c>
      <c r="Z253" s="2">
        <v>85441843022.752396</v>
      </c>
      <c r="AA253" s="2">
        <v>83215224249.208405</v>
      </c>
    </row>
    <row r="254" spans="1:27" s="2" customFormat="1" x14ac:dyDescent="0.3">
      <c r="A254" s="1">
        <v>45085</v>
      </c>
      <c r="B254">
        <v>0</v>
      </c>
      <c r="C254" s="20">
        <v>52798.709654711201</v>
      </c>
      <c r="D254" s="20">
        <f>_xlfn.XLOOKUP(A254,'BBG Data'!A:A,'BBG Data'!B:B)</f>
        <v>26645.5</v>
      </c>
      <c r="E254" s="21">
        <f t="shared" si="16"/>
        <v>1406848018.1046073</v>
      </c>
      <c r="F254" s="21">
        <v>1721995.6826860579</v>
      </c>
      <c r="G254">
        <f>_xlfn.XLOOKUP(A254,'BBG Data'!A:A,'BBG Data'!C:C)</f>
        <v>1965.46</v>
      </c>
      <c r="H254" s="2">
        <f t="shared" si="17"/>
        <v>3384513634.4921393</v>
      </c>
      <c r="I254" s="21">
        <v>481350555</v>
      </c>
      <c r="J254" s="16">
        <f>J253-$J$1*J253*_xlfn.XLOOKUP(A254,'BBG Data'!A:A,'BBG Data'!F:F)</f>
        <v>7496249050.8773823</v>
      </c>
      <c r="K254" s="2">
        <f>K253-K253*L254/360*_xlfn.XLOOKUP(A254,'BBG Data'!A:A,'BBG Data'!J:J)</f>
        <v>721763469.04884529</v>
      </c>
      <c r="L254" s="2">
        <v>90</v>
      </c>
      <c r="M254" s="2">
        <f>M253-M253*$M$1*_xlfn.XLOOKUP(A254,'BBG Data'!A:A,'BBG Data'!F:F)</f>
        <v>7445747918.1082039</v>
      </c>
      <c r="N254" s="2">
        <f>N253-N253*O254/360*_xlfn.XLOOKUP('Tether Assets'!A254,'BBG Data'!A:A,'BBG Data'!V:V)</f>
        <v>46759877629.856888</v>
      </c>
      <c r="O254">
        <v>90</v>
      </c>
      <c r="P254" s="2">
        <f>P253-P253*Q254/360*_xlfn.XLOOKUP(A254,'BBG Data'!A:A,'BBG Data'!AC:AC)</f>
        <v>36829763.263974309</v>
      </c>
      <c r="Q254" s="2">
        <v>180</v>
      </c>
      <c r="R254" s="21">
        <v>5349078821</v>
      </c>
      <c r="S254" s="2">
        <f>S253-S253*T254/360*_xlfn.XLOOKUP('Tether Assets'!A254,'BBG Data'!A:A,'BBG Data'!AB:AB)</f>
        <v>111427757.60603319</v>
      </c>
      <c r="T254">
        <v>210</v>
      </c>
      <c r="U254" s="21">
        <f t="shared" si="21"/>
        <v>2138395675</v>
      </c>
      <c r="V254" s="2">
        <f t="shared" si="18"/>
        <v>75332082292.358078</v>
      </c>
      <c r="W254" s="25">
        <f t="shared" si="19"/>
        <v>0.10589909853967563</v>
      </c>
      <c r="X254" s="2">
        <f t="shared" si="20"/>
        <v>0.62071664829846818</v>
      </c>
      <c r="Y254" s="13">
        <f>USDT_FinalReserves!G253/USDT_FinalReserves!$F253</f>
        <v>3.8284487140263695E-2</v>
      </c>
      <c r="Z254" s="2">
        <v>86610534261.026962</v>
      </c>
      <c r="AA254" s="2">
        <v>83294694375.899307</v>
      </c>
    </row>
    <row r="255" spans="1:27" s="2" customFormat="1" x14ac:dyDescent="0.3">
      <c r="A255" s="1">
        <v>45086</v>
      </c>
      <c r="B255">
        <v>0</v>
      </c>
      <c r="C255" s="20">
        <v>52798.709654711201</v>
      </c>
      <c r="D255" s="20">
        <f>_xlfn.XLOOKUP(A255,'BBG Data'!A:A,'BBG Data'!B:B)</f>
        <v>26444.43</v>
      </c>
      <c r="E255" s="21">
        <f t="shared" si="16"/>
        <v>1396231781.5543346</v>
      </c>
      <c r="F255" s="21">
        <v>1721995.6826860579</v>
      </c>
      <c r="G255">
        <f>_xlfn.XLOOKUP(A255,'BBG Data'!A:A,'BBG Data'!C:C)</f>
        <v>1961.19</v>
      </c>
      <c r="H255" s="2">
        <f t="shared" si="17"/>
        <v>3377160712.9270701</v>
      </c>
      <c r="I255" s="21">
        <v>481350555</v>
      </c>
      <c r="J255" s="16">
        <f>J254-$J$1*J254*_xlfn.XLOOKUP(A255,'BBG Data'!A:A,'BBG Data'!F:F)</f>
        <v>7496249050.8773823</v>
      </c>
      <c r="K255" s="2">
        <f>K254-K254*L255/360*_xlfn.XLOOKUP(A255,'BBG Data'!A:A,'BBG Data'!J:J)</f>
        <v>723396458.89756835</v>
      </c>
      <c r="L255" s="2">
        <v>90</v>
      </c>
      <c r="M255" s="2">
        <f>M254-M254*$M$1*_xlfn.XLOOKUP(A255,'BBG Data'!A:A,'BBG Data'!F:F)</f>
        <v>7445747918.1082039</v>
      </c>
      <c r="N255" s="2">
        <f>N254-N254*O255/360*_xlfn.XLOOKUP('Tether Assets'!A255,'BBG Data'!A:A,'BBG Data'!V:V)</f>
        <v>46654667905.189713</v>
      </c>
      <c r="O255">
        <v>90</v>
      </c>
      <c r="P255" s="2">
        <f>P254-P254*Q255/360*_xlfn.XLOOKUP(A255,'BBG Data'!A:A,'BBG Data'!AC:AC)</f>
        <v>36811348.382342316</v>
      </c>
      <c r="Q255" s="2">
        <v>180</v>
      </c>
      <c r="R255" s="21">
        <v>5349078821</v>
      </c>
      <c r="S255" s="2">
        <f>S254-S254*T255/360*_xlfn.XLOOKUP('Tether Assets'!A255,'BBG Data'!A:A,'BBG Data'!AB:AB)</f>
        <v>108879776.21544194</v>
      </c>
      <c r="T255">
        <v>210</v>
      </c>
      <c r="U255" s="21">
        <f t="shared" si="21"/>
        <v>2138395675</v>
      </c>
      <c r="V255" s="2">
        <f t="shared" si="18"/>
        <v>75207970003.152054</v>
      </c>
      <c r="W255" s="25">
        <f t="shared" si="19"/>
        <v>0.10607385900115415</v>
      </c>
      <c r="X255" s="2">
        <f t="shared" si="20"/>
        <v>0.62034207150165543</v>
      </c>
      <c r="Y255" s="13">
        <f>USDT_FinalReserves!G254/USDT_FinalReserves!$F254</f>
        <v>2.8469673677619885E-2</v>
      </c>
      <c r="Z255" s="2">
        <v>85755780545.324982</v>
      </c>
      <c r="AA255" s="2">
        <v>83314341457.229996</v>
      </c>
    </row>
    <row r="256" spans="1:27" s="2" customFormat="1" x14ac:dyDescent="0.3">
      <c r="A256" s="1">
        <v>45087</v>
      </c>
      <c r="B256">
        <v>0</v>
      </c>
      <c r="C256" s="20">
        <v>52798.709654711201</v>
      </c>
      <c r="D256" s="20">
        <f>_xlfn.XLOOKUP(A256,'BBG Data'!A:A,'BBG Data'!B:B)</f>
        <v>25767.85</v>
      </c>
      <c r="E256" s="21">
        <f t="shared" si="16"/>
        <v>1360509230.5761499</v>
      </c>
      <c r="F256" s="21">
        <v>1721995.6826860579</v>
      </c>
      <c r="G256">
        <f>_xlfn.XLOOKUP(A256,'BBG Data'!A:A,'BBG Data'!C:C)</f>
        <v>1961.19</v>
      </c>
      <c r="H256" s="2">
        <f t="shared" si="17"/>
        <v>3377160712.9270701</v>
      </c>
      <c r="I256" s="21">
        <v>481350555</v>
      </c>
      <c r="J256" s="16">
        <f>J255-$J$1*J255*_xlfn.XLOOKUP(A256,'BBG Data'!A:A,'BBG Data'!F:F)</f>
        <v>7496249050.8773823</v>
      </c>
      <c r="K256" s="2">
        <f>K255-K255*L256/360*_xlfn.XLOOKUP(A256,'BBG Data'!A:A,'BBG Data'!J:J)</f>
        <v>723396458.89756835</v>
      </c>
      <c r="L256" s="2">
        <v>90</v>
      </c>
      <c r="M256" s="2">
        <f>M255-M255*$M$1*_xlfn.XLOOKUP(A256,'BBG Data'!A:A,'BBG Data'!F:F)</f>
        <v>7445747918.1082039</v>
      </c>
      <c r="N256" s="2">
        <f>N255-N255*O256/360*_xlfn.XLOOKUP('Tether Assets'!A256,'BBG Data'!A:A,'BBG Data'!V:V)</f>
        <v>46654667905.189713</v>
      </c>
      <c r="O256">
        <v>90</v>
      </c>
      <c r="P256" s="2">
        <f>P255-P255*Q256/360*_xlfn.XLOOKUP(A256,'BBG Data'!A:A,'BBG Data'!AC:AC)</f>
        <v>36811348.382342316</v>
      </c>
      <c r="Q256" s="2">
        <v>180</v>
      </c>
      <c r="R256" s="21">
        <v>5349078821</v>
      </c>
      <c r="S256" s="2">
        <f>S255-S255*T256/360*_xlfn.XLOOKUP('Tether Assets'!A256,'BBG Data'!A:A,'BBG Data'!AB:AB)</f>
        <v>108879776.21544194</v>
      </c>
      <c r="T256">
        <v>210</v>
      </c>
      <c r="U256" s="21">
        <f t="shared" si="21"/>
        <v>2138395675</v>
      </c>
      <c r="V256" s="2">
        <f t="shared" si="18"/>
        <v>75172247452.173874</v>
      </c>
      <c r="W256" s="25">
        <f t="shared" si="19"/>
        <v>0.10612426628527895</v>
      </c>
      <c r="X256" s="2">
        <f t="shared" si="20"/>
        <v>0.62063686382228189</v>
      </c>
      <c r="Y256" s="13">
        <f>USDT_FinalReserves!G255/USDT_FinalReserves!$F255</f>
        <v>2.9609384889832883E-2</v>
      </c>
      <c r="Z256" s="2">
        <v>85883047840.574921</v>
      </c>
      <c r="AA256" s="2">
        <v>83340103621.551407</v>
      </c>
    </row>
    <row r="257" spans="1:27" s="2" customFormat="1" x14ac:dyDescent="0.3">
      <c r="A257" s="1">
        <v>45088</v>
      </c>
      <c r="B257">
        <v>0</v>
      </c>
      <c r="C257" s="20">
        <v>52798.709654711201</v>
      </c>
      <c r="D257" s="20">
        <f>_xlfn.XLOOKUP(A257,'BBG Data'!A:A,'BBG Data'!B:B)</f>
        <v>26135.88</v>
      </c>
      <c r="E257" s="21">
        <f t="shared" si="16"/>
        <v>1379940739.6903734</v>
      </c>
      <c r="F257" s="21">
        <v>1721995.6826860579</v>
      </c>
      <c r="G257">
        <f>_xlfn.XLOOKUP(A257,'BBG Data'!A:A,'BBG Data'!C:C)</f>
        <v>1961.19</v>
      </c>
      <c r="H257" s="2">
        <f t="shared" si="17"/>
        <v>3377160712.9270701</v>
      </c>
      <c r="I257" s="21">
        <v>481350555</v>
      </c>
      <c r="J257" s="16">
        <f>J256-$J$1*J256*_xlfn.XLOOKUP(A257,'BBG Data'!A:A,'BBG Data'!F:F)</f>
        <v>7496249050.8773823</v>
      </c>
      <c r="K257" s="2">
        <f>K256-K256*L257/360*_xlfn.XLOOKUP(A257,'BBG Data'!A:A,'BBG Data'!J:J)</f>
        <v>723396458.89756835</v>
      </c>
      <c r="L257" s="2">
        <v>90</v>
      </c>
      <c r="M257" s="2">
        <f>M256-M256*$M$1*_xlfn.XLOOKUP(A257,'BBG Data'!A:A,'BBG Data'!F:F)</f>
        <v>7445747918.1082039</v>
      </c>
      <c r="N257" s="2">
        <f>N256-N256*O257/360*_xlfn.XLOOKUP('Tether Assets'!A257,'BBG Data'!A:A,'BBG Data'!V:V)</f>
        <v>46654667905.189713</v>
      </c>
      <c r="O257">
        <v>90</v>
      </c>
      <c r="P257" s="2">
        <f>P256-P256*Q257/360*_xlfn.XLOOKUP(A257,'BBG Data'!A:A,'BBG Data'!AC:AC)</f>
        <v>36811348.382342316</v>
      </c>
      <c r="Q257" s="2">
        <v>180</v>
      </c>
      <c r="R257" s="21">
        <v>5349078821</v>
      </c>
      <c r="S257" s="2">
        <f>S256-S256*T257/360*_xlfn.XLOOKUP('Tether Assets'!A257,'BBG Data'!A:A,'BBG Data'!AB:AB)</f>
        <v>108879776.21544194</v>
      </c>
      <c r="T257">
        <v>210</v>
      </c>
      <c r="U257" s="21">
        <f t="shared" si="21"/>
        <v>2138395675</v>
      </c>
      <c r="V257" s="2">
        <f t="shared" si="18"/>
        <v>75191678961.288086</v>
      </c>
      <c r="W257" s="25">
        <f t="shared" si="19"/>
        <v>0.1060968409813617</v>
      </c>
      <c r="X257" s="2">
        <f t="shared" si="20"/>
        <v>0.62047647491964564</v>
      </c>
      <c r="Y257" s="13">
        <f>USDT_FinalReserves!G256/USDT_FinalReserves!$F256</f>
        <v>3.0320959864799952E-2</v>
      </c>
      <c r="Z257" s="2">
        <v>85999774191.734131</v>
      </c>
      <c r="AA257" s="2">
        <v>83392178490.084702</v>
      </c>
    </row>
    <row r="258" spans="1:27" s="2" customFormat="1" x14ac:dyDescent="0.3">
      <c r="A258" s="1">
        <v>45089</v>
      </c>
      <c r="B258">
        <v>0</v>
      </c>
      <c r="C258" s="20">
        <v>52798.709654711201</v>
      </c>
      <c r="D258" s="20">
        <f>_xlfn.XLOOKUP(A258,'BBG Data'!A:A,'BBG Data'!B:B)</f>
        <v>25895</v>
      </c>
      <c r="E258" s="21">
        <f t="shared" si="16"/>
        <v>1367222586.5087466</v>
      </c>
      <c r="F258" s="21">
        <v>1721995.6826860579</v>
      </c>
      <c r="G258">
        <f>_xlfn.XLOOKUP(A258,'BBG Data'!A:A,'BBG Data'!C:C)</f>
        <v>1957.84</v>
      </c>
      <c r="H258" s="2">
        <f t="shared" si="17"/>
        <v>3371392027.3900714</v>
      </c>
      <c r="I258" s="21">
        <v>481350555</v>
      </c>
      <c r="J258" s="16">
        <f>J257-$J$1*J257*_xlfn.XLOOKUP(A258,'BBG Data'!A:A,'BBG Data'!F:F)</f>
        <v>7496249050.8773823</v>
      </c>
      <c r="K258" s="2">
        <f>K257-K257*L258/360*_xlfn.XLOOKUP(A258,'BBG Data'!A:A,'BBG Data'!J:J)</f>
        <v>721978601.83812892</v>
      </c>
      <c r="L258" s="2">
        <v>90</v>
      </c>
      <c r="M258" s="2">
        <f>M257-M257*$M$1*_xlfn.XLOOKUP(A258,'BBG Data'!A:A,'BBG Data'!F:F)</f>
        <v>7445747918.1082039</v>
      </c>
      <c r="N258" s="2">
        <f>N257-N257*O258/360*_xlfn.XLOOKUP('Tether Assets'!A258,'BBG Data'!A:A,'BBG Data'!V:V)</f>
        <v>46899604911.691956</v>
      </c>
      <c r="O258">
        <v>90</v>
      </c>
      <c r="P258" s="2">
        <f>P257-P257*Q258/360*_xlfn.XLOOKUP(A258,'BBG Data'!A:A,'BBG Data'!AC:AC)</f>
        <v>37050622.146827541</v>
      </c>
      <c r="Q258" s="2">
        <v>180</v>
      </c>
      <c r="R258" s="21">
        <v>5349078821</v>
      </c>
      <c r="S258" s="2">
        <f>S257-S257*T258/360*_xlfn.XLOOKUP('Tether Assets'!A258,'BBG Data'!A:A,'BBG Data'!AB:AB)</f>
        <v>110931252.66563451</v>
      </c>
      <c r="T258">
        <v>210</v>
      </c>
      <c r="U258" s="21">
        <f t="shared" si="21"/>
        <v>2138395675</v>
      </c>
      <c r="V258" s="2">
        <f t="shared" si="18"/>
        <v>75419002022.226959</v>
      </c>
      <c r="W258" s="25">
        <f t="shared" si="19"/>
        <v>0.10577705076933105</v>
      </c>
      <c r="X258" s="2">
        <f t="shared" si="20"/>
        <v>0.62185395794378229</v>
      </c>
      <c r="Y258" s="13">
        <f>USDT_FinalReserves!G257/USDT_FinalReserves!$F257</f>
        <v>3.2993803636375559E-2</v>
      </c>
      <c r="Z258" s="2">
        <v>86268319682.234314</v>
      </c>
      <c r="AA258" s="2">
        <v>83421999682.598602</v>
      </c>
    </row>
    <row r="259" spans="1:27" s="2" customFormat="1" x14ac:dyDescent="0.3">
      <c r="A259" s="1">
        <v>45090</v>
      </c>
      <c r="B259">
        <v>0</v>
      </c>
      <c r="C259" s="20">
        <v>52798.709654711201</v>
      </c>
      <c r="D259" s="20">
        <f>_xlfn.XLOOKUP(A259,'BBG Data'!A:A,'BBG Data'!B:B)</f>
        <v>25849.13</v>
      </c>
      <c r="E259" s="21">
        <f t="shared" si="16"/>
        <v>1364800709.6968851</v>
      </c>
      <c r="F259" s="21">
        <v>1721995.6826860579</v>
      </c>
      <c r="G259">
        <f>_xlfn.XLOOKUP(A259,'BBG Data'!A:A,'BBG Data'!C:C)</f>
        <v>1943.74</v>
      </c>
      <c r="H259" s="2">
        <f t="shared" si="17"/>
        <v>3347111888.2641983</v>
      </c>
      <c r="I259" s="21">
        <v>481350555</v>
      </c>
      <c r="J259" s="16">
        <f>J258-$J$1*J258*_xlfn.XLOOKUP(A259,'BBG Data'!A:A,'BBG Data'!F:F)</f>
        <v>7496249050.8773823</v>
      </c>
      <c r="K259" s="2">
        <f>K258-K258*L259/360*_xlfn.XLOOKUP(A259,'BBG Data'!A:A,'BBG Data'!J:J)</f>
        <v>721086958.26485896</v>
      </c>
      <c r="L259" s="2">
        <v>90</v>
      </c>
      <c r="M259" s="2">
        <f>M258-M258*$M$1*_xlfn.XLOOKUP(A259,'BBG Data'!A:A,'BBG Data'!F:F)</f>
        <v>7445747918.1082039</v>
      </c>
      <c r="N259" s="2">
        <f>N258-N258*O259/360*_xlfn.XLOOKUP('Tether Assets'!A259,'BBG Data'!A:A,'BBG Data'!V:V)</f>
        <v>47005129022.743263</v>
      </c>
      <c r="O259">
        <v>90</v>
      </c>
      <c r="P259" s="2">
        <f>P258-P258*Q259/360*_xlfn.XLOOKUP(A259,'BBG Data'!A:A,'BBG Data'!AC:AC)</f>
        <v>37384077.746149004</v>
      </c>
      <c r="Q259" s="2">
        <v>180</v>
      </c>
      <c r="R259" s="21">
        <v>5349078821</v>
      </c>
      <c r="S259" s="2">
        <f>S258-S258*T259/360*_xlfn.XLOOKUP('Tether Assets'!A259,'BBG Data'!A:A,'BBG Data'!AB:AB)</f>
        <v>109688822.63577943</v>
      </c>
      <c r="T259">
        <v>210</v>
      </c>
      <c r="U259" s="21">
        <f t="shared" si="21"/>
        <v>2138395675</v>
      </c>
      <c r="V259" s="2">
        <f t="shared" si="18"/>
        <v>75496023499.336716</v>
      </c>
      <c r="W259" s="25">
        <f t="shared" si="19"/>
        <v>0.10566913641415128</v>
      </c>
      <c r="X259" s="2">
        <f t="shared" si="20"/>
        <v>0.62261728292426199</v>
      </c>
      <c r="Y259" s="13">
        <f>USDT_FinalReserves!G258/USDT_FinalReserves!$F258</f>
        <v>3.1059832350329879E-2</v>
      </c>
      <c r="Z259" s="2">
        <v>86086715159.594818</v>
      </c>
      <c r="AA259" s="2">
        <v>83412876219.147202</v>
      </c>
    </row>
    <row r="260" spans="1:27" s="2" customFormat="1" x14ac:dyDescent="0.3">
      <c r="A260" s="1">
        <v>45091</v>
      </c>
      <c r="B260">
        <v>0</v>
      </c>
      <c r="C260" s="20">
        <v>52798.709654711201</v>
      </c>
      <c r="D260" s="20">
        <f>_xlfn.XLOOKUP(A260,'BBG Data'!A:A,'BBG Data'!B:B)</f>
        <v>24928.57</v>
      </c>
      <c r="E260" s="21">
        <f t="shared" ref="E260:E323" si="22">C260*D260</f>
        <v>1316196329.5371439</v>
      </c>
      <c r="F260" s="21">
        <v>1721995.6826860579</v>
      </c>
      <c r="G260">
        <f>_xlfn.XLOOKUP(A260,'BBG Data'!A:A,'BBG Data'!C:C)</f>
        <v>1942.52</v>
      </c>
      <c r="H260" s="2">
        <f t="shared" ref="H260:H323" si="23">G260*F260</f>
        <v>3345011053.531321</v>
      </c>
      <c r="I260" s="21">
        <v>481350555</v>
      </c>
      <c r="J260" s="16">
        <f>J259-$J$1*J259*_xlfn.XLOOKUP(A260,'BBG Data'!A:A,'BBG Data'!F:F)</f>
        <v>7496249050.8773823</v>
      </c>
      <c r="K260" s="2">
        <f>K259-K259*L260/360*_xlfn.XLOOKUP(A260,'BBG Data'!A:A,'BBG Data'!J:J)</f>
        <v>727614597.95455158</v>
      </c>
      <c r="L260" s="2">
        <v>90</v>
      </c>
      <c r="M260" s="2">
        <f>M259-M259*$M$1*_xlfn.XLOOKUP(A260,'BBG Data'!A:A,'BBG Data'!F:F)</f>
        <v>7445747918.1082039</v>
      </c>
      <c r="N260" s="2">
        <f>N259-N259*O260/360*_xlfn.XLOOKUP('Tether Assets'!A260,'BBG Data'!A:A,'BBG Data'!V:V)</f>
        <v>46734849530.86248</v>
      </c>
      <c r="O260">
        <v>90</v>
      </c>
      <c r="P260" s="2">
        <f>P259-P259*Q260/360*_xlfn.XLOOKUP(A260,'BBG Data'!A:A,'BBG Data'!AC:AC)</f>
        <v>37253233.474037468</v>
      </c>
      <c r="Q260" s="2">
        <v>180</v>
      </c>
      <c r="R260" s="21">
        <v>5349078821</v>
      </c>
      <c r="S260" s="2">
        <f>S259-S259*T260/360*_xlfn.XLOOKUP('Tether Assets'!A260,'BBG Data'!A:A,'BBG Data'!AB:AB)</f>
        <v>113438352.22287917</v>
      </c>
      <c r="T260">
        <v>210</v>
      </c>
      <c r="U260" s="21">
        <f t="shared" si="21"/>
        <v>2138395675</v>
      </c>
      <c r="V260" s="2">
        <f t="shared" ref="V260:V323" si="24">U260+S260+R260+P260+N260+M260+K260+J260+I260+H260+E260+B260</f>
        <v>75185185117.568008</v>
      </c>
      <c r="W260" s="25">
        <f t="shared" ref="W260:W323" si="25">(I260+J260)/V260</f>
        <v>0.10610600470561735</v>
      </c>
      <c r="X260" s="2">
        <f t="shared" ref="X260:X323" si="26">N260/V260</f>
        <v>0.6215965214128637</v>
      </c>
      <c r="Y260" s="13">
        <f>USDT_FinalReserves!G259/USDT_FinalReserves!$F259</f>
        <v>2.6060320664680975E-2</v>
      </c>
      <c r="Z260" s="2">
        <v>85711111928.559113</v>
      </c>
      <c r="AA260" s="2">
        <v>83477452867.1745</v>
      </c>
    </row>
    <row r="261" spans="1:27" s="2" customFormat="1" x14ac:dyDescent="0.3">
      <c r="A261" s="1">
        <v>45092</v>
      </c>
      <c r="B261">
        <v>0</v>
      </c>
      <c r="C261" s="20">
        <v>52798.709654711201</v>
      </c>
      <c r="D261" s="20">
        <f>_xlfn.XLOOKUP(A261,'BBG Data'!A:A,'BBG Data'!B:B)</f>
        <v>25547.99</v>
      </c>
      <c r="E261" s="21">
        <f t="shared" si="22"/>
        <v>1348900906.2714653</v>
      </c>
      <c r="F261" s="21">
        <v>1721995.6826860579</v>
      </c>
      <c r="G261">
        <f>_xlfn.XLOOKUP(A261,'BBG Data'!A:A,'BBG Data'!C:C)</f>
        <v>1958.01</v>
      </c>
      <c r="H261" s="2">
        <f t="shared" si="23"/>
        <v>3371684766.6561279</v>
      </c>
      <c r="I261" s="21">
        <v>481350555</v>
      </c>
      <c r="J261" s="16">
        <f>J260-$J$1*J260*_xlfn.XLOOKUP(A261,'BBG Data'!A:A,'BBG Data'!F:F)</f>
        <v>7496040821.7370806</v>
      </c>
      <c r="K261" s="2">
        <f>K260-K260*L261/360*_xlfn.XLOOKUP(A261,'BBG Data'!A:A,'BBG Data'!J:J)</f>
        <v>727967491.03455961</v>
      </c>
      <c r="L261" s="2">
        <v>90</v>
      </c>
      <c r="M261" s="2">
        <f>M260-M260*$M$1*_xlfn.XLOOKUP(A261,'BBG Data'!A:A,'BBG Data'!F:F)</f>
        <v>7445334265.4460869</v>
      </c>
      <c r="N261" s="2">
        <f>N260-N260*O261/360*_xlfn.XLOOKUP('Tether Assets'!A261,'BBG Data'!A:A,'BBG Data'!V:V)</f>
        <v>47026942340.430374</v>
      </c>
      <c r="O261">
        <v>90</v>
      </c>
      <c r="P261" s="2">
        <f>P260-P260*Q261/360*_xlfn.XLOOKUP(A261,'BBG Data'!A:A,'BBG Data'!AC:AC)</f>
        <v>37942418.293307163</v>
      </c>
      <c r="Q261" s="2">
        <v>180</v>
      </c>
      <c r="R261" s="21">
        <v>5349078821</v>
      </c>
      <c r="S261" s="2">
        <f>S260-S260*T261/360*_xlfn.XLOOKUP('Tether Assets'!A261,'BBG Data'!A:A,'BBG Data'!AB:AB)</f>
        <v>115595571.55431756</v>
      </c>
      <c r="T261">
        <v>210</v>
      </c>
      <c r="U261" s="21">
        <f t="shared" si="21"/>
        <v>2138395675</v>
      </c>
      <c r="V261" s="2">
        <f t="shared" si="24"/>
        <v>75539233632.423325</v>
      </c>
      <c r="W261" s="25">
        <f t="shared" si="25"/>
        <v>0.10560593473261007</v>
      </c>
      <c r="X261" s="2">
        <f t="shared" si="26"/>
        <v>0.62254989995351551</v>
      </c>
      <c r="Y261" s="13">
        <f>USDT_FinalReserves!G260/USDT_FinalReserves!$F260</f>
        <v>3.4616315250897665E-2</v>
      </c>
      <c r="Z261" s="2">
        <v>86515130649.827942</v>
      </c>
      <c r="AA261" s="2">
        <v>83520295613.280899</v>
      </c>
    </row>
    <row r="262" spans="1:27" s="2" customFormat="1" x14ac:dyDescent="0.3">
      <c r="A262" s="1">
        <v>45093</v>
      </c>
      <c r="B262">
        <v>0</v>
      </c>
      <c r="C262" s="20">
        <v>52798.709654711201</v>
      </c>
      <c r="D262" s="20">
        <f>_xlfn.XLOOKUP(A262,'BBG Data'!A:A,'BBG Data'!B:B)</f>
        <v>26394.71</v>
      </c>
      <c r="E262" s="21">
        <f t="shared" si="22"/>
        <v>1393606629.7103024</v>
      </c>
      <c r="F262" s="21">
        <v>1721995.6826860579</v>
      </c>
      <c r="G262">
        <f>_xlfn.XLOOKUP(A262,'BBG Data'!A:A,'BBG Data'!C:C)</f>
        <v>1957.98</v>
      </c>
      <c r="H262" s="2">
        <f t="shared" si="23"/>
        <v>3371633106.7856474</v>
      </c>
      <c r="I262" s="21">
        <v>481350555</v>
      </c>
      <c r="J262" s="16">
        <f>J261-$J$1*J261*_xlfn.XLOOKUP(A262,'BBG Data'!A:A,'BBG Data'!F:F)</f>
        <v>7496249045.0932398</v>
      </c>
      <c r="K262" s="2">
        <f>K261-K261*L262/360*_xlfn.XLOOKUP(A262,'BBG Data'!A:A,'BBG Data'!J:J)</f>
        <v>729665475.20739782</v>
      </c>
      <c r="L262" s="2">
        <v>90</v>
      </c>
      <c r="M262" s="2">
        <f>M261-M261*$M$1*_xlfn.XLOOKUP(A262,'BBG Data'!A:A,'BBG Data'!F:F)</f>
        <v>7445747895.1275005</v>
      </c>
      <c r="N262" s="2">
        <f>N261-N261*O262/360*_xlfn.XLOOKUP('Tether Assets'!A262,'BBG Data'!A:A,'BBG Data'!V:V)</f>
        <v>46921131720.164398</v>
      </c>
      <c r="O262">
        <v>90</v>
      </c>
      <c r="P262" s="2">
        <f>P261-P261*Q262/360*_xlfn.XLOOKUP(A262,'BBG Data'!A:A,'BBG Data'!AC:AC)</f>
        <v>37695792.574400671</v>
      </c>
      <c r="Q262" s="2">
        <v>180</v>
      </c>
      <c r="R262" s="21">
        <v>5349078821</v>
      </c>
      <c r="S262" s="2">
        <f>S261-S261*T262/360*_xlfn.XLOOKUP('Tether Assets'!A262,'BBG Data'!A:A,'BBG Data'!AB:AB)</f>
        <v>118825504.48283114</v>
      </c>
      <c r="T262">
        <v>210</v>
      </c>
      <c r="U262" s="21">
        <f t="shared" si="21"/>
        <v>2138395675</v>
      </c>
      <c r="V262" s="2">
        <f t="shared" si="24"/>
        <v>75483380220.145721</v>
      </c>
      <c r="W262" s="25">
        <f t="shared" si="25"/>
        <v>0.10568683565609721</v>
      </c>
      <c r="X262" s="2">
        <f t="shared" si="26"/>
        <v>0.62160877776432222</v>
      </c>
      <c r="Y262" s="13">
        <f>USDT_FinalReserves!G261/USDT_FinalReserves!$F261</f>
        <v>2.935261163829548E-2</v>
      </c>
      <c r="Z262" s="2">
        <v>86057790581.935715</v>
      </c>
      <c r="AA262" s="2">
        <v>83531769676.534393</v>
      </c>
    </row>
    <row r="263" spans="1:27" s="2" customFormat="1" x14ac:dyDescent="0.3">
      <c r="A263" s="1">
        <v>45094</v>
      </c>
      <c r="B263">
        <v>0</v>
      </c>
      <c r="C263" s="20">
        <v>52798.709654711201</v>
      </c>
      <c r="D263" s="20">
        <f>_xlfn.XLOOKUP(A263,'BBG Data'!A:A,'BBG Data'!B:B)</f>
        <v>26534.66</v>
      </c>
      <c r="E263" s="21">
        <f t="shared" si="22"/>
        <v>1400995809.1264791</v>
      </c>
      <c r="F263" s="21">
        <v>1721995.6826860579</v>
      </c>
      <c r="G263">
        <f>_xlfn.XLOOKUP(A263,'BBG Data'!A:A,'BBG Data'!C:C)</f>
        <v>1957.98</v>
      </c>
      <c r="H263" s="2">
        <f t="shared" si="23"/>
        <v>3371633106.7856474</v>
      </c>
      <c r="I263" s="21">
        <v>481350555</v>
      </c>
      <c r="J263" s="16">
        <f>J262-$J$1*J262*_xlfn.XLOOKUP(A263,'BBG Data'!A:A,'BBG Data'!F:F)</f>
        <v>7496249045.0932398</v>
      </c>
      <c r="K263" s="2">
        <f>K262-K262*L263/360*_xlfn.XLOOKUP(A263,'BBG Data'!A:A,'BBG Data'!J:J)</f>
        <v>729665475.20739782</v>
      </c>
      <c r="L263" s="2">
        <v>90</v>
      </c>
      <c r="M263" s="2">
        <f>M262-M262*$M$1*_xlfn.XLOOKUP(A263,'BBG Data'!A:A,'BBG Data'!F:F)</f>
        <v>7445747895.1275005</v>
      </c>
      <c r="N263" s="2">
        <f>N262-N262*O263/360*_xlfn.XLOOKUP('Tether Assets'!A263,'BBG Data'!A:A,'BBG Data'!V:V)</f>
        <v>46921131720.164398</v>
      </c>
      <c r="O263">
        <v>90</v>
      </c>
      <c r="P263" s="2">
        <f>P262-P262*Q263/360*_xlfn.XLOOKUP(A263,'BBG Data'!A:A,'BBG Data'!AC:AC)</f>
        <v>37695792.574400671</v>
      </c>
      <c r="Q263" s="2">
        <v>180</v>
      </c>
      <c r="R263" s="21">
        <v>5349078821</v>
      </c>
      <c r="S263" s="2">
        <f>S262-S262*T263/360*_xlfn.XLOOKUP('Tether Assets'!A263,'BBG Data'!A:A,'BBG Data'!AB:AB)</f>
        <v>118825504.48283114</v>
      </c>
      <c r="T263">
        <v>210</v>
      </c>
      <c r="U263" s="21">
        <f t="shared" si="21"/>
        <v>2138395675</v>
      </c>
      <c r="V263" s="2">
        <f t="shared" si="24"/>
        <v>75490769399.561905</v>
      </c>
      <c r="W263" s="25">
        <f t="shared" si="25"/>
        <v>0.10567649082855335</v>
      </c>
      <c r="X263" s="2">
        <f t="shared" si="26"/>
        <v>0.62154793352042181</v>
      </c>
      <c r="Y263" s="13">
        <f>USDT_FinalReserves!G262/USDT_FinalReserves!$F262</f>
        <v>3.0165243054737938E-2</v>
      </c>
      <c r="Z263" s="2">
        <v>86109632867.089615</v>
      </c>
      <c r="AA263" s="2">
        <v>83512114862.299606</v>
      </c>
    </row>
    <row r="264" spans="1:27" s="2" customFormat="1" x14ac:dyDescent="0.3">
      <c r="A264" s="1">
        <v>45095</v>
      </c>
      <c r="B264">
        <v>0</v>
      </c>
      <c r="C264" s="20">
        <v>52798.709654711201</v>
      </c>
      <c r="D264" s="20">
        <f>_xlfn.XLOOKUP(A264,'BBG Data'!A:A,'BBG Data'!B:B)</f>
        <v>26472</v>
      </c>
      <c r="E264" s="21">
        <f t="shared" si="22"/>
        <v>1397687441.9795148</v>
      </c>
      <c r="F264" s="21">
        <v>1721995.6826860579</v>
      </c>
      <c r="G264">
        <f>_xlfn.XLOOKUP(A264,'BBG Data'!A:A,'BBG Data'!C:C)</f>
        <v>1957.98</v>
      </c>
      <c r="H264" s="2">
        <f t="shared" si="23"/>
        <v>3371633106.7856474</v>
      </c>
      <c r="I264" s="21">
        <v>481350555</v>
      </c>
      <c r="J264" s="16">
        <f>J263-$J$1*J263*_xlfn.XLOOKUP(A264,'BBG Data'!A:A,'BBG Data'!F:F)</f>
        <v>7496249045.0932398</v>
      </c>
      <c r="K264" s="2">
        <f>K263-K263*L264/360*_xlfn.XLOOKUP(A264,'BBG Data'!A:A,'BBG Data'!J:J)</f>
        <v>729665475.20739782</v>
      </c>
      <c r="L264" s="2">
        <v>90</v>
      </c>
      <c r="M264" s="2">
        <f>M263-M263*$M$1*_xlfn.XLOOKUP(A264,'BBG Data'!A:A,'BBG Data'!F:F)</f>
        <v>7445747895.1275005</v>
      </c>
      <c r="N264" s="2">
        <f>N263-N263*O264/360*_xlfn.XLOOKUP('Tether Assets'!A264,'BBG Data'!A:A,'BBG Data'!V:V)</f>
        <v>46921131720.164398</v>
      </c>
      <c r="O264">
        <v>90</v>
      </c>
      <c r="P264" s="2">
        <f>P263-P263*Q264/360*_xlfn.XLOOKUP(A264,'BBG Data'!A:A,'BBG Data'!AC:AC)</f>
        <v>37695792.574400671</v>
      </c>
      <c r="Q264" s="2">
        <v>180</v>
      </c>
      <c r="R264" s="21">
        <v>5349078821</v>
      </c>
      <c r="S264" s="2">
        <f>S263-S263*T264/360*_xlfn.XLOOKUP('Tether Assets'!A264,'BBG Data'!A:A,'BBG Data'!AB:AB)</f>
        <v>118825504.48283114</v>
      </c>
      <c r="T264">
        <v>210</v>
      </c>
      <c r="U264" s="21">
        <f t="shared" si="21"/>
        <v>2138395675</v>
      </c>
      <c r="V264" s="2">
        <f t="shared" si="24"/>
        <v>75487461032.414932</v>
      </c>
      <c r="W264" s="25">
        <f t="shared" si="25"/>
        <v>0.10568112228158784</v>
      </c>
      <c r="X264" s="2">
        <f t="shared" si="26"/>
        <v>0.62157517392214423</v>
      </c>
      <c r="Y264" s="13">
        <f>USDT_FinalReserves!G263/USDT_FinalReserves!$F263</f>
        <v>3.0027795671462618E-2</v>
      </c>
      <c r="Z264" s="2">
        <v>86095900880.70253</v>
      </c>
      <c r="AA264" s="2">
        <v>83510630760.906296</v>
      </c>
    </row>
    <row r="265" spans="1:27" s="2" customFormat="1" x14ac:dyDescent="0.3">
      <c r="A265" s="1">
        <v>45096</v>
      </c>
      <c r="B265">
        <v>0</v>
      </c>
      <c r="C265" s="20">
        <v>52798.709654711201</v>
      </c>
      <c r="D265" s="20">
        <f>_xlfn.XLOOKUP(A265,'BBG Data'!A:A,'BBG Data'!B:B)</f>
        <v>26718.39</v>
      </c>
      <c r="E265" s="21">
        <f t="shared" si="22"/>
        <v>1410696516.0513391</v>
      </c>
      <c r="F265" s="21">
        <v>1721995.6826860579</v>
      </c>
      <c r="G265">
        <f>_xlfn.XLOOKUP(A265,'BBG Data'!A:A,'BBG Data'!C:C)</f>
        <v>1950.48</v>
      </c>
      <c r="H265" s="2">
        <f t="shared" si="23"/>
        <v>3358718139.1655021</v>
      </c>
      <c r="I265" s="21">
        <v>481350555</v>
      </c>
      <c r="J265" s="16">
        <f>J264-$J$1*J264*_xlfn.XLOOKUP(A265,'BBG Data'!A:A,'BBG Data'!F:F)</f>
        <v>7496249045.0932398</v>
      </c>
      <c r="K265" s="2">
        <f>K264-K264*L265/360*_xlfn.XLOOKUP(A265,'BBG Data'!A:A,'BBG Data'!J:J)</f>
        <v>729665475.20739782</v>
      </c>
      <c r="L265" s="2">
        <v>90</v>
      </c>
      <c r="M265" s="2">
        <f>M264-M264*$M$1*_xlfn.XLOOKUP(A265,'BBG Data'!A:A,'BBG Data'!F:F)</f>
        <v>7445747895.1275005</v>
      </c>
      <c r="N265" s="2">
        <f>N264-N264*O265/360*_xlfn.XLOOKUP('Tether Assets'!A265,'BBG Data'!A:A,'BBG Data'!V:V)</f>
        <v>46921131720.164398</v>
      </c>
      <c r="O265">
        <v>90</v>
      </c>
      <c r="P265" s="2">
        <f>P264-P264*Q265/360*_xlfn.XLOOKUP(A265,'BBG Data'!A:A,'BBG Data'!AC:AC)</f>
        <v>37695792.574400671</v>
      </c>
      <c r="Q265" s="2">
        <v>180</v>
      </c>
      <c r="R265" s="21">
        <v>5349078821</v>
      </c>
      <c r="S265" s="2">
        <f>S264-S264*T265/360*_xlfn.XLOOKUP('Tether Assets'!A265,'BBG Data'!A:A,'BBG Data'!AB:AB)</f>
        <v>118825504.48283114</v>
      </c>
      <c r="T265">
        <v>210</v>
      </c>
      <c r="U265" s="21">
        <f t="shared" si="21"/>
        <v>2138395675</v>
      </c>
      <c r="V265" s="2">
        <f t="shared" si="24"/>
        <v>75487555138.866623</v>
      </c>
      <c r="W265" s="25">
        <f t="shared" si="25"/>
        <v>0.10568099053436925</v>
      </c>
      <c r="X265" s="2">
        <f t="shared" si="26"/>
        <v>0.62157439903635059</v>
      </c>
      <c r="Y265" s="13">
        <f>USDT_FinalReserves!G264/USDT_FinalReserves!$F264</f>
        <v>3.0071513661478217E-2</v>
      </c>
      <c r="Z265" s="2">
        <v>85707984544.958374</v>
      </c>
      <c r="AA265" s="2">
        <v>83130615716.816895</v>
      </c>
    </row>
    <row r="266" spans="1:27" s="2" customFormat="1" x14ac:dyDescent="0.3">
      <c r="A266" s="1">
        <v>45097</v>
      </c>
      <c r="B266">
        <v>0</v>
      </c>
      <c r="C266" s="20">
        <v>52798.709654711201</v>
      </c>
      <c r="D266" s="20">
        <f>_xlfn.XLOOKUP(A266,'BBG Data'!A:A,'BBG Data'!B:B)</f>
        <v>28169.64</v>
      </c>
      <c r="E266" s="21">
        <f t="shared" si="22"/>
        <v>1487320643.4377389</v>
      </c>
      <c r="F266" s="21">
        <v>1721995.6826860579</v>
      </c>
      <c r="G266">
        <f>_xlfn.XLOOKUP(A266,'BBG Data'!A:A,'BBG Data'!C:C)</f>
        <v>1936.42</v>
      </c>
      <c r="H266" s="2">
        <f t="shared" si="23"/>
        <v>3334506879.8669362</v>
      </c>
      <c r="I266" s="21">
        <v>481350555</v>
      </c>
      <c r="J266" s="16">
        <f>J265-$J$1*J265*_xlfn.XLOOKUP(A266,'BBG Data'!A:A,'BBG Data'!F:F)</f>
        <v>7496249045.0932398</v>
      </c>
      <c r="K266" s="2">
        <f>K265-K265*L266/360*_xlfn.XLOOKUP(A266,'BBG Data'!A:A,'BBG Data'!J:J)</f>
        <v>727219271.70176494</v>
      </c>
      <c r="L266" s="2">
        <v>90</v>
      </c>
      <c r="M266" s="2">
        <f>M265-M265*$M$1*_xlfn.XLOOKUP(A266,'BBG Data'!A:A,'BBG Data'!F:F)</f>
        <v>7445747895.1275005</v>
      </c>
      <c r="N266" s="2">
        <f>N265-N265*O266/360*_xlfn.XLOOKUP('Tether Assets'!A266,'BBG Data'!A:A,'BBG Data'!V:V)</f>
        <v>46897671154.304321</v>
      </c>
      <c r="O266">
        <v>90</v>
      </c>
      <c r="P266" s="2">
        <f>P265-P265*Q266/360*_xlfn.XLOOKUP(A266,'BBG Data'!A:A,'BBG Data'!AC:AC)</f>
        <v>37450769.922667071</v>
      </c>
      <c r="Q266" s="2">
        <v>180</v>
      </c>
      <c r="R266" s="21">
        <v>5349078821</v>
      </c>
      <c r="S266" s="2">
        <f>S265-S265*T266/360*_xlfn.XLOOKUP('Tether Assets'!A266,'BBG Data'!A:A,'BBG Data'!AB:AB)</f>
        <v>90316295.31978789</v>
      </c>
      <c r="T266">
        <v>210</v>
      </c>
      <c r="U266" s="21">
        <f t="shared" si="21"/>
        <v>2138395675</v>
      </c>
      <c r="V266" s="2">
        <f t="shared" si="24"/>
        <v>75485307005.773972</v>
      </c>
      <c r="W266" s="25">
        <f t="shared" si="25"/>
        <v>0.10568413796718112</v>
      </c>
      <c r="X266" s="2">
        <f t="shared" si="26"/>
        <v>0.62128211455398941</v>
      </c>
      <c r="Y266" s="13">
        <f>USDT_FinalReserves!G265/USDT_FinalReserves!$F265</f>
        <v>3.0041417672473265E-2</v>
      </c>
      <c r="Z266" s="2">
        <v>85752392938.935608</v>
      </c>
      <c r="AA266" s="2">
        <v>83176269486.242996</v>
      </c>
    </row>
    <row r="267" spans="1:27" s="2" customFormat="1" x14ac:dyDescent="0.3">
      <c r="A267" s="1">
        <v>45098</v>
      </c>
      <c r="B267">
        <v>0</v>
      </c>
      <c r="C267" s="20">
        <v>52798.709654711201</v>
      </c>
      <c r="D267" s="20">
        <f>_xlfn.XLOOKUP(A267,'BBG Data'!A:A,'BBG Data'!B:B)</f>
        <v>29985.4</v>
      </c>
      <c r="E267" s="21">
        <f t="shared" si="22"/>
        <v>1583190428.4803774</v>
      </c>
      <c r="F267" s="21">
        <v>1721995.6826860579</v>
      </c>
      <c r="G267">
        <f>_xlfn.XLOOKUP(A267,'BBG Data'!A:A,'BBG Data'!C:C)</f>
        <v>1932.55</v>
      </c>
      <c r="H267" s="2">
        <f t="shared" si="23"/>
        <v>3327842756.5749412</v>
      </c>
      <c r="I267" s="21">
        <v>481350555</v>
      </c>
      <c r="J267" s="16">
        <f>J266-$J$1*J266*_xlfn.XLOOKUP(A267,'BBG Data'!A:A,'BBG Data'!F:F)</f>
        <v>7496249045.0932398</v>
      </c>
      <c r="K267" s="2">
        <f>K266-K266*L267/360*_xlfn.XLOOKUP(A267,'BBG Data'!A:A,'BBG Data'!J:J)</f>
        <v>725604844.91858709</v>
      </c>
      <c r="L267" s="2">
        <v>90</v>
      </c>
      <c r="M267" s="2">
        <f>M266-M266*$M$1*_xlfn.XLOOKUP(A267,'BBG Data'!A:A,'BBG Data'!F:F)</f>
        <v>7445747895.1275005</v>
      </c>
      <c r="N267" s="2">
        <f>N266-N266*O267/360*_xlfn.XLOOKUP('Tether Assets'!A267,'BBG Data'!A:A,'BBG Data'!V:V)</f>
        <v>46112135162.469719</v>
      </c>
      <c r="O267">
        <v>90</v>
      </c>
      <c r="P267" s="2">
        <f>P266-P266*Q267/360*_xlfn.XLOOKUP(A267,'BBG Data'!A:A,'BBG Data'!AC:AC)</f>
        <v>36233619.900180399</v>
      </c>
      <c r="Q267" s="2">
        <v>180</v>
      </c>
      <c r="R267" s="21">
        <v>5349078821</v>
      </c>
      <c r="S267" s="2">
        <f>S266-S266*T267/360*_xlfn.XLOOKUP('Tether Assets'!A267,'BBG Data'!A:A,'BBG Data'!AB:AB)</f>
        <v>90390053.62763235</v>
      </c>
      <c r="T267">
        <v>210</v>
      </c>
      <c r="U267" s="21">
        <f t="shared" si="21"/>
        <v>2138395675</v>
      </c>
      <c r="V267" s="2">
        <f t="shared" si="24"/>
        <v>74786218857.192169</v>
      </c>
      <c r="W267" s="25">
        <f t="shared" si="25"/>
        <v>0.10667205431694367</v>
      </c>
      <c r="X267" s="2">
        <f t="shared" si="26"/>
        <v>0.61658599494812039</v>
      </c>
      <c r="Y267" s="13">
        <f>USDT_FinalReserves!G266/USDT_FinalReserves!$F266</f>
        <v>2.1003575824029876E-2</v>
      </c>
      <c r="Z267" s="2">
        <v>84918718729.923004</v>
      </c>
      <c r="AA267" s="2">
        <v>83135121982.1996</v>
      </c>
    </row>
    <row r="268" spans="1:27" s="2" customFormat="1" x14ac:dyDescent="0.3">
      <c r="A268" s="1">
        <v>45099</v>
      </c>
      <c r="B268">
        <v>0</v>
      </c>
      <c r="C268" s="20">
        <v>52798.709654711201</v>
      </c>
      <c r="D268" s="20">
        <f>_xlfn.XLOOKUP(A268,'BBG Data'!A:A,'BBG Data'!B:B)</f>
        <v>30157.31</v>
      </c>
      <c r="E268" s="21">
        <f t="shared" si="22"/>
        <v>1592267054.6571188</v>
      </c>
      <c r="F268" s="21">
        <v>1721995.6826860579</v>
      </c>
      <c r="G268">
        <f>_xlfn.XLOOKUP(A268,'BBG Data'!A:A,'BBG Data'!C:C)</f>
        <v>1914.01</v>
      </c>
      <c r="H268" s="2">
        <f t="shared" si="23"/>
        <v>3295916956.6179414</v>
      </c>
      <c r="I268" s="21">
        <v>481350555</v>
      </c>
      <c r="J268" s="16">
        <f>J267-$J$1*J267*_xlfn.XLOOKUP(A268,'BBG Data'!A:A,'BBG Data'!F:F)</f>
        <v>7496249045.0932398</v>
      </c>
      <c r="K268" s="2">
        <f>K267-K267*L268/360*_xlfn.XLOOKUP(A268,'BBG Data'!A:A,'BBG Data'!J:J)</f>
        <v>722497442.17022312</v>
      </c>
      <c r="L268" s="2">
        <v>90</v>
      </c>
      <c r="M268" s="2">
        <f>M267-M267*$M$1*_xlfn.XLOOKUP(A268,'BBG Data'!A:A,'BBG Data'!F:F)</f>
        <v>7445747895.1275005</v>
      </c>
      <c r="N268" s="2">
        <f>N267-N267*O268/360*_xlfn.XLOOKUP('Tether Assets'!A268,'BBG Data'!A:A,'BBG Data'!V:V)</f>
        <v>46089079094.888489</v>
      </c>
      <c r="O268">
        <v>90</v>
      </c>
      <c r="P268" s="2">
        <f>P267-P267*Q268/360*_xlfn.XLOOKUP(A268,'BBG Data'!A:A,'BBG Data'!AC:AC)</f>
        <v>36287970.330030657</v>
      </c>
      <c r="Q268" s="2">
        <v>180</v>
      </c>
      <c r="R268" s="21">
        <v>5349078821</v>
      </c>
      <c r="S268" s="2">
        <f>S267-S267*T268/360*_xlfn.XLOOKUP('Tether Assets'!A268,'BBG Data'!A:A,'BBG Data'!AB:AB)</f>
        <v>89029683.320536509</v>
      </c>
      <c r="T268">
        <v>210</v>
      </c>
      <c r="U268" s="21">
        <f t="shared" si="21"/>
        <v>2138395675</v>
      </c>
      <c r="V268" s="2">
        <f t="shared" si="24"/>
        <v>74735900193.205078</v>
      </c>
      <c r="W268" s="25">
        <f t="shared" si="25"/>
        <v>0.10674387515865576</v>
      </c>
      <c r="X268" s="2">
        <f t="shared" si="26"/>
        <v>0.61669263333605862</v>
      </c>
      <c r="Y268" s="13">
        <f>USDT_FinalReserves!G267/USDT_FinalReserves!$F267</f>
        <v>2.9417264042722022E-2</v>
      </c>
      <c r="Z268" s="2">
        <v>85690877854.236511</v>
      </c>
      <c r="AA268" s="2">
        <v>83170086674.345795</v>
      </c>
    </row>
    <row r="269" spans="1:27" s="2" customFormat="1" x14ac:dyDescent="0.3">
      <c r="A269" s="1">
        <v>45100</v>
      </c>
      <c r="B269">
        <v>0</v>
      </c>
      <c r="C269" s="20">
        <v>52798.709654711201</v>
      </c>
      <c r="D269" s="20">
        <f>_xlfn.XLOOKUP(A269,'BBG Data'!A:A,'BBG Data'!B:B)</f>
        <v>30928.74</v>
      </c>
      <c r="E269" s="21">
        <f t="shared" si="22"/>
        <v>1632997563.2460525</v>
      </c>
      <c r="F269" s="21">
        <v>1721995.6826860579</v>
      </c>
      <c r="G269">
        <f>_xlfn.XLOOKUP(A269,'BBG Data'!A:A,'BBG Data'!C:C)</f>
        <v>1921.2</v>
      </c>
      <c r="H269" s="2">
        <f t="shared" si="23"/>
        <v>3308298105.5764546</v>
      </c>
      <c r="I269" s="21">
        <v>481350555</v>
      </c>
      <c r="J269" s="16">
        <f>J268-$J$1*J268*_xlfn.XLOOKUP(A269,'BBG Data'!A:A,'BBG Data'!F:F)</f>
        <v>7496249045.0932398</v>
      </c>
      <c r="K269" s="2">
        <f>K268-K268*L269/360*_xlfn.XLOOKUP(A269,'BBG Data'!A:A,'BBG Data'!J:J)</f>
        <v>723862962.33592498</v>
      </c>
      <c r="L269" s="2">
        <v>90</v>
      </c>
      <c r="M269" s="2">
        <f>M268-M268*$M$1*_xlfn.XLOOKUP(A269,'BBG Data'!A:A,'BBG Data'!F:F)</f>
        <v>7445747895.1275005</v>
      </c>
      <c r="N269" s="2">
        <f>N268-N268*O269/360*_xlfn.XLOOKUP('Tether Assets'!A269,'BBG Data'!A:A,'BBG Data'!V:V)</f>
        <v>46089079094.888489</v>
      </c>
      <c r="O269">
        <v>90</v>
      </c>
      <c r="P269" s="2">
        <f>P268-P268*Q269/360*_xlfn.XLOOKUP(A269,'BBG Data'!A:A,'BBG Data'!AC:AC)</f>
        <v>36251682.359700628</v>
      </c>
      <c r="Q269" s="2">
        <v>180</v>
      </c>
      <c r="R269" s="21">
        <v>5349078821</v>
      </c>
      <c r="S269" s="2">
        <f>S268-S268*T269/360*_xlfn.XLOOKUP('Tether Assets'!A269,'BBG Data'!A:A,'BBG Data'!AB:AB)</f>
        <v>89045263.515117571</v>
      </c>
      <c r="T269">
        <v>210</v>
      </c>
      <c r="U269" s="21">
        <f t="shared" si="21"/>
        <v>2138395675</v>
      </c>
      <c r="V269" s="2">
        <f t="shared" si="24"/>
        <v>74790356663.142487</v>
      </c>
      <c r="W269" s="25">
        <f t="shared" si="25"/>
        <v>0.10666615264350904</v>
      </c>
      <c r="X269" s="2">
        <f t="shared" si="26"/>
        <v>0.61624360614396823</v>
      </c>
      <c r="Y269" s="13">
        <f>USDT_FinalReserves!G268/USDT_FinalReserves!$F268</f>
        <v>3.0776531207060573E-2</v>
      </c>
      <c r="Z269" s="2">
        <v>85813771248.077408</v>
      </c>
      <c r="AA269" s="2">
        <v>83172721039.265396</v>
      </c>
    </row>
    <row r="270" spans="1:27" s="2" customFormat="1" x14ac:dyDescent="0.3">
      <c r="A270" s="1">
        <v>45101</v>
      </c>
      <c r="B270">
        <v>0</v>
      </c>
      <c r="C270" s="20">
        <v>52798.709654711201</v>
      </c>
      <c r="D270" s="20">
        <f>_xlfn.XLOOKUP(A270,'BBG Data'!A:A,'BBG Data'!B:B)</f>
        <v>30523.34</v>
      </c>
      <c r="E270" s="21">
        <f t="shared" si="22"/>
        <v>1611592966.3520327</v>
      </c>
      <c r="F270" s="21">
        <v>1721995.6826860579</v>
      </c>
      <c r="G270">
        <f>_xlfn.XLOOKUP(A270,'BBG Data'!A:A,'BBG Data'!C:C)</f>
        <v>1921.2</v>
      </c>
      <c r="H270" s="2">
        <f t="shared" si="23"/>
        <v>3308298105.5764546</v>
      </c>
      <c r="I270" s="21">
        <v>481350555</v>
      </c>
      <c r="J270" s="16">
        <f>J269-$J$1*J269*_xlfn.XLOOKUP(A270,'BBG Data'!A:A,'BBG Data'!F:F)</f>
        <v>7496249045.0932398</v>
      </c>
      <c r="K270" s="2">
        <f>K269-K269*L270/360*_xlfn.XLOOKUP(A270,'BBG Data'!A:A,'BBG Data'!J:J)</f>
        <v>723862962.33592498</v>
      </c>
      <c r="L270" s="2">
        <v>90</v>
      </c>
      <c r="M270" s="2">
        <f>M269-M269*$M$1*_xlfn.XLOOKUP(A270,'BBG Data'!A:A,'BBG Data'!F:F)</f>
        <v>7445747895.1275005</v>
      </c>
      <c r="N270" s="2">
        <f>N269-N269*O270/360*_xlfn.XLOOKUP('Tether Assets'!A270,'BBG Data'!A:A,'BBG Data'!V:V)</f>
        <v>46089079094.888489</v>
      </c>
      <c r="O270">
        <v>90</v>
      </c>
      <c r="P270" s="2">
        <f>P269-P269*Q270/360*_xlfn.XLOOKUP(A270,'BBG Data'!A:A,'BBG Data'!AC:AC)</f>
        <v>36251682.359700628</v>
      </c>
      <c r="Q270" s="2">
        <v>180</v>
      </c>
      <c r="R270" s="21">
        <v>5349078821</v>
      </c>
      <c r="S270" s="2">
        <f>S269-S269*T270/360*_xlfn.XLOOKUP('Tether Assets'!A270,'BBG Data'!A:A,'BBG Data'!AB:AB)</f>
        <v>89045263.515117571</v>
      </c>
      <c r="T270">
        <v>210</v>
      </c>
      <c r="U270" s="21">
        <f t="shared" si="21"/>
        <v>2138395675</v>
      </c>
      <c r="V270" s="2">
        <f t="shared" si="24"/>
        <v>74768952066.248474</v>
      </c>
      <c r="W270" s="25">
        <f t="shared" si="25"/>
        <v>0.10669668866061874</v>
      </c>
      <c r="X270" s="2">
        <f t="shared" si="26"/>
        <v>0.61642002223130798</v>
      </c>
      <c r="Y270" s="13">
        <f>USDT_FinalReserves!G269/USDT_FinalReserves!$F269</f>
        <v>2.9792636382789995E-2</v>
      </c>
      <c r="Z270" s="2">
        <v>85908675972.27739</v>
      </c>
      <c r="AA270" s="2">
        <v>83349230026.908401</v>
      </c>
    </row>
    <row r="271" spans="1:27" s="2" customFormat="1" x14ac:dyDescent="0.3">
      <c r="A271" s="1">
        <v>45102</v>
      </c>
      <c r="B271">
        <v>0</v>
      </c>
      <c r="C271" s="20">
        <v>52798.709654711201</v>
      </c>
      <c r="D271" s="20">
        <f>_xlfn.XLOOKUP(A271,'BBG Data'!A:A,'BBG Data'!B:B)</f>
        <v>30383.360000000001</v>
      </c>
      <c r="E271" s="21">
        <f t="shared" si="22"/>
        <v>1604202202.9745662</v>
      </c>
      <c r="F271" s="21">
        <v>1721995.6826860579</v>
      </c>
      <c r="G271">
        <f>_xlfn.XLOOKUP(A271,'BBG Data'!A:A,'BBG Data'!C:C)</f>
        <v>1921.2</v>
      </c>
      <c r="H271" s="2">
        <f t="shared" si="23"/>
        <v>3308298105.5764546</v>
      </c>
      <c r="I271" s="21">
        <v>481350555</v>
      </c>
      <c r="J271" s="16">
        <f>J270-$J$1*J270*_xlfn.XLOOKUP(A271,'BBG Data'!A:A,'BBG Data'!F:F)</f>
        <v>7496249045.0932398</v>
      </c>
      <c r="K271" s="2">
        <f>K270-K270*L271/360*_xlfn.XLOOKUP(A271,'BBG Data'!A:A,'BBG Data'!J:J)</f>
        <v>723862962.33592498</v>
      </c>
      <c r="L271" s="2">
        <v>90</v>
      </c>
      <c r="M271" s="2">
        <f>M270-M270*$M$1*_xlfn.XLOOKUP(A271,'BBG Data'!A:A,'BBG Data'!F:F)</f>
        <v>7445747895.1275005</v>
      </c>
      <c r="N271" s="2">
        <f>N270-N270*O271/360*_xlfn.XLOOKUP('Tether Assets'!A271,'BBG Data'!A:A,'BBG Data'!V:V)</f>
        <v>46089079094.888489</v>
      </c>
      <c r="O271">
        <v>90</v>
      </c>
      <c r="P271" s="2">
        <f>P270-P270*Q271/360*_xlfn.XLOOKUP(A271,'BBG Data'!A:A,'BBG Data'!AC:AC)</f>
        <v>36251682.359700628</v>
      </c>
      <c r="Q271" s="2">
        <v>180</v>
      </c>
      <c r="R271" s="21">
        <v>5349078821</v>
      </c>
      <c r="S271" s="2">
        <f>S270-S270*T271/360*_xlfn.XLOOKUP('Tether Assets'!A271,'BBG Data'!A:A,'BBG Data'!AB:AB)</f>
        <v>89045263.515117571</v>
      </c>
      <c r="T271">
        <v>210</v>
      </c>
      <c r="U271" s="21">
        <f t="shared" si="21"/>
        <v>2138395675</v>
      </c>
      <c r="V271" s="2">
        <f t="shared" si="24"/>
        <v>74761561302.871002</v>
      </c>
      <c r="W271" s="25">
        <f t="shared" si="25"/>
        <v>0.10670723646038788</v>
      </c>
      <c r="X271" s="2">
        <f t="shared" si="26"/>
        <v>0.61648096015777787</v>
      </c>
      <c r="Y271" s="13">
        <f>USDT_FinalReserves!G270/USDT_FinalReserves!$F270</f>
        <v>2.9974419385435935E-2</v>
      </c>
      <c r="Z271" s="2">
        <v>85884790678.865799</v>
      </c>
      <c r="AA271" s="2">
        <v>83310443944.227097</v>
      </c>
    </row>
    <row r="272" spans="1:27" s="2" customFormat="1" x14ac:dyDescent="0.3">
      <c r="A272" s="1">
        <v>45103</v>
      </c>
      <c r="B272">
        <v>0</v>
      </c>
      <c r="C272" s="20">
        <v>52798.709654711201</v>
      </c>
      <c r="D272" s="20">
        <f>_xlfn.XLOOKUP(A272,'BBG Data'!A:A,'BBG Data'!B:B)</f>
        <v>30163.13</v>
      </c>
      <c r="E272" s="21">
        <f t="shared" si="22"/>
        <v>1592574343.1473091</v>
      </c>
      <c r="F272" s="21">
        <v>1721995.6826860579</v>
      </c>
      <c r="G272">
        <f>_xlfn.XLOOKUP(A272,'BBG Data'!A:A,'BBG Data'!C:C)</f>
        <v>1923.26</v>
      </c>
      <c r="H272" s="2">
        <f t="shared" si="23"/>
        <v>3311845416.6827874</v>
      </c>
      <c r="I272" s="21">
        <v>481350555</v>
      </c>
      <c r="J272" s="16">
        <f>J271-$J$1*J271*_xlfn.XLOOKUP(A272,'BBG Data'!A:A,'BBG Data'!F:F)</f>
        <v>7496249045.0932398</v>
      </c>
      <c r="K272" s="2">
        <f>K271-K271*L272/360*_xlfn.XLOOKUP(A272,'BBG Data'!A:A,'BBG Data'!J:J)</f>
        <v>724585015.64085507</v>
      </c>
      <c r="L272" s="2">
        <v>90</v>
      </c>
      <c r="M272" s="2">
        <f>M271-M271*$M$1*_xlfn.XLOOKUP(A272,'BBG Data'!A:A,'BBG Data'!F:F)</f>
        <v>7445747895.1275005</v>
      </c>
      <c r="N272" s="2">
        <f>N271-N271*O272/360*_xlfn.XLOOKUP('Tether Assets'!A272,'BBG Data'!A:A,'BBG Data'!V:V)</f>
        <v>45858633699.41404</v>
      </c>
      <c r="O272">
        <v>90</v>
      </c>
      <c r="P272" s="2">
        <f>P271-P271*Q272/360*_xlfn.XLOOKUP(A272,'BBG Data'!A:A,'BBG Data'!AC:AC)</f>
        <v>35925417.218463324</v>
      </c>
      <c r="Q272" s="2">
        <v>180</v>
      </c>
      <c r="R272" s="21">
        <v>5349078821</v>
      </c>
      <c r="S272" s="2">
        <f>S271-S271*T272/360*_xlfn.XLOOKUP('Tether Assets'!A272,'BBG Data'!A:A,'BBG Data'!AB:AB)</f>
        <v>89315367.481113449</v>
      </c>
      <c r="T272">
        <v>210</v>
      </c>
      <c r="U272" s="21">
        <f t="shared" si="21"/>
        <v>2138395675</v>
      </c>
      <c r="V272" s="2">
        <f t="shared" si="24"/>
        <v>74523701250.805313</v>
      </c>
      <c r="W272" s="25">
        <f t="shared" si="25"/>
        <v>0.10704781789145279</v>
      </c>
      <c r="X272" s="2">
        <f t="shared" si="26"/>
        <v>0.61535636220052192</v>
      </c>
      <c r="Y272" s="13">
        <f>USDT_FinalReserves!G271/USDT_FinalReserves!$F271</f>
        <v>2.6974544037250775E-2</v>
      </c>
      <c r="Z272" s="2">
        <v>85549412774.76001</v>
      </c>
      <c r="AA272" s="2">
        <v>83241756372.506302</v>
      </c>
    </row>
    <row r="273" spans="1:27" s="2" customFormat="1" x14ac:dyDescent="0.3">
      <c r="A273" s="1">
        <v>45104</v>
      </c>
      <c r="B273">
        <v>0</v>
      </c>
      <c r="C273" s="20">
        <v>52798.709654711201</v>
      </c>
      <c r="D273" s="20">
        <f>_xlfn.XLOOKUP(A273,'BBG Data'!A:A,'BBG Data'!B:B)</f>
        <v>30655.23</v>
      </c>
      <c r="E273" s="21">
        <f t="shared" si="22"/>
        <v>1618556588.1683924</v>
      </c>
      <c r="F273" s="21">
        <v>1721995.6826860579</v>
      </c>
      <c r="G273">
        <f>_xlfn.XLOOKUP(A273,'BBG Data'!A:A,'BBG Data'!C:C)</f>
        <v>1913.69</v>
      </c>
      <c r="H273" s="2">
        <f t="shared" si="23"/>
        <v>3295365917.9994822</v>
      </c>
      <c r="I273" s="21">
        <v>481350555</v>
      </c>
      <c r="J273" s="16">
        <f>J272-$J$1*J272*_xlfn.XLOOKUP(A273,'BBG Data'!A:A,'BBG Data'!F:F)</f>
        <v>7496249045.0932398</v>
      </c>
      <c r="K273" s="2">
        <f>K272-K272*L273/360*_xlfn.XLOOKUP(A273,'BBG Data'!A:A,'BBG Data'!J:J)</f>
        <v>723749931.41032887</v>
      </c>
      <c r="L273" s="2">
        <v>90</v>
      </c>
      <c r="M273" s="2">
        <f>M272-M272*$M$1*_xlfn.XLOOKUP(A273,'BBG Data'!A:A,'BBG Data'!F:F)</f>
        <v>7445747895.1275005</v>
      </c>
      <c r="N273" s="2">
        <f>N272-N272*O273/360*_xlfn.XLOOKUP('Tether Assets'!A273,'BBG Data'!A:A,'BBG Data'!V:V)</f>
        <v>46064997551.061409</v>
      </c>
      <c r="O273">
        <v>90</v>
      </c>
      <c r="P273" s="2">
        <f>P272-P272*Q273/360*_xlfn.XLOOKUP(A273,'BBG Data'!A:A,'BBG Data'!AC:AC)</f>
        <v>36033193.470118716</v>
      </c>
      <c r="Q273" s="2">
        <v>180</v>
      </c>
      <c r="R273" s="21">
        <v>5349078821</v>
      </c>
      <c r="S273" s="2">
        <f>S272-S272*T273/360*_xlfn.XLOOKUP('Tether Assets'!A273,'BBG Data'!A:A,'BBG Data'!AB:AB)</f>
        <v>87413694.448494732</v>
      </c>
      <c r="T273">
        <v>210</v>
      </c>
      <c r="U273" s="21">
        <f t="shared" si="21"/>
        <v>2138395675</v>
      </c>
      <c r="V273" s="2">
        <f t="shared" si="24"/>
        <v>74736938867.778976</v>
      </c>
      <c r="W273" s="25">
        <f t="shared" si="25"/>
        <v>0.10674239165999062</v>
      </c>
      <c r="X273" s="2">
        <f t="shared" si="26"/>
        <v>0.61636184527917848</v>
      </c>
      <c r="Y273" s="13">
        <f>USDT_FinalReserves!G272/USDT_FinalReserves!$F272</f>
        <v>3.2837684326300035E-2</v>
      </c>
      <c r="Z273" s="2">
        <v>85952275451.975967</v>
      </c>
      <c r="AA273" s="2">
        <v>83129801763.556793</v>
      </c>
    </row>
    <row r="274" spans="1:27" s="2" customFormat="1" x14ac:dyDescent="0.3">
      <c r="A274" s="1">
        <v>45105</v>
      </c>
      <c r="B274">
        <v>0</v>
      </c>
      <c r="C274" s="20">
        <v>52798.709654711201</v>
      </c>
      <c r="D274" s="20">
        <f>_xlfn.XLOOKUP(A274,'BBG Data'!A:A,'BBG Data'!B:B)</f>
        <v>30104.080000000002</v>
      </c>
      <c r="E274" s="21">
        <f t="shared" si="22"/>
        <v>1589456579.3421984</v>
      </c>
      <c r="F274" s="21">
        <v>1721995.6826860579</v>
      </c>
      <c r="G274">
        <f>_xlfn.XLOOKUP(A274,'BBG Data'!A:A,'BBG Data'!C:C)</f>
        <v>1907.32</v>
      </c>
      <c r="H274" s="2">
        <f t="shared" si="23"/>
        <v>3284396805.500772</v>
      </c>
      <c r="I274" s="21">
        <v>481350555</v>
      </c>
      <c r="J274" s="16">
        <f>J273-$J$1*J273*_xlfn.XLOOKUP(A274,'BBG Data'!A:A,'BBG Data'!F:F)</f>
        <v>7496040815.9530983</v>
      </c>
      <c r="K274" s="2">
        <f>K273-K273*L274/360*_xlfn.XLOOKUP(A274,'BBG Data'!A:A,'BBG Data'!J:J)</f>
        <v>723288540.82905483</v>
      </c>
      <c r="L274" s="2">
        <v>90</v>
      </c>
      <c r="M274" s="2">
        <f>M273-M273*$M$1*_xlfn.XLOOKUP(A274,'BBG Data'!A:A,'BBG Data'!F:F)</f>
        <v>7445334242.4666605</v>
      </c>
      <c r="N274" s="2">
        <f>N273-N273*O274/360*_xlfn.XLOOKUP('Tether Assets'!A274,'BBG Data'!A:A,'BBG Data'!V:V)</f>
        <v>45569798827.387497</v>
      </c>
      <c r="O274">
        <v>90</v>
      </c>
      <c r="P274" s="2">
        <f>P273-P273*Q274/360*_xlfn.XLOOKUP(A274,'BBG Data'!A:A,'BBG Data'!AC:AC)</f>
        <v>35402612.584391639</v>
      </c>
      <c r="Q274" s="2">
        <v>180</v>
      </c>
      <c r="R274" s="21">
        <v>5349078821</v>
      </c>
      <c r="S274" s="2">
        <f>S273-S273*T274/360*_xlfn.XLOOKUP('Tether Assets'!A274,'BBG Data'!A:A,'BBG Data'!AB:AB)</f>
        <v>89427851.65807882</v>
      </c>
      <c r="T274">
        <v>210</v>
      </c>
      <c r="U274" s="21">
        <f t="shared" si="21"/>
        <v>2138395675</v>
      </c>
      <c r="V274" s="2">
        <f t="shared" si="24"/>
        <v>74201971326.721756</v>
      </c>
      <c r="W274" s="25">
        <f t="shared" si="25"/>
        <v>0.10750915680969604</v>
      </c>
      <c r="X274" s="2">
        <f t="shared" si="26"/>
        <v>0.6141319160745371</v>
      </c>
      <c r="Y274" s="13">
        <f>USDT_FinalReserves!G273/USDT_FinalReserves!$F273</f>
        <v>2.3077486183710264E-2</v>
      </c>
      <c r="Z274" s="2">
        <v>85251266668.073669</v>
      </c>
      <c r="AA274" s="2">
        <v>83283881739.3974</v>
      </c>
    </row>
    <row r="275" spans="1:27" s="2" customFormat="1" x14ac:dyDescent="0.3">
      <c r="A275" s="1">
        <v>45106</v>
      </c>
      <c r="B275">
        <v>0</v>
      </c>
      <c r="C275" s="20">
        <v>52798.709654711201</v>
      </c>
      <c r="D275" s="20">
        <f>_xlfn.XLOOKUP(A275,'BBG Data'!A:A,'BBG Data'!B:B)</f>
        <v>30400.46</v>
      </c>
      <c r="E275" s="21">
        <f t="shared" si="22"/>
        <v>1605105060.9096615</v>
      </c>
      <c r="F275" s="21">
        <v>1721995.6826860579</v>
      </c>
      <c r="G275">
        <f>_xlfn.XLOOKUP(A275,'BBG Data'!A:A,'BBG Data'!C:C)</f>
        <v>1908.2</v>
      </c>
      <c r="H275" s="2">
        <f t="shared" si="23"/>
        <v>3285912161.7015357</v>
      </c>
      <c r="I275" s="21">
        <v>481350555</v>
      </c>
      <c r="J275" s="16">
        <f>J274-$J$1*J274*_xlfn.XLOOKUP(A275,'BBG Data'!A:A,'BBG Data'!F:F)</f>
        <v>7496040815.9530983</v>
      </c>
      <c r="K275" s="2">
        <f>K274-K274*L275/360*_xlfn.XLOOKUP(A275,'BBG Data'!A:A,'BBG Data'!J:J)</f>
        <v>722424211.02276409</v>
      </c>
      <c r="L275" s="2">
        <v>90</v>
      </c>
      <c r="M275" s="2">
        <f>M274-M274*$M$1*_xlfn.XLOOKUP(A275,'BBG Data'!A:A,'BBG Data'!F:F)</f>
        <v>7445334242.4666605</v>
      </c>
      <c r="N275" s="2">
        <f>N274-N274*O275/360*_xlfn.XLOOKUP('Tether Assets'!A275,'BBG Data'!A:A,'BBG Data'!V:V)</f>
        <v>45581191277.094337</v>
      </c>
      <c r="O275">
        <v>90</v>
      </c>
      <c r="P275" s="2">
        <f>P274-P274*Q275/360*_xlfn.XLOOKUP(A275,'BBG Data'!A:A,'BBG Data'!AC:AC)</f>
        <v>35225599.521469682</v>
      </c>
      <c r="Q275" s="2">
        <v>180</v>
      </c>
      <c r="R275" s="21">
        <v>5349078821</v>
      </c>
      <c r="S275" s="2">
        <f>S274-S274*T275/360*_xlfn.XLOOKUP('Tether Assets'!A275,'BBG Data'!A:A,'BBG Data'!AB:AB)</f>
        <v>83986912.116781861</v>
      </c>
      <c r="T275">
        <v>210</v>
      </c>
      <c r="U275" s="21">
        <f t="shared" si="21"/>
        <v>2138395675</v>
      </c>
      <c r="V275" s="2">
        <f t="shared" si="24"/>
        <v>74224045331.786316</v>
      </c>
      <c r="W275" s="25">
        <f t="shared" si="25"/>
        <v>0.1074771839138333</v>
      </c>
      <c r="X275" s="2">
        <f t="shared" si="26"/>
        <v>0.61410276243154682</v>
      </c>
      <c r="Y275" s="13">
        <f>USDT_FinalReserves!G274/USDT_FinalReserves!$F274</f>
        <v>3.0358758637964726E-2</v>
      </c>
      <c r="Z275" s="2">
        <v>85926345595.866348</v>
      </c>
      <c r="AA275" s="2">
        <v>83317728409.279099</v>
      </c>
    </row>
    <row r="276" spans="1:27" s="2" customFormat="1" x14ac:dyDescent="0.3">
      <c r="A276" s="18">
        <v>45107</v>
      </c>
      <c r="B276">
        <v>0</v>
      </c>
      <c r="C276" s="20">
        <v>77327.175645635827</v>
      </c>
      <c r="D276" s="20">
        <f>_xlfn.XLOOKUP(A276,'BBG Data'!A:A,'BBG Data'!B:B)</f>
        <v>30390.91</v>
      </c>
      <c r="E276" s="21">
        <f t="shared" si="22"/>
        <v>2350043235.6007104</v>
      </c>
      <c r="F276" s="21">
        <v>1703814.7414489281</v>
      </c>
      <c r="G276">
        <f>_xlfn.XLOOKUP(A276,'BBG Data'!A:A,'BBG Data'!C:C)</f>
        <v>1919.35</v>
      </c>
      <c r="H276" s="2">
        <f t="shared" si="23"/>
        <v>3270216824</v>
      </c>
      <c r="I276" s="21">
        <v>90811797</v>
      </c>
      <c r="J276" s="2">
        <v>8893000000</v>
      </c>
      <c r="K276" s="2">
        <v>577232281</v>
      </c>
      <c r="L276" s="2">
        <v>90</v>
      </c>
      <c r="M276" s="2">
        <v>8133865426</v>
      </c>
      <c r="N276" s="2">
        <v>55809730658</v>
      </c>
      <c r="O276">
        <v>90</v>
      </c>
      <c r="P276" s="2">
        <v>62937172</v>
      </c>
      <c r="Q276" s="2">
        <v>450</v>
      </c>
      <c r="R276" s="21">
        <v>5504292639</v>
      </c>
      <c r="S276" s="2">
        <v>115496758</v>
      </c>
      <c r="T276" s="15">
        <v>180</v>
      </c>
      <c r="U276" s="21">
        <f>1676229360</f>
        <v>1676229360</v>
      </c>
      <c r="V276" s="2">
        <f t="shared" si="24"/>
        <v>86483856150.600708</v>
      </c>
      <c r="W276" s="25">
        <f t="shared" si="25"/>
        <v>0.10387848318599285</v>
      </c>
      <c r="X276" s="2">
        <f t="shared" si="26"/>
        <v>0.64531963700617612</v>
      </c>
      <c r="Y276" s="13">
        <f>USDT_FinalReserves!G275/USDT_FinalReserves!$F275</f>
        <v>3.8396064246032015E-2</v>
      </c>
      <c r="Z276" s="2">
        <v>86725889112.005829</v>
      </c>
      <c r="AA276" s="2">
        <v>83395956301.867004</v>
      </c>
    </row>
    <row r="277" spans="1:27" s="2" customFormat="1" x14ac:dyDescent="0.3">
      <c r="A277" s="1">
        <v>45108</v>
      </c>
      <c r="B277">
        <v>0</v>
      </c>
      <c r="C277" s="20">
        <v>77327.175645635827</v>
      </c>
      <c r="D277" s="20">
        <f>_xlfn.XLOOKUP(A277,'BBG Data'!A:A,'BBG Data'!B:B)</f>
        <v>30592.81</v>
      </c>
      <c r="E277" s="21">
        <f t="shared" si="22"/>
        <v>2365655592.3635645</v>
      </c>
      <c r="F277" s="21">
        <v>1703814.7414489281</v>
      </c>
      <c r="G277">
        <f>_xlfn.XLOOKUP(A277,'BBG Data'!A:A,'BBG Data'!C:C)</f>
        <v>1919.35</v>
      </c>
      <c r="H277" s="2">
        <f t="shared" si="23"/>
        <v>3270216824</v>
      </c>
      <c r="I277" s="21">
        <v>90811797</v>
      </c>
      <c r="J277" s="2">
        <f>J276-$J$1*J276*_xlfn.XLOOKUP(A277,'BBG Data'!A:A,'BBG Data'!F:F)</f>
        <v>8893000000</v>
      </c>
      <c r="K277" s="2">
        <f>K276-K276*L277/360*_xlfn.XLOOKUP(A277,'BBG Data'!A:A,'BBG Data'!J:J)</f>
        <v>577232281</v>
      </c>
      <c r="L277" s="2">
        <v>90</v>
      </c>
      <c r="M277" s="2">
        <f>M276-M276*$M$1*_xlfn.XLOOKUP(A277,'BBG Data'!A:A,'BBG Data'!F:F)</f>
        <v>8133865426</v>
      </c>
      <c r="N277" s="2">
        <f>N276-N276*O277/360*_xlfn.XLOOKUP('Tether Assets'!A277,'BBG Data'!A:A,'BBG Data'!V:V)</f>
        <v>55809730658</v>
      </c>
      <c r="O277">
        <v>90</v>
      </c>
      <c r="P277" s="2">
        <f>P276-P276*Q277/360*_xlfn.XLOOKUP(A277,'BBG Data'!A:A,'BBG Data'!AF:AF)</f>
        <v>62937172</v>
      </c>
      <c r="Q277" s="2">
        <v>450</v>
      </c>
      <c r="R277" s="21">
        <v>5504292639</v>
      </c>
      <c r="S277" s="2">
        <f>S276-S276*T277/360*_xlfn.XLOOKUP('Tether Assets'!A277,'BBG Data'!A:A,'BBG Data'!AB:AB)</f>
        <v>115496758</v>
      </c>
      <c r="T277" s="15">
        <v>180</v>
      </c>
      <c r="U277" s="21">
        <f t="shared" ref="U277:U340" si="27">1676229360</f>
        <v>1676229360</v>
      </c>
      <c r="V277" s="2">
        <f t="shared" si="24"/>
        <v>86499468507.363571</v>
      </c>
      <c r="W277" s="25">
        <f t="shared" si="25"/>
        <v>0.10385973407727032</v>
      </c>
      <c r="X277" s="2">
        <f t="shared" si="26"/>
        <v>0.64520316275988443</v>
      </c>
      <c r="Y277" s="13">
        <f>USDT_FinalReserves!G276/USDT_FinalReserves!$F276</f>
        <v>3.8569624892919603E-2</v>
      </c>
      <c r="Z277" s="2">
        <v>86625744004.641495</v>
      </c>
      <c r="AA277" s="2">
        <v>83284621552.312393</v>
      </c>
    </row>
    <row r="278" spans="1:27" s="2" customFormat="1" x14ac:dyDescent="0.3">
      <c r="A278" s="1">
        <v>45109</v>
      </c>
      <c r="B278">
        <v>0</v>
      </c>
      <c r="C278" s="20">
        <v>77327.175645635827</v>
      </c>
      <c r="D278" s="20">
        <f>_xlfn.XLOOKUP(A278,'BBG Data'!A:A,'BBG Data'!B:B)</f>
        <v>30592.26</v>
      </c>
      <c r="E278" s="21">
        <f t="shared" si="22"/>
        <v>2365613062.4169588</v>
      </c>
      <c r="F278" s="21">
        <v>1703814.7414489281</v>
      </c>
      <c r="G278">
        <f>_xlfn.XLOOKUP(A278,'BBG Data'!A:A,'BBG Data'!C:C)</f>
        <v>1919.35</v>
      </c>
      <c r="H278" s="2">
        <f t="shared" si="23"/>
        <v>3270216824</v>
      </c>
      <c r="I278" s="21">
        <v>90811797</v>
      </c>
      <c r="J278" s="2">
        <f>J277-$J$1*J277*_xlfn.XLOOKUP(A278,'BBG Data'!A:A,'BBG Data'!F:F)</f>
        <v>8893000000</v>
      </c>
      <c r="K278" s="2">
        <f>K277-K277*L278/360*_xlfn.XLOOKUP(A278,'BBG Data'!A:A,'BBG Data'!J:J)</f>
        <v>577232281</v>
      </c>
      <c r="L278" s="2">
        <v>90</v>
      </c>
      <c r="M278" s="2">
        <f>M277-M277*$M$1*_xlfn.XLOOKUP(A278,'BBG Data'!A:A,'BBG Data'!F:F)</f>
        <v>8133865426</v>
      </c>
      <c r="N278" s="2">
        <f>N277-N277*O278/360*_xlfn.XLOOKUP('Tether Assets'!A278,'BBG Data'!A:A,'BBG Data'!V:V)</f>
        <v>55809730658</v>
      </c>
      <c r="O278">
        <v>90</v>
      </c>
      <c r="P278" s="2">
        <f>P277-P277*Q278/360*_xlfn.XLOOKUP(A278,'BBG Data'!A:A,'BBG Data'!AF:AF)</f>
        <v>62937172</v>
      </c>
      <c r="Q278" s="2">
        <v>450</v>
      </c>
      <c r="R278" s="21">
        <v>5504292639</v>
      </c>
      <c r="S278" s="2">
        <f>S277-S277*T278/360*_xlfn.XLOOKUP('Tether Assets'!A278,'BBG Data'!A:A,'BBG Data'!AB:AB)</f>
        <v>115496758</v>
      </c>
      <c r="T278" s="15">
        <v>180</v>
      </c>
      <c r="U278" s="21">
        <f t="shared" si="27"/>
        <v>1676229360</v>
      </c>
      <c r="V278" s="2">
        <f t="shared" si="24"/>
        <v>86499425977.416962</v>
      </c>
      <c r="W278" s="25">
        <f t="shared" si="25"/>
        <v>0.10385978514291493</v>
      </c>
      <c r="X278" s="2">
        <f t="shared" si="26"/>
        <v>0.64520347999269556</v>
      </c>
      <c r="Y278" s="13">
        <f>USDT_FinalReserves!G277/USDT_FinalReserves!$F277</f>
        <v>3.8395591445622206E-2</v>
      </c>
      <c r="Z278" s="2">
        <v>86663094054.346725</v>
      </c>
      <c r="AA278" s="2">
        <v>83335613301.622498</v>
      </c>
    </row>
    <row r="279" spans="1:27" s="2" customFormat="1" x14ac:dyDescent="0.3">
      <c r="A279" s="1">
        <v>45110</v>
      </c>
      <c r="B279">
        <v>0</v>
      </c>
      <c r="C279" s="20">
        <v>77327.175645635827</v>
      </c>
      <c r="D279" s="20">
        <f>_xlfn.XLOOKUP(A279,'BBG Data'!A:A,'BBG Data'!B:B)</f>
        <v>31128.76</v>
      </c>
      <c r="E279" s="21">
        <f t="shared" si="22"/>
        <v>2407099092.1508427</v>
      </c>
      <c r="F279" s="21">
        <v>1703814.7414489281</v>
      </c>
      <c r="G279">
        <f>_xlfn.XLOOKUP(A279,'BBG Data'!A:A,'BBG Data'!C:C)</f>
        <v>1921.64</v>
      </c>
      <c r="H279" s="2">
        <f t="shared" si="23"/>
        <v>3274118559.7579184</v>
      </c>
      <c r="I279" s="21">
        <v>90811797</v>
      </c>
      <c r="J279" s="2">
        <f>J278-$J$1*J278*_xlfn.XLOOKUP(A279,'BBG Data'!A:A,'BBG Data'!F:F)</f>
        <v>8893741083.333334</v>
      </c>
      <c r="K279" s="2">
        <f>K278-K278*L279/360*_xlfn.XLOOKUP(A279,'BBG Data'!A:A,'BBG Data'!J:J)</f>
        <v>577177443.93330503</v>
      </c>
      <c r="L279" s="2">
        <v>90</v>
      </c>
      <c r="M279" s="2">
        <f>M278-M278*$M$1*_xlfn.XLOOKUP(A279,'BBG Data'!A:A,'BBG Data'!F:F)</f>
        <v>8135221070.2376671</v>
      </c>
      <c r="N279" s="2">
        <f>N278-N278*O279/360*_xlfn.XLOOKUP('Tether Assets'!A279,'BBG Data'!A:A,'BBG Data'!V:V)</f>
        <v>55753920927.342003</v>
      </c>
      <c r="O279">
        <v>90</v>
      </c>
      <c r="P279" s="2">
        <f>P278-P278*Q279/360*_xlfn.XLOOKUP(A279,'BBG Data'!A:A,'BBG Data'!AF:AF)</f>
        <v>62622486.140000038</v>
      </c>
      <c r="Q279" s="2">
        <v>450</v>
      </c>
      <c r="R279" s="21">
        <v>5504292639</v>
      </c>
      <c r="S279" s="2">
        <f>S278-S278*T279/360*_xlfn.XLOOKUP('Tether Assets'!A279,'BBG Data'!A:A,'BBG Data'!AB:AB)</f>
        <v>116472705.60510004</v>
      </c>
      <c r="T279" s="15">
        <v>180</v>
      </c>
      <c r="U279" s="21">
        <f t="shared" si="27"/>
        <v>1676229360</v>
      </c>
      <c r="V279" s="2">
        <f t="shared" si="24"/>
        <v>86491707164.500168</v>
      </c>
      <c r="W279" s="25">
        <f t="shared" si="25"/>
        <v>0.10387762220076716</v>
      </c>
      <c r="X279" s="2">
        <f t="shared" si="26"/>
        <v>0.64461579907658195</v>
      </c>
      <c r="Y279" s="13">
        <f>USDT_FinalReserves!G278/USDT_FinalReserves!$F278</f>
        <v>3.8310247453608032E-2</v>
      </c>
      <c r="Z279" s="2">
        <v>86592804947.909424</v>
      </c>
      <c r="AA279" s="2">
        <v>83275413162.653</v>
      </c>
    </row>
    <row r="280" spans="1:27" s="2" customFormat="1" x14ac:dyDescent="0.3">
      <c r="A280" s="1">
        <v>45111</v>
      </c>
      <c r="B280">
        <v>0</v>
      </c>
      <c r="C280" s="20">
        <v>77327.175645635827</v>
      </c>
      <c r="D280" s="20">
        <f>_xlfn.XLOOKUP(A280,'BBG Data'!A:A,'BBG Data'!B:B)</f>
        <v>30807.48</v>
      </c>
      <c r="E280" s="21">
        <f t="shared" si="22"/>
        <v>2382255417.1594129</v>
      </c>
      <c r="F280" s="21">
        <v>1703814.7414489281</v>
      </c>
      <c r="G280">
        <f>_xlfn.XLOOKUP(A280,'BBG Data'!A:A,'BBG Data'!C:C)</f>
        <v>1925.48</v>
      </c>
      <c r="H280" s="2">
        <f t="shared" si="23"/>
        <v>3280661208.3650823</v>
      </c>
      <c r="I280" s="21">
        <v>90811797</v>
      </c>
      <c r="J280" s="2">
        <f>J279-$J$1*J279*_xlfn.XLOOKUP(A280,'BBG Data'!A:A,'BBG Data'!F:F)</f>
        <v>8893741083.333334</v>
      </c>
      <c r="K280" s="2">
        <f>K279-K279*L280/360*_xlfn.XLOOKUP(A280,'BBG Data'!A:A,'BBG Data'!J:J)</f>
        <v>577177443.93330503</v>
      </c>
      <c r="L280" s="2">
        <v>90</v>
      </c>
      <c r="M280" s="2">
        <f>M279-M279*$M$1*_xlfn.XLOOKUP(A280,'BBG Data'!A:A,'BBG Data'!F:F)</f>
        <v>8135221070.2376671</v>
      </c>
      <c r="N280" s="2">
        <f>N279-N279*O280/360*_xlfn.XLOOKUP('Tether Assets'!A280,'BBG Data'!A:A,'BBG Data'!V:V)</f>
        <v>55182443237.836739</v>
      </c>
      <c r="O280">
        <v>90</v>
      </c>
      <c r="P280" s="2">
        <f>P279-P279*Q280/360*_xlfn.XLOOKUP(A280,'BBG Data'!A:A,'BBG Data'!AF:AF)</f>
        <v>62622486.140000038</v>
      </c>
      <c r="Q280" s="2">
        <v>450</v>
      </c>
      <c r="R280" s="21">
        <v>5504292639</v>
      </c>
      <c r="S280" s="2">
        <f>S279-S279*T280/360*_xlfn.XLOOKUP('Tether Assets'!A280,'BBG Data'!A:A,'BBG Data'!AB:AB)</f>
        <v>116472705.60510004</v>
      </c>
      <c r="T280" s="15">
        <v>180</v>
      </c>
      <c r="U280" s="21">
        <f t="shared" si="27"/>
        <v>1676229360</v>
      </c>
      <c r="V280" s="2">
        <f t="shared" si="24"/>
        <v>85901928448.610626</v>
      </c>
      <c r="W280" s="25">
        <f t="shared" si="25"/>
        <v>0.10459081702348733</v>
      </c>
      <c r="X280" s="2">
        <f t="shared" si="26"/>
        <v>0.64238887571480652</v>
      </c>
      <c r="Y280" s="13">
        <f>USDT_FinalReserves!G279/USDT_FinalReserves!$F279</f>
        <v>3.1793959442732209E-2</v>
      </c>
      <c r="Z280" s="2">
        <v>86077297825.13121</v>
      </c>
      <c r="AA280" s="2">
        <v>83340559709.139008</v>
      </c>
    </row>
    <row r="281" spans="1:27" s="2" customFormat="1" x14ac:dyDescent="0.3">
      <c r="A281" s="1">
        <v>45112</v>
      </c>
      <c r="B281">
        <v>0</v>
      </c>
      <c r="C281" s="20">
        <v>77327.175645635827</v>
      </c>
      <c r="D281" s="20">
        <f>_xlfn.XLOOKUP(A281,'BBG Data'!A:A,'BBG Data'!B:B)</f>
        <v>30470.54</v>
      </c>
      <c r="E281" s="21">
        <f t="shared" si="22"/>
        <v>2356200798.5973725</v>
      </c>
      <c r="F281" s="21">
        <v>1703814.7414489281</v>
      </c>
      <c r="G281">
        <f>_xlfn.XLOOKUP(A281,'BBG Data'!A:A,'BBG Data'!C:C)</f>
        <v>1915.3</v>
      </c>
      <c r="H281" s="2">
        <f t="shared" si="23"/>
        <v>3263316374.297132</v>
      </c>
      <c r="I281" s="21">
        <v>90811797</v>
      </c>
      <c r="J281" s="2">
        <f>J280-$J$1*J280*_xlfn.XLOOKUP(A281,'BBG Data'!A:A,'BBG Data'!F:F)</f>
        <v>8893741083.333334</v>
      </c>
      <c r="K281" s="2">
        <f>K280-K280*L281/360*_xlfn.XLOOKUP(A281,'BBG Data'!A:A,'BBG Data'!J:J)</f>
        <v>576020203.15821874</v>
      </c>
      <c r="L281" s="2">
        <v>90</v>
      </c>
      <c r="M281" s="2">
        <f>M280-M280*$M$1*_xlfn.XLOOKUP(A281,'BBG Data'!A:A,'BBG Data'!F:F)</f>
        <v>8135221070.2376671</v>
      </c>
      <c r="N281" s="2">
        <f>N280-N280*O281/360*_xlfn.XLOOKUP('Tether Assets'!A281,'BBG Data'!A:A,'BBG Data'!V:V)</f>
        <v>55113465183.789444</v>
      </c>
      <c r="O281">
        <v>90</v>
      </c>
      <c r="P281" s="2">
        <f>P280-P280*Q281/360*_xlfn.XLOOKUP(A281,'BBG Data'!A:A,'BBG Data'!AF:AF)</f>
        <v>64109770.18582505</v>
      </c>
      <c r="Q281" s="2">
        <v>450</v>
      </c>
      <c r="R281" s="21">
        <v>5504292639</v>
      </c>
      <c r="S281" s="2">
        <f>S280-S280*T281/360*_xlfn.XLOOKUP('Tether Assets'!A281,'BBG Data'!A:A,'BBG Data'!AB:AB)</f>
        <v>114550905.96261586</v>
      </c>
      <c r="T281" s="15">
        <v>180</v>
      </c>
      <c r="U281" s="21">
        <f t="shared" si="27"/>
        <v>1676229360</v>
      </c>
      <c r="V281" s="2">
        <f t="shared" si="24"/>
        <v>85787959185.5616</v>
      </c>
      <c r="W281" s="25">
        <f t="shared" si="25"/>
        <v>0.10472976587424712</v>
      </c>
      <c r="X281" s="2">
        <f t="shared" si="26"/>
        <v>0.64243823616992191</v>
      </c>
      <c r="Y281" s="13">
        <f>USDT_FinalReserves!G280/USDT_FinalReserves!$F280</f>
        <v>3.7118573873917482E-2</v>
      </c>
      <c r="Z281" s="2">
        <v>86594236932.987717</v>
      </c>
      <c r="AA281" s="2">
        <v>83379982352.335098</v>
      </c>
    </row>
    <row r="282" spans="1:27" s="2" customFormat="1" x14ac:dyDescent="0.3">
      <c r="A282" s="1">
        <v>45113</v>
      </c>
      <c r="B282">
        <v>0</v>
      </c>
      <c r="C282" s="20">
        <v>77327.175645635827</v>
      </c>
      <c r="D282" s="20">
        <f>_xlfn.XLOOKUP(A282,'BBG Data'!A:A,'BBG Data'!B:B)</f>
        <v>30315.91</v>
      </c>
      <c r="E282" s="21">
        <f t="shared" si="22"/>
        <v>2344243697.4272876</v>
      </c>
      <c r="F282" s="21">
        <v>1703814.7414489281</v>
      </c>
      <c r="G282">
        <f>_xlfn.XLOOKUP(A282,'BBG Data'!A:A,'BBG Data'!C:C)</f>
        <v>1910.9</v>
      </c>
      <c r="H282" s="2">
        <f t="shared" si="23"/>
        <v>3255819589.4347568</v>
      </c>
      <c r="I282" s="21">
        <v>90811797</v>
      </c>
      <c r="J282" s="2">
        <f>J281-$J$1*J281*_xlfn.XLOOKUP(A282,'BBG Data'!A:A,'BBG Data'!F:F)</f>
        <v>8893741083.333334</v>
      </c>
      <c r="K282" s="2">
        <f>K281-K281*L282/360*_xlfn.XLOOKUP(A282,'BBG Data'!A:A,'BBG Data'!J:J)</f>
        <v>575424022.24795008</v>
      </c>
      <c r="L282" s="2">
        <v>90</v>
      </c>
      <c r="M282" s="2">
        <f>M281-M281*$M$1*_xlfn.XLOOKUP(A282,'BBG Data'!A:A,'BBG Data'!F:F)</f>
        <v>8135221070.2376671</v>
      </c>
      <c r="N282" s="2">
        <f>N281-N281*O282/360*_xlfn.XLOOKUP('Tether Assets'!A282,'BBG Data'!A:A,'BBG Data'!V:V)</f>
        <v>54948124788.238068</v>
      </c>
      <c r="O282">
        <v>90</v>
      </c>
      <c r="P282" s="2">
        <f>P281-P281*Q282/360*_xlfn.XLOOKUP(A282,'BBG Data'!A:A,'BBG Data'!AF:AF)</f>
        <v>62026202.654785752</v>
      </c>
      <c r="Q282" s="2">
        <v>450</v>
      </c>
      <c r="R282" s="21">
        <v>5504292639</v>
      </c>
      <c r="S282" s="2">
        <f>S281-S281*T282/360*_xlfn.XLOOKUP('Tether Assets'!A282,'BBG Data'!A:A,'BBG Data'!AB:AB)</f>
        <v>111635585.40586732</v>
      </c>
      <c r="T282" s="15">
        <v>180</v>
      </c>
      <c r="U282" s="21">
        <f t="shared" si="27"/>
        <v>1676229360</v>
      </c>
      <c r="V282" s="2">
        <f t="shared" si="24"/>
        <v>85597569834.979721</v>
      </c>
      <c r="W282" s="25">
        <f t="shared" si="25"/>
        <v>0.10496270977849383</v>
      </c>
      <c r="X282" s="2">
        <f t="shared" si="26"/>
        <v>0.64193557006548729</v>
      </c>
      <c r="Y282" s="13">
        <f>USDT_FinalReserves!G281/USDT_FinalReserves!$F281</f>
        <v>3.6257228421625737E-2</v>
      </c>
      <c r="Z282" s="2">
        <v>86452859525.851624</v>
      </c>
      <c r="AA282" s="2">
        <v>83318318450.320099</v>
      </c>
    </row>
    <row r="283" spans="1:27" s="2" customFormat="1" x14ac:dyDescent="0.3">
      <c r="A283" s="1">
        <v>45114</v>
      </c>
      <c r="B283">
        <v>0</v>
      </c>
      <c r="C283" s="20">
        <v>77327.175645635827</v>
      </c>
      <c r="D283" s="20">
        <f>_xlfn.XLOOKUP(A283,'BBG Data'!A:A,'BBG Data'!B:B)</f>
        <v>30272.41</v>
      </c>
      <c r="E283" s="21">
        <f t="shared" si="22"/>
        <v>2340879965.2867026</v>
      </c>
      <c r="F283" s="21">
        <v>1703814.7414489281</v>
      </c>
      <c r="G283">
        <f>_xlfn.XLOOKUP(A283,'BBG Data'!A:A,'BBG Data'!C:C)</f>
        <v>1925.05</v>
      </c>
      <c r="H283" s="2">
        <f t="shared" si="23"/>
        <v>3279928568.0262589</v>
      </c>
      <c r="I283" s="21">
        <v>90811797</v>
      </c>
      <c r="J283" s="2">
        <f>J282-$J$1*J282*_xlfn.XLOOKUP(A283,'BBG Data'!A:A,'BBG Data'!F:F)</f>
        <v>8893741083.333334</v>
      </c>
      <c r="K283" s="2">
        <f>K282-K282*L283/360*_xlfn.XLOOKUP(A283,'BBG Data'!A:A,'BBG Data'!J:J)</f>
        <v>572896472.23022592</v>
      </c>
      <c r="L283" s="2">
        <v>90</v>
      </c>
      <c r="M283" s="2">
        <f>M282-M282*$M$1*_xlfn.XLOOKUP(A283,'BBG Data'!A:A,'BBG Data'!F:F)</f>
        <v>8135221070.2376671</v>
      </c>
      <c r="N283" s="2">
        <f>N282-N282*O283/360*_xlfn.XLOOKUP('Tether Assets'!A283,'BBG Data'!A:A,'BBG Data'!V:V)</f>
        <v>54893176663.449837</v>
      </c>
      <c r="O283">
        <v>90</v>
      </c>
      <c r="P283" s="2">
        <f>P282-P282*Q283/360*_xlfn.XLOOKUP(A283,'BBG Data'!A:A,'BBG Data'!AF:AF)</f>
        <v>63421792.214518413</v>
      </c>
      <c r="Q283" s="2">
        <v>450</v>
      </c>
      <c r="R283" s="21">
        <v>5504292639</v>
      </c>
      <c r="S283" s="2">
        <f>S282-S282*T283/360*_xlfn.XLOOKUP('Tether Assets'!A283,'BBG Data'!A:A,'BBG Data'!AB:AB)</f>
        <v>111149970.6093518</v>
      </c>
      <c r="T283" s="15">
        <v>180</v>
      </c>
      <c r="U283" s="21">
        <f t="shared" si="27"/>
        <v>1676229360</v>
      </c>
      <c r="V283" s="2">
        <f t="shared" si="24"/>
        <v>85561749381.387878</v>
      </c>
      <c r="W283" s="25">
        <f t="shared" si="25"/>
        <v>0.10500665245032649</v>
      </c>
      <c r="X283" s="2">
        <f t="shared" si="26"/>
        <v>0.64156211227946991</v>
      </c>
      <c r="Y283" s="13">
        <f>USDT_FinalReserves!G282/USDT_FinalReserves!$F282</f>
        <v>3.7993488452486013E-2</v>
      </c>
      <c r="Z283" s="2">
        <v>86782490720.609238</v>
      </c>
      <c r="AA283" s="2">
        <v>83485321161.537796</v>
      </c>
    </row>
    <row r="284" spans="1:27" s="2" customFormat="1" x14ac:dyDescent="0.3">
      <c r="A284" s="1">
        <v>45115</v>
      </c>
      <c r="B284">
        <v>0</v>
      </c>
      <c r="C284" s="20">
        <v>77327.175645635827</v>
      </c>
      <c r="D284" s="20">
        <f>_xlfn.XLOOKUP(A284,'BBG Data'!A:A,'BBG Data'!B:B)</f>
        <v>30163.19</v>
      </c>
      <c r="E284" s="21">
        <f t="shared" si="22"/>
        <v>2332434291.1626859</v>
      </c>
      <c r="F284" s="21">
        <v>1703814.7414489281</v>
      </c>
      <c r="G284">
        <f>_xlfn.XLOOKUP(A284,'BBG Data'!A:A,'BBG Data'!C:C)</f>
        <v>1925.05</v>
      </c>
      <c r="H284" s="2">
        <f t="shared" si="23"/>
        <v>3279928568.0262589</v>
      </c>
      <c r="I284" s="21">
        <v>90811797</v>
      </c>
      <c r="J284" s="2">
        <f>J283-$J$1*J283*_xlfn.XLOOKUP(A284,'BBG Data'!A:A,'BBG Data'!F:F)</f>
        <v>8893741083.333334</v>
      </c>
      <c r="K284" s="2">
        <f>K283-K283*L284/360*_xlfn.XLOOKUP(A284,'BBG Data'!A:A,'BBG Data'!J:J)</f>
        <v>572896472.23022592</v>
      </c>
      <c r="L284" s="2">
        <v>90</v>
      </c>
      <c r="M284" s="2">
        <f>M283-M283*$M$1*_xlfn.XLOOKUP(A284,'BBG Data'!A:A,'BBG Data'!F:F)</f>
        <v>8135221070.2376671</v>
      </c>
      <c r="N284" s="2">
        <f>N283-N283*O284/360*_xlfn.XLOOKUP('Tether Assets'!A284,'BBG Data'!A:A,'BBG Data'!V:V)</f>
        <v>54893176663.449837</v>
      </c>
      <c r="O284">
        <v>90</v>
      </c>
      <c r="P284" s="2">
        <f>P283-P283*Q284/360*_xlfn.XLOOKUP(A284,'BBG Data'!A:A,'BBG Data'!AF:AF)</f>
        <v>63421792.214518413</v>
      </c>
      <c r="Q284" s="2">
        <v>450</v>
      </c>
      <c r="R284" s="21">
        <v>5504292639</v>
      </c>
      <c r="S284" s="2">
        <f>S283-S283*T284/360*_xlfn.XLOOKUP('Tether Assets'!A284,'BBG Data'!A:A,'BBG Data'!AB:AB)</f>
        <v>111149970.6093518</v>
      </c>
      <c r="T284" s="15">
        <v>180</v>
      </c>
      <c r="U284" s="21">
        <f t="shared" si="27"/>
        <v>1676229360</v>
      </c>
      <c r="V284" s="2">
        <f t="shared" si="24"/>
        <v>85553303707.26387</v>
      </c>
      <c r="W284" s="25">
        <f t="shared" si="25"/>
        <v>0.10501701852538167</v>
      </c>
      <c r="X284" s="2">
        <f t="shared" si="26"/>
        <v>0.64162544618121098</v>
      </c>
      <c r="Y284" s="13">
        <f>USDT_FinalReserves!G283/USDT_FinalReserves!$F283</f>
        <v>3.8301136369190303E-2</v>
      </c>
      <c r="Z284" s="2">
        <v>86681583698.038864</v>
      </c>
      <c r="AA284" s="2">
        <v>83361580540.122894</v>
      </c>
    </row>
    <row r="285" spans="1:27" s="2" customFormat="1" x14ac:dyDescent="0.3">
      <c r="A285" s="1">
        <v>45116</v>
      </c>
      <c r="B285">
        <v>0</v>
      </c>
      <c r="C285" s="20">
        <v>77327.175645635827</v>
      </c>
      <c r="D285" s="20">
        <f>_xlfn.XLOOKUP(A285,'BBG Data'!A:A,'BBG Data'!B:B)</f>
        <v>30201.16</v>
      </c>
      <c r="E285" s="21">
        <f t="shared" si="22"/>
        <v>2335370404.0219507</v>
      </c>
      <c r="F285" s="21">
        <v>1703814.7414489281</v>
      </c>
      <c r="G285">
        <f>_xlfn.XLOOKUP(A285,'BBG Data'!A:A,'BBG Data'!C:C)</f>
        <v>1925.05</v>
      </c>
      <c r="H285" s="2">
        <f t="shared" si="23"/>
        <v>3279928568.0262589</v>
      </c>
      <c r="I285" s="21">
        <v>90811797</v>
      </c>
      <c r="J285" s="2">
        <f>J284-$J$1*J284*_xlfn.XLOOKUP(A285,'BBG Data'!A:A,'BBG Data'!F:F)</f>
        <v>8893741083.333334</v>
      </c>
      <c r="K285" s="2">
        <f>K284-K284*L285/360*_xlfn.XLOOKUP(A285,'BBG Data'!A:A,'BBG Data'!J:J)</f>
        <v>572896472.23022592</v>
      </c>
      <c r="L285" s="2">
        <v>90</v>
      </c>
      <c r="M285" s="2">
        <f>M284-M284*$M$1*_xlfn.XLOOKUP(A285,'BBG Data'!A:A,'BBG Data'!F:F)</f>
        <v>8135221070.2376671</v>
      </c>
      <c r="N285" s="2">
        <f>N284-N284*O285/360*_xlfn.XLOOKUP('Tether Assets'!A285,'BBG Data'!A:A,'BBG Data'!V:V)</f>
        <v>54893176663.449837</v>
      </c>
      <c r="O285">
        <v>90</v>
      </c>
      <c r="P285" s="2">
        <f>P284-P284*Q285/360*_xlfn.XLOOKUP(A285,'BBG Data'!A:A,'BBG Data'!AF:AF)</f>
        <v>63421792.214518413</v>
      </c>
      <c r="Q285" s="2">
        <v>450</v>
      </c>
      <c r="R285" s="21">
        <v>5504292639</v>
      </c>
      <c r="S285" s="2">
        <f>S284-S284*T285/360*_xlfn.XLOOKUP('Tether Assets'!A285,'BBG Data'!A:A,'BBG Data'!AB:AB)</f>
        <v>111149970.6093518</v>
      </c>
      <c r="T285" s="15">
        <v>180</v>
      </c>
      <c r="U285" s="21">
        <f t="shared" si="27"/>
        <v>1676229360</v>
      </c>
      <c r="V285" s="2">
        <f t="shared" si="24"/>
        <v>85556239820.123138</v>
      </c>
      <c r="W285" s="25">
        <f t="shared" si="25"/>
        <v>0.10501341455892425</v>
      </c>
      <c r="X285" s="2">
        <f t="shared" si="26"/>
        <v>0.64160342692548722</v>
      </c>
      <c r="Y285" s="13">
        <f>USDT_FinalReserves!G284/USDT_FinalReserves!$F284</f>
        <v>3.8429064500452061E-2</v>
      </c>
      <c r="Z285" s="2">
        <v>86733169536.841217</v>
      </c>
      <c r="AA285" s="2">
        <v>83400094970.381302</v>
      </c>
    </row>
    <row r="286" spans="1:27" s="2" customFormat="1" x14ac:dyDescent="0.3">
      <c r="A286" s="1">
        <v>45117</v>
      </c>
      <c r="B286">
        <v>0</v>
      </c>
      <c r="C286" s="20">
        <v>77327.175645635827</v>
      </c>
      <c r="D286" s="20">
        <f>_xlfn.XLOOKUP(A286,'BBG Data'!A:A,'BBG Data'!B:B)</f>
        <v>30785.96</v>
      </c>
      <c r="E286" s="21">
        <f t="shared" si="22"/>
        <v>2380591336.3395185</v>
      </c>
      <c r="F286" s="21">
        <v>1703814.7414489281</v>
      </c>
      <c r="G286">
        <f>_xlfn.XLOOKUP(A286,'BBG Data'!A:A,'BBG Data'!C:C)</f>
        <v>1925.35</v>
      </c>
      <c r="H286" s="2">
        <f t="shared" si="23"/>
        <v>3280439712.4486938</v>
      </c>
      <c r="I286" s="21">
        <v>90811797</v>
      </c>
      <c r="J286" s="2">
        <f>J285-$J$1*J285*_xlfn.XLOOKUP(A286,'BBG Data'!A:A,'BBG Data'!F:F)</f>
        <v>8893741083.333334</v>
      </c>
      <c r="K286" s="2">
        <f>K285-K285*L286/360*_xlfn.XLOOKUP(A286,'BBG Data'!A:A,'BBG Data'!J:J)</f>
        <v>572748951.38862658</v>
      </c>
      <c r="L286" s="2">
        <v>90</v>
      </c>
      <c r="M286" s="2">
        <f>M285-M285*$M$1*_xlfn.XLOOKUP(A286,'BBG Data'!A:A,'BBG Data'!F:F)</f>
        <v>8135221070.2376671</v>
      </c>
      <c r="N286" s="2">
        <f>N285-N285*O286/360*_xlfn.XLOOKUP('Tether Assets'!A286,'BBG Data'!A:A,'BBG Data'!V:V)</f>
        <v>54879453369.283966</v>
      </c>
      <c r="O286">
        <v>90</v>
      </c>
      <c r="P286" s="2">
        <f>P285-P285*Q286/360*_xlfn.XLOOKUP(A286,'BBG Data'!A:A,'BBG Data'!AF:AF)</f>
        <v>65086614.260149516</v>
      </c>
      <c r="Q286" s="2">
        <v>450</v>
      </c>
      <c r="R286" s="21">
        <v>5504292639</v>
      </c>
      <c r="S286" s="2">
        <f>S285-S285*T286/360*_xlfn.XLOOKUP('Tether Assets'!A286,'BBG Data'!A:A,'BBG Data'!AB:AB)</f>
        <v>112372620.28605469</v>
      </c>
      <c r="T286" s="15">
        <v>180</v>
      </c>
      <c r="U286" s="21">
        <f t="shared" si="27"/>
        <v>1676229360</v>
      </c>
      <c r="V286" s="2">
        <f t="shared" si="24"/>
        <v>85590988553.578018</v>
      </c>
      <c r="W286" s="25">
        <f t="shared" si="25"/>
        <v>0.10497078059460907</v>
      </c>
      <c r="X286" s="2">
        <f t="shared" si="26"/>
        <v>0.64118260925249948</v>
      </c>
      <c r="Y286" s="13">
        <f>USDT_FinalReserves!G285/USDT_FinalReserves!$F285</f>
        <v>3.8786461873368414E-2</v>
      </c>
      <c r="Z286" s="2">
        <v>86767340037.928604</v>
      </c>
      <c r="AA286" s="2">
        <v>83401941911.693893</v>
      </c>
    </row>
    <row r="287" spans="1:27" s="2" customFormat="1" x14ac:dyDescent="0.3">
      <c r="A287" s="1">
        <v>45118</v>
      </c>
      <c r="B287">
        <v>0</v>
      </c>
      <c r="C287" s="20">
        <v>77327.175645635827</v>
      </c>
      <c r="D287" s="20">
        <f>_xlfn.XLOOKUP(A287,'BBG Data'!A:A,'BBG Data'!B:B)</f>
        <v>30578.75</v>
      </c>
      <c r="E287" s="21">
        <f t="shared" si="22"/>
        <v>2364568372.2739863</v>
      </c>
      <c r="F287" s="21">
        <v>1703814.7414489281</v>
      </c>
      <c r="G287">
        <f>_xlfn.XLOOKUP(A287,'BBG Data'!A:A,'BBG Data'!C:C)</f>
        <v>1932.23</v>
      </c>
      <c r="H287" s="2">
        <f t="shared" si="23"/>
        <v>3292161957.8698626</v>
      </c>
      <c r="I287" s="21">
        <v>90811797</v>
      </c>
      <c r="J287" s="2">
        <f>J286-$J$1*J286*_xlfn.XLOOKUP(A287,'BBG Data'!A:A,'BBG Data'!F:F)</f>
        <v>8893741083.333334</v>
      </c>
      <c r="K287" s="2">
        <f>K286-K286*L287/360*_xlfn.XLOOKUP(A287,'BBG Data'!A:A,'BBG Data'!J:J)</f>
        <v>572521283.6804496</v>
      </c>
      <c r="L287" s="2">
        <v>90</v>
      </c>
      <c r="M287" s="2">
        <f>M286-M286*$M$1*_xlfn.XLOOKUP(A287,'BBG Data'!A:A,'BBG Data'!F:F)</f>
        <v>8135221070.2376671</v>
      </c>
      <c r="N287" s="2">
        <f>N286-N286*O287/360*_xlfn.XLOOKUP('Tether Assets'!A287,'BBG Data'!A:A,'BBG Data'!V:V)</f>
        <v>54385538288.960419</v>
      </c>
      <c r="O287">
        <v>90</v>
      </c>
      <c r="P287" s="2">
        <f>P286-P286*Q287/360*_xlfn.XLOOKUP(A287,'BBG Data'!A:A,'BBG Data'!AF:AF)</f>
        <v>64273031.581897661</v>
      </c>
      <c r="Q287" s="2">
        <v>450</v>
      </c>
      <c r="R287" s="21">
        <v>5504292639</v>
      </c>
      <c r="S287" s="2">
        <f>S286-S286*T287/360*_xlfn.XLOOKUP('Tether Assets'!A287,'BBG Data'!A:A,'BBG Data'!AB:AB)</f>
        <v>112496230.16836931</v>
      </c>
      <c r="T287" s="15">
        <v>180</v>
      </c>
      <c r="U287" s="21">
        <f t="shared" si="27"/>
        <v>1676229360</v>
      </c>
      <c r="V287" s="2">
        <f t="shared" si="24"/>
        <v>85091855114.105972</v>
      </c>
      <c r="W287" s="25">
        <f t="shared" si="25"/>
        <v>0.1055865202173026</v>
      </c>
      <c r="X287" s="2">
        <f t="shared" si="26"/>
        <v>0.63913917749273208</v>
      </c>
      <c r="Y287" s="13">
        <f>USDT_FinalReserves!G286/USDT_FinalReserves!$F286</f>
        <v>3.275546939451425E-2</v>
      </c>
      <c r="Z287" s="2">
        <v>86179939520.68074</v>
      </c>
      <c r="AA287" s="2">
        <v>83357075149.289993</v>
      </c>
    </row>
    <row r="288" spans="1:27" s="2" customFormat="1" x14ac:dyDescent="0.3">
      <c r="A288" s="1">
        <v>45119</v>
      </c>
      <c r="B288">
        <v>0</v>
      </c>
      <c r="C288" s="20">
        <v>77327.175645635827</v>
      </c>
      <c r="D288" s="20">
        <f>_xlfn.XLOOKUP(A288,'BBG Data'!A:A,'BBG Data'!B:B)</f>
        <v>30351.84</v>
      </c>
      <c r="E288" s="21">
        <f t="shared" si="22"/>
        <v>2347022062.8482351</v>
      </c>
      <c r="F288" s="21">
        <v>1703814.7414489281</v>
      </c>
      <c r="G288">
        <f>_xlfn.XLOOKUP(A288,'BBG Data'!A:A,'BBG Data'!C:C)</f>
        <v>1957.35</v>
      </c>
      <c r="H288" s="2">
        <f t="shared" si="23"/>
        <v>3334961784.1750593</v>
      </c>
      <c r="I288" s="21">
        <v>90811797</v>
      </c>
      <c r="J288" s="2">
        <f>J287-$J$1*J287*_xlfn.XLOOKUP(A288,'BBG Data'!A:A,'BBG Data'!F:F)</f>
        <v>8893988131.6967602</v>
      </c>
      <c r="K288" s="2">
        <f>K287-K287*L288/360*_xlfn.XLOOKUP(A288,'BBG Data'!A:A,'BBG Data'!J:J)</f>
        <v>571095705.68408537</v>
      </c>
      <c r="L288" s="2">
        <v>90</v>
      </c>
      <c r="M288" s="2">
        <f>M287-M287*$M$1*_xlfn.XLOOKUP(A288,'BBG Data'!A:A,'BBG Data'!F:F)</f>
        <v>8135673026.9637918</v>
      </c>
      <c r="N288" s="2">
        <f>N287-N287*O288/360*_xlfn.XLOOKUP('Tether Assets'!A288,'BBG Data'!A:A,'BBG Data'!V:V)</f>
        <v>54589484057.544014</v>
      </c>
      <c r="O288">
        <v>90</v>
      </c>
      <c r="P288" s="2">
        <f>P287-P287*Q288/360*_xlfn.XLOOKUP(A288,'BBG Data'!A:A,'BBG Data'!AF:AF)</f>
        <v>69173850.240017354</v>
      </c>
      <c r="Q288" s="2">
        <v>450</v>
      </c>
      <c r="R288" s="21">
        <v>5504292639</v>
      </c>
      <c r="S288" s="2">
        <f>S287-S287*T288/360*_xlfn.XLOOKUP('Tether Assets'!A288,'BBG Data'!A:A,'BBG Data'!AB:AB)</f>
        <v>117592309.39499645</v>
      </c>
      <c r="T288" s="15">
        <v>180</v>
      </c>
      <c r="U288" s="21">
        <f t="shared" si="27"/>
        <v>1676229360</v>
      </c>
      <c r="V288" s="2">
        <f t="shared" si="24"/>
        <v>85330324724.546967</v>
      </c>
      <c r="W288" s="25">
        <f t="shared" si="25"/>
        <v>0.10529433654097069</v>
      </c>
      <c r="X288" s="2">
        <f t="shared" si="26"/>
        <v>0.63974307180668988</v>
      </c>
      <c r="Y288" s="13">
        <f>USDT_FinalReserves!G287/USDT_FinalReserves!$F287</f>
        <v>4.1083424416030384E-2</v>
      </c>
      <c r="Z288" s="2">
        <v>86974490409.250717</v>
      </c>
      <c r="AA288" s="2">
        <v>83401280506.399506</v>
      </c>
    </row>
    <row r="289" spans="1:27" s="2" customFormat="1" x14ac:dyDescent="0.3">
      <c r="A289" s="1">
        <v>45120</v>
      </c>
      <c r="B289">
        <v>0</v>
      </c>
      <c r="C289" s="20">
        <v>77327.175645635827</v>
      </c>
      <c r="D289" s="20">
        <f>_xlfn.XLOOKUP(A289,'BBG Data'!A:A,'BBG Data'!B:B)</f>
        <v>31386</v>
      </c>
      <c r="E289" s="21">
        <f t="shared" si="22"/>
        <v>2426990734.8139262</v>
      </c>
      <c r="F289" s="21">
        <v>1703814.7414489281</v>
      </c>
      <c r="G289">
        <f>_xlfn.XLOOKUP(A289,'BBG Data'!A:A,'BBG Data'!C:C)</f>
        <v>1960.51</v>
      </c>
      <c r="H289" s="2">
        <f t="shared" si="23"/>
        <v>3340345838.758038</v>
      </c>
      <c r="I289" s="21">
        <v>90811797</v>
      </c>
      <c r="J289" s="2">
        <f>J288-$J$1*J288*_xlfn.XLOOKUP(A289,'BBG Data'!A:A,'BBG Data'!F:F)</f>
        <v>8893741076.4708805</v>
      </c>
      <c r="K289" s="2">
        <f>K288-K288*L289/360*_xlfn.XLOOKUP(A289,'BBG Data'!A:A,'BBG Data'!J:J)</f>
        <v>571536877.1167264</v>
      </c>
      <c r="L289" s="2">
        <v>90</v>
      </c>
      <c r="M289" s="2">
        <f>M288-M288*$M$1*_xlfn.XLOOKUP(A289,'BBG Data'!A:A,'BBG Data'!F:F)</f>
        <v>8135221045.1289606</v>
      </c>
      <c r="N289" s="2">
        <f>N288-N288*O289/360*_xlfn.XLOOKUP('Tether Assets'!A289,'BBG Data'!A:A,'BBG Data'!V:V)</f>
        <v>54534894573.486473</v>
      </c>
      <c r="O289">
        <v>90</v>
      </c>
      <c r="P289" s="2">
        <f>P288-P288*Q289/360*_xlfn.XLOOKUP(A289,'BBG Data'!A:A,'BBG Data'!AF:AF)</f>
        <v>74794225.572018728</v>
      </c>
      <c r="Q289" s="2">
        <v>450</v>
      </c>
      <c r="R289" s="21">
        <v>5504292639</v>
      </c>
      <c r="S289" s="2">
        <f>S288-S288*T289/360*_xlfn.XLOOKUP('Tether Assets'!A289,'BBG Data'!A:A,'BBG Data'!AB:AB)</f>
        <v>121608086.76083557</v>
      </c>
      <c r="T289" s="15">
        <v>180</v>
      </c>
      <c r="U289" s="21">
        <f t="shared" si="27"/>
        <v>1676229360</v>
      </c>
      <c r="V289" s="2">
        <f t="shared" si="24"/>
        <v>85370466254.107864</v>
      </c>
      <c r="W289" s="25">
        <f t="shared" si="25"/>
        <v>0.10524193280997292</v>
      </c>
      <c r="X289" s="2">
        <f t="shared" si="26"/>
        <v>0.63880281983188014</v>
      </c>
      <c r="Y289" s="13">
        <f>USDT_FinalReserves!G288/USDT_FinalReserves!$F288</f>
        <v>3.8848214204989268E-2</v>
      </c>
      <c r="Z289" s="2">
        <v>86774304688.550934</v>
      </c>
      <c r="AA289" s="2">
        <v>83403277912.521103</v>
      </c>
    </row>
    <row r="290" spans="1:27" s="2" customFormat="1" x14ac:dyDescent="0.3">
      <c r="A290" s="1">
        <v>45121</v>
      </c>
      <c r="B290">
        <v>0</v>
      </c>
      <c r="C290" s="20">
        <v>77327.175645635827</v>
      </c>
      <c r="D290" s="20">
        <f>_xlfn.XLOOKUP(A290,'BBG Data'!A:A,'BBG Data'!B:B)</f>
        <v>30206</v>
      </c>
      <c r="E290" s="21">
        <f t="shared" si="22"/>
        <v>2335744667.5520759</v>
      </c>
      <c r="F290" s="21">
        <v>1703814.7414489281</v>
      </c>
      <c r="G290">
        <f>_xlfn.XLOOKUP(A290,'BBG Data'!A:A,'BBG Data'!C:C)</f>
        <v>1955.21</v>
      </c>
      <c r="H290" s="2">
        <f t="shared" si="23"/>
        <v>3331315620.6283588</v>
      </c>
      <c r="I290" s="21">
        <v>90811797</v>
      </c>
      <c r="J290" s="2">
        <f>J289-$J$1*J289*_xlfn.XLOOKUP(A290,'BBG Data'!A:A,'BBG Data'!F:F)</f>
        <v>8893988124.834116</v>
      </c>
      <c r="K290" s="2">
        <f>K289-K289*L290/360*_xlfn.XLOOKUP(A290,'BBG Data'!A:A,'BBG Data'!J:J)</f>
        <v>571261110.57351744</v>
      </c>
      <c r="L290" s="2">
        <v>90</v>
      </c>
      <c r="M290" s="2">
        <f>M289-M289*$M$1*_xlfn.XLOOKUP(A290,'BBG Data'!A:A,'BBG Data'!F:F)</f>
        <v>8135673001.8536901</v>
      </c>
      <c r="N290" s="2">
        <f>N289-N289*O290/360*_xlfn.XLOOKUP('Tether Assets'!A290,'BBG Data'!A:A,'BBG Data'!V:V)</f>
        <v>54603063191.703331</v>
      </c>
      <c r="O290">
        <v>90</v>
      </c>
      <c r="P290" s="2">
        <f>P289-P289*Q290/360*_xlfn.XLOOKUP(A290,'BBG Data'!A:A,'BBG Data'!AF:AF)</f>
        <v>70587050.38359268</v>
      </c>
      <c r="Q290" s="2">
        <v>450</v>
      </c>
      <c r="R290" s="21">
        <v>5504292639</v>
      </c>
      <c r="S290" s="2">
        <f>S289-S289*T290/360*_xlfn.XLOOKUP('Tether Assets'!A290,'BBG Data'!A:A,'BBG Data'!AB:AB)</f>
        <v>111769992.54188401</v>
      </c>
      <c r="T290" s="15">
        <v>180</v>
      </c>
      <c r="U290" s="21">
        <f t="shared" si="27"/>
        <v>1676229360</v>
      </c>
      <c r="V290" s="2">
        <f t="shared" si="24"/>
        <v>85324736556.070572</v>
      </c>
      <c r="W290" s="25">
        <f t="shared" si="25"/>
        <v>0.10530123249697719</v>
      </c>
      <c r="X290" s="2">
        <f t="shared" si="26"/>
        <v>0.63994411697739373</v>
      </c>
      <c r="Y290" s="13">
        <f>USDT_FinalReserves!G289/USDT_FinalReserves!$F289</f>
        <v>3.7880693681897802E-2</v>
      </c>
      <c r="Z290" s="2">
        <v>86606079599.793335</v>
      </c>
      <c r="AA290" s="2">
        <v>83325381227.483505</v>
      </c>
    </row>
    <row r="291" spans="1:27" s="2" customFormat="1" x14ac:dyDescent="0.3">
      <c r="A291" s="1">
        <v>45122</v>
      </c>
      <c r="B291">
        <v>0</v>
      </c>
      <c r="C291" s="20">
        <v>77327.175645635827</v>
      </c>
      <c r="D291" s="20">
        <f>_xlfn.XLOOKUP(A291,'BBG Data'!A:A,'BBG Data'!B:B)</f>
        <v>30314.36</v>
      </c>
      <c r="E291" s="21">
        <f t="shared" si="22"/>
        <v>2344123840.305037</v>
      </c>
      <c r="F291" s="21">
        <v>1703814.7414489281</v>
      </c>
      <c r="G291">
        <f>_xlfn.XLOOKUP(A291,'BBG Data'!A:A,'BBG Data'!C:C)</f>
        <v>1955.21</v>
      </c>
      <c r="H291" s="2">
        <f t="shared" si="23"/>
        <v>3331315620.6283588</v>
      </c>
      <c r="I291" s="21">
        <v>90811797</v>
      </c>
      <c r="J291" s="2">
        <f>J290-$J$1*J290*_xlfn.XLOOKUP(A291,'BBG Data'!A:A,'BBG Data'!F:F)</f>
        <v>8893988124.834116</v>
      </c>
      <c r="K291" s="2">
        <f>K290-K290*L291/360*_xlfn.XLOOKUP(A291,'BBG Data'!A:A,'BBG Data'!J:J)</f>
        <v>571261110.57351744</v>
      </c>
      <c r="L291" s="2">
        <v>90</v>
      </c>
      <c r="M291" s="2">
        <f>M290-M290*$M$1*_xlfn.XLOOKUP(A291,'BBG Data'!A:A,'BBG Data'!F:F)</f>
        <v>8135673001.8536901</v>
      </c>
      <c r="N291" s="2">
        <f>N290-N290*O291/360*_xlfn.XLOOKUP('Tether Assets'!A291,'BBG Data'!A:A,'BBG Data'!V:V)</f>
        <v>54603063191.703331</v>
      </c>
      <c r="O291">
        <v>90</v>
      </c>
      <c r="P291" s="2">
        <f>P290-P290*Q291/360*_xlfn.XLOOKUP(A291,'BBG Data'!A:A,'BBG Data'!AF:AF)</f>
        <v>70587050.38359268</v>
      </c>
      <c r="Q291" s="2">
        <v>450</v>
      </c>
      <c r="R291" s="21">
        <v>5504292639</v>
      </c>
      <c r="S291" s="2">
        <f>S290-S290*T291/360*_xlfn.XLOOKUP('Tether Assets'!A291,'BBG Data'!A:A,'BBG Data'!AB:AB)</f>
        <v>111769992.54188401</v>
      </c>
      <c r="T291" s="15">
        <v>180</v>
      </c>
      <c r="U291" s="21">
        <f t="shared" si="27"/>
        <v>1676229360</v>
      </c>
      <c r="V291" s="2">
        <f t="shared" si="24"/>
        <v>85333115728.823532</v>
      </c>
      <c r="W291" s="25">
        <f t="shared" si="25"/>
        <v>0.10529089258133417</v>
      </c>
      <c r="X291" s="2">
        <f t="shared" si="26"/>
        <v>0.63988127850885079</v>
      </c>
      <c r="Y291" s="13">
        <f>USDT_FinalReserves!G290/USDT_FinalReserves!$F290</f>
        <v>3.8490487676241893E-2</v>
      </c>
      <c r="Z291" s="2">
        <v>86990319175.92363</v>
      </c>
      <c r="AA291" s="2">
        <v>83642019367.730392</v>
      </c>
    </row>
    <row r="292" spans="1:27" s="2" customFormat="1" x14ac:dyDescent="0.3">
      <c r="A292" s="1">
        <v>45123</v>
      </c>
      <c r="B292">
        <v>0</v>
      </c>
      <c r="C292" s="20">
        <v>77327.175645635827</v>
      </c>
      <c r="D292" s="20">
        <f>_xlfn.XLOOKUP(A292,'BBG Data'!A:A,'BBG Data'!B:B)</f>
        <v>30287.41</v>
      </c>
      <c r="E292" s="21">
        <f t="shared" si="22"/>
        <v>2342039872.9213872</v>
      </c>
      <c r="F292" s="21">
        <v>1703814.7414489281</v>
      </c>
      <c r="G292">
        <f>_xlfn.XLOOKUP(A292,'BBG Data'!A:A,'BBG Data'!C:C)</f>
        <v>1955.21</v>
      </c>
      <c r="H292" s="2">
        <f t="shared" si="23"/>
        <v>3331315620.6283588</v>
      </c>
      <c r="I292" s="21">
        <v>90811797</v>
      </c>
      <c r="J292" s="2">
        <f>J291-$J$1*J291*_xlfn.XLOOKUP(A292,'BBG Data'!A:A,'BBG Data'!F:F)</f>
        <v>8893988124.834116</v>
      </c>
      <c r="K292" s="2">
        <f>K291-K291*L292/360*_xlfn.XLOOKUP(A292,'BBG Data'!A:A,'BBG Data'!J:J)</f>
        <v>571261110.57351744</v>
      </c>
      <c r="L292" s="2">
        <v>90</v>
      </c>
      <c r="M292" s="2">
        <f>M291-M291*$M$1*_xlfn.XLOOKUP(A292,'BBG Data'!A:A,'BBG Data'!F:F)</f>
        <v>8135673001.8536901</v>
      </c>
      <c r="N292" s="2">
        <f>N291-N291*O292/360*_xlfn.XLOOKUP('Tether Assets'!A292,'BBG Data'!A:A,'BBG Data'!V:V)</f>
        <v>54603063191.703331</v>
      </c>
      <c r="O292">
        <v>90</v>
      </c>
      <c r="P292" s="2">
        <f>P291-P291*Q292/360*_xlfn.XLOOKUP(A292,'BBG Data'!A:A,'BBG Data'!AF:AF)</f>
        <v>70587050.38359268</v>
      </c>
      <c r="Q292" s="2">
        <v>450</v>
      </c>
      <c r="R292" s="21">
        <v>5504292639</v>
      </c>
      <c r="S292" s="2">
        <f>S291-S291*T292/360*_xlfn.XLOOKUP('Tether Assets'!A292,'BBG Data'!A:A,'BBG Data'!AB:AB)</f>
        <v>111769992.54188401</v>
      </c>
      <c r="T292" s="15">
        <v>180</v>
      </c>
      <c r="U292" s="21">
        <f t="shared" si="27"/>
        <v>1676229360</v>
      </c>
      <c r="V292" s="2">
        <f t="shared" si="24"/>
        <v>85331031761.43988</v>
      </c>
      <c r="W292" s="25">
        <f t="shared" si="25"/>
        <v>0.10529346401146229</v>
      </c>
      <c r="X292" s="2">
        <f t="shared" si="26"/>
        <v>0.63989690578636405</v>
      </c>
      <c r="Y292" s="13">
        <f>USDT_FinalReserves!G291/USDT_FinalReserves!$F291</f>
        <v>3.8372579809049019E-2</v>
      </c>
      <c r="Z292" s="2">
        <v>87002442841.905228</v>
      </c>
      <c r="AA292" s="2">
        <v>83663934660.371994</v>
      </c>
    </row>
    <row r="293" spans="1:27" s="2" customFormat="1" x14ac:dyDescent="0.3">
      <c r="A293" s="1">
        <v>45124</v>
      </c>
      <c r="B293">
        <v>0</v>
      </c>
      <c r="C293" s="20">
        <v>77327.175645635827</v>
      </c>
      <c r="D293" s="20">
        <f>_xlfn.XLOOKUP(A293,'BBG Data'!A:A,'BBG Data'!B:B)</f>
        <v>29931.93</v>
      </c>
      <c r="E293" s="21">
        <f t="shared" si="22"/>
        <v>2314551608.5228763</v>
      </c>
      <c r="F293" s="21">
        <v>1703814.7414489281</v>
      </c>
      <c r="G293">
        <f>_xlfn.XLOOKUP(A293,'BBG Data'!A:A,'BBG Data'!C:C)</f>
        <v>1955.04</v>
      </c>
      <c r="H293" s="2">
        <f t="shared" si="23"/>
        <v>3331025972.1223125</v>
      </c>
      <c r="I293" s="21">
        <v>90811797</v>
      </c>
      <c r="J293" s="2">
        <f>J292-$J$1*J292*_xlfn.XLOOKUP(A293,'BBG Data'!A:A,'BBG Data'!F:F)</f>
        <v>8893741069.608427</v>
      </c>
      <c r="K293" s="2">
        <f>K292-K292*L293/360*_xlfn.XLOOKUP(A293,'BBG Data'!A:A,'BBG Data'!J:J)</f>
        <v>569800110.28322566</v>
      </c>
      <c r="L293" s="2">
        <v>90</v>
      </c>
      <c r="M293" s="2">
        <f>M292-M292*$M$1*_xlfn.XLOOKUP(A293,'BBG Data'!A:A,'BBG Data'!F:F)</f>
        <v>8135221020.0202541</v>
      </c>
      <c r="N293" s="2">
        <f>N292-N292*O293/360*_xlfn.XLOOKUP('Tether Assets'!A293,'BBG Data'!A:A,'BBG Data'!V:V)</f>
        <v>54439254002.128212</v>
      </c>
      <c r="O293">
        <v>90</v>
      </c>
      <c r="P293" s="2">
        <f>P292-P292*Q293/360*_xlfn.XLOOKUP(A293,'BBG Data'!A:A,'BBG Data'!AF:AF)</f>
        <v>69792946.066777304</v>
      </c>
      <c r="Q293" s="2">
        <v>450</v>
      </c>
      <c r="R293" s="21">
        <v>5504292639</v>
      </c>
      <c r="S293" s="2">
        <f>S292-S292*T293/360*_xlfn.XLOOKUP('Tether Assets'!A293,'BBG Data'!A:A,'BBG Data'!AB:AB)</f>
        <v>114927494.83119221</v>
      </c>
      <c r="T293" s="15">
        <v>180</v>
      </c>
      <c r="U293" s="21">
        <f t="shared" si="27"/>
        <v>1676229360</v>
      </c>
      <c r="V293" s="2">
        <f t="shared" si="24"/>
        <v>85139648019.583267</v>
      </c>
      <c r="W293" s="25">
        <f t="shared" si="25"/>
        <v>0.10552724935557473</v>
      </c>
      <c r="X293" s="2">
        <f t="shared" si="26"/>
        <v>0.63941131151501174</v>
      </c>
      <c r="Y293" s="13">
        <f>USDT_FinalReserves!G292/USDT_FinalReserves!$F292</f>
        <v>3.6234493653605974E-2</v>
      </c>
      <c r="Z293" s="2">
        <v>86649500502.534409</v>
      </c>
      <c r="AA293" s="2">
        <v>83509799726.487198</v>
      </c>
    </row>
    <row r="294" spans="1:27" s="2" customFormat="1" x14ac:dyDescent="0.3">
      <c r="A294" s="1">
        <v>45125</v>
      </c>
      <c r="B294">
        <v>0</v>
      </c>
      <c r="C294" s="20">
        <v>77327.175645635827</v>
      </c>
      <c r="D294" s="20">
        <f>_xlfn.XLOOKUP(A294,'BBG Data'!A:A,'BBG Data'!B:B)</f>
        <v>29784.080000000002</v>
      </c>
      <c r="E294" s="21">
        <f t="shared" si="22"/>
        <v>2303118785.6036692</v>
      </c>
      <c r="F294" s="21">
        <v>1703814.7414489281</v>
      </c>
      <c r="G294">
        <f>_xlfn.XLOOKUP(A294,'BBG Data'!A:A,'BBG Data'!C:C)</f>
        <v>1978.72</v>
      </c>
      <c r="H294" s="2">
        <f t="shared" si="23"/>
        <v>3371372305.1998229</v>
      </c>
      <c r="I294" s="21">
        <v>90811797</v>
      </c>
      <c r="J294" s="2">
        <f>J293-$J$1*J293*_xlfn.XLOOKUP(A294,'BBG Data'!A:A,'BBG Data'!F:F)</f>
        <v>8893741069.608427</v>
      </c>
      <c r="K294" s="2">
        <f>K293-K293*L294/360*_xlfn.XLOOKUP(A294,'BBG Data'!A:A,'BBG Data'!J:J)</f>
        <v>568942561.11724949</v>
      </c>
      <c r="L294" s="2">
        <v>90</v>
      </c>
      <c r="M294" s="2">
        <f>M293-M293*$M$1*_xlfn.XLOOKUP(A294,'BBG Data'!A:A,'BBG Data'!F:F)</f>
        <v>8135221020.0202541</v>
      </c>
      <c r="N294" s="2">
        <f>N293-N293*O294/360*_xlfn.XLOOKUP('Tether Assets'!A294,'BBG Data'!A:A,'BBG Data'!V:V)</f>
        <v>54398424561.626617</v>
      </c>
      <c r="O294">
        <v>90</v>
      </c>
      <c r="P294" s="2">
        <f>P293-P293*Q294/360*_xlfn.XLOOKUP(A294,'BBG Data'!A:A,'BBG Data'!AF:AF)</f>
        <v>69618463.701610297</v>
      </c>
      <c r="Q294" s="2">
        <v>450</v>
      </c>
      <c r="R294" s="21">
        <v>5504292639</v>
      </c>
      <c r="S294" s="2">
        <f>S293-S293*T294/360*_xlfn.XLOOKUP('Tether Assets'!A294,'BBG Data'!A:A,'BBG Data'!AB:AB)</f>
        <v>114640176.09411423</v>
      </c>
      <c r="T294" s="15">
        <v>180</v>
      </c>
      <c r="U294" s="21">
        <f t="shared" si="27"/>
        <v>1676229360</v>
      </c>
      <c r="V294" s="2">
        <f t="shared" si="24"/>
        <v>85126412738.971771</v>
      </c>
      <c r="W294" s="25">
        <f t="shared" si="25"/>
        <v>0.10554365651655381</v>
      </c>
      <c r="X294" s="2">
        <f t="shared" si="26"/>
        <v>0.63903109283403936</v>
      </c>
      <c r="Y294" s="13">
        <f>USDT_FinalReserves!G293/USDT_FinalReserves!$F293</f>
        <v>3.8246556032102648E-2</v>
      </c>
      <c r="Z294" s="2">
        <v>87073751755.74646</v>
      </c>
      <c r="AA294" s="2">
        <v>83743480630.294907</v>
      </c>
    </row>
    <row r="295" spans="1:27" s="2" customFormat="1" x14ac:dyDescent="0.3">
      <c r="A295" s="1">
        <v>45126</v>
      </c>
      <c r="B295">
        <v>0</v>
      </c>
      <c r="C295" s="20">
        <v>77327.175645635827</v>
      </c>
      <c r="D295" s="20">
        <f>_xlfn.XLOOKUP(A295,'BBG Data'!A:A,'BBG Data'!B:B)</f>
        <v>29966.89</v>
      </c>
      <c r="E295" s="21">
        <f t="shared" si="22"/>
        <v>2317254966.5834479</v>
      </c>
      <c r="F295" s="21">
        <v>1703814.7414489281</v>
      </c>
      <c r="G295">
        <f>_xlfn.XLOOKUP(A295,'BBG Data'!A:A,'BBG Data'!C:C)</f>
        <v>1976.64</v>
      </c>
      <c r="H295" s="2">
        <f t="shared" si="23"/>
        <v>3367828370.5376096</v>
      </c>
      <c r="I295" s="21">
        <v>90811797</v>
      </c>
      <c r="J295" s="2">
        <f>J294-$J$1*J294*_xlfn.XLOOKUP(A295,'BBG Data'!A:A,'BBG Data'!F:F)</f>
        <v>8893988117.9714718</v>
      </c>
      <c r="K295" s="2">
        <f>K294-K294*L295/360*_xlfn.XLOOKUP(A295,'BBG Data'!A:A,'BBG Data'!J:J)</f>
        <v>567892862.09198809</v>
      </c>
      <c r="L295" s="2">
        <v>90</v>
      </c>
      <c r="M295" s="2">
        <f>M294-M294*$M$1*_xlfn.XLOOKUP(A295,'BBG Data'!A:A,'BBG Data'!F:F)</f>
        <v>8135672976.7435884</v>
      </c>
      <c r="N295" s="2">
        <f>N294-N294*O295/360*_xlfn.XLOOKUP('Tether Assets'!A295,'BBG Data'!A:A,'BBG Data'!V:V)</f>
        <v>54276028106.362968</v>
      </c>
      <c r="O295">
        <v>90</v>
      </c>
      <c r="P295" s="2">
        <f>P294-P294*Q295/360*_xlfn.XLOOKUP(A295,'BBG Data'!A:A,'BBG Data'!AF:AF)</f>
        <v>71097856.055269539</v>
      </c>
      <c r="Q295" s="2">
        <v>450</v>
      </c>
      <c r="R295" s="21">
        <v>5504292639</v>
      </c>
      <c r="S295" s="2">
        <f>S294-S294*T295/360*_xlfn.XLOOKUP('Tether Assets'!A295,'BBG Data'!A:A,'BBG Data'!AB:AB)</f>
        <v>115442657.32677305</v>
      </c>
      <c r="T295" s="15">
        <v>180</v>
      </c>
      <c r="U295" s="21">
        <f t="shared" si="27"/>
        <v>1676229360</v>
      </c>
      <c r="V295" s="2">
        <f t="shared" si="24"/>
        <v>85016539709.673126</v>
      </c>
      <c r="W295" s="25">
        <f t="shared" si="25"/>
        <v>0.10568296411091391</v>
      </c>
      <c r="X295" s="2">
        <f t="shared" si="26"/>
        <v>0.63841728082221016</v>
      </c>
      <c r="Y295" s="13">
        <f>USDT_FinalReserves!G294/USDT_FinalReserves!$F294</f>
        <v>3.7153313861605822E-2</v>
      </c>
      <c r="Z295" s="2">
        <v>87023961406.504532</v>
      </c>
      <c r="AA295" s="2">
        <v>83790732854.888397</v>
      </c>
    </row>
    <row r="296" spans="1:27" s="2" customFormat="1" x14ac:dyDescent="0.3">
      <c r="A296" s="1">
        <v>45127</v>
      </c>
      <c r="B296">
        <v>0</v>
      </c>
      <c r="C296" s="20">
        <v>77327.175645635827</v>
      </c>
      <c r="D296" s="20">
        <f>_xlfn.XLOOKUP(A296,'BBG Data'!A:A,'BBG Data'!B:B)</f>
        <v>29737.02</v>
      </c>
      <c r="E296" s="21">
        <f t="shared" si="22"/>
        <v>2299479768.7177854</v>
      </c>
      <c r="F296" s="21">
        <v>1703814.7414489281</v>
      </c>
      <c r="G296">
        <f>_xlfn.XLOOKUP(A296,'BBG Data'!A:A,'BBG Data'!C:C)</f>
        <v>1969.53</v>
      </c>
      <c r="H296" s="2">
        <f t="shared" si="23"/>
        <v>3355714247.7259073</v>
      </c>
      <c r="I296" s="21">
        <v>90811797</v>
      </c>
      <c r="J296" s="2">
        <f>J295-$J$1*J295*_xlfn.XLOOKUP(A296,'BBG Data'!A:A,'BBG Data'!F:F)</f>
        <v>8893741062.7459717</v>
      </c>
      <c r="K296" s="2">
        <f>K295-K295*L296/360*_xlfn.XLOOKUP(A296,'BBG Data'!A:A,'BBG Data'!J:J)</f>
        <v>566182084.84493589</v>
      </c>
      <c r="L296" s="2">
        <v>90</v>
      </c>
      <c r="M296" s="2">
        <f>M295-M295*$M$1*_xlfn.XLOOKUP(A296,'BBG Data'!A:A,'BBG Data'!F:F)</f>
        <v>8135220994.9115467</v>
      </c>
      <c r="N296" s="2">
        <f>N295-N295*O296/360*_xlfn.XLOOKUP('Tether Assets'!A296,'BBG Data'!A:A,'BBG Data'!V:V)</f>
        <v>54289597113.389549</v>
      </c>
      <c r="O296">
        <v>90</v>
      </c>
      <c r="P296" s="2">
        <f>P295-P295*Q296/360*_xlfn.XLOOKUP(A296,'BBG Data'!A:A,'BBG Data'!AF:AF)</f>
        <v>69053792.69368057</v>
      </c>
      <c r="Q296" s="2">
        <v>450</v>
      </c>
      <c r="R296" s="21">
        <v>5504292639</v>
      </c>
      <c r="S296" s="2">
        <f>S295-S295*T296/360*_xlfn.XLOOKUP('Tether Assets'!A296,'BBG Data'!A:A,'BBG Data'!AB:AB)</f>
        <v>114299775.019238</v>
      </c>
      <c r="T296" s="15">
        <v>180</v>
      </c>
      <c r="U296" s="21">
        <f t="shared" si="27"/>
        <v>1676229360</v>
      </c>
      <c r="V296" s="2">
        <f t="shared" si="24"/>
        <v>84994622636.04863</v>
      </c>
      <c r="W296" s="25">
        <f t="shared" si="25"/>
        <v>0.10570730925200164</v>
      </c>
      <c r="X296" s="2">
        <f t="shared" si="26"/>
        <v>0.63874155128449017</v>
      </c>
      <c r="Y296" s="13">
        <f>USDT_FinalReserves!G295/USDT_FinalReserves!$F295</f>
        <v>3.8148100979605554E-2</v>
      </c>
      <c r="Z296" s="2">
        <v>87055070775.836838</v>
      </c>
      <c r="AA296" s="2">
        <v>83734085145.093506</v>
      </c>
    </row>
    <row r="297" spans="1:27" s="2" customFormat="1" x14ac:dyDescent="0.3">
      <c r="A297" s="1">
        <v>45128</v>
      </c>
      <c r="B297">
        <v>0</v>
      </c>
      <c r="C297" s="20">
        <v>77327.175645635827</v>
      </c>
      <c r="D297" s="20">
        <f>_xlfn.XLOOKUP(A297,'BBG Data'!A:A,'BBG Data'!B:B)</f>
        <v>29883.66</v>
      </c>
      <c r="E297" s="21">
        <f t="shared" si="22"/>
        <v>2310819025.7544618</v>
      </c>
      <c r="F297" s="21">
        <v>1703814.7414489281</v>
      </c>
      <c r="G297">
        <f>_xlfn.XLOOKUP(A297,'BBG Data'!A:A,'BBG Data'!C:C)</f>
        <v>1961.94</v>
      </c>
      <c r="H297" s="2">
        <f t="shared" si="23"/>
        <v>3342782293.8383102</v>
      </c>
      <c r="I297" s="21">
        <v>90811797</v>
      </c>
      <c r="J297" s="2">
        <f>J296-$J$1*J296*_xlfn.XLOOKUP(A297,'BBG Data'!A:A,'BBG Data'!F:F)</f>
        <v>8893988111.1088257</v>
      </c>
      <c r="K297" s="2">
        <f>K296-K296*L297/360*_xlfn.XLOOKUP(A297,'BBG Data'!A:A,'BBG Data'!J:J)</f>
        <v>565383768.1053046</v>
      </c>
      <c r="L297" s="2">
        <v>90</v>
      </c>
      <c r="M297" s="2">
        <f>M296-M296*$M$1*_xlfn.XLOOKUP(A297,'BBG Data'!A:A,'BBG Data'!F:F)</f>
        <v>8135672951.6334858</v>
      </c>
      <c r="N297" s="2">
        <f>N296-N296*O297/360*_xlfn.XLOOKUP('Tether Assets'!A297,'BBG Data'!A:A,'BBG Data'!V:V)</f>
        <v>54208162717.719475</v>
      </c>
      <c r="O297">
        <v>90</v>
      </c>
      <c r="P297" s="2">
        <f>P296-P296*Q297/360*_xlfn.XLOOKUP(A297,'BBG Data'!A:A,'BBG Data'!AF:AF)</f>
        <v>69571696.138883114</v>
      </c>
      <c r="Q297" s="2">
        <v>450</v>
      </c>
      <c r="R297" s="21">
        <v>5504292639</v>
      </c>
      <c r="S297" s="2">
        <f>S296-S296*T297/360*_xlfn.XLOOKUP('Tether Assets'!A297,'BBG Data'!A:A,'BBG Data'!AB:AB)</f>
        <v>112773873.02273117</v>
      </c>
      <c r="T297" s="15">
        <v>180</v>
      </c>
      <c r="U297" s="21">
        <f t="shared" si="27"/>
        <v>1676229360</v>
      </c>
      <c r="V297" s="2">
        <f t="shared" si="24"/>
        <v>84910488233.321472</v>
      </c>
      <c r="W297" s="25">
        <f t="shared" si="25"/>
        <v>0.10581495990718984</v>
      </c>
      <c r="X297" s="2">
        <f t="shared" si="26"/>
        <v>0.63841539302852024</v>
      </c>
      <c r="Y297" s="13">
        <f>USDT_FinalReserves!G296/USDT_FinalReserves!$F296</f>
        <v>3.7443249411515632E-2</v>
      </c>
      <c r="Z297" s="2">
        <v>87100674910.568771</v>
      </c>
      <c r="AA297" s="2">
        <v>83839342615.981003</v>
      </c>
    </row>
    <row r="298" spans="1:27" s="2" customFormat="1" x14ac:dyDescent="0.3">
      <c r="A298" s="1">
        <v>45129</v>
      </c>
      <c r="B298">
        <v>0</v>
      </c>
      <c r="C298" s="20">
        <v>77327.175645635827</v>
      </c>
      <c r="D298" s="20">
        <f>_xlfn.XLOOKUP(A298,'BBG Data'!A:A,'BBG Data'!B:B)</f>
        <v>29833.35</v>
      </c>
      <c r="E298" s="21">
        <f t="shared" si="22"/>
        <v>2306928695.5477295</v>
      </c>
      <c r="F298" s="21">
        <v>1703814.7414489281</v>
      </c>
      <c r="G298">
        <f>_xlfn.XLOOKUP(A298,'BBG Data'!A:A,'BBG Data'!C:C)</f>
        <v>1961.94</v>
      </c>
      <c r="H298" s="2">
        <f t="shared" si="23"/>
        <v>3342782293.8383102</v>
      </c>
      <c r="I298" s="21">
        <v>90811797</v>
      </c>
      <c r="J298" s="2">
        <f>J297-$J$1*J297*_xlfn.XLOOKUP(A298,'BBG Data'!A:A,'BBG Data'!F:F)</f>
        <v>8893988111.1088257</v>
      </c>
      <c r="K298" s="2">
        <f>K297-K297*L298/360*_xlfn.XLOOKUP(A298,'BBG Data'!A:A,'BBG Data'!J:J)</f>
        <v>565383768.1053046</v>
      </c>
      <c r="L298" s="2">
        <v>90</v>
      </c>
      <c r="M298" s="2">
        <f>M297-M297*$M$1*_xlfn.XLOOKUP(A298,'BBG Data'!A:A,'BBG Data'!F:F)</f>
        <v>8135672951.6334858</v>
      </c>
      <c r="N298" s="2">
        <f>N297-N297*O298/360*_xlfn.XLOOKUP('Tether Assets'!A298,'BBG Data'!A:A,'BBG Data'!V:V)</f>
        <v>54208162717.719475</v>
      </c>
      <c r="O298">
        <v>90</v>
      </c>
      <c r="P298" s="2">
        <f>P297-P297*Q298/360*_xlfn.XLOOKUP(A298,'BBG Data'!A:A,'BBG Data'!AF:AF)</f>
        <v>69571696.138883114</v>
      </c>
      <c r="Q298" s="2">
        <v>450</v>
      </c>
      <c r="R298" s="21">
        <v>5504292639</v>
      </c>
      <c r="S298" s="2">
        <f>S297-S297*T298/360*_xlfn.XLOOKUP('Tether Assets'!A298,'BBG Data'!A:A,'BBG Data'!AB:AB)</f>
        <v>112773873.02273117</v>
      </c>
      <c r="T298" s="15">
        <v>180</v>
      </c>
      <c r="U298" s="21">
        <f t="shared" si="27"/>
        <v>1676229360</v>
      </c>
      <c r="V298" s="2">
        <f t="shared" si="24"/>
        <v>84906597903.114746</v>
      </c>
      <c r="W298" s="25">
        <f t="shared" si="25"/>
        <v>0.10581980823635408</v>
      </c>
      <c r="X298" s="2">
        <f t="shared" si="26"/>
        <v>0.63844464454429495</v>
      </c>
      <c r="Y298" s="13">
        <f>USDT_FinalReserves!G297/USDT_FinalReserves!$F297</f>
        <v>3.8352004574221318E-2</v>
      </c>
      <c r="Z298" s="2">
        <v>87125780654.130722</v>
      </c>
      <c r="AA298" s="2">
        <v>83784332315.950897</v>
      </c>
    </row>
    <row r="299" spans="1:27" s="2" customFormat="1" x14ac:dyDescent="0.3">
      <c r="A299" s="1">
        <v>45130</v>
      </c>
      <c r="B299">
        <v>0</v>
      </c>
      <c r="C299" s="20">
        <v>77327.175645635827</v>
      </c>
      <c r="D299" s="20">
        <f>_xlfn.XLOOKUP(A299,'BBG Data'!A:A,'BBG Data'!B:B)</f>
        <v>30144.880000000001</v>
      </c>
      <c r="E299" s="21">
        <f t="shared" si="22"/>
        <v>2331018430.5766144</v>
      </c>
      <c r="F299" s="21">
        <v>1703814.7414489281</v>
      </c>
      <c r="G299">
        <f>_xlfn.XLOOKUP(A299,'BBG Data'!A:A,'BBG Data'!C:C)</f>
        <v>1961.94</v>
      </c>
      <c r="H299" s="2">
        <f t="shared" si="23"/>
        <v>3342782293.8383102</v>
      </c>
      <c r="I299" s="21">
        <v>90811797</v>
      </c>
      <c r="J299" s="2">
        <f>J298-$J$1*J298*_xlfn.XLOOKUP(A299,'BBG Data'!A:A,'BBG Data'!F:F)</f>
        <v>8893988111.1088257</v>
      </c>
      <c r="K299" s="2">
        <f>K298-K298*L299/360*_xlfn.XLOOKUP(A299,'BBG Data'!A:A,'BBG Data'!J:J)</f>
        <v>565383768.1053046</v>
      </c>
      <c r="L299" s="2">
        <v>90</v>
      </c>
      <c r="M299" s="2">
        <f>M298-M298*$M$1*_xlfn.XLOOKUP(A299,'BBG Data'!A:A,'BBG Data'!F:F)</f>
        <v>8135672951.6334858</v>
      </c>
      <c r="N299" s="2">
        <f>N298-N298*O299/360*_xlfn.XLOOKUP('Tether Assets'!A299,'BBG Data'!A:A,'BBG Data'!V:V)</f>
        <v>54208162717.719475</v>
      </c>
      <c r="O299">
        <v>90</v>
      </c>
      <c r="P299" s="2">
        <f>P298-P298*Q299/360*_xlfn.XLOOKUP(A299,'BBG Data'!A:A,'BBG Data'!AF:AF)</f>
        <v>69571696.138883114</v>
      </c>
      <c r="Q299" s="2">
        <v>450</v>
      </c>
      <c r="R299" s="21">
        <v>5504292639</v>
      </c>
      <c r="S299" s="2">
        <f>S298-S298*T299/360*_xlfn.XLOOKUP('Tether Assets'!A299,'BBG Data'!A:A,'BBG Data'!AB:AB)</f>
        <v>112773873.02273117</v>
      </c>
      <c r="T299" s="15">
        <v>180</v>
      </c>
      <c r="U299" s="21">
        <f t="shared" si="27"/>
        <v>1676229360</v>
      </c>
      <c r="V299" s="2">
        <f t="shared" si="24"/>
        <v>84930687638.143631</v>
      </c>
      <c r="W299" s="25">
        <f t="shared" si="25"/>
        <v>0.10578979351244083</v>
      </c>
      <c r="X299" s="2">
        <f t="shared" si="26"/>
        <v>0.63826355614450225</v>
      </c>
      <c r="Y299" s="13">
        <f>USDT_FinalReserves!G298/USDT_FinalReserves!$F298</f>
        <v>3.8668813527348751E-2</v>
      </c>
      <c r="Z299" s="2">
        <v>87175653598.831253</v>
      </c>
      <c r="AA299" s="2">
        <v>83804674505.693298</v>
      </c>
    </row>
    <row r="300" spans="1:27" s="2" customFormat="1" x14ac:dyDescent="0.3">
      <c r="A300" s="1">
        <v>45131</v>
      </c>
      <c r="B300">
        <v>0</v>
      </c>
      <c r="C300" s="20">
        <v>77327.175645635827</v>
      </c>
      <c r="D300" s="20">
        <f>_xlfn.XLOOKUP(A300,'BBG Data'!A:A,'BBG Data'!B:B)</f>
        <v>29145.13</v>
      </c>
      <c r="E300" s="21">
        <f t="shared" si="22"/>
        <v>2253710586.7248902</v>
      </c>
      <c r="F300" s="21">
        <v>1703814.7414489281</v>
      </c>
      <c r="G300">
        <f>_xlfn.XLOOKUP(A300,'BBG Data'!A:A,'BBG Data'!C:C)</f>
        <v>1954.73</v>
      </c>
      <c r="H300" s="2">
        <f t="shared" si="23"/>
        <v>3330497789.5524635</v>
      </c>
      <c r="I300" s="21">
        <v>90811797</v>
      </c>
      <c r="J300" s="2">
        <f>J299-$J$1*J299*_xlfn.XLOOKUP(A300,'BBG Data'!A:A,'BBG Data'!F:F)</f>
        <v>8893988111.1088257</v>
      </c>
      <c r="K300" s="2">
        <f>K299-K299*L300/360*_xlfn.XLOOKUP(A300,'BBG Data'!A:A,'BBG Data'!J:J)</f>
        <v>565464335.29225957</v>
      </c>
      <c r="L300" s="2">
        <v>90</v>
      </c>
      <c r="M300" s="2">
        <f>M299-M299*$M$1*_xlfn.XLOOKUP(A300,'BBG Data'!A:A,'BBG Data'!F:F)</f>
        <v>8135672951.6334858</v>
      </c>
      <c r="N300" s="2">
        <f>N299-N299*O300/360*_xlfn.XLOOKUP('Tether Assets'!A300,'BBG Data'!A:A,'BBG Data'!V:V)</f>
        <v>54167506595.681183</v>
      </c>
      <c r="O300">
        <v>90</v>
      </c>
      <c r="P300" s="2">
        <f>P299-P299*Q300/360*_xlfn.XLOOKUP(A300,'BBG Data'!A:A,'BBG Data'!AF:AF)</f>
        <v>65136500.510029376</v>
      </c>
      <c r="Q300" s="2">
        <v>450</v>
      </c>
      <c r="R300" s="21">
        <v>5504292639</v>
      </c>
      <c r="S300" s="2">
        <f>S299-S299*T300/360*_xlfn.XLOOKUP('Tether Assets'!A300,'BBG Data'!A:A,'BBG Data'!AB:AB)</f>
        <v>111629218.21155041</v>
      </c>
      <c r="T300" s="15">
        <v>180</v>
      </c>
      <c r="U300" s="21">
        <f t="shared" si="27"/>
        <v>1676229360</v>
      </c>
      <c r="V300" s="2">
        <f t="shared" si="24"/>
        <v>84794939884.714691</v>
      </c>
      <c r="W300" s="25">
        <f t="shared" si="25"/>
        <v>0.10595915181170432</v>
      </c>
      <c r="X300" s="2">
        <f t="shared" si="26"/>
        <v>0.63880588475357281</v>
      </c>
      <c r="Y300" s="13">
        <f>USDT_FinalReserves!G299/USDT_FinalReserves!$F299</f>
        <v>3.6856637787985216E-2</v>
      </c>
      <c r="Z300" s="2">
        <v>86960769398.987488</v>
      </c>
      <c r="AA300" s="2">
        <v>83755687819.484497</v>
      </c>
    </row>
    <row r="301" spans="1:27" s="2" customFormat="1" x14ac:dyDescent="0.3">
      <c r="A301" s="1">
        <v>45132</v>
      </c>
      <c r="B301">
        <v>0</v>
      </c>
      <c r="C301" s="20">
        <v>77327.175645635827</v>
      </c>
      <c r="D301" s="20">
        <f>_xlfn.XLOOKUP(A301,'BBG Data'!A:A,'BBG Data'!B:B)</f>
        <v>29229.74</v>
      </c>
      <c r="E301" s="21">
        <f t="shared" si="22"/>
        <v>2260253239.0562673</v>
      </c>
      <c r="F301" s="21">
        <v>1703814.7414489281</v>
      </c>
      <c r="G301">
        <f>_xlfn.XLOOKUP(A301,'BBG Data'!A:A,'BBG Data'!C:C)</f>
        <v>1964.96</v>
      </c>
      <c r="H301" s="2">
        <f t="shared" si="23"/>
        <v>3347927814.3574858</v>
      </c>
      <c r="I301" s="21">
        <v>90811797</v>
      </c>
      <c r="J301" s="2">
        <f>J300-$J$1*J300*_xlfn.XLOOKUP(A301,'BBG Data'!A:A,'BBG Data'!F:F)</f>
        <v>8893741055.8835163</v>
      </c>
      <c r="K301" s="2">
        <f>K300-K300*L301/360*_xlfn.XLOOKUP(A301,'BBG Data'!A:A,'BBG Data'!J:J)</f>
        <v>564514355.20896864</v>
      </c>
      <c r="L301" s="2">
        <v>90</v>
      </c>
      <c r="M301" s="2">
        <f>M300-M300*$M$1*_xlfn.XLOOKUP(A301,'BBG Data'!A:A,'BBG Data'!F:F)</f>
        <v>8135220969.8028393</v>
      </c>
      <c r="N301" s="2">
        <f>N300-N300*O301/360*_xlfn.XLOOKUP('Tether Assets'!A301,'BBG Data'!A:A,'BBG Data'!V:V)</f>
        <v>54099797212.436584</v>
      </c>
      <c r="O301">
        <v>90</v>
      </c>
      <c r="P301" s="2">
        <f>P300-P300*Q301/360*_xlfn.XLOOKUP(A301,'BBG Data'!A:A,'BBG Data'!AF:AF)</f>
        <v>64729397.38184163</v>
      </c>
      <c r="Q301" s="2">
        <v>450</v>
      </c>
      <c r="R301" s="21">
        <v>5504292639</v>
      </c>
      <c r="S301" s="2">
        <f>S300-S300*T301/360*_xlfn.XLOOKUP('Tether Assets'!A301,'BBG Data'!A:A,'BBG Data'!AB:AB)</f>
        <v>110747347.38767919</v>
      </c>
      <c r="T301" s="15">
        <v>180</v>
      </c>
      <c r="U301" s="21">
        <f t="shared" si="27"/>
        <v>1676229360</v>
      </c>
      <c r="V301" s="2">
        <f t="shared" si="24"/>
        <v>84748265187.515182</v>
      </c>
      <c r="W301" s="25">
        <f t="shared" si="25"/>
        <v>0.10601459313655767</v>
      </c>
      <c r="X301" s="2">
        <f t="shared" si="26"/>
        <v>0.63835875687525434</v>
      </c>
      <c r="Y301" s="13">
        <f>USDT_FinalReserves!G300/USDT_FinalReserves!$F300</f>
        <v>3.786646552884456E-2</v>
      </c>
      <c r="Z301" s="2">
        <v>87090609099.334839</v>
      </c>
      <c r="AA301" s="2">
        <v>83792795551.9888</v>
      </c>
    </row>
    <row r="302" spans="1:27" s="2" customFormat="1" x14ac:dyDescent="0.3">
      <c r="A302" s="1">
        <v>45133</v>
      </c>
      <c r="B302">
        <v>0</v>
      </c>
      <c r="C302" s="20">
        <v>77327.175645635827</v>
      </c>
      <c r="D302" s="20">
        <f>_xlfn.XLOOKUP(A302,'BBG Data'!A:A,'BBG Data'!B:B)</f>
        <v>29589.43</v>
      </c>
      <c r="E302" s="21">
        <f t="shared" si="22"/>
        <v>2288067050.8642464</v>
      </c>
      <c r="F302" s="21">
        <v>1703814.7414489281</v>
      </c>
      <c r="G302">
        <f>_xlfn.XLOOKUP(A302,'BBG Data'!A:A,'BBG Data'!C:C)</f>
        <v>1972.07</v>
      </c>
      <c r="H302" s="2">
        <f t="shared" si="23"/>
        <v>3360041937.1691875</v>
      </c>
      <c r="I302" s="21">
        <v>90811797</v>
      </c>
      <c r="J302" s="2">
        <f>J301-$J$1*J301*_xlfn.XLOOKUP(A302,'BBG Data'!A:A,'BBG Data'!F:F)</f>
        <v>8893741055.8835163</v>
      </c>
      <c r="K302" s="2">
        <f>K301-K301*L302/360*_xlfn.XLOOKUP(A302,'BBG Data'!A:A,'BBG Data'!J:J)</f>
        <v>563352866.9231261</v>
      </c>
      <c r="L302" s="2">
        <v>90</v>
      </c>
      <c r="M302" s="2">
        <f>M301-M301*$M$1*_xlfn.XLOOKUP(A302,'BBG Data'!A:A,'BBG Data'!F:F)</f>
        <v>8135220969.8028393</v>
      </c>
      <c r="N302" s="2">
        <f>N301-N301*O302/360*_xlfn.XLOOKUP('Tether Assets'!A302,'BBG Data'!A:A,'BBG Data'!V:V)</f>
        <v>54045697415.224144</v>
      </c>
      <c r="O302">
        <v>90</v>
      </c>
      <c r="P302" s="2">
        <f>P301-P301*Q302/360*_xlfn.XLOOKUP(A302,'BBG Data'!A:A,'BBG Data'!AF:AF)</f>
        <v>65538514.849114701</v>
      </c>
      <c r="Q302" s="2">
        <v>450</v>
      </c>
      <c r="R302" s="21">
        <v>5504292639</v>
      </c>
      <c r="S302" s="2">
        <f>S301-S301*T302/360*_xlfn.XLOOKUP('Tether Assets'!A302,'BBG Data'!A:A,'BBG Data'!AB:AB)</f>
        <v>111915731.90261918</v>
      </c>
      <c r="T302" s="15">
        <v>180</v>
      </c>
      <c r="U302" s="21">
        <f t="shared" si="27"/>
        <v>1676229360</v>
      </c>
      <c r="V302" s="2">
        <f t="shared" si="24"/>
        <v>84734909338.61879</v>
      </c>
      <c r="W302" s="25">
        <f t="shared" si="25"/>
        <v>0.10603130307225944</v>
      </c>
      <c r="X302" s="2">
        <f t="shared" si="26"/>
        <v>0.63782091509941907</v>
      </c>
      <c r="Y302" s="13">
        <f>USDT_FinalReserves!G301/USDT_FinalReserves!$F301</f>
        <v>3.8244496999848089E-2</v>
      </c>
      <c r="Z302" s="2">
        <v>87122266017.541946</v>
      </c>
      <c r="AA302" s="2">
        <v>83790318776.214096</v>
      </c>
    </row>
    <row r="303" spans="1:27" s="2" customFormat="1" x14ac:dyDescent="0.3">
      <c r="A303" s="1">
        <v>45134</v>
      </c>
      <c r="B303">
        <v>0</v>
      </c>
      <c r="C303" s="20">
        <v>77327.175645635827</v>
      </c>
      <c r="D303" s="20">
        <f>_xlfn.XLOOKUP(A303,'BBG Data'!A:A,'BBG Data'!B:B)</f>
        <v>29143.93</v>
      </c>
      <c r="E303" s="21">
        <f t="shared" si="22"/>
        <v>2253617794.1141152</v>
      </c>
      <c r="F303" s="21">
        <v>1703814.7414489281</v>
      </c>
      <c r="G303">
        <f>_xlfn.XLOOKUP(A303,'BBG Data'!A:A,'BBG Data'!C:C)</f>
        <v>1946</v>
      </c>
      <c r="H303" s="2">
        <f t="shared" si="23"/>
        <v>3315623486.8596144</v>
      </c>
      <c r="I303" s="21">
        <v>90811797</v>
      </c>
      <c r="J303" s="2">
        <f>J302-$J$1*J302*_xlfn.XLOOKUP(A303,'BBG Data'!A:A,'BBG Data'!F:F)</f>
        <v>8887564846.8169308</v>
      </c>
      <c r="K303" s="2">
        <f>K302-K302*L303/360*_xlfn.XLOOKUP(A303,'BBG Data'!A:A,'BBG Data'!J:J)</f>
        <v>562855708.01806653</v>
      </c>
      <c r="L303" s="2">
        <v>90</v>
      </c>
      <c r="M303" s="2">
        <f>M302-M302*$M$1*_xlfn.XLOOKUP(A303,'BBG Data'!A:A,'BBG Data'!F:F)</f>
        <v>8123922051.7892246</v>
      </c>
      <c r="N303" s="2">
        <f>N302-N302*O303/360*_xlfn.XLOOKUP('Tether Assets'!A303,'BBG Data'!A:A,'BBG Data'!V:V)</f>
        <v>54005163142.162727</v>
      </c>
      <c r="O303">
        <v>90</v>
      </c>
      <c r="P303" s="2">
        <f>P302-P302*Q303/360*_xlfn.XLOOKUP(A303,'BBG Data'!A:A,'BBG Data'!AF:AF)</f>
        <v>63900051.977886796</v>
      </c>
      <c r="Q303" s="2">
        <v>450</v>
      </c>
      <c r="R303" s="21">
        <v>5504292639</v>
      </c>
      <c r="S303" s="2">
        <f>S302-S302*T303/360*_xlfn.XLOOKUP('Tether Assets'!A303,'BBG Data'!A:A,'BBG Data'!AB:AB)</f>
        <v>108748516.68977508</v>
      </c>
      <c r="T303" s="15">
        <v>180</v>
      </c>
      <c r="U303" s="21">
        <f t="shared" si="27"/>
        <v>1676229360</v>
      </c>
      <c r="V303" s="2">
        <f t="shared" si="24"/>
        <v>84592729394.428345</v>
      </c>
      <c r="W303" s="25">
        <f t="shared" si="25"/>
        <v>0.1061365049702284</v>
      </c>
      <c r="X303" s="2">
        <f t="shared" si="26"/>
        <v>0.63841376828443774</v>
      </c>
      <c r="Y303" s="13">
        <f>USDT_FinalReserves!G302/USDT_FinalReserves!$F302</f>
        <v>3.6779840311687462E-2</v>
      </c>
      <c r="Z303" s="2">
        <v>87098542392.460541</v>
      </c>
      <c r="AA303" s="2">
        <v>83895071911.885101</v>
      </c>
    </row>
    <row r="304" spans="1:27" s="2" customFormat="1" x14ac:dyDescent="0.3">
      <c r="A304" s="1">
        <v>45135</v>
      </c>
      <c r="B304">
        <v>0</v>
      </c>
      <c r="C304" s="20">
        <v>77327.175645635827</v>
      </c>
      <c r="D304" s="20">
        <f>_xlfn.XLOOKUP(A304,'BBG Data'!A:A,'BBG Data'!B:B)</f>
        <v>29342.44</v>
      </c>
      <c r="E304" s="21">
        <f t="shared" si="22"/>
        <v>2268968011.7515306</v>
      </c>
      <c r="F304" s="21">
        <v>1703814.7414489281</v>
      </c>
      <c r="G304">
        <f>_xlfn.XLOOKUP(A304,'BBG Data'!A:A,'BBG Data'!C:C)</f>
        <v>1959.49</v>
      </c>
      <c r="H304" s="2">
        <f t="shared" si="23"/>
        <v>3338607947.7217603</v>
      </c>
      <c r="I304" s="21">
        <v>90811797</v>
      </c>
      <c r="J304" s="2">
        <f>J303-$J$1*J303*_xlfn.XLOOKUP(A304,'BBG Data'!A:A,'BBG Data'!F:F)</f>
        <v>8887811723.6182308</v>
      </c>
      <c r="K304" s="2">
        <f>K303-K303*L304/360*_xlfn.XLOOKUP(A304,'BBG Data'!A:A,'BBG Data'!J:J)</f>
        <v>562463116.16172397</v>
      </c>
      <c r="L304" s="2">
        <v>90</v>
      </c>
      <c r="M304" s="2">
        <f>M303-M303*$M$1*_xlfn.XLOOKUP(A304,'BBG Data'!A:A,'BBG Data'!F:F)</f>
        <v>8124373380.7921019</v>
      </c>
      <c r="N304" s="2">
        <f>N303-N303*O304/360*_xlfn.XLOOKUP('Tether Assets'!A304,'BBG Data'!A:A,'BBG Data'!V:V)</f>
        <v>54072669596.090431</v>
      </c>
      <c r="O304">
        <v>90</v>
      </c>
      <c r="P304" s="2">
        <f>P303-P303*Q304/360*_xlfn.XLOOKUP(A304,'BBG Data'!A:A,'BBG Data'!AF:AF)</f>
        <v>65577428.342306316</v>
      </c>
      <c r="Q304" s="2">
        <v>450</v>
      </c>
      <c r="R304" s="21">
        <v>5504292639</v>
      </c>
      <c r="S304" s="2">
        <f>S303-S303*T304/360*_xlfn.XLOOKUP('Tether Assets'!A304,'BBG Data'!A:A,'BBG Data'!AB:AB)</f>
        <v>112549277.34808269</v>
      </c>
      <c r="T304" s="15">
        <v>180</v>
      </c>
      <c r="U304" s="21">
        <f t="shared" si="27"/>
        <v>1676229360</v>
      </c>
      <c r="V304" s="2">
        <f t="shared" si="24"/>
        <v>84704354277.826157</v>
      </c>
      <c r="W304" s="25">
        <f t="shared" si="25"/>
        <v>0.10599955099319668</v>
      </c>
      <c r="X304" s="2">
        <f t="shared" si="26"/>
        <v>0.6383694209949905</v>
      </c>
      <c r="Y304" s="13">
        <f>USDT_FinalReserves!G303/USDT_FinalReserves!$F303</f>
        <v>3.9663282774743819E-2</v>
      </c>
      <c r="Z304" s="2">
        <v>87242058750.128876</v>
      </c>
      <c r="AA304" s="2">
        <v>83781752304.071701</v>
      </c>
    </row>
    <row r="305" spans="1:27" s="2" customFormat="1" x14ac:dyDescent="0.3">
      <c r="A305" s="1">
        <v>45136</v>
      </c>
      <c r="B305">
        <v>0</v>
      </c>
      <c r="C305" s="20">
        <v>77327.175645635827</v>
      </c>
      <c r="D305" s="20">
        <f>_xlfn.XLOOKUP(A305,'BBG Data'!A:A,'BBG Data'!B:B)</f>
        <v>29356.5</v>
      </c>
      <c r="E305" s="21">
        <f t="shared" si="22"/>
        <v>2270055231.8411083</v>
      </c>
      <c r="F305" s="21">
        <v>1703814.7414489281</v>
      </c>
      <c r="G305">
        <f>_xlfn.XLOOKUP(A305,'BBG Data'!A:A,'BBG Data'!C:C)</f>
        <v>1959.49</v>
      </c>
      <c r="H305" s="2">
        <f t="shared" si="23"/>
        <v>3338607947.7217603</v>
      </c>
      <c r="I305" s="21">
        <v>90811797</v>
      </c>
      <c r="J305" s="2">
        <f>J304-$J$1*J304*_xlfn.XLOOKUP(A305,'BBG Data'!A:A,'BBG Data'!F:F)</f>
        <v>8887811723.6182308</v>
      </c>
      <c r="K305" s="2">
        <f>K304-K304*L305/360*_xlfn.XLOOKUP(A305,'BBG Data'!A:A,'BBG Data'!J:J)</f>
        <v>562463116.16172397</v>
      </c>
      <c r="L305" s="2">
        <v>90</v>
      </c>
      <c r="M305" s="2">
        <f>M304-M304*$M$1*_xlfn.XLOOKUP(A305,'BBG Data'!A:A,'BBG Data'!F:F)</f>
        <v>8124373380.7921019</v>
      </c>
      <c r="N305" s="2">
        <f>N304-N304*O305/360*_xlfn.XLOOKUP('Tether Assets'!A305,'BBG Data'!A:A,'BBG Data'!V:V)</f>
        <v>54072669596.090431</v>
      </c>
      <c r="O305">
        <v>90</v>
      </c>
      <c r="P305" s="2">
        <f>P304-P304*Q305/360*_xlfn.XLOOKUP(A305,'BBG Data'!A:A,'BBG Data'!AF:AF)</f>
        <v>65577428.342306316</v>
      </c>
      <c r="Q305" s="2">
        <v>450</v>
      </c>
      <c r="R305" s="21">
        <v>5504292639</v>
      </c>
      <c r="S305" s="2">
        <f>S304-S304*T305/360*_xlfn.XLOOKUP('Tether Assets'!A305,'BBG Data'!A:A,'BBG Data'!AB:AB)</f>
        <v>112549277.34808269</v>
      </c>
      <c r="T305" s="15">
        <v>180</v>
      </c>
      <c r="U305" s="21">
        <f t="shared" si="27"/>
        <v>1676229360</v>
      </c>
      <c r="V305" s="2">
        <f t="shared" si="24"/>
        <v>84705441497.915741</v>
      </c>
      <c r="W305" s="25">
        <f t="shared" si="25"/>
        <v>0.10599819045673894</v>
      </c>
      <c r="X305" s="2">
        <f t="shared" si="26"/>
        <v>0.63836122732942657</v>
      </c>
      <c r="Y305" s="13">
        <f>USDT_FinalReserves!G304/USDT_FinalReserves!$F304</f>
        <v>3.840840672484671E-2</v>
      </c>
      <c r="Z305" s="2">
        <v>87176164555.236176</v>
      </c>
      <c r="AA305" s="2">
        <v>83827866970.286499</v>
      </c>
    </row>
    <row r="306" spans="1:27" s="2" customFormat="1" x14ac:dyDescent="0.3">
      <c r="A306" s="1">
        <v>45137</v>
      </c>
      <c r="B306">
        <v>0</v>
      </c>
      <c r="C306" s="20">
        <v>77327.175645635827</v>
      </c>
      <c r="D306" s="20">
        <f>_xlfn.XLOOKUP(A306,'BBG Data'!A:A,'BBG Data'!B:B)</f>
        <v>29271.19</v>
      </c>
      <c r="E306" s="21">
        <f t="shared" si="22"/>
        <v>2263458450.4867787</v>
      </c>
      <c r="F306" s="21">
        <v>1703814.7414489281</v>
      </c>
      <c r="G306">
        <f>_xlfn.XLOOKUP(A306,'BBG Data'!A:A,'BBG Data'!C:C)</f>
        <v>1959.49</v>
      </c>
      <c r="H306" s="2">
        <f t="shared" si="23"/>
        <v>3338607947.7217603</v>
      </c>
      <c r="I306" s="21">
        <v>90811797</v>
      </c>
      <c r="J306" s="2">
        <f>J305-$J$1*J305*_xlfn.XLOOKUP(A306,'BBG Data'!A:A,'BBG Data'!F:F)</f>
        <v>8887811723.6182308</v>
      </c>
      <c r="K306" s="2">
        <f>K305-K305*L306/360*_xlfn.XLOOKUP(A306,'BBG Data'!A:A,'BBG Data'!J:J)</f>
        <v>562463116.16172397</v>
      </c>
      <c r="L306" s="2">
        <v>90</v>
      </c>
      <c r="M306" s="2">
        <f>M305-M305*$M$1*_xlfn.XLOOKUP(A306,'BBG Data'!A:A,'BBG Data'!F:F)</f>
        <v>8124373380.7921019</v>
      </c>
      <c r="N306" s="2">
        <f>N305-N305*O306/360*_xlfn.XLOOKUP('Tether Assets'!A306,'BBG Data'!A:A,'BBG Data'!V:V)</f>
        <v>54072669596.090431</v>
      </c>
      <c r="O306">
        <v>90</v>
      </c>
      <c r="P306" s="2">
        <f>P305-P305*Q306/360*_xlfn.XLOOKUP(A306,'BBG Data'!A:A,'BBG Data'!AF:AF)</f>
        <v>65577428.342306316</v>
      </c>
      <c r="Q306" s="2">
        <v>450</v>
      </c>
      <c r="R306" s="21">
        <v>5504292639</v>
      </c>
      <c r="S306" s="2">
        <f>S305-S305*T306/360*_xlfn.XLOOKUP('Tether Assets'!A306,'BBG Data'!A:A,'BBG Data'!AB:AB)</f>
        <v>112549277.34808269</v>
      </c>
      <c r="T306" s="15">
        <v>180</v>
      </c>
      <c r="U306" s="21">
        <f t="shared" si="27"/>
        <v>1676229360</v>
      </c>
      <c r="V306" s="2">
        <f t="shared" si="24"/>
        <v>84698844716.561417</v>
      </c>
      <c r="W306" s="25">
        <f t="shared" si="25"/>
        <v>0.10600644614061204</v>
      </c>
      <c r="X306" s="2">
        <f t="shared" si="26"/>
        <v>0.63841094618280481</v>
      </c>
      <c r="Y306" s="13">
        <f>USDT_FinalReserves!G305/USDT_FinalReserves!$F305</f>
        <v>3.8321169589146727E-2</v>
      </c>
      <c r="Z306" s="2">
        <v>87162639465.642441</v>
      </c>
      <c r="AA306" s="2">
        <v>83822465176.841904</v>
      </c>
    </row>
    <row r="307" spans="1:27" s="2" customFormat="1" x14ac:dyDescent="0.3">
      <c r="A307" s="1">
        <v>45138</v>
      </c>
      <c r="B307">
        <v>0</v>
      </c>
      <c r="C307" s="20">
        <v>77327.175645635827</v>
      </c>
      <c r="D307" s="20">
        <f>_xlfn.XLOOKUP(A307,'BBG Data'!A:A,'BBG Data'!B:B)</f>
        <v>29206.799999999999</v>
      </c>
      <c r="E307" s="21">
        <f t="shared" si="22"/>
        <v>2258479353.6469564</v>
      </c>
      <c r="F307" s="21">
        <v>1703814.7414489281</v>
      </c>
      <c r="G307">
        <f>_xlfn.XLOOKUP(A307,'BBG Data'!A:A,'BBG Data'!C:C)</f>
        <v>1965.09</v>
      </c>
      <c r="H307" s="2">
        <f t="shared" si="23"/>
        <v>3348149310.2738743</v>
      </c>
      <c r="I307" s="21">
        <v>90811797</v>
      </c>
      <c r="J307" s="2">
        <f>J306-$J$1*J306*_xlfn.XLOOKUP(A307,'BBG Data'!A:A,'BBG Data'!F:F)</f>
        <v>8887564839.9592419</v>
      </c>
      <c r="K307" s="2">
        <f>K306-K306*L307/360*_xlfn.XLOOKUP(A307,'BBG Data'!A:A,'BBG Data'!J:J)</f>
        <v>563389774.14560044</v>
      </c>
      <c r="L307" s="2">
        <v>90</v>
      </c>
      <c r="M307" s="2">
        <f>M306-M306*$M$1*_xlfn.XLOOKUP(A307,'BBG Data'!A:A,'BBG Data'!F:F)</f>
        <v>8123922026.7153912</v>
      </c>
      <c r="N307" s="2">
        <f>N306-N306*O307/360*_xlfn.XLOOKUP('Tether Assets'!A307,'BBG Data'!A:A,'BBG Data'!V:V)</f>
        <v>54180814935.282616</v>
      </c>
      <c r="O307">
        <v>90</v>
      </c>
      <c r="P307" s="2">
        <f>P306-P306*Q307/360*_xlfn.XLOOKUP(A307,'BBG Data'!A:A,'BBG Data'!AF:AF)</f>
        <v>64347851.560888097</v>
      </c>
      <c r="Q307" s="2">
        <v>450</v>
      </c>
      <c r="R307" s="21">
        <v>5504292639</v>
      </c>
      <c r="S307" s="2">
        <f>S306-S306*T307/360*_xlfn.XLOOKUP('Tether Assets'!A307,'BBG Data'!A:A,'BBG Data'!AB:AB)</f>
        <v>112780003.36664627</v>
      </c>
      <c r="T307" s="15">
        <v>180</v>
      </c>
      <c r="U307" s="21">
        <f t="shared" si="27"/>
        <v>1676229360</v>
      </c>
      <c r="V307" s="2">
        <f t="shared" si="24"/>
        <v>84810781890.951218</v>
      </c>
      <c r="W307" s="25">
        <f t="shared" si="25"/>
        <v>0.10586362295897167</v>
      </c>
      <c r="X307" s="2">
        <f t="shared" si="26"/>
        <v>0.63884347870943714</v>
      </c>
      <c r="Y307" s="13">
        <f>USDT_FinalReserves!G306/USDT_FinalReserves!$F306</f>
        <v>3.9665233389983602E-2</v>
      </c>
      <c r="Z307" s="2">
        <v>87285962442.635162</v>
      </c>
      <c r="AA307" s="2">
        <v>83823744370.678696</v>
      </c>
    </row>
    <row r="308" spans="1:27" s="2" customFormat="1" x14ac:dyDescent="0.3">
      <c r="A308" s="1">
        <v>45139</v>
      </c>
      <c r="B308">
        <v>0</v>
      </c>
      <c r="C308" s="20">
        <v>77327.175645635827</v>
      </c>
      <c r="D308" s="20">
        <f>_xlfn.XLOOKUP(A308,'BBG Data'!A:A,'BBG Data'!B:B)</f>
        <v>29212.880000000001</v>
      </c>
      <c r="E308" s="21">
        <f t="shared" si="22"/>
        <v>2258949502.8748822</v>
      </c>
      <c r="F308" s="21">
        <v>1703814.7414489281</v>
      </c>
      <c r="G308">
        <f>_xlfn.XLOOKUP(A308,'BBG Data'!A:A,'BBG Data'!C:C)</f>
        <v>1944.29</v>
      </c>
      <c r="H308" s="2">
        <f t="shared" si="23"/>
        <v>3312709963.6517363</v>
      </c>
      <c r="I308" s="21">
        <v>90811797</v>
      </c>
      <c r="J308" s="2">
        <f>J307-$J$1*J307*_xlfn.XLOOKUP(A308,'BBG Data'!A:A,'BBG Data'!F:F)</f>
        <v>8887564839.9592419</v>
      </c>
      <c r="K308" s="2">
        <f>K307-K307*L308/360*_xlfn.XLOOKUP(A308,'BBG Data'!A:A,'BBG Data'!J:J)</f>
        <v>563244701.27875793</v>
      </c>
      <c r="L308" s="2">
        <v>90</v>
      </c>
      <c r="M308" s="2">
        <f>M307-M307*$M$1*_xlfn.XLOOKUP(A308,'BBG Data'!A:A,'BBG Data'!F:F)</f>
        <v>8123922026.7153912</v>
      </c>
      <c r="N308" s="2">
        <f>N307-N307*O308/360*_xlfn.XLOOKUP('Tether Assets'!A308,'BBG Data'!A:A,'BBG Data'!V:V)</f>
        <v>54289176565.153183</v>
      </c>
      <c r="O308">
        <v>90</v>
      </c>
      <c r="P308" s="2">
        <f>P307-P307*Q308/360*_xlfn.XLOOKUP(A308,'BBG Data'!A:A,'BBG Data'!AF:AF)</f>
        <v>64669590.818692505</v>
      </c>
      <c r="Q308" s="2">
        <v>450</v>
      </c>
      <c r="R308" s="21">
        <v>5504292639</v>
      </c>
      <c r="S308" s="2">
        <f>S307-S307*T308/360*_xlfn.XLOOKUP('Tether Assets'!A308,'BBG Data'!A:A,'BBG Data'!AB:AB)</f>
        <v>111167249.31850323</v>
      </c>
      <c r="T308" s="15">
        <v>180</v>
      </c>
      <c r="U308" s="21">
        <f t="shared" si="27"/>
        <v>1676229360</v>
      </c>
      <c r="V308" s="2">
        <f t="shared" si="24"/>
        <v>84882738235.770386</v>
      </c>
      <c r="W308" s="25">
        <f t="shared" si="25"/>
        <v>0.10577388080979307</v>
      </c>
      <c r="X308" s="2">
        <f t="shared" si="26"/>
        <v>0.63957852554614236</v>
      </c>
      <c r="Y308" s="13">
        <f>USDT_FinalReserves!G307/USDT_FinalReserves!$F307</f>
        <v>3.9211230036141145E-2</v>
      </c>
      <c r="Z308" s="2">
        <v>87211041031.093964</v>
      </c>
      <c r="AA308" s="2">
        <v>83791388839.532394</v>
      </c>
    </row>
    <row r="309" spans="1:27" s="2" customFormat="1" x14ac:dyDescent="0.3">
      <c r="A309" s="1">
        <v>45140</v>
      </c>
      <c r="B309">
        <v>0</v>
      </c>
      <c r="C309" s="20">
        <v>77327.175645635827</v>
      </c>
      <c r="D309" s="20">
        <f>_xlfn.XLOOKUP(A309,'BBG Data'!A:A,'BBG Data'!B:B)</f>
        <v>29119.79</v>
      </c>
      <c r="E309" s="21">
        <f t="shared" si="22"/>
        <v>2251751116.0940299</v>
      </c>
      <c r="F309" s="21">
        <v>1703814.7414489281</v>
      </c>
      <c r="G309">
        <f>_xlfn.XLOOKUP(A309,'BBG Data'!A:A,'BBG Data'!C:C)</f>
        <v>1934.45</v>
      </c>
      <c r="H309" s="2">
        <f t="shared" si="23"/>
        <v>3295944426.5958791</v>
      </c>
      <c r="I309" s="21">
        <v>90811797</v>
      </c>
      <c r="J309" s="2">
        <f>J308-$J$1*J308*_xlfn.XLOOKUP(A309,'BBG Data'!A:A,'BBG Data'!F:F)</f>
        <v>8887811716.7603512</v>
      </c>
      <c r="K309" s="2">
        <f>K308-K308*L309/360*_xlfn.XLOOKUP(A309,'BBG Data'!A:A,'BBG Data'!J:J)</f>
        <v>562813819.08227956</v>
      </c>
      <c r="L309" s="2">
        <v>90</v>
      </c>
      <c r="M309" s="2">
        <f>M308-M308*$M$1*_xlfn.XLOOKUP(A309,'BBG Data'!A:A,'BBG Data'!F:F)</f>
        <v>8124373355.7168751</v>
      </c>
      <c r="N309" s="2">
        <f>N308-N308*O309/360*_xlfn.XLOOKUP('Tether Assets'!A309,'BBG Data'!A:A,'BBG Data'!V:V)</f>
        <v>54262031976.870613</v>
      </c>
      <c r="O309">
        <v>90</v>
      </c>
      <c r="P309" s="2">
        <f>P308-P308*Q309/360*_xlfn.XLOOKUP(A309,'BBG Data'!A:A,'BBG Data'!AF:AF)</f>
        <v>66043819.623589747</v>
      </c>
      <c r="Q309" s="2">
        <v>450</v>
      </c>
      <c r="R309" s="21">
        <v>5504292639</v>
      </c>
      <c r="S309" s="2">
        <f>S308-S308*T309/360*_xlfn.XLOOKUP('Tether Assets'!A309,'BBG Data'!A:A,'BBG Data'!AB:AB)</f>
        <v>111011615.16945729</v>
      </c>
      <c r="T309" s="15">
        <v>180</v>
      </c>
      <c r="U309" s="21">
        <f t="shared" si="27"/>
        <v>1676229360</v>
      </c>
      <c r="V309" s="2">
        <f t="shared" si="24"/>
        <v>84833115641.913071</v>
      </c>
      <c r="W309" s="25">
        <f t="shared" si="25"/>
        <v>0.10583866271822188</v>
      </c>
      <c r="X309" s="2">
        <f t="shared" si="26"/>
        <v>0.63963266663356688</v>
      </c>
      <c r="Y309" s="13">
        <f>USDT_FinalReserves!G308/USDT_FinalReserves!$F308</f>
        <v>3.7833580112395716E-2</v>
      </c>
      <c r="Z309" s="2">
        <v>87112075147.458817</v>
      </c>
      <c r="AA309" s="2">
        <v>83816313473.610397</v>
      </c>
    </row>
    <row r="310" spans="1:27" s="2" customFormat="1" x14ac:dyDescent="0.3">
      <c r="A310" s="1">
        <v>45141</v>
      </c>
      <c r="B310">
        <v>0</v>
      </c>
      <c r="C310" s="20">
        <v>77327.175645635827</v>
      </c>
      <c r="D310" s="20">
        <f>_xlfn.XLOOKUP(A310,'BBG Data'!A:A,'BBG Data'!B:B)</f>
        <v>29284.99</v>
      </c>
      <c r="E310" s="21">
        <f t="shared" si="22"/>
        <v>2264525565.5106888</v>
      </c>
      <c r="F310" s="21">
        <v>1703814.7414489281</v>
      </c>
      <c r="G310">
        <f>_xlfn.XLOOKUP(A310,'BBG Data'!A:A,'BBG Data'!C:C)</f>
        <v>1934.06</v>
      </c>
      <c r="H310" s="2">
        <f t="shared" si="23"/>
        <v>3295279938.846714</v>
      </c>
      <c r="I310" s="21">
        <v>90811797</v>
      </c>
      <c r="J310" s="2">
        <f>J309-$J$1*J309*_xlfn.XLOOKUP(A310,'BBG Data'!A:A,'BBG Data'!F:F)</f>
        <v>8887811716.7603512</v>
      </c>
      <c r="K310" s="2">
        <f>K309-K309*L310/360*_xlfn.XLOOKUP(A310,'BBG Data'!A:A,'BBG Data'!J:J)</f>
        <v>562751909.56218064</v>
      </c>
      <c r="L310" s="2">
        <v>90</v>
      </c>
      <c r="M310" s="2">
        <f>M309-M309*$M$1*_xlfn.XLOOKUP(A310,'BBG Data'!A:A,'BBG Data'!F:F)</f>
        <v>8124373355.7168751</v>
      </c>
      <c r="N310" s="2">
        <f>N309-N309*O310/360*_xlfn.XLOOKUP('Tether Assets'!A310,'BBG Data'!A:A,'BBG Data'!V:V)</f>
        <v>54329859516.841698</v>
      </c>
      <c r="O310">
        <v>90</v>
      </c>
      <c r="P310" s="2">
        <f>P309-P309*Q310/360*_xlfn.XLOOKUP(A310,'BBG Data'!A:A,'BBG Data'!AF:AF)</f>
        <v>65053162.329235934</v>
      </c>
      <c r="Q310" s="2">
        <v>450</v>
      </c>
      <c r="R310" s="21">
        <v>5504292639</v>
      </c>
      <c r="S310" s="2">
        <f>S309-S309*T310/360*_xlfn.XLOOKUP('Tether Assets'!A310,'BBG Data'!A:A,'BBG Data'!AB:AB)</f>
        <v>110972761.10414802</v>
      </c>
      <c r="T310" s="15">
        <v>180</v>
      </c>
      <c r="U310" s="21">
        <f t="shared" si="27"/>
        <v>1676229360</v>
      </c>
      <c r="V310" s="2">
        <f t="shared" si="24"/>
        <v>84911961722.671875</v>
      </c>
      <c r="W310" s="25">
        <f t="shared" si="25"/>
        <v>0.10574038488340587</v>
      </c>
      <c r="X310" s="2">
        <f t="shared" si="26"/>
        <v>0.6398375260047181</v>
      </c>
      <c r="Y310" s="13">
        <f>USDT_FinalReserves!G309/USDT_FinalReserves!$F309</f>
        <v>3.9288973796562474E-2</v>
      </c>
      <c r="Z310" s="2">
        <v>87319210062.122772</v>
      </c>
      <c r="AA310" s="2">
        <v>83888527906.055496</v>
      </c>
    </row>
    <row r="311" spans="1:27" s="2" customFormat="1" x14ac:dyDescent="0.3">
      <c r="A311" s="1">
        <v>45142</v>
      </c>
      <c r="B311">
        <v>0</v>
      </c>
      <c r="C311" s="20">
        <v>77327.175645635827</v>
      </c>
      <c r="D311" s="20">
        <f>_xlfn.XLOOKUP(A311,'BBG Data'!A:A,'BBG Data'!B:B)</f>
        <v>28937.67</v>
      </c>
      <c r="E311" s="21">
        <f t="shared" si="22"/>
        <v>2237668290.8654466</v>
      </c>
      <c r="F311" s="21">
        <v>1703814.7414489281</v>
      </c>
      <c r="G311">
        <f>_xlfn.XLOOKUP(A311,'BBG Data'!A:A,'BBG Data'!C:C)</f>
        <v>1942.91</v>
      </c>
      <c r="H311" s="2">
        <f t="shared" si="23"/>
        <v>3310358699.308537</v>
      </c>
      <c r="I311" s="21">
        <v>90811797</v>
      </c>
      <c r="J311" s="2">
        <f>J310-$J$1*J310*_xlfn.XLOOKUP(A311,'BBG Data'!A:A,'BBG Data'!F:F)</f>
        <v>8887811716.7603512</v>
      </c>
      <c r="K311" s="2">
        <f>K310-K310*L311/360*_xlfn.XLOOKUP(A311,'BBG Data'!A:A,'BBG Data'!J:J)</f>
        <v>562649207.33868539</v>
      </c>
      <c r="L311" s="2">
        <v>90</v>
      </c>
      <c r="M311" s="2">
        <f>M310-M310*$M$1*_xlfn.XLOOKUP(A311,'BBG Data'!A:A,'BBG Data'!F:F)</f>
        <v>8124373355.7168751</v>
      </c>
      <c r="N311" s="2">
        <f>N310-N310*O311/360*_xlfn.XLOOKUP('Tether Assets'!A311,'BBG Data'!A:A,'BBG Data'!V:V)</f>
        <v>54343441981.720909</v>
      </c>
      <c r="O311">
        <v>90</v>
      </c>
      <c r="P311" s="2">
        <f>P310-P310*Q311/360*_xlfn.XLOOKUP(A311,'BBG Data'!A:A,'BBG Data'!AF:AF)</f>
        <v>69769516.59810552</v>
      </c>
      <c r="Q311" s="2">
        <v>450</v>
      </c>
      <c r="R311" s="21">
        <v>5504292639</v>
      </c>
      <c r="S311" s="2">
        <f>S310-S310*T311/360*_xlfn.XLOOKUP('Tether Assets'!A311,'BBG Data'!A:A,'BBG Data'!AB:AB)</f>
        <v>113647204.64675796</v>
      </c>
      <c r="T311" s="15">
        <v>180</v>
      </c>
      <c r="U311" s="21">
        <f t="shared" si="27"/>
        <v>1676229360</v>
      </c>
      <c r="V311" s="2">
        <f t="shared" si="24"/>
        <v>84921053768.955658</v>
      </c>
      <c r="W311" s="25">
        <f t="shared" si="25"/>
        <v>0.10572906382189337</v>
      </c>
      <c r="X311" s="2">
        <f t="shared" si="26"/>
        <v>0.63992896425393964</v>
      </c>
      <c r="Y311" s="13">
        <f>USDT_FinalReserves!G310/USDT_FinalReserves!$F310</f>
        <v>3.849901807317524E-2</v>
      </c>
      <c r="Z311" s="2">
        <v>87198102253.526184</v>
      </c>
      <c r="AA311" s="2">
        <v>83841060938.921097</v>
      </c>
    </row>
    <row r="312" spans="1:27" s="2" customFormat="1" x14ac:dyDescent="0.3">
      <c r="A312" s="1">
        <v>45143</v>
      </c>
      <c r="B312">
        <v>0</v>
      </c>
      <c r="C312" s="20">
        <v>77327.175645635827</v>
      </c>
      <c r="D312" s="20">
        <f>_xlfn.XLOOKUP(A312,'BBG Data'!A:A,'BBG Data'!B:B)</f>
        <v>29032.77</v>
      </c>
      <c r="E312" s="21">
        <f t="shared" si="22"/>
        <v>2245022105.2693467</v>
      </c>
      <c r="F312" s="21">
        <v>1703814.7414489281</v>
      </c>
      <c r="G312">
        <f>_xlfn.XLOOKUP(A312,'BBG Data'!A:A,'BBG Data'!C:C)</f>
        <v>1942.91</v>
      </c>
      <c r="H312" s="2">
        <f t="shared" si="23"/>
        <v>3310358699.308537</v>
      </c>
      <c r="I312" s="21">
        <v>90811797</v>
      </c>
      <c r="J312" s="2">
        <f>J311-$J$1*J311*_xlfn.XLOOKUP(A312,'BBG Data'!A:A,'BBG Data'!F:F)</f>
        <v>8887811716.7603512</v>
      </c>
      <c r="K312" s="2">
        <f>K311-K311*L312/360*_xlfn.XLOOKUP(A312,'BBG Data'!A:A,'BBG Data'!J:J)</f>
        <v>562649207.33868539</v>
      </c>
      <c r="L312" s="2">
        <v>90</v>
      </c>
      <c r="M312" s="2">
        <f>M311-M311*$M$1*_xlfn.XLOOKUP(A312,'BBG Data'!A:A,'BBG Data'!F:F)</f>
        <v>8124373355.7168751</v>
      </c>
      <c r="N312" s="2">
        <f>N311-N311*O312/360*_xlfn.XLOOKUP('Tether Assets'!A312,'BBG Data'!A:A,'BBG Data'!V:V)</f>
        <v>54343441981.720909</v>
      </c>
      <c r="O312">
        <v>90</v>
      </c>
      <c r="P312" s="2">
        <f>P311-P311*Q312/360*_xlfn.XLOOKUP(A312,'BBG Data'!A:A,'BBG Data'!AF:AF)</f>
        <v>69769516.59810552</v>
      </c>
      <c r="Q312" s="2">
        <v>450</v>
      </c>
      <c r="R312" s="21">
        <v>5504292639</v>
      </c>
      <c r="S312" s="2">
        <f>S311-S311*T312/360*_xlfn.XLOOKUP('Tether Assets'!A312,'BBG Data'!A:A,'BBG Data'!AB:AB)</f>
        <v>113647204.64675796</v>
      </c>
      <c r="T312" s="15">
        <v>180</v>
      </c>
      <c r="U312" s="21">
        <f t="shared" si="27"/>
        <v>1676229360</v>
      </c>
      <c r="V312" s="2">
        <f t="shared" si="24"/>
        <v>84928407583.359558</v>
      </c>
      <c r="W312" s="25">
        <f t="shared" si="25"/>
        <v>0.10571990891207499</v>
      </c>
      <c r="X312" s="2">
        <f t="shared" si="26"/>
        <v>0.63987355383275413</v>
      </c>
      <c r="Y312" s="13">
        <f>USDT_FinalReserves!G311/USDT_FinalReserves!$F311</f>
        <v>3.8479327986337908E-2</v>
      </c>
      <c r="Z312" s="2">
        <v>87070091961.103821</v>
      </c>
      <c r="AA312" s="2">
        <v>83719693334.731903</v>
      </c>
    </row>
    <row r="313" spans="1:27" s="2" customFormat="1" x14ac:dyDescent="0.3">
      <c r="A313" s="1">
        <v>45144</v>
      </c>
      <c r="B313">
        <v>0</v>
      </c>
      <c r="C313" s="20">
        <v>77327.175645635827</v>
      </c>
      <c r="D313" s="20">
        <f>_xlfn.XLOOKUP(A313,'BBG Data'!A:A,'BBG Data'!B:B)</f>
        <v>29095.63</v>
      </c>
      <c r="E313" s="21">
        <f t="shared" si="22"/>
        <v>2249882891.5304313</v>
      </c>
      <c r="F313" s="21">
        <v>1703814.7414489281</v>
      </c>
      <c r="G313">
        <f>_xlfn.XLOOKUP(A313,'BBG Data'!A:A,'BBG Data'!C:C)</f>
        <v>1942.91</v>
      </c>
      <c r="H313" s="2">
        <f t="shared" si="23"/>
        <v>3310358699.308537</v>
      </c>
      <c r="I313" s="21">
        <v>90811797</v>
      </c>
      <c r="J313" s="2">
        <f>J312-$J$1*J312*_xlfn.XLOOKUP(A313,'BBG Data'!A:A,'BBG Data'!F:F)</f>
        <v>8887811716.7603512</v>
      </c>
      <c r="K313" s="2">
        <f>K312-K312*L313/360*_xlfn.XLOOKUP(A313,'BBG Data'!A:A,'BBG Data'!J:J)</f>
        <v>562649207.33868539</v>
      </c>
      <c r="L313" s="2">
        <v>90</v>
      </c>
      <c r="M313" s="2">
        <f>M312-M312*$M$1*_xlfn.XLOOKUP(A313,'BBG Data'!A:A,'BBG Data'!F:F)</f>
        <v>8124373355.7168751</v>
      </c>
      <c r="N313" s="2">
        <f>N312-N312*O313/360*_xlfn.XLOOKUP('Tether Assets'!A313,'BBG Data'!A:A,'BBG Data'!V:V)</f>
        <v>54343441981.720909</v>
      </c>
      <c r="O313">
        <v>90</v>
      </c>
      <c r="P313" s="2">
        <f>P312-P312*Q313/360*_xlfn.XLOOKUP(A313,'BBG Data'!A:A,'BBG Data'!AF:AF)</f>
        <v>69769516.59810552</v>
      </c>
      <c r="Q313" s="2">
        <v>450</v>
      </c>
      <c r="R313" s="21">
        <v>5504292639</v>
      </c>
      <c r="S313" s="2">
        <f>S312-S312*T313/360*_xlfn.XLOOKUP('Tether Assets'!A313,'BBG Data'!A:A,'BBG Data'!AB:AB)</f>
        <v>113647204.64675796</v>
      </c>
      <c r="T313" s="15">
        <v>180</v>
      </c>
      <c r="U313" s="21">
        <f t="shared" si="27"/>
        <v>1676229360</v>
      </c>
      <c r="V313" s="2">
        <f t="shared" si="24"/>
        <v>84933268369.620636</v>
      </c>
      <c r="W313" s="25">
        <f t="shared" si="25"/>
        <v>0.10571385849283849</v>
      </c>
      <c r="X313" s="2">
        <f t="shared" si="26"/>
        <v>0.63983693345255443</v>
      </c>
      <c r="Y313" s="13">
        <f>USDT_FinalReserves!G312/USDT_FinalReserves!$F312</f>
        <v>3.8451097465514214E-2</v>
      </c>
      <c r="Z313" s="2">
        <v>87168711877.536072</v>
      </c>
      <c r="AA313" s="2">
        <v>83816979241.189606</v>
      </c>
    </row>
    <row r="314" spans="1:27" s="2" customFormat="1" x14ac:dyDescent="0.3">
      <c r="A314" s="1">
        <v>45145</v>
      </c>
      <c r="B314">
        <v>0</v>
      </c>
      <c r="C314" s="20">
        <v>77327.175645635827</v>
      </c>
      <c r="D314" s="20">
        <f>_xlfn.XLOOKUP(A314,'BBG Data'!A:A,'BBG Data'!B:B)</f>
        <v>29159.17</v>
      </c>
      <c r="E314" s="21">
        <f t="shared" si="22"/>
        <v>2254796260.2709546</v>
      </c>
      <c r="F314" s="21">
        <v>1703814.7414489281</v>
      </c>
      <c r="G314">
        <f>_xlfn.XLOOKUP(A314,'BBG Data'!A:A,'BBG Data'!C:C)</f>
        <v>1936.56</v>
      </c>
      <c r="H314" s="2">
        <f t="shared" si="23"/>
        <v>3299539475.700336</v>
      </c>
      <c r="I314" s="21">
        <v>90811797</v>
      </c>
      <c r="J314" s="2">
        <f>J313-$J$1*J313*_xlfn.XLOOKUP(A314,'BBG Data'!A:A,'BBG Data'!F:F)</f>
        <v>8887811716.7603512</v>
      </c>
      <c r="K314" s="2">
        <f>K313-K313*L314/360*_xlfn.XLOOKUP(A314,'BBG Data'!A:A,'BBG Data'!J:J)</f>
        <v>563092293.58946466</v>
      </c>
      <c r="L314" s="2">
        <v>90</v>
      </c>
      <c r="M314" s="2">
        <f>M313-M313*$M$1*_xlfn.XLOOKUP(A314,'BBG Data'!A:A,'BBG Data'!F:F)</f>
        <v>8124373355.7168751</v>
      </c>
      <c r="N314" s="2">
        <f>N313-N313*O314/360*_xlfn.XLOOKUP('Tether Assets'!A314,'BBG Data'!A:A,'BBG Data'!V:V)</f>
        <v>54248340958.252899</v>
      </c>
      <c r="O314">
        <v>90</v>
      </c>
      <c r="P314" s="2">
        <f>P313-P313*Q314/360*_xlfn.XLOOKUP(A314,'BBG Data'!A:A,'BBG Data'!AF:AF)</f>
        <v>68810185.744881555</v>
      </c>
      <c r="Q314" s="2">
        <v>450</v>
      </c>
      <c r="R314" s="21">
        <v>5504292639</v>
      </c>
      <c r="S314" s="2">
        <f>S313-S313*T314/360*_xlfn.XLOOKUP('Tether Assets'!A314,'BBG Data'!A:A,'BBG Data'!AB:AB)</f>
        <v>111942496.57705657</v>
      </c>
      <c r="T314" s="15">
        <v>180</v>
      </c>
      <c r="U314" s="21">
        <f t="shared" si="27"/>
        <v>1676229360</v>
      </c>
      <c r="V314" s="2">
        <f t="shared" si="24"/>
        <v>84830040538.612808</v>
      </c>
      <c r="W314" s="25">
        <f t="shared" si="25"/>
        <v>0.10584249938762524</v>
      </c>
      <c r="X314" s="2">
        <f t="shared" si="26"/>
        <v>0.63949445990845921</v>
      </c>
      <c r="Y314" s="13">
        <f>USDT_FinalReserves!G313/USDT_FinalReserves!$F313</f>
        <v>3.7225909334561803E-2</v>
      </c>
      <c r="Z314" s="2">
        <v>86989973042.536026</v>
      </c>
      <c r="AA314" s="2">
        <v>83751692193.038605</v>
      </c>
    </row>
    <row r="315" spans="1:27" s="2" customFormat="1" x14ac:dyDescent="0.3">
      <c r="A315" s="1">
        <v>45146</v>
      </c>
      <c r="B315">
        <v>0</v>
      </c>
      <c r="C315" s="20">
        <v>77327.175645635827</v>
      </c>
      <c r="D315" s="20">
        <f>_xlfn.XLOOKUP(A315,'BBG Data'!A:A,'BBG Data'!B:B)</f>
        <v>29984.240000000002</v>
      </c>
      <c r="E315" s="21">
        <f t="shared" si="22"/>
        <v>2318596593.0808997</v>
      </c>
      <c r="F315" s="21">
        <v>1703814.7414489281</v>
      </c>
      <c r="G315">
        <f>_xlfn.XLOOKUP(A315,'BBG Data'!A:A,'BBG Data'!C:C)</f>
        <v>1925.24</v>
      </c>
      <c r="H315" s="2">
        <f t="shared" si="23"/>
        <v>3280252292.8271346</v>
      </c>
      <c r="I315" s="21">
        <v>90811797</v>
      </c>
      <c r="J315" s="2">
        <f>J314-$J$1*J314*_xlfn.XLOOKUP(A315,'BBG Data'!A:A,'BBG Data'!F:F)</f>
        <v>8887811716.7603512</v>
      </c>
      <c r="K315" s="2">
        <f>K314-K314*L315/360*_xlfn.XLOOKUP(A315,'BBG Data'!A:A,'BBG Data'!J:J)</f>
        <v>563394955.69726896</v>
      </c>
      <c r="L315" s="2">
        <v>90</v>
      </c>
      <c r="M315" s="2">
        <f>M314-M314*$M$1*_xlfn.XLOOKUP(A315,'BBG Data'!A:A,'BBG Data'!F:F)</f>
        <v>8124373355.7168751</v>
      </c>
      <c r="N315" s="2">
        <f>N314-N314*O315/360*_xlfn.XLOOKUP('Tether Assets'!A315,'BBG Data'!A:A,'BBG Data'!V:V)</f>
        <v>53841478401.066002</v>
      </c>
      <c r="O315">
        <v>90</v>
      </c>
      <c r="P315" s="2">
        <f>P314-P314*Q315/360*_xlfn.XLOOKUP(A315,'BBG Data'!A:A,'BBG Data'!AF:AF)</f>
        <v>69928351.263235867</v>
      </c>
      <c r="Q315" s="2">
        <v>450</v>
      </c>
      <c r="R315" s="21">
        <v>5504292639</v>
      </c>
      <c r="S315" s="2">
        <f>S314-S314*T315/360*_xlfn.XLOOKUP('Tether Assets'!A315,'BBG Data'!A:A,'BBG Data'!AB:AB)</f>
        <v>112535791.80891497</v>
      </c>
      <c r="T315" s="15">
        <v>180</v>
      </c>
      <c r="U315" s="21">
        <f t="shared" si="27"/>
        <v>1676229360</v>
      </c>
      <c r="V315" s="2">
        <f t="shared" si="24"/>
        <v>84469705254.220673</v>
      </c>
      <c r="W315" s="25">
        <f t="shared" si="25"/>
        <v>0.10629400785451087</v>
      </c>
      <c r="X315" s="2">
        <f t="shared" si="26"/>
        <v>0.63740578043955853</v>
      </c>
      <c r="Y315" s="13">
        <f>USDT_FinalReserves!G314/USDT_FinalReserves!$F314</f>
        <v>3.4294003908309015E-2</v>
      </c>
      <c r="Z315" s="2">
        <v>86428545590.312958</v>
      </c>
      <c r="AA315" s="2">
        <v>83464564710.049301</v>
      </c>
    </row>
    <row r="316" spans="1:27" s="2" customFormat="1" x14ac:dyDescent="0.3">
      <c r="A316" s="1">
        <v>45147</v>
      </c>
      <c r="B316">
        <v>0</v>
      </c>
      <c r="C316" s="20">
        <v>77327.175645635827</v>
      </c>
      <c r="D316" s="20">
        <f>_xlfn.XLOOKUP(A316,'BBG Data'!A:A,'BBG Data'!B:B)</f>
        <v>29483.38</v>
      </c>
      <c r="E316" s="21">
        <f t="shared" si="22"/>
        <v>2279866503.8870263</v>
      </c>
      <c r="F316" s="21">
        <v>1703814.7414489281</v>
      </c>
      <c r="G316">
        <f>_xlfn.XLOOKUP(A316,'BBG Data'!A:A,'BBG Data'!C:C)</f>
        <v>1914.46</v>
      </c>
      <c r="H316" s="2">
        <f t="shared" si="23"/>
        <v>3261885169.9143152</v>
      </c>
      <c r="I316" s="21">
        <v>90811797</v>
      </c>
      <c r="J316" s="2">
        <f>J315-$J$1*J315*_xlfn.XLOOKUP(A316,'BBG Data'!A:A,'BBG Data'!F:F)</f>
        <v>8887811716.7603512</v>
      </c>
      <c r="K316" s="2">
        <f>K315-K315*L316/360*_xlfn.XLOOKUP(A316,'BBG Data'!A:A,'BBG Data'!J:J)</f>
        <v>563183682.58888245</v>
      </c>
      <c r="L316" s="2">
        <v>90</v>
      </c>
      <c r="M316" s="2">
        <f>M315-M315*$M$1*_xlfn.XLOOKUP(A316,'BBG Data'!A:A,'BBG Data'!F:F)</f>
        <v>8124373355.7168751</v>
      </c>
      <c r="N316" s="2">
        <f>N315-N315*O316/360*_xlfn.XLOOKUP('Tether Assets'!A316,'BBG Data'!A:A,'BBG Data'!V:V)</f>
        <v>53814557661.865471</v>
      </c>
      <c r="O316">
        <v>90</v>
      </c>
      <c r="P316" s="2">
        <f>P315-P315*Q316/360*_xlfn.XLOOKUP(A316,'BBG Data'!A:A,'BBG Data'!AF:AF)</f>
        <v>67393448.52994357</v>
      </c>
      <c r="Q316" s="2">
        <v>450</v>
      </c>
      <c r="R316" s="21">
        <v>5504292639</v>
      </c>
      <c r="S316" s="2">
        <f>S315-S315*T316/360*_xlfn.XLOOKUP('Tether Assets'!A316,'BBG Data'!A:A,'BBG Data'!AB:AB)</f>
        <v>111286644.51983602</v>
      </c>
      <c r="T316" s="15">
        <v>180</v>
      </c>
      <c r="U316" s="21">
        <f t="shared" si="27"/>
        <v>1676229360</v>
      </c>
      <c r="V316" s="2">
        <f t="shared" si="24"/>
        <v>84381691979.7827</v>
      </c>
      <c r="W316" s="25">
        <f t="shared" si="25"/>
        <v>0.10640487649751762</v>
      </c>
      <c r="X316" s="2">
        <f t="shared" si="26"/>
        <v>0.63775158330268</v>
      </c>
      <c r="Y316" s="13">
        <f>USDT_FinalReserves!G315/USDT_FinalReserves!$F315</f>
        <v>3.7393075219473812E-2</v>
      </c>
      <c r="Z316" s="2">
        <v>86779627954.008392</v>
      </c>
      <c r="AA316" s="2">
        <v>83534670798.406204</v>
      </c>
    </row>
    <row r="317" spans="1:27" s="2" customFormat="1" x14ac:dyDescent="0.3">
      <c r="A317" s="1">
        <v>45148</v>
      </c>
      <c r="B317">
        <v>0</v>
      </c>
      <c r="C317" s="20">
        <v>77327.175645635827</v>
      </c>
      <c r="D317" s="20">
        <f>_xlfn.XLOOKUP(A317,'BBG Data'!A:A,'BBG Data'!B:B)</f>
        <v>29421.05</v>
      </c>
      <c r="E317" s="21">
        <f t="shared" si="22"/>
        <v>2275046701.0290337</v>
      </c>
      <c r="F317" s="21">
        <v>1703814.7414489281</v>
      </c>
      <c r="G317">
        <f>_xlfn.XLOOKUP(A317,'BBG Data'!A:A,'BBG Data'!C:C)</f>
        <v>1912.48</v>
      </c>
      <c r="H317" s="2">
        <f t="shared" si="23"/>
        <v>3258511616.7262459</v>
      </c>
      <c r="I317" s="21">
        <v>90811797</v>
      </c>
      <c r="J317" s="2">
        <f>J316-$J$1*J316*_xlfn.XLOOKUP(A317,'BBG Data'!A:A,'BBG Data'!F:F)</f>
        <v>8887811716.7603512</v>
      </c>
      <c r="K317" s="2">
        <f>K316-K316*L317/360*_xlfn.XLOOKUP(A317,'BBG Data'!A:A,'BBG Data'!J:J)</f>
        <v>562849996.25694859</v>
      </c>
      <c r="L317" s="2">
        <v>90</v>
      </c>
      <c r="M317" s="2">
        <f>M316-M316*$M$1*_xlfn.XLOOKUP(A317,'BBG Data'!A:A,'BBG Data'!F:F)</f>
        <v>8124373355.7168751</v>
      </c>
      <c r="N317" s="2">
        <f>N316-N316*O317/360*_xlfn.XLOOKUP('Tether Assets'!A317,'BBG Data'!A:A,'BBG Data'!V:V)</f>
        <v>53908733137.773727</v>
      </c>
      <c r="O317">
        <v>90</v>
      </c>
      <c r="P317" s="2">
        <f>P316-P316*Q317/360*_xlfn.XLOOKUP(A317,'BBG Data'!A:A,'BBG Data'!AF:AF)</f>
        <v>69162526.553854585</v>
      </c>
      <c r="Q317" s="2">
        <v>450</v>
      </c>
      <c r="R317" s="21">
        <v>5504292639</v>
      </c>
      <c r="S317" s="2">
        <f>S316-S316*T317/360*_xlfn.XLOOKUP('Tether Assets'!A317,'BBG Data'!A:A,'BBG Data'!AB:AB)</f>
        <v>109606216.18758652</v>
      </c>
      <c r="T317" s="15">
        <v>180</v>
      </c>
      <c r="U317" s="21">
        <f t="shared" si="27"/>
        <v>1676229360</v>
      </c>
      <c r="V317" s="2">
        <f t="shared" si="24"/>
        <v>84467429063.004608</v>
      </c>
      <c r="W317" s="25">
        <f t="shared" si="25"/>
        <v>0.10629687221879523</v>
      </c>
      <c r="X317" s="2">
        <f t="shared" si="26"/>
        <v>0.63821917792197724</v>
      </c>
      <c r="Y317" s="13">
        <f>USDT_FinalReserves!G316/USDT_FinalReserves!$F316</f>
        <v>3.9372122326416611E-2</v>
      </c>
      <c r="Z317" s="2">
        <v>86919135310.995468</v>
      </c>
      <c r="AA317" s="2">
        <v>83496944483.024597</v>
      </c>
    </row>
    <row r="318" spans="1:27" s="2" customFormat="1" x14ac:dyDescent="0.3">
      <c r="A318" s="1">
        <v>45149</v>
      </c>
      <c r="B318">
        <v>0</v>
      </c>
      <c r="C318" s="20">
        <v>77327.175645635827</v>
      </c>
      <c r="D318" s="20">
        <f>_xlfn.XLOOKUP(A318,'BBG Data'!A:A,'BBG Data'!B:B)</f>
        <v>29387.01</v>
      </c>
      <c r="E318" s="21">
        <f t="shared" si="22"/>
        <v>2272414483.9700565</v>
      </c>
      <c r="F318" s="21">
        <v>1703814.7414489281</v>
      </c>
      <c r="G318">
        <f>_xlfn.XLOOKUP(A318,'BBG Data'!A:A,'BBG Data'!C:C)</f>
        <v>1913.76</v>
      </c>
      <c r="H318" s="2">
        <f t="shared" si="23"/>
        <v>3260692499.5953007</v>
      </c>
      <c r="I318" s="21">
        <v>90811797</v>
      </c>
      <c r="J318" s="2">
        <f>J317-$J$1*J317*_xlfn.XLOOKUP(A318,'BBG Data'!A:A,'BBG Data'!F:F)</f>
        <v>8887811716.7603512</v>
      </c>
      <c r="K318" s="2">
        <f>K317-K317*L318/360*_xlfn.XLOOKUP(A318,'BBG Data'!A:A,'BBG Data'!J:J)</f>
        <v>563494459.5026629</v>
      </c>
      <c r="L318" s="2">
        <v>90</v>
      </c>
      <c r="M318" s="2">
        <f>M317-M317*$M$1*_xlfn.XLOOKUP(A318,'BBG Data'!A:A,'BBG Data'!F:F)</f>
        <v>8124373355.7168751</v>
      </c>
      <c r="N318" s="2">
        <f>N317-N317*O318/360*_xlfn.XLOOKUP('Tether Assets'!A318,'BBG Data'!A:A,'BBG Data'!V:V)</f>
        <v>54043504970.618156</v>
      </c>
      <c r="O318">
        <v>90</v>
      </c>
      <c r="P318" s="2">
        <f>P317-P317*Q318/360*_xlfn.XLOOKUP(A318,'BBG Data'!A:A,'BBG Data'!AF:AF)</f>
        <v>67692822.864585146</v>
      </c>
      <c r="Q318" s="2">
        <v>450</v>
      </c>
      <c r="R318" s="21">
        <v>5504292639</v>
      </c>
      <c r="S318" s="2">
        <f>S317-S317*T318/360*_xlfn.XLOOKUP('Tether Assets'!A318,'BBG Data'!A:A,'BBG Data'!AB:AB)</f>
        <v>109326720.33630814</v>
      </c>
      <c r="T318" s="15">
        <v>180</v>
      </c>
      <c r="U318" s="21">
        <f t="shared" si="27"/>
        <v>1676229360</v>
      </c>
      <c r="V318" s="2">
        <f t="shared" si="24"/>
        <v>84600644825.364304</v>
      </c>
      <c r="W318" s="25">
        <f t="shared" si="25"/>
        <v>0.10612949265687453</v>
      </c>
      <c r="X318" s="2">
        <f t="shared" si="26"/>
        <v>0.63880724647166354</v>
      </c>
      <c r="Y318" s="13">
        <f>USDT_FinalReserves!G317/USDT_FinalReserves!$F317</f>
        <v>3.9910246574712628E-2</v>
      </c>
      <c r="Z318" s="2">
        <v>86914407791.380524</v>
      </c>
      <c r="AA318" s="2">
        <v>83445632345.531403</v>
      </c>
    </row>
    <row r="319" spans="1:27" s="2" customFormat="1" x14ac:dyDescent="0.3">
      <c r="A319" s="1">
        <v>45150</v>
      </c>
      <c r="B319">
        <v>0</v>
      </c>
      <c r="C319" s="20">
        <v>77327.175645635827</v>
      </c>
      <c r="D319" s="20">
        <f>_xlfn.XLOOKUP(A319,'BBG Data'!A:A,'BBG Data'!B:B)</f>
        <v>29410.47</v>
      </c>
      <c r="E319" s="21">
        <f t="shared" si="22"/>
        <v>2274228579.5107031</v>
      </c>
      <c r="F319" s="21">
        <v>1703814.7414489281</v>
      </c>
      <c r="G319">
        <f>_xlfn.XLOOKUP(A319,'BBG Data'!A:A,'BBG Data'!C:C)</f>
        <v>1913.76</v>
      </c>
      <c r="H319" s="2">
        <f t="shared" si="23"/>
        <v>3260692499.5953007</v>
      </c>
      <c r="I319" s="21">
        <v>90811797</v>
      </c>
      <c r="J319" s="2">
        <f>J318-$J$1*J318*_xlfn.XLOOKUP(A319,'BBG Data'!A:A,'BBG Data'!F:F)</f>
        <v>8887811716.7603512</v>
      </c>
      <c r="K319" s="2">
        <f>K318-K318*L319/360*_xlfn.XLOOKUP(A319,'BBG Data'!A:A,'BBG Data'!J:J)</f>
        <v>563494459.5026629</v>
      </c>
      <c r="L319" s="2">
        <v>90</v>
      </c>
      <c r="M319" s="2">
        <f>M318-M318*$M$1*_xlfn.XLOOKUP(A319,'BBG Data'!A:A,'BBG Data'!F:F)</f>
        <v>8124373355.7168751</v>
      </c>
      <c r="N319" s="2">
        <f>N318-N318*O319/360*_xlfn.XLOOKUP('Tether Assets'!A319,'BBG Data'!A:A,'BBG Data'!V:V)</f>
        <v>54043504970.618156</v>
      </c>
      <c r="O319">
        <v>90</v>
      </c>
      <c r="P319" s="2">
        <f>P318-P318*Q319/360*_xlfn.XLOOKUP(A319,'BBG Data'!A:A,'BBG Data'!AF:AF)</f>
        <v>67692822.864585146</v>
      </c>
      <c r="Q319" s="2">
        <v>450</v>
      </c>
      <c r="R319" s="21">
        <v>5504292639</v>
      </c>
      <c r="S319" s="2">
        <f>S318-S318*T319/360*_xlfn.XLOOKUP('Tether Assets'!A319,'BBG Data'!A:A,'BBG Data'!AB:AB)</f>
        <v>109326720.33630814</v>
      </c>
      <c r="T319" s="15">
        <v>180</v>
      </c>
      <c r="U319" s="21">
        <f t="shared" si="27"/>
        <v>1676229360</v>
      </c>
      <c r="V319" s="2">
        <f t="shared" si="24"/>
        <v>84602458920.904938</v>
      </c>
      <c r="W319" s="25">
        <f t="shared" si="25"/>
        <v>0.10612721696605167</v>
      </c>
      <c r="X319" s="2">
        <f t="shared" si="26"/>
        <v>0.63879354879204597</v>
      </c>
      <c r="Y319" s="13">
        <f>USDT_FinalReserves!G318/USDT_FinalReserves!$F318</f>
        <v>3.841668352157044E-2</v>
      </c>
      <c r="Z319" s="2">
        <v>86642320207.898499</v>
      </c>
      <c r="AA319" s="2">
        <v>83313809612.897095</v>
      </c>
    </row>
    <row r="320" spans="1:27" s="2" customFormat="1" x14ac:dyDescent="0.3">
      <c r="A320" s="1">
        <v>45151</v>
      </c>
      <c r="B320">
        <v>0</v>
      </c>
      <c r="C320" s="20">
        <v>77327.175645635827</v>
      </c>
      <c r="D320" s="20">
        <f>_xlfn.XLOOKUP(A320,'BBG Data'!A:A,'BBG Data'!B:B)</f>
        <v>29403.99</v>
      </c>
      <c r="E320" s="21">
        <f t="shared" si="22"/>
        <v>2273727499.4125195</v>
      </c>
      <c r="F320" s="21">
        <v>1703814.7414489281</v>
      </c>
      <c r="G320">
        <f>_xlfn.XLOOKUP(A320,'BBG Data'!A:A,'BBG Data'!C:C)</f>
        <v>1913.76</v>
      </c>
      <c r="H320" s="2">
        <f t="shared" si="23"/>
        <v>3260692499.5953007</v>
      </c>
      <c r="I320" s="21">
        <v>90811797</v>
      </c>
      <c r="J320" s="2">
        <f>J319-$J$1*J319*_xlfn.XLOOKUP(A320,'BBG Data'!A:A,'BBG Data'!F:F)</f>
        <v>8887811716.7603512</v>
      </c>
      <c r="K320" s="2">
        <f>K319-K319*L320/360*_xlfn.XLOOKUP(A320,'BBG Data'!A:A,'BBG Data'!J:J)</f>
        <v>563494459.5026629</v>
      </c>
      <c r="L320" s="2">
        <v>90</v>
      </c>
      <c r="M320" s="2">
        <f>M319-M319*$M$1*_xlfn.XLOOKUP(A320,'BBG Data'!A:A,'BBG Data'!F:F)</f>
        <v>8124373355.7168751</v>
      </c>
      <c r="N320" s="2">
        <f>N319-N319*O320/360*_xlfn.XLOOKUP('Tether Assets'!A320,'BBG Data'!A:A,'BBG Data'!V:V)</f>
        <v>54043504970.618156</v>
      </c>
      <c r="O320">
        <v>90</v>
      </c>
      <c r="P320" s="2">
        <f>P319-P319*Q320/360*_xlfn.XLOOKUP(A320,'BBG Data'!A:A,'BBG Data'!AF:AF)</f>
        <v>67692822.864585146</v>
      </c>
      <c r="Q320" s="2">
        <v>450</v>
      </c>
      <c r="R320" s="21">
        <v>5504292639</v>
      </c>
      <c r="S320" s="2">
        <f>S319-S319*T320/360*_xlfn.XLOOKUP('Tether Assets'!A320,'BBG Data'!A:A,'BBG Data'!AB:AB)</f>
        <v>109326720.33630814</v>
      </c>
      <c r="T320" s="15">
        <v>180</v>
      </c>
      <c r="U320" s="21">
        <f t="shared" si="27"/>
        <v>1676229360</v>
      </c>
      <c r="V320" s="2">
        <f t="shared" si="24"/>
        <v>84601957840.806763</v>
      </c>
      <c r="W320" s="25">
        <f t="shared" si="25"/>
        <v>0.10612784553585848</v>
      </c>
      <c r="X320" s="2">
        <f t="shared" si="26"/>
        <v>0.63879733223562474</v>
      </c>
      <c r="Y320" s="13">
        <f>USDT_FinalReserves!G319/USDT_FinalReserves!$F319</f>
        <v>3.8390368862534621E-2</v>
      </c>
      <c r="Z320" s="2">
        <v>86683221413.985153</v>
      </c>
      <c r="AA320" s="2">
        <v>83355420569.709503</v>
      </c>
    </row>
    <row r="321" spans="1:27" s="2" customFormat="1" x14ac:dyDescent="0.3">
      <c r="A321" s="1">
        <v>45152</v>
      </c>
      <c r="B321">
        <v>0</v>
      </c>
      <c r="C321" s="20">
        <v>77327.175645635827</v>
      </c>
      <c r="D321" s="20">
        <f>_xlfn.XLOOKUP(A321,'BBG Data'!A:A,'BBG Data'!B:B)</f>
        <v>29366.799999999999</v>
      </c>
      <c r="E321" s="21">
        <f t="shared" si="22"/>
        <v>2270851701.750258</v>
      </c>
      <c r="F321" s="21">
        <v>1703814.7414489281</v>
      </c>
      <c r="G321">
        <f>_xlfn.XLOOKUP(A321,'BBG Data'!A:A,'BBG Data'!C:C)</f>
        <v>1907.1</v>
      </c>
      <c r="H321" s="2">
        <f t="shared" si="23"/>
        <v>3249345093.4172506</v>
      </c>
      <c r="I321" s="21">
        <v>90811797</v>
      </c>
      <c r="J321" s="2">
        <f>J320-$J$1*J320*_xlfn.XLOOKUP(A321,'BBG Data'!A:A,'BBG Data'!F:F)</f>
        <v>8887811716.7603512</v>
      </c>
      <c r="K321" s="2">
        <f>K320-K320*L321/360*_xlfn.XLOOKUP(A321,'BBG Data'!A:A,'BBG Data'!J:J)</f>
        <v>562471717.05866551</v>
      </c>
      <c r="L321" s="2">
        <v>90</v>
      </c>
      <c r="M321" s="2">
        <f>M320-M320*$M$1*_xlfn.XLOOKUP(A321,'BBG Data'!A:A,'BBG Data'!F:F)</f>
        <v>8124373355.7168751</v>
      </c>
      <c r="N321" s="2">
        <f>N320-N320*O321/360*_xlfn.XLOOKUP('Tether Assets'!A321,'BBG Data'!A:A,'BBG Data'!V:V)</f>
        <v>53881374455.706306</v>
      </c>
      <c r="O321">
        <v>90</v>
      </c>
      <c r="P321" s="2">
        <f>P320-P320*Q321/360*_xlfn.XLOOKUP(A321,'BBG Data'!A:A,'BBG Data'!AF:AF)</f>
        <v>65746654.207228348</v>
      </c>
      <c r="Q321" s="2">
        <v>450</v>
      </c>
      <c r="R321" s="21">
        <v>5504292639</v>
      </c>
      <c r="S321" s="2">
        <f>S320-S320*T321/360*_xlfn.XLOOKUP('Tether Assets'!A321,'BBG Data'!A:A,'BBG Data'!AB:AB)</f>
        <v>107550161.13084315</v>
      </c>
      <c r="T321" s="15">
        <v>180</v>
      </c>
      <c r="U321" s="21">
        <f t="shared" si="27"/>
        <v>1676229360</v>
      </c>
      <c r="V321" s="2">
        <f t="shared" si="24"/>
        <v>84420858651.747787</v>
      </c>
      <c r="W321" s="25">
        <f t="shared" si="25"/>
        <v>0.10635551044083659</v>
      </c>
      <c r="X321" s="2">
        <f t="shared" si="26"/>
        <v>0.6382471739357366</v>
      </c>
      <c r="Y321" s="13">
        <f>USDT_FinalReserves!G320/USDT_FinalReserves!$F320</f>
        <v>3.6333236459840768E-2</v>
      </c>
      <c r="Z321" s="2">
        <v>86444080753.37764</v>
      </c>
      <c r="AA321" s="2">
        <v>83303287526.8116</v>
      </c>
    </row>
    <row r="322" spans="1:27" s="2" customFormat="1" x14ac:dyDescent="0.3">
      <c r="A322" s="1">
        <v>45153</v>
      </c>
      <c r="B322">
        <v>0</v>
      </c>
      <c r="C322" s="20">
        <v>77327.175645635827</v>
      </c>
      <c r="D322" s="20">
        <f>_xlfn.XLOOKUP(A322,'BBG Data'!A:A,'BBG Data'!B:B)</f>
        <v>29171.58</v>
      </c>
      <c r="E322" s="21">
        <f t="shared" si="22"/>
        <v>2255755890.5207171</v>
      </c>
      <c r="F322" s="21">
        <v>1703814.7414489281</v>
      </c>
      <c r="G322">
        <f>_xlfn.XLOOKUP(A322,'BBG Data'!A:A,'BBG Data'!C:C)</f>
        <v>1902</v>
      </c>
      <c r="H322" s="2">
        <f t="shared" si="23"/>
        <v>3240655638.2358613</v>
      </c>
      <c r="I322" s="21">
        <v>90811797</v>
      </c>
      <c r="J322" s="2">
        <f>J321-$J$1*J321*_xlfn.XLOOKUP(A322,'BBG Data'!A:A,'BBG Data'!F:F)</f>
        <v>8887811716.7603512</v>
      </c>
      <c r="K322" s="2">
        <f>K321-K321*L322/360*_xlfn.XLOOKUP(A322,'BBG Data'!A:A,'BBG Data'!J:J)</f>
        <v>561817843.68758488</v>
      </c>
      <c r="L322" s="2">
        <v>90</v>
      </c>
      <c r="M322" s="2">
        <f>M321-M321*$M$1*_xlfn.XLOOKUP(A322,'BBG Data'!A:A,'BBG Data'!F:F)</f>
        <v>8124373355.7168751</v>
      </c>
      <c r="N322" s="2">
        <f>N321-N321*O322/360*_xlfn.XLOOKUP('Tether Assets'!A322,'BBG Data'!A:A,'BBG Data'!V:V)</f>
        <v>53935255830.16201</v>
      </c>
      <c r="O322">
        <v>90</v>
      </c>
      <c r="P322" s="2">
        <f>P321-P321*Q322/360*_xlfn.XLOOKUP(A322,'BBG Data'!A:A,'BBG Data'!AF:AF)</f>
        <v>66568487.384818688</v>
      </c>
      <c r="Q322" s="2">
        <v>450</v>
      </c>
      <c r="R322" s="21">
        <v>5504292639</v>
      </c>
      <c r="S322" s="2">
        <f>S321-S321*T322/360*_xlfn.XLOOKUP('Tether Assets'!A322,'BBG Data'!A:A,'BBG Data'!AB:AB)</f>
        <v>107399590.90525998</v>
      </c>
      <c r="T322" s="15">
        <v>180</v>
      </c>
      <c r="U322" s="21">
        <f t="shared" si="27"/>
        <v>1676229360</v>
      </c>
      <c r="V322" s="2">
        <f t="shared" si="24"/>
        <v>84450972149.373474</v>
      </c>
      <c r="W322" s="25">
        <f t="shared" si="25"/>
        <v>0.10631758623073426</v>
      </c>
      <c r="X322" s="2">
        <f t="shared" si="26"/>
        <v>0.63865760757334455</v>
      </c>
      <c r="Y322" s="13">
        <f>USDT_FinalReserves!G321/USDT_FinalReserves!$F321</f>
        <v>3.8738952635581428E-2</v>
      </c>
      <c r="Z322" s="2">
        <v>86681430496.210342</v>
      </c>
      <c r="AA322" s="2">
        <v>83323482665.833206</v>
      </c>
    </row>
    <row r="323" spans="1:27" s="2" customFormat="1" x14ac:dyDescent="0.3">
      <c r="A323" s="1">
        <v>45154</v>
      </c>
      <c r="B323">
        <v>0</v>
      </c>
      <c r="C323" s="20">
        <v>77327.175645635827</v>
      </c>
      <c r="D323" s="20">
        <f>_xlfn.XLOOKUP(A323,'BBG Data'!A:A,'BBG Data'!B:B)</f>
        <v>28940.39</v>
      </c>
      <c r="E323" s="21">
        <f t="shared" si="22"/>
        <v>2237878620.7832026</v>
      </c>
      <c r="F323" s="21">
        <v>1703814.7414489281</v>
      </c>
      <c r="G323">
        <f>_xlfn.XLOOKUP(A323,'BBG Data'!A:A,'BBG Data'!C:C)</f>
        <v>1891.81</v>
      </c>
      <c r="H323" s="2">
        <f t="shared" si="23"/>
        <v>3223293766.0204968</v>
      </c>
      <c r="I323" s="21">
        <v>90811797</v>
      </c>
      <c r="J323" s="2">
        <f>J322-$J$1*J322*_xlfn.XLOOKUP(A323,'BBG Data'!A:A,'BBG Data'!F:F)</f>
        <v>8887811716.7603512</v>
      </c>
      <c r="K323" s="2">
        <f>K322-K322*L323/360*_xlfn.XLOOKUP(A323,'BBG Data'!A:A,'BBG Data'!J:J)</f>
        <v>561431593.92004967</v>
      </c>
      <c r="L323" s="2">
        <v>90</v>
      </c>
      <c r="M323" s="2">
        <f>M322-M322*$M$1*_xlfn.XLOOKUP(A323,'BBG Data'!A:A,'BBG Data'!F:F)</f>
        <v>8124373355.7168751</v>
      </c>
      <c r="N323" s="2">
        <f>N322-N322*O323/360*_xlfn.XLOOKUP('Tether Assets'!A323,'BBG Data'!A:A,'BBG Data'!V:V)</f>
        <v>53719514806.841362</v>
      </c>
      <c r="O323">
        <v>90</v>
      </c>
      <c r="P323" s="2">
        <f>P322-P322*Q323/360*_xlfn.XLOOKUP(A323,'BBG Data'!A:A,'BBG Data'!AF:AF)</f>
        <v>65986013.12020155</v>
      </c>
      <c r="Q323" s="2">
        <v>450</v>
      </c>
      <c r="R323" s="21">
        <v>5504292639</v>
      </c>
      <c r="S323" s="2">
        <f>S322-S322*T323/360*_xlfn.XLOOKUP('Tether Assets'!A323,'BBG Data'!A:A,'BBG Data'!AB:AB)</f>
        <v>107641239.98479678</v>
      </c>
      <c r="T323" s="15">
        <v>180</v>
      </c>
      <c r="U323" s="21">
        <f t="shared" si="27"/>
        <v>1676229360</v>
      </c>
      <c r="V323" s="2">
        <f t="shared" si="24"/>
        <v>84199264909.147324</v>
      </c>
      <c r="W323" s="25">
        <f t="shared" si="25"/>
        <v>0.10663541449498952</v>
      </c>
      <c r="X323" s="2">
        <f t="shared" si="26"/>
        <v>0.6380045581728746</v>
      </c>
      <c r="Y323" s="13">
        <f>USDT_FinalReserves!G322/USDT_FinalReserves!$F322</f>
        <v>3.5521423082354356E-2</v>
      </c>
      <c r="Z323" s="2">
        <v>86149287096.499878</v>
      </c>
      <c r="AA323" s="2">
        <v>83089141821.301895</v>
      </c>
    </row>
    <row r="324" spans="1:27" s="2" customFormat="1" x14ac:dyDescent="0.3">
      <c r="A324" s="1">
        <v>45155</v>
      </c>
      <c r="B324">
        <v>0</v>
      </c>
      <c r="C324" s="20">
        <v>77327.175645635827</v>
      </c>
      <c r="D324" s="20">
        <f>_xlfn.XLOOKUP(A324,'BBG Data'!A:A,'BBG Data'!B:B)</f>
        <v>27642</v>
      </c>
      <c r="E324" s="21">
        <f t="shared" ref="E324:E387" si="28">C324*D324</f>
        <v>2137477789.1966655</v>
      </c>
      <c r="F324" s="21">
        <v>1703814.7414489281</v>
      </c>
      <c r="G324">
        <f>_xlfn.XLOOKUP(A324,'BBG Data'!A:A,'BBG Data'!C:C)</f>
        <v>1889.43</v>
      </c>
      <c r="H324" s="2">
        <f t="shared" ref="H324:H387" si="29">G324*F324</f>
        <v>3219238686.9358482</v>
      </c>
      <c r="I324" s="21">
        <v>90811797</v>
      </c>
      <c r="J324" s="2">
        <f>J323-$J$1*J323*_xlfn.XLOOKUP(A324,'BBG Data'!A:A,'BBG Data'!F:F)</f>
        <v>8887811716.7603512</v>
      </c>
      <c r="K324" s="2">
        <f>K323-K323*L324/360*_xlfn.XLOOKUP(A324,'BBG Data'!A:A,'BBG Data'!J:J)</f>
        <v>561357204.23385525</v>
      </c>
      <c r="L324" s="2">
        <v>90</v>
      </c>
      <c r="M324" s="2">
        <f>M323-M323*$M$1*_xlfn.XLOOKUP(A324,'BBG Data'!A:A,'BBG Data'!F:F)</f>
        <v>8124373355.7168751</v>
      </c>
      <c r="N324" s="2">
        <f>N323-N323*O324/360*_xlfn.XLOOKUP('Tether Assets'!A324,'BBG Data'!A:A,'BBG Data'!V:V)</f>
        <v>53826953836.455048</v>
      </c>
      <c r="O324">
        <v>90</v>
      </c>
      <c r="P324" s="2">
        <f>P323-P323*Q324/360*_xlfn.XLOOKUP(A324,'BBG Data'!A:A,'BBG Data'!AF:AF)</f>
        <v>66893320.800604329</v>
      </c>
      <c r="Q324" s="2">
        <v>450</v>
      </c>
      <c r="R324" s="21">
        <v>5504292639</v>
      </c>
      <c r="S324" s="2">
        <f>S323-S323*T324/360*_xlfn.XLOOKUP('Tether Assets'!A324,'BBG Data'!A:A,'BBG Data'!AB:AB)</f>
        <v>107964163.70475118</v>
      </c>
      <c r="T324" s="15">
        <v>180</v>
      </c>
      <c r="U324" s="21">
        <f t="shared" si="27"/>
        <v>1676229360</v>
      </c>
      <c r="V324" s="2">
        <f t="shared" ref="V324:V387" si="30">U324+S324+R324+P324+N324+M324+K324+J324+I324+H324+E324+B324</f>
        <v>84203403869.804001</v>
      </c>
      <c r="W324" s="25">
        <f t="shared" ref="W324:W387" si="31">(I324+J324)/V324</f>
        <v>0.10663017290421149</v>
      </c>
      <c r="X324" s="2">
        <f t="shared" ref="X324:X387" si="32">N324/V324</f>
        <v>0.63924914389069987</v>
      </c>
      <c r="Y324" s="13">
        <f>USDT_FinalReserves!G323/USDT_FinalReserves!$F323</f>
        <v>3.8443331229009892E-2</v>
      </c>
      <c r="Z324" s="2">
        <v>86381965113.015427</v>
      </c>
      <c r="AA324" s="2">
        <v>83061154615.962997</v>
      </c>
    </row>
    <row r="325" spans="1:27" s="2" customFormat="1" x14ac:dyDescent="0.3">
      <c r="A325" s="1">
        <v>45156</v>
      </c>
      <c r="B325">
        <v>0</v>
      </c>
      <c r="C325" s="20">
        <v>77327.175645635827</v>
      </c>
      <c r="D325" s="20">
        <f>_xlfn.XLOOKUP(A325,'BBG Data'!A:A,'BBG Data'!B:B)</f>
        <v>26071.78</v>
      </c>
      <c r="E325" s="21">
        <f t="shared" si="28"/>
        <v>2016057111.4543753</v>
      </c>
      <c r="F325" s="21">
        <v>1703814.7414489281</v>
      </c>
      <c r="G325">
        <f>_xlfn.XLOOKUP(A325,'BBG Data'!A:A,'BBG Data'!C:C)</f>
        <v>1889.31</v>
      </c>
      <c r="H325" s="2">
        <f t="shared" si="29"/>
        <v>3219034229.1668744</v>
      </c>
      <c r="I325" s="21">
        <v>90811797</v>
      </c>
      <c r="J325" s="2">
        <f>J324-$J$1*J324*_xlfn.XLOOKUP(A325,'BBG Data'!A:A,'BBG Data'!F:F)</f>
        <v>8887811716.7603512</v>
      </c>
      <c r="K325" s="2">
        <f>K324-K324*L325/360*_xlfn.XLOOKUP(A325,'BBG Data'!A:A,'BBG Data'!J:J)</f>
        <v>560878647.21724594</v>
      </c>
      <c r="L325" s="2">
        <v>90</v>
      </c>
      <c r="M325" s="2">
        <f>M324-M324*$M$1*_xlfn.XLOOKUP(A325,'BBG Data'!A:A,'BBG Data'!F:F)</f>
        <v>8124373355.7168751</v>
      </c>
      <c r="N325" s="2">
        <f>N324-N324*O325/360*_xlfn.XLOOKUP('Tether Assets'!A325,'BBG Data'!A:A,'BBG Data'!V:V)</f>
        <v>53894237528.750618</v>
      </c>
      <c r="O325">
        <v>90</v>
      </c>
      <c r="P325" s="2">
        <f>P324-P324*Q325/360*_xlfn.XLOOKUP(A325,'BBG Data'!A:A,'BBG Data'!AF:AF)</f>
        <v>67645870.659611076</v>
      </c>
      <c r="Q325" s="2">
        <v>450</v>
      </c>
      <c r="R325" s="21">
        <v>5504292639</v>
      </c>
      <c r="S325" s="2">
        <f>S324-S324*T325/360*_xlfn.XLOOKUP('Tether Assets'!A325,'BBG Data'!A:A,'BBG Data'!AB:AB)</f>
        <v>110166632.6443281</v>
      </c>
      <c r="T325" s="15">
        <v>180</v>
      </c>
      <c r="U325" s="21">
        <f t="shared" si="27"/>
        <v>1676229360</v>
      </c>
      <c r="V325" s="2">
        <f t="shared" si="30"/>
        <v>84151538888.37027</v>
      </c>
      <c r="W325" s="25">
        <f t="shared" si="31"/>
        <v>0.10669589210567836</v>
      </c>
      <c r="X325" s="2">
        <f t="shared" si="32"/>
        <v>0.6404426851925199</v>
      </c>
      <c r="Y325" s="13">
        <f>USDT_FinalReserves!G324/USDT_FinalReserves!$F324</f>
        <v>3.7803400452436506E-2</v>
      </c>
      <c r="Z325" s="2">
        <v>85642355543.796997</v>
      </c>
      <c r="AA325" s="2">
        <v>82404783281.484894</v>
      </c>
    </row>
    <row r="326" spans="1:27" s="2" customFormat="1" x14ac:dyDescent="0.3">
      <c r="A326" s="1">
        <v>45157</v>
      </c>
      <c r="B326">
        <v>0</v>
      </c>
      <c r="C326" s="20">
        <v>77327.175645635827</v>
      </c>
      <c r="D326" s="20">
        <f>_xlfn.XLOOKUP(A326,'BBG Data'!A:A,'BBG Data'!B:B)</f>
        <v>26059.87</v>
      </c>
      <c r="E326" s="21">
        <f t="shared" si="28"/>
        <v>2015136144.7924356</v>
      </c>
      <c r="F326" s="21">
        <v>1703814.7414489281</v>
      </c>
      <c r="G326">
        <f>_xlfn.XLOOKUP(A326,'BBG Data'!A:A,'BBG Data'!C:C)</f>
        <v>1889.31</v>
      </c>
      <c r="H326" s="2">
        <f t="shared" si="29"/>
        <v>3219034229.1668744</v>
      </c>
      <c r="I326" s="21">
        <v>90811797</v>
      </c>
      <c r="J326" s="2">
        <f>J325-$J$1*J325*_xlfn.XLOOKUP(A326,'BBG Data'!A:A,'BBG Data'!F:F)</f>
        <v>8887811716.7603512</v>
      </c>
      <c r="K326" s="2">
        <f>K325-K325*L326/360*_xlfn.XLOOKUP(A326,'BBG Data'!A:A,'BBG Data'!J:J)</f>
        <v>560878647.21724594</v>
      </c>
      <c r="L326" s="2">
        <v>90</v>
      </c>
      <c r="M326" s="2">
        <f>M325-M325*$M$1*_xlfn.XLOOKUP(A326,'BBG Data'!A:A,'BBG Data'!F:F)</f>
        <v>8124373355.7168751</v>
      </c>
      <c r="N326" s="2">
        <f>N325-N325*O326/360*_xlfn.XLOOKUP('Tether Assets'!A326,'BBG Data'!A:A,'BBG Data'!V:V)</f>
        <v>53894237528.750618</v>
      </c>
      <c r="O326">
        <v>90</v>
      </c>
      <c r="P326" s="2">
        <f>P325-P325*Q326/360*_xlfn.XLOOKUP(A326,'BBG Data'!A:A,'BBG Data'!AF:AF)</f>
        <v>67645870.659611076</v>
      </c>
      <c r="Q326" s="2">
        <v>450</v>
      </c>
      <c r="R326" s="21">
        <v>5504292639</v>
      </c>
      <c r="S326" s="2">
        <f>S325-S325*T326/360*_xlfn.XLOOKUP('Tether Assets'!A326,'BBG Data'!A:A,'BBG Data'!AB:AB)</f>
        <v>110166632.6443281</v>
      </c>
      <c r="T326" s="15">
        <v>180</v>
      </c>
      <c r="U326" s="21">
        <f t="shared" si="27"/>
        <v>1676229360</v>
      </c>
      <c r="V326" s="2">
        <f t="shared" si="30"/>
        <v>84150617921.708328</v>
      </c>
      <c r="W326" s="25">
        <f t="shared" si="31"/>
        <v>0.10669705981379533</v>
      </c>
      <c r="X326" s="2">
        <f t="shared" si="32"/>
        <v>0.64044969436698007</v>
      </c>
      <c r="Y326" s="13">
        <f>USDT_FinalReserves!G325/USDT_FinalReserves!$F325</f>
        <v>3.8385540197740098E-2</v>
      </c>
      <c r="Z326" s="2">
        <v>86153393034.820297</v>
      </c>
      <c r="AA326" s="2">
        <v>82846348503.310501</v>
      </c>
    </row>
    <row r="327" spans="1:27" s="2" customFormat="1" x14ac:dyDescent="0.3">
      <c r="A327" s="1">
        <v>45158</v>
      </c>
      <c r="B327">
        <v>0</v>
      </c>
      <c r="C327" s="20">
        <v>77327.175645635827</v>
      </c>
      <c r="D327" s="20">
        <f>_xlfn.XLOOKUP(A327,'BBG Data'!A:A,'BBG Data'!B:B)</f>
        <v>26233.05</v>
      </c>
      <c r="E327" s="21">
        <f t="shared" si="28"/>
        <v>2028527665.0707469</v>
      </c>
      <c r="F327" s="21">
        <v>1703814.7414489281</v>
      </c>
      <c r="G327">
        <f>_xlfn.XLOOKUP(A327,'BBG Data'!A:A,'BBG Data'!C:C)</f>
        <v>1889.31</v>
      </c>
      <c r="H327" s="2">
        <f t="shared" si="29"/>
        <v>3219034229.1668744</v>
      </c>
      <c r="I327" s="21">
        <v>90811797</v>
      </c>
      <c r="J327" s="2">
        <f>J326-$J$1*J326*_xlfn.XLOOKUP(A327,'BBG Data'!A:A,'BBG Data'!F:F)</f>
        <v>8887811716.7603512</v>
      </c>
      <c r="K327" s="2">
        <f>K326-K326*L327/360*_xlfn.XLOOKUP(A327,'BBG Data'!A:A,'BBG Data'!J:J)</f>
        <v>560878647.21724594</v>
      </c>
      <c r="L327" s="2">
        <v>90</v>
      </c>
      <c r="M327" s="2">
        <f>M326-M326*$M$1*_xlfn.XLOOKUP(A327,'BBG Data'!A:A,'BBG Data'!F:F)</f>
        <v>8124373355.7168751</v>
      </c>
      <c r="N327" s="2">
        <f>N326-N326*O327/360*_xlfn.XLOOKUP('Tether Assets'!A327,'BBG Data'!A:A,'BBG Data'!V:V)</f>
        <v>53894237528.750618</v>
      </c>
      <c r="O327">
        <v>90</v>
      </c>
      <c r="P327" s="2">
        <f>P326-P326*Q327/360*_xlfn.XLOOKUP(A327,'BBG Data'!A:A,'BBG Data'!AF:AF)</f>
        <v>67645870.659611076</v>
      </c>
      <c r="Q327" s="2">
        <v>450</v>
      </c>
      <c r="R327" s="21">
        <v>5504292639</v>
      </c>
      <c r="S327" s="2">
        <f>S326-S326*T327/360*_xlfn.XLOOKUP('Tether Assets'!A327,'BBG Data'!A:A,'BBG Data'!AB:AB)</f>
        <v>110166632.6443281</v>
      </c>
      <c r="T327" s="15">
        <v>180</v>
      </c>
      <c r="U327" s="21">
        <f t="shared" si="27"/>
        <v>1676229360</v>
      </c>
      <c r="V327" s="2">
        <f t="shared" si="30"/>
        <v>84164009441.986633</v>
      </c>
      <c r="W327" s="25">
        <f t="shared" si="31"/>
        <v>0.1066800830104134</v>
      </c>
      <c r="X327" s="2">
        <f t="shared" si="32"/>
        <v>0.64034779101035277</v>
      </c>
      <c r="Y327" s="13">
        <f>USDT_FinalReserves!G326/USDT_FinalReserves!$F326</f>
        <v>3.8549067158924706E-2</v>
      </c>
      <c r="Z327" s="2">
        <v>86148324086.617432</v>
      </c>
      <c r="AA327" s="2">
        <v>82827386555.773605</v>
      </c>
    </row>
    <row r="328" spans="1:27" s="2" customFormat="1" x14ac:dyDescent="0.3">
      <c r="A328" s="1">
        <v>45159</v>
      </c>
      <c r="B328">
        <v>0</v>
      </c>
      <c r="C328" s="20">
        <v>77327.175645635827</v>
      </c>
      <c r="D328" s="20">
        <f>_xlfn.XLOOKUP(A328,'BBG Data'!A:A,'BBG Data'!B:B)</f>
        <v>26109.71</v>
      </c>
      <c r="E328" s="21">
        <f t="shared" si="28"/>
        <v>2018990131.2266142</v>
      </c>
      <c r="F328" s="21">
        <v>1703814.7414489281</v>
      </c>
      <c r="G328">
        <f>_xlfn.XLOOKUP(A328,'BBG Data'!A:A,'BBG Data'!C:C)</f>
        <v>1894.93</v>
      </c>
      <c r="H328" s="2">
        <f t="shared" si="29"/>
        <v>3228609668.0138173</v>
      </c>
      <c r="I328" s="21">
        <v>90811797</v>
      </c>
      <c r="J328" s="2">
        <f>J327-$J$1*J327*_xlfn.XLOOKUP(A328,'BBG Data'!A:A,'BBG Data'!F:F)</f>
        <v>8887811716.7603512</v>
      </c>
      <c r="K328" s="2">
        <f>K327-K327*L328/360*_xlfn.XLOOKUP(A328,'BBG Data'!A:A,'BBG Data'!J:J)</f>
        <v>561696127.84556496</v>
      </c>
      <c r="L328" s="2">
        <v>90</v>
      </c>
      <c r="M328" s="2">
        <f>M327-M327*$M$1*_xlfn.XLOOKUP(A328,'BBG Data'!A:A,'BBG Data'!F:F)</f>
        <v>8124373355.7168751</v>
      </c>
      <c r="N328" s="2">
        <f>N327-N327*O328/360*_xlfn.XLOOKUP('Tether Assets'!A328,'BBG Data'!A:A,'BBG Data'!V:V)</f>
        <v>53867290409.986244</v>
      </c>
      <c r="O328">
        <v>90</v>
      </c>
      <c r="P328" s="2">
        <f>P327-P327*Q328/360*_xlfn.XLOOKUP(A328,'BBG Data'!A:A,'BBG Data'!AF:AF)</f>
        <v>64686363.818253152</v>
      </c>
      <c r="Q328" s="2">
        <v>450</v>
      </c>
      <c r="R328" s="21">
        <v>5504292639</v>
      </c>
      <c r="S328" s="2">
        <f>S327-S327*T328/360*_xlfn.XLOOKUP('Tether Assets'!A328,'BBG Data'!A:A,'BBG Data'!AB:AB)</f>
        <v>107632800.09350859</v>
      </c>
      <c r="T328" s="15">
        <v>180</v>
      </c>
      <c r="U328" s="21">
        <f t="shared" si="27"/>
        <v>1676229360</v>
      </c>
      <c r="V328" s="2">
        <f t="shared" si="30"/>
        <v>84132424369.461227</v>
      </c>
      <c r="W328" s="25">
        <f t="shared" si="31"/>
        <v>0.10672013294578794</v>
      </c>
      <c r="X328" s="2">
        <f t="shared" si="32"/>
        <v>0.6402678968744806</v>
      </c>
      <c r="Y328" s="13">
        <f>USDT_FinalReserves!G327/USDT_FinalReserves!$F327</f>
        <v>3.8035058007603359E-2</v>
      </c>
      <c r="Z328" s="2">
        <v>86036759671.102615</v>
      </c>
      <c r="AA328" s="2">
        <v>82764346526.225998</v>
      </c>
    </row>
    <row r="329" spans="1:27" s="2" customFormat="1" x14ac:dyDescent="0.3">
      <c r="A329" s="1">
        <v>45160</v>
      </c>
      <c r="B329">
        <v>0</v>
      </c>
      <c r="C329" s="20">
        <v>77327.175645635827</v>
      </c>
      <c r="D329" s="20">
        <f>_xlfn.XLOOKUP(A329,'BBG Data'!A:A,'BBG Data'!B:B)</f>
        <v>25856.99</v>
      </c>
      <c r="E329" s="21">
        <f t="shared" si="28"/>
        <v>1999448007.3974493</v>
      </c>
      <c r="F329" s="21">
        <v>1703814.7414489281</v>
      </c>
      <c r="G329">
        <f>_xlfn.XLOOKUP(A329,'BBG Data'!A:A,'BBG Data'!C:C)</f>
        <v>1897.48</v>
      </c>
      <c r="H329" s="2">
        <f t="shared" si="29"/>
        <v>3232954395.6045122</v>
      </c>
      <c r="I329" s="21">
        <v>90811797</v>
      </c>
      <c r="J329" s="2">
        <f>J328-$J$1*J328*_xlfn.XLOOKUP(A329,'BBG Data'!A:A,'BBG Data'!F:F)</f>
        <v>8887811716.7603512</v>
      </c>
      <c r="K329" s="2">
        <f>K328-K328*L329/360*_xlfn.XLOOKUP(A329,'BBG Data'!A:A,'BBG Data'!J:J)</f>
        <v>560891498.14242625</v>
      </c>
      <c r="L329" s="2">
        <v>90</v>
      </c>
      <c r="M329" s="2">
        <f>M328-M328*$M$1*_xlfn.XLOOKUP(A329,'BBG Data'!A:A,'BBG Data'!F:F)</f>
        <v>8124373355.7168751</v>
      </c>
      <c r="N329" s="2">
        <f>N328-N328*O329/360*_xlfn.XLOOKUP('Tether Assets'!A329,'BBG Data'!A:A,'BBG Data'!V:V)</f>
        <v>53934624522.998726</v>
      </c>
      <c r="O329">
        <v>90</v>
      </c>
      <c r="P329" s="2">
        <f>P328-P328*Q329/360*_xlfn.XLOOKUP(A329,'BBG Data'!A:A,'BBG Data'!AF:AF)</f>
        <v>63150062.677569628</v>
      </c>
      <c r="Q329" s="2">
        <v>450</v>
      </c>
      <c r="R329" s="21">
        <v>5504292639</v>
      </c>
      <c r="S329" s="2">
        <f>S328-S328*T329/360*_xlfn.XLOOKUP('Tether Assets'!A329,'BBG Data'!A:A,'BBG Data'!AB:AB)</f>
        <v>106583380.29259683</v>
      </c>
      <c r="T329" s="15">
        <v>180</v>
      </c>
      <c r="U329" s="21">
        <f t="shared" si="27"/>
        <v>1676229360</v>
      </c>
      <c r="V329" s="2">
        <f t="shared" si="30"/>
        <v>84181170735.5905</v>
      </c>
      <c r="W329" s="25">
        <f t="shared" si="31"/>
        <v>0.10665833505644426</v>
      </c>
      <c r="X329" s="2">
        <f t="shared" si="32"/>
        <v>0.6406970115966325</v>
      </c>
      <c r="Y329" s="13">
        <f>USDT_FinalReserves!G328/USDT_FinalReserves!$F328</f>
        <v>3.8952895389077737E-2</v>
      </c>
      <c r="Z329" s="2">
        <v>86166273409.940582</v>
      </c>
      <c r="AA329" s="2">
        <v>82809847575.736496</v>
      </c>
    </row>
    <row r="330" spans="1:27" s="2" customFormat="1" x14ac:dyDescent="0.3">
      <c r="A330" s="1">
        <v>45161</v>
      </c>
      <c r="B330">
        <v>0</v>
      </c>
      <c r="C330" s="20">
        <v>77327.175645635827</v>
      </c>
      <c r="D330" s="20">
        <f>_xlfn.XLOOKUP(A330,'BBG Data'!A:A,'BBG Data'!B:B)</f>
        <v>26591.759999999998</v>
      </c>
      <c r="E330" s="21">
        <f t="shared" si="28"/>
        <v>2056265696.2465928</v>
      </c>
      <c r="F330" s="21">
        <v>1703814.7414489281</v>
      </c>
      <c r="G330">
        <f>_xlfn.XLOOKUP(A330,'BBG Data'!A:A,'BBG Data'!C:C)</f>
        <v>1915.48</v>
      </c>
      <c r="H330" s="2">
        <f t="shared" si="29"/>
        <v>3263623060.950593</v>
      </c>
      <c r="I330" s="21">
        <v>90811797</v>
      </c>
      <c r="J330" s="2">
        <f>J329-$J$1*J329*_xlfn.XLOOKUP(A330,'BBG Data'!A:A,'BBG Data'!F:F)</f>
        <v>8887811716.7603512</v>
      </c>
      <c r="K330" s="2">
        <f>K329-K329*L330/360*_xlfn.XLOOKUP(A330,'BBG Data'!A:A,'BBG Data'!J:J)</f>
        <v>559772519.60363209</v>
      </c>
      <c r="L330" s="2">
        <v>90</v>
      </c>
      <c r="M330" s="2">
        <f>M329-M329*$M$1*_xlfn.XLOOKUP(A330,'BBG Data'!A:A,'BBG Data'!F:F)</f>
        <v>8124373355.7168751</v>
      </c>
      <c r="N330" s="2">
        <f>N329-N329*O330/360*_xlfn.XLOOKUP('Tether Assets'!A330,'BBG Data'!A:A,'BBG Data'!V:V)</f>
        <v>53678435056.514481</v>
      </c>
      <c r="O330">
        <v>90</v>
      </c>
      <c r="P330" s="2">
        <f>P329-P329*Q330/360*_xlfn.XLOOKUP(A330,'BBG Data'!A:A,'BBG Data'!AF:AF)</f>
        <v>65676065.184672415</v>
      </c>
      <c r="Q330" s="2">
        <v>450</v>
      </c>
      <c r="R330" s="21">
        <v>5504292639</v>
      </c>
      <c r="S330" s="2">
        <f>S329-S329*T330/360*_xlfn.XLOOKUP('Tether Assets'!A330,'BBG Data'!A:A,'BBG Data'!AB:AB)</f>
        <v>109567714.94078955</v>
      </c>
      <c r="T330" s="15">
        <v>180</v>
      </c>
      <c r="U330" s="21">
        <f t="shared" si="27"/>
        <v>1676229360</v>
      </c>
      <c r="V330" s="2">
        <f t="shared" si="30"/>
        <v>84016858981.917984</v>
      </c>
      <c r="W330" s="25">
        <f t="shared" si="31"/>
        <v>0.10686692674017628</v>
      </c>
      <c r="X330" s="2">
        <f t="shared" si="32"/>
        <v>0.63890076000183604</v>
      </c>
      <c r="Y330" s="13">
        <f>USDT_FinalReserves!G329/USDT_FinalReserves!$F329</f>
        <v>3.6515455628467156E-2</v>
      </c>
      <c r="Z330" s="2">
        <v>86028048601.296463</v>
      </c>
      <c r="AA330" s="2">
        <v>82886695209.792206</v>
      </c>
    </row>
    <row r="331" spans="1:27" s="2" customFormat="1" x14ac:dyDescent="0.3">
      <c r="A331" s="1">
        <v>45162</v>
      </c>
      <c r="B331">
        <v>0</v>
      </c>
      <c r="C331" s="20">
        <v>77327.175645635827</v>
      </c>
      <c r="D331" s="20">
        <f>_xlfn.XLOOKUP(A331,'BBG Data'!A:A,'BBG Data'!B:B)</f>
        <v>26016.62</v>
      </c>
      <c r="E331" s="21">
        <f t="shared" si="28"/>
        <v>2011791744.4457619</v>
      </c>
      <c r="F331" s="21">
        <v>1703814.7414489281</v>
      </c>
      <c r="G331">
        <f>_xlfn.XLOOKUP(A331,'BBG Data'!A:A,'BBG Data'!C:C)</f>
        <v>1916.91</v>
      </c>
      <c r="H331" s="2">
        <f t="shared" si="29"/>
        <v>3266059516.0308652</v>
      </c>
      <c r="I331" s="21">
        <v>90811797</v>
      </c>
      <c r="J331" s="2">
        <f>J330-$J$1*J330*_xlfn.XLOOKUP(A331,'BBG Data'!A:A,'BBG Data'!F:F)</f>
        <v>8887811716.7603512</v>
      </c>
      <c r="K331" s="2">
        <f>K330-K330*L331/360*_xlfn.XLOOKUP(A331,'BBG Data'!A:A,'BBG Data'!J:J)</f>
        <v>560213340.46281993</v>
      </c>
      <c r="L331" s="2">
        <v>90</v>
      </c>
      <c r="M331" s="2">
        <f>M330-M330*$M$1*_xlfn.XLOOKUP(A331,'BBG Data'!A:A,'BBG Data'!F:F)</f>
        <v>8124373355.7168751</v>
      </c>
      <c r="N331" s="2">
        <f>N330-N330*O331/360*_xlfn.XLOOKUP('Tether Assets'!A331,'BBG Data'!A:A,'BBG Data'!V:V)</f>
        <v>53477140925.052559</v>
      </c>
      <c r="O331">
        <v>90</v>
      </c>
      <c r="P331" s="2">
        <f>P330-P330*Q331/360*_xlfn.XLOOKUP(A331,'BBG Data'!A:A,'BBG Data'!AF:AF)</f>
        <v>62474357.006919585</v>
      </c>
      <c r="Q331" s="2">
        <v>450</v>
      </c>
      <c r="R331" s="21">
        <v>5504292639</v>
      </c>
      <c r="S331" s="2">
        <f>S330-S330*T331/360*_xlfn.XLOOKUP('Tether Assets'!A331,'BBG Data'!A:A,'BBG Data'!AB:AB)</f>
        <v>107507841.89990275</v>
      </c>
      <c r="T331" s="15">
        <v>180</v>
      </c>
      <c r="U331" s="21">
        <f t="shared" si="27"/>
        <v>1676229360</v>
      </c>
      <c r="V331" s="2">
        <f t="shared" si="30"/>
        <v>83768706593.376038</v>
      </c>
      <c r="W331" s="25">
        <f t="shared" si="31"/>
        <v>0.10718350418544401</v>
      </c>
      <c r="X331" s="2">
        <f t="shared" si="32"/>
        <v>0.63839043360950298</v>
      </c>
      <c r="Y331" s="13">
        <f>USDT_FinalReserves!G330/USDT_FinalReserves!$F330</f>
        <v>3.5547454983781104E-2</v>
      </c>
      <c r="Z331" s="2">
        <v>85919010949.010239</v>
      </c>
      <c r="AA331" s="2">
        <v>82864808775.049301</v>
      </c>
    </row>
    <row r="332" spans="1:27" s="2" customFormat="1" x14ac:dyDescent="0.3">
      <c r="A332" s="1">
        <v>45163</v>
      </c>
      <c r="B332">
        <v>0</v>
      </c>
      <c r="C332" s="20">
        <v>77327.175645635827</v>
      </c>
      <c r="D332" s="20">
        <f>_xlfn.XLOOKUP(A332,'BBG Data'!A:A,'BBG Data'!B:B)</f>
        <v>26048.87</v>
      </c>
      <c r="E332" s="21">
        <f t="shared" si="28"/>
        <v>2014285545.8603337</v>
      </c>
      <c r="F332" s="21">
        <v>1703814.7414489281</v>
      </c>
      <c r="G332">
        <f>_xlfn.XLOOKUP(A332,'BBG Data'!A:A,'BBG Data'!C:C)</f>
        <v>1914.96</v>
      </c>
      <c r="H332" s="2">
        <f t="shared" si="29"/>
        <v>3262737077.2850394</v>
      </c>
      <c r="I332" s="21">
        <v>90811797</v>
      </c>
      <c r="J332" s="2">
        <f>J331-$J$1*J331*_xlfn.XLOOKUP(A332,'BBG Data'!A:A,'BBG Data'!F:F)</f>
        <v>8887811716.7603512</v>
      </c>
      <c r="K332" s="2">
        <f>K331-K331*L332/360*_xlfn.XLOOKUP(A332,'BBG Data'!A:A,'BBG Data'!J:J)</f>
        <v>557973887.6343199</v>
      </c>
      <c r="L332" s="2">
        <v>90</v>
      </c>
      <c r="M332" s="2">
        <f>M331-M331*$M$1*_xlfn.XLOOKUP(A332,'BBG Data'!A:A,'BBG Data'!F:F)</f>
        <v>8124373355.7168751</v>
      </c>
      <c r="N332" s="2">
        <f>N331-N331*O332/360*_xlfn.XLOOKUP('Tether Assets'!A332,'BBG Data'!A:A,'BBG Data'!V:V)</f>
        <v>53303340217.046143</v>
      </c>
      <c r="O332">
        <v>90</v>
      </c>
      <c r="P332" s="2">
        <f>P331-P331*Q332/360*_xlfn.XLOOKUP(A332,'BBG Data'!A:A,'BBG Data'!AF:AF)</f>
        <v>59116360.317797646</v>
      </c>
      <c r="Q332" s="2">
        <v>450</v>
      </c>
      <c r="R332" s="21">
        <v>5504292639</v>
      </c>
      <c r="S332" s="2">
        <f>S331-S331*T332/360*_xlfn.XLOOKUP('Tether Assets'!A332,'BBG Data'!A:A,'BBG Data'!AB:AB)</f>
        <v>105094290.84924991</v>
      </c>
      <c r="T332" s="15">
        <v>180</v>
      </c>
      <c r="U332" s="21">
        <f t="shared" si="27"/>
        <v>1676229360</v>
      </c>
      <c r="V332" s="2">
        <f t="shared" si="30"/>
        <v>83586066247.470108</v>
      </c>
      <c r="W332" s="25">
        <f t="shared" si="31"/>
        <v>0.10741770628585008</v>
      </c>
      <c r="X332" s="2">
        <f t="shared" si="32"/>
        <v>0.63770605090127053</v>
      </c>
      <c r="Y332" s="13">
        <f>USDT_FinalReserves!G331/USDT_FinalReserves!$F331</f>
        <v>3.629490452725033E-2</v>
      </c>
      <c r="Z332" s="2">
        <v>85910557572.257431</v>
      </c>
      <c r="AA332" s="2">
        <v>82792442087.289505</v>
      </c>
    </row>
    <row r="333" spans="1:27" s="2" customFormat="1" x14ac:dyDescent="0.3">
      <c r="A333" s="1">
        <v>45164</v>
      </c>
      <c r="B333">
        <v>0</v>
      </c>
      <c r="C333" s="20">
        <v>77327.175645635827</v>
      </c>
      <c r="D333" s="20">
        <f>_xlfn.XLOOKUP(A333,'BBG Data'!A:A,'BBG Data'!B:B)</f>
        <v>26024.25</v>
      </c>
      <c r="E333" s="21">
        <f t="shared" si="28"/>
        <v>2012381750.7959383</v>
      </c>
      <c r="F333" s="21">
        <v>1703814.7414489281</v>
      </c>
      <c r="G333">
        <f>_xlfn.XLOOKUP(A333,'BBG Data'!A:A,'BBG Data'!C:C)</f>
        <v>1914.96</v>
      </c>
      <c r="H333" s="2">
        <f t="shared" si="29"/>
        <v>3262737077.2850394</v>
      </c>
      <c r="I333" s="21">
        <v>90811797</v>
      </c>
      <c r="J333" s="2">
        <f>J332-$J$1*J332*_xlfn.XLOOKUP(A333,'BBG Data'!A:A,'BBG Data'!F:F)</f>
        <v>8887811716.7603512</v>
      </c>
      <c r="K333" s="2">
        <f>K332-K332*L333/360*_xlfn.XLOOKUP(A333,'BBG Data'!A:A,'BBG Data'!J:J)</f>
        <v>557973887.6343199</v>
      </c>
      <c r="L333" s="2">
        <v>90</v>
      </c>
      <c r="M333" s="2">
        <f>M332-M332*$M$1*_xlfn.XLOOKUP(A333,'BBG Data'!A:A,'BBG Data'!F:F)</f>
        <v>8124373355.7168751</v>
      </c>
      <c r="N333" s="2">
        <f>N332-N332*O333/360*_xlfn.XLOOKUP('Tether Assets'!A333,'BBG Data'!A:A,'BBG Data'!V:V)</f>
        <v>53303340217.046143</v>
      </c>
      <c r="O333">
        <v>90</v>
      </c>
      <c r="P333" s="2">
        <f>P332-P332*Q333/360*_xlfn.XLOOKUP(A333,'BBG Data'!A:A,'BBG Data'!AF:AF)</f>
        <v>59116360.317797646</v>
      </c>
      <c r="Q333" s="2">
        <v>450</v>
      </c>
      <c r="R333" s="21">
        <v>5504292639</v>
      </c>
      <c r="S333" s="2">
        <f>S332-S332*T333/360*_xlfn.XLOOKUP('Tether Assets'!A333,'BBG Data'!A:A,'BBG Data'!AB:AB)</f>
        <v>105094290.84924991</v>
      </c>
      <c r="T333" s="15">
        <v>180</v>
      </c>
      <c r="U333" s="21">
        <f t="shared" si="27"/>
        <v>1676229360</v>
      </c>
      <c r="V333" s="2">
        <f t="shared" si="30"/>
        <v>83584162452.405716</v>
      </c>
      <c r="W333" s="25">
        <f t="shared" si="31"/>
        <v>0.10742015293714209</v>
      </c>
      <c r="X333" s="2">
        <f t="shared" si="32"/>
        <v>0.63772057592128173</v>
      </c>
      <c r="Y333" s="13">
        <f>USDT_FinalReserves!G332/USDT_FinalReserves!$F332</f>
        <v>3.8374161809337448E-2</v>
      </c>
      <c r="Z333" s="2">
        <v>86125051007.123917</v>
      </c>
      <c r="AA333" s="2">
        <v>82820074363.939102</v>
      </c>
    </row>
    <row r="334" spans="1:27" s="2" customFormat="1" x14ac:dyDescent="0.3">
      <c r="A334" s="1">
        <v>45165</v>
      </c>
      <c r="B334">
        <v>0</v>
      </c>
      <c r="C334" s="20">
        <v>77327.175645635827</v>
      </c>
      <c r="D334" s="20">
        <f>_xlfn.XLOOKUP(A334,'BBG Data'!A:A,'BBG Data'!B:B)</f>
        <v>26083.84</v>
      </c>
      <c r="E334" s="21">
        <f t="shared" si="28"/>
        <v>2016989677.1926615</v>
      </c>
      <c r="F334" s="21">
        <v>1703814.7414489281</v>
      </c>
      <c r="G334">
        <f>_xlfn.XLOOKUP(A334,'BBG Data'!A:A,'BBG Data'!C:C)</f>
        <v>1914.96</v>
      </c>
      <c r="H334" s="2">
        <f t="shared" si="29"/>
        <v>3262737077.2850394</v>
      </c>
      <c r="I334" s="21">
        <v>90811797</v>
      </c>
      <c r="J334" s="2">
        <f>J333-$J$1*J333*_xlfn.XLOOKUP(A334,'BBG Data'!A:A,'BBG Data'!F:F)</f>
        <v>8887811716.7603512</v>
      </c>
      <c r="K334" s="2">
        <f>K333-K333*L334/360*_xlfn.XLOOKUP(A334,'BBG Data'!A:A,'BBG Data'!J:J)</f>
        <v>557973887.6343199</v>
      </c>
      <c r="L334" s="2">
        <v>90</v>
      </c>
      <c r="M334" s="2">
        <f>M333-M333*$M$1*_xlfn.XLOOKUP(A334,'BBG Data'!A:A,'BBG Data'!F:F)</f>
        <v>8124373355.7168751</v>
      </c>
      <c r="N334" s="2">
        <f>N333-N333*O334/360*_xlfn.XLOOKUP('Tether Assets'!A334,'BBG Data'!A:A,'BBG Data'!V:V)</f>
        <v>53303340217.046143</v>
      </c>
      <c r="O334">
        <v>90</v>
      </c>
      <c r="P334" s="2">
        <f>P333-P333*Q334/360*_xlfn.XLOOKUP(A334,'BBG Data'!A:A,'BBG Data'!AF:AF)</f>
        <v>59116360.317797646</v>
      </c>
      <c r="Q334" s="2">
        <v>450</v>
      </c>
      <c r="R334" s="21">
        <v>5504292639</v>
      </c>
      <c r="S334" s="2">
        <f>S333-S333*T334/360*_xlfn.XLOOKUP('Tether Assets'!A334,'BBG Data'!A:A,'BBG Data'!AB:AB)</f>
        <v>105094290.84924991</v>
      </c>
      <c r="T334" s="15">
        <v>180</v>
      </c>
      <c r="U334" s="21">
        <f t="shared" si="27"/>
        <v>1676229360</v>
      </c>
      <c r="V334" s="2">
        <f t="shared" si="30"/>
        <v>83588770378.802429</v>
      </c>
      <c r="W334" s="25">
        <f t="shared" si="31"/>
        <v>0.10741423127857462</v>
      </c>
      <c r="X334" s="2">
        <f t="shared" si="32"/>
        <v>0.63768542084647684</v>
      </c>
      <c r="Y334" s="13">
        <f>USDT_FinalReserves!G333/USDT_FinalReserves!$F333</f>
        <v>3.8449073760810873E-2</v>
      </c>
      <c r="Z334" s="2">
        <v>86097422411.751114</v>
      </c>
      <c r="AA334" s="2">
        <v>82787056266.826004</v>
      </c>
    </row>
    <row r="335" spans="1:27" s="2" customFormat="1" x14ac:dyDescent="0.3">
      <c r="A335" s="1">
        <v>45166</v>
      </c>
      <c r="B335">
        <v>0</v>
      </c>
      <c r="C335" s="20">
        <v>77327.175645635827</v>
      </c>
      <c r="D335" s="20">
        <f>_xlfn.XLOOKUP(A335,'BBG Data'!A:A,'BBG Data'!B:B)</f>
        <v>25981.81</v>
      </c>
      <c r="E335" s="21">
        <f t="shared" si="28"/>
        <v>2009099985.4615376</v>
      </c>
      <c r="F335" s="21">
        <v>1703814.7414489281</v>
      </c>
      <c r="G335">
        <f>_xlfn.XLOOKUP(A335,'BBG Data'!A:A,'BBG Data'!C:C)</f>
        <v>1920.17</v>
      </c>
      <c r="H335" s="2">
        <f t="shared" si="29"/>
        <v>3271613952.0879884</v>
      </c>
      <c r="I335" s="21">
        <v>90811797</v>
      </c>
      <c r="J335" s="2">
        <f>J334-$J$1*J334*_xlfn.XLOOKUP(A335,'BBG Data'!A:A,'BBG Data'!F:F)</f>
        <v>8887811716.7603512</v>
      </c>
      <c r="K335" s="2">
        <f>K334-K334*L335/360*_xlfn.XLOOKUP(A335,'BBG Data'!A:A,'BBG Data'!J:J)</f>
        <v>556083751.08995855</v>
      </c>
      <c r="L335" s="2">
        <v>90</v>
      </c>
      <c r="M335" s="2">
        <f>M334-M334*$M$1*_xlfn.XLOOKUP(A335,'BBG Data'!A:A,'BBG Data'!F:F)</f>
        <v>8124373355.7168751</v>
      </c>
      <c r="N335" s="2">
        <f>N334-N334*O335/360*_xlfn.XLOOKUP('Tether Assets'!A335,'BBG Data'!A:A,'BBG Data'!V:V)</f>
        <v>53116778526.286476</v>
      </c>
      <c r="O335">
        <v>90</v>
      </c>
      <c r="P335" s="2">
        <f>P334-P334*Q335/360*_xlfn.XLOOKUP(A335,'BBG Data'!A:A,'BBG Data'!AF:AF)</f>
        <v>58599092.165016942</v>
      </c>
      <c r="Q335" s="2">
        <v>450</v>
      </c>
      <c r="R335" s="21">
        <v>5504292639</v>
      </c>
      <c r="S335" s="2">
        <f>S334-S334*T335/360*_xlfn.XLOOKUP('Tether Assets'!A335,'BBG Data'!A:A,'BBG Data'!AB:AB)</f>
        <v>106570865.63568188</v>
      </c>
      <c r="T335" s="15">
        <v>180</v>
      </c>
      <c r="U335" s="21">
        <f t="shared" si="27"/>
        <v>1676229360</v>
      </c>
      <c r="V335" s="2">
        <f t="shared" si="30"/>
        <v>83402265041.203873</v>
      </c>
      <c r="W335" s="25">
        <f t="shared" si="31"/>
        <v>0.10765443251840429</v>
      </c>
      <c r="X335" s="2">
        <f t="shared" si="32"/>
        <v>0.63687453212505418</v>
      </c>
      <c r="Y335" s="13">
        <f>USDT_FinalReserves!G334/USDT_FinalReserves!$F334</f>
        <v>3.6245711775565147E-2</v>
      </c>
      <c r="Z335" s="2">
        <v>85924746296.707733</v>
      </c>
      <c r="AA335" s="2">
        <v>82810342708.048706</v>
      </c>
    </row>
    <row r="336" spans="1:27" s="2" customFormat="1" x14ac:dyDescent="0.3">
      <c r="A336" s="1">
        <v>45167</v>
      </c>
      <c r="B336">
        <v>0</v>
      </c>
      <c r="C336" s="20">
        <v>77327.175645635827</v>
      </c>
      <c r="D336" s="20">
        <f>_xlfn.XLOOKUP(A336,'BBG Data'!A:A,'BBG Data'!B:B)</f>
        <v>27579.74</v>
      </c>
      <c r="E336" s="21">
        <f t="shared" si="28"/>
        <v>2132663399.2409685</v>
      </c>
      <c r="F336" s="21">
        <v>1703814.7414489281</v>
      </c>
      <c r="G336">
        <f>_xlfn.XLOOKUP(A336,'BBG Data'!A:A,'BBG Data'!C:C)</f>
        <v>1937.54</v>
      </c>
      <c r="H336" s="2">
        <f t="shared" si="29"/>
        <v>3301209214.146956</v>
      </c>
      <c r="I336" s="21">
        <v>90811797</v>
      </c>
      <c r="J336" s="2">
        <f>J335-$J$1*J335*_xlfn.XLOOKUP(A336,'BBG Data'!A:A,'BBG Data'!F:F)</f>
        <v>8887811716.7603512</v>
      </c>
      <c r="K336" s="2">
        <f>K335-K335*L336/360*_xlfn.XLOOKUP(A336,'BBG Data'!A:A,'BBG Data'!J:J)</f>
        <v>555387256.19171834</v>
      </c>
      <c r="L336" s="2">
        <v>90</v>
      </c>
      <c r="M336" s="2">
        <f>M335-M335*$M$1*_xlfn.XLOOKUP(A336,'BBG Data'!A:A,'BBG Data'!F:F)</f>
        <v>8124373355.7168751</v>
      </c>
      <c r="N336" s="2">
        <f>N335-N335*O336/360*_xlfn.XLOOKUP('Tether Assets'!A336,'BBG Data'!A:A,'BBG Data'!V:V)</f>
        <v>53674504700.812485</v>
      </c>
      <c r="O336">
        <v>90</v>
      </c>
      <c r="P336" s="2">
        <f>P335-P335*Q336/360*_xlfn.XLOOKUP(A336,'BBG Data'!A:A,'BBG Data'!AF:AF)</f>
        <v>63360268.403424598</v>
      </c>
      <c r="Q336" s="2">
        <v>450</v>
      </c>
      <c r="R336" s="21">
        <v>5504292639</v>
      </c>
      <c r="S336" s="2">
        <f>S335-S335*T336/360*_xlfn.XLOOKUP('Tether Assets'!A336,'BBG Data'!A:A,'BBG Data'!AB:AB)</f>
        <v>109368350.8586185</v>
      </c>
      <c r="T336" s="15">
        <v>180</v>
      </c>
      <c r="U336" s="21">
        <f t="shared" si="27"/>
        <v>1676229360</v>
      </c>
      <c r="V336" s="2">
        <f t="shared" si="30"/>
        <v>84120012058.131378</v>
      </c>
      <c r="W336" s="25">
        <f t="shared" si="31"/>
        <v>0.10673588001337479</v>
      </c>
      <c r="X336" s="2">
        <f t="shared" si="32"/>
        <v>0.6380705778277892</v>
      </c>
      <c r="Y336" s="13">
        <f>USDT_FinalReserves!G335/USDT_FinalReserves!$F335</f>
        <v>4.6600869969029311E-2</v>
      </c>
      <c r="Z336" s="2">
        <v>86888081327.072662</v>
      </c>
      <c r="AA336" s="2">
        <v>82839021147.291306</v>
      </c>
    </row>
    <row r="337" spans="1:27" s="2" customFormat="1" x14ac:dyDescent="0.3">
      <c r="A337" s="1">
        <v>45168</v>
      </c>
      <c r="B337">
        <v>0</v>
      </c>
      <c r="C337" s="20">
        <v>77327.175645635827</v>
      </c>
      <c r="D337" s="20">
        <f>_xlfn.XLOOKUP(A337,'BBG Data'!A:A,'BBG Data'!B:B)</f>
        <v>27253.38</v>
      </c>
      <c r="E337" s="21">
        <f t="shared" si="28"/>
        <v>2107426902.1972587</v>
      </c>
      <c r="F337" s="21">
        <v>1703814.7414489281</v>
      </c>
      <c r="G337">
        <f>_xlfn.XLOOKUP(A337,'BBG Data'!A:A,'BBG Data'!C:C)</f>
        <v>1942.32</v>
      </c>
      <c r="H337" s="2">
        <f t="shared" si="29"/>
        <v>3309353448.6110821</v>
      </c>
      <c r="I337" s="21">
        <v>90811797</v>
      </c>
      <c r="J337" s="2">
        <f>J336-$J$1*J336*_xlfn.XLOOKUP(A337,'BBG Data'!A:A,'BBG Data'!F:F)</f>
        <v>8887811716.7603512</v>
      </c>
      <c r="K337" s="2">
        <f>K336-K336*L337/360*_xlfn.XLOOKUP(A337,'BBG Data'!A:A,'BBG Data'!J:J)</f>
        <v>557171437.75223422</v>
      </c>
      <c r="L337" s="2">
        <v>90</v>
      </c>
      <c r="M337" s="2">
        <f>M336-M336*$M$1*_xlfn.XLOOKUP(A337,'BBG Data'!A:A,'BBG Data'!F:F)</f>
        <v>8124373355.7168751</v>
      </c>
      <c r="N337" s="2">
        <f>N336-N336*O337/360*_xlfn.XLOOKUP('Tether Assets'!A337,'BBG Data'!A:A,'BBG Data'!V:V)</f>
        <v>53500062560.534843</v>
      </c>
      <c r="O337">
        <v>90</v>
      </c>
      <c r="P337" s="2">
        <f>P336-P336*Q337/360*_xlfn.XLOOKUP(A337,'BBG Data'!A:A,'BBG Data'!AF:AF)</f>
        <v>62568265.048381738</v>
      </c>
      <c r="Q337" s="2">
        <v>450</v>
      </c>
      <c r="R337" s="21">
        <v>5504292639</v>
      </c>
      <c r="S337" s="2">
        <f>S336-S336*T337/360*_xlfn.XLOOKUP('Tether Assets'!A337,'BBG Data'!A:A,'BBG Data'!AB:AB)</f>
        <v>109855040.01993938</v>
      </c>
      <c r="T337" s="15">
        <v>180</v>
      </c>
      <c r="U337" s="21">
        <f t="shared" si="27"/>
        <v>1676229360</v>
      </c>
      <c r="V337" s="2">
        <f t="shared" si="30"/>
        <v>83929956522.640961</v>
      </c>
      <c r="W337" s="25">
        <f t="shared" si="31"/>
        <v>0.10697757851617945</v>
      </c>
      <c r="X337" s="2">
        <f t="shared" si="32"/>
        <v>0.63743703413098585</v>
      </c>
      <c r="Y337" s="13">
        <f>USDT_FinalReserves!G336/USDT_FinalReserves!$F336</f>
        <v>3.6218556255901084E-2</v>
      </c>
      <c r="Z337" s="2">
        <v>85956001235.088348</v>
      </c>
      <c r="AA337" s="2">
        <v>82842798968.822998</v>
      </c>
    </row>
    <row r="338" spans="1:27" s="2" customFormat="1" x14ac:dyDescent="0.3">
      <c r="A338" s="1">
        <v>45169</v>
      </c>
      <c r="B338">
        <v>0</v>
      </c>
      <c r="C338" s="20">
        <v>77327.175645635827</v>
      </c>
      <c r="D338" s="20">
        <f>_xlfn.XLOOKUP(A338,'BBG Data'!A:A,'BBG Data'!B:B)</f>
        <v>26013.119999999999</v>
      </c>
      <c r="E338" s="21">
        <f t="shared" si="28"/>
        <v>2011521099.3310022</v>
      </c>
      <c r="F338" s="21">
        <v>1703814.7414489281</v>
      </c>
      <c r="G338">
        <f>_xlfn.XLOOKUP(A338,'BBG Data'!A:A,'BBG Data'!C:C)</f>
        <v>1940.19</v>
      </c>
      <c r="H338" s="2">
        <f t="shared" si="29"/>
        <v>3305724323.2117958</v>
      </c>
      <c r="I338" s="21">
        <v>90811797</v>
      </c>
      <c r="J338" s="2">
        <f>J337-$J$1*J337*_xlfn.XLOOKUP(A338,'BBG Data'!A:A,'BBG Data'!F:F)</f>
        <v>8887564833.101553</v>
      </c>
      <c r="K338" s="2">
        <f>K337-K337*L338/360*_xlfn.XLOOKUP(A338,'BBG Data'!A:A,'BBG Data'!J:J)</f>
        <v>558338711.91432512</v>
      </c>
      <c r="L338" s="2">
        <v>90</v>
      </c>
      <c r="M338" s="2">
        <f>M337-M337*$M$1*_xlfn.XLOOKUP(A338,'BBG Data'!A:A,'BBG Data'!F:F)</f>
        <v>8123922001.6415577</v>
      </c>
      <c r="N338" s="2">
        <f>N337-N337*O338/360*_xlfn.XLOOKUP('Tether Assets'!A338,'BBG Data'!A:A,'BBG Data'!V:V)</f>
        <v>53700687795.136856</v>
      </c>
      <c r="O338">
        <v>90</v>
      </c>
      <c r="P338" s="2">
        <f>P337-P337*Q338/360*_xlfn.XLOOKUP(A338,'BBG Data'!A:A,'BBG Data'!AF:AF)</f>
        <v>63115737.367555119</v>
      </c>
      <c r="Q338" s="2">
        <v>450</v>
      </c>
      <c r="R338" s="21">
        <v>5504292639</v>
      </c>
      <c r="S338" s="2">
        <f>S337-S337*T338/360*_xlfn.XLOOKUP('Tether Assets'!A338,'BBG Data'!A:A,'BBG Data'!AB:AB)</f>
        <v>109915460.29195035</v>
      </c>
      <c r="T338" s="15">
        <v>180</v>
      </c>
      <c r="U338" s="21">
        <f t="shared" si="27"/>
        <v>1676229360</v>
      </c>
      <c r="V338" s="2">
        <f t="shared" si="30"/>
        <v>84032123757.996597</v>
      </c>
      <c r="W338" s="25">
        <f t="shared" si="31"/>
        <v>0.106844575961906</v>
      </c>
      <c r="X338" s="2">
        <f t="shared" si="32"/>
        <v>0.63904951337168403</v>
      </c>
      <c r="Y338" s="13">
        <f>USDT_FinalReserves!G337/USDT_FinalReserves!$F337</f>
        <v>3.9565193517428612E-2</v>
      </c>
      <c r="Z338" s="2">
        <v>86242873263.7565</v>
      </c>
      <c r="AA338" s="2">
        <v>82830657293.576904</v>
      </c>
    </row>
    <row r="339" spans="1:27" s="2" customFormat="1" x14ac:dyDescent="0.3">
      <c r="A339" s="1">
        <v>45170</v>
      </c>
      <c r="B339">
        <v>0</v>
      </c>
      <c r="C339" s="20">
        <v>77327.175645635827</v>
      </c>
      <c r="D339" s="20">
        <f>_xlfn.XLOOKUP(A339,'BBG Data'!A:A,'BBG Data'!B:B)</f>
        <v>25759.54</v>
      </c>
      <c r="E339" s="21">
        <f t="shared" si="28"/>
        <v>1991912474.1307819</v>
      </c>
      <c r="F339" s="21">
        <v>1703814.7414489281</v>
      </c>
      <c r="G339">
        <f>_xlfn.XLOOKUP(A339,'BBG Data'!A:A,'BBG Data'!C:C)</f>
        <v>1940.06</v>
      </c>
      <c r="H339" s="2">
        <f t="shared" si="29"/>
        <v>3305502827.2954073</v>
      </c>
      <c r="I339" s="21">
        <v>90811797</v>
      </c>
      <c r="J339" s="2">
        <f>J338-$J$1*J338*_xlfn.XLOOKUP(A339,'BBG Data'!A:A,'BBG Data'!F:F)</f>
        <v>8887564833.101553</v>
      </c>
      <c r="K339" s="2">
        <f>K338-K338*L339/360*_xlfn.XLOOKUP(A339,'BBG Data'!A:A,'BBG Data'!J:J)</f>
        <v>558187960.46210825</v>
      </c>
      <c r="L339" s="2">
        <v>90</v>
      </c>
      <c r="M339" s="2">
        <f>M338-M338*$M$1*_xlfn.XLOOKUP(A339,'BBG Data'!A:A,'BBG Data'!F:F)</f>
        <v>8123922001.6415577</v>
      </c>
      <c r="N339" s="2">
        <f>N338-N338*O339/360*_xlfn.XLOOKUP('Tether Assets'!A339,'BBG Data'!A:A,'BBG Data'!V:V)</f>
        <v>54076592609.702812</v>
      </c>
      <c r="O339">
        <v>90</v>
      </c>
      <c r="P339" s="2">
        <f>P338-P338*Q339/360*_xlfn.XLOOKUP(A339,'BBG Data'!A:A,'BBG Data'!AF:AF)</f>
        <v>64930314.816872306</v>
      </c>
      <c r="Q339" s="2">
        <v>450</v>
      </c>
      <c r="R339" s="21">
        <v>5504292639</v>
      </c>
      <c r="S339" s="2">
        <f>S338-S338*T339/360*_xlfn.XLOOKUP('Tether Assets'!A339,'BBG Data'!A:A,'BBG Data'!AB:AB)</f>
        <v>110624415.01083338</v>
      </c>
      <c r="T339" s="15">
        <v>180</v>
      </c>
      <c r="U339" s="21">
        <f t="shared" si="27"/>
        <v>1676229360</v>
      </c>
      <c r="V339" s="2">
        <f t="shared" si="30"/>
        <v>84390571232.161926</v>
      </c>
      <c r="W339" s="25">
        <f t="shared" si="31"/>
        <v>0.10639075549567818</v>
      </c>
      <c r="X339" s="2">
        <f t="shared" si="32"/>
        <v>0.64078950788158417</v>
      </c>
      <c r="Y339" s="13">
        <f>USDT_FinalReserves!G338/USDT_FinalReserves!$F338</f>
        <v>4.2480460131565485E-2</v>
      </c>
      <c r="Z339" s="2">
        <v>86535316900.034393</v>
      </c>
      <c r="AA339" s="2">
        <v>82859256820.490097</v>
      </c>
    </row>
    <row r="340" spans="1:27" s="2" customFormat="1" x14ac:dyDescent="0.3">
      <c r="A340" s="1">
        <v>45171</v>
      </c>
      <c r="B340">
        <v>0</v>
      </c>
      <c r="C340" s="20">
        <v>77327.175645635827</v>
      </c>
      <c r="D340" s="20">
        <f>_xlfn.XLOOKUP(A340,'BBG Data'!A:A,'BBG Data'!B:B)</f>
        <v>25849.599999999999</v>
      </c>
      <c r="E340" s="21">
        <f t="shared" si="28"/>
        <v>1998876559.5694277</v>
      </c>
      <c r="F340" s="21">
        <v>1703814.7414489281</v>
      </c>
      <c r="G340">
        <f>_xlfn.XLOOKUP(A340,'BBG Data'!A:A,'BBG Data'!C:C)</f>
        <v>1940.06</v>
      </c>
      <c r="H340" s="2">
        <f t="shared" si="29"/>
        <v>3305502827.2954073</v>
      </c>
      <c r="I340" s="21">
        <v>90811797</v>
      </c>
      <c r="J340" s="2">
        <f>J339-$J$1*J339*_xlfn.XLOOKUP(A340,'BBG Data'!A:A,'BBG Data'!F:F)</f>
        <v>8887564833.101553</v>
      </c>
      <c r="K340" s="2">
        <f>K339-K339*L340/360*_xlfn.XLOOKUP(A340,'BBG Data'!A:A,'BBG Data'!J:J)</f>
        <v>558187960.46210825</v>
      </c>
      <c r="L340" s="2">
        <v>90</v>
      </c>
      <c r="M340" s="2">
        <f>M339-M339*$M$1*_xlfn.XLOOKUP(A340,'BBG Data'!A:A,'BBG Data'!F:F)</f>
        <v>8123922001.6415577</v>
      </c>
      <c r="N340" s="2">
        <f>N339-N339*O340/360*_xlfn.XLOOKUP('Tether Assets'!A340,'BBG Data'!A:A,'BBG Data'!V:V)</f>
        <v>54076592609.702812</v>
      </c>
      <c r="O340">
        <v>90</v>
      </c>
      <c r="P340" s="2">
        <f>P339-P339*Q340/360*_xlfn.XLOOKUP(A340,'BBG Data'!A:A,'BBG Data'!AF:AF)</f>
        <v>64930314.816872306</v>
      </c>
      <c r="Q340" s="2">
        <v>450</v>
      </c>
      <c r="R340" s="21">
        <v>5504292639</v>
      </c>
      <c r="S340" s="2">
        <f>S339-S339*T340/360*_xlfn.XLOOKUP('Tether Assets'!A340,'BBG Data'!A:A,'BBG Data'!AB:AB)</f>
        <v>110624415.01083338</v>
      </c>
      <c r="T340" s="15">
        <v>180</v>
      </c>
      <c r="U340" s="21">
        <f t="shared" si="27"/>
        <v>1676229360</v>
      </c>
      <c r="V340" s="2">
        <f t="shared" si="30"/>
        <v>84397535317.600571</v>
      </c>
      <c r="W340" s="25">
        <f t="shared" si="31"/>
        <v>0.10638197663373197</v>
      </c>
      <c r="X340" s="2">
        <f t="shared" si="32"/>
        <v>0.64073663296214156</v>
      </c>
      <c r="Y340" s="13">
        <f>USDT_FinalReserves!G339/USDT_FinalReserves!$F339</f>
        <v>3.8475411254703905E-2</v>
      </c>
      <c r="Z340" s="2">
        <v>86189379876.525421</v>
      </c>
      <c r="AA340" s="2">
        <v>82873208039.988205</v>
      </c>
    </row>
    <row r="341" spans="1:27" s="2" customFormat="1" x14ac:dyDescent="0.3">
      <c r="A341" s="1">
        <v>45172</v>
      </c>
      <c r="B341">
        <v>0</v>
      </c>
      <c r="C341" s="20">
        <v>77327.175645635827</v>
      </c>
      <c r="D341" s="20">
        <f>_xlfn.XLOOKUP(A341,'BBG Data'!A:A,'BBG Data'!B:B)</f>
        <v>26045.85</v>
      </c>
      <c r="E341" s="21">
        <f t="shared" si="28"/>
        <v>2014052017.7898839</v>
      </c>
      <c r="F341" s="21">
        <v>1703814.7414489281</v>
      </c>
      <c r="G341">
        <f>_xlfn.XLOOKUP(A341,'BBG Data'!A:A,'BBG Data'!C:C)</f>
        <v>1940.06</v>
      </c>
      <c r="H341" s="2">
        <f t="shared" si="29"/>
        <v>3305502827.2954073</v>
      </c>
      <c r="I341" s="21">
        <v>90811797</v>
      </c>
      <c r="J341" s="2">
        <f>J340-$J$1*J340*_xlfn.XLOOKUP(A341,'BBG Data'!A:A,'BBG Data'!F:F)</f>
        <v>8887564833.101553</v>
      </c>
      <c r="K341" s="2">
        <f>K340-K340*L341/360*_xlfn.XLOOKUP(A341,'BBG Data'!A:A,'BBG Data'!J:J)</f>
        <v>558187960.46210825</v>
      </c>
      <c r="L341" s="2">
        <v>90</v>
      </c>
      <c r="M341" s="2">
        <f>M340-M340*$M$1*_xlfn.XLOOKUP(A341,'BBG Data'!A:A,'BBG Data'!F:F)</f>
        <v>8123922001.6415577</v>
      </c>
      <c r="N341" s="2">
        <f>N340-N340*O341/360*_xlfn.XLOOKUP('Tether Assets'!A341,'BBG Data'!A:A,'BBG Data'!V:V)</f>
        <v>54076592609.702812</v>
      </c>
      <c r="O341">
        <v>90</v>
      </c>
      <c r="P341" s="2">
        <f>P340-P340*Q341/360*_xlfn.XLOOKUP(A341,'BBG Data'!A:A,'BBG Data'!AF:AF)</f>
        <v>64930314.816872306</v>
      </c>
      <c r="Q341" s="2">
        <v>450</v>
      </c>
      <c r="R341" s="21">
        <v>5504292639</v>
      </c>
      <c r="S341" s="2">
        <f>S340-S340*T341/360*_xlfn.XLOOKUP('Tether Assets'!A341,'BBG Data'!A:A,'BBG Data'!AB:AB)</f>
        <v>110624415.01083338</v>
      </c>
      <c r="T341" s="15">
        <v>180</v>
      </c>
      <c r="U341" s="21">
        <f t="shared" ref="U341:U367" si="33">1676229360</f>
        <v>1676229360</v>
      </c>
      <c r="V341" s="2">
        <f t="shared" si="30"/>
        <v>84412710775.82103</v>
      </c>
      <c r="W341" s="25">
        <f t="shared" si="31"/>
        <v>0.10636285160828288</v>
      </c>
      <c r="X341" s="2">
        <f t="shared" si="32"/>
        <v>0.6406214432956272</v>
      </c>
      <c r="Y341" s="13">
        <f>USDT_FinalReserves!G340/USDT_FinalReserves!$F340</f>
        <v>3.8568938452031985E-2</v>
      </c>
      <c r="Z341" s="2">
        <v>86215898313.896423</v>
      </c>
      <c r="AA341" s="2">
        <v>82890642638.241104</v>
      </c>
    </row>
    <row r="342" spans="1:27" s="2" customFormat="1" x14ac:dyDescent="0.3">
      <c r="A342" s="1">
        <v>45173</v>
      </c>
      <c r="B342">
        <v>0</v>
      </c>
      <c r="C342" s="20">
        <v>77327.175645635827</v>
      </c>
      <c r="D342" s="20">
        <f>_xlfn.XLOOKUP(A342,'BBG Data'!A:A,'BBG Data'!B:B)</f>
        <v>25828.28</v>
      </c>
      <c r="E342" s="21">
        <f t="shared" si="28"/>
        <v>1997227944.1846628</v>
      </c>
      <c r="F342" s="21">
        <v>1703814.7414489281</v>
      </c>
      <c r="G342">
        <f>_xlfn.XLOOKUP(A342,'BBG Data'!A:A,'BBG Data'!C:C)</f>
        <v>1942.69</v>
      </c>
      <c r="H342" s="2">
        <f t="shared" si="29"/>
        <v>3309983860.0654182</v>
      </c>
      <c r="I342" s="21">
        <v>90811797</v>
      </c>
      <c r="J342" s="2">
        <f>J341-$J$1*J341*_xlfn.XLOOKUP(A342,'BBG Data'!A:A,'BBG Data'!F:F)</f>
        <v>8887564833.101553</v>
      </c>
      <c r="K342" s="2">
        <f>K341-K341*L342/360*_xlfn.XLOOKUP(A342,'BBG Data'!A:A,'BBG Data'!J:J)</f>
        <v>558187960.46210825</v>
      </c>
      <c r="L342" s="2">
        <v>90</v>
      </c>
      <c r="M342" s="2">
        <f>M341-M341*$M$1*_xlfn.XLOOKUP(A342,'BBG Data'!A:A,'BBG Data'!F:F)</f>
        <v>8123922001.6415577</v>
      </c>
      <c r="N342" s="2">
        <f>N341-N341*O342/360*_xlfn.XLOOKUP('Tether Assets'!A342,'BBG Data'!A:A,'BBG Data'!V:V)</f>
        <v>54076592609.702812</v>
      </c>
      <c r="O342">
        <v>90</v>
      </c>
      <c r="P342" s="2">
        <f>P341-P341*Q342/360*_xlfn.XLOOKUP(A342,'BBG Data'!A:A,'BBG Data'!AF:AF)</f>
        <v>64930314.816872306</v>
      </c>
      <c r="Q342" s="2">
        <v>450</v>
      </c>
      <c r="R342" s="21">
        <v>5504292639</v>
      </c>
      <c r="S342" s="2">
        <f>S341-S341*T342/360*_xlfn.XLOOKUP('Tether Assets'!A342,'BBG Data'!A:A,'BBG Data'!AB:AB)</f>
        <v>110624415.01083338</v>
      </c>
      <c r="T342" s="15">
        <v>180</v>
      </c>
      <c r="U342" s="21">
        <f t="shared" si="33"/>
        <v>1676229360</v>
      </c>
      <c r="V342" s="2">
        <f t="shared" si="30"/>
        <v>84400367734.985809</v>
      </c>
      <c r="W342" s="25">
        <f t="shared" si="31"/>
        <v>0.10637840652890684</v>
      </c>
      <c r="X342" s="2">
        <f t="shared" si="32"/>
        <v>0.64071513028831129</v>
      </c>
      <c r="Y342" s="13">
        <f>USDT_FinalReserves!G341/USDT_FinalReserves!$F341</f>
        <v>3.8255435514607652E-2</v>
      </c>
      <c r="Z342" s="2">
        <v>86135220195.058807</v>
      </c>
      <c r="AA342" s="2">
        <v>82840079833.350204</v>
      </c>
    </row>
    <row r="343" spans="1:27" s="2" customFormat="1" x14ac:dyDescent="0.3">
      <c r="A343" s="1">
        <v>45174</v>
      </c>
      <c r="B343">
        <v>0</v>
      </c>
      <c r="C343" s="20">
        <v>77327.175645635827</v>
      </c>
      <c r="D343" s="20">
        <f>_xlfn.XLOOKUP(A343,'BBG Data'!A:A,'BBG Data'!B:B)</f>
        <v>25705.85</v>
      </c>
      <c r="E343" s="21">
        <f t="shared" si="28"/>
        <v>1987760778.0703676</v>
      </c>
      <c r="F343" s="21">
        <v>1703814.7414489281</v>
      </c>
      <c r="G343">
        <f>_xlfn.XLOOKUP(A343,'BBG Data'!A:A,'BBG Data'!C:C)</f>
        <v>1926.12</v>
      </c>
      <c r="H343" s="2">
        <f t="shared" si="29"/>
        <v>3281751649.7996092</v>
      </c>
      <c r="I343" s="21">
        <v>90811797</v>
      </c>
      <c r="J343" s="2">
        <f>J342-$J$1*J342*_xlfn.XLOOKUP(A343,'BBG Data'!A:A,'BBG Data'!F:F)</f>
        <v>8887564833.101553</v>
      </c>
      <c r="K343" s="2">
        <f>K342-K342*L343/360*_xlfn.XLOOKUP(A343,'BBG Data'!A:A,'BBG Data'!J:J)</f>
        <v>559753677.69120455</v>
      </c>
      <c r="L343" s="2">
        <v>90</v>
      </c>
      <c r="M343" s="2">
        <f>M342-M342*$M$1*_xlfn.XLOOKUP(A343,'BBG Data'!A:A,'BBG Data'!F:F)</f>
        <v>8123922001.6415577</v>
      </c>
      <c r="N343" s="2">
        <f>N342-N342*O343/360*_xlfn.XLOOKUP('Tether Assets'!A343,'BBG Data'!A:A,'BBG Data'!V:V)</f>
        <v>53995477720.788254</v>
      </c>
      <c r="O343">
        <v>90</v>
      </c>
      <c r="P343" s="2">
        <f>P342-P342*Q343/360*_xlfn.XLOOKUP(A343,'BBG Data'!A:A,'BBG Data'!AF:AF)</f>
        <v>60547518.566733405</v>
      </c>
      <c r="Q343" s="2">
        <v>450</v>
      </c>
      <c r="R343" s="21">
        <v>5504292639</v>
      </c>
      <c r="S343" s="2">
        <f>S342-S342*T343/360*_xlfn.XLOOKUP('Tether Assets'!A343,'BBG Data'!A:A,'BBG Data'!AB:AB)</f>
        <v>109357765.45895934</v>
      </c>
      <c r="T343" s="15">
        <v>180</v>
      </c>
      <c r="U343" s="21">
        <f t="shared" si="33"/>
        <v>1676229360</v>
      </c>
      <c r="V343" s="2">
        <f t="shared" si="30"/>
        <v>84277469741.11824</v>
      </c>
      <c r="W343" s="25">
        <f t="shared" si="31"/>
        <v>0.10653353331182273</v>
      </c>
      <c r="X343" s="2">
        <f t="shared" si="32"/>
        <v>0.64068698178351136</v>
      </c>
      <c r="Y343" s="13">
        <f>USDT_FinalReserves!G342/USDT_FinalReserves!$F342</f>
        <v>3.6993801043751232E-2</v>
      </c>
      <c r="Z343" s="2">
        <v>85942047726.001053</v>
      </c>
      <c r="AA343" s="2">
        <v>82762724711.132797</v>
      </c>
    </row>
    <row r="344" spans="1:27" s="2" customFormat="1" x14ac:dyDescent="0.3">
      <c r="A344" s="1">
        <v>45175</v>
      </c>
      <c r="B344">
        <v>0</v>
      </c>
      <c r="C344" s="20">
        <v>77327.175645635827</v>
      </c>
      <c r="D344" s="20">
        <f>_xlfn.XLOOKUP(A344,'BBG Data'!A:A,'BBG Data'!B:B)</f>
        <v>25669.79</v>
      </c>
      <c r="E344" s="21">
        <f t="shared" si="28"/>
        <v>1984972360.1165862</v>
      </c>
      <c r="F344" s="21">
        <v>1703814.7414489281</v>
      </c>
      <c r="G344">
        <f>_xlfn.XLOOKUP(A344,'BBG Data'!A:A,'BBG Data'!C:C)</f>
        <v>1916.56</v>
      </c>
      <c r="H344" s="2">
        <f t="shared" si="29"/>
        <v>3265463180.8713574</v>
      </c>
      <c r="I344" s="21">
        <v>90811797</v>
      </c>
      <c r="J344" s="2">
        <f>J343-$J$1*J343*_xlfn.XLOOKUP(A344,'BBG Data'!A:A,'BBG Data'!F:F)</f>
        <v>8887811709.9024715</v>
      </c>
      <c r="K344" s="2">
        <f>K343-K343*L344/360*_xlfn.XLOOKUP(A344,'BBG Data'!A:A,'BBG Data'!J:J)</f>
        <v>558823087.20204282</v>
      </c>
      <c r="L344" s="2">
        <v>90</v>
      </c>
      <c r="M344" s="2">
        <f>M343-M343*$M$1*_xlfn.XLOOKUP(A344,'BBG Data'!A:A,'BBG Data'!F:F)</f>
        <v>8124373330.6416492</v>
      </c>
      <c r="N344" s="2">
        <f>N343-N343*O344/360*_xlfn.XLOOKUP('Tether Assets'!A344,'BBG Data'!A:A,'BBG Data'!V:V)</f>
        <v>53415026335.28978</v>
      </c>
      <c r="O344">
        <v>90</v>
      </c>
      <c r="P344" s="2">
        <f>P343-P343*Q344/360*_xlfn.XLOOKUP(A344,'BBG Data'!A:A,'BBG Data'!AF:AF)</f>
        <v>59790674.58464925</v>
      </c>
      <c r="Q344" s="2">
        <v>450</v>
      </c>
      <c r="R344" s="21">
        <v>5504292639</v>
      </c>
      <c r="S344" s="2">
        <f>S343-S343*T344/360*_xlfn.XLOOKUP('Tether Assets'!A344,'BBG Data'!A:A,'BBG Data'!AB:AB)</f>
        <v>105426353.79070978</v>
      </c>
      <c r="T344" s="15">
        <v>180</v>
      </c>
      <c r="U344" s="21">
        <f t="shared" si="33"/>
        <v>1676229360</v>
      </c>
      <c r="V344" s="2">
        <f t="shared" si="30"/>
        <v>83673020828.399246</v>
      </c>
      <c r="W344" s="25">
        <f t="shared" si="31"/>
        <v>0.10730607569811869</v>
      </c>
      <c r="X344" s="2">
        <f t="shared" si="32"/>
        <v>0.63837812722019383</v>
      </c>
      <c r="Y344" s="13">
        <f>USDT_FinalReserves!G343/USDT_FinalReserves!$F343</f>
        <v>3.1449494758301645E-2</v>
      </c>
      <c r="Z344" s="2">
        <v>85526323701.38678</v>
      </c>
      <c r="AA344" s="2">
        <v>82836564032.443207</v>
      </c>
    </row>
    <row r="345" spans="1:27" s="2" customFormat="1" x14ac:dyDescent="0.3">
      <c r="A345" s="1">
        <v>45176</v>
      </c>
      <c r="B345">
        <v>0</v>
      </c>
      <c r="C345" s="20">
        <v>77327.175645635827</v>
      </c>
      <c r="D345" s="20">
        <f>_xlfn.XLOOKUP(A345,'BBG Data'!A:A,'BBG Data'!B:B)</f>
        <v>26002</v>
      </c>
      <c r="E345" s="21">
        <f t="shared" si="28"/>
        <v>2010661221.1378229</v>
      </c>
      <c r="F345" s="21">
        <v>1703814.7414489281</v>
      </c>
      <c r="G345">
        <f>_xlfn.XLOOKUP(A345,'BBG Data'!A:A,'BBG Data'!C:C)</f>
        <v>1919.68</v>
      </c>
      <c r="H345" s="2">
        <f t="shared" si="29"/>
        <v>3270779082.8646784</v>
      </c>
      <c r="I345" s="21">
        <v>90811797</v>
      </c>
      <c r="J345" s="2">
        <f>J344-$J$1*J344*_xlfn.XLOOKUP(A345,'BBG Data'!A:A,'BBG Data'!F:F)</f>
        <v>8887564826.2438641</v>
      </c>
      <c r="K345" s="2">
        <f>K344-K344*L345/360*_xlfn.XLOOKUP(A345,'BBG Data'!A:A,'BBG Data'!J:J)</f>
        <v>556970588.66796803</v>
      </c>
      <c r="L345" s="2">
        <v>90</v>
      </c>
      <c r="M345" s="2">
        <f>M344-M344*$M$1*_xlfn.XLOOKUP(A345,'BBG Data'!A:A,'BBG Data'!F:F)</f>
        <v>8123921976.5677252</v>
      </c>
      <c r="N345" s="2">
        <f>N344-N344*O345/360*_xlfn.XLOOKUP('Tether Assets'!A345,'BBG Data'!A:A,'BBG Data'!V:V)</f>
        <v>53655393953.798592</v>
      </c>
      <c r="O345">
        <v>90</v>
      </c>
      <c r="P345" s="2">
        <f>P344-P344*Q345/360*_xlfn.XLOOKUP(A345,'BBG Data'!A:A,'BBG Data'!AF:AF)</f>
        <v>62406516.597727664</v>
      </c>
      <c r="Q345" s="2">
        <v>450</v>
      </c>
      <c r="R345" s="21">
        <v>5504292639</v>
      </c>
      <c r="S345" s="2">
        <f>S344-S344*T345/360*_xlfn.XLOOKUP('Tether Assets'!A345,'BBG Data'!A:A,'BBG Data'!AB:AB)</f>
        <v>106549144.45858084</v>
      </c>
      <c r="T345" s="15">
        <v>180</v>
      </c>
      <c r="U345" s="21">
        <f t="shared" si="33"/>
        <v>1676229360</v>
      </c>
      <c r="V345" s="2">
        <f t="shared" si="30"/>
        <v>83945581106.33696</v>
      </c>
      <c r="W345" s="25">
        <f t="shared" si="31"/>
        <v>0.1069547259655112</v>
      </c>
      <c r="X345" s="2">
        <f t="shared" si="32"/>
        <v>0.63916877156203522</v>
      </c>
      <c r="Y345" s="13">
        <f>USDT_FinalReserves!G344/USDT_FinalReserves!$F344</f>
        <v>4.1518265945524553E-2</v>
      </c>
      <c r="Z345" s="2">
        <v>86461837320.708771</v>
      </c>
      <c r="AA345" s="2">
        <v>82872091764.688904</v>
      </c>
    </row>
    <row r="346" spans="1:27" s="2" customFormat="1" x14ac:dyDescent="0.3">
      <c r="A346" s="1">
        <v>45177</v>
      </c>
      <c r="B346">
        <v>0</v>
      </c>
      <c r="C346" s="20">
        <v>77327.175645635827</v>
      </c>
      <c r="D346" s="20">
        <f>_xlfn.XLOOKUP(A346,'BBG Data'!A:A,'BBG Data'!B:B)</f>
        <v>25902</v>
      </c>
      <c r="E346" s="21">
        <f t="shared" si="28"/>
        <v>2002928503.5732591</v>
      </c>
      <c r="F346" s="21">
        <v>1703814.7414489281</v>
      </c>
      <c r="G346">
        <f>_xlfn.XLOOKUP(A346,'BBG Data'!A:A,'BBG Data'!C:C)</f>
        <v>1919.08</v>
      </c>
      <c r="H346" s="2">
        <f t="shared" si="29"/>
        <v>3269756794.0198088</v>
      </c>
      <c r="I346" s="21">
        <v>90811797</v>
      </c>
      <c r="J346" s="2">
        <f>J345-$J$1*J345*_xlfn.XLOOKUP(A346,'BBG Data'!A:A,'BBG Data'!F:F)</f>
        <v>8887811703.0445938</v>
      </c>
      <c r="K346" s="2">
        <f>K345-K345*L346/360*_xlfn.XLOOKUP(A346,'BBG Data'!A:A,'BBG Data'!J:J)</f>
        <v>557042994.84449482</v>
      </c>
      <c r="L346" s="2">
        <v>90</v>
      </c>
      <c r="M346" s="2">
        <f>M345-M345*$M$1*_xlfn.XLOOKUP(A346,'BBG Data'!A:A,'BBG Data'!F:F)</f>
        <v>8124373305.5664234</v>
      </c>
      <c r="N346" s="2">
        <f>N345-N345*O346/360*_xlfn.XLOOKUP('Tether Assets'!A346,'BBG Data'!A:A,'BBG Data'!V:V)</f>
        <v>53601738559.844788</v>
      </c>
      <c r="O346">
        <v>90</v>
      </c>
      <c r="P346" s="2">
        <f>P345-P345*Q346/360*_xlfn.XLOOKUP(A346,'BBG Data'!A:A,'BBG Data'!AF:AF)</f>
        <v>62094484.014739059</v>
      </c>
      <c r="Q346" s="2">
        <v>450</v>
      </c>
      <c r="R346" s="21">
        <v>5504292639</v>
      </c>
      <c r="S346" s="2">
        <f>S345-S345*T346/360*_xlfn.XLOOKUP('Tether Assets'!A346,'BBG Data'!A:A,'BBG Data'!AB:AB)</f>
        <v>107380227.78535777</v>
      </c>
      <c r="T346" s="15">
        <v>180</v>
      </c>
      <c r="U346" s="21">
        <f t="shared" si="33"/>
        <v>1676229360</v>
      </c>
      <c r="V346" s="2">
        <f t="shared" si="30"/>
        <v>83884460368.693466</v>
      </c>
      <c r="W346" s="25">
        <f t="shared" si="31"/>
        <v>0.10703559944930524</v>
      </c>
      <c r="X346" s="2">
        <f t="shared" si="32"/>
        <v>0.6389948546399602</v>
      </c>
      <c r="Y346" s="13">
        <f>USDT_FinalReserves!G345/USDT_FinalReserves!$F345</f>
        <v>3.769541073266567E-2</v>
      </c>
      <c r="Z346" s="2">
        <v>86093676832.717163</v>
      </c>
      <c r="AA346" s="2">
        <v>82848340323.022507</v>
      </c>
    </row>
    <row r="347" spans="1:27" s="2" customFormat="1" x14ac:dyDescent="0.3">
      <c r="A347" s="1">
        <v>45178</v>
      </c>
      <c r="B347">
        <v>0</v>
      </c>
      <c r="C347" s="20">
        <v>77327.175645635827</v>
      </c>
      <c r="D347" s="20">
        <f>_xlfn.XLOOKUP(A347,'BBG Data'!A:A,'BBG Data'!B:B)</f>
        <v>25864.03</v>
      </c>
      <c r="E347" s="21">
        <f t="shared" si="28"/>
        <v>1999992390.7139943</v>
      </c>
      <c r="F347" s="21">
        <v>1703814.7414489281</v>
      </c>
      <c r="G347">
        <f>_xlfn.XLOOKUP(A347,'BBG Data'!A:A,'BBG Data'!C:C)</f>
        <v>1919.08</v>
      </c>
      <c r="H347" s="2">
        <f t="shared" si="29"/>
        <v>3269756794.0198088</v>
      </c>
      <c r="I347" s="21">
        <v>90811797</v>
      </c>
      <c r="J347" s="2">
        <f>J346-$J$1*J346*_xlfn.XLOOKUP(A347,'BBG Data'!A:A,'BBG Data'!F:F)</f>
        <v>8887811703.0445938</v>
      </c>
      <c r="K347" s="2">
        <f>K346-K346*L347/360*_xlfn.XLOOKUP(A347,'BBG Data'!A:A,'BBG Data'!J:J)</f>
        <v>557042994.84449482</v>
      </c>
      <c r="L347" s="2">
        <v>90</v>
      </c>
      <c r="M347" s="2">
        <f>M346-M346*$M$1*_xlfn.XLOOKUP(A347,'BBG Data'!A:A,'BBG Data'!F:F)</f>
        <v>8124373305.5664234</v>
      </c>
      <c r="N347" s="2">
        <f>N346-N346*O347/360*_xlfn.XLOOKUP('Tether Assets'!A347,'BBG Data'!A:A,'BBG Data'!V:V)</f>
        <v>53601738559.844788</v>
      </c>
      <c r="O347">
        <v>90</v>
      </c>
      <c r="P347" s="2">
        <f>P346-P346*Q347/360*_xlfn.XLOOKUP(A347,'BBG Data'!A:A,'BBG Data'!AF:AF)</f>
        <v>62094484.014739059</v>
      </c>
      <c r="Q347" s="2">
        <v>450</v>
      </c>
      <c r="R347" s="21">
        <v>5504292639</v>
      </c>
      <c r="S347" s="2">
        <f>S346-S346*T347/360*_xlfn.XLOOKUP('Tether Assets'!A347,'BBG Data'!A:A,'BBG Data'!AB:AB)</f>
        <v>107380227.78535777</v>
      </c>
      <c r="T347" s="15">
        <v>180</v>
      </c>
      <c r="U347" s="21">
        <f t="shared" si="33"/>
        <v>1676229360</v>
      </c>
      <c r="V347" s="2">
        <f t="shared" si="30"/>
        <v>83881524255.834198</v>
      </c>
      <c r="W347" s="25">
        <f t="shared" si="31"/>
        <v>0.10703934602642971</v>
      </c>
      <c r="X347" s="2">
        <f t="shared" si="32"/>
        <v>0.63901722143677708</v>
      </c>
      <c r="Y347" s="13">
        <f>USDT_FinalReserves!G346/USDT_FinalReserves!$F346</f>
        <v>3.8362405133297327E-2</v>
      </c>
      <c r="Z347" s="2">
        <v>86305345437.891678</v>
      </c>
      <c r="AA347" s="2">
        <v>82994464811.034103</v>
      </c>
    </row>
    <row r="348" spans="1:27" s="2" customFormat="1" x14ac:dyDescent="0.3">
      <c r="A348" s="1">
        <v>45179</v>
      </c>
      <c r="B348">
        <v>0</v>
      </c>
      <c r="C348" s="20">
        <v>77327.175645635827</v>
      </c>
      <c r="D348" s="20">
        <f>_xlfn.XLOOKUP(A348,'BBG Data'!A:A,'BBG Data'!B:B)</f>
        <v>25818.2</v>
      </c>
      <c r="E348" s="21">
        <f t="shared" si="28"/>
        <v>1996448486.2541549</v>
      </c>
      <c r="F348" s="21">
        <v>1703814.7414489281</v>
      </c>
      <c r="G348">
        <f>_xlfn.XLOOKUP(A348,'BBG Data'!A:A,'BBG Data'!C:C)</f>
        <v>1919.08</v>
      </c>
      <c r="H348" s="2">
        <f t="shared" si="29"/>
        <v>3269756794.0198088</v>
      </c>
      <c r="I348" s="21">
        <v>90811797</v>
      </c>
      <c r="J348" s="2">
        <f>J347-$J$1*J347*_xlfn.XLOOKUP(A348,'BBG Data'!A:A,'BBG Data'!F:F)</f>
        <v>8887811703.0445938</v>
      </c>
      <c r="K348" s="2">
        <f>K347-K347*L348/360*_xlfn.XLOOKUP(A348,'BBG Data'!A:A,'BBG Data'!J:J)</f>
        <v>557042994.84449482</v>
      </c>
      <c r="L348" s="2">
        <v>90</v>
      </c>
      <c r="M348" s="2">
        <f>M347-M347*$M$1*_xlfn.XLOOKUP(A348,'BBG Data'!A:A,'BBG Data'!F:F)</f>
        <v>8124373305.5664234</v>
      </c>
      <c r="N348" s="2">
        <f>N347-N347*O348/360*_xlfn.XLOOKUP('Tether Assets'!A348,'BBG Data'!A:A,'BBG Data'!V:V)</f>
        <v>53601738559.844788</v>
      </c>
      <c r="O348">
        <v>90</v>
      </c>
      <c r="P348" s="2">
        <f>P347-P347*Q348/360*_xlfn.XLOOKUP(A348,'BBG Data'!A:A,'BBG Data'!AF:AF)</f>
        <v>62094484.014739059</v>
      </c>
      <c r="Q348" s="2">
        <v>450</v>
      </c>
      <c r="R348" s="21">
        <v>5504292639</v>
      </c>
      <c r="S348" s="2">
        <f>S347-S347*T348/360*_xlfn.XLOOKUP('Tether Assets'!A348,'BBG Data'!A:A,'BBG Data'!AB:AB)</f>
        <v>107380227.78535777</v>
      </c>
      <c r="T348" s="15">
        <v>180</v>
      </c>
      <c r="U348" s="21">
        <f t="shared" si="33"/>
        <v>1676229360</v>
      </c>
      <c r="V348" s="2">
        <f t="shared" si="30"/>
        <v>83877980351.374359</v>
      </c>
      <c r="W348" s="25">
        <f t="shared" si="31"/>
        <v>0.10704386851509923</v>
      </c>
      <c r="X348" s="2">
        <f t="shared" si="32"/>
        <v>0.63904422036988773</v>
      </c>
      <c r="Y348" s="13">
        <f>USDT_FinalReserves!G347/USDT_FinalReserves!$F347</f>
        <v>3.8355435794294845E-2</v>
      </c>
      <c r="Z348" s="2">
        <v>86289023583.587479</v>
      </c>
      <c r="AA348" s="2">
        <v>82979370479.774796</v>
      </c>
    </row>
    <row r="349" spans="1:27" s="2" customFormat="1" x14ac:dyDescent="0.3">
      <c r="A349" s="1">
        <v>45180</v>
      </c>
      <c r="B349">
        <v>0</v>
      </c>
      <c r="C349" s="20">
        <v>77327.175645635827</v>
      </c>
      <c r="D349" s="20">
        <f>_xlfn.XLOOKUP(A349,'BBG Data'!A:A,'BBG Data'!B:B)</f>
        <v>25087.360000000001</v>
      </c>
      <c r="E349" s="21">
        <f t="shared" si="28"/>
        <v>1939934693.2052984</v>
      </c>
      <c r="F349" s="21">
        <v>1703814.7414489281</v>
      </c>
      <c r="G349">
        <f>_xlfn.XLOOKUP(A349,'BBG Data'!A:A,'BBG Data'!C:C)</f>
        <v>1922.3</v>
      </c>
      <c r="H349" s="2">
        <f t="shared" si="29"/>
        <v>3275243077.4872746</v>
      </c>
      <c r="I349" s="21">
        <v>90811797</v>
      </c>
      <c r="J349" s="2">
        <f>J348-$J$1*J348*_xlfn.XLOOKUP(A349,'BBG Data'!A:A,'BBG Data'!F:F)</f>
        <v>8887811703.0445938</v>
      </c>
      <c r="K349" s="2">
        <f>K348-K348*L349/360*_xlfn.XLOOKUP(A349,'BBG Data'!A:A,'BBG Data'!J:J)</f>
        <v>557769935.9527669</v>
      </c>
      <c r="L349" s="2">
        <v>90</v>
      </c>
      <c r="M349" s="2">
        <f>M348-M348*$M$1*_xlfn.XLOOKUP(A349,'BBG Data'!A:A,'BBG Data'!F:F)</f>
        <v>8124373305.5664234</v>
      </c>
      <c r="N349" s="2">
        <f>N348-N348*O349/360*_xlfn.XLOOKUP('Tether Assets'!A349,'BBG Data'!A:A,'BBG Data'!V:V)</f>
        <v>53655340298.40464</v>
      </c>
      <c r="O349">
        <v>90</v>
      </c>
      <c r="P349" s="2">
        <f>P348-P348*Q349/360*_xlfn.XLOOKUP(A349,'BBG Data'!A:A,'BBG Data'!AF:AF)</f>
        <v>61706393.489646882</v>
      </c>
      <c r="Q349" s="2">
        <v>450</v>
      </c>
      <c r="R349" s="21">
        <v>5504292639</v>
      </c>
      <c r="S349" s="2">
        <f>S348-S348*T349/360*_xlfn.XLOOKUP('Tether Assets'!A349,'BBG Data'!A:A,'BBG Data'!AB:AB)</f>
        <v>107084932.15894802</v>
      </c>
      <c r="T349" s="15">
        <v>180</v>
      </c>
      <c r="U349" s="21">
        <f t="shared" si="33"/>
        <v>1676229360</v>
      </c>
      <c r="V349" s="2">
        <f t="shared" si="30"/>
        <v>83880598135.309601</v>
      </c>
      <c r="W349" s="25">
        <f t="shared" si="31"/>
        <v>0.1070405278412653</v>
      </c>
      <c r="X349" s="2">
        <f t="shared" si="32"/>
        <v>0.6396633010634003</v>
      </c>
      <c r="Y349" s="13">
        <f>USDT_FinalReserves!G348/USDT_FinalReserves!$F348</f>
        <v>3.8426074419910777E-2</v>
      </c>
      <c r="Z349" s="2">
        <v>86305721184.646606</v>
      </c>
      <c r="AA349" s="2">
        <v>82989331119.541306</v>
      </c>
    </row>
    <row r="350" spans="1:27" s="2" customFormat="1" x14ac:dyDescent="0.3">
      <c r="A350" s="1">
        <v>45181</v>
      </c>
      <c r="B350">
        <v>0</v>
      </c>
      <c r="C350" s="20">
        <v>77327.175645635827</v>
      </c>
      <c r="D350" s="20">
        <f>_xlfn.XLOOKUP(A350,'BBG Data'!A:A,'BBG Data'!B:B)</f>
        <v>26074.38</v>
      </c>
      <c r="E350" s="21">
        <f t="shared" si="28"/>
        <v>2016258162.1110539</v>
      </c>
      <c r="F350" s="21">
        <v>1703814.7414489281</v>
      </c>
      <c r="G350">
        <f>_xlfn.XLOOKUP(A350,'BBG Data'!A:A,'BBG Data'!C:C)</f>
        <v>1913.67</v>
      </c>
      <c r="H350" s="2">
        <f t="shared" si="29"/>
        <v>3260539156.2685704</v>
      </c>
      <c r="I350" s="21">
        <v>90811797</v>
      </c>
      <c r="J350" s="2">
        <f>J349-$J$1*J349*_xlfn.XLOOKUP(A350,'BBG Data'!A:A,'BBG Data'!F:F)</f>
        <v>8887811703.0445938</v>
      </c>
      <c r="K350" s="2">
        <f>K349-K349*L350/360*_xlfn.XLOOKUP(A350,'BBG Data'!A:A,'BBG Data'!J:J)</f>
        <v>557355791.77532196</v>
      </c>
      <c r="L350" s="2">
        <v>90</v>
      </c>
      <c r="M350" s="2">
        <f>M349-M349*$M$1*_xlfn.XLOOKUP(A350,'BBG Data'!A:A,'BBG Data'!F:F)</f>
        <v>8124373305.5664234</v>
      </c>
      <c r="N350" s="2">
        <f>N349-N349*O350/360*_xlfn.XLOOKUP('Tether Assets'!A350,'BBG Data'!A:A,'BBG Data'!V:V)</f>
        <v>53735823308.852242</v>
      </c>
      <c r="O350">
        <v>90</v>
      </c>
      <c r="P350" s="2">
        <f>P349-P349*Q350/360*_xlfn.XLOOKUP(A350,'BBG Data'!A:A,'BBG Data'!AF:AF)</f>
        <v>60472265.619853944</v>
      </c>
      <c r="Q350" s="2">
        <v>450</v>
      </c>
      <c r="R350" s="21">
        <v>5504292639</v>
      </c>
      <c r="S350" s="2">
        <f>S349-S349*T350/360*_xlfn.XLOOKUP('Tether Assets'!A350,'BBG Data'!A:A,'BBG Data'!AB:AB)</f>
        <v>105998020.09753472</v>
      </c>
      <c r="T350" s="15">
        <v>180</v>
      </c>
      <c r="U350" s="21">
        <f t="shared" si="33"/>
        <v>1676229360</v>
      </c>
      <c r="V350" s="2">
        <f t="shared" si="30"/>
        <v>84019965509.335587</v>
      </c>
      <c r="W350" s="25">
        <f t="shared" si="31"/>
        <v>0.10686297531325414</v>
      </c>
      <c r="X350" s="2">
        <f t="shared" si="32"/>
        <v>0.63956016862303489</v>
      </c>
      <c r="Y350" s="13">
        <f>USDT_FinalReserves!G349/USDT_FinalReserves!$F349</f>
        <v>3.9991116262141239E-2</v>
      </c>
      <c r="Z350" s="2">
        <v>86419210130.152328</v>
      </c>
      <c r="AA350" s="2">
        <v>82963209450.554993</v>
      </c>
    </row>
    <row r="351" spans="1:27" s="2" customFormat="1" x14ac:dyDescent="0.3">
      <c r="A351" s="1">
        <v>45182</v>
      </c>
      <c r="B351">
        <v>0</v>
      </c>
      <c r="C351" s="20">
        <v>77327.175645635827</v>
      </c>
      <c r="D351" s="20">
        <f>_xlfn.XLOOKUP(A351,'BBG Data'!A:A,'BBG Data'!B:B)</f>
        <v>26225.8</v>
      </c>
      <c r="E351" s="21">
        <f t="shared" si="28"/>
        <v>2027967043.0473161</v>
      </c>
      <c r="F351" s="21">
        <v>1703814.7414489281</v>
      </c>
      <c r="G351">
        <f>_xlfn.XLOOKUP(A351,'BBG Data'!A:A,'BBG Data'!C:C)</f>
        <v>1908.12</v>
      </c>
      <c r="H351" s="2">
        <f t="shared" si="29"/>
        <v>3251082984.4535284</v>
      </c>
      <c r="I351" s="21">
        <v>90811797</v>
      </c>
      <c r="J351" s="2">
        <f>J350-$J$1*J350*_xlfn.XLOOKUP(A351,'BBG Data'!A:A,'BBG Data'!F:F)</f>
        <v>8887811703.0445938</v>
      </c>
      <c r="K351" s="2">
        <f>K350-K350*L351/360*_xlfn.XLOOKUP(A351,'BBG Data'!A:A,'BBG Data'!J:J)</f>
        <v>557187191.64830983</v>
      </c>
      <c r="L351" s="2">
        <v>90</v>
      </c>
      <c r="M351" s="2">
        <f>M350-M350*$M$1*_xlfn.XLOOKUP(A351,'BBG Data'!A:A,'BBG Data'!F:F)</f>
        <v>8124373305.5664234</v>
      </c>
      <c r="N351" s="2">
        <f>N350-N350*O351/360*_xlfn.XLOOKUP('Tether Assets'!A351,'BBG Data'!A:A,'BBG Data'!V:V)</f>
        <v>53413408368.99913</v>
      </c>
      <c r="O351">
        <v>90</v>
      </c>
      <c r="P351" s="2">
        <f>P350-P350*Q351/360*_xlfn.XLOOKUP(A351,'BBG Data'!A:A,'BBG Data'!AF:AF)</f>
        <v>61152578.608077325</v>
      </c>
      <c r="Q351" s="2">
        <v>450</v>
      </c>
      <c r="R351" s="21">
        <v>5504292639</v>
      </c>
      <c r="S351" s="2">
        <f>S350-S350*T351/360*_xlfn.XLOOKUP('Tether Assets'!A351,'BBG Data'!A:A,'BBG Data'!AB:AB)</f>
        <v>106347813.56385657</v>
      </c>
      <c r="T351" s="15">
        <v>180</v>
      </c>
      <c r="U351" s="21">
        <f t="shared" si="33"/>
        <v>1676229360</v>
      </c>
      <c r="V351" s="2">
        <f t="shared" si="30"/>
        <v>83700664784.931229</v>
      </c>
      <c r="W351" s="25">
        <f t="shared" si="31"/>
        <v>0.10727063546167952</v>
      </c>
      <c r="X351" s="2">
        <f t="shared" si="32"/>
        <v>0.63814795863622864</v>
      </c>
      <c r="Y351" s="13">
        <f>USDT_FinalReserves!G350/USDT_FinalReserves!$F350</f>
        <v>3.4727744119002417E-2</v>
      </c>
      <c r="Z351" s="2">
        <v>86072016840.204895</v>
      </c>
      <c r="AA351" s="2">
        <v>83082929863.571793</v>
      </c>
    </row>
    <row r="352" spans="1:27" s="2" customFormat="1" x14ac:dyDescent="0.3">
      <c r="A352" s="1">
        <v>45183</v>
      </c>
      <c r="B352">
        <v>0</v>
      </c>
      <c r="C352" s="20">
        <v>77327.175645635827</v>
      </c>
      <c r="D352" s="20">
        <f>_xlfn.XLOOKUP(A352,'BBG Data'!A:A,'BBG Data'!B:B)</f>
        <v>26578.75</v>
      </c>
      <c r="E352" s="21">
        <f t="shared" si="28"/>
        <v>2055259669.6914432</v>
      </c>
      <c r="F352" s="21">
        <v>1703814.7414489281</v>
      </c>
      <c r="G352">
        <f>_xlfn.XLOOKUP(A352,'BBG Data'!A:A,'BBG Data'!C:C)</f>
        <v>1910.79</v>
      </c>
      <c r="H352" s="2">
        <f t="shared" si="29"/>
        <v>3255632169.8131971</v>
      </c>
      <c r="I352" s="21">
        <v>90811797</v>
      </c>
      <c r="J352" s="2">
        <f>J351-$J$1*J351*_xlfn.XLOOKUP(A352,'BBG Data'!A:A,'BBG Data'!F:F)</f>
        <v>8887811703.0445938</v>
      </c>
      <c r="K352" s="2">
        <f>K351-K351*L352/360*_xlfn.XLOOKUP(A352,'BBG Data'!A:A,'BBG Data'!J:J)</f>
        <v>557095255.76168787</v>
      </c>
      <c r="L352" s="2">
        <v>90</v>
      </c>
      <c r="M352" s="2">
        <f>M351-M351*$M$1*_xlfn.XLOOKUP(A352,'BBG Data'!A:A,'BBG Data'!F:F)</f>
        <v>8124373305.5664234</v>
      </c>
      <c r="N352" s="2">
        <f>N351-N351*O352/360*_xlfn.XLOOKUP('Tether Assets'!A352,'BBG Data'!A:A,'BBG Data'!V:V)</f>
        <v>53480175129.460388</v>
      </c>
      <c r="O352">
        <v>90</v>
      </c>
      <c r="P352" s="2">
        <f>P351-P351*Q352/360*_xlfn.XLOOKUP(A352,'BBG Data'!A:A,'BBG Data'!AF:AF)</f>
        <v>60235289.928956196</v>
      </c>
      <c r="Q352" s="2">
        <v>450</v>
      </c>
      <c r="R352" s="21">
        <v>5504292639</v>
      </c>
      <c r="S352" s="2">
        <f>S351-S351*T352/360*_xlfn.XLOOKUP('Tether Assets'!A352,'BBG Data'!A:A,'BBG Data'!AB:AB)</f>
        <v>106454161.37742041</v>
      </c>
      <c r="T352" s="15">
        <v>180</v>
      </c>
      <c r="U352" s="21">
        <f t="shared" si="33"/>
        <v>1676229360</v>
      </c>
      <c r="V352" s="2">
        <f t="shared" si="30"/>
        <v>83798370480.644104</v>
      </c>
      <c r="W352" s="25">
        <f t="shared" si="31"/>
        <v>0.10714556200252714</v>
      </c>
      <c r="X352" s="2">
        <f t="shared" si="32"/>
        <v>0.63820065739599718</v>
      </c>
      <c r="Y352" s="13">
        <f>USDT_FinalReserves!G351/USDT_FinalReserves!$F351</f>
        <v>3.9517257665476729E-2</v>
      </c>
      <c r="Z352" s="2">
        <v>86477131051.31221</v>
      </c>
      <c r="AA352" s="2">
        <v>83059791981.386307</v>
      </c>
    </row>
    <row r="353" spans="1:27" s="2" customFormat="1" x14ac:dyDescent="0.3">
      <c r="A353" s="1">
        <v>45184</v>
      </c>
      <c r="B353">
        <v>0</v>
      </c>
      <c r="C353" s="20">
        <v>77327.175645635827</v>
      </c>
      <c r="D353" s="20">
        <f>_xlfn.XLOOKUP(A353,'BBG Data'!A:A,'BBG Data'!B:B)</f>
        <v>26418.35</v>
      </c>
      <c r="E353" s="21">
        <f t="shared" si="28"/>
        <v>2042856390.7178831</v>
      </c>
      <c r="F353" s="21">
        <v>1703814.7414489281</v>
      </c>
      <c r="G353">
        <f>_xlfn.XLOOKUP(A353,'BBG Data'!A:A,'BBG Data'!C:C)</f>
        <v>1923.91</v>
      </c>
      <c r="H353" s="2">
        <f t="shared" si="29"/>
        <v>3277986219.2210073</v>
      </c>
      <c r="I353" s="21">
        <v>90811797</v>
      </c>
      <c r="J353" s="2">
        <f>J352-$J$1*J352*_xlfn.XLOOKUP(A353,'BBG Data'!A:A,'BBG Data'!F:F)</f>
        <v>8887564819.3861752</v>
      </c>
      <c r="K353" s="2">
        <f>K352-K352*L353/360*_xlfn.XLOOKUP(A353,'BBG Data'!A:A,'BBG Data'!J:J)</f>
        <v>558266548.53692687</v>
      </c>
      <c r="L353" s="2">
        <v>90</v>
      </c>
      <c r="M353" s="2">
        <f>M352-M352*$M$1*_xlfn.XLOOKUP(A353,'BBG Data'!A:A,'BBG Data'!F:F)</f>
        <v>8123921951.4938917</v>
      </c>
      <c r="N353" s="2">
        <f>N352-N352*O353/360*_xlfn.XLOOKUP('Tether Assets'!A353,'BBG Data'!A:A,'BBG Data'!V:V)</f>
        <v>53560395392.154572</v>
      </c>
      <c r="O353">
        <v>90</v>
      </c>
      <c r="P353" s="2">
        <f>P352-P352*Q353/360*_xlfn.XLOOKUP(A353,'BBG Data'!A:A,'BBG Data'!AF:AF)</f>
        <v>60310584.041367352</v>
      </c>
      <c r="Q353" s="2">
        <v>450</v>
      </c>
      <c r="R353" s="21">
        <v>5504292639</v>
      </c>
      <c r="S353" s="2">
        <f>S352-S352*T353/360*_xlfn.XLOOKUP('Tether Assets'!A353,'BBG Data'!A:A,'BBG Data'!AB:AB)</f>
        <v>105373651.63943961</v>
      </c>
      <c r="T353" s="15">
        <v>180</v>
      </c>
      <c r="U353" s="21">
        <f t="shared" si="33"/>
        <v>1676229360</v>
      </c>
      <c r="V353" s="2">
        <f t="shared" si="30"/>
        <v>83888009353.191254</v>
      </c>
      <c r="W353" s="25">
        <f t="shared" si="31"/>
        <v>0.10702812816292703</v>
      </c>
      <c r="X353" s="2">
        <f t="shared" si="32"/>
        <v>0.63847498355397603</v>
      </c>
      <c r="Y353" s="13">
        <f>USDT_FinalReserves!G352/USDT_FinalReserves!$F352</f>
        <v>3.9423590030736012E-2</v>
      </c>
      <c r="Z353" s="2">
        <v>86461090123.332581</v>
      </c>
      <c r="AA353" s="2">
        <v>83052483552.699799</v>
      </c>
    </row>
    <row r="354" spans="1:27" s="2" customFormat="1" x14ac:dyDescent="0.3">
      <c r="A354" s="1">
        <v>45185</v>
      </c>
      <c r="B354">
        <v>0</v>
      </c>
      <c r="C354" s="20">
        <v>77327.175645635827</v>
      </c>
      <c r="D354" s="20">
        <f>_xlfn.XLOOKUP(A354,'BBG Data'!A:A,'BBG Data'!B:B)</f>
        <v>26540.38</v>
      </c>
      <c r="E354" s="21">
        <f t="shared" si="28"/>
        <v>2052292625.9619203</v>
      </c>
      <c r="F354" s="21">
        <v>1703814.7414489281</v>
      </c>
      <c r="G354">
        <f>_xlfn.XLOOKUP(A354,'BBG Data'!A:A,'BBG Data'!C:C)</f>
        <v>1923.91</v>
      </c>
      <c r="H354" s="2">
        <f t="shared" si="29"/>
        <v>3277986219.2210073</v>
      </c>
      <c r="I354" s="21">
        <v>90811797</v>
      </c>
      <c r="J354" s="2">
        <f>J353-$J$1*J353*_xlfn.XLOOKUP(A354,'BBG Data'!A:A,'BBG Data'!F:F)</f>
        <v>8887564819.3861752</v>
      </c>
      <c r="K354" s="2">
        <f>K353-K353*L354/360*_xlfn.XLOOKUP(A354,'BBG Data'!A:A,'BBG Data'!J:J)</f>
        <v>558266548.53692687</v>
      </c>
      <c r="L354" s="2">
        <v>90</v>
      </c>
      <c r="M354" s="2">
        <f>M353-M353*$M$1*_xlfn.XLOOKUP(A354,'BBG Data'!A:A,'BBG Data'!F:F)</f>
        <v>8123921951.4938917</v>
      </c>
      <c r="N354" s="2">
        <f>N353-N353*O354/360*_xlfn.XLOOKUP('Tether Assets'!A354,'BBG Data'!A:A,'BBG Data'!V:V)</f>
        <v>53560395392.154572</v>
      </c>
      <c r="O354">
        <v>90</v>
      </c>
      <c r="P354" s="2">
        <f>P353-P353*Q354/360*_xlfn.XLOOKUP(A354,'BBG Data'!A:A,'BBG Data'!AF:AF)</f>
        <v>60310584.041367352</v>
      </c>
      <c r="Q354" s="2">
        <v>450</v>
      </c>
      <c r="R354" s="21">
        <v>5504292639</v>
      </c>
      <c r="S354" s="2">
        <f>S353-S353*T354/360*_xlfn.XLOOKUP('Tether Assets'!A354,'BBG Data'!A:A,'BBG Data'!AB:AB)</f>
        <v>105373651.63943961</v>
      </c>
      <c r="T354" s="15">
        <v>180</v>
      </c>
      <c r="U354" s="21">
        <f t="shared" si="33"/>
        <v>1676229360</v>
      </c>
      <c r="V354" s="2">
        <f t="shared" si="30"/>
        <v>83897445588.435287</v>
      </c>
      <c r="W354" s="25">
        <f t="shared" si="31"/>
        <v>0.10701609033998749</v>
      </c>
      <c r="X354" s="2">
        <f t="shared" si="32"/>
        <v>0.638403172069133</v>
      </c>
      <c r="Y354" s="13">
        <f>USDT_FinalReserves!G353/USDT_FinalReserves!$F353</f>
        <v>3.8504219159280477E-2</v>
      </c>
      <c r="Z354" s="2">
        <v>86331596490.41272</v>
      </c>
      <c r="AA354" s="2">
        <v>83007465778.775299</v>
      </c>
    </row>
    <row r="355" spans="1:27" s="2" customFormat="1" x14ac:dyDescent="0.3">
      <c r="A355" s="1">
        <v>45186</v>
      </c>
      <c r="B355">
        <v>0</v>
      </c>
      <c r="C355" s="20">
        <v>77327.175645635827</v>
      </c>
      <c r="D355" s="20">
        <f>_xlfn.XLOOKUP(A355,'BBG Data'!A:A,'BBG Data'!B:B)</f>
        <v>26446.9</v>
      </c>
      <c r="E355" s="21">
        <f t="shared" si="28"/>
        <v>2045064081.5825663</v>
      </c>
      <c r="F355" s="21">
        <v>1703814.7414489281</v>
      </c>
      <c r="G355">
        <f>_xlfn.XLOOKUP(A355,'BBG Data'!A:A,'BBG Data'!C:C)</f>
        <v>1923.91</v>
      </c>
      <c r="H355" s="2">
        <f t="shared" si="29"/>
        <v>3277986219.2210073</v>
      </c>
      <c r="I355" s="21">
        <v>90811797</v>
      </c>
      <c r="J355" s="2">
        <f>J354-$J$1*J354*_xlfn.XLOOKUP(A355,'BBG Data'!A:A,'BBG Data'!F:F)</f>
        <v>8887564819.3861752</v>
      </c>
      <c r="K355" s="2">
        <f>K354-K354*L355/360*_xlfn.XLOOKUP(A355,'BBG Data'!A:A,'BBG Data'!J:J)</f>
        <v>558266548.53692687</v>
      </c>
      <c r="L355" s="2">
        <v>90</v>
      </c>
      <c r="M355" s="2">
        <f>M354-M354*$M$1*_xlfn.XLOOKUP(A355,'BBG Data'!A:A,'BBG Data'!F:F)</f>
        <v>8123921951.4938917</v>
      </c>
      <c r="N355" s="2">
        <f>N354-N354*O355/360*_xlfn.XLOOKUP('Tether Assets'!A355,'BBG Data'!A:A,'BBG Data'!V:V)</f>
        <v>53560395392.154572</v>
      </c>
      <c r="O355">
        <v>90</v>
      </c>
      <c r="P355" s="2">
        <f>P354-P354*Q355/360*_xlfn.XLOOKUP(A355,'BBG Data'!A:A,'BBG Data'!AF:AF)</f>
        <v>60310584.041367352</v>
      </c>
      <c r="Q355" s="2">
        <v>450</v>
      </c>
      <c r="R355" s="21">
        <v>5504292639</v>
      </c>
      <c r="S355" s="2">
        <f>S354-S354*T355/360*_xlfn.XLOOKUP('Tether Assets'!A355,'BBG Data'!A:A,'BBG Data'!AB:AB)</f>
        <v>105373651.63943961</v>
      </c>
      <c r="T355" s="15">
        <v>180</v>
      </c>
      <c r="U355" s="21">
        <f t="shared" si="33"/>
        <v>1676229360</v>
      </c>
      <c r="V355" s="2">
        <f t="shared" si="30"/>
        <v>83890217044.055939</v>
      </c>
      <c r="W355" s="25">
        <f t="shared" si="31"/>
        <v>0.10702531156488813</v>
      </c>
      <c r="X355" s="2">
        <f t="shared" si="32"/>
        <v>0.63845818117298103</v>
      </c>
      <c r="Y355" s="13">
        <f>USDT_FinalReserves!G354/USDT_FinalReserves!$F354</f>
        <v>3.8313205994261183E-2</v>
      </c>
      <c r="Z355" s="2">
        <v>86363723910.741745</v>
      </c>
      <c r="AA355" s="2">
        <v>83054852766.117996</v>
      </c>
    </row>
    <row r="356" spans="1:27" s="2" customFormat="1" x14ac:dyDescent="0.3">
      <c r="A356" s="1">
        <v>45187</v>
      </c>
      <c r="B356">
        <v>0</v>
      </c>
      <c r="C356" s="20">
        <v>77327.175645635827</v>
      </c>
      <c r="D356" s="20">
        <f>_xlfn.XLOOKUP(A356,'BBG Data'!A:A,'BBG Data'!B:B)</f>
        <v>26774.69</v>
      </c>
      <c r="E356" s="21">
        <f t="shared" si="28"/>
        <v>2070411156.4874489</v>
      </c>
      <c r="F356" s="21">
        <v>1703814.7414489281</v>
      </c>
      <c r="G356">
        <f>_xlfn.XLOOKUP(A356,'BBG Data'!A:A,'BBG Data'!C:C)</f>
        <v>1933.84</v>
      </c>
      <c r="H356" s="2">
        <f t="shared" si="29"/>
        <v>3294905099.6035953</v>
      </c>
      <c r="I356" s="21">
        <v>90811797</v>
      </c>
      <c r="J356" s="2">
        <f>J355-$J$1*J355*_xlfn.XLOOKUP(A356,'BBG Data'!A:A,'BBG Data'!F:F)</f>
        <v>8887564819.3861752</v>
      </c>
      <c r="K356" s="2">
        <f>K355-K355*L356/360*_xlfn.XLOOKUP(A356,'BBG Data'!A:A,'BBG Data'!J:J)</f>
        <v>558801088.75715089</v>
      </c>
      <c r="L356" s="2">
        <v>90</v>
      </c>
      <c r="M356" s="2">
        <f>M355-M355*$M$1*_xlfn.XLOOKUP(A356,'BBG Data'!A:A,'BBG Data'!F:F)</f>
        <v>8123921951.4938917</v>
      </c>
      <c r="N356" s="2">
        <f>N355-N355*O356/360*_xlfn.XLOOKUP('Tether Assets'!A356,'BBG Data'!A:A,'BBG Data'!V:V)</f>
        <v>53573785491.002617</v>
      </c>
      <c r="O356">
        <v>90</v>
      </c>
      <c r="P356" s="2">
        <f>P355-P355*Q356/360*_xlfn.XLOOKUP(A356,'BBG Data'!A:A,'BBG Data'!AF:AF)</f>
        <v>59782866.431005411</v>
      </c>
      <c r="Q356" s="2">
        <v>450</v>
      </c>
      <c r="R356" s="21">
        <v>5504292639</v>
      </c>
      <c r="S356" s="2">
        <f>S355-S355*T356/360*_xlfn.XLOOKUP('Tether Assets'!A356,'BBG Data'!A:A,'BBG Data'!AB:AB)</f>
        <v>105257740.62263621</v>
      </c>
      <c r="T356" s="15">
        <v>180</v>
      </c>
      <c r="U356" s="21">
        <f t="shared" si="33"/>
        <v>1676229360</v>
      </c>
      <c r="V356" s="2">
        <f t="shared" si="30"/>
        <v>83945764009.784515</v>
      </c>
      <c r="W356" s="25">
        <f t="shared" si="31"/>
        <v>0.10695449284778297</v>
      </c>
      <c r="X356" s="2">
        <f t="shared" si="32"/>
        <v>0.63819522191445166</v>
      </c>
      <c r="Y356" s="13">
        <f>USDT_FinalReserves!G355/USDT_FinalReserves!$F355</f>
        <v>3.9032358185265993E-2</v>
      </c>
      <c r="Z356" s="2">
        <v>86442097541.039459</v>
      </c>
      <c r="AA356" s="2">
        <v>83068058627.531906</v>
      </c>
    </row>
    <row r="357" spans="1:27" s="2" customFormat="1" x14ac:dyDescent="0.3">
      <c r="A357" s="1">
        <v>45188</v>
      </c>
      <c r="B357">
        <v>0</v>
      </c>
      <c r="C357" s="20">
        <v>77327.175645635827</v>
      </c>
      <c r="D357" s="20">
        <f>_xlfn.XLOOKUP(A357,'BBG Data'!A:A,'BBG Data'!B:B)</f>
        <v>27192</v>
      </c>
      <c r="E357" s="21">
        <f t="shared" si="28"/>
        <v>2102680560.1561294</v>
      </c>
      <c r="F357" s="21">
        <v>1703814.7414489281</v>
      </c>
      <c r="G357">
        <f>_xlfn.XLOOKUP(A357,'BBG Data'!A:A,'BBG Data'!C:C)</f>
        <v>1931.36</v>
      </c>
      <c r="H357" s="2">
        <f t="shared" si="29"/>
        <v>3290679639.0448017</v>
      </c>
      <c r="I357" s="21">
        <v>90811797</v>
      </c>
      <c r="J357" s="2">
        <f>J356-$J$1*J356*_xlfn.XLOOKUP(A357,'BBG Data'!A:A,'BBG Data'!F:F)</f>
        <v>8887564819.3861752</v>
      </c>
      <c r="K357" s="2">
        <f>K356-K356*L357/360*_xlfn.XLOOKUP(A357,'BBG Data'!A:A,'BBG Data'!J:J)</f>
        <v>558917039.98306799</v>
      </c>
      <c r="L357" s="2">
        <v>90</v>
      </c>
      <c r="M357" s="2">
        <f>M356-M356*$M$1*_xlfn.XLOOKUP(A357,'BBG Data'!A:A,'BBG Data'!F:F)</f>
        <v>8123921951.4938917</v>
      </c>
      <c r="N357" s="2">
        <f>N356-N356*O357/360*_xlfn.XLOOKUP('Tether Assets'!A357,'BBG Data'!A:A,'BBG Data'!V:V)</f>
        <v>53734506847.475616</v>
      </c>
      <c r="O357">
        <v>90</v>
      </c>
      <c r="P357" s="2">
        <f>P356-P356*Q357/360*_xlfn.XLOOKUP(A357,'BBG Data'!A:A,'BBG Data'!AF:AF)</f>
        <v>58736666.268462799</v>
      </c>
      <c r="Q357" s="2">
        <v>450</v>
      </c>
      <c r="R357" s="21">
        <v>5504292639</v>
      </c>
      <c r="S357" s="2">
        <f>S356-S356*T357/360*_xlfn.XLOOKUP('Tether Assets'!A357,'BBG Data'!A:A,'BBG Data'!AB:AB)</f>
        <v>104699874.59733628</v>
      </c>
      <c r="T357" s="15">
        <v>180</v>
      </c>
      <c r="U357" s="21">
        <f t="shared" si="33"/>
        <v>1676229360</v>
      </c>
      <c r="V357" s="2">
        <f t="shared" si="30"/>
        <v>84133041194.405472</v>
      </c>
      <c r="W357" s="25">
        <f t="shared" si="31"/>
        <v>0.10671641591607178</v>
      </c>
      <c r="X357" s="2">
        <f t="shared" si="32"/>
        <v>0.63868494570773648</v>
      </c>
      <c r="Y357" s="13">
        <f>USDT_FinalReserves!G356/USDT_FinalReserves!$F356</f>
        <v>4.0536560717475446E-2</v>
      </c>
      <c r="Z357" s="2">
        <v>86605419597.12822</v>
      </c>
      <c r="AA357" s="2">
        <v>83094733747.166794</v>
      </c>
    </row>
    <row r="358" spans="1:27" s="2" customFormat="1" x14ac:dyDescent="0.3">
      <c r="A358" s="1">
        <v>45189</v>
      </c>
      <c r="B358">
        <v>0</v>
      </c>
      <c r="C358" s="20">
        <v>77327.175645635827</v>
      </c>
      <c r="D358" s="20">
        <f>_xlfn.XLOOKUP(A358,'BBG Data'!A:A,'BBG Data'!B:B)</f>
        <v>27094.68</v>
      </c>
      <c r="E358" s="21">
        <f t="shared" si="28"/>
        <v>2095155079.422296</v>
      </c>
      <c r="F358" s="21">
        <v>1703814.7414489281</v>
      </c>
      <c r="G358">
        <f>_xlfn.XLOOKUP(A358,'BBG Data'!A:A,'BBG Data'!C:C)</f>
        <v>1930.3</v>
      </c>
      <c r="H358" s="2">
        <f t="shared" si="29"/>
        <v>3288873595.4188657</v>
      </c>
      <c r="I358" s="21">
        <v>90811797</v>
      </c>
      <c r="J358" s="2">
        <f>J357-$J$1*J357*_xlfn.XLOOKUP(A358,'BBG Data'!A:A,'BBG Data'!F:F)</f>
        <v>8887811696.1867142</v>
      </c>
      <c r="K358" s="2">
        <f>K357-K357*L358/360*_xlfn.XLOOKUP(A358,'BBG Data'!A:A,'BBG Data'!J:J)</f>
        <v>559041399.02446425</v>
      </c>
      <c r="L358" s="2">
        <v>90</v>
      </c>
      <c r="M358" s="2">
        <f>M357-M357*$M$1*_xlfn.XLOOKUP(A358,'BBG Data'!A:A,'BBG Data'!F:F)</f>
        <v>8124373280.4911966</v>
      </c>
      <c r="N358" s="2">
        <f>N357-N357*O358/360*_xlfn.XLOOKUP('Tether Assets'!A358,'BBG Data'!A:A,'BBG Data'!V:V)</f>
        <v>53344931672.831421</v>
      </c>
      <c r="O358">
        <v>90</v>
      </c>
      <c r="P358" s="2">
        <f>P357-P357*Q358/360*_xlfn.XLOOKUP(A358,'BBG Data'!A:A,'BBG Data'!AF:AF)</f>
        <v>56460620.450559892</v>
      </c>
      <c r="Q358" s="2">
        <v>450</v>
      </c>
      <c r="R358" s="21">
        <v>5504292639</v>
      </c>
      <c r="S358" s="2">
        <f>S357-S357*T358/360*_xlfn.XLOOKUP('Tether Assets'!A358,'BBG Data'!A:A,'BBG Data'!AB:AB)</f>
        <v>103129376.47837622</v>
      </c>
      <c r="T358" s="15">
        <v>180</v>
      </c>
      <c r="U358" s="21">
        <f t="shared" si="33"/>
        <v>1676229360</v>
      </c>
      <c r="V358" s="2">
        <f t="shared" si="30"/>
        <v>83731110516.303909</v>
      </c>
      <c r="W358" s="25">
        <f t="shared" si="31"/>
        <v>0.10723163036800305</v>
      </c>
      <c r="X358" s="2">
        <f t="shared" si="32"/>
        <v>0.63709810300968395</v>
      </c>
      <c r="Y358" s="13">
        <f>USDT_FinalReserves!G357/USDT_FinalReserves!$F357</f>
        <v>3.3780120189163473E-2</v>
      </c>
      <c r="Z358" s="2">
        <v>86084741631.739334</v>
      </c>
      <c r="AA358" s="2">
        <v>83176788712.966095</v>
      </c>
    </row>
    <row r="359" spans="1:27" s="2" customFormat="1" x14ac:dyDescent="0.3">
      <c r="A359" s="1">
        <v>45190</v>
      </c>
      <c r="B359">
        <v>0</v>
      </c>
      <c r="C359" s="20">
        <v>77327.175645635827</v>
      </c>
      <c r="D359" s="20">
        <f>_xlfn.XLOOKUP(A359,'BBG Data'!A:A,'BBG Data'!B:B)</f>
        <v>26601.66</v>
      </c>
      <c r="E359" s="21">
        <f t="shared" si="28"/>
        <v>2057031235.2854848</v>
      </c>
      <c r="F359" s="21">
        <v>1703814.7414489281</v>
      </c>
      <c r="G359">
        <f>_xlfn.XLOOKUP(A359,'BBG Data'!A:A,'BBG Data'!C:C)</f>
        <v>1920.02</v>
      </c>
      <c r="H359" s="2">
        <f t="shared" si="29"/>
        <v>3271358379.876771</v>
      </c>
      <c r="I359" s="21">
        <v>90811797</v>
      </c>
      <c r="J359" s="2">
        <f>J358-$J$1*J358*_xlfn.XLOOKUP(A359,'BBG Data'!A:A,'BBG Data'!F:F)</f>
        <v>8887811696.1867142</v>
      </c>
      <c r="K359" s="2">
        <f>K358-K358*L359/360*_xlfn.XLOOKUP(A359,'BBG Data'!A:A,'BBG Data'!J:J)</f>
        <v>558487948.03943014</v>
      </c>
      <c r="L359" s="2">
        <v>90</v>
      </c>
      <c r="M359" s="2">
        <f>M358-M358*$M$1*_xlfn.XLOOKUP(A359,'BBG Data'!A:A,'BBG Data'!F:F)</f>
        <v>8124373280.4911966</v>
      </c>
      <c r="N359" s="2">
        <f>N358-N358*O359/360*_xlfn.XLOOKUP('Tether Assets'!A359,'BBG Data'!A:A,'BBG Data'!V:V)</f>
        <v>53304922974.076797</v>
      </c>
      <c r="O359">
        <v>90</v>
      </c>
      <c r="P359" s="2">
        <f>P358-P358*Q359/360*_xlfn.XLOOKUP(A359,'BBG Data'!A:A,'BBG Data'!AF:AF)</f>
        <v>58154439.064076692</v>
      </c>
      <c r="Q359" s="2">
        <v>450</v>
      </c>
      <c r="R359" s="21">
        <v>5504292639</v>
      </c>
      <c r="S359" s="2">
        <f>S358-S358*T359/360*_xlfn.XLOOKUP('Tether Assets'!A359,'BBG Data'!A:A,'BBG Data'!AB:AB)</f>
        <v>104062697.3355055</v>
      </c>
      <c r="T359" s="15">
        <v>180</v>
      </c>
      <c r="U359" s="21">
        <f t="shared" si="33"/>
        <v>1676229360</v>
      </c>
      <c r="V359" s="2">
        <f t="shared" si="30"/>
        <v>83637536446.355988</v>
      </c>
      <c r="W359" s="25">
        <f t="shared" si="31"/>
        <v>0.1073516016214261</v>
      </c>
      <c r="X359" s="2">
        <f t="shared" si="32"/>
        <v>0.63733253320135597</v>
      </c>
      <c r="Y359" s="13">
        <f>USDT_FinalReserves!G358/USDT_FinalReserves!$F358</f>
        <v>3.7320217230808833E-2</v>
      </c>
      <c r="Z359" s="2">
        <v>86426245965.971893</v>
      </c>
      <c r="AA359" s="2">
        <v>83200799692.078506</v>
      </c>
    </row>
    <row r="360" spans="1:27" s="2" customFormat="1" x14ac:dyDescent="0.3">
      <c r="A360" s="1">
        <v>45191</v>
      </c>
      <c r="B360">
        <v>0</v>
      </c>
      <c r="C360" s="20">
        <v>77327.175645635827</v>
      </c>
      <c r="D360" s="20">
        <f>_xlfn.XLOOKUP(A360,'BBG Data'!A:A,'BBG Data'!B:B)</f>
        <v>26537.68</v>
      </c>
      <c r="E360" s="21">
        <f t="shared" si="28"/>
        <v>2052083842.587677</v>
      </c>
      <c r="F360" s="21">
        <v>1703814.7414489281</v>
      </c>
      <c r="G360">
        <f>_xlfn.XLOOKUP(A360,'BBG Data'!A:A,'BBG Data'!C:C)</f>
        <v>1925.23</v>
      </c>
      <c r="H360" s="2">
        <f t="shared" si="29"/>
        <v>3280235254.6797199</v>
      </c>
      <c r="I360" s="21">
        <v>90811797</v>
      </c>
      <c r="J360" s="2">
        <f>J359-$J$1*J359*_xlfn.XLOOKUP(A360,'BBG Data'!A:A,'BBG Data'!F:F)</f>
        <v>8887811696.1867142</v>
      </c>
      <c r="K360" s="2">
        <f>K359-K359*L360/360*_xlfn.XLOOKUP(A360,'BBG Data'!A:A,'BBG Data'!J:J)</f>
        <v>558527042.19579279</v>
      </c>
      <c r="L360" s="2">
        <v>90</v>
      </c>
      <c r="M360" s="2">
        <f>M359-M359*$M$1*_xlfn.XLOOKUP(A360,'BBG Data'!A:A,'BBG Data'!F:F)</f>
        <v>8124373280.4911966</v>
      </c>
      <c r="N360" s="2">
        <f>N359-N359*O360/360*_xlfn.XLOOKUP('Tether Assets'!A360,'BBG Data'!A:A,'BBG Data'!V:V)</f>
        <v>53264944281.846252</v>
      </c>
      <c r="O360">
        <v>90</v>
      </c>
      <c r="P360" s="2">
        <f>P359-P359*Q360/360*_xlfn.XLOOKUP(A360,'BBG Data'!A:A,'BBG Data'!AF:AF)</f>
        <v>58081746.01524657</v>
      </c>
      <c r="Q360" s="2">
        <v>450</v>
      </c>
      <c r="R360" s="21">
        <v>5504292639</v>
      </c>
      <c r="S360" s="2">
        <f>S359-S359*T360/360*_xlfn.XLOOKUP('Tether Assets'!A360,'BBG Data'!A:A,'BBG Data'!AB:AB)</f>
        <v>105509168.82846902</v>
      </c>
      <c r="T360" s="15">
        <v>180</v>
      </c>
      <c r="U360" s="21">
        <f t="shared" si="33"/>
        <v>1676229360</v>
      </c>
      <c r="V360" s="2">
        <f t="shared" si="30"/>
        <v>83602900108.831055</v>
      </c>
      <c r="W360" s="25">
        <f t="shared" si="31"/>
        <v>0.10739607694827195</v>
      </c>
      <c r="X360" s="2">
        <f t="shared" si="32"/>
        <v>0.63711838001442522</v>
      </c>
      <c r="Y360" s="13">
        <f>USDT_FinalReserves!G359/USDT_FinalReserves!$F359</f>
        <v>3.7997675692037942E-2</v>
      </c>
      <c r="Z360" s="2">
        <v>86475536535.585144</v>
      </c>
      <c r="AA360" s="2">
        <v>83189667143.011002</v>
      </c>
    </row>
    <row r="361" spans="1:27" s="2" customFormat="1" x14ac:dyDescent="0.3">
      <c r="A361" s="1">
        <v>45192</v>
      </c>
      <c r="B361">
        <v>0</v>
      </c>
      <c r="C361" s="20">
        <v>77327.175645635827</v>
      </c>
      <c r="D361" s="20">
        <f>_xlfn.XLOOKUP(A361,'BBG Data'!A:A,'BBG Data'!B:B)</f>
        <v>26596.240000000002</v>
      </c>
      <c r="E361" s="21">
        <f t="shared" si="28"/>
        <v>2056612121.9934855</v>
      </c>
      <c r="F361" s="21">
        <v>1703814.7414489281</v>
      </c>
      <c r="G361">
        <f>_xlfn.XLOOKUP(A361,'BBG Data'!A:A,'BBG Data'!C:C)</f>
        <v>1925.23</v>
      </c>
      <c r="H361" s="2">
        <f t="shared" si="29"/>
        <v>3280235254.6797199</v>
      </c>
      <c r="I361" s="21">
        <v>90811797</v>
      </c>
      <c r="J361" s="2">
        <f>J360-$J$1*J360*_xlfn.XLOOKUP(A361,'BBG Data'!A:A,'BBG Data'!F:F)</f>
        <v>8887811696.1867142</v>
      </c>
      <c r="K361" s="2">
        <f>K360-K360*L361/360*_xlfn.XLOOKUP(A361,'BBG Data'!A:A,'BBG Data'!J:J)</f>
        <v>558527042.19579279</v>
      </c>
      <c r="L361" s="2">
        <v>90</v>
      </c>
      <c r="M361" s="2">
        <f>M360-M360*$M$1*_xlfn.XLOOKUP(A361,'BBG Data'!A:A,'BBG Data'!F:F)</f>
        <v>8124373280.4911966</v>
      </c>
      <c r="N361" s="2">
        <f>N360-N360*O361/360*_xlfn.XLOOKUP('Tether Assets'!A361,'BBG Data'!A:A,'BBG Data'!V:V)</f>
        <v>53264944281.846252</v>
      </c>
      <c r="O361">
        <v>90</v>
      </c>
      <c r="P361" s="2">
        <f>P360-P360*Q361/360*_xlfn.XLOOKUP(A361,'BBG Data'!A:A,'BBG Data'!AF:AF)</f>
        <v>58081746.01524657</v>
      </c>
      <c r="Q361" s="2">
        <v>450</v>
      </c>
      <c r="R361" s="21">
        <v>5504292639</v>
      </c>
      <c r="S361" s="2">
        <f>S360-S360*T361/360*_xlfn.XLOOKUP('Tether Assets'!A361,'BBG Data'!A:A,'BBG Data'!AB:AB)</f>
        <v>105509168.82846902</v>
      </c>
      <c r="T361" s="15">
        <v>180</v>
      </c>
      <c r="U361" s="21">
        <f t="shared" si="33"/>
        <v>1676229360</v>
      </c>
      <c r="V361" s="2">
        <f t="shared" si="30"/>
        <v>83607428388.236862</v>
      </c>
      <c r="W361" s="25">
        <f t="shared" si="31"/>
        <v>0.10739026024689884</v>
      </c>
      <c r="X361" s="2">
        <f t="shared" si="32"/>
        <v>0.63708387291266522</v>
      </c>
      <c r="Y361" s="13">
        <f>USDT_FinalReserves!G360/USDT_FinalReserves!$F360</f>
        <v>3.8448145877805311E-2</v>
      </c>
      <c r="Z361" s="2">
        <v>86539478315.633026</v>
      </c>
      <c r="AA361" s="2">
        <v>83212195829.164398</v>
      </c>
    </row>
    <row r="362" spans="1:27" s="2" customFormat="1" x14ac:dyDescent="0.3">
      <c r="A362" s="1">
        <v>45193</v>
      </c>
      <c r="B362">
        <v>0</v>
      </c>
      <c r="C362" s="20">
        <v>77327.175645635827</v>
      </c>
      <c r="D362" s="20">
        <f>_xlfn.XLOOKUP(A362,'BBG Data'!A:A,'BBG Data'!B:B)</f>
        <v>26505.46</v>
      </c>
      <c r="E362" s="21">
        <f t="shared" si="28"/>
        <v>2049592360.9883745</v>
      </c>
      <c r="F362" s="21">
        <v>1703814.7414489281</v>
      </c>
      <c r="G362">
        <f>_xlfn.XLOOKUP(A362,'BBG Data'!A:A,'BBG Data'!C:C)</f>
        <v>1925.23</v>
      </c>
      <c r="H362" s="2">
        <f t="shared" si="29"/>
        <v>3280235254.6797199</v>
      </c>
      <c r="I362" s="21">
        <v>90811797</v>
      </c>
      <c r="J362" s="2">
        <f>J361-$J$1*J361*_xlfn.XLOOKUP(A362,'BBG Data'!A:A,'BBG Data'!F:F)</f>
        <v>8887811696.1867142</v>
      </c>
      <c r="K362" s="2">
        <f>K361-K361*L362/360*_xlfn.XLOOKUP(A362,'BBG Data'!A:A,'BBG Data'!J:J)</f>
        <v>558527042.19579279</v>
      </c>
      <c r="L362" s="2">
        <v>90</v>
      </c>
      <c r="M362" s="2">
        <f>M361-M361*$M$1*_xlfn.XLOOKUP(A362,'BBG Data'!A:A,'BBG Data'!F:F)</f>
        <v>8124373280.4911966</v>
      </c>
      <c r="N362" s="2">
        <f>N361-N361*O362/360*_xlfn.XLOOKUP('Tether Assets'!A362,'BBG Data'!A:A,'BBG Data'!V:V)</f>
        <v>53264944281.846252</v>
      </c>
      <c r="O362">
        <v>90</v>
      </c>
      <c r="P362" s="2">
        <f>P361-P361*Q362/360*_xlfn.XLOOKUP(A362,'BBG Data'!A:A,'BBG Data'!AF:AF)</f>
        <v>58081746.01524657</v>
      </c>
      <c r="Q362" s="2">
        <v>450</v>
      </c>
      <c r="R362" s="21">
        <v>5504292639</v>
      </c>
      <c r="S362" s="2">
        <f>S361-S361*T362/360*_xlfn.XLOOKUP('Tether Assets'!A362,'BBG Data'!A:A,'BBG Data'!AB:AB)</f>
        <v>105509168.82846902</v>
      </c>
      <c r="T362" s="15">
        <v>180</v>
      </c>
      <c r="U362" s="21">
        <f t="shared" si="33"/>
        <v>1676229360</v>
      </c>
      <c r="V362" s="2">
        <f t="shared" si="30"/>
        <v>83600408627.23175</v>
      </c>
      <c r="W362" s="25">
        <f t="shared" si="31"/>
        <v>0.10739927759470357</v>
      </c>
      <c r="X362" s="2">
        <f t="shared" si="32"/>
        <v>0.63713736758573558</v>
      </c>
      <c r="Y362" s="13">
        <f>USDT_FinalReserves!G361/USDT_FinalReserves!$F361</f>
        <v>3.8315320264975028E-2</v>
      </c>
      <c r="Z362" s="2">
        <v>86525258202.620453</v>
      </c>
      <c r="AA362" s="2">
        <v>83210015223.577393</v>
      </c>
    </row>
    <row r="363" spans="1:27" s="2" customFormat="1" x14ac:dyDescent="0.3">
      <c r="A363" s="1">
        <v>45194</v>
      </c>
      <c r="B363">
        <v>0</v>
      </c>
      <c r="C363" s="20">
        <v>77327.175645635827</v>
      </c>
      <c r="D363" s="20">
        <f>_xlfn.XLOOKUP(A363,'BBG Data'!A:A,'BBG Data'!B:B)</f>
        <v>26289.25</v>
      </c>
      <c r="E363" s="21">
        <f t="shared" si="28"/>
        <v>2032873452.3420317</v>
      </c>
      <c r="F363" s="21">
        <v>1703814.7414489281</v>
      </c>
      <c r="G363">
        <f>_xlfn.XLOOKUP(A363,'BBG Data'!A:A,'BBG Data'!C:C)</f>
        <v>1915.92</v>
      </c>
      <c r="H363" s="2">
        <f t="shared" si="29"/>
        <v>3264372739.4368305</v>
      </c>
      <c r="I363" s="21">
        <v>90811797</v>
      </c>
      <c r="J363" s="2">
        <f>J362-$J$1*J362*_xlfn.XLOOKUP(A363,'BBG Data'!A:A,'BBG Data'!F:F)</f>
        <v>8887564812.5284863</v>
      </c>
      <c r="K363" s="2">
        <f>K362-K362*L363/360*_xlfn.XLOOKUP(A363,'BBG Data'!A:A,'BBG Data'!J:J)</f>
        <v>559740442.19496322</v>
      </c>
      <c r="L363" s="2">
        <v>90</v>
      </c>
      <c r="M363" s="2">
        <f>M362-M362*$M$1*_xlfn.XLOOKUP(A363,'BBG Data'!A:A,'BBG Data'!F:F)</f>
        <v>8123921926.4200583</v>
      </c>
      <c r="N363" s="2">
        <f>N362-N362*O363/360*_xlfn.XLOOKUP('Tether Assets'!A363,'BBG Data'!A:A,'BBG Data'!V:V)</f>
        <v>53358157934.339478</v>
      </c>
      <c r="O363">
        <v>90</v>
      </c>
      <c r="P363" s="2">
        <f>P362-P362*Q363/360*_xlfn.XLOOKUP(A363,'BBG Data'!A:A,'BBG Data'!AF:AF)</f>
        <v>58372154.745322838</v>
      </c>
      <c r="Q363" s="2">
        <v>450</v>
      </c>
      <c r="R363" s="21">
        <v>5504292639</v>
      </c>
      <c r="S363" s="2">
        <f>S362-S362*T363/360*_xlfn.XLOOKUP('Tether Assets'!A363,'BBG Data'!A:A,'BBG Data'!AB:AB)</f>
        <v>105535546.12067617</v>
      </c>
      <c r="T363" s="15">
        <v>180</v>
      </c>
      <c r="U363" s="21">
        <f t="shared" si="33"/>
        <v>1676229360</v>
      </c>
      <c r="V363" s="2">
        <f t="shared" si="30"/>
        <v>83661872804.127838</v>
      </c>
      <c r="W363" s="25">
        <f t="shared" si="31"/>
        <v>0.10731742320123507</v>
      </c>
      <c r="X363" s="2">
        <f t="shared" si="32"/>
        <v>0.63778345076333043</v>
      </c>
      <c r="Y363" s="13">
        <f>USDT_FinalReserves!G362/USDT_FinalReserves!$F362</f>
        <v>3.9102529358874163E-2</v>
      </c>
      <c r="Z363" s="2">
        <v>86598467502.153366</v>
      </c>
      <c r="AA363" s="2">
        <v>83212248384.216904</v>
      </c>
    </row>
    <row r="364" spans="1:27" s="2" customFormat="1" x14ac:dyDescent="0.3">
      <c r="A364" s="1">
        <v>45195</v>
      </c>
      <c r="B364">
        <v>0</v>
      </c>
      <c r="C364" s="20">
        <v>77327.175645635827</v>
      </c>
      <c r="D364" s="20">
        <f>_xlfn.XLOOKUP(A364,'BBG Data'!A:A,'BBG Data'!B:B)</f>
        <v>26148.13</v>
      </c>
      <c r="E364" s="21">
        <f t="shared" si="28"/>
        <v>2021961041.3149197</v>
      </c>
      <c r="F364" s="21">
        <v>1703814.7414489281</v>
      </c>
      <c r="G364">
        <f>_xlfn.XLOOKUP(A364,'BBG Data'!A:A,'BBG Data'!C:C)</f>
        <v>1900.65</v>
      </c>
      <c r="H364" s="2">
        <f t="shared" si="29"/>
        <v>3238355488.3349056</v>
      </c>
      <c r="I364" s="21">
        <v>90811797</v>
      </c>
      <c r="J364" s="2">
        <f>J363-$J$1*J363*_xlfn.XLOOKUP(A364,'BBG Data'!A:A,'BBG Data'!F:F)</f>
        <v>8887564812.5284863</v>
      </c>
      <c r="K364" s="2">
        <f>K363-K363*L364/360*_xlfn.XLOOKUP(A364,'BBG Data'!A:A,'BBG Data'!J:J)</f>
        <v>560515682.70740318</v>
      </c>
      <c r="L364" s="2">
        <v>90</v>
      </c>
      <c r="M364" s="2">
        <f>M363-M363*$M$1*_xlfn.XLOOKUP(A364,'BBG Data'!A:A,'BBG Data'!F:F)</f>
        <v>8123921926.4200583</v>
      </c>
      <c r="N364" s="2">
        <f>N363-N363*O364/360*_xlfn.XLOOKUP('Tether Assets'!A364,'BBG Data'!A:A,'BBG Data'!V:V)</f>
        <v>53478213789.69175</v>
      </c>
      <c r="O364">
        <v>90</v>
      </c>
      <c r="P364" s="2">
        <f>P363-P363*Q364/360*_xlfn.XLOOKUP(A364,'BBG Data'!A:A,'BBG Data'!AF:AF)</f>
        <v>57569537.61757464</v>
      </c>
      <c r="Q364" s="2">
        <v>450</v>
      </c>
      <c r="R364" s="21">
        <v>5504292639</v>
      </c>
      <c r="S364" s="2">
        <f>S363-S363*T364/360*_xlfn.XLOOKUP('Tether Assets'!A364,'BBG Data'!A:A,'BBG Data'!AB:AB)</f>
        <v>103430111.97556867</v>
      </c>
      <c r="T364" s="15">
        <v>180</v>
      </c>
      <c r="U364" s="21">
        <f t="shared" si="33"/>
        <v>1676229360</v>
      </c>
      <c r="V364" s="2">
        <f t="shared" si="30"/>
        <v>83742866186.590668</v>
      </c>
      <c r="W364" s="25">
        <f t="shared" si="31"/>
        <v>0.10721362927229436</v>
      </c>
      <c r="X364" s="2">
        <f t="shared" si="32"/>
        <v>0.63860023217422368</v>
      </c>
      <c r="Y364" s="13">
        <f>USDT_FinalReserves!G363/USDT_FinalReserves!$F363</f>
        <v>3.9326096365696533E-2</v>
      </c>
      <c r="Z364" s="2">
        <v>86574476742.258514</v>
      </c>
      <c r="AA364" s="2">
        <v>83169840527.082703</v>
      </c>
    </row>
    <row r="365" spans="1:27" s="2" customFormat="1" x14ac:dyDescent="0.3">
      <c r="A365" s="1">
        <v>45196</v>
      </c>
      <c r="B365">
        <v>0</v>
      </c>
      <c r="C365" s="20">
        <v>77327.175645635827</v>
      </c>
      <c r="D365" s="20">
        <f>_xlfn.XLOOKUP(A365,'BBG Data'!A:A,'BBG Data'!B:B)</f>
        <v>26238.720000000001</v>
      </c>
      <c r="E365" s="21">
        <f t="shared" si="28"/>
        <v>2028966110.1566577</v>
      </c>
      <c r="F365" s="21">
        <v>1703814.7414489281</v>
      </c>
      <c r="G365">
        <f>_xlfn.XLOOKUP(A365,'BBG Data'!A:A,'BBG Data'!C:C)</f>
        <v>1875.12</v>
      </c>
      <c r="H365" s="2">
        <f t="shared" si="29"/>
        <v>3194857097.985714</v>
      </c>
      <c r="I365" s="21">
        <v>90811797</v>
      </c>
      <c r="J365" s="2">
        <f>J364-$J$1*J364*_xlfn.XLOOKUP(A365,'BBG Data'!A:A,'BBG Data'!F:F)</f>
        <v>8887317935.728138</v>
      </c>
      <c r="K365" s="2">
        <f>K364-K364*L365/360*_xlfn.XLOOKUP(A365,'BBG Data'!A:A,'BBG Data'!J:J)</f>
        <v>559885102.56435728</v>
      </c>
      <c r="L365" s="2">
        <v>90</v>
      </c>
      <c r="M365" s="2">
        <f>M364-M364*$M$1*_xlfn.XLOOKUP(A365,'BBG Data'!A:A,'BBG Data'!F:F)</f>
        <v>8123470597.4241457</v>
      </c>
      <c r="N365" s="2">
        <f>N364-N364*O365/360*_xlfn.XLOOKUP('Tether Assets'!A365,'BBG Data'!A:A,'BBG Data'!V:V)</f>
        <v>53224192274.190712</v>
      </c>
      <c r="O365">
        <v>90</v>
      </c>
      <c r="P365" s="2">
        <f>P364-P364*Q365/360*_xlfn.XLOOKUP(A365,'BBG Data'!A:A,'BBG Data'!AF:AF)</f>
        <v>55698527.645003416</v>
      </c>
      <c r="Q365" s="2">
        <v>450</v>
      </c>
      <c r="R365" s="21">
        <v>5504292639</v>
      </c>
      <c r="S365" s="2">
        <f>S364-S364*T365/360*_xlfn.XLOOKUP('Tether Assets'!A365,'BBG Data'!A:A,'BBG Data'!AB:AB)</f>
        <v>101087419.93932202</v>
      </c>
      <c r="T365" s="15">
        <v>180</v>
      </c>
      <c r="U365" s="21">
        <f t="shared" si="33"/>
        <v>1676229360</v>
      </c>
      <c r="V365" s="2">
        <f t="shared" si="30"/>
        <v>83446808861.634064</v>
      </c>
      <c r="W365" s="25">
        <f t="shared" si="31"/>
        <v>0.1075910493787135</v>
      </c>
      <c r="X365" s="2">
        <f t="shared" si="32"/>
        <v>0.63782178132711487</v>
      </c>
      <c r="Y365" s="13">
        <f>USDT_FinalReserves!G364/USDT_FinalReserves!$F364</f>
        <v>3.498443122170497E-2</v>
      </c>
      <c r="Z365" s="2">
        <v>86176194468.787476</v>
      </c>
      <c r="AA365" s="2">
        <v>83161369320.445908</v>
      </c>
    </row>
    <row r="366" spans="1:27" s="2" customFormat="1" x14ac:dyDescent="0.3">
      <c r="A366" s="1">
        <v>45197</v>
      </c>
      <c r="B366">
        <v>0</v>
      </c>
      <c r="C366" s="20">
        <v>77327.175645635827</v>
      </c>
      <c r="D366" s="20">
        <f>_xlfn.XLOOKUP(A366,'BBG Data'!A:A,'BBG Data'!B:B)</f>
        <v>27089.32</v>
      </c>
      <c r="E366" s="21">
        <f t="shared" si="28"/>
        <v>2094740605.7608354</v>
      </c>
      <c r="F366" s="21">
        <v>1703814.7414489281</v>
      </c>
      <c r="G366">
        <f>_xlfn.XLOOKUP(A366,'BBG Data'!A:A,'BBG Data'!C:C)</f>
        <v>1864.87</v>
      </c>
      <c r="H366" s="2">
        <f t="shared" si="29"/>
        <v>3177392996.8858624</v>
      </c>
      <c r="I366" s="21">
        <v>90811797</v>
      </c>
      <c r="J366" s="2">
        <f>J365-$J$1*J365*_xlfn.XLOOKUP(A366,'BBG Data'!A:A,'BBG Data'!F:F)</f>
        <v>8887564805.6707973</v>
      </c>
      <c r="K366" s="2">
        <f>K365-K365*L366/360*_xlfn.XLOOKUP(A366,'BBG Data'!A:A,'BBG Data'!J:J)</f>
        <v>559221638.7178185</v>
      </c>
      <c r="L366" s="2">
        <v>90</v>
      </c>
      <c r="M366" s="2">
        <f>M365-M365*$M$1*_xlfn.XLOOKUP(A366,'BBG Data'!A:A,'BBG Data'!F:F)</f>
        <v>8123921901.3462248</v>
      </c>
      <c r="N366" s="2">
        <f>N365-N365*O366/360*_xlfn.XLOOKUP('Tether Assets'!A366,'BBG Data'!A:A,'BBG Data'!V:V)</f>
        <v>53503619283.630211</v>
      </c>
      <c r="O366">
        <v>90</v>
      </c>
      <c r="P366" s="2">
        <f>P365-P365*Q366/360*_xlfn.XLOOKUP(A366,'BBG Data'!A:A,'BBG Data'!AF:AF)</f>
        <v>57021367.676572256</v>
      </c>
      <c r="Q366" s="2">
        <v>450</v>
      </c>
      <c r="R366" s="21">
        <v>5504292639</v>
      </c>
      <c r="S366" s="2">
        <f>S365-S365*T366/360*_xlfn.XLOOKUP('Tether Assets'!A366,'BBG Data'!A:A,'BBG Data'!AB:AB)</f>
        <v>103735910.34173223</v>
      </c>
      <c r="T366" s="15">
        <v>180</v>
      </c>
      <c r="U366" s="21">
        <f t="shared" si="33"/>
        <v>1676229360</v>
      </c>
      <c r="V366" s="2">
        <f t="shared" si="30"/>
        <v>83778552306.030045</v>
      </c>
      <c r="W366" s="25">
        <f t="shared" si="31"/>
        <v>0.10716796071951902</v>
      </c>
      <c r="X366" s="2">
        <f t="shared" si="32"/>
        <v>0.63863146128605564</v>
      </c>
      <c r="Y366" s="13">
        <f>USDT_FinalReserves!G365/USDT_FinalReserves!$F365</f>
        <v>4.2203790603328038E-2</v>
      </c>
      <c r="Z366" s="2">
        <v>86859471901.42572</v>
      </c>
      <c r="AA366" s="2">
        <v>83193672937.382294</v>
      </c>
    </row>
    <row r="367" spans="1:27" s="2" customFormat="1" x14ac:dyDescent="0.3">
      <c r="A367" s="1">
        <v>45198</v>
      </c>
      <c r="B367">
        <v>0</v>
      </c>
      <c r="C367" s="20">
        <v>77327.175645635827</v>
      </c>
      <c r="D367" s="20">
        <f>_xlfn.XLOOKUP(A367,'BBG Data'!A:A,'BBG Data'!B:B)</f>
        <v>26903.18</v>
      </c>
      <c r="E367" s="21">
        <f t="shared" si="28"/>
        <v>2080346925.2861569</v>
      </c>
      <c r="F367" s="21">
        <v>1703814.7414489281</v>
      </c>
      <c r="G367">
        <f>_xlfn.XLOOKUP(A367,'BBG Data'!A:A,'BBG Data'!C:C)</f>
        <v>1848.63</v>
      </c>
      <c r="H367" s="2">
        <f t="shared" si="29"/>
        <v>3149723045.4847322</v>
      </c>
      <c r="I367" s="21">
        <v>90811797</v>
      </c>
      <c r="J367" s="2">
        <f>J366-$J$1*J366*_xlfn.XLOOKUP(A367,'BBG Data'!A:A,'BBG Data'!F:F)</f>
        <v>8887564805.6707973</v>
      </c>
      <c r="K367" s="2">
        <f>K366-K366*L367/360*_xlfn.XLOOKUP(A367,'BBG Data'!A:A,'BBG Data'!J:J)</f>
        <v>559126571.03923643</v>
      </c>
      <c r="L367" s="2">
        <v>90</v>
      </c>
      <c r="M367" s="2">
        <f>M366-M366*$M$1*_xlfn.XLOOKUP(A367,'BBG Data'!A:A,'BBG Data'!F:F)</f>
        <v>8123921901.3462248</v>
      </c>
      <c r="N367" s="2">
        <f>N366-N366*O367/360*_xlfn.XLOOKUP('Tether Assets'!A367,'BBG Data'!A:A,'BBG Data'!V:V)</f>
        <v>53690881951.122917</v>
      </c>
      <c r="O367">
        <v>90</v>
      </c>
      <c r="P367" s="2">
        <f>P366-P366*Q367/360*_xlfn.XLOOKUP(A367,'BBG Data'!A:A,'BBG Data'!AF:AF)</f>
        <v>57520304.643742301</v>
      </c>
      <c r="Q367" s="2">
        <v>450</v>
      </c>
      <c r="R367" s="21">
        <v>5504292639</v>
      </c>
      <c r="S367" s="2">
        <f>S366-S366*T367/360*_xlfn.XLOOKUP('Tether Assets'!A367,'BBG Data'!A:A,'BBG Data'!AB:AB)</f>
        <v>101998333.84350826</v>
      </c>
      <c r="T367" s="15">
        <v>180</v>
      </c>
      <c r="U367" s="21">
        <f t="shared" si="33"/>
        <v>1676229360</v>
      </c>
      <c r="V367" s="2">
        <f t="shared" si="30"/>
        <v>83922417634.437302</v>
      </c>
      <c r="W367" s="25">
        <f t="shared" si="31"/>
        <v>0.10698424635215166</v>
      </c>
      <c r="X367" s="2">
        <f t="shared" si="32"/>
        <v>0.63976805559866323</v>
      </c>
      <c r="Y367" s="13">
        <f>USDT_FinalReserves!G366/USDT_FinalReserves!$F366</f>
        <v>4.0044508963360939E-2</v>
      </c>
      <c r="Z367" s="2">
        <v>86740920823.271057</v>
      </c>
      <c r="AA367" s="2">
        <v>83267423241.873398</v>
      </c>
    </row>
    <row r="368" spans="1:27" s="2" customFormat="1" x14ac:dyDescent="0.3">
      <c r="A368" s="18">
        <v>45199</v>
      </c>
      <c r="B368">
        <v>0</v>
      </c>
      <c r="C368" s="20">
        <v>59391.370617875138</v>
      </c>
      <c r="D368" s="20">
        <f>_xlfn.XLOOKUP(A368,'BBG Data'!A:A,'BBG Data'!B:B)</f>
        <v>27072.54</v>
      </c>
      <c r="E368" s="21">
        <f t="shared" si="28"/>
        <v>1607875256.7072494</v>
      </c>
      <c r="F368" s="21">
        <v>1703814.6930429561</v>
      </c>
      <c r="G368">
        <f>_xlfn.XLOOKUP(A368,'BBG Data'!A:A,'BBG Data'!C:C)</f>
        <v>1848.63</v>
      </c>
      <c r="H368" s="2">
        <f>G368*F368</f>
        <v>3149722956</v>
      </c>
      <c r="I368" s="21">
        <v>292641978</v>
      </c>
      <c r="J368" s="2">
        <f>8203000000</f>
        <v>8203000000</v>
      </c>
      <c r="K368" s="2">
        <v>652002048</v>
      </c>
      <c r="L368" s="2">
        <v>90</v>
      </c>
      <c r="M368" s="2">
        <v>8233687005</v>
      </c>
      <c r="N368" s="2">
        <v>56611569049</v>
      </c>
      <c r="O368">
        <v>90</v>
      </c>
      <c r="P368" s="2">
        <v>65248902</v>
      </c>
      <c r="Q368" s="2">
        <v>450</v>
      </c>
      <c r="R368" s="21">
        <v>5168269890</v>
      </c>
      <c r="S368" s="2">
        <v>88570555</v>
      </c>
      <c r="T368" s="15">
        <v>150</v>
      </c>
      <c r="U368" s="21">
        <f>2257992725</f>
        <v>2257992725</v>
      </c>
      <c r="V368" s="2">
        <f t="shared" si="30"/>
        <v>86330580364.707245</v>
      </c>
      <c r="W368" s="25">
        <f t="shared" si="31"/>
        <v>9.8408257446084529E-2</v>
      </c>
      <c r="X368" s="2">
        <f t="shared" si="32"/>
        <v>0.65575337047245597</v>
      </c>
      <c r="Y368" s="13">
        <f>USDT_FinalReserves!G367/USDT_FinalReserves!$F367</f>
        <v>3.7405835708784307E-2</v>
      </c>
      <c r="Z368" s="2">
        <v>86503714839.561768</v>
      </c>
      <c r="AA368" s="2">
        <v>83267971094.073593</v>
      </c>
    </row>
    <row r="369" spans="1:27" s="2" customFormat="1" x14ac:dyDescent="0.3">
      <c r="A369" s="1">
        <v>45200</v>
      </c>
      <c r="B369">
        <v>0</v>
      </c>
      <c r="C369" s="20">
        <v>59391.370617875138</v>
      </c>
      <c r="D369" s="20">
        <f>_xlfn.XLOOKUP(A369,'BBG Data'!A:A,'BBG Data'!B:B)</f>
        <v>27114.69</v>
      </c>
      <c r="E369" s="21">
        <f t="shared" si="28"/>
        <v>1610378602.9787927</v>
      </c>
      <c r="F369" s="21">
        <v>1703814.6930429561</v>
      </c>
      <c r="G369">
        <f>_xlfn.XLOOKUP(A369,'BBG Data'!A:A,'BBG Data'!C:C)</f>
        <v>1848.63</v>
      </c>
      <c r="H369" s="2">
        <f t="shared" si="29"/>
        <v>3149722956</v>
      </c>
      <c r="I369" s="21">
        <v>292641978</v>
      </c>
      <c r="J369" s="2">
        <f>J368-$J$1*J368*_xlfn.XLOOKUP(A369,'BBG Data'!A:A,'BBG Data'!F:F)</f>
        <v>8203000000</v>
      </c>
      <c r="K369" s="2">
        <f>K368-K368*L369/360*_xlfn.XLOOKUP(A369,'BBG Data'!A:A,'BBG Data'!J:J)</f>
        <v>652002048</v>
      </c>
      <c r="L369" s="2">
        <v>90</v>
      </c>
      <c r="M369" s="2">
        <f>M368-M368*$M$1*_xlfn.XLOOKUP(A369,'BBG Data'!A:A,'BBG Data'!F:F)</f>
        <v>8233687005</v>
      </c>
      <c r="N369" s="2">
        <f>N368-N368*O369/360*_xlfn.XLOOKUP('Tether Assets'!A369,'BBG Data'!A:A,'BBG Data'!V:V)</f>
        <v>56611569049</v>
      </c>
      <c r="O369">
        <v>90</v>
      </c>
      <c r="P369" s="2">
        <f>P368-P368*Q369/360*_xlfn.XLOOKUP(A369,'BBG Data'!A:A,'BBG Data'!AF:AF)</f>
        <v>65248902</v>
      </c>
      <c r="Q369" s="2">
        <v>450</v>
      </c>
      <c r="R369" s="21">
        <v>5168269890</v>
      </c>
      <c r="S369" s="2">
        <f>S368-S368*T369/360*_xlfn.XLOOKUP('Tether Assets'!A369,'BBG Data'!A:A,'BBG Data'!AB:AB)</f>
        <v>88570555</v>
      </c>
      <c r="T369" s="15">
        <v>150</v>
      </c>
      <c r="U369" s="21">
        <f t="shared" ref="U369:U432" si="34">2257992725</f>
        <v>2257992725</v>
      </c>
      <c r="V369" s="2">
        <f t="shared" si="30"/>
        <v>86333083710.97879</v>
      </c>
      <c r="W369" s="25">
        <f t="shared" si="31"/>
        <v>9.8405403963574944E-2</v>
      </c>
      <c r="X369" s="2">
        <f t="shared" si="32"/>
        <v>0.65573435600332708</v>
      </c>
      <c r="Y369" s="13">
        <f>USDT_FinalReserves!G368/USDT_FinalReserves!$F368</f>
        <v>3.7433747447929974E-2</v>
      </c>
      <c r="Z369" s="2">
        <v>86495866298.823685</v>
      </c>
      <c r="AA369" s="2">
        <v>83258001884.503601</v>
      </c>
    </row>
    <row r="370" spans="1:27" s="2" customFormat="1" x14ac:dyDescent="0.3">
      <c r="A370" s="1">
        <v>45201</v>
      </c>
      <c r="B370">
        <v>0</v>
      </c>
      <c r="C370" s="20">
        <v>59391.370617875138</v>
      </c>
      <c r="D370" s="20">
        <f>_xlfn.XLOOKUP(A370,'BBG Data'!A:A,'BBG Data'!B:B)</f>
        <v>27842.16</v>
      </c>
      <c r="E370" s="21">
        <f t="shared" si="28"/>
        <v>1653584043.3621786</v>
      </c>
      <c r="F370" s="21">
        <v>1703814.6930429561</v>
      </c>
      <c r="G370">
        <f>_xlfn.XLOOKUP(A370,'BBG Data'!A:A,'BBG Data'!C:C)</f>
        <v>1828.03</v>
      </c>
      <c r="H370" s="2">
        <f t="shared" si="29"/>
        <v>3114624373.3233151</v>
      </c>
      <c r="I370" s="21">
        <v>292641978</v>
      </c>
      <c r="J370" s="2">
        <f>J369-$J$1*J369*_xlfn.XLOOKUP(A370,'BBG Data'!A:A,'BBG Data'!F:F)</f>
        <v>8202772138.8888893</v>
      </c>
      <c r="K370" s="2">
        <f>K369-K369*L370/360*_xlfn.XLOOKUP(A370,'BBG Data'!A:A,'BBG Data'!J:J)</f>
        <v>653200101.76319993</v>
      </c>
      <c r="L370" s="2">
        <v>90</v>
      </c>
      <c r="M370" s="2">
        <f>M369-M369*$M$1*_xlfn.XLOOKUP(A370,'BBG Data'!A:A,'BBG Data'!F:F)</f>
        <v>8233229577.9441662</v>
      </c>
      <c r="N370" s="2">
        <f>N369-N369*O370/360*_xlfn.XLOOKUP('Tether Assets'!A370,'BBG Data'!A:A,'BBG Data'!V:V)</f>
        <v>56399275665.066238</v>
      </c>
      <c r="O370">
        <v>90</v>
      </c>
      <c r="P370" s="2">
        <f>P369-P369*Q370/360*_xlfn.XLOOKUP(A370,'BBG Data'!A:A,'BBG Data'!AF:AF)</f>
        <v>62068018.027499951</v>
      </c>
      <c r="Q370" s="2">
        <v>450</v>
      </c>
      <c r="R370" s="21">
        <v>5168269890</v>
      </c>
      <c r="S370" s="2">
        <f>S369-S369*T370/360*_xlfn.XLOOKUP('Tether Assets'!A370,'BBG Data'!A:A,'BBG Data'!AB:AB)</f>
        <v>88448770.486874983</v>
      </c>
      <c r="T370" s="15">
        <v>150</v>
      </c>
      <c r="U370" s="21">
        <f t="shared" si="34"/>
        <v>2257992725</v>
      </c>
      <c r="V370" s="2">
        <f t="shared" si="30"/>
        <v>86126107281.862366</v>
      </c>
      <c r="W370" s="25">
        <f t="shared" si="31"/>
        <v>9.8639244069004525E-2</v>
      </c>
      <c r="X370" s="2">
        <f t="shared" si="32"/>
        <v>0.65484528959947064</v>
      </c>
      <c r="Y370" s="13">
        <f>USDT_FinalReserves!G369/USDT_FinalReserves!$F369</f>
        <v>3.5092549887549208E-2</v>
      </c>
      <c r="Z370" s="2">
        <v>86279234478.127441</v>
      </c>
      <c r="AA370" s="2">
        <v>83251476137.944199</v>
      </c>
    </row>
    <row r="371" spans="1:27" s="2" customFormat="1" x14ac:dyDescent="0.3">
      <c r="A371" s="1">
        <v>45202</v>
      </c>
      <c r="B371">
        <v>0</v>
      </c>
      <c r="C371" s="20">
        <v>59391.370617875138</v>
      </c>
      <c r="D371" s="20">
        <f>_xlfn.XLOOKUP(A371,'BBG Data'!A:A,'BBG Data'!B:B)</f>
        <v>27396.6</v>
      </c>
      <c r="E371" s="21">
        <f t="shared" si="28"/>
        <v>1627121624.2696779</v>
      </c>
      <c r="F371" s="21">
        <v>1703814.6930429561</v>
      </c>
      <c r="G371">
        <f>_xlfn.XLOOKUP(A371,'BBG Data'!A:A,'BBG Data'!C:C)</f>
        <v>1823.02</v>
      </c>
      <c r="H371" s="2">
        <f t="shared" si="29"/>
        <v>3106088261.7111697</v>
      </c>
      <c r="I371" s="21">
        <v>292641978</v>
      </c>
      <c r="J371" s="2">
        <f>J370-$J$1*J370*_xlfn.XLOOKUP(A371,'BBG Data'!A:A,'BBG Data'!F:F)</f>
        <v>8202544284.1072531</v>
      </c>
      <c r="K371" s="2">
        <f>K370-K370*L371/360*_xlfn.XLOOKUP(A371,'BBG Data'!A:A,'BBG Data'!J:J)</f>
        <v>648931439.09817743</v>
      </c>
      <c r="L371" s="2">
        <v>90</v>
      </c>
      <c r="M371" s="2">
        <f>M370-M370*$M$1*_xlfn.XLOOKUP(A371,'BBG Data'!A:A,'BBG Data'!F:F)</f>
        <v>8232772176.3009472</v>
      </c>
      <c r="N371" s="2">
        <f>N370-N370*O371/360*_xlfn.XLOOKUP('Tether Assets'!A371,'BBG Data'!A:A,'BBG Data'!V:V)</f>
        <v>55976281097.578239</v>
      </c>
      <c r="O371">
        <v>90</v>
      </c>
      <c r="P371" s="2">
        <f>P370-P370*Q371/360*_xlfn.XLOOKUP(A371,'BBG Data'!A:A,'BBG Data'!AF:AF)</f>
        <v>62921453.275378086</v>
      </c>
      <c r="Q371" s="2">
        <v>450</v>
      </c>
      <c r="R371" s="21">
        <v>5168269890</v>
      </c>
      <c r="S371" s="2">
        <f>S370-S370*T371/360*_xlfn.XLOOKUP('Tether Assets'!A371,'BBG Data'!A:A,'BBG Data'!AB:AB)</f>
        <v>86322314.629753038</v>
      </c>
      <c r="T371" s="15">
        <v>150</v>
      </c>
      <c r="U371" s="21">
        <f t="shared" si="34"/>
        <v>2257992725</v>
      </c>
      <c r="V371" s="2">
        <f t="shared" si="30"/>
        <v>85661887243.970596</v>
      </c>
      <c r="W371" s="25">
        <f t="shared" si="31"/>
        <v>9.9171131239642357E-2</v>
      </c>
      <c r="X371" s="2">
        <f t="shared" si="32"/>
        <v>0.65345608062724758</v>
      </c>
      <c r="Y371" s="13">
        <f>USDT_FinalReserves!G370/USDT_FinalReserves!$F370</f>
        <v>3.2189332619738532E-2</v>
      </c>
      <c r="Z371" s="2">
        <v>86043003762.996719</v>
      </c>
      <c r="AA371" s="2">
        <v>83273336895.268204</v>
      </c>
    </row>
    <row r="372" spans="1:27" s="2" customFormat="1" x14ac:dyDescent="0.3">
      <c r="A372" s="1">
        <v>45203</v>
      </c>
      <c r="B372">
        <v>0</v>
      </c>
      <c r="C372" s="20">
        <v>59391.370617875138</v>
      </c>
      <c r="D372" s="20">
        <f>_xlfn.XLOOKUP(A372,'BBG Data'!A:A,'BBG Data'!B:B)</f>
        <v>27659.68</v>
      </c>
      <c r="E372" s="21">
        <f t="shared" si="28"/>
        <v>1642746306.0518286</v>
      </c>
      <c r="F372" s="21">
        <v>1703814.6930429561</v>
      </c>
      <c r="G372">
        <f>_xlfn.XLOOKUP(A372,'BBG Data'!A:A,'BBG Data'!C:C)</f>
        <v>1821.36</v>
      </c>
      <c r="H372" s="2">
        <f t="shared" si="29"/>
        <v>3103259929.3207183</v>
      </c>
      <c r="I372" s="21">
        <v>292641978</v>
      </c>
      <c r="J372" s="2">
        <f>J371-$J$1*J371*_xlfn.XLOOKUP(A372,'BBG Data'!A:A,'BBG Data'!F:F)</f>
        <v>8202772132.5595894</v>
      </c>
      <c r="K372" s="2">
        <f>K371-K371*L372/360*_xlfn.XLOOKUP(A372,'BBG Data'!A:A,'BBG Data'!J:J)</f>
        <v>647615730.60540593</v>
      </c>
      <c r="L372" s="2">
        <v>90</v>
      </c>
      <c r="M372" s="2">
        <f>M371-M371*$M$1*_xlfn.XLOOKUP(A372,'BBG Data'!A:A,'BBG Data'!F:F)</f>
        <v>8233229552.5329638</v>
      </c>
      <c r="N372" s="2">
        <f>N371-N371*O372/360*_xlfn.XLOOKUP('Tether Assets'!A372,'BBG Data'!A:A,'BBG Data'!V:V)</f>
        <v>55906310746.206268</v>
      </c>
      <c r="O372">
        <v>90</v>
      </c>
      <c r="P372" s="2">
        <f>P371-P371*Q372/360*_xlfn.XLOOKUP(A372,'BBG Data'!A:A,'BBG Data'!AF:AF)</f>
        <v>68269776.803785264</v>
      </c>
      <c r="Q372" s="2">
        <v>450</v>
      </c>
      <c r="R372" s="21">
        <v>5168269890</v>
      </c>
      <c r="S372" s="2">
        <f>S371-S371*T372/360*_xlfn.XLOOKUP('Tether Assets'!A372,'BBG Data'!A:A,'BBG Data'!AB:AB)</f>
        <v>88710565.334509537</v>
      </c>
      <c r="T372" s="15">
        <v>150</v>
      </c>
      <c r="U372" s="21">
        <f t="shared" si="34"/>
        <v>2257992725</v>
      </c>
      <c r="V372" s="2">
        <f t="shared" si="30"/>
        <v>85611819332.41507</v>
      </c>
      <c r="W372" s="25">
        <f t="shared" si="31"/>
        <v>9.9231790386014887E-2</v>
      </c>
      <c r="X372" s="2">
        <f t="shared" si="32"/>
        <v>0.65302094012431</v>
      </c>
      <c r="Y372" s="13">
        <f>USDT_FinalReserves!G371/USDT_FinalReserves!$F371</f>
        <v>3.6842886809235136E-2</v>
      </c>
      <c r="Z372" s="2">
        <v>86540782229.909103</v>
      </c>
      <c r="AA372" s="2">
        <v>83352369985.829895</v>
      </c>
    </row>
    <row r="373" spans="1:27" s="2" customFormat="1" x14ac:dyDescent="0.3">
      <c r="A373" s="1">
        <v>45204</v>
      </c>
      <c r="B373">
        <v>0</v>
      </c>
      <c r="C373" s="20">
        <v>59391.370617875138</v>
      </c>
      <c r="D373" s="20">
        <f>_xlfn.XLOOKUP(A373,'BBG Data'!A:A,'BBG Data'!B:B)</f>
        <v>27479</v>
      </c>
      <c r="E373" s="21">
        <f t="shared" si="28"/>
        <v>1632015473.208591</v>
      </c>
      <c r="F373" s="21">
        <v>1703814.6930429561</v>
      </c>
      <c r="G373">
        <f>_xlfn.XLOOKUP(A373,'BBG Data'!A:A,'BBG Data'!C:C)</f>
        <v>1820.3</v>
      </c>
      <c r="H373" s="2">
        <f t="shared" si="29"/>
        <v>3101453885.7460928</v>
      </c>
      <c r="I373" s="21">
        <v>292641978</v>
      </c>
      <c r="J373" s="2">
        <f>J372-$J$1*J372*_xlfn.XLOOKUP(A373,'BBG Data'!A:A,'BBG Data'!F:F)</f>
        <v>8202772132.5595894</v>
      </c>
      <c r="K373" s="2">
        <f>K372-K372*L373/360*_xlfn.XLOOKUP(A373,'BBG Data'!A:A,'BBG Data'!J:J)</f>
        <v>650238574.31435776</v>
      </c>
      <c r="L373" s="2">
        <v>90</v>
      </c>
      <c r="M373" s="2">
        <f>M372-M372*$M$1*_xlfn.XLOOKUP(A373,'BBG Data'!A:A,'BBG Data'!F:F)</f>
        <v>8233229552.5329638</v>
      </c>
      <c r="N373" s="2">
        <f>N372-N372*O373/360*_xlfn.XLOOKUP('Tether Assets'!A373,'BBG Data'!A:A,'BBG Data'!V:V)</f>
        <v>55906310746.206268</v>
      </c>
      <c r="O373">
        <v>90</v>
      </c>
      <c r="P373" s="2">
        <f>P372-P372*Q373/360*_xlfn.XLOOKUP(A373,'BBG Data'!A:A,'BBG Data'!AF:AF)</f>
        <v>71853940.085983977</v>
      </c>
      <c r="Q373" s="2">
        <v>450</v>
      </c>
      <c r="R373" s="21">
        <v>5168269890</v>
      </c>
      <c r="S373" s="2">
        <f>S372-S372*T373/360*_xlfn.XLOOKUP('Tether Assets'!A373,'BBG Data'!A:A,'BBG Data'!AB:AB)</f>
        <v>88337241.705393463</v>
      </c>
      <c r="T373" s="15">
        <v>150</v>
      </c>
      <c r="U373" s="21">
        <f t="shared" si="34"/>
        <v>2257992725</v>
      </c>
      <c r="V373" s="2">
        <f t="shared" si="30"/>
        <v>85605116139.359238</v>
      </c>
      <c r="W373" s="25">
        <f t="shared" si="31"/>
        <v>9.9239560597402146E-2</v>
      </c>
      <c r="X373" s="2">
        <f t="shared" si="32"/>
        <v>0.65307207404747447</v>
      </c>
      <c r="Y373" s="13">
        <f>USDT_FinalReserves!G372/USDT_FinalReserves!$F372</f>
        <v>3.7330461072212849E-2</v>
      </c>
      <c r="Z373" s="2">
        <v>86588514650.438004</v>
      </c>
      <c r="AA373" s="2">
        <v>83356125474.979095</v>
      </c>
    </row>
    <row r="374" spans="1:27" s="2" customFormat="1" x14ac:dyDescent="0.3">
      <c r="A374" s="1">
        <v>45205</v>
      </c>
      <c r="B374">
        <v>0</v>
      </c>
      <c r="C374" s="20">
        <v>59391.370617875138</v>
      </c>
      <c r="D374" s="20">
        <f>_xlfn.XLOOKUP(A374,'BBG Data'!A:A,'BBG Data'!B:B)</f>
        <v>27995.25</v>
      </c>
      <c r="E374" s="21">
        <f t="shared" si="28"/>
        <v>1662676268.2900689</v>
      </c>
      <c r="F374" s="21">
        <v>1703814.6930429561</v>
      </c>
      <c r="G374">
        <f>_xlfn.XLOOKUP(A374,'BBG Data'!A:A,'BBG Data'!C:C)</f>
        <v>1833.01</v>
      </c>
      <c r="H374" s="2">
        <f t="shared" si="29"/>
        <v>3123109370.494669</v>
      </c>
      <c r="I374" s="21">
        <v>292641978</v>
      </c>
      <c r="J374" s="2">
        <f>J373-$J$1*J373*_xlfn.XLOOKUP(A374,'BBG Data'!A:A,'BBG Data'!F:F)</f>
        <v>8202999987.3410492</v>
      </c>
      <c r="K374" s="2">
        <f>K373-K373*L374/360*_xlfn.XLOOKUP(A374,'BBG Data'!A:A,'BBG Data'!J:J)</f>
        <v>650150792.10682535</v>
      </c>
      <c r="L374" s="2">
        <v>90</v>
      </c>
      <c r="M374" s="2">
        <f>M373-M373*$M$1*_xlfn.XLOOKUP(A374,'BBG Data'!A:A,'BBG Data'!F:F)</f>
        <v>8233686954.1747713</v>
      </c>
      <c r="N374" s="2">
        <f>N373-N373*O374/360*_xlfn.XLOOKUP('Tether Assets'!A374,'BBG Data'!A:A,'BBG Data'!V:V)</f>
        <v>55766544969.340759</v>
      </c>
      <c r="O374">
        <v>90</v>
      </c>
      <c r="P374" s="2">
        <f>P373-P373*Q374/360*_xlfn.XLOOKUP(A374,'BBG Data'!A:A,'BBG Data'!AF:AF)</f>
        <v>67632521.105932444</v>
      </c>
      <c r="Q374" s="2">
        <v>450</v>
      </c>
      <c r="R374" s="21">
        <v>5168269890</v>
      </c>
      <c r="S374" s="2">
        <f>S373-S373*T374/360*_xlfn.XLOOKUP('Tether Assets'!A374,'BBG Data'!A:A,'BBG Data'!AB:AB)</f>
        <v>88694271.390619442</v>
      </c>
      <c r="T374" s="15">
        <v>150</v>
      </c>
      <c r="U374" s="21">
        <f t="shared" si="34"/>
        <v>2257992725</v>
      </c>
      <c r="V374" s="2">
        <f t="shared" si="30"/>
        <v>85514399727.244705</v>
      </c>
      <c r="W374" s="25">
        <f t="shared" si="31"/>
        <v>9.9347501618892331E-2</v>
      </c>
      <c r="X374" s="2">
        <f t="shared" si="32"/>
        <v>0.65213046162064858</v>
      </c>
      <c r="Y374" s="13">
        <f>USDT_FinalReserves!G373/USDT_FinalReserves!$F373</f>
        <v>3.6384685011528556E-2</v>
      </c>
      <c r="Z374" s="2">
        <v>86506607119.609863</v>
      </c>
      <c r="AA374" s="2">
        <v>83359091468.146805</v>
      </c>
    </row>
    <row r="375" spans="1:27" s="2" customFormat="1" x14ac:dyDescent="0.3">
      <c r="A375" s="1">
        <v>45206</v>
      </c>
      <c r="B375">
        <v>0</v>
      </c>
      <c r="C375" s="20">
        <v>59391.370617875138</v>
      </c>
      <c r="D375" s="20">
        <f>_xlfn.XLOOKUP(A375,'BBG Data'!A:A,'BBG Data'!B:B)</f>
        <v>27937.45</v>
      </c>
      <c r="E375" s="21">
        <f t="shared" si="28"/>
        <v>1659243447.0683558</v>
      </c>
      <c r="F375" s="21">
        <v>1703814.6930429561</v>
      </c>
      <c r="G375">
        <f>_xlfn.XLOOKUP(A375,'BBG Data'!A:A,'BBG Data'!C:C)</f>
        <v>1833.01</v>
      </c>
      <c r="H375" s="2">
        <f t="shared" si="29"/>
        <v>3123109370.494669</v>
      </c>
      <c r="I375" s="21">
        <v>292641978</v>
      </c>
      <c r="J375" s="2">
        <f>J374-$J$1*J374*_xlfn.XLOOKUP(A375,'BBG Data'!A:A,'BBG Data'!F:F)</f>
        <v>8202999987.3410492</v>
      </c>
      <c r="K375" s="2">
        <f>K374-K374*L375/360*_xlfn.XLOOKUP(A375,'BBG Data'!A:A,'BBG Data'!J:J)</f>
        <v>650150792.10682535</v>
      </c>
      <c r="L375" s="2">
        <v>90</v>
      </c>
      <c r="M375" s="2">
        <f>M374-M374*$M$1*_xlfn.XLOOKUP(A375,'BBG Data'!A:A,'BBG Data'!F:F)</f>
        <v>8233686954.1747713</v>
      </c>
      <c r="N375" s="2">
        <f>N374-N374*O375/360*_xlfn.XLOOKUP('Tether Assets'!A375,'BBG Data'!A:A,'BBG Data'!V:V)</f>
        <v>55766544969.340759</v>
      </c>
      <c r="O375">
        <v>90</v>
      </c>
      <c r="P375" s="2">
        <f>P374-P374*Q375/360*_xlfn.XLOOKUP(A375,'BBG Data'!A:A,'BBG Data'!AF:AF)</f>
        <v>67632521.105932444</v>
      </c>
      <c r="Q375" s="2">
        <v>450</v>
      </c>
      <c r="R375" s="21">
        <v>5168269890</v>
      </c>
      <c r="S375" s="2">
        <f>S374-S374*T375/360*_xlfn.XLOOKUP('Tether Assets'!A375,'BBG Data'!A:A,'BBG Data'!AB:AB)</f>
        <v>88694271.390619442</v>
      </c>
      <c r="T375" s="15">
        <v>150</v>
      </c>
      <c r="U375" s="21">
        <f t="shared" si="34"/>
        <v>2257992725</v>
      </c>
      <c r="V375" s="2">
        <f t="shared" si="30"/>
        <v>85510966906.022995</v>
      </c>
      <c r="W375" s="25">
        <f t="shared" si="31"/>
        <v>9.9351489905122978E-2</v>
      </c>
      <c r="X375" s="2">
        <f t="shared" si="32"/>
        <v>0.65215664127185569</v>
      </c>
      <c r="Y375" s="13">
        <f>USDT_FinalReserves!G374/USDT_FinalReserves!$F374</f>
        <v>3.7367192552302281E-2</v>
      </c>
      <c r="Z375" s="2">
        <v>86651487943.47316</v>
      </c>
      <c r="AA375" s="2">
        <v>83413565108.545898</v>
      </c>
    </row>
    <row r="376" spans="1:27" s="2" customFormat="1" x14ac:dyDescent="0.3">
      <c r="A376" s="1">
        <v>45207</v>
      </c>
      <c r="B376">
        <v>0</v>
      </c>
      <c r="C376" s="20">
        <v>59391.370617875138</v>
      </c>
      <c r="D376" s="20">
        <f>_xlfn.XLOOKUP(A376,'BBG Data'!A:A,'BBG Data'!B:B)</f>
        <v>27923.41</v>
      </c>
      <c r="E376" s="21">
        <f t="shared" si="28"/>
        <v>1658409592.2248807</v>
      </c>
      <c r="F376" s="21">
        <v>1703814.6930429561</v>
      </c>
      <c r="G376">
        <f>_xlfn.XLOOKUP(A376,'BBG Data'!A:A,'BBG Data'!C:C)</f>
        <v>1833.01</v>
      </c>
      <c r="H376" s="2">
        <f t="shared" si="29"/>
        <v>3123109370.494669</v>
      </c>
      <c r="I376" s="21">
        <v>292641978</v>
      </c>
      <c r="J376" s="2">
        <f>J375-$J$1*J375*_xlfn.XLOOKUP(A376,'BBG Data'!A:A,'BBG Data'!F:F)</f>
        <v>8202999987.3410492</v>
      </c>
      <c r="K376" s="2">
        <f>K375-K375*L376/360*_xlfn.XLOOKUP(A376,'BBG Data'!A:A,'BBG Data'!J:J)</f>
        <v>650150792.10682535</v>
      </c>
      <c r="L376" s="2">
        <v>90</v>
      </c>
      <c r="M376" s="2">
        <f>M375-M375*$M$1*_xlfn.XLOOKUP(A376,'BBG Data'!A:A,'BBG Data'!F:F)</f>
        <v>8233686954.1747713</v>
      </c>
      <c r="N376" s="2">
        <f>N375-N375*O376/360*_xlfn.XLOOKUP('Tether Assets'!A376,'BBG Data'!A:A,'BBG Data'!V:V)</f>
        <v>55766544969.340759</v>
      </c>
      <c r="O376">
        <v>90</v>
      </c>
      <c r="P376" s="2">
        <f>P375-P375*Q376/360*_xlfn.XLOOKUP(A376,'BBG Data'!A:A,'BBG Data'!AF:AF)</f>
        <v>67632521.105932444</v>
      </c>
      <c r="Q376" s="2">
        <v>450</v>
      </c>
      <c r="R376" s="21">
        <v>5168269890</v>
      </c>
      <c r="S376" s="2">
        <f>S375-S375*T376/360*_xlfn.XLOOKUP('Tether Assets'!A376,'BBG Data'!A:A,'BBG Data'!AB:AB)</f>
        <v>88694271.390619442</v>
      </c>
      <c r="T376" s="15">
        <v>150</v>
      </c>
      <c r="U376" s="21">
        <f t="shared" si="34"/>
        <v>2257992725</v>
      </c>
      <c r="V376" s="2">
        <f t="shared" si="30"/>
        <v>85510133051.17952</v>
      </c>
      <c r="W376" s="25">
        <f t="shared" si="31"/>
        <v>9.9352458734407983E-2</v>
      </c>
      <c r="X376" s="2">
        <f t="shared" si="32"/>
        <v>0.65216300079855294</v>
      </c>
      <c r="Y376" s="13">
        <f>USDT_FinalReserves!G375/USDT_FinalReserves!$F375</f>
        <v>3.7396448940484849E-2</v>
      </c>
      <c r="Z376" s="2">
        <v>86770364184.55072</v>
      </c>
      <c r="AA376" s="2">
        <v>83525460690.775894</v>
      </c>
    </row>
    <row r="377" spans="1:27" s="2" customFormat="1" x14ac:dyDescent="0.3">
      <c r="A377" s="1">
        <v>45208</v>
      </c>
      <c r="B377">
        <v>0</v>
      </c>
      <c r="C377" s="20">
        <v>59391.370617875138</v>
      </c>
      <c r="D377" s="20">
        <f>_xlfn.XLOOKUP(A377,'BBG Data'!A:A,'BBG Data'!B:B)</f>
        <v>27576.46</v>
      </c>
      <c r="E377" s="21">
        <f t="shared" si="28"/>
        <v>1637803756.189009</v>
      </c>
      <c r="F377" s="21">
        <v>1703814.6930429561</v>
      </c>
      <c r="G377">
        <f>_xlfn.XLOOKUP(A377,'BBG Data'!A:A,'BBG Data'!C:C)</f>
        <v>1861.41</v>
      </c>
      <c r="H377" s="2">
        <f t="shared" si="29"/>
        <v>3171497707.7770891</v>
      </c>
      <c r="I377" s="21">
        <v>292641978</v>
      </c>
      <c r="J377" s="2">
        <f>J376-$J$1*J376*_xlfn.XLOOKUP(A377,'BBG Data'!A:A,'BBG Data'!F:F)</f>
        <v>8202999987.3410492</v>
      </c>
      <c r="K377" s="2">
        <f>K376-K376*L377/360*_xlfn.XLOOKUP(A377,'BBG Data'!A:A,'BBG Data'!J:J)</f>
        <v>650150792.10682535</v>
      </c>
      <c r="L377" s="2">
        <v>90</v>
      </c>
      <c r="M377" s="2">
        <f>M376-M376*$M$1*_xlfn.XLOOKUP(A377,'BBG Data'!A:A,'BBG Data'!F:F)</f>
        <v>8233686954.1747713</v>
      </c>
      <c r="N377" s="2">
        <f>N376-N376*O377/360*_xlfn.XLOOKUP('Tether Assets'!A377,'BBG Data'!A:A,'BBG Data'!V:V)</f>
        <v>55766544969.340759</v>
      </c>
      <c r="O377">
        <v>90</v>
      </c>
      <c r="P377" s="2">
        <f>P376-P376*Q377/360*_xlfn.XLOOKUP(A377,'BBG Data'!A:A,'BBG Data'!AF:AF)</f>
        <v>67632521.105932444</v>
      </c>
      <c r="Q377" s="2">
        <v>450</v>
      </c>
      <c r="R377" s="21">
        <v>5168269890</v>
      </c>
      <c r="S377" s="2">
        <f>S376-S376*T377/360*_xlfn.XLOOKUP('Tether Assets'!A377,'BBG Data'!A:A,'BBG Data'!AB:AB)</f>
        <v>88694271.390619442</v>
      </c>
      <c r="T377" s="15">
        <v>150</v>
      </c>
      <c r="U377" s="21">
        <f t="shared" si="34"/>
        <v>2257992725</v>
      </c>
      <c r="V377" s="2">
        <f t="shared" si="30"/>
        <v>85537915552.426056</v>
      </c>
      <c r="W377" s="25">
        <f t="shared" si="31"/>
        <v>9.9320189304052925E-2</v>
      </c>
      <c r="X377" s="2">
        <f t="shared" si="32"/>
        <v>0.65195117988538698</v>
      </c>
      <c r="Y377" s="13">
        <f>USDT_FinalReserves!G376/USDT_FinalReserves!$F376</f>
        <v>3.7718483888210017E-2</v>
      </c>
      <c r="Z377" s="2">
        <v>86789571560.811829</v>
      </c>
      <c r="AA377" s="2">
        <v>83516000504.230698</v>
      </c>
    </row>
    <row r="378" spans="1:27" s="2" customFormat="1" x14ac:dyDescent="0.3">
      <c r="A378" s="1">
        <v>45209</v>
      </c>
      <c r="B378">
        <v>0</v>
      </c>
      <c r="C378" s="20">
        <v>59391.370617875138</v>
      </c>
      <c r="D378" s="20">
        <f>_xlfn.XLOOKUP(A378,'BBG Data'!A:A,'BBG Data'!B:B)</f>
        <v>27405.48</v>
      </c>
      <c r="E378" s="21">
        <f t="shared" si="28"/>
        <v>1627649019.6407647</v>
      </c>
      <c r="F378" s="21">
        <v>1703814.6930429561</v>
      </c>
      <c r="G378">
        <f>_xlfn.XLOOKUP(A378,'BBG Data'!A:A,'BBG Data'!C:C)</f>
        <v>1860.4</v>
      </c>
      <c r="H378" s="2">
        <f t="shared" si="29"/>
        <v>3169776854.9371157</v>
      </c>
      <c r="I378" s="21">
        <v>292641978</v>
      </c>
      <c r="J378" s="2">
        <f>J377-$J$1*J377*_xlfn.XLOOKUP(A378,'BBG Data'!A:A,'BBG Data'!F:F)</f>
        <v>8202999987.3410492</v>
      </c>
      <c r="K378" s="2">
        <f>K377-K377*L378/360*_xlfn.XLOOKUP(A378,'BBG Data'!A:A,'BBG Data'!J:J)</f>
        <v>647057699.71337712</v>
      </c>
      <c r="L378" s="2">
        <v>90</v>
      </c>
      <c r="M378" s="2">
        <f>M377-M377*$M$1*_xlfn.XLOOKUP(A378,'BBG Data'!A:A,'BBG Data'!F:F)</f>
        <v>8233686954.1747713</v>
      </c>
      <c r="N378" s="2">
        <f>N377-N377*O378/360*_xlfn.XLOOKUP('Tether Assets'!A378,'BBG Data'!A:A,'BBG Data'!V:V)</f>
        <v>56073260966.672134</v>
      </c>
      <c r="O378">
        <v>90</v>
      </c>
      <c r="P378" s="2">
        <f>P377-P377*Q378/360*_xlfn.XLOOKUP(A378,'BBG Data'!A:A,'BBG Data'!AF:AF)</f>
        <v>73465826.051319107</v>
      </c>
      <c r="Q378" s="2">
        <v>450</v>
      </c>
      <c r="R378" s="21">
        <v>5168269890</v>
      </c>
      <c r="S378" s="2">
        <f>S377-S377*T378/360*_xlfn.XLOOKUP('Tether Assets'!A378,'BBG Data'!A:A,'BBG Data'!AB:AB)</f>
        <v>91776397.321443468</v>
      </c>
      <c r="T378" s="15">
        <v>150</v>
      </c>
      <c r="U378" s="21">
        <f t="shared" si="34"/>
        <v>2257992725</v>
      </c>
      <c r="V378" s="2">
        <f t="shared" si="30"/>
        <v>85838578298.851974</v>
      </c>
      <c r="W378" s="25">
        <f t="shared" si="31"/>
        <v>9.8972305153552056E-2</v>
      </c>
      <c r="X378" s="2">
        <f t="shared" si="32"/>
        <v>0.65324079310178962</v>
      </c>
      <c r="Y378" s="13">
        <f>USDT_FinalReserves!G377/USDT_FinalReserves!$F377</f>
        <v>4.0777468963493324E-2</v>
      </c>
      <c r="Z378" s="2">
        <v>87074754712.143951</v>
      </c>
      <c r="AA378" s="2">
        <v>83524066604.365707</v>
      </c>
    </row>
    <row r="379" spans="1:27" s="2" customFormat="1" x14ac:dyDescent="0.3">
      <c r="A379" s="1">
        <v>45210</v>
      </c>
      <c r="B379">
        <v>0</v>
      </c>
      <c r="C379" s="20">
        <v>59391.370617875138</v>
      </c>
      <c r="D379" s="20">
        <f>_xlfn.XLOOKUP(A379,'BBG Data'!A:A,'BBG Data'!B:B)</f>
        <v>26717.11</v>
      </c>
      <c r="E379" s="21">
        <f t="shared" si="28"/>
        <v>1586765781.8485382</v>
      </c>
      <c r="F379" s="21">
        <v>1703814.6930429561</v>
      </c>
      <c r="G379">
        <f>_xlfn.XLOOKUP(A379,'BBG Data'!A:A,'BBG Data'!C:C)</f>
        <v>1874.36</v>
      </c>
      <c r="H379" s="2">
        <f t="shared" si="29"/>
        <v>3193562108.0519948</v>
      </c>
      <c r="I379" s="21">
        <v>292641978</v>
      </c>
      <c r="J379" s="2">
        <f>J378-$J$1*J378*_xlfn.XLOOKUP(A379,'BBG Data'!A:A,'BBG Data'!F:F)</f>
        <v>8202999987.3410492</v>
      </c>
      <c r="K379" s="2">
        <f>K378-K378*L379/360*_xlfn.XLOOKUP(A379,'BBG Data'!A:A,'BBG Data'!J:J)</f>
        <v>652234161.31108415</v>
      </c>
      <c r="L379" s="2">
        <v>90</v>
      </c>
      <c r="M379" s="2">
        <f>M378-M378*$M$1*_xlfn.XLOOKUP(A379,'BBG Data'!A:A,'BBG Data'!F:F)</f>
        <v>8233686954.1747713</v>
      </c>
      <c r="N379" s="2">
        <f>N378-N378*O379/360*_xlfn.XLOOKUP('Tether Assets'!A379,'BBG Data'!A:A,'BBG Data'!V:V)</f>
        <v>55905041183.77211</v>
      </c>
      <c r="O379">
        <v>90</v>
      </c>
      <c r="P379" s="2">
        <f>P378-P378*Q379/360*_xlfn.XLOOKUP(A379,'BBG Data'!A:A,'BBG Data'!AF:AF)</f>
        <v>72363838.660549283</v>
      </c>
      <c r="Q379" s="2">
        <v>450</v>
      </c>
      <c r="R379" s="21">
        <v>5168269890</v>
      </c>
      <c r="S379" s="2">
        <f>S378-S378*T379/360*_xlfn.XLOOKUP('Tether Assets'!A379,'BBG Data'!A:A,'BBG Data'!AB:AB)</f>
        <v>90369159.229181319</v>
      </c>
      <c r="T379" s="15">
        <v>150</v>
      </c>
      <c r="U379" s="21">
        <f t="shared" si="34"/>
        <v>2257992725</v>
      </c>
      <c r="V379" s="2">
        <f t="shared" si="30"/>
        <v>85655927767.389282</v>
      </c>
      <c r="W379" s="25">
        <f t="shared" si="31"/>
        <v>9.9183351190966718E-2</v>
      </c>
      <c r="X379" s="2">
        <f t="shared" si="32"/>
        <v>0.65266984598649269</v>
      </c>
      <c r="Y379" s="13">
        <f>USDT_FinalReserves!G378/USDT_FinalReserves!$F378</f>
        <v>3.5353224286862196E-2</v>
      </c>
      <c r="Z379" s="2">
        <v>86543492197.599442</v>
      </c>
      <c r="AA379" s="2">
        <v>83483900707.3694</v>
      </c>
    </row>
    <row r="380" spans="1:27" s="2" customFormat="1" x14ac:dyDescent="0.3">
      <c r="A380" s="1">
        <v>45211</v>
      </c>
      <c r="B380">
        <v>0</v>
      </c>
      <c r="C380" s="20">
        <v>59391.370617875138</v>
      </c>
      <c r="D380" s="20">
        <f>_xlfn.XLOOKUP(A380,'BBG Data'!A:A,'BBG Data'!B:B)</f>
        <v>26737.69</v>
      </c>
      <c r="E380" s="21">
        <f t="shared" si="28"/>
        <v>1587988056.2558539</v>
      </c>
      <c r="F380" s="21">
        <v>1703814.6930429561</v>
      </c>
      <c r="G380">
        <f>_xlfn.XLOOKUP(A380,'BBG Data'!A:A,'BBG Data'!C:C)</f>
        <v>1868.9</v>
      </c>
      <c r="H380" s="2">
        <f t="shared" si="29"/>
        <v>3184259279.8279805</v>
      </c>
      <c r="I380" s="21">
        <v>292641978</v>
      </c>
      <c r="J380" s="2">
        <f>J379-$J$1*J379*_xlfn.XLOOKUP(A380,'BBG Data'!A:A,'BBG Data'!F:F)</f>
        <v>8202999987.3410492</v>
      </c>
      <c r="K380" s="2">
        <f>K379-K379*L380/360*_xlfn.XLOOKUP(A380,'BBG Data'!A:A,'BBG Data'!J:J)</f>
        <v>652217855.4570514</v>
      </c>
      <c r="L380" s="2">
        <v>90</v>
      </c>
      <c r="M380" s="2">
        <f>M379-M379*$M$1*_xlfn.XLOOKUP(A380,'BBG Data'!A:A,'BBG Data'!F:F)</f>
        <v>8233686954.1747713</v>
      </c>
      <c r="N380" s="2">
        <f>N379-N379*O380/360*_xlfn.XLOOKUP('Tether Assets'!A380,'BBG Data'!A:A,'BBG Data'!V:V)</f>
        <v>55849136142.588341</v>
      </c>
      <c r="O380">
        <v>90</v>
      </c>
      <c r="P380" s="2">
        <f>P379-P379*Q380/360*_xlfn.XLOOKUP(A380,'BBG Data'!A:A,'BBG Data'!AF:AF)</f>
        <v>68564737.130870461</v>
      </c>
      <c r="Q380" s="2">
        <v>450</v>
      </c>
      <c r="R380" s="21">
        <v>5168269890</v>
      </c>
      <c r="S380" s="2">
        <f>S379-S379*T380/360*_xlfn.XLOOKUP('Tether Assets'!A380,'BBG Data'!A:A,'BBG Data'!AB:AB)</f>
        <v>89130348.671414644</v>
      </c>
      <c r="T380" s="15">
        <v>150</v>
      </c>
      <c r="U380" s="21">
        <f t="shared" si="34"/>
        <v>2257992725</v>
      </c>
      <c r="V380" s="2">
        <f t="shared" si="30"/>
        <v>85586887954.447342</v>
      </c>
      <c r="W380" s="25">
        <f t="shared" si="31"/>
        <v>9.9263358773633167E-2</v>
      </c>
      <c r="X380" s="2">
        <f t="shared" si="32"/>
        <v>0.65254313455483293</v>
      </c>
      <c r="Y380" s="13">
        <f>USDT_FinalReserves!G379/USDT_FinalReserves!$F379</f>
        <v>3.6629346194677281E-2</v>
      </c>
      <c r="Z380" s="2">
        <v>86674503419.417175</v>
      </c>
      <c r="AA380" s="2">
        <v>83499673027.415604</v>
      </c>
    </row>
    <row r="381" spans="1:27" s="2" customFormat="1" x14ac:dyDescent="0.3">
      <c r="A381" s="1">
        <v>45212</v>
      </c>
      <c r="B381">
        <v>0</v>
      </c>
      <c r="C381" s="20">
        <v>59391.370617875138</v>
      </c>
      <c r="D381" s="20">
        <f>_xlfn.XLOOKUP(A381,'BBG Data'!A:A,'BBG Data'!B:B)</f>
        <v>26976.51</v>
      </c>
      <c r="E381" s="21">
        <f t="shared" si="28"/>
        <v>1602171903.3868148</v>
      </c>
      <c r="F381" s="21">
        <v>1703814.6930429561</v>
      </c>
      <c r="G381">
        <f>_xlfn.XLOOKUP(A381,'BBG Data'!A:A,'BBG Data'!C:C)</f>
        <v>1932.82</v>
      </c>
      <c r="H381" s="2">
        <f t="shared" si="29"/>
        <v>3293167115.0072861</v>
      </c>
      <c r="I381" s="21">
        <v>292641978</v>
      </c>
      <c r="J381" s="2">
        <f>J380-$J$1*J380*_xlfn.XLOOKUP(A381,'BBG Data'!A:A,'BBG Data'!F:F)</f>
        <v>8202999987.3410492</v>
      </c>
      <c r="K381" s="2">
        <f>K380-K380*L381/360*_xlfn.XLOOKUP(A381,'BBG Data'!A:A,'BBG Data'!J:J)</f>
        <v>650756887.46082759</v>
      </c>
      <c r="L381" s="2">
        <v>90</v>
      </c>
      <c r="M381" s="2">
        <f>M380-M380*$M$1*_xlfn.XLOOKUP(A381,'BBG Data'!A:A,'BBG Data'!F:F)</f>
        <v>8233686954.1747713</v>
      </c>
      <c r="N381" s="2">
        <f>N380-N380*O381/360*_xlfn.XLOOKUP('Tether Assets'!A381,'BBG Data'!A:A,'BBG Data'!V:V)</f>
        <v>56016683551.016098</v>
      </c>
      <c r="O381">
        <v>90</v>
      </c>
      <c r="P381" s="2">
        <f>P380-P380*Q381/360*_xlfn.XLOOKUP(A381,'BBG Data'!A:A,'BBG Data'!AF:AF)</f>
        <v>69936031.873487875</v>
      </c>
      <c r="Q381" s="2">
        <v>450</v>
      </c>
      <c r="R381" s="21">
        <v>5168269890</v>
      </c>
      <c r="S381" s="2">
        <f>S380-S380*T381/360*_xlfn.XLOOKUP('Tether Assets'!A381,'BBG Data'!A:A,'BBG Data'!AB:AB)</f>
        <v>89015221.971047401</v>
      </c>
      <c r="T381" s="15">
        <v>150</v>
      </c>
      <c r="U381" s="21">
        <f t="shared" si="34"/>
        <v>2257992725</v>
      </c>
      <c r="V381" s="2">
        <f t="shared" si="30"/>
        <v>85877322245.231384</v>
      </c>
      <c r="W381" s="25">
        <f t="shared" si="31"/>
        <v>9.892765334579115E-2</v>
      </c>
      <c r="X381" s="2">
        <f t="shared" si="32"/>
        <v>0.65228726381401125</v>
      </c>
      <c r="Y381" s="13">
        <f>USDT_FinalReserves!G380/USDT_FinalReserves!$F380</f>
        <v>4.0661297641102517E-2</v>
      </c>
      <c r="Z381" s="2">
        <v>87022232990.214905</v>
      </c>
      <c r="AA381" s="2">
        <v>83483796073.206406</v>
      </c>
    </row>
    <row r="382" spans="1:27" s="2" customFormat="1" x14ac:dyDescent="0.3">
      <c r="A382" s="1">
        <v>45213</v>
      </c>
      <c r="B382">
        <v>0</v>
      </c>
      <c r="C382" s="20">
        <v>59391.370617875138</v>
      </c>
      <c r="D382" s="20">
        <f>_xlfn.XLOOKUP(A382,'BBG Data'!A:A,'BBG Data'!B:B)</f>
        <v>26850.06</v>
      </c>
      <c r="E382" s="21">
        <f t="shared" si="28"/>
        <v>1594661864.5721846</v>
      </c>
      <c r="F382" s="21">
        <v>1703814.6930429561</v>
      </c>
      <c r="G382">
        <f>_xlfn.XLOOKUP(A382,'BBG Data'!A:A,'BBG Data'!C:C)</f>
        <v>1932.82</v>
      </c>
      <c r="H382" s="2">
        <f t="shared" si="29"/>
        <v>3293167115.0072861</v>
      </c>
      <c r="I382" s="21">
        <v>292641978</v>
      </c>
      <c r="J382" s="2">
        <f>J381-$J$1*J381*_xlfn.XLOOKUP(A382,'BBG Data'!A:A,'BBG Data'!F:F)</f>
        <v>8202999987.3410492</v>
      </c>
      <c r="K382" s="2">
        <f>K381-K381*L382/360*_xlfn.XLOOKUP(A382,'BBG Data'!A:A,'BBG Data'!J:J)</f>
        <v>650756887.46082759</v>
      </c>
      <c r="L382" s="2">
        <v>90</v>
      </c>
      <c r="M382" s="2">
        <f>M381-M381*$M$1*_xlfn.XLOOKUP(A382,'BBG Data'!A:A,'BBG Data'!F:F)</f>
        <v>8233686954.1747713</v>
      </c>
      <c r="N382" s="2">
        <f>N381-N381*O382/360*_xlfn.XLOOKUP('Tether Assets'!A382,'BBG Data'!A:A,'BBG Data'!V:V)</f>
        <v>56016683551.016098</v>
      </c>
      <c r="O382">
        <v>90</v>
      </c>
      <c r="P382" s="2">
        <f>P381-P381*Q382/360*_xlfn.XLOOKUP(A382,'BBG Data'!A:A,'BBG Data'!AF:AF)</f>
        <v>69936031.873487875</v>
      </c>
      <c r="Q382" s="2">
        <v>450</v>
      </c>
      <c r="R382" s="21">
        <v>5168269890</v>
      </c>
      <c r="S382" s="2">
        <f>S381-S381*T382/360*_xlfn.XLOOKUP('Tether Assets'!A382,'BBG Data'!A:A,'BBG Data'!AB:AB)</f>
        <v>89015221.971047401</v>
      </c>
      <c r="T382" s="15">
        <v>150</v>
      </c>
      <c r="U382" s="21">
        <f t="shared" si="34"/>
        <v>2257992725</v>
      </c>
      <c r="V382" s="2">
        <f t="shared" si="30"/>
        <v>85869812206.416763</v>
      </c>
      <c r="W382" s="25">
        <f t="shared" si="31"/>
        <v>9.8936305402868907E-2</v>
      </c>
      <c r="X382" s="2">
        <f t="shared" si="32"/>
        <v>0.65234431183290931</v>
      </c>
      <c r="Y382" s="13">
        <f>USDT_FinalReserves!G381/USDT_FinalReserves!$F381</f>
        <v>3.7321648736077628E-2</v>
      </c>
      <c r="Z382" s="2">
        <v>86735821067.9552</v>
      </c>
      <c r="AA382" s="2">
        <v>83498697221.221695</v>
      </c>
    </row>
    <row r="383" spans="1:27" s="2" customFormat="1" x14ac:dyDescent="0.3">
      <c r="A383" s="1">
        <v>45214</v>
      </c>
      <c r="B383">
        <v>0</v>
      </c>
      <c r="C383" s="20">
        <v>59391.370617875138</v>
      </c>
      <c r="D383" s="20">
        <f>_xlfn.XLOOKUP(A383,'BBG Data'!A:A,'BBG Data'!B:B)</f>
        <v>27206.04</v>
      </c>
      <c r="E383" s="21">
        <f t="shared" si="28"/>
        <v>1615804004.6847358</v>
      </c>
      <c r="F383" s="21">
        <v>1703814.6930429561</v>
      </c>
      <c r="G383">
        <f>_xlfn.XLOOKUP(A383,'BBG Data'!A:A,'BBG Data'!C:C)</f>
        <v>1932.82</v>
      </c>
      <c r="H383" s="2">
        <f t="shared" si="29"/>
        <v>3293167115.0072861</v>
      </c>
      <c r="I383" s="21">
        <v>292641978</v>
      </c>
      <c r="J383" s="2">
        <f>J382-$J$1*J382*_xlfn.XLOOKUP(A383,'BBG Data'!A:A,'BBG Data'!F:F)</f>
        <v>8202999987.3410492</v>
      </c>
      <c r="K383" s="2">
        <f>K382-K382*L383/360*_xlfn.XLOOKUP(A383,'BBG Data'!A:A,'BBG Data'!J:J)</f>
        <v>650756887.46082759</v>
      </c>
      <c r="L383" s="2">
        <v>90</v>
      </c>
      <c r="M383" s="2">
        <f>M382-M382*$M$1*_xlfn.XLOOKUP(A383,'BBG Data'!A:A,'BBG Data'!F:F)</f>
        <v>8233686954.1747713</v>
      </c>
      <c r="N383" s="2">
        <f>N382-N382*O383/360*_xlfn.XLOOKUP('Tether Assets'!A383,'BBG Data'!A:A,'BBG Data'!V:V)</f>
        <v>56016683551.016098</v>
      </c>
      <c r="O383">
        <v>90</v>
      </c>
      <c r="P383" s="2">
        <f>P382-P382*Q383/360*_xlfn.XLOOKUP(A383,'BBG Data'!A:A,'BBG Data'!AF:AF)</f>
        <v>69936031.873487875</v>
      </c>
      <c r="Q383" s="2">
        <v>450</v>
      </c>
      <c r="R383" s="21">
        <v>5168269890</v>
      </c>
      <c r="S383" s="2">
        <f>S382-S382*T383/360*_xlfn.XLOOKUP('Tether Assets'!A383,'BBG Data'!A:A,'BBG Data'!AB:AB)</f>
        <v>89015221.971047401</v>
      </c>
      <c r="T383" s="15">
        <v>150</v>
      </c>
      <c r="U383" s="21">
        <f t="shared" si="34"/>
        <v>2257992725</v>
      </c>
      <c r="V383" s="2">
        <f t="shared" si="30"/>
        <v>85890954346.529312</v>
      </c>
      <c r="W383" s="25">
        <f t="shared" si="31"/>
        <v>9.8911952137184997E-2</v>
      </c>
      <c r="X383" s="2">
        <f t="shared" si="32"/>
        <v>0.65218373666003659</v>
      </c>
      <c r="Y383" s="13">
        <f>USDT_FinalReserves!G382/USDT_FinalReserves!$F382</f>
        <v>3.7642779177951689E-2</v>
      </c>
      <c r="Z383" s="2">
        <v>86800294085.961517</v>
      </c>
      <c r="AA383" s="2">
        <v>83532889783.102402</v>
      </c>
    </row>
    <row r="384" spans="1:27" s="2" customFormat="1" x14ac:dyDescent="0.3">
      <c r="A384" s="1">
        <v>45215</v>
      </c>
      <c r="B384">
        <v>0</v>
      </c>
      <c r="C384" s="20">
        <v>59391.370617875138</v>
      </c>
      <c r="D384" s="20">
        <f>_xlfn.XLOOKUP(A384,'BBG Data'!A:A,'BBG Data'!B:B)</f>
        <v>28405.38</v>
      </c>
      <c r="E384" s="21">
        <f t="shared" si="28"/>
        <v>1687034451.1215782</v>
      </c>
      <c r="F384" s="21">
        <v>1703814.6930429561</v>
      </c>
      <c r="G384">
        <f>_xlfn.XLOOKUP(A384,'BBG Data'!A:A,'BBG Data'!C:C)</f>
        <v>1920.2</v>
      </c>
      <c r="H384" s="2">
        <f t="shared" si="29"/>
        <v>3271664973.5810843</v>
      </c>
      <c r="I384" s="21">
        <v>292641978</v>
      </c>
      <c r="J384" s="2">
        <f>J383-$J$1*J383*_xlfn.XLOOKUP(A384,'BBG Data'!A:A,'BBG Data'!F:F)</f>
        <v>8202999987.3410492</v>
      </c>
      <c r="K384" s="2">
        <f>K383-K383*L384/360*_xlfn.XLOOKUP(A384,'BBG Data'!A:A,'BBG Data'!J:J)</f>
        <v>652024236.49915755</v>
      </c>
      <c r="L384" s="2">
        <v>90</v>
      </c>
      <c r="M384" s="2">
        <f>M383-M383*$M$1*_xlfn.XLOOKUP(A384,'BBG Data'!A:A,'BBG Data'!F:F)</f>
        <v>8233686954.1747713</v>
      </c>
      <c r="N384" s="2">
        <f>N383-N383*O384/360*_xlfn.XLOOKUP('Tether Assets'!A384,'BBG Data'!A:A,'BBG Data'!V:V)</f>
        <v>56016683551.016098</v>
      </c>
      <c r="O384">
        <v>90</v>
      </c>
      <c r="P384" s="2">
        <f>P383-P383*Q384/360*_xlfn.XLOOKUP(A384,'BBG Data'!A:A,'BBG Data'!AF:AF)</f>
        <v>67663110.837599531</v>
      </c>
      <c r="Q384" s="2">
        <v>450</v>
      </c>
      <c r="R384" s="21">
        <v>5168269890</v>
      </c>
      <c r="S384" s="2">
        <f>S383-S383*T384/360*_xlfn.XLOOKUP('Tether Assets'!A384,'BBG Data'!A:A,'BBG Data'!AB:AB)</f>
        <v>88844609.46226953</v>
      </c>
      <c r="T384" s="15">
        <v>150</v>
      </c>
      <c r="U384" s="21">
        <f t="shared" si="34"/>
        <v>2257992725</v>
      </c>
      <c r="V384" s="2">
        <f t="shared" si="30"/>
        <v>85939506467.033615</v>
      </c>
      <c r="W384" s="25">
        <f t="shared" si="31"/>
        <v>9.8856071143484825E-2</v>
      </c>
      <c r="X384" s="2">
        <f t="shared" si="32"/>
        <v>0.65181528093257191</v>
      </c>
      <c r="Y384" s="13">
        <f>USDT_FinalReserves!G383/USDT_FinalReserves!$F383</f>
        <v>3.7949659961246419E-2</v>
      </c>
      <c r="Z384" s="2">
        <v>86855531800.84375</v>
      </c>
      <c r="AA384" s="2">
        <v>83559393903.248505</v>
      </c>
    </row>
    <row r="385" spans="1:27" s="2" customFormat="1" x14ac:dyDescent="0.3">
      <c r="A385" s="1">
        <v>45216</v>
      </c>
      <c r="B385">
        <v>0</v>
      </c>
      <c r="C385" s="20">
        <v>59391.370617875138</v>
      </c>
      <c r="D385" s="20">
        <f>_xlfn.XLOOKUP(A385,'BBG Data'!A:A,'BBG Data'!B:B)</f>
        <v>28459.42</v>
      </c>
      <c r="E385" s="21">
        <f t="shared" si="28"/>
        <v>1690243960.789768</v>
      </c>
      <c r="F385" s="21">
        <v>1703814.6930429561</v>
      </c>
      <c r="G385">
        <f>_xlfn.XLOOKUP(A385,'BBG Data'!A:A,'BBG Data'!C:C)</f>
        <v>1923.18</v>
      </c>
      <c r="H385" s="2">
        <f t="shared" si="29"/>
        <v>3276742341.3663526</v>
      </c>
      <c r="I385" s="21">
        <v>292641978</v>
      </c>
      <c r="J385" s="2">
        <f>J384-$J$1*J384*_xlfn.XLOOKUP(A385,'BBG Data'!A:A,'BBG Data'!F:F)</f>
        <v>8202999987.3410492</v>
      </c>
      <c r="K385" s="2">
        <f>K384-K384*L385/360*_xlfn.XLOOKUP(A385,'BBG Data'!A:A,'BBG Data'!J:J)</f>
        <v>651735715.77450657</v>
      </c>
      <c r="L385" s="2">
        <v>90</v>
      </c>
      <c r="M385" s="2">
        <f>M384-M384*$M$1*_xlfn.XLOOKUP(A385,'BBG Data'!A:A,'BBG Data'!F:F)</f>
        <v>8233686954.1747713</v>
      </c>
      <c r="N385" s="2">
        <f>N384-N384*O385/360*_xlfn.XLOOKUP('Tether Assets'!A385,'BBG Data'!A:A,'BBG Data'!V:V)</f>
        <v>55862637671.250816</v>
      </c>
      <c r="O385">
        <v>90</v>
      </c>
      <c r="P385" s="2">
        <f>P384-P384*Q385/360*_xlfn.XLOOKUP(A385,'BBG Data'!A:A,'BBG Data'!AF:AF)</f>
        <v>63095850.856061541</v>
      </c>
      <c r="Q385" s="2">
        <v>450</v>
      </c>
      <c r="R385" s="21">
        <v>5168269890</v>
      </c>
      <c r="S385" s="2">
        <f>S384-S384*T385/360*_xlfn.XLOOKUP('Tether Assets'!A385,'BBG Data'!A:A,'BBG Data'!AB:AB)</f>
        <v>87001083.815927461</v>
      </c>
      <c r="T385" s="15">
        <v>150</v>
      </c>
      <c r="U385" s="21">
        <f t="shared" si="34"/>
        <v>2257992725</v>
      </c>
      <c r="V385" s="2">
        <f t="shared" si="30"/>
        <v>85787048158.369247</v>
      </c>
      <c r="W385" s="25">
        <f t="shared" si="31"/>
        <v>9.9031755349099609E-2</v>
      </c>
      <c r="X385" s="2">
        <f t="shared" si="32"/>
        <v>0.65117799097276607</v>
      </c>
      <c r="Y385" s="13">
        <f>USDT_FinalReserves!G384/USDT_FinalReserves!$F384</f>
        <v>3.5695140663687029E-2</v>
      </c>
      <c r="Z385" s="2">
        <v>86671444408.152954</v>
      </c>
      <c r="AA385" s="2">
        <v>83577695008.479004</v>
      </c>
    </row>
    <row r="386" spans="1:27" s="2" customFormat="1" x14ac:dyDescent="0.3">
      <c r="A386" s="1">
        <v>45217</v>
      </c>
      <c r="B386">
        <v>0</v>
      </c>
      <c r="C386" s="20">
        <v>59391.370617875138</v>
      </c>
      <c r="D386" s="20">
        <f>_xlfn.XLOOKUP(A386,'BBG Data'!A:A,'BBG Data'!B:B)</f>
        <v>28260</v>
      </c>
      <c r="E386" s="21">
        <f t="shared" si="28"/>
        <v>1678400133.6611514</v>
      </c>
      <c r="F386" s="21">
        <v>1703814.6930429561</v>
      </c>
      <c r="G386">
        <f>_xlfn.XLOOKUP(A386,'BBG Data'!A:A,'BBG Data'!C:C)</f>
        <v>1947.55</v>
      </c>
      <c r="H386" s="2">
        <f t="shared" si="29"/>
        <v>3318264305.4358091</v>
      </c>
      <c r="I386" s="21">
        <v>292641978</v>
      </c>
      <c r="J386" s="2">
        <f>J385-$J$1*J385*_xlfn.XLOOKUP(A386,'BBG Data'!A:A,'BBG Data'!F:F)</f>
        <v>8203227848.4518089</v>
      </c>
      <c r="K386" s="2">
        <f>K385-K385*L386/360*_xlfn.XLOOKUP(A386,'BBG Data'!A:A,'BBG Data'!J:J)</f>
        <v>648638341.78528821</v>
      </c>
      <c r="L386" s="2">
        <v>90</v>
      </c>
      <c r="M386" s="2">
        <f>M385-M385*$M$1*_xlfn.XLOOKUP(A386,'BBG Data'!A:A,'BBG Data'!F:F)</f>
        <v>8234144381.2277813</v>
      </c>
      <c r="N386" s="2">
        <f>N385-N385*O386/360*_xlfn.XLOOKUP('Tether Assets'!A386,'BBG Data'!A:A,'BBG Data'!V:V)</f>
        <v>55988328606.011124</v>
      </c>
      <c r="O386">
        <v>90</v>
      </c>
      <c r="P386" s="2">
        <f>P385-P385*Q386/360*_xlfn.XLOOKUP(A386,'BBG Data'!A:A,'BBG Data'!AF:AF)</f>
        <v>63963418.8053324</v>
      </c>
      <c r="Q386" s="2">
        <v>450</v>
      </c>
      <c r="R386" s="21">
        <v>5168269890</v>
      </c>
      <c r="S386" s="2">
        <f>S385-S385*T386/360*_xlfn.XLOOKUP('Tether Assets'!A386,'BBG Data'!A:A,'BBG Data'!AB:AB)</f>
        <v>85783068.642504483</v>
      </c>
      <c r="T386" s="15">
        <v>150</v>
      </c>
      <c r="U386" s="21">
        <f t="shared" si="34"/>
        <v>2257992725</v>
      </c>
      <c r="V386" s="2">
        <f t="shared" si="30"/>
        <v>85939654697.020798</v>
      </c>
      <c r="W386" s="25">
        <f t="shared" si="31"/>
        <v>9.8858552043336614E-2</v>
      </c>
      <c r="X386" s="2">
        <f t="shared" si="32"/>
        <v>0.65148421649350685</v>
      </c>
      <c r="Y386" s="13">
        <f>USDT_FinalReserves!G385/USDT_FinalReserves!$F385</f>
        <v>3.9115153299790872E-2</v>
      </c>
      <c r="Z386" s="2">
        <v>87013827804.312485</v>
      </c>
      <c r="AA386" s="2">
        <v>83610268590.545197</v>
      </c>
    </row>
    <row r="387" spans="1:27" s="2" customFormat="1" x14ac:dyDescent="0.3">
      <c r="A387" s="1">
        <v>45218</v>
      </c>
      <c r="B387">
        <v>0</v>
      </c>
      <c r="C387" s="20">
        <v>59391.370617875138</v>
      </c>
      <c r="D387" s="20">
        <f>_xlfn.XLOOKUP(A387,'BBG Data'!A:A,'BBG Data'!B:B)</f>
        <v>28728.04</v>
      </c>
      <c r="E387" s="21">
        <f t="shared" si="28"/>
        <v>1706197670.7651417</v>
      </c>
      <c r="F387" s="21">
        <v>1703814.6930429561</v>
      </c>
      <c r="G387">
        <f>_xlfn.XLOOKUP(A387,'BBG Data'!A:A,'BBG Data'!C:C)</f>
        <v>1974.46</v>
      </c>
      <c r="H387" s="2">
        <f t="shared" si="29"/>
        <v>3364113958.8255949</v>
      </c>
      <c r="I387" s="21">
        <v>292641978</v>
      </c>
      <c r="J387" s="2">
        <f>J386-$J$1*J386*_xlfn.XLOOKUP(A387,'BBG Data'!A:A,'BBG Data'!F:F)</f>
        <v>8203227848.4518089</v>
      </c>
      <c r="K387" s="2">
        <f>K386-K386*L387/360*_xlfn.XLOOKUP(A387,'BBG Data'!A:A,'BBG Data'!J:J)</f>
        <v>649269142.57267439</v>
      </c>
      <c r="L387" s="2">
        <v>90</v>
      </c>
      <c r="M387" s="2">
        <f>M386-M386*$M$1*_xlfn.XLOOKUP(A387,'BBG Data'!A:A,'BBG Data'!F:F)</f>
        <v>8234144381.2277813</v>
      </c>
      <c r="N387" s="2">
        <f>N386-N386*O387/360*_xlfn.XLOOKUP('Tether Assets'!A387,'BBG Data'!A:A,'BBG Data'!V:V)</f>
        <v>56254273166.889679</v>
      </c>
      <c r="O387">
        <v>90</v>
      </c>
      <c r="P387" s="2">
        <f>P386-P386*Q387/360*_xlfn.XLOOKUP(A387,'BBG Data'!A:A,'BBG Data'!AF:AF)</f>
        <v>67161589.745599017</v>
      </c>
      <c r="Q387" s="2">
        <v>450</v>
      </c>
      <c r="R387" s="21">
        <v>5168269890</v>
      </c>
      <c r="S387" s="2">
        <f>S386-S386*T387/360*_xlfn.XLOOKUP('Tether Assets'!A387,'BBG Data'!A:A,'BBG Data'!AB:AB)</f>
        <v>86769573.931893274</v>
      </c>
      <c r="T387" s="15">
        <v>150</v>
      </c>
      <c r="U387" s="21">
        <f t="shared" si="34"/>
        <v>2257992725</v>
      </c>
      <c r="V387" s="2">
        <f t="shared" si="30"/>
        <v>86284061925.410172</v>
      </c>
      <c r="W387" s="25">
        <f t="shared" si="31"/>
        <v>9.8463953097111007E-2</v>
      </c>
      <c r="X387" s="2">
        <f t="shared" si="32"/>
        <v>0.65196598203176515</v>
      </c>
      <c r="Y387" s="13">
        <f>USDT_FinalReserves!G386/USDT_FinalReserves!$F386</f>
        <v>4.1248079349028285E-2</v>
      </c>
      <c r="Z387" s="2">
        <v>87295440965.808487</v>
      </c>
      <c r="AA387" s="2">
        <v>83694671690.042404</v>
      </c>
    </row>
    <row r="388" spans="1:27" s="2" customFormat="1" x14ac:dyDescent="0.3">
      <c r="A388" s="1">
        <v>45219</v>
      </c>
      <c r="B388">
        <v>0</v>
      </c>
      <c r="C388" s="20">
        <v>59391.370617875138</v>
      </c>
      <c r="D388" s="20">
        <f>_xlfn.XLOOKUP(A388,'BBG Data'!A:A,'BBG Data'!B:B)</f>
        <v>29601</v>
      </c>
      <c r="E388" s="21">
        <f t="shared" ref="E388:E451" si="35">C388*D388</f>
        <v>1758043961.6597219</v>
      </c>
      <c r="F388" s="21">
        <v>1703814.6930429561</v>
      </c>
      <c r="G388">
        <f>_xlfn.XLOOKUP(A388,'BBG Data'!A:A,'BBG Data'!C:C)</f>
        <v>1981.4</v>
      </c>
      <c r="H388" s="2">
        <f t="shared" ref="H388:H451" si="36">G388*F388</f>
        <v>3375938432.7953134</v>
      </c>
      <c r="I388" s="21">
        <v>292641978</v>
      </c>
      <c r="J388" s="2">
        <f>J387-$J$1*J387*_xlfn.XLOOKUP(A388,'BBG Data'!A:A,'BBG Data'!F:F)</f>
        <v>8203227848.4518089</v>
      </c>
      <c r="K388" s="2">
        <f>K387-K387*L388/360*_xlfn.XLOOKUP(A388,'BBG Data'!A:A,'BBG Data'!J:J)</f>
        <v>651453933.23743153</v>
      </c>
      <c r="L388" s="2">
        <v>90</v>
      </c>
      <c r="M388" s="2">
        <f>M387-M387*$M$1*_xlfn.XLOOKUP(A388,'BBG Data'!A:A,'BBG Data'!F:F)</f>
        <v>8234144381.2277813</v>
      </c>
      <c r="N388" s="2">
        <f>N387-N387*O388/360*_xlfn.XLOOKUP('Tether Assets'!A388,'BBG Data'!A:A,'BBG Data'!V:V)</f>
        <v>56479290259.557236</v>
      </c>
      <c r="O388">
        <v>90</v>
      </c>
      <c r="P388" s="2">
        <f>P387-P387*Q388/360*_xlfn.XLOOKUP(A388,'BBG Data'!A:A,'BBG Data'!AF:AF)</f>
        <v>69428293.399512991</v>
      </c>
      <c r="Q388" s="2">
        <v>450</v>
      </c>
      <c r="R388" s="21">
        <v>5168269890</v>
      </c>
      <c r="S388" s="2">
        <f>S387-S387*T388/360*_xlfn.XLOOKUP('Tether Assets'!A388,'BBG Data'!A:A,'BBG Data'!AB:AB)</f>
        <v>89430507.532471329</v>
      </c>
      <c r="T388" s="15">
        <v>150</v>
      </c>
      <c r="U388" s="21">
        <f t="shared" si="34"/>
        <v>2257992725</v>
      </c>
      <c r="V388" s="2">
        <f t="shared" ref="V388:V451" si="37">U388+S388+R388+P388+N388+M388+K388+J388+I388+H388+E388+B388</f>
        <v>86579862210.861282</v>
      </c>
      <c r="W388" s="25">
        <f t="shared" ref="W388:W451" si="38">(I388+J388)/V388</f>
        <v>9.8127550789587861E-2</v>
      </c>
      <c r="X388" s="2">
        <f t="shared" ref="X388:X451" si="39">N388/V388</f>
        <v>0.65233749300737531</v>
      </c>
      <c r="Y388" s="13">
        <f>USDT_FinalReserves!G387/USDT_FinalReserves!$F387</f>
        <v>4.0694540741340914E-2</v>
      </c>
      <c r="Z388" s="2">
        <v>87440987812.823853</v>
      </c>
      <c r="AA388" s="2">
        <v>83882616971.811798</v>
      </c>
    </row>
    <row r="389" spans="1:27" s="2" customFormat="1" x14ac:dyDescent="0.3">
      <c r="A389" s="1">
        <v>45220</v>
      </c>
      <c r="B389">
        <v>0</v>
      </c>
      <c r="C389" s="20">
        <v>59391.370617875138</v>
      </c>
      <c r="D389" s="20">
        <f>_xlfn.XLOOKUP(A389,'BBG Data'!A:A,'BBG Data'!B:B)</f>
        <v>30028.03</v>
      </c>
      <c r="E389" s="21">
        <f t="shared" si="35"/>
        <v>1783405858.6546731</v>
      </c>
      <c r="F389" s="21">
        <v>1703814.6930429561</v>
      </c>
      <c r="G389">
        <f>_xlfn.XLOOKUP(A389,'BBG Data'!A:A,'BBG Data'!C:C)</f>
        <v>1981.4</v>
      </c>
      <c r="H389" s="2">
        <f t="shared" si="36"/>
        <v>3375938432.7953134</v>
      </c>
      <c r="I389" s="21">
        <v>292641978</v>
      </c>
      <c r="J389" s="2">
        <f>J388-$J$1*J388*_xlfn.XLOOKUP(A389,'BBG Data'!A:A,'BBG Data'!F:F)</f>
        <v>8203227848.4518089</v>
      </c>
      <c r="K389" s="2">
        <f>K388-K388*L389/360*_xlfn.XLOOKUP(A389,'BBG Data'!A:A,'BBG Data'!J:J)</f>
        <v>651453933.23743153</v>
      </c>
      <c r="L389" s="2">
        <v>90</v>
      </c>
      <c r="M389" s="2">
        <f>M388-M388*$M$1*_xlfn.XLOOKUP(A389,'BBG Data'!A:A,'BBG Data'!F:F)</f>
        <v>8234144381.2277813</v>
      </c>
      <c r="N389" s="2">
        <f>N388-N388*O389/360*_xlfn.XLOOKUP('Tether Assets'!A389,'BBG Data'!A:A,'BBG Data'!V:V)</f>
        <v>56479290259.557236</v>
      </c>
      <c r="O389">
        <v>90</v>
      </c>
      <c r="P389" s="2">
        <f>P388-P388*Q389/360*_xlfn.XLOOKUP(A389,'BBG Data'!A:A,'BBG Data'!AF:AF)</f>
        <v>69428293.399512991</v>
      </c>
      <c r="Q389" s="2">
        <v>450</v>
      </c>
      <c r="R389" s="21">
        <v>5168269890</v>
      </c>
      <c r="S389" s="2">
        <f>S388-S388*T389/360*_xlfn.XLOOKUP('Tether Assets'!A389,'BBG Data'!A:A,'BBG Data'!AB:AB)</f>
        <v>89430507.532471329</v>
      </c>
      <c r="T389" s="15">
        <v>150</v>
      </c>
      <c r="U389" s="21">
        <f t="shared" si="34"/>
        <v>2257992725</v>
      </c>
      <c r="V389" s="2">
        <f t="shared" si="37"/>
        <v>86605224107.856232</v>
      </c>
      <c r="W389" s="25">
        <f t="shared" si="38"/>
        <v>9.8098814638147472E-2</v>
      </c>
      <c r="X389" s="2">
        <f t="shared" si="39"/>
        <v>0.65214645930849591</v>
      </c>
      <c r="Y389" s="13">
        <f>USDT_FinalReserves!G388/USDT_FinalReserves!$F388</f>
        <v>3.7687726487246942E-2</v>
      </c>
      <c r="Z389" s="2">
        <v>87255479537.278625</v>
      </c>
      <c r="AA389" s="2">
        <v>83967018889.964096</v>
      </c>
    </row>
    <row r="390" spans="1:27" s="2" customFormat="1" x14ac:dyDescent="0.3">
      <c r="A390" s="1">
        <v>45221</v>
      </c>
      <c r="B390">
        <v>0</v>
      </c>
      <c r="C390" s="20">
        <v>59391.370617875138</v>
      </c>
      <c r="D390" s="20">
        <f>_xlfn.XLOOKUP(A390,'BBG Data'!A:A,'BBG Data'!B:B)</f>
        <v>29860.75</v>
      </c>
      <c r="E390" s="21">
        <f t="shared" si="35"/>
        <v>1773470870.1777151</v>
      </c>
      <c r="F390" s="21">
        <v>1703814.6930429561</v>
      </c>
      <c r="G390">
        <f>_xlfn.XLOOKUP(A390,'BBG Data'!A:A,'BBG Data'!C:C)</f>
        <v>1981.4</v>
      </c>
      <c r="H390" s="2">
        <f t="shared" si="36"/>
        <v>3375938432.7953134</v>
      </c>
      <c r="I390" s="21">
        <v>292641978</v>
      </c>
      <c r="J390" s="2">
        <f>J389-$J$1*J389*_xlfn.XLOOKUP(A390,'BBG Data'!A:A,'BBG Data'!F:F)</f>
        <v>8203227848.4518089</v>
      </c>
      <c r="K390" s="2">
        <f>K389-K389*L390/360*_xlfn.XLOOKUP(A390,'BBG Data'!A:A,'BBG Data'!J:J)</f>
        <v>651453933.23743153</v>
      </c>
      <c r="L390" s="2">
        <v>90</v>
      </c>
      <c r="M390" s="2">
        <f>M389-M389*$M$1*_xlfn.XLOOKUP(A390,'BBG Data'!A:A,'BBG Data'!F:F)</f>
        <v>8234144381.2277813</v>
      </c>
      <c r="N390" s="2">
        <f>N389-N389*O390/360*_xlfn.XLOOKUP('Tether Assets'!A390,'BBG Data'!A:A,'BBG Data'!V:V)</f>
        <v>56479290259.557236</v>
      </c>
      <c r="O390">
        <v>90</v>
      </c>
      <c r="P390" s="2">
        <f>P389-P389*Q390/360*_xlfn.XLOOKUP(A390,'BBG Data'!A:A,'BBG Data'!AF:AF)</f>
        <v>69428293.399512991</v>
      </c>
      <c r="Q390" s="2">
        <v>450</v>
      </c>
      <c r="R390" s="21">
        <v>5168269890</v>
      </c>
      <c r="S390" s="2">
        <f>S389-S389*T390/360*_xlfn.XLOOKUP('Tether Assets'!A390,'BBG Data'!A:A,'BBG Data'!AB:AB)</f>
        <v>89430507.532471329</v>
      </c>
      <c r="T390" s="15">
        <v>150</v>
      </c>
      <c r="U390" s="21">
        <f t="shared" si="34"/>
        <v>2257992725</v>
      </c>
      <c r="V390" s="2">
        <f t="shared" si="37"/>
        <v>86595289119.379272</v>
      </c>
      <c r="W390" s="25">
        <f t="shared" si="38"/>
        <v>9.8110069414278411E-2</v>
      </c>
      <c r="X390" s="2">
        <f t="shared" si="39"/>
        <v>0.65222127940118702</v>
      </c>
      <c r="Y390" s="13">
        <f>USDT_FinalReserves!G389/USDT_FinalReserves!$F389</f>
        <v>3.729539827012613E-2</v>
      </c>
      <c r="Z390" s="2">
        <v>87450540519.511688</v>
      </c>
      <c r="AA390" s="2">
        <v>84189037781.898697</v>
      </c>
    </row>
    <row r="391" spans="1:27" s="2" customFormat="1" x14ac:dyDescent="0.3">
      <c r="A391" s="1">
        <v>45222</v>
      </c>
      <c r="B391">
        <v>0</v>
      </c>
      <c r="C391" s="20">
        <v>59391.370617875138</v>
      </c>
      <c r="D391" s="20">
        <f>_xlfn.XLOOKUP(A391,'BBG Data'!A:A,'BBG Data'!B:B)</f>
        <v>31537.58</v>
      </c>
      <c r="E391" s="21">
        <f t="shared" si="35"/>
        <v>1873060102.1708868</v>
      </c>
      <c r="F391" s="21">
        <v>1703814.6930429561</v>
      </c>
      <c r="G391">
        <f>_xlfn.XLOOKUP(A391,'BBG Data'!A:A,'BBG Data'!C:C)</f>
        <v>1972.85</v>
      </c>
      <c r="H391" s="2">
        <f t="shared" si="36"/>
        <v>3361370817.1697955</v>
      </c>
      <c r="I391" s="21">
        <v>292641978</v>
      </c>
      <c r="J391" s="2">
        <f>J390-$J$1*J390*_xlfn.XLOOKUP(A391,'BBG Data'!A:A,'BBG Data'!F:F)</f>
        <v>8203227848.4518089</v>
      </c>
      <c r="K391" s="2">
        <f>K390-K390*L391/360*_xlfn.XLOOKUP(A391,'BBG Data'!A:A,'BBG Data'!J:J)</f>
        <v>654751918.77444601</v>
      </c>
      <c r="L391" s="2">
        <v>90</v>
      </c>
      <c r="M391" s="2">
        <f>M390-M390*$M$1*_xlfn.XLOOKUP(A391,'BBG Data'!A:A,'BBG Data'!F:F)</f>
        <v>8234144381.2277813</v>
      </c>
      <c r="N391" s="2">
        <f>N390-N390*O391/360*_xlfn.XLOOKUP('Tether Assets'!A391,'BBG Data'!A:A,'BBG Data'!V:V)</f>
        <v>56479290259.557236</v>
      </c>
      <c r="O391">
        <v>90</v>
      </c>
      <c r="P391" s="2">
        <f>P390-P390*Q391/360*_xlfn.XLOOKUP(A391,'BBG Data'!A:A,'BBG Data'!AF:AF)</f>
        <v>68473654.365269676</v>
      </c>
      <c r="Q391" s="2">
        <v>450</v>
      </c>
      <c r="R391" s="21">
        <v>5168269890</v>
      </c>
      <c r="S391" s="2">
        <f>S390-S390*T391/360*_xlfn.XLOOKUP('Tether Assets'!A391,'BBG Data'!A:A,'BBG Data'!AB:AB)</f>
        <v>90723523.62054497</v>
      </c>
      <c r="T391" s="15">
        <v>150</v>
      </c>
      <c r="U391" s="21">
        <f t="shared" si="34"/>
        <v>2257992725</v>
      </c>
      <c r="V391" s="2">
        <f t="shared" si="37"/>
        <v>86683947098.337769</v>
      </c>
      <c r="W391" s="25">
        <f t="shared" si="38"/>
        <v>9.8009725108776494E-2</v>
      </c>
      <c r="X391" s="2">
        <f t="shared" si="39"/>
        <v>0.65155420524961616</v>
      </c>
      <c r="Y391" s="13">
        <f>USDT_FinalReserves!G390/USDT_FinalReserves!$F390</f>
        <v>3.8390350789373411E-2</v>
      </c>
      <c r="Z391" s="2">
        <v>87578113260.16449</v>
      </c>
      <c r="AA391" s="2">
        <v>84215958770.6353</v>
      </c>
    </row>
    <row r="392" spans="1:27" s="2" customFormat="1" x14ac:dyDescent="0.3">
      <c r="A392" s="1">
        <v>45223</v>
      </c>
      <c r="B392">
        <v>0</v>
      </c>
      <c r="C392" s="20">
        <v>59391.370617875138</v>
      </c>
      <c r="D392" s="20">
        <f>_xlfn.XLOOKUP(A392,'BBG Data'!A:A,'BBG Data'!B:B)</f>
        <v>33651.379999999997</v>
      </c>
      <c r="E392" s="21">
        <f t="shared" si="35"/>
        <v>1998601581.382951</v>
      </c>
      <c r="F392" s="21">
        <v>1703814.6930429561</v>
      </c>
      <c r="G392">
        <f>_xlfn.XLOOKUP(A392,'BBG Data'!A:A,'BBG Data'!C:C)</f>
        <v>1970.97</v>
      </c>
      <c r="H392" s="2">
        <f t="shared" si="36"/>
        <v>3358167645.546875</v>
      </c>
      <c r="I392" s="21">
        <v>292641978</v>
      </c>
      <c r="J392" s="2">
        <f>J391-$J$1*J391*_xlfn.XLOOKUP(A392,'BBG Data'!A:A,'BBG Data'!F:F)</f>
        <v>8203227848.4518089</v>
      </c>
      <c r="K392" s="2">
        <f>K391-K391*L392/360*_xlfn.XLOOKUP(A392,'BBG Data'!A:A,'BBG Data'!J:J)</f>
        <v>654526029.36246884</v>
      </c>
      <c r="L392" s="2">
        <v>90</v>
      </c>
      <c r="M392" s="2">
        <f>M391-M391*$M$1*_xlfn.XLOOKUP(A392,'BBG Data'!A:A,'BBG Data'!F:F)</f>
        <v>8234144381.2277813</v>
      </c>
      <c r="N392" s="2">
        <f>N391-N391*O392/360*_xlfn.XLOOKUP('Tether Assets'!A392,'BBG Data'!A:A,'BBG Data'!V:V)</f>
        <v>56818166001.114578</v>
      </c>
      <c r="O392">
        <v>90</v>
      </c>
      <c r="P392" s="2">
        <f>P391-P391*Q392/360*_xlfn.XLOOKUP(A392,'BBG Data'!A:A,'BBG Data'!AF:AF)</f>
        <v>66590628.870224737</v>
      </c>
      <c r="Q392" s="2">
        <v>450</v>
      </c>
      <c r="R392" s="21">
        <v>5168269890</v>
      </c>
      <c r="S392" s="2">
        <f>S391-S391*T392/360*_xlfn.XLOOKUP('Tether Assets'!A392,'BBG Data'!A:A,'BBG Data'!AB:AB)</f>
        <v>90549636.866938934</v>
      </c>
      <c r="T392" s="15">
        <v>150</v>
      </c>
      <c r="U392" s="21">
        <f t="shared" si="34"/>
        <v>2257992725</v>
      </c>
      <c r="V392" s="2">
        <f t="shared" si="37"/>
        <v>87142878345.823639</v>
      </c>
      <c r="W392" s="25">
        <f t="shared" si="38"/>
        <v>9.7493564450972459E-2</v>
      </c>
      <c r="X392" s="2">
        <f t="shared" si="39"/>
        <v>0.65201158235367851</v>
      </c>
      <c r="Y392" s="13">
        <f>USDT_FinalReserves!G391/USDT_FinalReserves!$F391</f>
        <v>4.2475263630222228E-2</v>
      </c>
      <c r="Z392" s="2">
        <v>88033331764.470917</v>
      </c>
      <c r="AA392" s="2">
        <v>84294092789.528198</v>
      </c>
    </row>
    <row r="393" spans="1:27" s="2" customFormat="1" x14ac:dyDescent="0.3">
      <c r="A393" s="1">
        <v>45224</v>
      </c>
      <c r="B393">
        <v>0</v>
      </c>
      <c r="C393" s="20">
        <v>59391.370617875138</v>
      </c>
      <c r="D393" s="20">
        <f>_xlfn.XLOOKUP(A393,'BBG Data'!A:A,'BBG Data'!B:B)</f>
        <v>34680.57</v>
      </c>
      <c r="E393" s="21">
        <f t="shared" si="35"/>
        <v>2059726586.1091619</v>
      </c>
      <c r="F393" s="21">
        <v>1703814.6930429561</v>
      </c>
      <c r="G393">
        <f>_xlfn.XLOOKUP(A393,'BBG Data'!A:A,'BBG Data'!C:C)</f>
        <v>1979.72</v>
      </c>
      <c r="H393" s="2">
        <f t="shared" si="36"/>
        <v>3373076024.111001</v>
      </c>
      <c r="I393" s="21">
        <v>292641978</v>
      </c>
      <c r="J393" s="2">
        <f>J392-$J$1*J392*_xlfn.XLOOKUP(A393,'BBG Data'!A:A,'BBG Data'!F:F)</f>
        <v>8203227848.4518089</v>
      </c>
      <c r="K393" s="2">
        <f>K392-K392*L393/360*_xlfn.XLOOKUP(A393,'BBG Data'!A:A,'BBG Data'!J:J)</f>
        <v>653234976.7695514</v>
      </c>
      <c r="L393" s="2">
        <v>90</v>
      </c>
      <c r="M393" s="2">
        <f>M392-M392*$M$1*_xlfn.XLOOKUP(A393,'BBG Data'!A:A,'BBG Data'!F:F)</f>
        <v>8234144381.2277813</v>
      </c>
      <c r="N393" s="2">
        <f>N392-N392*O393/360*_xlfn.XLOOKUP('Tether Assets'!A393,'BBG Data'!A:A,'BBG Data'!V:V)</f>
        <v>56335211590.10511</v>
      </c>
      <c r="O393">
        <v>90</v>
      </c>
      <c r="P393" s="2">
        <f>P392-P392*Q393/360*_xlfn.XLOOKUP(A393,'BBG Data'!A:A,'BBG Data'!AF:AF)</f>
        <v>65508531.151083596</v>
      </c>
      <c r="Q393" s="2">
        <v>450</v>
      </c>
      <c r="R393" s="21">
        <v>5168269890</v>
      </c>
      <c r="S393" s="2">
        <f>S392-S392*T393/360*_xlfn.XLOOKUP('Tether Assets'!A393,'BBG Data'!A:A,'BBG Data'!AB:AB)</f>
        <v>89085751.070923418</v>
      </c>
      <c r="T393" s="15">
        <v>150</v>
      </c>
      <c r="U393" s="21">
        <f t="shared" si="34"/>
        <v>2257992725</v>
      </c>
      <c r="V393" s="2">
        <f t="shared" si="37"/>
        <v>86732120281.996429</v>
      </c>
      <c r="W393" s="25">
        <f t="shared" si="38"/>
        <v>9.7955288062009413E-2</v>
      </c>
      <c r="X393" s="2">
        <f t="shared" si="39"/>
        <v>0.64953112418951198</v>
      </c>
      <c r="Y393" s="13">
        <f>USDT_FinalReserves!G392/USDT_FinalReserves!$F392</f>
        <v>3.2847048100570882E-2</v>
      </c>
      <c r="Z393" s="2">
        <v>87209786730.300507</v>
      </c>
      <c r="AA393" s="2">
        <v>84345202670.729797</v>
      </c>
    </row>
    <row r="394" spans="1:27" s="2" customFormat="1" x14ac:dyDescent="0.3">
      <c r="A394" s="1">
        <v>45225</v>
      </c>
      <c r="B394">
        <v>0</v>
      </c>
      <c r="C394" s="20">
        <v>59391.370617875138</v>
      </c>
      <c r="D394" s="20">
        <f>_xlfn.XLOOKUP(A394,'BBG Data'!A:A,'BBG Data'!B:B)</f>
        <v>34191.550000000003</v>
      </c>
      <c r="E394" s="21">
        <f t="shared" si="35"/>
        <v>2030683018.0496089</v>
      </c>
      <c r="F394" s="21">
        <v>1703814.6930429561</v>
      </c>
      <c r="G394">
        <f>_xlfn.XLOOKUP(A394,'BBG Data'!A:A,'BBG Data'!C:C)</f>
        <v>1984.71</v>
      </c>
      <c r="H394" s="2">
        <f t="shared" si="36"/>
        <v>3381578059.4292855</v>
      </c>
      <c r="I394" s="21">
        <v>292641978</v>
      </c>
      <c r="J394" s="2">
        <f>J393-$J$1*J393*_xlfn.XLOOKUP(A394,'BBG Data'!A:A,'BBG Data'!F:F)</f>
        <v>8202999981.0115738</v>
      </c>
      <c r="K394" s="2">
        <f>K393-K393*L394/360*_xlfn.XLOOKUP(A394,'BBG Data'!A:A,'BBG Data'!J:J)</f>
        <v>652828337.99651217</v>
      </c>
      <c r="L394" s="2">
        <v>90</v>
      </c>
      <c r="M394" s="2">
        <f>M393-M393*$M$1*_xlfn.XLOOKUP(A394,'BBG Data'!A:A,'BBG Data'!F:F)</f>
        <v>8233686928.7621574</v>
      </c>
      <c r="N394" s="2">
        <f>N393-N393*O394/360*_xlfn.XLOOKUP('Tether Assets'!A394,'BBG Data'!A:A,'BBG Data'!V:V)</f>
        <v>56518301027.772949</v>
      </c>
      <c r="O394">
        <v>90</v>
      </c>
      <c r="P394" s="2">
        <f>P393-P393*Q394/360*_xlfn.XLOOKUP(A394,'BBG Data'!A:A,'BBG Data'!AF:AF)</f>
        <v>68374529.388943508</v>
      </c>
      <c r="Q394" s="2">
        <v>450</v>
      </c>
      <c r="R394" s="21">
        <v>5168269890</v>
      </c>
      <c r="S394" s="2">
        <f>S393-S393*T394/360*_xlfn.XLOOKUP('Tether Assets'!A394,'BBG Data'!A:A,'BBG Data'!AB:AB)</f>
        <v>90010015.738284275</v>
      </c>
      <c r="T394" s="15">
        <v>150</v>
      </c>
      <c r="U394" s="21">
        <f t="shared" si="34"/>
        <v>2257992725</v>
      </c>
      <c r="V394" s="2">
        <f t="shared" si="37"/>
        <v>86897366491.149307</v>
      </c>
      <c r="W394" s="25">
        <f t="shared" si="38"/>
        <v>9.7766391572716702E-2</v>
      </c>
      <c r="X394" s="2">
        <f t="shared" si="39"/>
        <v>0.6504029213995739</v>
      </c>
      <c r="Y394" s="13">
        <f>USDT_FinalReserves!G393/USDT_FinalReserves!$F393</f>
        <v>3.9236328887401035E-2</v>
      </c>
      <c r="Z394" s="2">
        <v>87700918606.267609</v>
      </c>
      <c r="AA394" s="2">
        <v>84259856520.104904</v>
      </c>
    </row>
    <row r="395" spans="1:27" s="2" customFormat="1" x14ac:dyDescent="0.3">
      <c r="A395" s="1">
        <v>45226</v>
      </c>
      <c r="B395">
        <v>0</v>
      </c>
      <c r="C395" s="20">
        <v>59391.370617875138</v>
      </c>
      <c r="D395" s="20">
        <f>_xlfn.XLOOKUP(A395,'BBG Data'!A:A,'BBG Data'!B:B)</f>
        <v>33836.54</v>
      </c>
      <c r="E395" s="21">
        <f t="shared" si="35"/>
        <v>2009598487.5665569</v>
      </c>
      <c r="F395" s="21">
        <v>1703814.6930429561</v>
      </c>
      <c r="G395">
        <f>_xlfn.XLOOKUP(A395,'BBG Data'!A:A,'BBG Data'!C:C)</f>
        <v>2006.37</v>
      </c>
      <c r="H395" s="2">
        <f t="shared" si="36"/>
        <v>3418482685.6805954</v>
      </c>
      <c r="I395" s="21">
        <v>292641978</v>
      </c>
      <c r="J395" s="2">
        <f>J394-$J$1*J394*_xlfn.XLOOKUP(A395,'BBG Data'!A:A,'BBG Data'!F:F)</f>
        <v>8202999981.0115738</v>
      </c>
      <c r="K395" s="2">
        <f>K394-K394*L395/360*_xlfn.XLOOKUP(A395,'BBG Data'!A:A,'BBG Data'!J:J)</f>
        <v>653933249.95857131</v>
      </c>
      <c r="L395" s="2">
        <v>90</v>
      </c>
      <c r="M395" s="2">
        <f>M394-M394*$M$1*_xlfn.XLOOKUP(A395,'BBG Data'!A:A,'BBG Data'!F:F)</f>
        <v>8233686928.7621574</v>
      </c>
      <c r="N395" s="2">
        <f>N394-N394*O395/360*_xlfn.XLOOKUP('Tether Assets'!A395,'BBG Data'!A:A,'BBG Data'!V:V)</f>
        <v>56546560178.286835</v>
      </c>
      <c r="O395">
        <v>90</v>
      </c>
      <c r="P395" s="2">
        <f>P394-P394*Q395/360*_xlfn.XLOOKUP(A395,'BBG Data'!A:A,'BBG Data'!AF:AF)</f>
        <v>68630933.874152049</v>
      </c>
      <c r="Q395" s="2">
        <v>450</v>
      </c>
      <c r="R395" s="21">
        <v>5168269890</v>
      </c>
      <c r="S395" s="2">
        <f>S394-S394*T395/360*_xlfn.XLOOKUP('Tether Assets'!A395,'BBG Data'!A:A,'BBG Data'!AB:AB)</f>
        <v>90160032.431181401</v>
      </c>
      <c r="T395" s="15">
        <v>150</v>
      </c>
      <c r="U395" s="21">
        <f t="shared" si="34"/>
        <v>2257992725</v>
      </c>
      <c r="V395" s="2">
        <f t="shared" si="37"/>
        <v>86942957070.571625</v>
      </c>
      <c r="W395" s="25">
        <f t="shared" si="38"/>
        <v>9.7715125471470432E-2</v>
      </c>
      <c r="X395" s="2">
        <f t="shared" si="39"/>
        <v>0.65038689830146879</v>
      </c>
      <c r="Y395" s="13">
        <f>USDT_FinalReserves!G394/USDT_FinalReserves!$F394</f>
        <v>3.7910594543510347E-2</v>
      </c>
      <c r="Z395" s="2">
        <v>87732798781.605103</v>
      </c>
      <c r="AA395" s="2">
        <v>84406796218.828293</v>
      </c>
    </row>
    <row r="396" spans="1:27" s="2" customFormat="1" x14ac:dyDescent="0.3">
      <c r="A396" s="1">
        <v>45227</v>
      </c>
      <c r="B396">
        <v>0</v>
      </c>
      <c r="C396" s="20">
        <v>59391.370617875138</v>
      </c>
      <c r="D396" s="20">
        <f>_xlfn.XLOOKUP(A396,'BBG Data'!A:A,'BBG Data'!B:B)</f>
        <v>34135.43</v>
      </c>
      <c r="E396" s="21">
        <f t="shared" si="35"/>
        <v>2027349974.3305335</v>
      </c>
      <c r="F396" s="21">
        <v>1703814.6930429561</v>
      </c>
      <c r="G396">
        <f>_xlfn.XLOOKUP(A396,'BBG Data'!A:A,'BBG Data'!C:C)</f>
        <v>2006.37</v>
      </c>
      <c r="H396" s="2">
        <f t="shared" si="36"/>
        <v>3418482685.6805954</v>
      </c>
      <c r="I396" s="21">
        <v>292641978</v>
      </c>
      <c r="J396" s="2">
        <f>J395-$J$1*J395*_xlfn.XLOOKUP(A396,'BBG Data'!A:A,'BBG Data'!F:F)</f>
        <v>8202999981.0115738</v>
      </c>
      <c r="K396" s="2">
        <f>K395-K395*L396/360*_xlfn.XLOOKUP(A396,'BBG Data'!A:A,'BBG Data'!J:J)</f>
        <v>653933249.95857131</v>
      </c>
      <c r="L396" s="2">
        <v>90</v>
      </c>
      <c r="M396" s="2">
        <f>M395-M395*$M$1*_xlfn.XLOOKUP(A396,'BBG Data'!A:A,'BBG Data'!F:F)</f>
        <v>8233686928.7621574</v>
      </c>
      <c r="N396" s="2">
        <f>N395-N395*O396/360*_xlfn.XLOOKUP('Tether Assets'!A396,'BBG Data'!A:A,'BBG Data'!V:V)</f>
        <v>56546560178.286835</v>
      </c>
      <c r="O396">
        <v>90</v>
      </c>
      <c r="P396" s="2">
        <f>P395-P395*Q396/360*_xlfn.XLOOKUP(A396,'BBG Data'!A:A,'BBG Data'!AF:AF)</f>
        <v>68630933.874152049</v>
      </c>
      <c r="Q396" s="2">
        <v>450</v>
      </c>
      <c r="R396" s="21">
        <v>5168269890</v>
      </c>
      <c r="S396" s="2">
        <f>S395-S395*T396/360*_xlfn.XLOOKUP('Tether Assets'!A396,'BBG Data'!A:A,'BBG Data'!AB:AB)</f>
        <v>90160032.431181401</v>
      </c>
      <c r="T396" s="15">
        <v>150</v>
      </c>
      <c r="U396" s="21">
        <f t="shared" si="34"/>
        <v>2257992725</v>
      </c>
      <c r="V396" s="2">
        <f t="shared" si="37"/>
        <v>86960708557.335602</v>
      </c>
      <c r="W396" s="25">
        <f t="shared" si="38"/>
        <v>9.7695178661178481E-2</v>
      </c>
      <c r="X396" s="2">
        <f t="shared" si="39"/>
        <v>0.65025413334809845</v>
      </c>
      <c r="Y396" s="13">
        <f>USDT_FinalReserves!G395/USDT_FinalReserves!$F395</f>
        <v>3.760233223980352E-2</v>
      </c>
      <c r="Z396" s="2">
        <v>87777814748.028702</v>
      </c>
      <c r="AA396" s="2">
        <v>84477164194.589401</v>
      </c>
    </row>
    <row r="397" spans="1:27" s="2" customFormat="1" x14ac:dyDescent="0.3">
      <c r="A397" s="1">
        <v>45228</v>
      </c>
      <c r="B397">
        <v>0</v>
      </c>
      <c r="C397" s="20">
        <v>59391.370617875138</v>
      </c>
      <c r="D397" s="20">
        <f>_xlfn.XLOOKUP(A397,'BBG Data'!A:A,'BBG Data'!B:B)</f>
        <v>34590.86</v>
      </c>
      <c r="E397" s="21">
        <f t="shared" si="35"/>
        <v>2054398586.2510324</v>
      </c>
      <c r="F397" s="21">
        <v>1703814.6930429561</v>
      </c>
      <c r="G397">
        <f>_xlfn.XLOOKUP(A397,'BBG Data'!A:A,'BBG Data'!C:C)</f>
        <v>2006.37</v>
      </c>
      <c r="H397" s="2">
        <f t="shared" si="36"/>
        <v>3418482685.6805954</v>
      </c>
      <c r="I397" s="21">
        <v>292641978</v>
      </c>
      <c r="J397" s="2">
        <f>J396-$J$1*J396*_xlfn.XLOOKUP(A397,'BBG Data'!A:A,'BBG Data'!F:F)</f>
        <v>8202999981.0115738</v>
      </c>
      <c r="K397" s="2">
        <f>K396-K396*L397/360*_xlfn.XLOOKUP(A397,'BBG Data'!A:A,'BBG Data'!J:J)</f>
        <v>653933249.95857131</v>
      </c>
      <c r="L397" s="2">
        <v>90</v>
      </c>
      <c r="M397" s="2">
        <f>M396-M396*$M$1*_xlfn.XLOOKUP(A397,'BBG Data'!A:A,'BBG Data'!F:F)</f>
        <v>8233686928.7621574</v>
      </c>
      <c r="N397" s="2">
        <f>N396-N396*O397/360*_xlfn.XLOOKUP('Tether Assets'!A397,'BBG Data'!A:A,'BBG Data'!V:V)</f>
        <v>56546560178.286835</v>
      </c>
      <c r="O397">
        <v>90</v>
      </c>
      <c r="P397" s="2">
        <f>P396-P396*Q397/360*_xlfn.XLOOKUP(A397,'BBG Data'!A:A,'BBG Data'!AF:AF)</f>
        <v>68630933.874152049</v>
      </c>
      <c r="Q397" s="2">
        <v>450</v>
      </c>
      <c r="R397" s="21">
        <v>5168269890</v>
      </c>
      <c r="S397" s="2">
        <f>S396-S396*T397/360*_xlfn.XLOOKUP('Tether Assets'!A397,'BBG Data'!A:A,'BBG Data'!AB:AB)</f>
        <v>90160032.431181401</v>
      </c>
      <c r="T397" s="15">
        <v>150</v>
      </c>
      <c r="U397" s="21">
        <f t="shared" si="34"/>
        <v>2257992725</v>
      </c>
      <c r="V397" s="2">
        <f t="shared" si="37"/>
        <v>86987757169.256104</v>
      </c>
      <c r="W397" s="25">
        <f t="shared" si="38"/>
        <v>9.7664800605000199E-2</v>
      </c>
      <c r="X397" s="2">
        <f t="shared" si="39"/>
        <v>0.65005193855339405</v>
      </c>
      <c r="Y397" s="13">
        <f>USDT_FinalReserves!G396/USDT_FinalReserves!$F396</f>
        <v>3.7705151806062008E-2</v>
      </c>
      <c r="Z397" s="2">
        <v>87876995925.839478</v>
      </c>
      <c r="AA397" s="2">
        <v>84563580454.195007</v>
      </c>
    </row>
    <row r="398" spans="1:27" s="2" customFormat="1" x14ac:dyDescent="0.3">
      <c r="A398" s="1">
        <v>45229</v>
      </c>
      <c r="B398">
        <v>0</v>
      </c>
      <c r="C398" s="20">
        <v>59391.370617875138</v>
      </c>
      <c r="D398" s="20">
        <f>_xlfn.XLOOKUP(A398,'BBG Data'!A:A,'BBG Data'!B:B)</f>
        <v>34439.910000000003</v>
      </c>
      <c r="E398" s="21">
        <f t="shared" si="35"/>
        <v>2045433458.8562644</v>
      </c>
      <c r="F398" s="21">
        <v>1703814.6930429561</v>
      </c>
      <c r="G398">
        <f>_xlfn.XLOOKUP(A398,'BBG Data'!A:A,'BBG Data'!C:C)</f>
        <v>1996.1</v>
      </c>
      <c r="H398" s="2">
        <f t="shared" si="36"/>
        <v>3400984508.7830443</v>
      </c>
      <c r="I398" s="21">
        <v>292641978</v>
      </c>
      <c r="J398" s="2">
        <f>J397-$J$1*J397*_xlfn.XLOOKUP(A398,'BBG Data'!A:A,'BBG Data'!F:F)</f>
        <v>8202999981.0115738</v>
      </c>
      <c r="K398" s="2">
        <f>K397-K397*L398/360*_xlfn.XLOOKUP(A398,'BBG Data'!A:A,'BBG Data'!J:J)</f>
        <v>654928863.33163333</v>
      </c>
      <c r="L398" s="2">
        <v>90</v>
      </c>
      <c r="M398" s="2">
        <f>M397-M397*$M$1*_xlfn.XLOOKUP(A398,'BBG Data'!A:A,'BBG Data'!F:F)</f>
        <v>8233686928.7621574</v>
      </c>
      <c r="N398" s="2">
        <f>N397-N397*O398/360*_xlfn.XLOOKUP('Tether Assets'!A398,'BBG Data'!A:A,'BBG Data'!V:V)</f>
        <v>56504150258.153114</v>
      </c>
      <c r="O398">
        <v>90</v>
      </c>
      <c r="P398" s="2">
        <f>P397-P397*Q398/360*_xlfn.XLOOKUP(A398,'BBG Data'!A:A,'BBG Data'!AF:AF)</f>
        <v>66657794.525270127</v>
      </c>
      <c r="Q398" s="2">
        <v>450</v>
      </c>
      <c r="R398" s="21">
        <v>5168269890</v>
      </c>
      <c r="S398" s="2">
        <f>S397-S397*T398/360*_xlfn.XLOOKUP('Tether Assets'!A398,'BBG Data'!A:A,'BBG Data'!AB:AB)</f>
        <v>89055572.033899426</v>
      </c>
      <c r="T398" s="15">
        <v>150</v>
      </c>
      <c r="U398" s="21">
        <f t="shared" si="34"/>
        <v>2257992725</v>
      </c>
      <c r="V398" s="2">
        <f t="shared" si="37"/>
        <v>86916801958.45697</v>
      </c>
      <c r="W398" s="25">
        <f t="shared" si="38"/>
        <v>9.7744530028522889E-2</v>
      </c>
      <c r="X398" s="2">
        <f t="shared" si="39"/>
        <v>0.6500946765754223</v>
      </c>
      <c r="Y398" s="13">
        <f>USDT_FinalReserves!G397/USDT_FinalReserves!$F397</f>
        <v>3.662001443715094E-2</v>
      </c>
      <c r="Z398" s="2">
        <v>87763120565.340591</v>
      </c>
      <c r="AA398" s="2">
        <v>84549233823.1884</v>
      </c>
    </row>
    <row r="399" spans="1:27" s="2" customFormat="1" x14ac:dyDescent="0.3">
      <c r="A399" s="1">
        <v>45230</v>
      </c>
      <c r="B399">
        <v>0</v>
      </c>
      <c r="C399" s="20">
        <v>59391.370617875138</v>
      </c>
      <c r="D399" s="20">
        <f>_xlfn.XLOOKUP(A399,'BBG Data'!A:A,'BBG Data'!B:B)</f>
        <v>34650.559999999998</v>
      </c>
      <c r="E399" s="21">
        <f t="shared" si="35"/>
        <v>2057944251.0769193</v>
      </c>
      <c r="F399" s="21">
        <v>1703814.6930429561</v>
      </c>
      <c r="G399">
        <f>_xlfn.XLOOKUP(A399,'BBG Data'!A:A,'BBG Data'!C:C)</f>
        <v>1983.88</v>
      </c>
      <c r="H399" s="2">
        <f t="shared" si="36"/>
        <v>3380163893.2340598</v>
      </c>
      <c r="I399" s="21">
        <v>292641978</v>
      </c>
      <c r="J399" s="2">
        <f>J398-$J$1*J398*_xlfn.XLOOKUP(A399,'BBG Data'!A:A,'BBG Data'!F:F)</f>
        <v>8202088536.5692396</v>
      </c>
      <c r="K399" s="2">
        <f>K398-K398*L399/360*_xlfn.XLOOKUP(A399,'BBG Data'!A:A,'BBG Data'!J:J)</f>
        <v>654007050.95649409</v>
      </c>
      <c r="L399" s="2">
        <v>90</v>
      </c>
      <c r="M399" s="2">
        <f>M398-M398*$M$1*_xlfn.XLOOKUP(A399,'BBG Data'!A:A,'BBG Data'!F:F)</f>
        <v>8231857220.5557661</v>
      </c>
      <c r="N399" s="2">
        <f>N398-N398*O399/360*_xlfn.XLOOKUP('Tether Assets'!A399,'BBG Data'!A:A,'BBG Data'!V:V)</f>
        <v>56348763844.943192</v>
      </c>
      <c r="O399">
        <v>90</v>
      </c>
      <c r="P399" s="2">
        <f>P398-P398*Q399/360*_xlfn.XLOOKUP(A399,'BBG Data'!A:A,'BBG Data'!AF:AF)</f>
        <v>64074804.987415932</v>
      </c>
      <c r="Q399" s="2">
        <v>450</v>
      </c>
      <c r="R399" s="21">
        <v>5168269890</v>
      </c>
      <c r="S399" s="2">
        <f>S398-S398*T399/360*_xlfn.XLOOKUP('Tether Assets'!A399,'BBG Data'!A:A,'BBG Data'!AB:AB)</f>
        <v>89949838.403073162</v>
      </c>
      <c r="T399" s="15">
        <v>150</v>
      </c>
      <c r="U399" s="21">
        <f t="shared" si="34"/>
        <v>2257992725</v>
      </c>
      <c r="V399" s="2">
        <f t="shared" si="37"/>
        <v>86747754033.726166</v>
      </c>
      <c r="W399" s="25">
        <f t="shared" si="38"/>
        <v>9.7924500861043873E-2</v>
      </c>
      <c r="X399" s="2">
        <f t="shared" si="39"/>
        <v>0.64957029115745957</v>
      </c>
      <c r="Y399" s="13">
        <f>USDT_FinalReserves!G398/USDT_FinalReserves!$F398</f>
        <v>3.5529999871373001E-2</v>
      </c>
      <c r="Z399" s="2">
        <v>87675844179.736969</v>
      </c>
      <c r="AA399" s="2">
        <v>84560721447.308395</v>
      </c>
    </row>
    <row r="400" spans="1:27" s="2" customFormat="1" x14ac:dyDescent="0.3">
      <c r="A400" s="1">
        <v>45231</v>
      </c>
      <c r="B400">
        <v>0</v>
      </c>
      <c r="C400" s="20">
        <v>59391.370617875138</v>
      </c>
      <c r="D400" s="20">
        <f>_xlfn.XLOOKUP(A400,'BBG Data'!A:A,'BBG Data'!B:B)</f>
        <v>35455.730000000003</v>
      </c>
      <c r="E400" s="21">
        <f t="shared" si="35"/>
        <v>2105764400.9573143</v>
      </c>
      <c r="F400" s="21">
        <v>1703814.6930429561</v>
      </c>
      <c r="G400">
        <f>_xlfn.XLOOKUP(A400,'BBG Data'!A:A,'BBG Data'!C:C)</f>
        <v>1982.53</v>
      </c>
      <c r="H400" s="2">
        <f t="shared" si="36"/>
        <v>3377863743.3984518</v>
      </c>
      <c r="I400" s="21">
        <v>292641978</v>
      </c>
      <c r="J400" s="2">
        <f>J399-$J$1*J399*_xlfn.XLOOKUP(A400,'BBG Data'!A:A,'BBG Data'!F:F)</f>
        <v>8202772043.9472866</v>
      </c>
      <c r="K400" s="2">
        <f>K399-K399*L400/360*_xlfn.XLOOKUP(A400,'BBG Data'!A:A,'BBG Data'!J:J)</f>
        <v>652511009.82743108</v>
      </c>
      <c r="L400" s="2">
        <v>90</v>
      </c>
      <c r="M400" s="2">
        <f>M399-M399*$M$1*_xlfn.XLOOKUP(A400,'BBG Data'!A:A,'BBG Data'!F:F)</f>
        <v>8233229196.7591925</v>
      </c>
      <c r="N400" s="2">
        <f>N399-N399*O400/360*_xlfn.XLOOKUP('Tether Assets'!A400,'BBG Data'!A:A,'BBG Data'!V:V)</f>
        <v>56475548563.594322</v>
      </c>
      <c r="O400">
        <v>90</v>
      </c>
      <c r="P400" s="2">
        <f>P399-P399*Q400/360*_xlfn.XLOOKUP(A400,'BBG Data'!A:A,'BBG Data'!AF:AF)</f>
        <v>71443407.560968742</v>
      </c>
      <c r="Q400" s="2">
        <v>450</v>
      </c>
      <c r="R400" s="21">
        <v>5168269890</v>
      </c>
      <c r="S400" s="2">
        <f>S399-S399*T400/360*_xlfn.XLOOKUP('Tether Assets'!A400,'BBG Data'!A:A,'BBG Data'!AB:AB)</f>
        <v>92464685.968425751</v>
      </c>
      <c r="T400" s="15">
        <v>150</v>
      </c>
      <c r="U400" s="21">
        <f t="shared" si="34"/>
        <v>2257992725</v>
      </c>
      <c r="V400" s="2">
        <f t="shared" si="37"/>
        <v>86930501645.013397</v>
      </c>
      <c r="W400" s="25">
        <f t="shared" si="38"/>
        <v>9.7726504059977543E-2</v>
      </c>
      <c r="X400" s="2">
        <f t="shared" si="39"/>
        <v>0.6496632079061968</v>
      </c>
      <c r="Y400" s="13">
        <f>USDT_FinalReserves!G399/USDT_FinalReserves!$F399</f>
        <v>3.9429426747998521E-2</v>
      </c>
      <c r="Z400" s="2">
        <v>88170101792.451233</v>
      </c>
      <c r="AA400" s="2">
        <v>84693605222.462204</v>
      </c>
    </row>
    <row r="401" spans="1:27" s="2" customFormat="1" x14ac:dyDescent="0.3">
      <c r="A401" s="1">
        <v>45232</v>
      </c>
      <c r="B401">
        <v>0</v>
      </c>
      <c r="C401" s="20">
        <v>59391.370617875138</v>
      </c>
      <c r="D401" s="20">
        <f>_xlfn.XLOOKUP(A401,'BBG Data'!A:A,'BBG Data'!B:B)</f>
        <v>34917.449999999997</v>
      </c>
      <c r="E401" s="21">
        <f t="shared" si="35"/>
        <v>2073795213.9811242</v>
      </c>
      <c r="F401" s="21">
        <v>1703814.6930429561</v>
      </c>
      <c r="G401">
        <f>_xlfn.XLOOKUP(A401,'BBG Data'!A:A,'BBG Data'!C:C)</f>
        <v>1985.78</v>
      </c>
      <c r="H401" s="2">
        <f t="shared" si="36"/>
        <v>3383401141.1508412</v>
      </c>
      <c r="I401" s="21">
        <v>292641978</v>
      </c>
      <c r="J401" s="2">
        <f>J400-$J$1*J400*_xlfn.XLOOKUP(A401,'BBG Data'!A:A,'BBG Data'!F:F)</f>
        <v>8202544189.1682882</v>
      </c>
      <c r="K401" s="2">
        <f>K400-K400*L401/360*_xlfn.XLOOKUP(A401,'BBG Data'!A:A,'BBG Data'!J:J)</f>
        <v>652380507.62546563</v>
      </c>
      <c r="L401" s="2">
        <v>90</v>
      </c>
      <c r="M401" s="2">
        <f>M400-M400*$M$1*_xlfn.XLOOKUP(A401,'BBG Data'!A:A,'BBG Data'!F:F)</f>
        <v>8232771795.1371508</v>
      </c>
      <c r="N401" s="2">
        <f>N400-N400*O401/360*_xlfn.XLOOKUP('Tether Assets'!A401,'BBG Data'!A:A,'BBG Data'!V:V)</f>
        <v>56884996290.680382</v>
      </c>
      <c r="O401">
        <v>90</v>
      </c>
      <c r="P401" s="2">
        <f>P400-P400*Q401/360*_xlfn.XLOOKUP(A401,'BBG Data'!A:A,'BBG Data'!AF:AF)</f>
        <v>70371756.447554246</v>
      </c>
      <c r="Q401" s="2">
        <v>450</v>
      </c>
      <c r="R401" s="21">
        <v>5168269890</v>
      </c>
      <c r="S401" s="2">
        <f>S400-S400*T401/360*_xlfn.XLOOKUP('Tether Assets'!A401,'BBG Data'!A:A,'BBG Data'!AB:AB)</f>
        <v>92961683.655506045</v>
      </c>
      <c r="T401" s="15">
        <v>150</v>
      </c>
      <c r="U401" s="21">
        <f t="shared" si="34"/>
        <v>2257992725</v>
      </c>
      <c r="V401" s="2">
        <f t="shared" si="37"/>
        <v>87312127170.846329</v>
      </c>
      <c r="W401" s="25">
        <f t="shared" si="38"/>
        <v>9.7296749517343628E-2</v>
      </c>
      <c r="X401" s="2">
        <f t="shared" si="39"/>
        <v>0.65151311889781083</v>
      </c>
      <c r="Y401" s="13">
        <f>USDT_FinalReserves!G400/USDT_FinalReserves!$F400</f>
        <v>4.1613160807994647E-2</v>
      </c>
      <c r="Z401" s="2">
        <v>88547038988.324524</v>
      </c>
      <c r="AA401" s="2">
        <v>84862316815.831604</v>
      </c>
    </row>
    <row r="402" spans="1:27" s="2" customFormat="1" x14ac:dyDescent="0.3">
      <c r="A402" s="1">
        <v>45233</v>
      </c>
      <c r="B402">
        <v>0</v>
      </c>
      <c r="C402" s="20">
        <v>59391.370617875138</v>
      </c>
      <c r="D402" s="20">
        <f>_xlfn.XLOOKUP(A402,'BBG Data'!A:A,'BBG Data'!B:B)</f>
        <v>34621.06</v>
      </c>
      <c r="E402" s="21">
        <f t="shared" si="35"/>
        <v>2056192205.643692</v>
      </c>
      <c r="F402" s="21">
        <v>1703814.6930429561</v>
      </c>
      <c r="G402">
        <f>_xlfn.XLOOKUP(A402,'BBG Data'!A:A,'BBG Data'!C:C)</f>
        <v>1992.65</v>
      </c>
      <c r="H402" s="2">
        <f t="shared" si="36"/>
        <v>3395106348.0920467</v>
      </c>
      <c r="I402" s="21">
        <v>292641978</v>
      </c>
      <c r="J402" s="2">
        <f>J401-$J$1*J401*_xlfn.XLOOKUP(A402,'BBG Data'!A:A,'BBG Data'!F:F)</f>
        <v>8202772037.6179876</v>
      </c>
      <c r="K402" s="2">
        <f>K401-K401*L402/360*_xlfn.XLOOKUP(A402,'BBG Data'!A:A,'BBG Data'!J:J)</f>
        <v>654424089.56560242</v>
      </c>
      <c r="L402" s="2">
        <v>90</v>
      </c>
      <c r="M402" s="2">
        <f>M401-M401*$M$1*_xlfn.XLOOKUP(A402,'BBG Data'!A:A,'BBG Data'!F:F)</f>
        <v>8233229171.3479919</v>
      </c>
      <c r="N402" s="2">
        <f>N401-N401*O402/360*_xlfn.XLOOKUP('Tether Assets'!A402,'BBG Data'!A:A,'BBG Data'!V:V)</f>
        <v>57183642521.206451</v>
      </c>
      <c r="O402">
        <v>90</v>
      </c>
      <c r="P402" s="2">
        <f>P401-P401*Q402/360*_xlfn.XLOOKUP(A402,'BBG Data'!A:A,'BBG Data'!AF:AF)</f>
        <v>78816367.221260756</v>
      </c>
      <c r="Q402" s="2">
        <v>450</v>
      </c>
      <c r="R402" s="21">
        <v>5168269890</v>
      </c>
      <c r="S402" s="2">
        <f>S401-S401*T402/360*_xlfn.XLOOKUP('Tether Assets'!A402,'BBG Data'!A:A,'BBG Data'!AB:AB)</f>
        <v>96242456.407848269</v>
      </c>
      <c r="T402" s="15">
        <v>150</v>
      </c>
      <c r="U402" s="21">
        <f t="shared" si="34"/>
        <v>2257992725</v>
      </c>
      <c r="V402" s="2">
        <f t="shared" si="37"/>
        <v>87619329790.102875</v>
      </c>
      <c r="W402" s="25">
        <f t="shared" si="38"/>
        <v>9.6958217278872577E-2</v>
      </c>
      <c r="X402" s="2">
        <f t="shared" si="39"/>
        <v>0.6526372965667866</v>
      </c>
      <c r="Y402" s="13">
        <f>USDT_FinalReserves!G401/USDT_FinalReserves!$F401</f>
        <v>4.0780792459306298E-2</v>
      </c>
      <c r="Z402" s="2">
        <v>88523289003.881058</v>
      </c>
      <c r="AA402" s="2">
        <v>84913239127.198593</v>
      </c>
    </row>
    <row r="403" spans="1:27" s="2" customFormat="1" x14ac:dyDescent="0.3">
      <c r="A403" s="1">
        <v>45234</v>
      </c>
      <c r="B403">
        <v>0</v>
      </c>
      <c r="C403" s="20">
        <v>59391.370617875138</v>
      </c>
      <c r="D403" s="20">
        <f>_xlfn.XLOOKUP(A403,'BBG Data'!A:A,'BBG Data'!B:B)</f>
        <v>34780.720000000001</v>
      </c>
      <c r="E403" s="21">
        <f t="shared" si="35"/>
        <v>2065674631.8765423</v>
      </c>
      <c r="F403" s="21">
        <v>1703814.6930429561</v>
      </c>
      <c r="G403">
        <f>_xlfn.XLOOKUP(A403,'BBG Data'!A:A,'BBG Data'!C:C)</f>
        <v>1992.65</v>
      </c>
      <c r="H403" s="2">
        <f t="shared" si="36"/>
        <v>3395106348.0920467</v>
      </c>
      <c r="I403" s="21">
        <v>292641978</v>
      </c>
      <c r="J403" s="2">
        <f>J402-$J$1*J402*_xlfn.XLOOKUP(A403,'BBG Data'!A:A,'BBG Data'!F:F)</f>
        <v>8202772037.6179876</v>
      </c>
      <c r="K403" s="2">
        <f>K402-K402*L403/360*_xlfn.XLOOKUP(A403,'BBG Data'!A:A,'BBG Data'!J:J)</f>
        <v>654424089.56560242</v>
      </c>
      <c r="L403" s="2">
        <v>90</v>
      </c>
      <c r="M403" s="2">
        <f>M402-M402*$M$1*_xlfn.XLOOKUP(A403,'BBG Data'!A:A,'BBG Data'!F:F)</f>
        <v>8233229171.3479919</v>
      </c>
      <c r="N403" s="2">
        <f>N402-N402*O403/360*_xlfn.XLOOKUP('Tether Assets'!A403,'BBG Data'!A:A,'BBG Data'!V:V)</f>
        <v>57183642521.206451</v>
      </c>
      <c r="O403">
        <v>90</v>
      </c>
      <c r="P403" s="2">
        <f>P402-P402*Q403/360*_xlfn.XLOOKUP(A403,'BBG Data'!A:A,'BBG Data'!AF:AF)</f>
        <v>78816367.221260756</v>
      </c>
      <c r="Q403" s="2">
        <v>450</v>
      </c>
      <c r="R403" s="21">
        <v>5168269890</v>
      </c>
      <c r="S403" s="2">
        <f>S402-S402*T403/360*_xlfn.XLOOKUP('Tether Assets'!A403,'BBG Data'!A:A,'BBG Data'!AB:AB)</f>
        <v>96242456.407848269</v>
      </c>
      <c r="T403" s="15">
        <v>150</v>
      </c>
      <c r="U403" s="21">
        <f t="shared" si="34"/>
        <v>2257992725</v>
      </c>
      <c r="V403" s="2">
        <f t="shared" si="37"/>
        <v>87628812216.335724</v>
      </c>
      <c r="W403" s="25">
        <f t="shared" si="38"/>
        <v>9.6947725305744539E-2</v>
      </c>
      <c r="X403" s="2">
        <f t="shared" si="39"/>
        <v>0.65256667384732969</v>
      </c>
      <c r="Y403" s="13">
        <f>USDT_FinalReserves!G402/USDT_FinalReserves!$F402</f>
        <v>3.7509999258696788E-2</v>
      </c>
      <c r="Z403" s="2">
        <v>88579459058.337402</v>
      </c>
      <c r="AA403" s="2">
        <v>85256843614.723404</v>
      </c>
    </row>
    <row r="404" spans="1:27" s="2" customFormat="1" x14ac:dyDescent="0.3">
      <c r="A404" s="1">
        <v>45235</v>
      </c>
      <c r="B404">
        <v>0</v>
      </c>
      <c r="C404" s="20">
        <v>59391.370617875138</v>
      </c>
      <c r="D404" s="20">
        <f>_xlfn.XLOOKUP(A404,'BBG Data'!A:A,'BBG Data'!B:B)</f>
        <v>34682.129999999997</v>
      </c>
      <c r="E404" s="21">
        <f t="shared" si="35"/>
        <v>2059819236.6473258</v>
      </c>
      <c r="F404" s="21">
        <v>1703814.6930429561</v>
      </c>
      <c r="G404">
        <f>_xlfn.XLOOKUP(A404,'BBG Data'!A:A,'BBG Data'!C:C)</f>
        <v>1992.65</v>
      </c>
      <c r="H404" s="2">
        <f t="shared" si="36"/>
        <v>3395106348.0920467</v>
      </c>
      <c r="I404" s="21">
        <v>292641978</v>
      </c>
      <c r="J404" s="2">
        <f>J403-$J$1*J403*_xlfn.XLOOKUP(A404,'BBG Data'!A:A,'BBG Data'!F:F)</f>
        <v>8202772037.6179876</v>
      </c>
      <c r="K404" s="2">
        <f>K403-K403*L404/360*_xlfn.XLOOKUP(A404,'BBG Data'!A:A,'BBG Data'!J:J)</f>
        <v>654424089.56560242</v>
      </c>
      <c r="L404" s="2">
        <v>90</v>
      </c>
      <c r="M404" s="2">
        <f>M403-M403*$M$1*_xlfn.XLOOKUP(A404,'BBG Data'!A:A,'BBG Data'!F:F)</f>
        <v>8233229171.3479919</v>
      </c>
      <c r="N404" s="2">
        <f>N403-N403*O404/360*_xlfn.XLOOKUP('Tether Assets'!A404,'BBG Data'!A:A,'BBG Data'!V:V)</f>
        <v>57183642521.206451</v>
      </c>
      <c r="O404">
        <v>90</v>
      </c>
      <c r="P404" s="2">
        <f>P403-P403*Q404/360*_xlfn.XLOOKUP(A404,'BBG Data'!A:A,'BBG Data'!AF:AF)</f>
        <v>78816367.221260756</v>
      </c>
      <c r="Q404" s="2">
        <v>450</v>
      </c>
      <c r="R404" s="21">
        <v>5168269890</v>
      </c>
      <c r="S404" s="2">
        <f>S403-S403*T404/360*_xlfn.XLOOKUP('Tether Assets'!A404,'BBG Data'!A:A,'BBG Data'!AB:AB)</f>
        <v>96242456.407848269</v>
      </c>
      <c r="T404" s="15">
        <v>150</v>
      </c>
      <c r="U404" s="21">
        <f t="shared" si="34"/>
        <v>2257992725</v>
      </c>
      <c r="V404" s="2">
        <f t="shared" si="37"/>
        <v>87622956821.106506</v>
      </c>
      <c r="W404" s="25">
        <f t="shared" si="38"/>
        <v>9.695420382768484E-2</v>
      </c>
      <c r="X404" s="2">
        <f t="shared" si="39"/>
        <v>0.65261028154932255</v>
      </c>
      <c r="Y404" s="13">
        <f>USDT_FinalReserves!G403/USDT_FinalReserves!$F403</f>
        <v>3.7341510451092089E-2</v>
      </c>
      <c r="Z404" s="2">
        <v>88762976451.666229</v>
      </c>
      <c r="AA404" s="2">
        <v>85448432838.826294</v>
      </c>
    </row>
    <row r="405" spans="1:27" s="2" customFormat="1" x14ac:dyDescent="0.3">
      <c r="A405" s="1">
        <v>45236</v>
      </c>
      <c r="B405">
        <v>0</v>
      </c>
      <c r="C405" s="20">
        <v>59391.370617875138</v>
      </c>
      <c r="D405" s="20">
        <f>_xlfn.XLOOKUP(A405,'BBG Data'!A:A,'BBG Data'!B:B)</f>
        <v>35030.04</v>
      </c>
      <c r="E405" s="21">
        <f t="shared" si="35"/>
        <v>2080482088.3989909</v>
      </c>
      <c r="F405" s="21">
        <v>1703814.6930429561</v>
      </c>
      <c r="G405">
        <f>_xlfn.XLOOKUP(A405,'BBG Data'!A:A,'BBG Data'!C:C)</f>
        <v>1978.14</v>
      </c>
      <c r="H405" s="2">
        <f t="shared" si="36"/>
        <v>3370383996.8959932</v>
      </c>
      <c r="I405" s="21">
        <v>292641978</v>
      </c>
      <c r="J405" s="2">
        <f>J404-$J$1*J404*_xlfn.XLOOKUP(A405,'BBG Data'!A:A,'BBG Data'!F:F)</f>
        <v>8202772037.6179876</v>
      </c>
      <c r="K405" s="2">
        <f>K404-K404*L405/360*_xlfn.XLOOKUP(A405,'BBG Data'!A:A,'BBG Data'!J:J)</f>
        <v>656405358.49676228</v>
      </c>
      <c r="L405" s="2">
        <v>90</v>
      </c>
      <c r="M405" s="2">
        <f>M404-M404*$M$1*_xlfn.XLOOKUP(A405,'BBG Data'!A:A,'BBG Data'!F:F)</f>
        <v>8233229171.3479919</v>
      </c>
      <c r="N405" s="2">
        <f>N404-N404*O405/360*_xlfn.XLOOKUP('Tether Assets'!A405,'BBG Data'!A:A,'BBG Data'!V:V)</f>
        <v>57012091593.642838</v>
      </c>
      <c r="O405">
        <v>90</v>
      </c>
      <c r="P405" s="2">
        <f>P404-P404*Q405/360*_xlfn.XLOOKUP(A405,'BBG Data'!A:A,'BBG Data'!AF:AF)</f>
        <v>73890344.269931972</v>
      </c>
      <c r="Q405" s="2">
        <v>450</v>
      </c>
      <c r="R405" s="21">
        <v>5168269890</v>
      </c>
      <c r="S405" s="2">
        <f>S404-S404*T405/360*_xlfn.XLOOKUP('Tether Assets'!A405,'BBG Data'!A:A,'BBG Data'!AB:AB)</f>
        <v>93744162.643594563</v>
      </c>
      <c r="T405" s="15">
        <v>150</v>
      </c>
      <c r="U405" s="21">
        <f t="shared" si="34"/>
        <v>2257992725</v>
      </c>
      <c r="V405" s="2">
        <f t="shared" si="37"/>
        <v>87441903346.314087</v>
      </c>
      <c r="W405" s="25">
        <f t="shared" si="38"/>
        <v>9.7154953066058716E-2</v>
      </c>
      <c r="X405" s="2">
        <f t="shared" si="39"/>
        <v>0.65199966391223407</v>
      </c>
      <c r="Y405" s="13">
        <f>USDT_FinalReserves!G404/USDT_FinalReserves!$F404</f>
        <v>3.5412729296523324E-2</v>
      </c>
      <c r="Z405" s="2">
        <v>88521957491.006348</v>
      </c>
      <c r="AA405" s="2">
        <v>85387153373.578995</v>
      </c>
    </row>
    <row r="406" spans="1:27" s="2" customFormat="1" x14ac:dyDescent="0.3">
      <c r="A406" s="1">
        <v>45237</v>
      </c>
      <c r="B406">
        <v>0</v>
      </c>
      <c r="C406" s="20">
        <v>59391.370617875138</v>
      </c>
      <c r="D406" s="20">
        <f>_xlfn.XLOOKUP(A406,'BBG Data'!A:A,'BBG Data'!B:B)</f>
        <v>35501.519999999997</v>
      </c>
      <c r="E406" s="21">
        <f t="shared" si="35"/>
        <v>2108483931.8179064</v>
      </c>
      <c r="F406" s="21">
        <v>1703814.6930429561</v>
      </c>
      <c r="G406">
        <f>_xlfn.XLOOKUP(A406,'BBG Data'!A:A,'BBG Data'!C:C)</f>
        <v>1969.45</v>
      </c>
      <c r="H406" s="2">
        <f t="shared" si="36"/>
        <v>3355577847.21345</v>
      </c>
      <c r="I406" s="21">
        <v>292641978</v>
      </c>
      <c r="J406" s="2">
        <f>J405-$J$1*J405*_xlfn.XLOOKUP(A406,'BBG Data'!A:A,'BBG Data'!F:F)</f>
        <v>8202772037.6179876</v>
      </c>
      <c r="K406" s="2">
        <f>K405-K405*L406/360*_xlfn.XLOOKUP(A406,'BBG Data'!A:A,'BBG Data'!J:J)</f>
        <v>656797560.69846416</v>
      </c>
      <c r="L406" s="2">
        <v>90</v>
      </c>
      <c r="M406" s="2">
        <f>M405-M405*$M$1*_xlfn.XLOOKUP(A406,'BBG Data'!A:A,'BBG Data'!F:F)</f>
        <v>8233229171.3479919</v>
      </c>
      <c r="N406" s="2">
        <f>N405-N405*O406/360*_xlfn.XLOOKUP('Tether Assets'!A406,'BBG Data'!A:A,'BBG Data'!V:V)</f>
        <v>56940826479.150787</v>
      </c>
      <c r="O406">
        <v>90</v>
      </c>
      <c r="P406" s="2">
        <f>P405-P405*Q406/360*_xlfn.XLOOKUP(A406,'BBG Data'!A:A,'BBG Data'!AF:AF)</f>
        <v>74721610.642968655</v>
      </c>
      <c r="Q406" s="2">
        <v>450</v>
      </c>
      <c r="R406" s="21">
        <v>5168269890</v>
      </c>
      <c r="S406" s="2">
        <f>S405-S405*T406/360*_xlfn.XLOOKUP('Tether Assets'!A406,'BBG Data'!A:A,'BBG Data'!AB:AB)</f>
        <v>93427776.094672441</v>
      </c>
      <c r="T406" s="15">
        <v>150</v>
      </c>
      <c r="U406" s="21">
        <f t="shared" si="34"/>
        <v>2257992725</v>
      </c>
      <c r="V406" s="2">
        <f t="shared" si="37"/>
        <v>87384741007.584229</v>
      </c>
      <c r="W406" s="25">
        <f t="shared" si="38"/>
        <v>9.7218506545446656E-2</v>
      </c>
      <c r="X406" s="2">
        <f t="shared" si="39"/>
        <v>0.65161063387724438</v>
      </c>
      <c r="Y406" s="13">
        <f>USDT_FinalReserves!G405/USDT_FinalReserves!$F405</f>
        <v>3.6776159027888465E-2</v>
      </c>
      <c r="Z406" s="2">
        <v>88630702865.826157</v>
      </c>
      <c r="AA406" s="2">
        <v>85371206042.479004</v>
      </c>
    </row>
    <row r="407" spans="1:27" s="2" customFormat="1" x14ac:dyDescent="0.3">
      <c r="A407" s="1">
        <v>45238</v>
      </c>
      <c r="B407">
        <v>0</v>
      </c>
      <c r="C407" s="20">
        <v>59391.370617875138</v>
      </c>
      <c r="D407" s="20">
        <f>_xlfn.XLOOKUP(A407,'BBG Data'!A:A,'BBG Data'!B:B)</f>
        <v>35593.56</v>
      </c>
      <c r="E407" s="21">
        <f t="shared" si="35"/>
        <v>2113950313.5695755</v>
      </c>
      <c r="F407" s="21">
        <v>1703814.6930429561</v>
      </c>
      <c r="G407">
        <f>_xlfn.XLOOKUP(A407,'BBG Data'!A:A,'BBG Data'!C:C)</f>
        <v>1950.2</v>
      </c>
      <c r="H407" s="2">
        <f t="shared" si="36"/>
        <v>3322779414.3723731</v>
      </c>
      <c r="I407" s="21">
        <v>292641978</v>
      </c>
      <c r="J407" s="2">
        <f>J406-$J$1*J406*_xlfn.XLOOKUP(A407,'BBG Data'!A:A,'BBG Data'!F:F)</f>
        <v>8202772037.6179876</v>
      </c>
      <c r="K407" s="2">
        <f>K406-K406*L407/360*_xlfn.XLOOKUP(A407,'BBG Data'!A:A,'BBG Data'!J:J)</f>
        <v>656237640.77796865</v>
      </c>
      <c r="L407" s="2">
        <v>90</v>
      </c>
      <c r="M407" s="2">
        <f>M406-M406*$M$1*_xlfn.XLOOKUP(A407,'BBG Data'!A:A,'BBG Data'!F:F)</f>
        <v>8233229171.3479919</v>
      </c>
      <c r="N407" s="2">
        <f>N406-N406*O407/360*_xlfn.XLOOKUP('Tether Assets'!A407,'BBG Data'!A:A,'BBG Data'!V:V)</f>
        <v>56841180032.812263</v>
      </c>
      <c r="O407">
        <v>90</v>
      </c>
      <c r="P407" s="2">
        <f>P406-P406*Q407/360*_xlfn.XLOOKUP(A407,'BBG Data'!A:A,'BBG Data'!AF:AF)</f>
        <v>73227178.430109277</v>
      </c>
      <c r="Q407" s="2">
        <v>450</v>
      </c>
      <c r="R407" s="21">
        <v>5168269890</v>
      </c>
      <c r="S407" s="2">
        <f>S406-S406*T407/360*_xlfn.XLOOKUP('Tether Assets'!A407,'BBG Data'!A:A,'BBG Data'!AB:AB)</f>
        <v>91901789.085126117</v>
      </c>
      <c r="T407" s="15">
        <v>150</v>
      </c>
      <c r="U407" s="21">
        <f t="shared" si="34"/>
        <v>2257992725</v>
      </c>
      <c r="V407" s="2">
        <f t="shared" si="37"/>
        <v>87254182171.013397</v>
      </c>
      <c r="W407" s="25">
        <f t="shared" si="38"/>
        <v>9.7363975046691101E-2</v>
      </c>
      <c r="X407" s="2">
        <f t="shared" si="39"/>
        <v>0.65144361701089215</v>
      </c>
      <c r="Y407" s="13">
        <f>USDT_FinalReserves!G406/USDT_FinalReserves!$F406</f>
        <v>3.5965501606134521E-2</v>
      </c>
      <c r="Z407" s="2">
        <v>88929919570.862564</v>
      </c>
      <c r="AA407" s="2">
        <v>85731510405.703293</v>
      </c>
    </row>
    <row r="408" spans="1:27" s="2" customFormat="1" x14ac:dyDescent="0.3">
      <c r="A408" s="1">
        <v>45239</v>
      </c>
      <c r="B408">
        <v>0</v>
      </c>
      <c r="C408" s="20">
        <v>59391.370617875138</v>
      </c>
      <c r="D408" s="20">
        <f>_xlfn.XLOOKUP(A408,'BBG Data'!A:A,'BBG Data'!B:B)</f>
        <v>36541.56</v>
      </c>
      <c r="E408" s="21">
        <f t="shared" si="35"/>
        <v>2170253332.9153214</v>
      </c>
      <c r="F408" s="21">
        <v>1703814.6930429561</v>
      </c>
      <c r="G408">
        <f>_xlfn.XLOOKUP(A408,'BBG Data'!A:A,'BBG Data'!C:C)</f>
        <v>1958.55</v>
      </c>
      <c r="H408" s="2">
        <f t="shared" si="36"/>
        <v>3337006267.0592813</v>
      </c>
      <c r="I408" s="21">
        <v>292641978</v>
      </c>
      <c r="J408" s="2">
        <f>J407-$J$1*J407*_xlfn.XLOOKUP(A408,'BBG Data'!A:A,'BBG Data'!F:F)</f>
        <v>8202772037.6179876</v>
      </c>
      <c r="K408" s="2">
        <f>K407-K407*L408/360*_xlfn.XLOOKUP(A408,'BBG Data'!A:A,'BBG Data'!J:J)</f>
        <v>655917724.92808938</v>
      </c>
      <c r="L408" s="2">
        <v>90</v>
      </c>
      <c r="M408" s="2">
        <f>M407-M407*$M$1*_xlfn.XLOOKUP(A408,'BBG Data'!A:A,'BBG Data'!F:F)</f>
        <v>8233229171.3479919</v>
      </c>
      <c r="N408" s="2">
        <f>N407-N407*O408/360*_xlfn.XLOOKUP('Tether Assets'!A408,'BBG Data'!A:A,'BBG Data'!V:V)</f>
        <v>56912231507.853279</v>
      </c>
      <c r="O408">
        <v>90</v>
      </c>
      <c r="P408" s="2">
        <f>P407-P407*Q408/360*_xlfn.XLOOKUP(A408,'BBG Data'!A:A,'BBG Data'!AF:AF)</f>
        <v>69748887.454679146</v>
      </c>
      <c r="Q408" s="2">
        <v>450</v>
      </c>
      <c r="R408" s="21">
        <v>5168269890</v>
      </c>
      <c r="S408" s="2">
        <f>S407-S407*T408/360*_xlfn.XLOOKUP('Tether Assets'!A408,'BBG Data'!A:A,'BBG Data'!AB:AB)</f>
        <v>90201605.987051263</v>
      </c>
      <c r="T408" s="15">
        <v>150</v>
      </c>
      <c r="U408" s="21">
        <f t="shared" si="34"/>
        <v>2257992725</v>
      </c>
      <c r="V408" s="2">
        <f t="shared" si="37"/>
        <v>87390265128.163666</v>
      </c>
      <c r="W408" s="25">
        <f t="shared" si="38"/>
        <v>9.7212361161267732E-2</v>
      </c>
      <c r="X408" s="2">
        <f t="shared" si="39"/>
        <v>0.65124223418235072</v>
      </c>
      <c r="Y408" s="13">
        <f>USDT_FinalReserves!G407/USDT_FinalReserves!$F407</f>
        <v>3.890477452331035E-2</v>
      </c>
      <c r="Z408" s="2">
        <v>89325543615.795868</v>
      </c>
      <c r="AA408" s="2">
        <v>85850353482.251205</v>
      </c>
    </row>
    <row r="409" spans="1:27" s="2" customFormat="1" x14ac:dyDescent="0.3">
      <c r="A409" s="1">
        <v>45240</v>
      </c>
      <c r="B409">
        <v>0</v>
      </c>
      <c r="C409" s="20">
        <v>59391.370617875138</v>
      </c>
      <c r="D409" s="20">
        <f>_xlfn.XLOOKUP(A409,'BBG Data'!A:A,'BBG Data'!B:B)</f>
        <v>37292.81</v>
      </c>
      <c r="E409" s="21">
        <f t="shared" si="35"/>
        <v>2214871100.092</v>
      </c>
      <c r="F409" s="21">
        <v>1703814.6930429561</v>
      </c>
      <c r="G409">
        <f>_xlfn.XLOOKUP(A409,'BBG Data'!A:A,'BBG Data'!C:C)</f>
        <v>1940.2</v>
      </c>
      <c r="H409" s="2">
        <f t="shared" si="36"/>
        <v>3305741267.4419436</v>
      </c>
      <c r="I409" s="21">
        <v>292641978</v>
      </c>
      <c r="J409" s="2">
        <f>J408-$J$1*J408*_xlfn.XLOOKUP(A409,'BBG Data'!A:A,'BBG Data'!F:F)</f>
        <v>8202772037.6179876</v>
      </c>
      <c r="K409" s="2">
        <f>K408-K408*L409/360*_xlfn.XLOOKUP(A409,'BBG Data'!A:A,'BBG Data'!J:J)</f>
        <v>654833820.88764572</v>
      </c>
      <c r="L409" s="2">
        <v>90</v>
      </c>
      <c r="M409" s="2">
        <f>M408-M408*$M$1*_xlfn.XLOOKUP(A409,'BBG Data'!A:A,'BBG Data'!F:F)</f>
        <v>8233229171.3479919</v>
      </c>
      <c r="N409" s="2">
        <f>N408-N408*O409/360*_xlfn.XLOOKUP('Tether Assets'!A409,'BBG Data'!A:A,'BBG Data'!V:V)</f>
        <v>57196792665.392555</v>
      </c>
      <c r="O409">
        <v>90</v>
      </c>
      <c r="P409" s="2">
        <f>P408-P408*Q409/360*_xlfn.XLOOKUP(A409,'BBG Data'!A:A,'BBG Data'!AF:AF)</f>
        <v>69574515.236042395</v>
      </c>
      <c r="Q409" s="2">
        <v>450</v>
      </c>
      <c r="R409" s="21">
        <v>5168269890</v>
      </c>
      <c r="S409" s="2">
        <f>S408-S408*T409/360*_xlfn.XLOOKUP('Tether Assets'!A409,'BBG Data'!A:A,'BBG Data'!AB:AB)</f>
        <v>91062279.644177705</v>
      </c>
      <c r="T409" s="15">
        <v>150</v>
      </c>
      <c r="U409" s="21">
        <f t="shared" si="34"/>
        <v>2257992725</v>
      </c>
      <c r="V409" s="2">
        <f t="shared" si="37"/>
        <v>87687781450.660324</v>
      </c>
      <c r="W409" s="25">
        <f t="shared" si="38"/>
        <v>9.6882528843521262E-2</v>
      </c>
      <c r="X409" s="2">
        <f t="shared" si="39"/>
        <v>0.6522777942281015</v>
      </c>
      <c r="Y409" s="13">
        <f>USDT_FinalReserves!G408/USDT_FinalReserves!$F408</f>
        <v>4.0671826375657499E-2</v>
      </c>
      <c r="Z409" s="2">
        <v>89876228255.854996</v>
      </c>
      <c r="AA409" s="2">
        <v>86220797904.933899</v>
      </c>
    </row>
    <row r="410" spans="1:27" s="2" customFormat="1" x14ac:dyDescent="0.3">
      <c r="A410" s="1">
        <v>45241</v>
      </c>
      <c r="B410">
        <v>0</v>
      </c>
      <c r="C410" s="20">
        <v>59391.370617875138</v>
      </c>
      <c r="D410" s="20">
        <f>_xlfn.XLOOKUP(A410,'BBG Data'!A:A,'BBG Data'!B:B)</f>
        <v>36988</v>
      </c>
      <c r="E410" s="21">
        <f t="shared" si="35"/>
        <v>2196768016.4139657</v>
      </c>
      <c r="F410" s="21">
        <v>1703814.6930429561</v>
      </c>
      <c r="G410">
        <f>_xlfn.XLOOKUP(A410,'BBG Data'!A:A,'BBG Data'!C:C)</f>
        <v>1940.2</v>
      </c>
      <c r="H410" s="2">
        <f t="shared" si="36"/>
        <v>3305741267.4419436</v>
      </c>
      <c r="I410" s="21">
        <v>292641978</v>
      </c>
      <c r="J410" s="2">
        <f>J409-$J$1*J409*_xlfn.XLOOKUP(A410,'BBG Data'!A:A,'BBG Data'!F:F)</f>
        <v>8202772037.6179876</v>
      </c>
      <c r="K410" s="2">
        <f>K409-K409*L410/360*_xlfn.XLOOKUP(A410,'BBG Data'!A:A,'BBG Data'!J:J)</f>
        <v>654833820.88764572</v>
      </c>
      <c r="L410" s="2">
        <v>90</v>
      </c>
      <c r="M410" s="2">
        <f>M409-M409*$M$1*_xlfn.XLOOKUP(A410,'BBG Data'!A:A,'BBG Data'!F:F)</f>
        <v>8233229171.3479919</v>
      </c>
      <c r="N410" s="2">
        <f>N409-N409*O410/360*_xlfn.XLOOKUP('Tether Assets'!A410,'BBG Data'!A:A,'BBG Data'!V:V)</f>
        <v>57196792665.392555</v>
      </c>
      <c r="O410">
        <v>90</v>
      </c>
      <c r="P410" s="2">
        <f>P409-P409*Q410/360*_xlfn.XLOOKUP(A410,'BBG Data'!A:A,'BBG Data'!AF:AF)</f>
        <v>69574515.236042395</v>
      </c>
      <c r="Q410" s="2">
        <v>450</v>
      </c>
      <c r="R410" s="21">
        <v>5168269890</v>
      </c>
      <c r="S410" s="2">
        <f>S409-S409*T410/360*_xlfn.XLOOKUP('Tether Assets'!A410,'BBG Data'!A:A,'BBG Data'!AB:AB)</f>
        <v>91062279.644177705</v>
      </c>
      <c r="T410" s="15">
        <v>150</v>
      </c>
      <c r="U410" s="21">
        <f t="shared" si="34"/>
        <v>2257992725</v>
      </c>
      <c r="V410" s="2">
        <f t="shared" si="37"/>
        <v>87669678366.9823</v>
      </c>
      <c r="W410" s="25">
        <f t="shared" si="38"/>
        <v>9.6902534306747112E-2</v>
      </c>
      <c r="X410" s="2">
        <f t="shared" si="39"/>
        <v>0.65241248434799459</v>
      </c>
      <c r="Y410" s="13">
        <f>USDT_FinalReserves!G409/USDT_FinalReserves!$F409</f>
        <v>3.7207067753560356E-2</v>
      </c>
      <c r="Z410" s="2">
        <v>89922598456.701385</v>
      </c>
      <c r="AA410" s="2">
        <v>86576842243.346695</v>
      </c>
    </row>
    <row r="411" spans="1:27" s="2" customFormat="1" x14ac:dyDescent="0.3">
      <c r="A411" s="1">
        <v>45242</v>
      </c>
      <c r="B411">
        <v>0</v>
      </c>
      <c r="C411" s="20">
        <v>59391.370617875138</v>
      </c>
      <c r="D411" s="20">
        <f>_xlfn.XLOOKUP(A411,'BBG Data'!A:A,'BBG Data'!B:B)</f>
        <v>37182.61</v>
      </c>
      <c r="E411" s="21">
        <f t="shared" si="35"/>
        <v>2208326171.0499105</v>
      </c>
      <c r="F411" s="21">
        <v>1703814.6930429561</v>
      </c>
      <c r="G411">
        <f>_xlfn.XLOOKUP(A411,'BBG Data'!A:A,'BBG Data'!C:C)</f>
        <v>1940.2</v>
      </c>
      <c r="H411" s="2">
        <f t="shared" si="36"/>
        <v>3305741267.4419436</v>
      </c>
      <c r="I411" s="21">
        <v>292641978</v>
      </c>
      <c r="J411" s="2">
        <f>J410-$J$1*J410*_xlfn.XLOOKUP(A411,'BBG Data'!A:A,'BBG Data'!F:F)</f>
        <v>8202772037.6179876</v>
      </c>
      <c r="K411" s="2">
        <f>K410-K410*L411/360*_xlfn.XLOOKUP(A411,'BBG Data'!A:A,'BBG Data'!J:J)</f>
        <v>654833820.88764572</v>
      </c>
      <c r="L411" s="2">
        <v>90</v>
      </c>
      <c r="M411" s="2">
        <f>M410-M410*$M$1*_xlfn.XLOOKUP(A411,'BBG Data'!A:A,'BBG Data'!F:F)</f>
        <v>8233229171.3479919</v>
      </c>
      <c r="N411" s="2">
        <f>N410-N410*O411/360*_xlfn.XLOOKUP('Tether Assets'!A411,'BBG Data'!A:A,'BBG Data'!V:V)</f>
        <v>57196792665.392555</v>
      </c>
      <c r="O411">
        <v>90</v>
      </c>
      <c r="P411" s="2">
        <f>P410-P410*Q411/360*_xlfn.XLOOKUP(A411,'BBG Data'!A:A,'BBG Data'!AF:AF)</f>
        <v>69574515.236042395</v>
      </c>
      <c r="Q411" s="2">
        <v>450</v>
      </c>
      <c r="R411" s="21">
        <v>5168269890</v>
      </c>
      <c r="S411" s="2">
        <f>S410-S410*T411/360*_xlfn.XLOOKUP('Tether Assets'!A411,'BBG Data'!A:A,'BBG Data'!AB:AB)</f>
        <v>91062279.644177705</v>
      </c>
      <c r="T411" s="15">
        <v>150</v>
      </c>
      <c r="U411" s="21">
        <f t="shared" si="34"/>
        <v>2257992725</v>
      </c>
      <c r="V411" s="2">
        <f t="shared" si="37"/>
        <v>87681236521.61824</v>
      </c>
      <c r="W411" s="25">
        <f t="shared" si="38"/>
        <v>9.6889760599160824E-2</v>
      </c>
      <c r="X411" s="2">
        <f t="shared" si="39"/>
        <v>0.65232648322985731</v>
      </c>
      <c r="Y411" s="13">
        <f>USDT_FinalReserves!G410/USDT_FinalReserves!$F410</f>
        <v>3.7532725025631306E-2</v>
      </c>
      <c r="Z411" s="2">
        <v>90050157048.595963</v>
      </c>
      <c r="AA411" s="2">
        <v>86670329265.576096</v>
      </c>
    </row>
    <row r="412" spans="1:27" s="2" customFormat="1" x14ac:dyDescent="0.3">
      <c r="A412" s="1">
        <v>45243</v>
      </c>
      <c r="B412">
        <v>0</v>
      </c>
      <c r="C412" s="20">
        <v>59391.370617875138</v>
      </c>
      <c r="D412" s="20">
        <f>_xlfn.XLOOKUP(A412,'BBG Data'!A:A,'BBG Data'!B:B)</f>
        <v>36493.449999999997</v>
      </c>
      <c r="E412" s="21">
        <f t="shared" si="35"/>
        <v>2167396014.0748954</v>
      </c>
      <c r="F412" s="21">
        <v>1703814.6930429561</v>
      </c>
      <c r="G412">
        <f>_xlfn.XLOOKUP(A412,'BBG Data'!A:A,'BBG Data'!C:C)</f>
        <v>1946.92</v>
      </c>
      <c r="H412" s="2">
        <f t="shared" si="36"/>
        <v>3317190902.1791921</v>
      </c>
      <c r="I412" s="21">
        <v>292641978</v>
      </c>
      <c r="J412" s="2">
        <f>J411-$J$1*J411*_xlfn.XLOOKUP(A412,'BBG Data'!A:A,'BBG Data'!F:F)</f>
        <v>8202772037.6179876</v>
      </c>
      <c r="K412" s="2">
        <f>K411-K411*L412/360*_xlfn.XLOOKUP(A412,'BBG Data'!A:A,'BBG Data'!J:J)</f>
        <v>654493307.30078423</v>
      </c>
      <c r="L412" s="2">
        <v>90</v>
      </c>
      <c r="M412" s="2">
        <f>M411-M411*$M$1*_xlfn.XLOOKUP(A412,'BBG Data'!A:A,'BBG Data'!F:F)</f>
        <v>8233229171.3479919</v>
      </c>
      <c r="N412" s="2">
        <f>N411-N411*O412/360*_xlfn.XLOOKUP('Tether Assets'!A412,'BBG Data'!A:A,'BBG Data'!V:V)</f>
        <v>56968005494.730988</v>
      </c>
      <c r="O412">
        <v>90</v>
      </c>
      <c r="P412" s="2">
        <f>P411-P411*Q412/360*_xlfn.XLOOKUP(A412,'BBG Data'!A:A,'BBG Data'!AF:AF)</f>
        <v>70183292.244357809</v>
      </c>
      <c r="Q412" s="2">
        <v>450</v>
      </c>
      <c r="R412" s="21">
        <v>5168269890</v>
      </c>
      <c r="S412" s="2">
        <f>S411-S411*T412/360*_xlfn.XLOOKUP('Tether Assets'!A412,'BBG Data'!A:A,'BBG Data'!AB:AB)</f>
        <v>91248198.465117902</v>
      </c>
      <c r="T412" s="15">
        <v>150</v>
      </c>
      <c r="U412" s="21">
        <f t="shared" si="34"/>
        <v>2257992725</v>
      </c>
      <c r="V412" s="2">
        <f t="shared" si="37"/>
        <v>87423423010.961304</v>
      </c>
      <c r="W412" s="25">
        <f t="shared" si="38"/>
        <v>9.717549053819155E-2</v>
      </c>
      <c r="X412" s="2">
        <f t="shared" si="39"/>
        <v>0.65163320689911941</v>
      </c>
      <c r="Y412" s="13">
        <f>USDT_FinalReserves!G411/USDT_FinalReserves!$F411</f>
        <v>3.4567125300445603E-2</v>
      </c>
      <c r="Z412" s="2">
        <v>90004544414.786957</v>
      </c>
      <c r="AA412" s="2">
        <v>86893346050.391495</v>
      </c>
    </row>
    <row r="413" spans="1:27" s="2" customFormat="1" x14ac:dyDescent="0.3">
      <c r="A413" s="1">
        <v>45244</v>
      </c>
      <c r="B413">
        <v>0</v>
      </c>
      <c r="C413" s="20">
        <v>59391.370617875138</v>
      </c>
      <c r="D413" s="20">
        <f>_xlfn.XLOOKUP(A413,'BBG Data'!A:A,'BBG Data'!B:B)</f>
        <v>35585.81</v>
      </c>
      <c r="E413" s="21">
        <f t="shared" si="35"/>
        <v>2113490030.4472871</v>
      </c>
      <c r="F413" s="21">
        <v>1703814.6930429561</v>
      </c>
      <c r="G413">
        <f>_xlfn.XLOOKUP(A413,'BBG Data'!A:A,'BBG Data'!C:C)</f>
        <v>1964.29</v>
      </c>
      <c r="H413" s="2">
        <f t="shared" si="36"/>
        <v>3346786163.3973479</v>
      </c>
      <c r="I413" s="21">
        <v>292641978</v>
      </c>
      <c r="J413" s="2">
        <f>J412-$J$1*J412*_xlfn.XLOOKUP(A413,'BBG Data'!A:A,'BBG Data'!F:F)</f>
        <v>8202772037.6179876</v>
      </c>
      <c r="K413" s="2">
        <f>K412-K412*L413/360*_xlfn.XLOOKUP(A413,'BBG Data'!A:A,'BBG Data'!J:J)</f>
        <v>652776898.60238791</v>
      </c>
      <c r="L413" s="2">
        <v>90</v>
      </c>
      <c r="M413" s="2">
        <f>M412-M412*$M$1*_xlfn.XLOOKUP(A413,'BBG Data'!A:A,'BBG Data'!F:F)</f>
        <v>8233229171.3479919</v>
      </c>
      <c r="N413" s="2">
        <f>N412-N412*O413/360*_xlfn.XLOOKUP('Tether Assets'!A413,'BBG Data'!A:A,'BBG Data'!V:V)</f>
        <v>57352539531.820427</v>
      </c>
      <c r="O413">
        <v>90</v>
      </c>
      <c r="P413" s="2">
        <f>P412-P412*Q413/360*_xlfn.XLOOKUP(A413,'BBG Data'!A:A,'BBG Data'!AF:AF)</f>
        <v>82553097.502425879</v>
      </c>
      <c r="Q413" s="2">
        <v>450</v>
      </c>
      <c r="R413" s="21">
        <v>5168269890</v>
      </c>
      <c r="S413" s="2">
        <f>S412-S412*T413/360*_xlfn.XLOOKUP('Tether Assets'!A413,'BBG Data'!A:A,'BBG Data'!AB:AB)</f>
        <v>94400063.32043387</v>
      </c>
      <c r="T413" s="15">
        <v>150</v>
      </c>
      <c r="U413" s="21">
        <f t="shared" si="34"/>
        <v>2257992725</v>
      </c>
      <c r="V413" s="2">
        <f t="shared" si="37"/>
        <v>87797451587.056274</v>
      </c>
      <c r="W413" s="25">
        <f t="shared" si="38"/>
        <v>9.6761510295025943E-2</v>
      </c>
      <c r="X413" s="2">
        <f t="shared" si="39"/>
        <v>0.65323695044783903</v>
      </c>
      <c r="Y413" s="13">
        <f>USDT_FinalReserves!G412/USDT_FinalReserves!$F412</f>
        <v>4.1506612190550046E-2</v>
      </c>
      <c r="Z413" s="2">
        <v>90613954448.401047</v>
      </c>
      <c r="AA413" s="2">
        <v>86852876182.059097</v>
      </c>
    </row>
    <row r="414" spans="1:27" s="2" customFormat="1" x14ac:dyDescent="0.3">
      <c r="A414" s="1">
        <v>45245</v>
      </c>
      <c r="B414">
        <v>0</v>
      </c>
      <c r="C414" s="20">
        <v>59391.370617875138</v>
      </c>
      <c r="D414" s="20">
        <f>_xlfn.XLOOKUP(A414,'BBG Data'!A:A,'BBG Data'!B:B)</f>
        <v>37647.839999999997</v>
      </c>
      <c r="E414" s="21">
        <f t="shared" si="35"/>
        <v>2235956818.4024639</v>
      </c>
      <c r="F414" s="21">
        <v>1703814.6930429561</v>
      </c>
      <c r="G414">
        <f>_xlfn.XLOOKUP(A414,'BBG Data'!A:A,'BBG Data'!C:C)</f>
        <v>1959.85</v>
      </c>
      <c r="H414" s="2">
        <f t="shared" si="36"/>
        <v>3339221226.1602373</v>
      </c>
      <c r="I414" s="21">
        <v>292641978</v>
      </c>
      <c r="J414" s="2">
        <f>J413-$J$1*J413*_xlfn.XLOOKUP(A414,'BBG Data'!A:A,'BBG Data'!F:F)</f>
        <v>8202772037.6179876</v>
      </c>
      <c r="K414" s="2">
        <f>K413-K413*L414/360*_xlfn.XLOOKUP(A414,'BBG Data'!A:A,'BBG Data'!J:J)</f>
        <v>656177866.24410629</v>
      </c>
      <c r="L414" s="2">
        <v>90</v>
      </c>
      <c r="M414" s="2">
        <f>M413-M413*$M$1*_xlfn.XLOOKUP(A414,'BBG Data'!A:A,'BBG Data'!F:F)</f>
        <v>8233229171.3479919</v>
      </c>
      <c r="N414" s="2">
        <f>N413-N413*O414/360*_xlfn.XLOOKUP('Tether Assets'!A414,'BBG Data'!A:A,'BBG Data'!V:V)</f>
        <v>57080114969.044281</v>
      </c>
      <c r="O414">
        <v>90</v>
      </c>
      <c r="P414" s="2">
        <f>P413-P413*Q414/360*_xlfn.XLOOKUP(A414,'BBG Data'!A:A,'BBG Data'!AF:AF)</f>
        <v>78631825.371060625</v>
      </c>
      <c r="Q414" s="2">
        <v>450</v>
      </c>
      <c r="R414" s="21">
        <v>5168269890</v>
      </c>
      <c r="S414" s="2">
        <f>S413-S413*T414/360*_xlfn.XLOOKUP('Tether Assets'!A414,'BBG Data'!A:A,'BBG Data'!AB:AB)</f>
        <v>93046995.746174321</v>
      </c>
      <c r="T414" s="15">
        <v>150</v>
      </c>
      <c r="U414" s="21">
        <f t="shared" si="34"/>
        <v>2257992725</v>
      </c>
      <c r="V414" s="2">
        <f t="shared" si="37"/>
        <v>87638055502.934296</v>
      </c>
      <c r="W414" s="25">
        <f t="shared" si="38"/>
        <v>9.6937500117555031E-2</v>
      </c>
      <c r="X414" s="2">
        <f t="shared" si="39"/>
        <v>0.65131653870541573</v>
      </c>
      <c r="Y414" s="13">
        <f>USDT_FinalReserves!G413/USDT_FinalReserves!$F413</f>
        <v>3.5655069566083129E-2</v>
      </c>
      <c r="Z414" s="2">
        <v>90288497134.345276</v>
      </c>
      <c r="AA414" s="2">
        <v>87069254488.003098</v>
      </c>
    </row>
    <row r="415" spans="1:27" s="2" customFormat="1" x14ac:dyDescent="0.3">
      <c r="A415" s="1">
        <v>45246</v>
      </c>
      <c r="B415">
        <v>0</v>
      </c>
      <c r="C415" s="20">
        <v>59391.370617875138</v>
      </c>
      <c r="D415" s="20">
        <f>_xlfn.XLOOKUP(A415,'BBG Data'!A:A,'BBG Data'!B:B)</f>
        <v>35965.5</v>
      </c>
      <c r="E415" s="21">
        <f t="shared" si="35"/>
        <v>2136040339.9571884</v>
      </c>
      <c r="F415" s="21">
        <v>1703814.6930429561</v>
      </c>
      <c r="G415">
        <f>_xlfn.XLOOKUP(A415,'BBG Data'!A:A,'BBG Data'!C:C)</f>
        <v>1980.9</v>
      </c>
      <c r="H415" s="2">
        <f t="shared" si="36"/>
        <v>3375086525.448792</v>
      </c>
      <c r="I415" s="21">
        <v>292641978</v>
      </c>
      <c r="J415" s="2">
        <f>J414-$J$1*J414*_xlfn.XLOOKUP(A415,'BBG Data'!A:A,'BBG Data'!F:F)</f>
        <v>8202772037.6179876</v>
      </c>
      <c r="K415" s="2">
        <f>K414-K414*L415/360*_xlfn.XLOOKUP(A415,'BBG Data'!A:A,'BBG Data'!J:J)</f>
        <v>656550247.18319988</v>
      </c>
      <c r="L415" s="2">
        <v>90</v>
      </c>
      <c r="M415" s="2">
        <f>M414-M414*$M$1*_xlfn.XLOOKUP(A415,'BBG Data'!A:A,'BBG Data'!F:F)</f>
        <v>8233229171.3479919</v>
      </c>
      <c r="N415" s="2">
        <f>N414-N414*O415/360*_xlfn.XLOOKUP('Tether Assets'!A415,'BBG Data'!A:A,'BBG Data'!V:V)</f>
        <v>57308435428.920456</v>
      </c>
      <c r="O415">
        <v>90</v>
      </c>
      <c r="P415" s="2">
        <f>P414-P414*Q415/360*_xlfn.XLOOKUP(A415,'BBG Data'!A:A,'BBG Data'!AF:AF)</f>
        <v>82071967.731044546</v>
      </c>
      <c r="Q415" s="2">
        <v>450</v>
      </c>
      <c r="R415" s="21">
        <v>5168269890</v>
      </c>
      <c r="S415" s="2">
        <f>S414-S414*T415/360*_xlfn.XLOOKUP('Tether Assets'!A415,'BBG Data'!A:A,'BBG Data'!AB:AB)</f>
        <v>94120913.155411392</v>
      </c>
      <c r="T415" s="15">
        <v>150</v>
      </c>
      <c r="U415" s="21">
        <f t="shared" si="34"/>
        <v>2257992725</v>
      </c>
      <c r="V415" s="2">
        <f t="shared" si="37"/>
        <v>87807211224.362061</v>
      </c>
      <c r="W415" s="25">
        <f t="shared" si="38"/>
        <v>9.6750755401065966E-2</v>
      </c>
      <c r="X415" s="2">
        <f t="shared" si="39"/>
        <v>0.65266206077867395</v>
      </c>
      <c r="Y415" s="13">
        <f>USDT_FinalReserves!G414/USDT_FinalReserves!$F414</f>
        <v>3.9260219967575692E-2</v>
      </c>
      <c r="Z415" s="2">
        <v>90899008318.313583</v>
      </c>
      <c r="AA415" s="2">
        <v>87330293256.9021</v>
      </c>
    </row>
    <row r="416" spans="1:27" s="2" customFormat="1" x14ac:dyDescent="0.3">
      <c r="A416" s="1">
        <v>45247</v>
      </c>
      <c r="B416">
        <v>0</v>
      </c>
      <c r="C416" s="20">
        <v>59391.370617875138</v>
      </c>
      <c r="D416" s="20">
        <f>_xlfn.XLOOKUP(A416,'BBG Data'!A:A,'BBG Data'!B:B)</f>
        <v>36418.61</v>
      </c>
      <c r="E416" s="21">
        <f t="shared" si="35"/>
        <v>2162951163.8978539</v>
      </c>
      <c r="F416" s="21">
        <v>1703814.6930429561</v>
      </c>
      <c r="G416">
        <f>_xlfn.XLOOKUP(A416,'BBG Data'!A:A,'BBG Data'!C:C)</f>
        <v>1980.82</v>
      </c>
      <c r="H416" s="2">
        <f t="shared" si="36"/>
        <v>3374950220.2733483</v>
      </c>
      <c r="I416" s="21">
        <v>292641978</v>
      </c>
      <c r="J416" s="2">
        <f>J415-$J$1*J415*_xlfn.XLOOKUP(A416,'BBG Data'!A:A,'BBG Data'!F:F)</f>
        <v>8202772037.6179876</v>
      </c>
      <c r="K416" s="2">
        <f>K415-K415*L416/360*_xlfn.XLOOKUP(A416,'BBG Data'!A:A,'BBG Data'!J:J)</f>
        <v>656578150.56870508</v>
      </c>
      <c r="L416" s="2">
        <v>90</v>
      </c>
      <c r="M416" s="2">
        <f>M415-M415*$M$1*_xlfn.XLOOKUP(A416,'BBG Data'!A:A,'BBG Data'!F:F)</f>
        <v>8233229171.3479919</v>
      </c>
      <c r="N416" s="2">
        <f>N415-N415*O416/360*_xlfn.XLOOKUP('Tether Assets'!A416,'BBG Data'!A:A,'BBG Data'!V:V)</f>
        <v>57437379408.635521</v>
      </c>
      <c r="O416">
        <v>90</v>
      </c>
      <c r="P416" s="2">
        <f>P415-P415*Q416/360*_xlfn.XLOOKUP(A416,'BBG Data'!A:A,'BBG Data'!AF:AF)</f>
        <v>81353838.013397843</v>
      </c>
      <c r="Q416" s="2">
        <v>450</v>
      </c>
      <c r="R416" s="21">
        <v>5168269890</v>
      </c>
      <c r="S416" s="2">
        <f>S415-S415*T416/360*_xlfn.XLOOKUP('Tether Assets'!A416,'BBG Data'!A:A,'BBG Data'!AB:AB)</f>
        <v>94430727.827881292</v>
      </c>
      <c r="T416" s="15">
        <v>150</v>
      </c>
      <c r="U416" s="21">
        <f t="shared" si="34"/>
        <v>2257992725</v>
      </c>
      <c r="V416" s="2">
        <f t="shared" si="37"/>
        <v>87962549311.182693</v>
      </c>
      <c r="W416" s="25">
        <f t="shared" si="38"/>
        <v>9.6579897719471439E-2</v>
      </c>
      <c r="X416" s="2">
        <f t="shared" si="39"/>
        <v>0.65297538393800847</v>
      </c>
      <c r="Y416" s="13">
        <f>USDT_FinalReserves!G415/USDT_FinalReserves!$F415</f>
        <v>3.9105735689362583E-2</v>
      </c>
      <c r="Z416" s="2">
        <v>90992018642.168594</v>
      </c>
      <c r="AA416" s="2">
        <v>87433708811.306396</v>
      </c>
    </row>
    <row r="417" spans="1:27" s="2" customFormat="1" x14ac:dyDescent="0.3">
      <c r="A417" s="1">
        <v>45248</v>
      </c>
      <c r="B417">
        <v>0</v>
      </c>
      <c r="C417" s="20">
        <v>59391.370617875138</v>
      </c>
      <c r="D417" s="20">
        <f>_xlfn.XLOOKUP(A417,'BBG Data'!A:A,'BBG Data'!B:B)</f>
        <v>36566.589999999997</v>
      </c>
      <c r="E417" s="21">
        <f t="shared" si="35"/>
        <v>2171739898.9218864</v>
      </c>
      <c r="F417" s="21">
        <v>1703814.6930429561</v>
      </c>
      <c r="G417">
        <f>_xlfn.XLOOKUP(A417,'BBG Data'!A:A,'BBG Data'!C:C)</f>
        <v>1980.82</v>
      </c>
      <c r="H417" s="2">
        <f t="shared" si="36"/>
        <v>3374950220.2733483</v>
      </c>
      <c r="I417" s="21">
        <v>292641978</v>
      </c>
      <c r="J417" s="2">
        <f>J416-$J$1*J416*_xlfn.XLOOKUP(A417,'BBG Data'!A:A,'BBG Data'!F:F)</f>
        <v>8202772037.6179876</v>
      </c>
      <c r="K417" s="2">
        <f>K416-K416*L417/360*_xlfn.XLOOKUP(A417,'BBG Data'!A:A,'BBG Data'!J:J)</f>
        <v>656578150.56870508</v>
      </c>
      <c r="L417" s="2">
        <v>90</v>
      </c>
      <c r="M417" s="2">
        <f>M416-M416*$M$1*_xlfn.XLOOKUP(A417,'BBG Data'!A:A,'BBG Data'!F:F)</f>
        <v>8233229171.3479919</v>
      </c>
      <c r="N417" s="2">
        <f>N416-N416*O417/360*_xlfn.XLOOKUP('Tether Assets'!A417,'BBG Data'!A:A,'BBG Data'!V:V)</f>
        <v>57437379408.635521</v>
      </c>
      <c r="O417">
        <v>90</v>
      </c>
      <c r="P417" s="2">
        <f>P416-P416*Q417/360*_xlfn.XLOOKUP(A417,'BBG Data'!A:A,'BBG Data'!AF:AF)</f>
        <v>81353838.013397843</v>
      </c>
      <c r="Q417" s="2">
        <v>450</v>
      </c>
      <c r="R417" s="21">
        <v>5168269890</v>
      </c>
      <c r="S417" s="2">
        <f>S416-S416*T417/360*_xlfn.XLOOKUP('Tether Assets'!A417,'BBG Data'!A:A,'BBG Data'!AB:AB)</f>
        <v>94430727.827881292</v>
      </c>
      <c r="T417" s="15">
        <v>150</v>
      </c>
      <c r="U417" s="21">
        <f t="shared" si="34"/>
        <v>2257992725</v>
      </c>
      <c r="V417" s="2">
        <f t="shared" si="37"/>
        <v>87971338046.206726</v>
      </c>
      <c r="W417" s="25">
        <f t="shared" si="38"/>
        <v>9.6570248950354626E-2</v>
      </c>
      <c r="X417" s="2">
        <f t="shared" si="39"/>
        <v>0.65291014874033948</v>
      </c>
      <c r="Y417" s="13">
        <f>USDT_FinalReserves!G416/USDT_FinalReserves!$F416</f>
        <v>3.7502003224631174E-2</v>
      </c>
      <c r="Z417" s="2">
        <v>90987729957.066681</v>
      </c>
      <c r="AA417" s="2">
        <v>87575507814.814896</v>
      </c>
    </row>
    <row r="418" spans="1:27" s="2" customFormat="1" x14ac:dyDescent="0.3">
      <c r="A418" s="1">
        <v>45249</v>
      </c>
      <c r="B418">
        <v>0</v>
      </c>
      <c r="C418" s="20">
        <v>59391.370617875138</v>
      </c>
      <c r="D418" s="20">
        <f>_xlfn.XLOOKUP(A418,'BBG Data'!A:A,'BBG Data'!B:B)</f>
        <v>37007.99</v>
      </c>
      <c r="E418" s="21">
        <f t="shared" si="35"/>
        <v>2197955249.9126167</v>
      </c>
      <c r="F418" s="21">
        <v>1703814.6930429561</v>
      </c>
      <c r="G418">
        <f>_xlfn.XLOOKUP(A418,'BBG Data'!A:A,'BBG Data'!C:C)</f>
        <v>1980.82</v>
      </c>
      <c r="H418" s="2">
        <f t="shared" si="36"/>
        <v>3374950220.2733483</v>
      </c>
      <c r="I418" s="21">
        <v>292641978</v>
      </c>
      <c r="J418" s="2">
        <f>J417-$J$1*J417*_xlfn.XLOOKUP(A418,'BBG Data'!A:A,'BBG Data'!F:F)</f>
        <v>8202772037.6179876</v>
      </c>
      <c r="K418" s="2">
        <f>K417-K417*L418/360*_xlfn.XLOOKUP(A418,'BBG Data'!A:A,'BBG Data'!J:J)</f>
        <v>656578150.56870508</v>
      </c>
      <c r="L418" s="2">
        <v>90</v>
      </c>
      <c r="M418" s="2">
        <f>M417-M417*$M$1*_xlfn.XLOOKUP(A418,'BBG Data'!A:A,'BBG Data'!F:F)</f>
        <v>8233229171.3479919</v>
      </c>
      <c r="N418" s="2">
        <f>N417-N417*O418/360*_xlfn.XLOOKUP('Tether Assets'!A418,'BBG Data'!A:A,'BBG Data'!V:V)</f>
        <v>57437379408.635521</v>
      </c>
      <c r="O418">
        <v>90</v>
      </c>
      <c r="P418" s="2">
        <f>P417-P417*Q418/360*_xlfn.XLOOKUP(A418,'BBG Data'!A:A,'BBG Data'!AF:AF)</f>
        <v>81353838.013397843</v>
      </c>
      <c r="Q418" s="2">
        <v>450</v>
      </c>
      <c r="R418" s="21">
        <v>5168269890</v>
      </c>
      <c r="S418" s="2">
        <f>S417-S417*T418/360*_xlfn.XLOOKUP('Tether Assets'!A418,'BBG Data'!A:A,'BBG Data'!AB:AB)</f>
        <v>94430727.827881292</v>
      </c>
      <c r="T418" s="15">
        <v>150</v>
      </c>
      <c r="U418" s="21">
        <f t="shared" si="34"/>
        <v>2257992725</v>
      </c>
      <c r="V418" s="2">
        <f t="shared" si="37"/>
        <v>87997553397.197449</v>
      </c>
      <c r="W418" s="25">
        <f t="shared" si="38"/>
        <v>9.6541479707645483E-2</v>
      </c>
      <c r="X418" s="2">
        <f t="shared" si="39"/>
        <v>0.65271564027898066</v>
      </c>
      <c r="Y418" s="13">
        <f>USDT_FinalReserves!G417/USDT_FinalReserves!$F417</f>
        <v>3.7692602134716716E-2</v>
      </c>
      <c r="Z418" s="2">
        <v>91182432165.510269</v>
      </c>
      <c r="AA418" s="2">
        <v>87745529028.219894</v>
      </c>
    </row>
    <row r="419" spans="1:27" s="2" customFormat="1" x14ac:dyDescent="0.3">
      <c r="A419" s="1">
        <v>45250</v>
      </c>
      <c r="B419">
        <v>0</v>
      </c>
      <c r="C419" s="20">
        <v>59391.370617875138</v>
      </c>
      <c r="D419" s="20">
        <f>_xlfn.XLOOKUP(A419,'BBG Data'!A:A,'BBG Data'!B:B)</f>
        <v>37426.449999999997</v>
      </c>
      <c r="E419" s="21">
        <f t="shared" si="35"/>
        <v>2222808162.8613729</v>
      </c>
      <c r="F419" s="21">
        <v>1703814.6930429561</v>
      </c>
      <c r="G419">
        <f>_xlfn.XLOOKUP(A419,'BBG Data'!A:A,'BBG Data'!C:C)</f>
        <v>1978.07</v>
      </c>
      <c r="H419" s="2">
        <f t="shared" si="36"/>
        <v>3370264729.8674798</v>
      </c>
      <c r="I419" s="21">
        <v>292641978</v>
      </c>
      <c r="J419" s="2">
        <f>J418-$J$1*J418*_xlfn.XLOOKUP(A419,'BBG Data'!A:A,'BBG Data'!F:F)</f>
        <v>8202999892.3968105</v>
      </c>
      <c r="K419" s="2">
        <f>K418-K418*L419/360*_xlfn.XLOOKUP(A419,'BBG Data'!A:A,'BBG Data'!J:J)</f>
        <v>655826368.58630395</v>
      </c>
      <c r="L419" s="2">
        <v>90</v>
      </c>
      <c r="M419" s="2">
        <f>M418-M418*$M$1*_xlfn.XLOOKUP(A419,'BBG Data'!A:A,'BBG Data'!F:F)</f>
        <v>8233686572.9686222</v>
      </c>
      <c r="N419" s="2">
        <f>N418-N418*O419/360*_xlfn.XLOOKUP('Tether Assets'!A419,'BBG Data'!A:A,'BBG Data'!V:V)</f>
        <v>57336863994.67041</v>
      </c>
      <c r="O419">
        <v>90</v>
      </c>
      <c r="P419" s="2">
        <f>P418-P418*Q419/360*_xlfn.XLOOKUP(A419,'BBG Data'!A:A,'BBG Data'!AF:AF)</f>
        <v>80336915.038230389</v>
      </c>
      <c r="Q419" s="2">
        <v>450</v>
      </c>
      <c r="R419" s="21">
        <v>5168269890</v>
      </c>
      <c r="S419" s="2">
        <f>S418-S418*T419/360*_xlfn.XLOOKUP('Tether Assets'!A419,'BBG Data'!A:A,'BBG Data'!AB:AB)</f>
        <v>94041201.075591281</v>
      </c>
      <c r="T419" s="15">
        <v>150</v>
      </c>
      <c r="U419" s="21">
        <f t="shared" si="34"/>
        <v>2257992725</v>
      </c>
      <c r="V419" s="2">
        <f t="shared" si="37"/>
        <v>87915732430.464813</v>
      </c>
      <c r="W419" s="25">
        <f t="shared" si="38"/>
        <v>9.6633920181649721E-2</v>
      </c>
      <c r="X419" s="2">
        <f t="shared" si="39"/>
        <v>0.65217979091535017</v>
      </c>
      <c r="Y419" s="13">
        <f>USDT_FinalReserves!G418/USDT_FinalReserves!$F418</f>
        <v>3.6509973467566063E-2</v>
      </c>
      <c r="Z419" s="2">
        <v>91043881127.547089</v>
      </c>
      <c r="AA419" s="2">
        <v>87719871443.196106</v>
      </c>
    </row>
    <row r="420" spans="1:27" s="2" customFormat="1" x14ac:dyDescent="0.3">
      <c r="A420" s="1">
        <v>45251</v>
      </c>
      <c r="B420">
        <v>0</v>
      </c>
      <c r="C420" s="20">
        <v>59391.370617875138</v>
      </c>
      <c r="D420" s="20">
        <f>_xlfn.XLOOKUP(A420,'BBG Data'!A:A,'BBG Data'!B:B)</f>
        <v>36841.040000000001</v>
      </c>
      <c r="E420" s="21">
        <f t="shared" si="35"/>
        <v>2188039860.5879626</v>
      </c>
      <c r="F420" s="21">
        <v>1703814.6930429561</v>
      </c>
      <c r="G420">
        <f>_xlfn.XLOOKUP(A420,'BBG Data'!A:A,'BBG Data'!C:C)</f>
        <v>1998.29</v>
      </c>
      <c r="H420" s="2">
        <f t="shared" si="36"/>
        <v>3404715862.9608088</v>
      </c>
      <c r="I420" s="21">
        <v>292641978</v>
      </c>
      <c r="J420" s="2">
        <f>J419-$J$1*J419*_xlfn.XLOOKUP(A420,'BBG Data'!A:A,'BBG Data'!F:F)</f>
        <v>8202999892.3968105</v>
      </c>
      <c r="K420" s="2">
        <f>K419-K419*L420/360*_xlfn.XLOOKUP(A420,'BBG Data'!A:A,'BBG Data'!J:J)</f>
        <v>654759011.17142963</v>
      </c>
      <c r="L420" s="2">
        <v>90</v>
      </c>
      <c r="M420" s="2">
        <f>M419-M419*$M$1*_xlfn.XLOOKUP(A420,'BBG Data'!A:A,'BBG Data'!F:F)</f>
        <v>8233686572.9686222</v>
      </c>
      <c r="N420" s="2">
        <f>N419-N419*O420/360*_xlfn.XLOOKUP('Tether Assets'!A420,'BBG Data'!A:A,'BBG Data'!V:V)</f>
        <v>57465871938.658424</v>
      </c>
      <c r="O420">
        <v>90</v>
      </c>
      <c r="P420" s="2">
        <f>P419-P419*Q420/360*_xlfn.XLOOKUP(A420,'BBG Data'!A:A,'BBG Data'!AF:AF)</f>
        <v>80738599.613421589</v>
      </c>
      <c r="Q420" s="2">
        <v>450</v>
      </c>
      <c r="R420" s="21">
        <v>5168269890</v>
      </c>
      <c r="S420" s="2">
        <f>S419-S419*T420/360*_xlfn.XLOOKUP('Tether Assets'!A420,'BBG Data'!A:A,'BBG Data'!AB:AB)</f>
        <v>96870273.874615297</v>
      </c>
      <c r="T420" s="15">
        <v>150</v>
      </c>
      <c r="U420" s="21">
        <f t="shared" si="34"/>
        <v>2257992725</v>
      </c>
      <c r="V420" s="2">
        <f t="shared" si="37"/>
        <v>88046586605.232101</v>
      </c>
      <c r="W420" s="25">
        <f t="shared" si="38"/>
        <v>9.6490303576311082E-2</v>
      </c>
      <c r="X420" s="2">
        <f t="shared" si="39"/>
        <v>0.65267574989946919</v>
      </c>
      <c r="Y420" s="13">
        <f>USDT_FinalReserves!G419/USDT_FinalReserves!$F419</f>
        <v>3.8836435915568845E-2</v>
      </c>
      <c r="Z420" s="2">
        <v>91283889021.205139</v>
      </c>
      <c r="AA420" s="2">
        <v>87738748115.109207</v>
      </c>
    </row>
    <row r="421" spans="1:27" s="2" customFormat="1" x14ac:dyDescent="0.3">
      <c r="A421" s="1">
        <v>45252</v>
      </c>
      <c r="B421">
        <v>0</v>
      </c>
      <c r="C421" s="20">
        <v>59391.370617875138</v>
      </c>
      <c r="D421" s="20">
        <f>_xlfn.XLOOKUP(A421,'BBG Data'!A:A,'BBG Data'!B:B)</f>
        <v>37625</v>
      </c>
      <c r="E421" s="21">
        <f t="shared" si="35"/>
        <v>2234600319.4975519</v>
      </c>
      <c r="F421" s="21">
        <v>1703814.6930429561</v>
      </c>
      <c r="G421">
        <f>_xlfn.XLOOKUP(A421,'BBG Data'!A:A,'BBG Data'!C:C)</f>
        <v>1990.17</v>
      </c>
      <c r="H421" s="2">
        <f t="shared" si="36"/>
        <v>3390880887.6532998</v>
      </c>
      <c r="I421" s="21">
        <v>292641978</v>
      </c>
      <c r="J421" s="2">
        <f>J420-$J$1*J420*_xlfn.XLOOKUP(A421,'BBG Data'!A:A,'BBG Data'!F:F)</f>
        <v>8202999892.3968105</v>
      </c>
      <c r="K421" s="2">
        <f>K420-K420*L421/360*_xlfn.XLOOKUP(A421,'BBG Data'!A:A,'BBG Data'!J:J)</f>
        <v>654487286.18179357</v>
      </c>
      <c r="L421" s="2">
        <v>90</v>
      </c>
      <c r="M421" s="2">
        <f>M420-M420*$M$1*_xlfn.XLOOKUP(A421,'BBG Data'!A:A,'BBG Data'!F:F)</f>
        <v>8233686572.9686222</v>
      </c>
      <c r="N421" s="2">
        <f>N420-N420*O421/360*_xlfn.XLOOKUP('Tether Assets'!A421,'BBG Data'!A:A,'BBG Data'!V:V)</f>
        <v>57034877899.118484</v>
      </c>
      <c r="O421">
        <v>90</v>
      </c>
      <c r="P421" s="2">
        <f>P420-P420*Q421/360*_xlfn.XLOOKUP(A421,'BBG Data'!A:A,'BBG Data'!AF:AF)</f>
        <v>79729367.118253753</v>
      </c>
      <c r="Q421" s="2">
        <v>450</v>
      </c>
      <c r="R421" s="21">
        <v>5168269890</v>
      </c>
      <c r="S421" s="2">
        <f>S420-S420*T421/360*_xlfn.XLOOKUP('Tether Assets'!A421,'BBG Data'!A:A,'BBG Data'!AB:AB)</f>
        <v>95005521.10252896</v>
      </c>
      <c r="T421" s="15">
        <v>150</v>
      </c>
      <c r="U421" s="21">
        <f t="shared" si="34"/>
        <v>2257992725</v>
      </c>
      <c r="V421" s="2">
        <f t="shared" si="37"/>
        <v>87645172339.037354</v>
      </c>
      <c r="W421" s="25">
        <f t="shared" si="38"/>
        <v>9.693222848068761E-2</v>
      </c>
      <c r="X421" s="2">
        <f t="shared" si="39"/>
        <v>0.65074751269232234</v>
      </c>
      <c r="Y421" s="13">
        <f>USDT_FinalReserves!G420/USDT_FinalReserves!$F420</f>
        <v>3.2997161279945141E-2</v>
      </c>
      <c r="Z421" s="2">
        <v>90923415206.113235</v>
      </c>
      <c r="AA421" s="2">
        <v>87923200610.433701</v>
      </c>
    </row>
    <row r="422" spans="1:27" s="2" customFormat="1" x14ac:dyDescent="0.3">
      <c r="A422" s="1">
        <v>45253</v>
      </c>
      <c r="B422">
        <v>0</v>
      </c>
      <c r="C422" s="20">
        <v>59391.370617875138</v>
      </c>
      <c r="D422" s="20">
        <f>_xlfn.XLOOKUP(A422,'BBG Data'!A:A,'BBG Data'!B:B)</f>
        <v>37253.9</v>
      </c>
      <c r="E422" s="21">
        <f t="shared" si="35"/>
        <v>2212560181.8612585</v>
      </c>
      <c r="F422" s="21">
        <v>1703814.6930429561</v>
      </c>
      <c r="G422">
        <f>_xlfn.XLOOKUP(A422,'BBG Data'!A:A,'BBG Data'!C:C)</f>
        <v>1992.25</v>
      </c>
      <c r="H422" s="2">
        <f t="shared" si="36"/>
        <v>3394424822.2148294</v>
      </c>
      <c r="I422" s="21">
        <v>292641978</v>
      </c>
      <c r="J422" s="2">
        <f>J421-$J$1*J421*_xlfn.XLOOKUP(A422,'BBG Data'!A:A,'BBG Data'!F:F)</f>
        <v>8202999892.3968105</v>
      </c>
      <c r="K422" s="2">
        <f>K421-K421*L422/360*_xlfn.XLOOKUP(A422,'BBG Data'!A:A,'BBG Data'!J:J)</f>
        <v>654487286.18179357</v>
      </c>
      <c r="L422" s="2">
        <v>90</v>
      </c>
      <c r="M422" s="2">
        <f>M421-M421*$M$1*_xlfn.XLOOKUP(A422,'BBG Data'!A:A,'BBG Data'!F:F)</f>
        <v>8233686572.9686222</v>
      </c>
      <c r="N422" s="2">
        <f>N421-N421*O422/360*_xlfn.XLOOKUP('Tether Assets'!A422,'BBG Data'!A:A,'BBG Data'!V:V)</f>
        <v>57034877899.118484</v>
      </c>
      <c r="O422">
        <v>90</v>
      </c>
      <c r="P422" s="2">
        <f>P421-P421*Q422/360*_xlfn.XLOOKUP(A422,'BBG Data'!A:A,'BBG Data'!AF:AF)</f>
        <v>79729367.118253753</v>
      </c>
      <c r="Q422" s="2">
        <v>450</v>
      </c>
      <c r="R422" s="21">
        <v>5168269890</v>
      </c>
      <c r="S422" s="2">
        <f>S421-S421*T422/360*_xlfn.XLOOKUP('Tether Assets'!A422,'BBG Data'!A:A,'BBG Data'!AB:AB)</f>
        <v>95005521.10252896</v>
      </c>
      <c r="T422" s="15">
        <v>150</v>
      </c>
      <c r="U422" s="21">
        <f t="shared" si="34"/>
        <v>2257992725</v>
      </c>
      <c r="V422" s="2">
        <f t="shared" si="37"/>
        <v>87626676135.96257</v>
      </c>
      <c r="W422" s="25">
        <f t="shared" si="38"/>
        <v>9.6952688895957595E-2</v>
      </c>
      <c r="X422" s="2">
        <f t="shared" si="39"/>
        <v>0.65088487221200197</v>
      </c>
      <c r="Y422" s="13">
        <f>USDT_FinalReserves!G421/USDT_FinalReserves!$F421</f>
        <v>3.7202651725019908E-2</v>
      </c>
      <c r="Z422" s="2">
        <v>91810608970.462616</v>
      </c>
      <c r="AA422" s="2">
        <v>88395010860.272507</v>
      </c>
    </row>
    <row r="423" spans="1:27" s="2" customFormat="1" x14ac:dyDescent="0.3">
      <c r="A423" s="1">
        <v>45254</v>
      </c>
      <c r="B423">
        <v>0</v>
      </c>
      <c r="C423" s="20">
        <v>59391.370617875138</v>
      </c>
      <c r="D423" s="20">
        <f>_xlfn.XLOOKUP(A423,'BBG Data'!A:A,'BBG Data'!B:B)</f>
        <v>37858.25</v>
      </c>
      <c r="E423" s="21">
        <f t="shared" si="35"/>
        <v>2248453356.6941714</v>
      </c>
      <c r="F423" s="21">
        <v>1703814.6930429561</v>
      </c>
      <c r="G423">
        <f>_xlfn.XLOOKUP(A423,'BBG Data'!A:A,'BBG Data'!C:C)</f>
        <v>2000.82</v>
      </c>
      <c r="H423" s="2">
        <f t="shared" si="36"/>
        <v>3409026514.1342072</v>
      </c>
      <c r="I423" s="21">
        <v>292641978</v>
      </c>
      <c r="J423" s="2">
        <f>J422-$J$1*J422*_xlfn.XLOOKUP(A423,'BBG Data'!A:A,'BBG Data'!F:F)</f>
        <v>8202772031.2886887</v>
      </c>
      <c r="K423" s="2">
        <f>K422-K422*L423/360*_xlfn.XLOOKUP(A423,'BBG Data'!A:A,'BBG Data'!J:J)</f>
        <v>653358295.61312985</v>
      </c>
      <c r="L423" s="2">
        <v>90</v>
      </c>
      <c r="M423" s="2">
        <f>M422-M422*$M$1*_xlfn.XLOOKUP(A423,'BBG Data'!A:A,'BBG Data'!F:F)</f>
        <v>8233229145.9367905</v>
      </c>
      <c r="N423" s="2">
        <f>N422-N422*O423/360*_xlfn.XLOOKUP('Tether Assets'!A423,'BBG Data'!A:A,'BBG Data'!V:V)</f>
        <v>57234499971.765404</v>
      </c>
      <c r="O423">
        <v>90</v>
      </c>
      <c r="P423" s="2">
        <f>P422-P422*Q423/360*_xlfn.XLOOKUP(A423,'BBG Data'!A:A,'BBG Data'!AF:AF)</f>
        <v>78433764.902582139</v>
      </c>
      <c r="Q423" s="2">
        <v>450</v>
      </c>
      <c r="R423" s="21">
        <v>5168269890</v>
      </c>
      <c r="S423" s="2">
        <f>S422-S422*T423/360*_xlfn.XLOOKUP('Tether Assets'!A423,'BBG Data'!A:A,'BBG Data'!AB:AB)</f>
        <v>94574037.694188327</v>
      </c>
      <c r="T423" s="15">
        <v>150</v>
      </c>
      <c r="U423" s="21">
        <f t="shared" si="34"/>
        <v>2257992725</v>
      </c>
      <c r="V423" s="2">
        <f t="shared" si="37"/>
        <v>87873251711.029144</v>
      </c>
      <c r="W423" s="25">
        <f t="shared" si="38"/>
        <v>9.6678043020711535E-2</v>
      </c>
      <c r="X423" s="2">
        <f t="shared" si="39"/>
        <v>0.65133016995866777</v>
      </c>
      <c r="Y423" s="13">
        <f>USDT_FinalReserves!G422/USDT_FinalReserves!$F422</f>
        <v>4.0106910324713661E-2</v>
      </c>
      <c r="Z423" s="2">
        <v>92220601724.25087</v>
      </c>
      <c r="AA423" s="2">
        <v>88521918320.805206</v>
      </c>
    </row>
    <row r="424" spans="1:27" s="2" customFormat="1" x14ac:dyDescent="0.3">
      <c r="A424" s="1">
        <v>45255</v>
      </c>
      <c r="B424">
        <v>0</v>
      </c>
      <c r="C424" s="20">
        <v>59391.370617875138</v>
      </c>
      <c r="D424" s="20">
        <f>_xlfn.XLOOKUP(A424,'BBG Data'!A:A,'BBG Data'!B:B)</f>
        <v>37813.68</v>
      </c>
      <c r="E424" s="21">
        <f t="shared" si="35"/>
        <v>2245806283.3057327</v>
      </c>
      <c r="F424" s="21">
        <v>1703814.6930429561</v>
      </c>
      <c r="G424">
        <f>_xlfn.XLOOKUP(A424,'BBG Data'!A:A,'BBG Data'!C:C)</f>
        <v>2000.82</v>
      </c>
      <c r="H424" s="2">
        <f t="shared" si="36"/>
        <v>3409026514.1342072</v>
      </c>
      <c r="I424" s="21">
        <v>292641978</v>
      </c>
      <c r="J424" s="2">
        <f>J423-$J$1*J423*_xlfn.XLOOKUP(A424,'BBG Data'!A:A,'BBG Data'!F:F)</f>
        <v>8202772031.2886887</v>
      </c>
      <c r="K424" s="2">
        <f>K423-K423*L424/360*_xlfn.XLOOKUP(A424,'BBG Data'!A:A,'BBG Data'!J:J)</f>
        <v>653358295.61312985</v>
      </c>
      <c r="L424" s="2">
        <v>90</v>
      </c>
      <c r="M424" s="2">
        <f>M423-M423*$M$1*_xlfn.XLOOKUP(A424,'BBG Data'!A:A,'BBG Data'!F:F)</f>
        <v>8233229145.9367905</v>
      </c>
      <c r="N424" s="2">
        <f>N423-N423*O424/360*_xlfn.XLOOKUP('Tether Assets'!A424,'BBG Data'!A:A,'BBG Data'!V:V)</f>
        <v>57234499971.765404</v>
      </c>
      <c r="O424">
        <v>90</v>
      </c>
      <c r="P424" s="2">
        <f>P423-P423*Q424/360*_xlfn.XLOOKUP(A424,'BBG Data'!A:A,'BBG Data'!AF:AF)</f>
        <v>78433764.902582139</v>
      </c>
      <c r="Q424" s="2">
        <v>450</v>
      </c>
      <c r="R424" s="21">
        <v>5168269890</v>
      </c>
      <c r="S424" s="2">
        <f>S423-S423*T424/360*_xlfn.XLOOKUP('Tether Assets'!A424,'BBG Data'!A:A,'BBG Data'!AB:AB)</f>
        <v>94574037.694188327</v>
      </c>
      <c r="T424" s="15">
        <v>150</v>
      </c>
      <c r="U424" s="21">
        <f t="shared" si="34"/>
        <v>2257992725</v>
      </c>
      <c r="V424" s="2">
        <f t="shared" si="37"/>
        <v>87870604637.640717</v>
      </c>
      <c r="W424" s="25">
        <f t="shared" si="38"/>
        <v>9.6680955415316988E-2</v>
      </c>
      <c r="X424" s="2">
        <f t="shared" si="39"/>
        <v>0.65134979106821955</v>
      </c>
      <c r="Y424" s="13">
        <f>USDT_FinalReserves!G423/USDT_FinalReserves!$F423</f>
        <v>3.7376837872628965E-2</v>
      </c>
      <c r="Z424" s="2">
        <v>92025721561.275391</v>
      </c>
      <c r="AA424" s="2">
        <v>88586091086.367905</v>
      </c>
    </row>
    <row r="425" spans="1:27" s="2" customFormat="1" x14ac:dyDescent="0.3">
      <c r="A425" s="1">
        <v>45256</v>
      </c>
      <c r="B425">
        <v>0</v>
      </c>
      <c r="C425" s="20">
        <v>59391.370617875138</v>
      </c>
      <c r="D425" s="20">
        <f>_xlfn.XLOOKUP(A425,'BBG Data'!A:A,'BBG Data'!B:B)</f>
        <v>37627.25</v>
      </c>
      <c r="E425" s="21">
        <f t="shared" si="35"/>
        <v>2234733950.0814424</v>
      </c>
      <c r="F425" s="21">
        <v>1703814.6930429561</v>
      </c>
      <c r="G425">
        <f>_xlfn.XLOOKUP(A425,'BBG Data'!A:A,'BBG Data'!C:C)</f>
        <v>2000.82</v>
      </c>
      <c r="H425" s="2">
        <f t="shared" si="36"/>
        <v>3409026514.1342072</v>
      </c>
      <c r="I425" s="21">
        <v>292641978</v>
      </c>
      <c r="J425" s="2">
        <f>J424-$J$1*J424*_xlfn.XLOOKUP(A425,'BBG Data'!A:A,'BBG Data'!F:F)</f>
        <v>8202772031.2886887</v>
      </c>
      <c r="K425" s="2">
        <f>K424-K424*L425/360*_xlfn.XLOOKUP(A425,'BBG Data'!A:A,'BBG Data'!J:J)</f>
        <v>653358295.61312985</v>
      </c>
      <c r="L425" s="2">
        <v>90</v>
      </c>
      <c r="M425" s="2">
        <f>M424-M424*$M$1*_xlfn.XLOOKUP(A425,'BBG Data'!A:A,'BBG Data'!F:F)</f>
        <v>8233229145.9367905</v>
      </c>
      <c r="N425" s="2">
        <f>N424-N424*O425/360*_xlfn.XLOOKUP('Tether Assets'!A425,'BBG Data'!A:A,'BBG Data'!V:V)</f>
        <v>57234499971.765404</v>
      </c>
      <c r="O425">
        <v>90</v>
      </c>
      <c r="P425" s="2">
        <f>P424-P424*Q425/360*_xlfn.XLOOKUP(A425,'BBG Data'!A:A,'BBG Data'!AF:AF)</f>
        <v>78433764.902582139</v>
      </c>
      <c r="Q425" s="2">
        <v>450</v>
      </c>
      <c r="R425" s="21">
        <v>5168269890</v>
      </c>
      <c r="S425" s="2">
        <f>S424-S424*T425/360*_xlfn.XLOOKUP('Tether Assets'!A425,'BBG Data'!A:A,'BBG Data'!AB:AB)</f>
        <v>94574037.694188327</v>
      </c>
      <c r="T425" s="15">
        <v>150</v>
      </c>
      <c r="U425" s="21">
        <f t="shared" si="34"/>
        <v>2257992725</v>
      </c>
      <c r="V425" s="2">
        <f t="shared" si="37"/>
        <v>87859532304.416412</v>
      </c>
      <c r="W425" s="25">
        <f t="shared" si="38"/>
        <v>9.6693139451889065E-2</v>
      </c>
      <c r="X425" s="2">
        <f t="shared" si="39"/>
        <v>0.65143187620734022</v>
      </c>
      <c r="Y425" s="13">
        <f>USDT_FinalReserves!G424/USDT_FinalReserves!$F424</f>
        <v>3.7284526579686277E-2</v>
      </c>
      <c r="Z425" s="2">
        <v>92218117529.128311</v>
      </c>
      <c r="AA425" s="2">
        <v>88779808674.984894</v>
      </c>
    </row>
    <row r="426" spans="1:27" s="2" customFormat="1" x14ac:dyDescent="0.3">
      <c r="A426" s="1">
        <v>45257</v>
      </c>
      <c r="B426">
        <v>0</v>
      </c>
      <c r="C426" s="20">
        <v>59391.370617875138</v>
      </c>
      <c r="D426" s="20">
        <f>_xlfn.XLOOKUP(A426,'BBG Data'!A:A,'BBG Data'!B:B)</f>
        <v>37032.559999999998</v>
      </c>
      <c r="E426" s="21">
        <f t="shared" si="35"/>
        <v>2199414495.8886981</v>
      </c>
      <c r="F426" s="21">
        <v>1703814.6930429561</v>
      </c>
      <c r="G426">
        <f>_xlfn.XLOOKUP(A426,'BBG Data'!A:A,'BBG Data'!C:C)</f>
        <v>2014.13</v>
      </c>
      <c r="H426" s="2">
        <f t="shared" si="36"/>
        <v>3431704287.6986094</v>
      </c>
      <c r="I426" s="21">
        <v>292641978</v>
      </c>
      <c r="J426" s="2">
        <f>J425-$J$1*J425*_xlfn.XLOOKUP(A426,'BBG Data'!A:A,'BBG Data'!F:F)</f>
        <v>8202772031.2886887</v>
      </c>
      <c r="K426" s="2">
        <f>K425-K425*L426/360*_xlfn.XLOOKUP(A426,'BBG Data'!A:A,'BBG Data'!J:J)</f>
        <v>652275354.23815119</v>
      </c>
      <c r="L426" s="2">
        <v>90</v>
      </c>
      <c r="M426" s="2">
        <f>M425-M425*$M$1*_xlfn.XLOOKUP(A426,'BBG Data'!A:A,'BBG Data'!F:F)</f>
        <v>8233229145.9367905</v>
      </c>
      <c r="N426" s="2">
        <f>N425-N425*O426/360*_xlfn.XLOOKUP('Tether Assets'!A426,'BBG Data'!A:A,'BBG Data'!V:V)</f>
        <v>57263117221.751282</v>
      </c>
      <c r="O426">
        <v>90</v>
      </c>
      <c r="P426" s="2">
        <f>P425-P425*Q426/360*_xlfn.XLOOKUP(A426,'BBG Data'!A:A,'BBG Data'!AF:AF)</f>
        <v>80394609.025146738</v>
      </c>
      <c r="Q426" s="2">
        <v>450</v>
      </c>
      <c r="R426" s="21">
        <v>5168269890</v>
      </c>
      <c r="S426" s="2">
        <f>S425-S425*T426/360*_xlfn.XLOOKUP('Tether Assets'!A426,'BBG Data'!A:A,'BBG Data'!AB:AB)</f>
        <v>94964155.599676847</v>
      </c>
      <c r="T426" s="15">
        <v>150</v>
      </c>
      <c r="U426" s="21">
        <f t="shared" si="34"/>
        <v>2257992725</v>
      </c>
      <c r="V426" s="2">
        <f t="shared" si="37"/>
        <v>87876775894.427032</v>
      </c>
      <c r="W426" s="25">
        <f t="shared" si="38"/>
        <v>9.6674165873983212E-2</v>
      </c>
      <c r="X426" s="2">
        <f t="shared" si="39"/>
        <v>0.65162970123694297</v>
      </c>
      <c r="Y426" s="13">
        <f>USDT_FinalReserves!G425/USDT_FinalReserves!$F425</f>
        <v>3.7594720416338878E-2</v>
      </c>
      <c r="Z426" s="2">
        <v>92213139590.131424</v>
      </c>
      <c r="AA426" s="2">
        <v>88746412388.527603</v>
      </c>
    </row>
    <row r="427" spans="1:27" s="2" customFormat="1" x14ac:dyDescent="0.3">
      <c r="A427" s="1">
        <v>45258</v>
      </c>
      <c r="B427">
        <v>0</v>
      </c>
      <c r="C427" s="20">
        <v>59391.370617875138</v>
      </c>
      <c r="D427" s="20">
        <f>_xlfn.XLOOKUP(A427,'BBG Data'!A:A,'BBG Data'!B:B)</f>
        <v>37967.5</v>
      </c>
      <c r="E427" s="21">
        <f t="shared" si="35"/>
        <v>2254941863.9341745</v>
      </c>
      <c r="F427" s="21">
        <v>1703814.6930429561</v>
      </c>
      <c r="G427">
        <f>_xlfn.XLOOKUP(A427,'BBG Data'!A:A,'BBG Data'!C:C)</f>
        <v>2040.97</v>
      </c>
      <c r="H427" s="2">
        <f t="shared" si="36"/>
        <v>3477434674.0598822</v>
      </c>
      <c r="I427" s="21">
        <v>292641978</v>
      </c>
      <c r="J427" s="2">
        <f>J426-$J$1*J426*_xlfn.XLOOKUP(A427,'BBG Data'!A:A,'BBG Data'!F:F)</f>
        <v>8202772031.2886887</v>
      </c>
      <c r="K427" s="2">
        <f>K426-K426*L427/360*_xlfn.XLOOKUP(A427,'BBG Data'!A:A,'BBG Data'!J:J)</f>
        <v>653089067.74256337</v>
      </c>
      <c r="L427" s="2">
        <v>90</v>
      </c>
      <c r="M427" s="2">
        <f>M426-M426*$M$1*_xlfn.XLOOKUP(A427,'BBG Data'!A:A,'BBG Data'!F:F)</f>
        <v>8233229145.9367905</v>
      </c>
      <c r="N427" s="2">
        <f>N426-N426*O427/360*_xlfn.XLOOKUP('Tether Assets'!A427,'BBG Data'!A:A,'BBG Data'!V:V)</f>
        <v>57048380532.169716</v>
      </c>
      <c r="O427">
        <v>90</v>
      </c>
      <c r="P427" s="2">
        <f>P426-P426*Q427/360*_xlfn.XLOOKUP(A427,'BBG Data'!A:A,'BBG Data'!AF:AF)</f>
        <v>86725684.485877022</v>
      </c>
      <c r="Q427" s="2">
        <v>450</v>
      </c>
      <c r="R427" s="21">
        <v>5168269890</v>
      </c>
      <c r="S427" s="2">
        <f>S426-S426*T427/360*_xlfn.XLOOKUP('Tether Assets'!A427,'BBG Data'!A:A,'BBG Data'!AB:AB)</f>
        <v>97975310.700149909</v>
      </c>
      <c r="T427" s="15">
        <v>150</v>
      </c>
      <c r="U427" s="21">
        <f t="shared" si="34"/>
        <v>2257992725</v>
      </c>
      <c r="V427" s="2">
        <f t="shared" si="37"/>
        <v>87773452903.317841</v>
      </c>
      <c r="W427" s="25">
        <f t="shared" si="38"/>
        <v>9.6787966387130261E-2</v>
      </c>
      <c r="X427" s="2">
        <f t="shared" si="39"/>
        <v>0.64995028274674704</v>
      </c>
      <c r="Y427" s="13">
        <f>USDT_FinalReserves!G426/USDT_FinalReserves!$F426</f>
        <v>3.6272712822660855E-2</v>
      </c>
      <c r="Z427" s="2">
        <v>92136109764.70282</v>
      </c>
      <c r="AA427" s="2">
        <v>88794083114.610596</v>
      </c>
    </row>
    <row r="428" spans="1:27" s="2" customFormat="1" x14ac:dyDescent="0.3">
      <c r="A428" s="1">
        <v>45259</v>
      </c>
      <c r="B428">
        <v>0</v>
      </c>
      <c r="C428" s="20">
        <v>59391.370617875138</v>
      </c>
      <c r="D428" s="20">
        <f>_xlfn.XLOOKUP(A428,'BBG Data'!A:A,'BBG Data'!B:B)</f>
        <v>37737</v>
      </c>
      <c r="E428" s="21">
        <f t="shared" si="35"/>
        <v>2241252153.0067539</v>
      </c>
      <c r="F428" s="21">
        <v>1703814.6930429561</v>
      </c>
      <c r="G428">
        <f>_xlfn.XLOOKUP(A428,'BBG Data'!A:A,'BBG Data'!C:C)</f>
        <v>2044.24</v>
      </c>
      <c r="H428" s="2">
        <f t="shared" si="36"/>
        <v>3483006148.1061325</v>
      </c>
      <c r="I428" s="21">
        <v>292641978</v>
      </c>
      <c r="J428" s="2">
        <f>J427-$J$1*J427*_xlfn.XLOOKUP(A428,'BBG Data'!A:A,'BBG Data'!F:F)</f>
        <v>8202999886.0673351</v>
      </c>
      <c r="K428" s="2">
        <f>K427-K427*L428/360*_xlfn.XLOOKUP(A428,'BBG Data'!A:A,'BBG Data'!J:J)</f>
        <v>654906288.07355702</v>
      </c>
      <c r="L428" s="2">
        <v>90</v>
      </c>
      <c r="M428" s="2">
        <f>M427-M427*$M$1*_xlfn.XLOOKUP(A428,'BBG Data'!A:A,'BBG Data'!F:F)</f>
        <v>8233686547.5560093</v>
      </c>
      <c r="N428" s="2">
        <f>N427-N427*O428/360*_xlfn.XLOOKUP('Tether Assets'!A428,'BBG Data'!A:A,'BBG Data'!V:V)</f>
        <v>57305098244.564476</v>
      </c>
      <c r="O428">
        <v>90</v>
      </c>
      <c r="P428" s="2">
        <f>P427-P427*Q428/360*_xlfn.XLOOKUP(A428,'BBG Data'!A:A,'BBG Data'!AF:AF)</f>
        <v>95181438.723250061</v>
      </c>
      <c r="Q428" s="2">
        <v>450</v>
      </c>
      <c r="R428" s="21">
        <v>5168269890</v>
      </c>
      <c r="S428" s="2">
        <f>S427-S427*T428/360*_xlfn.XLOOKUP('Tether Assets'!A428,'BBG Data'!A:A,'BBG Data'!AB:AB)</f>
        <v>100783936.27355422</v>
      </c>
      <c r="T428" s="15">
        <v>150</v>
      </c>
      <c r="U428" s="21">
        <f t="shared" si="34"/>
        <v>2257992725</v>
      </c>
      <c r="V428" s="2">
        <f t="shared" si="37"/>
        <v>88035819235.371078</v>
      </c>
      <c r="W428" s="25">
        <f t="shared" si="38"/>
        <v>9.6502104914290968E-2</v>
      </c>
      <c r="X428" s="2">
        <f t="shared" si="39"/>
        <v>0.65092934605804642</v>
      </c>
      <c r="Y428" s="13">
        <f>USDT_FinalReserves!G427/USDT_FinalReserves!$F427</f>
        <v>4.027458052577422E-2</v>
      </c>
      <c r="Z428" s="2">
        <v>92632747139.352112</v>
      </c>
      <c r="AA428" s="2">
        <v>88902002105.364594</v>
      </c>
    </row>
    <row r="429" spans="1:27" s="2" customFormat="1" x14ac:dyDescent="0.3">
      <c r="A429" s="1">
        <v>45260</v>
      </c>
      <c r="B429">
        <v>0</v>
      </c>
      <c r="C429" s="20">
        <v>59391.370617875138</v>
      </c>
      <c r="D429" s="20">
        <f>_xlfn.XLOOKUP(A429,'BBG Data'!A:A,'BBG Data'!B:B)</f>
        <v>37750.769999999997</v>
      </c>
      <c r="E429" s="21">
        <f t="shared" si="35"/>
        <v>2242069972.180162</v>
      </c>
      <c r="F429" s="21">
        <v>1703814.6930429561</v>
      </c>
      <c r="G429">
        <f>_xlfn.XLOOKUP(A429,'BBG Data'!A:A,'BBG Data'!C:C)</f>
        <v>2036.41</v>
      </c>
      <c r="H429" s="2">
        <f t="shared" si="36"/>
        <v>3469665279.0596061</v>
      </c>
      <c r="I429" s="21">
        <v>292641978</v>
      </c>
      <c r="J429" s="2">
        <f>J428-$J$1*J428*_xlfn.XLOOKUP(A429,'BBG Data'!A:A,'BBG Data'!F:F)</f>
        <v>8202544163.8514423</v>
      </c>
      <c r="K429" s="2">
        <f>K428-K428*L429/360*_xlfn.XLOOKUP(A429,'BBG Data'!A:A,'BBG Data'!J:J)</f>
        <v>656168619.94381881</v>
      </c>
      <c r="L429" s="2">
        <v>90</v>
      </c>
      <c r="M429" s="2">
        <f>M428-M428*$M$1*_xlfn.XLOOKUP(A429,'BBG Data'!A:A,'BBG Data'!F:F)</f>
        <v>8232771693.4951696</v>
      </c>
      <c r="N429" s="2">
        <f>N428-N428*O429/360*_xlfn.XLOOKUP('Tether Assets'!A429,'BBG Data'!A:A,'BBG Data'!V:V)</f>
        <v>57405382166.492462</v>
      </c>
      <c r="O429">
        <v>90</v>
      </c>
      <c r="P429" s="2">
        <f>P428-P428*Q429/360*_xlfn.XLOOKUP(A429,'BBG Data'!A:A,'BBG Data'!AF:AF)</f>
        <v>93277809.948785052</v>
      </c>
      <c r="Q429" s="2">
        <v>450</v>
      </c>
      <c r="R429" s="21">
        <v>5168269890</v>
      </c>
      <c r="S429" s="2">
        <f>S428-S428*T429/360*_xlfn.XLOOKUP('Tether Assets'!A429,'BBG Data'!A:A,'BBG Data'!AB:AB)</f>
        <v>100158236.00252257</v>
      </c>
      <c r="T429" s="15">
        <v>150</v>
      </c>
      <c r="U429" s="21">
        <f t="shared" si="34"/>
        <v>2257992725</v>
      </c>
      <c r="V429" s="2">
        <f t="shared" si="37"/>
        <v>88120942533.973953</v>
      </c>
      <c r="W429" s="25">
        <f t="shared" si="38"/>
        <v>9.6403714004491353E-2</v>
      </c>
      <c r="X429" s="2">
        <f t="shared" si="39"/>
        <v>0.65143858560478418</v>
      </c>
      <c r="Y429" s="13">
        <f>USDT_FinalReserves!G428/USDT_FinalReserves!$F428</f>
        <v>3.8335684937856725E-2</v>
      </c>
      <c r="Z429" s="2">
        <v>92636224363.798798</v>
      </c>
      <c r="AA429" s="2">
        <v>89084951252.7556</v>
      </c>
    </row>
    <row r="430" spans="1:27" s="2" customFormat="1" x14ac:dyDescent="0.3">
      <c r="A430" s="1">
        <v>45261</v>
      </c>
      <c r="B430">
        <v>0</v>
      </c>
      <c r="C430" s="20">
        <v>59391.370617875138</v>
      </c>
      <c r="D430" s="20">
        <f>_xlfn.XLOOKUP(A430,'BBG Data'!A:A,'BBG Data'!B:B)</f>
        <v>38796.61</v>
      </c>
      <c r="E430" s="21">
        <f t="shared" si="35"/>
        <v>2304183843.2271609</v>
      </c>
      <c r="F430" s="21">
        <v>1703814.6930429561</v>
      </c>
      <c r="G430">
        <f>_xlfn.XLOOKUP(A430,'BBG Data'!A:A,'BBG Data'!C:C)</f>
        <v>2072.2199999999998</v>
      </c>
      <c r="H430" s="2">
        <f t="shared" si="36"/>
        <v>3530678883.217474</v>
      </c>
      <c r="I430" s="21">
        <v>292641978</v>
      </c>
      <c r="J430" s="2">
        <f>J429-$J$1*J429*_xlfn.XLOOKUP(A430,'BBG Data'!A:A,'BBG Data'!F:F)</f>
        <v>8201177073.1574669</v>
      </c>
      <c r="K430" s="2">
        <f>K429-K429*L430/360*_xlfn.XLOOKUP(A430,'BBG Data'!A:A,'BBG Data'!J:J)</f>
        <v>655208973.33715093</v>
      </c>
      <c r="L430" s="2">
        <v>90</v>
      </c>
      <c r="M430" s="2">
        <f>M429-M429*$M$1*_xlfn.XLOOKUP(A430,'BBG Data'!A:A,'BBG Data'!F:F)</f>
        <v>8230027436.2640047</v>
      </c>
      <c r="N430" s="2">
        <f>N429-N429*O430/360*_xlfn.XLOOKUP('Tether Assets'!A430,'BBG Data'!A:A,'BBG Data'!V:V)</f>
        <v>57692409077.324928</v>
      </c>
      <c r="O430">
        <v>90</v>
      </c>
      <c r="P430" s="2">
        <f>P429-P429*Q430/360*_xlfn.XLOOKUP(A430,'BBG Data'!A:A,'BBG Data'!AF:AF)</f>
        <v>105170730.71725509</v>
      </c>
      <c r="Q430" s="2">
        <v>450</v>
      </c>
      <c r="R430" s="21">
        <v>5168269890</v>
      </c>
      <c r="S430" s="2">
        <f>S429-S429*T430/360*_xlfn.XLOOKUP('Tether Assets'!A430,'BBG Data'!A:A,'BBG Data'!AB:AB)</f>
        <v>102916760.75242537</v>
      </c>
      <c r="T430" s="15">
        <v>150</v>
      </c>
      <c r="U430" s="21">
        <f t="shared" si="34"/>
        <v>2257992725</v>
      </c>
      <c r="V430" s="2">
        <f t="shared" si="37"/>
        <v>88540677370.997864</v>
      </c>
      <c r="W430" s="25">
        <f t="shared" si="38"/>
        <v>9.5931263497874245E-2</v>
      </c>
      <c r="X430" s="2">
        <f t="shared" si="39"/>
        <v>0.65159213584492515</v>
      </c>
      <c r="Y430" s="13">
        <f>USDT_FinalReserves!G429/USDT_FinalReserves!$F429</f>
        <v>4.1969097665500422E-2</v>
      </c>
      <c r="Z430" s="2">
        <v>93199853577.140442</v>
      </c>
      <c r="AA430" s="2">
        <v>89288339819.951096</v>
      </c>
    </row>
    <row r="431" spans="1:27" s="2" customFormat="1" x14ac:dyDescent="0.3">
      <c r="A431" s="1">
        <v>45262</v>
      </c>
      <c r="B431">
        <v>0</v>
      </c>
      <c r="C431" s="20">
        <v>59391.370617875138</v>
      </c>
      <c r="D431" s="20">
        <f>_xlfn.XLOOKUP(A431,'BBG Data'!A:A,'BBG Data'!B:B)</f>
        <v>39581.589999999997</v>
      </c>
      <c r="E431" s="21">
        <f t="shared" si="35"/>
        <v>2350804881.3347802</v>
      </c>
      <c r="F431" s="21">
        <v>1703814.6930429561</v>
      </c>
      <c r="G431">
        <f>_xlfn.XLOOKUP(A431,'BBG Data'!A:A,'BBG Data'!C:C)</f>
        <v>2072.2199999999998</v>
      </c>
      <c r="H431" s="2">
        <f t="shared" si="36"/>
        <v>3530678883.217474</v>
      </c>
      <c r="I431" s="21">
        <v>292641978</v>
      </c>
      <c r="J431" s="2">
        <f>J430-$J$1*J430*_xlfn.XLOOKUP(A431,'BBG Data'!A:A,'BBG Data'!F:F)</f>
        <v>8201177073.1574669</v>
      </c>
      <c r="K431" s="2">
        <f>K430-K430*L431/360*_xlfn.XLOOKUP(A431,'BBG Data'!A:A,'BBG Data'!J:J)</f>
        <v>655208973.33715093</v>
      </c>
      <c r="L431" s="2">
        <v>90</v>
      </c>
      <c r="M431" s="2">
        <f>M430-M430*$M$1*_xlfn.XLOOKUP(A431,'BBG Data'!A:A,'BBG Data'!F:F)</f>
        <v>8230027436.2640047</v>
      </c>
      <c r="N431" s="2">
        <f>N430-N430*O431/360*_xlfn.XLOOKUP('Tether Assets'!A431,'BBG Data'!A:A,'BBG Data'!V:V)</f>
        <v>57692409077.324928</v>
      </c>
      <c r="O431">
        <v>90</v>
      </c>
      <c r="P431" s="2">
        <f>P430-P430*Q431/360*_xlfn.XLOOKUP(A431,'BBG Data'!A:A,'BBG Data'!AF:AF)</f>
        <v>105170730.71725509</v>
      </c>
      <c r="Q431" s="2">
        <v>450</v>
      </c>
      <c r="R431" s="21">
        <v>5168269890</v>
      </c>
      <c r="S431" s="2">
        <f>S430-S430*T431/360*_xlfn.XLOOKUP('Tether Assets'!A431,'BBG Data'!A:A,'BBG Data'!AB:AB)</f>
        <v>102916760.75242537</v>
      </c>
      <c r="T431" s="15">
        <v>150</v>
      </c>
      <c r="U431" s="21">
        <f t="shared" si="34"/>
        <v>2257992725</v>
      </c>
      <c r="V431" s="2">
        <f t="shared" si="37"/>
        <v>88587298409.105484</v>
      </c>
      <c r="W431" s="25">
        <f t="shared" si="38"/>
        <v>9.5880777534631603E-2</v>
      </c>
      <c r="X431" s="2">
        <f t="shared" si="39"/>
        <v>0.65124922097629956</v>
      </c>
      <c r="Y431" s="13">
        <f>USDT_FinalReserves!G430/USDT_FinalReserves!$F430</f>
        <v>3.7912422319071937E-2</v>
      </c>
      <c r="Z431" s="2">
        <v>92906562415.123062</v>
      </c>
      <c r="AA431" s="2">
        <v>89384249584.627701</v>
      </c>
    </row>
    <row r="432" spans="1:27" s="2" customFormat="1" x14ac:dyDescent="0.3">
      <c r="A432" s="1">
        <v>45263</v>
      </c>
      <c r="B432">
        <v>0</v>
      </c>
      <c r="C432" s="20">
        <v>59391.370617875138</v>
      </c>
      <c r="D432" s="20">
        <f>_xlfn.XLOOKUP(A432,'BBG Data'!A:A,'BBG Data'!B:B)</f>
        <v>39727.65</v>
      </c>
      <c r="E432" s="21">
        <f t="shared" si="35"/>
        <v>2359479584.9272275</v>
      </c>
      <c r="F432" s="21">
        <v>1703814.6930429561</v>
      </c>
      <c r="G432">
        <f>_xlfn.XLOOKUP(A432,'BBG Data'!A:A,'BBG Data'!C:C)</f>
        <v>2072.2199999999998</v>
      </c>
      <c r="H432" s="2">
        <f t="shared" si="36"/>
        <v>3530678883.217474</v>
      </c>
      <c r="I432" s="21">
        <v>292641978</v>
      </c>
      <c r="J432" s="2">
        <f>J431-$J$1*J431*_xlfn.XLOOKUP(A432,'BBG Data'!A:A,'BBG Data'!F:F)</f>
        <v>8201177073.1574669</v>
      </c>
      <c r="K432" s="2">
        <f>K431-K431*L432/360*_xlfn.XLOOKUP(A432,'BBG Data'!A:A,'BBG Data'!J:J)</f>
        <v>655208973.33715093</v>
      </c>
      <c r="L432" s="2">
        <v>90</v>
      </c>
      <c r="M432" s="2">
        <f>M431-M431*$M$1*_xlfn.XLOOKUP(A432,'BBG Data'!A:A,'BBG Data'!F:F)</f>
        <v>8230027436.2640047</v>
      </c>
      <c r="N432" s="2">
        <f>N431-N431*O432/360*_xlfn.XLOOKUP('Tether Assets'!A432,'BBG Data'!A:A,'BBG Data'!V:V)</f>
        <v>57692409077.324928</v>
      </c>
      <c r="O432">
        <v>90</v>
      </c>
      <c r="P432" s="2">
        <f>P431-P431*Q432/360*_xlfn.XLOOKUP(A432,'BBG Data'!A:A,'BBG Data'!AF:AF)</f>
        <v>105170730.71725509</v>
      </c>
      <c r="Q432" s="2">
        <v>450</v>
      </c>
      <c r="R432" s="21">
        <v>5168269890</v>
      </c>
      <c r="S432" s="2">
        <f>S431-S431*T432/360*_xlfn.XLOOKUP('Tether Assets'!A432,'BBG Data'!A:A,'BBG Data'!AB:AB)</f>
        <v>102916760.75242537</v>
      </c>
      <c r="T432" s="15">
        <v>150</v>
      </c>
      <c r="U432" s="21">
        <f t="shared" si="34"/>
        <v>2257992725</v>
      </c>
      <c r="V432" s="2">
        <f t="shared" si="37"/>
        <v>88595973112.697937</v>
      </c>
      <c r="W432" s="25">
        <f t="shared" si="38"/>
        <v>9.5871389553484093E-2</v>
      </c>
      <c r="X432" s="2">
        <f t="shared" si="39"/>
        <v>0.65118545516665494</v>
      </c>
      <c r="Y432" s="13">
        <f>USDT_FinalReserves!G431/USDT_FinalReserves!$F431</f>
        <v>3.7500086257219727E-2</v>
      </c>
      <c r="Z432" s="2">
        <v>93056943271.333099</v>
      </c>
      <c r="AA432" s="2">
        <v>89567299871.824905</v>
      </c>
    </row>
    <row r="433" spans="1:27" s="2" customFormat="1" x14ac:dyDescent="0.3">
      <c r="A433" s="1">
        <v>45264</v>
      </c>
      <c r="B433">
        <v>0</v>
      </c>
      <c r="C433" s="20">
        <v>59391.370617875138</v>
      </c>
      <c r="D433" s="20">
        <f>_xlfn.XLOOKUP(A433,'BBG Data'!A:A,'BBG Data'!B:B)</f>
        <v>42036.51</v>
      </c>
      <c r="E433" s="21">
        <f t="shared" si="35"/>
        <v>2496605944.8920145</v>
      </c>
      <c r="F433" s="21">
        <v>1703814.6930429561</v>
      </c>
      <c r="G433">
        <f>_xlfn.XLOOKUP(A433,'BBG Data'!A:A,'BBG Data'!C:C)</f>
        <v>2029.42</v>
      </c>
      <c r="H433" s="2">
        <f t="shared" si="36"/>
        <v>3457755614.3552361</v>
      </c>
      <c r="I433" s="21">
        <v>292641978</v>
      </c>
      <c r="J433" s="2">
        <f>J432-$J$1*J432*_xlfn.XLOOKUP(A433,'BBG Data'!A:A,'BBG Data'!F:F)</f>
        <v>8201632694.1059752</v>
      </c>
      <c r="K433" s="2">
        <f>K432-K432*L433/360*_xlfn.XLOOKUP(A433,'BBG Data'!A:A,'BBG Data'!J:J)</f>
        <v>657217188.84042931</v>
      </c>
      <c r="L433" s="2">
        <v>90</v>
      </c>
      <c r="M433" s="2">
        <f>M432-M432*$M$1*_xlfn.XLOOKUP(A433,'BBG Data'!A:A,'BBG Data'!F:F)</f>
        <v>8230941883.7569227</v>
      </c>
      <c r="N433" s="2">
        <f>N432-N432*O433/360*_xlfn.XLOOKUP('Tether Assets'!A433,'BBG Data'!A:A,'BBG Data'!V:V)</f>
        <v>57591447361.439598</v>
      </c>
      <c r="O433">
        <v>90</v>
      </c>
      <c r="P433" s="2">
        <f>P432-P432*Q433/360*_xlfn.XLOOKUP(A433,'BBG Data'!A:A,'BBG Data'!AF:AF)</f>
        <v>96625608.846478179</v>
      </c>
      <c r="Q433" s="2">
        <v>450</v>
      </c>
      <c r="R433" s="21">
        <v>5168269890</v>
      </c>
      <c r="S433" s="2">
        <f>S432-S432*T433/360*_xlfn.XLOOKUP('Tether Assets'!A433,'BBG Data'!A:A,'BBG Data'!AB:AB)</f>
        <v>100485352.27964932</v>
      </c>
      <c r="T433" s="15">
        <v>150</v>
      </c>
      <c r="U433" s="21">
        <f t="shared" ref="U433:U459" si="40">2257992725</f>
        <v>2257992725</v>
      </c>
      <c r="V433" s="2">
        <f t="shared" si="37"/>
        <v>88551616241.516296</v>
      </c>
      <c r="W433" s="25">
        <f t="shared" si="38"/>
        <v>9.5924558270496507E-2</v>
      </c>
      <c r="X433" s="2">
        <f t="shared" si="39"/>
        <v>0.6503714986337944</v>
      </c>
      <c r="Y433" s="13">
        <f>USDT_FinalReserves!G432/USDT_FinalReserves!$F432</f>
        <v>3.6923657436292778E-2</v>
      </c>
      <c r="Z433" s="2">
        <v>93110311371.837387</v>
      </c>
      <c r="AA433" s="2">
        <v>89672338130.957108</v>
      </c>
    </row>
    <row r="434" spans="1:27" s="2" customFormat="1" x14ac:dyDescent="0.3">
      <c r="A434" s="1">
        <v>45265</v>
      </c>
      <c r="B434">
        <v>0</v>
      </c>
      <c r="C434" s="20">
        <v>59391.370617875138</v>
      </c>
      <c r="D434" s="20">
        <f>_xlfn.XLOOKUP(A434,'BBG Data'!A:A,'BBG Data'!B:B)</f>
        <v>43900.51</v>
      </c>
      <c r="E434" s="21">
        <f t="shared" si="35"/>
        <v>2607311459.7237339</v>
      </c>
      <c r="F434" s="21">
        <v>1703814.6930429561</v>
      </c>
      <c r="G434">
        <f>_xlfn.XLOOKUP(A434,'BBG Data'!A:A,'BBG Data'!C:C)</f>
        <v>2019.36</v>
      </c>
      <c r="H434" s="2">
        <f t="shared" si="36"/>
        <v>3440615238.5432234</v>
      </c>
      <c r="I434" s="21">
        <v>292641978</v>
      </c>
      <c r="J434" s="2">
        <f>J433-$J$1*J433*_xlfn.XLOOKUP(A434,'BBG Data'!A:A,'BBG Data'!F:F)</f>
        <v>8202543986.6275425</v>
      </c>
      <c r="K434" s="2">
        <f>K433-K433*L434/360*_xlfn.XLOOKUP(A434,'BBG Data'!A:A,'BBG Data'!J:J)</f>
        <v>655038513.85942328</v>
      </c>
      <c r="L434" s="2">
        <v>90</v>
      </c>
      <c r="M434" s="2">
        <f>M433-M433*$M$1*_xlfn.XLOOKUP(A434,'BBG Data'!A:A,'BBG Data'!F:F)</f>
        <v>8232770981.9533129</v>
      </c>
      <c r="N434" s="2">
        <f>N433-N433*O434/360*_xlfn.XLOOKUP('Tether Assets'!A434,'BBG Data'!A:A,'BBG Data'!V:V)</f>
        <v>57807415289.045006</v>
      </c>
      <c r="O434">
        <v>90</v>
      </c>
      <c r="P434" s="2">
        <f>P433-P433*Q434/360*_xlfn.XLOOKUP(A434,'BBG Data'!A:A,'BBG Data'!AF:AF)</f>
        <v>100732197.22245347</v>
      </c>
      <c r="Q434" s="2">
        <v>450</v>
      </c>
      <c r="R434" s="21">
        <v>5168269890</v>
      </c>
      <c r="S434" s="2">
        <f>S433-S433*T434/360*_xlfn.XLOOKUP('Tether Assets'!A434,'BBG Data'!A:A,'BBG Data'!AB:AB)</f>
        <v>101590691.15472549</v>
      </c>
      <c r="T434" s="15">
        <v>150</v>
      </c>
      <c r="U434" s="21">
        <f t="shared" si="40"/>
        <v>2257992725</v>
      </c>
      <c r="V434" s="2">
        <f t="shared" si="37"/>
        <v>88866922951.12944</v>
      </c>
      <c r="W434" s="25">
        <f t="shared" si="38"/>
        <v>9.5594465100353451E-2</v>
      </c>
      <c r="X434" s="2">
        <f t="shared" si="39"/>
        <v>0.65049417003934096</v>
      </c>
      <c r="Y434" s="13">
        <f>USDT_FinalReserves!G433/USDT_FinalReserves!$F433</f>
        <v>4.0821194185890336E-2</v>
      </c>
      <c r="Z434" s="2">
        <v>93530242198.034424</v>
      </c>
      <c r="AA434" s="2">
        <v>89712226019.015106</v>
      </c>
    </row>
    <row r="435" spans="1:27" s="2" customFormat="1" x14ac:dyDescent="0.3">
      <c r="A435" s="1">
        <v>45266</v>
      </c>
      <c r="B435">
        <v>0</v>
      </c>
      <c r="C435" s="20">
        <v>59391.370617875138</v>
      </c>
      <c r="D435" s="20">
        <f>_xlfn.XLOOKUP(A435,'BBG Data'!A:A,'BBG Data'!B:B)</f>
        <v>43822.33</v>
      </c>
      <c r="E435" s="21">
        <f t="shared" si="35"/>
        <v>2602668242.3688283</v>
      </c>
      <c r="F435" s="21">
        <v>1703814.6930429561</v>
      </c>
      <c r="G435">
        <f>_xlfn.XLOOKUP(A435,'BBG Data'!A:A,'BBG Data'!C:C)</f>
        <v>2025.55</v>
      </c>
      <c r="H435" s="2">
        <f t="shared" si="36"/>
        <v>3451161851.4931598</v>
      </c>
      <c r="I435" s="21">
        <v>292641978</v>
      </c>
      <c r="J435" s="2">
        <f>J434-$J$1*J434*_xlfn.XLOOKUP(A435,'BBG Data'!A:A,'BBG Data'!F:F)</f>
        <v>8202771835.0716152</v>
      </c>
      <c r="K435" s="2">
        <f>K434-K434*L435/360*_xlfn.XLOOKUP(A435,'BBG Data'!A:A,'BBG Data'!J:J)</f>
        <v>654399851.30841029</v>
      </c>
      <c r="L435" s="2">
        <v>90</v>
      </c>
      <c r="M435" s="2">
        <f>M434-M434*$M$1*_xlfn.XLOOKUP(A435,'BBG Data'!A:A,'BBG Data'!F:F)</f>
        <v>8233228358.1189766</v>
      </c>
      <c r="N435" s="2">
        <f>N434-N434*O435/360*_xlfn.XLOOKUP('Tether Assets'!A435,'BBG Data'!A:A,'BBG Data'!V:V)</f>
        <v>57258244843.799072</v>
      </c>
      <c r="O435">
        <v>90</v>
      </c>
      <c r="P435" s="2">
        <f>P434-P434*Q435/360*_xlfn.XLOOKUP(A435,'BBG Data'!A:A,'BBG Data'!AF:AF)</f>
        <v>98087977.045364082</v>
      </c>
      <c r="Q435" s="2">
        <v>450</v>
      </c>
      <c r="R435" s="21">
        <v>5168269890</v>
      </c>
      <c r="S435" s="2">
        <f>S434-S434*T435/360*_xlfn.XLOOKUP('Tether Assets'!A435,'BBG Data'!A:A,'BBG Data'!AB:AB)</f>
        <v>99783223.441264331</v>
      </c>
      <c r="T435" s="15">
        <v>150</v>
      </c>
      <c r="U435" s="21">
        <f t="shared" si="40"/>
        <v>2257992725</v>
      </c>
      <c r="V435" s="2">
        <f t="shared" si="37"/>
        <v>88319250775.646698</v>
      </c>
      <c r="W435" s="25">
        <f t="shared" si="38"/>
        <v>9.6189831078301619E-2</v>
      </c>
      <c r="X435" s="2">
        <f t="shared" si="39"/>
        <v>0.64830990232525343</v>
      </c>
      <c r="Y435" s="13">
        <f>USDT_FinalReserves!G434/USDT_FinalReserves!$F434</f>
        <v>3.1436740234870517E-2</v>
      </c>
      <c r="Z435" s="2">
        <v>92874317680.422791</v>
      </c>
      <c r="AA435" s="2">
        <v>89954651881.012497</v>
      </c>
    </row>
    <row r="436" spans="1:27" s="2" customFormat="1" x14ac:dyDescent="0.3">
      <c r="A436" s="1">
        <v>45267</v>
      </c>
      <c r="B436">
        <v>0</v>
      </c>
      <c r="C436" s="20">
        <v>59391.370617875138</v>
      </c>
      <c r="D436" s="20">
        <f>_xlfn.XLOOKUP(A436,'BBG Data'!A:A,'BBG Data'!B:B)</f>
        <v>43390.95</v>
      </c>
      <c r="E436" s="21">
        <f t="shared" si="35"/>
        <v>2577047992.9116893</v>
      </c>
      <c r="F436" s="21">
        <v>1703814.6930429561</v>
      </c>
      <c r="G436">
        <f>_xlfn.XLOOKUP(A436,'BBG Data'!A:A,'BBG Data'!C:C)</f>
        <v>2028.47</v>
      </c>
      <c r="H436" s="2">
        <f t="shared" si="36"/>
        <v>3456136990.3968453</v>
      </c>
      <c r="I436" s="21">
        <v>292641978</v>
      </c>
      <c r="J436" s="2">
        <f>J435-$J$1*J435*_xlfn.XLOOKUP(A436,'BBG Data'!A:A,'BBG Data'!F:F)</f>
        <v>8202771835.0716152</v>
      </c>
      <c r="K436" s="2">
        <f>K435-K435*L436/360*_xlfn.XLOOKUP(A436,'BBG Data'!A:A,'BBG Data'!J:J)</f>
        <v>655757730.99987531</v>
      </c>
      <c r="L436" s="2">
        <v>90</v>
      </c>
      <c r="M436" s="2">
        <f>M435-M435*$M$1*_xlfn.XLOOKUP(A436,'BBG Data'!A:A,'BBG Data'!F:F)</f>
        <v>8233228358.1189766</v>
      </c>
      <c r="N436" s="2">
        <f>N435-N435*O436/360*_xlfn.XLOOKUP('Tether Assets'!A436,'BBG Data'!A:A,'BBG Data'!V:V)</f>
        <v>57387075894.697624</v>
      </c>
      <c r="O436">
        <v>90</v>
      </c>
      <c r="P436" s="2">
        <f>P435-P435*Q436/360*_xlfn.XLOOKUP(A436,'BBG Data'!A:A,'BBG Data'!AF:AF)</f>
        <v>100785396.41411163</v>
      </c>
      <c r="Q436" s="2">
        <v>450</v>
      </c>
      <c r="R436" s="21">
        <v>5168269890</v>
      </c>
      <c r="S436" s="2">
        <f>S435-S435*T436/360*_xlfn.XLOOKUP('Tether Assets'!A436,'BBG Data'!A:A,'BBG Data'!AB:AB)</f>
        <v>100993095.02548964</v>
      </c>
      <c r="T436" s="15">
        <v>150</v>
      </c>
      <c r="U436" s="21">
        <f t="shared" si="40"/>
        <v>2257992725</v>
      </c>
      <c r="V436" s="2">
        <f t="shared" si="37"/>
        <v>88432701886.636215</v>
      </c>
      <c r="W436" s="25">
        <f t="shared" si="38"/>
        <v>9.6066428276296134E-2</v>
      </c>
      <c r="X436" s="2">
        <f t="shared" si="39"/>
        <v>0.64893500560757889</v>
      </c>
      <c r="Y436" s="13">
        <f>USDT_FinalReserves!G435/USDT_FinalReserves!$F435</f>
        <v>3.8640756445582118E-2</v>
      </c>
      <c r="Z436" s="2">
        <v>93563088010.815796</v>
      </c>
      <c r="AA436" s="2">
        <v>89947739514.693298</v>
      </c>
    </row>
    <row r="437" spans="1:27" s="2" customFormat="1" x14ac:dyDescent="0.3">
      <c r="A437" s="1">
        <v>45268</v>
      </c>
      <c r="B437">
        <v>0</v>
      </c>
      <c r="C437" s="20">
        <v>59391.370617875138</v>
      </c>
      <c r="D437" s="20">
        <f>_xlfn.XLOOKUP(A437,'BBG Data'!A:A,'BBG Data'!B:B)</f>
        <v>44554.76</v>
      </c>
      <c r="E437" s="21">
        <f t="shared" si="35"/>
        <v>2646168263.9504786</v>
      </c>
      <c r="F437" s="21">
        <v>1703814.6930429561</v>
      </c>
      <c r="G437">
        <f>_xlfn.XLOOKUP(A437,'BBG Data'!A:A,'BBG Data'!C:C)</f>
        <v>2004.67</v>
      </c>
      <c r="H437" s="2">
        <f t="shared" si="36"/>
        <v>3415586200.7024226</v>
      </c>
      <c r="I437" s="21">
        <v>292641978</v>
      </c>
      <c r="J437" s="2">
        <f>J436-$J$1*J436*_xlfn.XLOOKUP(A437,'BBG Data'!A:A,'BBG Data'!F:F)</f>
        <v>8202771835.0716152</v>
      </c>
      <c r="K437" s="2">
        <f>K436-K436*L437/360*_xlfn.XLOOKUP(A437,'BBG Data'!A:A,'BBG Data'!J:J)</f>
        <v>656706940.31549764</v>
      </c>
      <c r="L437" s="2">
        <v>90</v>
      </c>
      <c r="M437" s="2">
        <f>M436-M436*$M$1*_xlfn.XLOOKUP(A437,'BBG Data'!A:A,'BBG Data'!F:F)</f>
        <v>8233228358.1189766</v>
      </c>
      <c r="N437" s="2">
        <f>N436-N436*O437/360*_xlfn.XLOOKUP('Tether Assets'!A437,'BBG Data'!A:A,'BBG Data'!V:V)</f>
        <v>57544890353.408035</v>
      </c>
      <c r="O437">
        <v>90</v>
      </c>
      <c r="P437" s="2">
        <f>P436-P436*Q437/360*_xlfn.XLOOKUP(A437,'BBG Data'!A:A,'BBG Data'!AF:AF)</f>
        <v>91588728.991323888</v>
      </c>
      <c r="Q437" s="2">
        <v>450</v>
      </c>
      <c r="R437" s="21">
        <v>5168269890</v>
      </c>
      <c r="S437" s="2">
        <f>S436-S436*T437/360*_xlfn.XLOOKUP('Tether Assets'!A437,'BBG Data'!A:A,'BBG Data'!AB:AB)</f>
        <v>99873754.888957128</v>
      </c>
      <c r="T437" s="15">
        <v>150</v>
      </c>
      <c r="U437" s="21">
        <f t="shared" si="40"/>
        <v>2257992725</v>
      </c>
      <c r="V437" s="2">
        <f t="shared" si="37"/>
        <v>88609719028.447296</v>
      </c>
      <c r="W437" s="25">
        <f t="shared" si="38"/>
        <v>9.5874514739678215E-2</v>
      </c>
      <c r="X437" s="2">
        <f t="shared" si="39"/>
        <v>0.64941962331393699</v>
      </c>
      <c r="Y437" s="13">
        <f>USDT_FinalReserves!G436/USDT_FinalReserves!$F436</f>
        <v>3.9328826432094788E-2</v>
      </c>
      <c r="Z437" s="2">
        <v>93807925720.322922</v>
      </c>
      <c r="AA437" s="2">
        <v>90118570091.713501</v>
      </c>
    </row>
    <row r="438" spans="1:27" s="2" customFormat="1" x14ac:dyDescent="0.3">
      <c r="A438" s="1">
        <v>45269</v>
      </c>
      <c r="B438">
        <v>0</v>
      </c>
      <c r="C438" s="20">
        <v>59391.370617875138</v>
      </c>
      <c r="D438" s="20">
        <f>_xlfn.XLOOKUP(A438,'BBG Data'!A:A,'BBG Data'!B:B)</f>
        <v>43986.01</v>
      </c>
      <c r="E438" s="21">
        <f t="shared" si="35"/>
        <v>2612389421.911562</v>
      </c>
      <c r="F438" s="21">
        <v>1703814.6930429561</v>
      </c>
      <c r="G438">
        <f>_xlfn.XLOOKUP(A438,'BBG Data'!A:A,'BBG Data'!C:C)</f>
        <v>2004.67</v>
      </c>
      <c r="H438" s="2">
        <f t="shared" si="36"/>
        <v>3415586200.7024226</v>
      </c>
      <c r="I438" s="21">
        <v>292641978</v>
      </c>
      <c r="J438" s="2">
        <f>J437-$J$1*J437*_xlfn.XLOOKUP(A438,'BBG Data'!A:A,'BBG Data'!F:F)</f>
        <v>8202771835.0716152</v>
      </c>
      <c r="K438" s="2">
        <f>K437-K437*L438/360*_xlfn.XLOOKUP(A438,'BBG Data'!A:A,'BBG Data'!J:J)</f>
        <v>656706940.31549764</v>
      </c>
      <c r="L438" s="2">
        <v>90</v>
      </c>
      <c r="M438" s="2">
        <f>M437-M437*$M$1*_xlfn.XLOOKUP(A438,'BBG Data'!A:A,'BBG Data'!F:F)</f>
        <v>8233228358.1189766</v>
      </c>
      <c r="N438" s="2">
        <f>N437-N437*O438/360*_xlfn.XLOOKUP('Tether Assets'!A438,'BBG Data'!A:A,'BBG Data'!V:V)</f>
        <v>57544890353.408035</v>
      </c>
      <c r="O438">
        <v>90</v>
      </c>
      <c r="P438" s="2">
        <f>P437-P437*Q438/360*_xlfn.XLOOKUP(A438,'BBG Data'!A:A,'BBG Data'!AF:AF)</f>
        <v>91588728.991323888</v>
      </c>
      <c r="Q438" s="2">
        <v>450</v>
      </c>
      <c r="R438" s="21">
        <v>5168269890</v>
      </c>
      <c r="S438" s="2">
        <f>S437-S437*T438/360*_xlfn.XLOOKUP('Tether Assets'!A438,'BBG Data'!A:A,'BBG Data'!AB:AB)</f>
        <v>99873754.888957128</v>
      </c>
      <c r="T438" s="15">
        <v>150</v>
      </c>
      <c r="U438" s="21">
        <f t="shared" si="40"/>
        <v>2257992725</v>
      </c>
      <c r="V438" s="2">
        <f t="shared" si="37"/>
        <v>88575940186.408371</v>
      </c>
      <c r="W438" s="25">
        <f t="shared" si="38"/>
        <v>9.5911076926679953E-2</v>
      </c>
      <c r="X438" s="2">
        <f t="shared" si="39"/>
        <v>0.64966728247314809</v>
      </c>
      <c r="Y438" s="13">
        <f>USDT_FinalReserves!G437/USDT_FinalReserves!$F437</f>
        <v>3.7038745998477396E-2</v>
      </c>
      <c r="Z438" s="2">
        <v>93787670303.129242</v>
      </c>
      <c r="AA438" s="2">
        <v>90313892604.982697</v>
      </c>
    </row>
    <row r="439" spans="1:27" s="2" customFormat="1" x14ac:dyDescent="0.3">
      <c r="A439" s="1">
        <v>45270</v>
      </c>
      <c r="B439">
        <v>0</v>
      </c>
      <c r="C439" s="20">
        <v>59391.370617875138</v>
      </c>
      <c r="D439" s="20">
        <f>_xlfn.XLOOKUP(A439,'BBG Data'!A:A,'BBG Data'!B:B)</f>
        <v>43803.24</v>
      </c>
      <c r="E439" s="21">
        <f t="shared" si="35"/>
        <v>2601534461.1037331</v>
      </c>
      <c r="F439" s="21">
        <v>1703814.6930429561</v>
      </c>
      <c r="G439">
        <f>_xlfn.XLOOKUP(A439,'BBG Data'!A:A,'BBG Data'!C:C)</f>
        <v>2004.67</v>
      </c>
      <c r="H439" s="2">
        <f t="shared" si="36"/>
        <v>3415586200.7024226</v>
      </c>
      <c r="I439" s="21">
        <v>292641978</v>
      </c>
      <c r="J439" s="2">
        <f>J438-$J$1*J438*_xlfn.XLOOKUP(A439,'BBG Data'!A:A,'BBG Data'!F:F)</f>
        <v>8202771835.0716152</v>
      </c>
      <c r="K439" s="2">
        <f>K438-K438*L439/360*_xlfn.XLOOKUP(A439,'BBG Data'!A:A,'BBG Data'!J:J)</f>
        <v>656706940.31549764</v>
      </c>
      <c r="L439" s="2">
        <v>90</v>
      </c>
      <c r="M439" s="2">
        <f>M438-M438*$M$1*_xlfn.XLOOKUP(A439,'BBG Data'!A:A,'BBG Data'!F:F)</f>
        <v>8233228358.1189766</v>
      </c>
      <c r="N439" s="2">
        <f>N438-N438*O439/360*_xlfn.XLOOKUP('Tether Assets'!A439,'BBG Data'!A:A,'BBG Data'!V:V)</f>
        <v>57544890353.408035</v>
      </c>
      <c r="O439">
        <v>90</v>
      </c>
      <c r="P439" s="2">
        <f>P438-P438*Q439/360*_xlfn.XLOOKUP(A439,'BBG Data'!A:A,'BBG Data'!AF:AF)</f>
        <v>91588728.991323888</v>
      </c>
      <c r="Q439" s="2">
        <v>450</v>
      </c>
      <c r="R439" s="21">
        <v>5168269890</v>
      </c>
      <c r="S439" s="2">
        <f>S438-S438*T439/360*_xlfn.XLOOKUP('Tether Assets'!A439,'BBG Data'!A:A,'BBG Data'!AB:AB)</f>
        <v>99873754.888957128</v>
      </c>
      <c r="T439" s="15">
        <v>150</v>
      </c>
      <c r="U439" s="21">
        <f t="shared" si="40"/>
        <v>2257992725</v>
      </c>
      <c r="V439" s="2">
        <f t="shared" si="37"/>
        <v>88565085225.60054</v>
      </c>
      <c r="W439" s="25">
        <f t="shared" si="38"/>
        <v>9.5922832247396048E-2</v>
      </c>
      <c r="X439" s="2">
        <f t="shared" si="39"/>
        <v>0.64974690880525643</v>
      </c>
      <c r="Y439" s="13">
        <f>USDT_FinalReserves!G438/USDT_FinalReserves!$F438</f>
        <v>3.7287855560054074E-2</v>
      </c>
      <c r="Z439" s="2">
        <v>94210071628.115631</v>
      </c>
      <c r="AA439" s="2">
        <v>90697180084.944107</v>
      </c>
    </row>
    <row r="440" spans="1:27" s="2" customFormat="1" x14ac:dyDescent="0.3">
      <c r="A440" s="1">
        <v>45271</v>
      </c>
      <c r="B440">
        <v>0</v>
      </c>
      <c r="C440" s="20">
        <v>59391.370617875138</v>
      </c>
      <c r="D440" s="20">
        <f>_xlfn.XLOOKUP(A440,'BBG Data'!A:A,'BBG Data'!B:B)</f>
        <v>41182</v>
      </c>
      <c r="E440" s="21">
        <f t="shared" si="35"/>
        <v>2445855424.7853341</v>
      </c>
      <c r="F440" s="21">
        <v>1703814.6930429561</v>
      </c>
      <c r="G440">
        <f>_xlfn.XLOOKUP(A440,'BBG Data'!A:A,'BBG Data'!C:C)</f>
        <v>1981.95</v>
      </c>
      <c r="H440" s="2">
        <f t="shared" si="36"/>
        <v>3376875530.8764868</v>
      </c>
      <c r="I440" s="21">
        <v>292641978</v>
      </c>
      <c r="J440" s="2">
        <f>J439-$J$1*J439*_xlfn.XLOOKUP(A440,'BBG Data'!A:A,'BBG Data'!F:F)</f>
        <v>8202771835.0716152</v>
      </c>
      <c r="K440" s="2">
        <f>K439-K439*L440/360*_xlfn.XLOOKUP(A440,'BBG Data'!A:A,'BBG Data'!J:J)</f>
        <v>654551299.78391194</v>
      </c>
      <c r="L440" s="2">
        <v>90</v>
      </c>
      <c r="M440" s="2">
        <f>M439-M439*$M$1*_xlfn.XLOOKUP(A440,'BBG Data'!A:A,'BBG Data'!F:F)</f>
        <v>8233228358.1189766</v>
      </c>
      <c r="N440" s="2">
        <f>N439-N439*O440/360*_xlfn.XLOOKUP('Tether Assets'!A440,'BBG Data'!A:A,'BBG Data'!V:V)</f>
        <v>57444186795.289574</v>
      </c>
      <c r="O440">
        <v>90</v>
      </c>
      <c r="P440" s="2">
        <f>P439-P439*Q440/360*_xlfn.XLOOKUP(A440,'BBG Data'!A:A,'BBG Data'!AF:AF)</f>
        <v>91817700.813802168</v>
      </c>
      <c r="Q440" s="2">
        <v>450</v>
      </c>
      <c r="R440" s="21">
        <v>5168269890</v>
      </c>
      <c r="S440" s="2">
        <f>S439-S439*T440/360*_xlfn.XLOOKUP('Tether Assets'!A440,'BBG Data'!A:A,'BBG Data'!AB:AB)</f>
        <v>97064805.532705218</v>
      </c>
      <c r="T440" s="15">
        <v>150</v>
      </c>
      <c r="U440" s="21">
        <f t="shared" si="40"/>
        <v>2257992725</v>
      </c>
      <c r="V440" s="2">
        <f t="shared" si="37"/>
        <v>88265256343.272385</v>
      </c>
      <c r="W440" s="25">
        <f t="shared" si="38"/>
        <v>9.6248673204234553E-2</v>
      </c>
      <c r="X440" s="2">
        <f t="shared" si="39"/>
        <v>0.65081311917209417</v>
      </c>
      <c r="Y440" s="13">
        <f>USDT_FinalReserves!G439/USDT_FinalReserves!$F439</f>
        <v>3.4135992688189842E-2</v>
      </c>
      <c r="Z440" s="2">
        <v>93821888302.573303</v>
      </c>
      <c r="AA440" s="2">
        <v>90619185009.484497</v>
      </c>
    </row>
    <row r="441" spans="1:27" s="2" customFormat="1" x14ac:dyDescent="0.3">
      <c r="A441" s="1">
        <v>45272</v>
      </c>
      <c r="B441">
        <v>0</v>
      </c>
      <c r="C441" s="20">
        <v>59391.370617875138</v>
      </c>
      <c r="D441" s="20">
        <f>_xlfn.XLOOKUP(A441,'BBG Data'!A:A,'BBG Data'!B:B)</f>
        <v>41088.75</v>
      </c>
      <c r="E441" s="21">
        <f t="shared" si="35"/>
        <v>2440317179.4752169</v>
      </c>
      <c r="F441" s="21">
        <v>1703814.6930429561</v>
      </c>
      <c r="G441">
        <f>_xlfn.XLOOKUP(A441,'BBG Data'!A:A,'BBG Data'!C:C)</f>
        <v>1979.54</v>
      </c>
      <c r="H441" s="2">
        <f t="shared" si="36"/>
        <v>3372769337.4662533</v>
      </c>
      <c r="I441" s="21">
        <v>292641978</v>
      </c>
      <c r="J441" s="2">
        <f>J440-$J$1*J440*_xlfn.XLOOKUP(A441,'BBG Data'!A:A,'BBG Data'!F:F)</f>
        <v>8202999689.8448114</v>
      </c>
      <c r="K441" s="2">
        <f>K440-K440*L441/360*_xlfn.XLOOKUP(A441,'BBG Data'!A:A,'BBG Data'!J:J)</f>
        <v>653423835.17003429</v>
      </c>
      <c r="L441" s="2">
        <v>90</v>
      </c>
      <c r="M441" s="2">
        <f>M440-M440*$M$1*_xlfn.XLOOKUP(A441,'BBG Data'!A:A,'BBG Data'!F:F)</f>
        <v>8233685759.6944275</v>
      </c>
      <c r="N441" s="2">
        <f>N440-N440*O441/360*_xlfn.XLOOKUP('Tether Assets'!A441,'BBG Data'!A:A,'BBG Data'!V:V)</f>
        <v>57472908888.687218</v>
      </c>
      <c r="O441">
        <v>90</v>
      </c>
      <c r="P441" s="2">
        <f>P440-P440*Q441/360*_xlfn.XLOOKUP(A441,'BBG Data'!A:A,'BBG Data'!AF:AF)</f>
        <v>91243840.18371591</v>
      </c>
      <c r="Q441" s="2">
        <v>450</v>
      </c>
      <c r="R441" s="21">
        <v>5168269890</v>
      </c>
      <c r="S441" s="2">
        <f>S440-S440*T441/360*_xlfn.XLOOKUP('Tether Assets'!A441,'BBG Data'!A:A,'BBG Data'!AB:AB)</f>
        <v>98929258.672312602</v>
      </c>
      <c r="T441" s="15">
        <v>150</v>
      </c>
      <c r="U441" s="21">
        <f t="shared" si="40"/>
        <v>2257992725</v>
      </c>
      <c r="V441" s="2">
        <f t="shared" si="37"/>
        <v>88285182382.193985</v>
      </c>
      <c r="W441" s="25">
        <f t="shared" si="38"/>
        <v>9.622953069368384E-2</v>
      </c>
      <c r="X441" s="2">
        <f t="shared" si="39"/>
        <v>0.65099156322611595</v>
      </c>
      <c r="Y441" s="13">
        <f>USDT_FinalReserves!G440/USDT_FinalReserves!$F440</f>
        <v>3.7623094010413492E-2</v>
      </c>
      <c r="Z441" s="2">
        <v>94092712788.879959</v>
      </c>
      <c r="AA441" s="2">
        <v>90552653809.929092</v>
      </c>
    </row>
    <row r="442" spans="1:27" s="2" customFormat="1" x14ac:dyDescent="0.3">
      <c r="A442" s="1">
        <v>45273</v>
      </c>
      <c r="B442">
        <v>0</v>
      </c>
      <c r="C442" s="20">
        <v>59391.370617875138</v>
      </c>
      <c r="D442" s="20">
        <f>_xlfn.XLOOKUP(A442,'BBG Data'!A:A,'BBG Data'!B:B)</f>
        <v>42993.29</v>
      </c>
      <c r="E442" s="21">
        <f t="shared" si="35"/>
        <v>2553430420.4717851</v>
      </c>
      <c r="F442" s="21">
        <v>1703814.6930429561</v>
      </c>
      <c r="G442">
        <f>_xlfn.XLOOKUP(A442,'BBG Data'!A:A,'BBG Data'!C:C)</f>
        <v>2027.74</v>
      </c>
      <c r="H442" s="2">
        <f t="shared" si="36"/>
        <v>3454893205.6709237</v>
      </c>
      <c r="I442" s="21">
        <v>292641978</v>
      </c>
      <c r="J442" s="2">
        <f>J441-$J$1*J441*_xlfn.XLOOKUP(A442,'BBG Data'!A:A,'BBG Data'!F:F)</f>
        <v>8202999689.8448114</v>
      </c>
      <c r="K442" s="2">
        <f>K441-K441*L442/360*_xlfn.XLOOKUP(A442,'BBG Data'!A:A,'BBG Data'!J:J)</f>
        <v>653657434.19110763</v>
      </c>
      <c r="L442" s="2">
        <v>90</v>
      </c>
      <c r="M442" s="2">
        <f>M441-M441*$M$1*_xlfn.XLOOKUP(A442,'BBG Data'!A:A,'BBG Data'!F:F)</f>
        <v>8233685759.6944275</v>
      </c>
      <c r="N442" s="2">
        <f>N441-N441*O442/360*_xlfn.XLOOKUP('Tether Assets'!A442,'BBG Data'!A:A,'BBG Data'!V:V)</f>
        <v>57544750024.798073</v>
      </c>
      <c r="O442">
        <v>90</v>
      </c>
      <c r="P442" s="2">
        <f>P441-P441*Q442/360*_xlfn.XLOOKUP(A442,'BBG Data'!A:A,'BBG Data'!AF:AF)</f>
        <v>116792115.43515639</v>
      </c>
      <c r="Q442" s="2">
        <v>450</v>
      </c>
      <c r="R442" s="21">
        <v>5168269890</v>
      </c>
      <c r="S442" s="2">
        <f>S441-S441*T442/360*_xlfn.XLOOKUP('Tether Assets'!A442,'BBG Data'!A:A,'BBG Data'!AB:AB)</f>
        <v>105833696.5171511</v>
      </c>
      <c r="T442" s="15">
        <v>150</v>
      </c>
      <c r="U442" s="21">
        <f t="shared" si="40"/>
        <v>2257992725</v>
      </c>
      <c r="V442" s="2">
        <f t="shared" si="37"/>
        <v>88584946939.623444</v>
      </c>
      <c r="W442" s="25">
        <f t="shared" si="38"/>
        <v>9.590389746053761E-2</v>
      </c>
      <c r="X442" s="2">
        <f t="shared" si="39"/>
        <v>0.6495996443280444</v>
      </c>
      <c r="Y442" s="13">
        <f>USDT_FinalReserves!G441/USDT_FinalReserves!$F441</f>
        <v>4.066317935024525E-2</v>
      </c>
      <c r="Z442" s="2">
        <v>94459529110.035278</v>
      </c>
      <c r="AA442" s="2">
        <v>90618504336.494202</v>
      </c>
    </row>
    <row r="443" spans="1:27" s="2" customFormat="1" x14ac:dyDescent="0.3">
      <c r="A443" s="1">
        <v>45274</v>
      </c>
      <c r="B443">
        <v>0</v>
      </c>
      <c r="C443" s="20">
        <v>59391.370617875138</v>
      </c>
      <c r="D443" s="20">
        <f>_xlfn.XLOOKUP(A443,'BBG Data'!A:A,'BBG Data'!B:B)</f>
        <v>42994.83</v>
      </c>
      <c r="E443" s="21">
        <f t="shared" si="35"/>
        <v>2553521883.1825366</v>
      </c>
      <c r="F443" s="21">
        <v>1703814.6930429561</v>
      </c>
      <c r="G443">
        <f>_xlfn.XLOOKUP(A443,'BBG Data'!A:A,'BBG Data'!C:C)</f>
        <v>2036.36</v>
      </c>
      <c r="H443" s="2">
        <f t="shared" si="36"/>
        <v>3469580088.324954</v>
      </c>
      <c r="I443" s="21">
        <v>292641978</v>
      </c>
      <c r="J443" s="2">
        <f>J442-$J$1*J442*_xlfn.XLOOKUP(A443,'BBG Data'!A:A,'BBG Data'!F:F)</f>
        <v>8202999689.8448114</v>
      </c>
      <c r="K443" s="2">
        <f>K442-K442*L443/360*_xlfn.XLOOKUP(A443,'BBG Data'!A:A,'BBG Data'!J:J)</f>
        <v>654783359.12150168</v>
      </c>
      <c r="L443" s="2">
        <v>90</v>
      </c>
      <c r="M443" s="2">
        <f>M442-M442*$M$1*_xlfn.XLOOKUP(A443,'BBG Data'!A:A,'BBG Data'!F:F)</f>
        <v>8233685759.6944275</v>
      </c>
      <c r="N443" s="2">
        <f>N442-N442*O443/360*_xlfn.XLOOKUP('Tether Assets'!A443,'BBG Data'!A:A,'BBG Data'!V:V)</f>
        <v>57587908587.316673</v>
      </c>
      <c r="O443">
        <v>90</v>
      </c>
      <c r="P443" s="2">
        <f>P442-P442*Q443/360*_xlfn.XLOOKUP(A443,'BBG Data'!A:A,'BBG Data'!AF:AF)</f>
        <v>116208154.85798067</v>
      </c>
      <c r="Q443" s="2">
        <v>450</v>
      </c>
      <c r="R443" s="21">
        <v>5168269890</v>
      </c>
      <c r="S443" s="2">
        <f>S442-S442*T443/360*_xlfn.XLOOKUP('Tether Assets'!A443,'BBG Data'!A:A,'BBG Data'!AB:AB)</f>
        <v>105599980.43734239</v>
      </c>
      <c r="T443" s="15">
        <v>150</v>
      </c>
      <c r="U443" s="21">
        <f t="shared" si="40"/>
        <v>2257992725</v>
      </c>
      <c r="V443" s="2">
        <f t="shared" si="37"/>
        <v>88643192095.780243</v>
      </c>
      <c r="W443" s="25">
        <f t="shared" si="38"/>
        <v>9.5840881482078713E-2</v>
      </c>
      <c r="X443" s="2">
        <f t="shared" si="39"/>
        <v>0.64965968875638092</v>
      </c>
      <c r="Y443" s="13">
        <f>USDT_FinalReserves!G442/USDT_FinalReserves!$F442</f>
        <v>3.803833151685708E-2</v>
      </c>
      <c r="Z443" s="2">
        <v>94281833039.714005</v>
      </c>
      <c r="AA443" s="2">
        <v>90695509418.532394</v>
      </c>
    </row>
    <row r="444" spans="1:27" s="2" customFormat="1" x14ac:dyDescent="0.3">
      <c r="A444" s="1">
        <v>45275</v>
      </c>
      <c r="B444">
        <v>0</v>
      </c>
      <c r="C444" s="20">
        <v>59391.370617875138</v>
      </c>
      <c r="D444" s="20">
        <f>_xlfn.XLOOKUP(A444,'BBG Data'!A:A,'BBG Data'!B:B)</f>
        <v>42240.95</v>
      </c>
      <c r="E444" s="21">
        <f t="shared" si="35"/>
        <v>2508747916.7011328</v>
      </c>
      <c r="F444" s="21">
        <v>1703814.6930429561</v>
      </c>
      <c r="G444">
        <f>_xlfn.XLOOKUP(A444,'BBG Data'!A:A,'BBG Data'!C:C)</f>
        <v>2019.62</v>
      </c>
      <c r="H444" s="2">
        <f t="shared" si="36"/>
        <v>3441058230.3634148</v>
      </c>
      <c r="I444" s="21">
        <v>292641978</v>
      </c>
      <c r="J444" s="2">
        <f>J443-$J$1*J443*_xlfn.XLOOKUP(A444,'BBG Data'!A:A,'BBG Data'!F:F)</f>
        <v>8202771828.7423153</v>
      </c>
      <c r="K444" s="2">
        <f>K443-K443*L444/360*_xlfn.XLOOKUP(A444,'BBG Data'!A:A,'BBG Data'!J:J)</f>
        <v>657034176.91848183</v>
      </c>
      <c r="L444" s="2">
        <v>90</v>
      </c>
      <c r="M444" s="2">
        <f>M443-M443*$M$1*_xlfn.XLOOKUP(A444,'BBG Data'!A:A,'BBG Data'!F:F)</f>
        <v>8233228332.707778</v>
      </c>
      <c r="N444" s="2">
        <f>N443-N443*O444/360*_xlfn.XLOOKUP('Tether Assets'!A444,'BBG Data'!A:A,'BBG Data'!V:V)</f>
        <v>57530320678.729362</v>
      </c>
      <c r="O444">
        <v>90</v>
      </c>
      <c r="P444" s="2">
        <f>P443-P443*Q444/360*_xlfn.XLOOKUP(A444,'BBG Data'!A:A,'BBG Data'!AF:AF)</f>
        <v>109526185.95364673</v>
      </c>
      <c r="Q444" s="2">
        <v>450</v>
      </c>
      <c r="R444" s="21">
        <v>5168269890</v>
      </c>
      <c r="S444" s="2">
        <f>S443-S443*T444/360*_xlfn.XLOOKUP('Tether Assets'!A444,'BBG Data'!A:A,'BBG Data'!AB:AB)</f>
        <v>104579180.62644808</v>
      </c>
      <c r="T444" s="15">
        <v>150</v>
      </c>
      <c r="U444" s="21">
        <f t="shared" si="40"/>
        <v>2257992725</v>
      </c>
      <c r="V444" s="2">
        <f t="shared" si="37"/>
        <v>88506171123.742569</v>
      </c>
      <c r="W444" s="25">
        <f t="shared" si="38"/>
        <v>9.5986683175624851E-2</v>
      </c>
      <c r="X444" s="2">
        <f t="shared" si="39"/>
        <v>0.65001479499429327</v>
      </c>
      <c r="Y444" s="13">
        <f>USDT_FinalReserves!G443/USDT_FinalReserves!$F443</f>
        <v>3.5915593995756369E-2</v>
      </c>
      <c r="Z444" s="2">
        <v>94211175953.347183</v>
      </c>
      <c r="AA444" s="2">
        <v>90827525607.944</v>
      </c>
    </row>
    <row r="445" spans="1:27" s="2" customFormat="1" x14ac:dyDescent="0.3">
      <c r="A445" s="1">
        <v>45276</v>
      </c>
      <c r="B445">
        <v>0</v>
      </c>
      <c r="C445" s="20">
        <v>59391.370617875138</v>
      </c>
      <c r="D445" s="20">
        <f>_xlfn.XLOOKUP(A445,'BBG Data'!A:A,'BBG Data'!B:B)</f>
        <v>42270.559999999998</v>
      </c>
      <c r="E445" s="21">
        <f t="shared" si="35"/>
        <v>2510506495.1851277</v>
      </c>
      <c r="F445" s="21">
        <v>1703814.6930429561</v>
      </c>
      <c r="G445">
        <f>_xlfn.XLOOKUP(A445,'BBG Data'!A:A,'BBG Data'!C:C)</f>
        <v>2019.62</v>
      </c>
      <c r="H445" s="2">
        <f t="shared" si="36"/>
        <v>3441058230.3634148</v>
      </c>
      <c r="I445" s="21">
        <v>292641978</v>
      </c>
      <c r="J445" s="2">
        <f>J444-$J$1*J444*_xlfn.XLOOKUP(A445,'BBG Data'!A:A,'BBG Data'!F:F)</f>
        <v>8202771828.7423153</v>
      </c>
      <c r="K445" s="2">
        <f>K444-K444*L445/360*_xlfn.XLOOKUP(A445,'BBG Data'!A:A,'BBG Data'!J:J)</f>
        <v>657034176.91848183</v>
      </c>
      <c r="L445" s="2">
        <v>90</v>
      </c>
      <c r="M445" s="2">
        <f>M444-M444*$M$1*_xlfn.XLOOKUP(A445,'BBG Data'!A:A,'BBG Data'!F:F)</f>
        <v>8233228332.707778</v>
      </c>
      <c r="N445" s="2">
        <f>N444-N444*O445/360*_xlfn.XLOOKUP('Tether Assets'!A445,'BBG Data'!A:A,'BBG Data'!V:V)</f>
        <v>57530320678.729362</v>
      </c>
      <c r="O445">
        <v>90</v>
      </c>
      <c r="P445" s="2">
        <f>P444-P444*Q445/360*_xlfn.XLOOKUP(A445,'BBG Data'!A:A,'BBG Data'!AF:AF)</f>
        <v>109526185.95364673</v>
      </c>
      <c r="Q445" s="2">
        <v>450</v>
      </c>
      <c r="R445" s="21">
        <v>5168269890</v>
      </c>
      <c r="S445" s="2">
        <f>S444-S444*T445/360*_xlfn.XLOOKUP('Tether Assets'!A445,'BBG Data'!A:A,'BBG Data'!AB:AB)</f>
        <v>104579180.62644808</v>
      </c>
      <c r="T445" s="15">
        <v>150</v>
      </c>
      <c r="U445" s="21">
        <f t="shared" si="40"/>
        <v>2257992725</v>
      </c>
      <c r="V445" s="2">
        <f t="shared" si="37"/>
        <v>88507929702.226578</v>
      </c>
      <c r="W445" s="25">
        <f t="shared" si="38"/>
        <v>9.5984776000568886E-2</v>
      </c>
      <c r="X445" s="2">
        <f t="shared" si="39"/>
        <v>0.65000187974436463</v>
      </c>
      <c r="Y445" s="13">
        <f>USDT_FinalReserves!G444/USDT_FinalReserves!$F444</f>
        <v>3.7424961649158768E-2</v>
      </c>
      <c r="Z445" s="2">
        <v>94264589722.328018</v>
      </c>
      <c r="AA445" s="2">
        <v>90736741067.096207</v>
      </c>
    </row>
    <row r="446" spans="1:27" s="2" customFormat="1" x14ac:dyDescent="0.3">
      <c r="A446" s="1">
        <v>45277</v>
      </c>
      <c r="B446">
        <v>0</v>
      </c>
      <c r="C446" s="20">
        <v>59391.370617875138</v>
      </c>
      <c r="D446" s="20">
        <f>_xlfn.XLOOKUP(A446,'BBG Data'!A:A,'BBG Data'!B:B)</f>
        <v>41881.9</v>
      </c>
      <c r="E446" s="21">
        <f t="shared" si="35"/>
        <v>2487423445.0807848</v>
      </c>
      <c r="F446" s="21">
        <v>1703814.6930429561</v>
      </c>
      <c r="G446">
        <f>_xlfn.XLOOKUP(A446,'BBG Data'!A:A,'BBG Data'!C:C)</f>
        <v>2019.62</v>
      </c>
      <c r="H446" s="2">
        <f t="shared" si="36"/>
        <v>3441058230.3634148</v>
      </c>
      <c r="I446" s="21">
        <v>292641978</v>
      </c>
      <c r="J446" s="2">
        <f>J445-$J$1*J445*_xlfn.XLOOKUP(A446,'BBG Data'!A:A,'BBG Data'!F:F)</f>
        <v>8202771828.7423153</v>
      </c>
      <c r="K446" s="2">
        <f>K445-K445*L446/360*_xlfn.XLOOKUP(A446,'BBG Data'!A:A,'BBG Data'!J:J)</f>
        <v>657034176.91848183</v>
      </c>
      <c r="L446" s="2">
        <v>90</v>
      </c>
      <c r="M446" s="2">
        <f>M445-M445*$M$1*_xlfn.XLOOKUP(A446,'BBG Data'!A:A,'BBG Data'!F:F)</f>
        <v>8233228332.707778</v>
      </c>
      <c r="N446" s="2">
        <f>N445-N445*O446/360*_xlfn.XLOOKUP('Tether Assets'!A446,'BBG Data'!A:A,'BBG Data'!V:V)</f>
        <v>57530320678.729362</v>
      </c>
      <c r="O446">
        <v>90</v>
      </c>
      <c r="P446" s="2">
        <f>P445-P445*Q446/360*_xlfn.XLOOKUP(A446,'BBG Data'!A:A,'BBG Data'!AF:AF)</f>
        <v>109526185.95364673</v>
      </c>
      <c r="Q446" s="2">
        <v>450</v>
      </c>
      <c r="R446" s="21">
        <v>5168269890</v>
      </c>
      <c r="S446" s="2">
        <f>S445-S445*T446/360*_xlfn.XLOOKUP('Tether Assets'!A446,'BBG Data'!A:A,'BBG Data'!AB:AB)</f>
        <v>104579180.62644808</v>
      </c>
      <c r="T446" s="15">
        <v>150</v>
      </c>
      <c r="U446" s="21">
        <f t="shared" si="40"/>
        <v>2257992725</v>
      </c>
      <c r="V446" s="2">
        <f t="shared" si="37"/>
        <v>88484846652.122223</v>
      </c>
      <c r="W446" s="25">
        <f t="shared" si="38"/>
        <v>9.600981555793385E-2</v>
      </c>
      <c r="X446" s="2">
        <f t="shared" si="39"/>
        <v>0.65017144579466313</v>
      </c>
      <c r="Y446" s="13">
        <f>USDT_FinalReserves!G445/USDT_FinalReserves!$F445</f>
        <v>3.715472368039538E-2</v>
      </c>
      <c r="Z446" s="2">
        <v>94360938394.385925</v>
      </c>
      <c r="AA446" s="2">
        <v>90854983802.119705</v>
      </c>
    </row>
    <row r="447" spans="1:27" s="2" customFormat="1" x14ac:dyDescent="0.3">
      <c r="A447" s="1">
        <v>45278</v>
      </c>
      <c r="B447">
        <v>0</v>
      </c>
      <c r="C447" s="20">
        <v>59391.370617875138</v>
      </c>
      <c r="D447" s="20">
        <f>_xlfn.XLOOKUP(A447,'BBG Data'!A:A,'BBG Data'!B:B)</f>
        <v>42614.99</v>
      </c>
      <c r="E447" s="21">
        <f t="shared" si="35"/>
        <v>2530962664.9670429</v>
      </c>
      <c r="F447" s="21">
        <v>1703814.6930429561</v>
      </c>
      <c r="G447">
        <f>_xlfn.XLOOKUP(A447,'BBG Data'!A:A,'BBG Data'!C:C)</f>
        <v>2027.19</v>
      </c>
      <c r="H447" s="2">
        <f t="shared" si="36"/>
        <v>3453956107.5897503</v>
      </c>
      <c r="I447" s="21">
        <v>292641978</v>
      </c>
      <c r="J447" s="2">
        <f>J446-$J$1*J446*_xlfn.XLOOKUP(A447,'BBG Data'!A:A,'BBG Data'!F:F)</f>
        <v>8202771828.7423153</v>
      </c>
      <c r="K447" s="2">
        <f>K446-K446*L447/360*_xlfn.XLOOKUP(A447,'BBG Data'!A:A,'BBG Data'!J:J)</f>
        <v>655982922.23541224</v>
      </c>
      <c r="L447" s="2">
        <v>90</v>
      </c>
      <c r="M447" s="2">
        <f>M446-M446*$M$1*_xlfn.XLOOKUP(A447,'BBG Data'!A:A,'BBG Data'!F:F)</f>
        <v>8233228332.707778</v>
      </c>
      <c r="N447" s="2">
        <f>N446-N446*O447/360*_xlfn.XLOOKUP('Tether Assets'!A447,'BBG Data'!A:A,'BBG Data'!V:V)</f>
        <v>57501555518.389999</v>
      </c>
      <c r="O447">
        <v>90</v>
      </c>
      <c r="P447" s="2">
        <f>P446-P446*Q447/360*_xlfn.XLOOKUP(A447,'BBG Data'!A:A,'BBG Data'!AF:AF)</f>
        <v>109389278.22120462</v>
      </c>
      <c r="Q447" s="2">
        <v>450</v>
      </c>
      <c r="R447" s="21">
        <v>5168269890</v>
      </c>
      <c r="S447" s="2">
        <f>S446-S446*T447/360*_xlfn.XLOOKUP('Tether Assets'!A447,'BBG Data'!A:A,'BBG Data'!AB:AB)</f>
        <v>102557316.46767007</v>
      </c>
      <c r="T447" s="15">
        <v>150</v>
      </c>
      <c r="U447" s="21">
        <f t="shared" si="40"/>
        <v>2257992725</v>
      </c>
      <c r="V447" s="2">
        <f t="shared" si="37"/>
        <v>88509308562.321167</v>
      </c>
      <c r="W447" s="25">
        <f t="shared" si="38"/>
        <v>9.5983280682398794E-2</v>
      </c>
      <c r="X447" s="2">
        <f t="shared" si="39"/>
        <v>0.64966675768235171</v>
      </c>
      <c r="Y447" s="13">
        <f>USDT_FinalReserves!G446/USDT_FinalReserves!$F446</f>
        <v>3.7671874302773939E-2</v>
      </c>
      <c r="Z447" s="2">
        <v>94429773227.11055</v>
      </c>
      <c r="AA447" s="2">
        <v>90872426679.659393</v>
      </c>
    </row>
    <row r="448" spans="1:27" s="2" customFormat="1" x14ac:dyDescent="0.3">
      <c r="A448" s="1">
        <v>45279</v>
      </c>
      <c r="B448">
        <v>0</v>
      </c>
      <c r="C448" s="20">
        <v>59391.370617875138</v>
      </c>
      <c r="D448" s="20">
        <f>_xlfn.XLOOKUP(A448,'BBG Data'!A:A,'BBG Data'!B:B)</f>
        <v>42495.81</v>
      </c>
      <c r="E448" s="21">
        <f t="shared" si="35"/>
        <v>2523884401.4168043</v>
      </c>
      <c r="F448" s="21">
        <v>1703814.6930429561</v>
      </c>
      <c r="G448">
        <f>_xlfn.XLOOKUP(A448,'BBG Data'!A:A,'BBG Data'!C:C)</f>
        <v>2040.35</v>
      </c>
      <c r="H448" s="2">
        <f t="shared" si="36"/>
        <v>3476378308.9501953</v>
      </c>
      <c r="I448" s="21">
        <v>292641978</v>
      </c>
      <c r="J448" s="2">
        <f>J447-$J$1*J447*_xlfn.XLOOKUP(A448,'BBG Data'!A:A,'BBG Data'!F:F)</f>
        <v>8202999683.515336</v>
      </c>
      <c r="K448" s="2">
        <f>K447-K447*L448/360*_xlfn.XLOOKUP(A448,'BBG Data'!A:A,'BBG Data'!J:J)</f>
        <v>655289220.29514837</v>
      </c>
      <c r="L448" s="2">
        <v>90</v>
      </c>
      <c r="M448" s="2">
        <f>M447-M447*$M$1*_xlfn.XLOOKUP(A448,'BBG Data'!A:A,'BBG Data'!F:F)</f>
        <v>8233685734.2818174</v>
      </c>
      <c r="N448" s="2">
        <f>N447-N447*O448/360*_xlfn.XLOOKUP('Tether Assets'!A448,'BBG Data'!A:A,'BBG Data'!V:V)</f>
        <v>57731561740.463547</v>
      </c>
      <c r="O448">
        <v>90</v>
      </c>
      <c r="P448" s="2">
        <f>P447-P447*Q448/360*_xlfn.XLOOKUP(A448,'BBG Data'!A:A,'BBG Data'!AF:AF)</f>
        <v>114175059.14338234</v>
      </c>
      <c r="Q448" s="2">
        <v>450</v>
      </c>
      <c r="R448" s="21">
        <v>5168269890</v>
      </c>
      <c r="S448" s="2">
        <f>S447-S447*T448/360*_xlfn.XLOOKUP('Tether Assets'!A448,'BBG Data'!A:A,'BBG Data'!AB:AB)</f>
        <v>103578616.41082729</v>
      </c>
      <c r="T448" s="15">
        <v>150</v>
      </c>
      <c r="U448" s="21">
        <f t="shared" si="40"/>
        <v>2257992725</v>
      </c>
      <c r="V448" s="2">
        <f t="shared" si="37"/>
        <v>88760457357.477066</v>
      </c>
      <c r="W448" s="25">
        <f t="shared" si="38"/>
        <v>9.571426189592154E-2</v>
      </c>
      <c r="X448" s="2">
        <f t="shared" si="39"/>
        <v>0.65041983174955231</v>
      </c>
      <c r="Y448" s="13">
        <f>USDT_FinalReserves!G447/USDT_FinalReserves!$F447</f>
        <v>4.0129507620615332E-2</v>
      </c>
      <c r="Z448" s="2">
        <v>94732684034.176224</v>
      </c>
      <c r="AA448" s="2">
        <v>90931108068.305405</v>
      </c>
    </row>
    <row r="449" spans="1:27" s="2" customFormat="1" x14ac:dyDescent="0.3">
      <c r="A449" s="1">
        <v>45280</v>
      </c>
      <c r="B449">
        <v>0</v>
      </c>
      <c r="C449" s="20">
        <v>59391.370617875138</v>
      </c>
      <c r="D449" s="20">
        <f>_xlfn.XLOOKUP(A449,'BBG Data'!A:A,'BBG Data'!B:B)</f>
        <v>43449.760000000002</v>
      </c>
      <c r="E449" s="21">
        <f t="shared" si="35"/>
        <v>2580540799.4177265</v>
      </c>
      <c r="F449" s="21">
        <v>1703814.6930429561</v>
      </c>
      <c r="G449">
        <f>_xlfn.XLOOKUP(A449,'BBG Data'!A:A,'BBG Data'!C:C)</f>
        <v>2031.39</v>
      </c>
      <c r="H449" s="2">
        <f t="shared" si="36"/>
        <v>3461112129.3005309</v>
      </c>
      <c r="I449" s="21">
        <v>292641978</v>
      </c>
      <c r="J449" s="2">
        <f>J448-$J$1*J448*_xlfn.XLOOKUP(A449,'BBG Data'!A:A,'BBG Data'!F:F)</f>
        <v>8202999683.515336</v>
      </c>
      <c r="K449" s="2">
        <f>K448-K448*L449/360*_xlfn.XLOOKUP(A449,'BBG Data'!A:A,'BBG Data'!J:J)</f>
        <v>655872427.70121109</v>
      </c>
      <c r="L449" s="2">
        <v>90</v>
      </c>
      <c r="M449" s="2">
        <f>M448-M448*$M$1*_xlfn.XLOOKUP(A449,'BBG Data'!A:A,'BBG Data'!F:F)</f>
        <v>8233685734.2818174</v>
      </c>
      <c r="N449" s="2">
        <f>N448-N448*O449/360*_xlfn.XLOOKUP('Tether Assets'!A449,'BBG Data'!A:A,'BBG Data'!V:V)</f>
        <v>57515068383.936813</v>
      </c>
      <c r="O449">
        <v>90</v>
      </c>
      <c r="P449" s="2">
        <f>P448-P448*Q449/360*_xlfn.XLOOKUP(A449,'BBG Data'!A:A,'BBG Data'!AF:AF)</f>
        <v>119598374.45269305</v>
      </c>
      <c r="Q449" s="2">
        <v>450</v>
      </c>
      <c r="R449" s="21">
        <v>5168269890</v>
      </c>
      <c r="S449" s="2">
        <f>S448-S448*T449/360*_xlfn.XLOOKUP('Tether Assets'!A449,'BBG Data'!A:A,'BBG Data'!AB:AB)</f>
        <v>105909135.28007089</v>
      </c>
      <c r="T449" s="15">
        <v>150</v>
      </c>
      <c r="U449" s="21">
        <f t="shared" si="40"/>
        <v>2257992725</v>
      </c>
      <c r="V449" s="2">
        <f t="shared" si="37"/>
        <v>88593691260.886215</v>
      </c>
      <c r="W449" s="25">
        <f t="shared" si="38"/>
        <v>9.5894431540252692E-2</v>
      </c>
      <c r="X449" s="2">
        <f t="shared" si="39"/>
        <v>0.64920049684541703</v>
      </c>
      <c r="Y449" s="13">
        <f>USDT_FinalReserves!G448/USDT_FinalReserves!$F448</f>
        <v>3.5593877440703275E-2</v>
      </c>
      <c r="Z449" s="2">
        <v>94317664439.268707</v>
      </c>
      <c r="AA449" s="2">
        <v>90960533050.723999</v>
      </c>
    </row>
    <row r="450" spans="1:27" s="2" customFormat="1" x14ac:dyDescent="0.3">
      <c r="A450" s="1">
        <v>45281</v>
      </c>
      <c r="B450">
        <v>0</v>
      </c>
      <c r="C450" s="20">
        <v>59391.370617875138</v>
      </c>
      <c r="D450" s="20">
        <f>_xlfn.XLOOKUP(A450,'BBG Data'!A:A,'BBG Data'!B:B)</f>
        <v>44004.47</v>
      </c>
      <c r="E450" s="21">
        <f t="shared" si="35"/>
        <v>2613485786.6131682</v>
      </c>
      <c r="F450" s="21">
        <v>1703814.6930429561</v>
      </c>
      <c r="G450">
        <f>_xlfn.XLOOKUP(A450,'BBG Data'!A:A,'BBG Data'!C:C)</f>
        <v>2045.95</v>
      </c>
      <c r="H450" s="2">
        <f t="shared" si="36"/>
        <v>3485919671.231236</v>
      </c>
      <c r="I450" s="21">
        <v>292641978</v>
      </c>
      <c r="J450" s="2">
        <f>J449-$J$1*J449*_xlfn.XLOOKUP(A450,'BBG Data'!A:A,'BBG Data'!F:F)</f>
        <v>8202999683.515336</v>
      </c>
      <c r="K450" s="2">
        <f>K449-K449*L450/360*_xlfn.XLOOKUP(A450,'BBG Data'!A:A,'BBG Data'!J:J)</f>
        <v>657664599.10990465</v>
      </c>
      <c r="L450" s="2">
        <v>90</v>
      </c>
      <c r="M450" s="2">
        <f>M449-M449*$M$1*_xlfn.XLOOKUP(A450,'BBG Data'!A:A,'BBG Data'!F:F)</f>
        <v>8233685734.2818174</v>
      </c>
      <c r="N450" s="2">
        <f>N449-N449*O450/360*_xlfn.XLOOKUP('Tether Assets'!A450,'BBG Data'!A:A,'BBG Data'!V:V)</f>
        <v>57673234821.992638</v>
      </c>
      <c r="O450">
        <v>90</v>
      </c>
      <c r="P450" s="2">
        <f>P449-P449*Q450/360*_xlfn.XLOOKUP(A450,'BBG Data'!A:A,'BBG Data'!AF:AF)</f>
        <v>124830803.33499838</v>
      </c>
      <c r="Q450" s="2">
        <v>450</v>
      </c>
      <c r="R450" s="21">
        <v>5168269890</v>
      </c>
      <c r="S450" s="2">
        <f>S449-S449*T450/360*_xlfn.XLOOKUP('Tether Assets'!A450,'BBG Data'!A:A,'BBG Data'!AB:AB)</f>
        <v>106778472.76549481</v>
      </c>
      <c r="T450" s="15">
        <v>150</v>
      </c>
      <c r="U450" s="21">
        <f t="shared" si="40"/>
        <v>2257992725</v>
      </c>
      <c r="V450" s="2">
        <f t="shared" si="37"/>
        <v>88817504165.844604</v>
      </c>
      <c r="W450" s="25">
        <f t="shared" si="38"/>
        <v>9.5652785352444009E-2</v>
      </c>
      <c r="X450" s="2">
        <f t="shared" si="39"/>
        <v>0.64934536681308008</v>
      </c>
      <c r="Y450" s="13">
        <f>USDT_FinalReserves!G449/USDT_FinalReserves!$F449</f>
        <v>3.9831494909967499E-2</v>
      </c>
      <c r="Z450" s="2">
        <v>94726520902.256256</v>
      </c>
      <c r="AA450" s="2">
        <v>90953421967.099106</v>
      </c>
    </row>
    <row r="451" spans="1:27" s="2" customFormat="1" x14ac:dyDescent="0.3">
      <c r="A451" s="1">
        <v>45282</v>
      </c>
      <c r="B451">
        <v>0</v>
      </c>
      <c r="C451" s="20">
        <v>59391.370617875138</v>
      </c>
      <c r="D451" s="20">
        <f>_xlfn.XLOOKUP(A451,'BBG Data'!A:A,'BBG Data'!B:B)</f>
        <v>43747.1</v>
      </c>
      <c r="E451" s="21">
        <f t="shared" si="35"/>
        <v>2598200229.5572453</v>
      </c>
      <c r="F451" s="21">
        <v>1703814.6930429561</v>
      </c>
      <c r="G451">
        <f>_xlfn.XLOOKUP(A451,'BBG Data'!A:A,'BBG Data'!C:C)</f>
        <v>2053.08</v>
      </c>
      <c r="H451" s="2">
        <f t="shared" si="36"/>
        <v>3498067869.9926319</v>
      </c>
      <c r="I451" s="21">
        <v>292641978</v>
      </c>
      <c r="J451" s="2">
        <f>J450-$J$1*J450*_xlfn.XLOOKUP(A451,'BBG Data'!A:A,'BBG Data'!F:F)</f>
        <v>8202771822.4130163</v>
      </c>
      <c r="K451" s="2">
        <f>K450-K450*L451/360*_xlfn.XLOOKUP(A451,'BBG Data'!A:A,'BBG Data'!J:J)</f>
        <v>659147632.78089738</v>
      </c>
      <c r="L451" s="2">
        <v>90</v>
      </c>
      <c r="M451" s="2">
        <f>M450-M450*$M$1*_xlfn.XLOOKUP(A451,'BBG Data'!A:A,'BBG Data'!F:F)</f>
        <v>8233228307.2965794</v>
      </c>
      <c r="N451" s="2">
        <f>N450-N450*O451/360*_xlfn.XLOOKUP('Tether Assets'!A451,'BBG Data'!A:A,'BBG Data'!V:V)</f>
        <v>57702071439.403633</v>
      </c>
      <c r="O451">
        <v>90</v>
      </c>
      <c r="P451" s="2">
        <f>P450-P450*Q451/360*_xlfn.XLOOKUP(A451,'BBG Data'!A:A,'BBG Data'!AF:AF)</f>
        <v>127483457.90586701</v>
      </c>
      <c r="Q451" s="2">
        <v>450</v>
      </c>
      <c r="R451" s="21">
        <v>5168269890</v>
      </c>
      <c r="S451" s="2">
        <f>S450-S450*T451/360*_xlfn.XLOOKUP('Tether Assets'!A451,'BBG Data'!A:A,'BBG Data'!AB:AB)</f>
        <v>107374652.57176882</v>
      </c>
      <c r="T451" s="15">
        <v>150</v>
      </c>
      <c r="U451" s="21">
        <f t="shared" si="40"/>
        <v>2257992725</v>
      </c>
      <c r="V451" s="2">
        <f t="shared" si="37"/>
        <v>88847250004.921646</v>
      </c>
      <c r="W451" s="25">
        <f t="shared" si="38"/>
        <v>9.5618196398227495E-2</v>
      </c>
      <c r="X451" s="2">
        <f t="shared" si="39"/>
        <v>0.64945253157759253</v>
      </c>
      <c r="Y451" s="13">
        <f>USDT_FinalReserves!G450/USDT_FinalReserves!$F450</f>
        <v>3.7728109849018428E-2</v>
      </c>
      <c r="Z451" s="2">
        <v>94632880547.135681</v>
      </c>
      <c r="AA451" s="2">
        <v>91062560834.524307</v>
      </c>
    </row>
    <row r="452" spans="1:27" s="2" customFormat="1" x14ac:dyDescent="0.3">
      <c r="A452" s="1">
        <v>45283</v>
      </c>
      <c r="B452">
        <v>0</v>
      </c>
      <c r="C452" s="20">
        <v>59391.370617875138</v>
      </c>
      <c r="D452" s="20">
        <f>_xlfn.XLOOKUP(A452,'BBG Data'!A:A,'BBG Data'!B:B)</f>
        <v>43803.74</v>
      </c>
      <c r="E452" s="21">
        <f t="shared" ref="E452:E515" si="41">C452*D452</f>
        <v>2601564156.789042</v>
      </c>
      <c r="F452" s="21">
        <v>1703814.6930429561</v>
      </c>
      <c r="G452">
        <f>_xlfn.XLOOKUP(A452,'BBG Data'!A:A,'BBG Data'!C:C)</f>
        <v>2053.08</v>
      </c>
      <c r="H452" s="2">
        <f t="shared" ref="H452:H515" si="42">G452*F452</f>
        <v>3498067869.9926319</v>
      </c>
      <c r="I452" s="21">
        <v>292641978</v>
      </c>
      <c r="J452" s="2">
        <f>J451-$J$1*J451*_xlfn.XLOOKUP(A452,'BBG Data'!A:A,'BBG Data'!F:F)</f>
        <v>8202771822.4130163</v>
      </c>
      <c r="K452" s="2">
        <f>K451-K451*L452/360*_xlfn.XLOOKUP(A452,'BBG Data'!A:A,'BBG Data'!J:J)</f>
        <v>659147632.78089738</v>
      </c>
      <c r="L452" s="2">
        <v>90</v>
      </c>
      <c r="M452" s="2">
        <f>M451-M451*$M$1*_xlfn.XLOOKUP(A452,'BBG Data'!A:A,'BBG Data'!F:F)</f>
        <v>8233228307.2965794</v>
      </c>
      <c r="N452" s="2">
        <f>N451-N451*O452/360*_xlfn.XLOOKUP('Tether Assets'!A452,'BBG Data'!A:A,'BBG Data'!V:V)</f>
        <v>57702071439.403633</v>
      </c>
      <c r="O452">
        <v>90</v>
      </c>
      <c r="P452" s="2">
        <f>P451-P451*Q452/360*_xlfn.XLOOKUP(A452,'BBG Data'!A:A,'BBG Data'!AF:AF)</f>
        <v>127483457.90586701</v>
      </c>
      <c r="Q452" s="2">
        <v>450</v>
      </c>
      <c r="R452" s="21">
        <v>5168269890</v>
      </c>
      <c r="S452" s="2">
        <f>S451-S451*T452/360*_xlfn.XLOOKUP('Tether Assets'!A452,'BBG Data'!A:A,'BBG Data'!AB:AB)</f>
        <v>107374652.57176882</v>
      </c>
      <c r="T452" s="15">
        <v>150</v>
      </c>
      <c r="U452" s="21">
        <f t="shared" si="40"/>
        <v>2257992725</v>
      </c>
      <c r="V452" s="2">
        <f t="shared" ref="V452:V515" si="43">U452+S452+R452+P452+N452+M452+K452+J452+I452+H452+E452+B452</f>
        <v>88850613932.153442</v>
      </c>
      <c r="W452" s="25">
        <f t="shared" ref="W452:W515" si="44">(I452+J452)/V452</f>
        <v>9.5614576247049193E-2</v>
      </c>
      <c r="X452" s="2">
        <f t="shared" ref="X452:X515" si="45">N452/V452</f>
        <v>0.64942794299052431</v>
      </c>
      <c r="Y452" s="13">
        <f>USDT_FinalReserves!G451/USDT_FinalReserves!$F451</f>
        <v>3.7442279989573515E-2</v>
      </c>
      <c r="Z452" s="2">
        <v>94744357939.085297</v>
      </c>
      <c r="AA452" s="2">
        <v>91196913161.697693</v>
      </c>
    </row>
    <row r="453" spans="1:27" s="2" customFormat="1" x14ac:dyDescent="0.3">
      <c r="A453" s="1">
        <v>45284</v>
      </c>
      <c r="B453">
        <v>0</v>
      </c>
      <c r="C453" s="20">
        <v>59391.370617875138</v>
      </c>
      <c r="D453" s="20">
        <f>_xlfn.XLOOKUP(A453,'BBG Data'!A:A,'BBG Data'!B:B)</f>
        <v>43529.13</v>
      </c>
      <c r="E453" s="21">
        <f t="shared" si="41"/>
        <v>2585254692.5036669</v>
      </c>
      <c r="F453" s="21">
        <v>1703814.6930429561</v>
      </c>
      <c r="G453">
        <f>_xlfn.XLOOKUP(A453,'BBG Data'!A:A,'BBG Data'!C:C)</f>
        <v>2053.08</v>
      </c>
      <c r="H453" s="2">
        <f t="shared" si="42"/>
        <v>3498067869.9926319</v>
      </c>
      <c r="I453" s="21">
        <v>292641978</v>
      </c>
      <c r="J453" s="2">
        <f>J452-$J$1*J452*_xlfn.XLOOKUP(A453,'BBG Data'!A:A,'BBG Data'!F:F)</f>
        <v>8202771822.4130163</v>
      </c>
      <c r="K453" s="2">
        <f>K452-K452*L453/360*_xlfn.XLOOKUP(A453,'BBG Data'!A:A,'BBG Data'!J:J)</f>
        <v>659147632.78089738</v>
      </c>
      <c r="L453" s="2">
        <v>90</v>
      </c>
      <c r="M453" s="2">
        <f>M452-M452*$M$1*_xlfn.XLOOKUP(A453,'BBG Data'!A:A,'BBG Data'!F:F)</f>
        <v>8233228307.2965794</v>
      </c>
      <c r="N453" s="2">
        <f>N452-N452*O453/360*_xlfn.XLOOKUP('Tether Assets'!A453,'BBG Data'!A:A,'BBG Data'!V:V)</f>
        <v>57702071439.403633</v>
      </c>
      <c r="O453">
        <v>90</v>
      </c>
      <c r="P453" s="2">
        <f>P452-P452*Q453/360*_xlfn.XLOOKUP(A453,'BBG Data'!A:A,'BBG Data'!AF:AF)</f>
        <v>127483457.90586701</v>
      </c>
      <c r="Q453" s="2">
        <v>450</v>
      </c>
      <c r="R453" s="21">
        <v>5168269890</v>
      </c>
      <c r="S453" s="2">
        <f>S452-S452*T453/360*_xlfn.XLOOKUP('Tether Assets'!A453,'BBG Data'!A:A,'BBG Data'!AB:AB)</f>
        <v>107374652.57176882</v>
      </c>
      <c r="T453" s="15">
        <v>150</v>
      </c>
      <c r="U453" s="21">
        <f t="shared" si="40"/>
        <v>2257992725</v>
      </c>
      <c r="V453" s="2">
        <f t="shared" si="43"/>
        <v>88834304467.868057</v>
      </c>
      <c r="W453" s="25">
        <f t="shared" si="44"/>
        <v>9.563213053000108E-2</v>
      </c>
      <c r="X453" s="2">
        <f t="shared" si="45"/>
        <v>0.6495471742031238</v>
      </c>
      <c r="Y453" s="13">
        <f>USDT_FinalReserves!G452/USDT_FinalReserves!$F452</f>
        <v>3.722910899000291E-2</v>
      </c>
      <c r="Z453" s="2">
        <v>94818634685.177338</v>
      </c>
      <c r="AA453" s="2">
        <v>91288621400.1996</v>
      </c>
    </row>
    <row r="454" spans="1:27" s="2" customFormat="1" x14ac:dyDescent="0.3">
      <c r="A454" s="1">
        <v>45285</v>
      </c>
      <c r="B454">
        <v>0</v>
      </c>
      <c r="C454" s="20">
        <v>59391.370617875138</v>
      </c>
      <c r="D454" s="20">
        <f>_xlfn.XLOOKUP(A454,'BBG Data'!A:A,'BBG Data'!B:B)</f>
        <v>43531.11</v>
      </c>
      <c r="E454" s="21">
        <f t="shared" si="41"/>
        <v>2585372287.4174905</v>
      </c>
      <c r="F454" s="21">
        <v>1703814.6930429561</v>
      </c>
      <c r="G454">
        <f>_xlfn.XLOOKUP(A454,'BBG Data'!A:A,'BBG Data'!C:C)</f>
        <v>2053.08</v>
      </c>
      <c r="H454" s="2">
        <f t="shared" si="42"/>
        <v>3498067869.9926319</v>
      </c>
      <c r="I454" s="21">
        <v>292641978</v>
      </c>
      <c r="J454" s="2">
        <f>J453-$J$1*J453*_xlfn.XLOOKUP(A454,'BBG Data'!A:A,'BBG Data'!F:F)</f>
        <v>8202771822.4130163</v>
      </c>
      <c r="K454" s="2">
        <f>K453-K453*L454/360*_xlfn.XLOOKUP(A454,'BBG Data'!A:A,'BBG Data'!J:J)</f>
        <v>659147632.78089738</v>
      </c>
      <c r="L454" s="2">
        <v>90</v>
      </c>
      <c r="M454" s="2">
        <f>M453-M453*$M$1*_xlfn.XLOOKUP(A454,'BBG Data'!A:A,'BBG Data'!F:F)</f>
        <v>8233228307.2965794</v>
      </c>
      <c r="N454" s="2">
        <f>N453-N453*O454/360*_xlfn.XLOOKUP('Tether Assets'!A454,'BBG Data'!A:A,'BBG Data'!V:V)</f>
        <v>57702071439.403633</v>
      </c>
      <c r="O454">
        <v>90</v>
      </c>
      <c r="P454" s="2">
        <f>P453-P453*Q454/360*_xlfn.XLOOKUP(A454,'BBG Data'!A:A,'BBG Data'!AF:AF)</f>
        <v>127483457.90586701</v>
      </c>
      <c r="Q454" s="2">
        <v>450</v>
      </c>
      <c r="R454" s="21">
        <v>5168269890</v>
      </c>
      <c r="S454" s="2">
        <f>S453-S453*T454/360*_xlfn.XLOOKUP('Tether Assets'!A454,'BBG Data'!A:A,'BBG Data'!AB:AB)</f>
        <v>107374652.57176882</v>
      </c>
      <c r="T454" s="15">
        <v>150</v>
      </c>
      <c r="U454" s="21">
        <f t="shared" si="40"/>
        <v>2257992725</v>
      </c>
      <c r="V454" s="2">
        <f t="shared" si="43"/>
        <v>88834422062.781891</v>
      </c>
      <c r="W454" s="25">
        <f t="shared" si="44"/>
        <v>9.5632003936594059E-2</v>
      </c>
      <c r="X454" s="2">
        <f t="shared" si="45"/>
        <v>0.64954631436251009</v>
      </c>
      <c r="Y454" s="13">
        <f>USDT_FinalReserves!G453/USDT_FinalReserves!$F453</f>
        <v>3.7407109946576193E-2</v>
      </c>
      <c r="Z454" s="2">
        <v>94870086416.808121</v>
      </c>
      <c r="AA454" s="2">
        <v>91321270663.573395</v>
      </c>
    </row>
    <row r="455" spans="1:27" s="2" customFormat="1" x14ac:dyDescent="0.3">
      <c r="A455" s="1">
        <v>45286</v>
      </c>
      <c r="B455">
        <v>0</v>
      </c>
      <c r="C455" s="20">
        <v>59391.370617875138</v>
      </c>
      <c r="D455" s="20">
        <f>_xlfn.XLOOKUP(A455,'BBG Data'!A:A,'BBG Data'!B:B)</f>
        <v>42340.74</v>
      </c>
      <c r="E455" s="21">
        <f t="shared" si="41"/>
        <v>2514674581.5750904</v>
      </c>
      <c r="F455" s="21">
        <v>1703814.6930429561</v>
      </c>
      <c r="G455">
        <f>_xlfn.XLOOKUP(A455,'BBG Data'!A:A,'BBG Data'!C:C)</f>
        <v>2067.81</v>
      </c>
      <c r="H455" s="2">
        <f t="shared" si="42"/>
        <v>3523165060.421155</v>
      </c>
      <c r="I455" s="21">
        <v>292641978</v>
      </c>
      <c r="J455" s="2">
        <f>J454-$J$1*J454*_xlfn.XLOOKUP(A455,'BBG Data'!A:A,'BBG Data'!F:F)</f>
        <v>8202088258.0944815</v>
      </c>
      <c r="K455" s="2">
        <f>K454-K454*L455/360*_xlfn.XLOOKUP(A455,'BBG Data'!A:A,'BBG Data'!J:J)</f>
        <v>659674950.88712215</v>
      </c>
      <c r="L455" s="2">
        <v>90</v>
      </c>
      <c r="M455" s="2">
        <f>M454-M454*$M$1*_xlfn.XLOOKUP(A455,'BBG Data'!A:A,'BBG Data'!F:F)</f>
        <v>8231856102.5786963</v>
      </c>
      <c r="N455" s="2">
        <f>N454-N454*O455/360*_xlfn.XLOOKUP('Tether Assets'!A455,'BBG Data'!A:A,'BBG Data'!V:V)</f>
        <v>57716496957.263489</v>
      </c>
      <c r="O455">
        <v>90</v>
      </c>
      <c r="P455" s="2">
        <f>P454-P454*Q455/360*_xlfn.XLOOKUP(A455,'BBG Data'!A:A,'BBG Data'!AF:AF)</f>
        <v>130829898.675896</v>
      </c>
      <c r="Q455" s="2">
        <v>450</v>
      </c>
      <c r="R455" s="21">
        <v>5168269890</v>
      </c>
      <c r="S455" s="2">
        <f>S454-S454*T455/360*_xlfn.XLOOKUP('Tether Assets'!A455,'BBG Data'!A:A,'BBG Data'!AB:AB)</f>
        <v>106121948.29176487</v>
      </c>
      <c r="T455" s="15">
        <v>150</v>
      </c>
      <c r="U455" s="21">
        <f t="shared" si="40"/>
        <v>2257992725</v>
      </c>
      <c r="V455" s="2">
        <f t="shared" si="43"/>
        <v>88803812350.787689</v>
      </c>
      <c r="W455" s="25">
        <f t="shared" si="44"/>
        <v>9.5657269786336305E-2</v>
      </c>
      <c r="X455" s="2">
        <f t="shared" si="45"/>
        <v>0.64993264849120569</v>
      </c>
      <c r="Y455" s="13">
        <f>USDT_FinalReserves!G454/USDT_FinalReserves!$F454</f>
        <v>3.7074039929343237E-2</v>
      </c>
      <c r="Z455" s="2">
        <v>94845230559.576508</v>
      </c>
      <c r="AA455" s="2">
        <v>91328934694.703003</v>
      </c>
    </row>
    <row r="456" spans="1:27" s="2" customFormat="1" x14ac:dyDescent="0.3">
      <c r="A456" s="1">
        <v>45287</v>
      </c>
      <c r="B456">
        <v>0</v>
      </c>
      <c r="C456" s="20">
        <v>59391.370617875138</v>
      </c>
      <c r="D456" s="20">
        <f>_xlfn.XLOOKUP(A456,'BBG Data'!A:A,'BBG Data'!B:B)</f>
        <v>43395.74</v>
      </c>
      <c r="E456" s="21">
        <f t="shared" si="41"/>
        <v>2577332477.5769486</v>
      </c>
      <c r="F456" s="21">
        <v>1703814.6930429561</v>
      </c>
      <c r="G456">
        <f>_xlfn.XLOOKUP(A456,'BBG Data'!A:A,'BBG Data'!C:C)</f>
        <v>2077.4899999999998</v>
      </c>
      <c r="H456" s="2">
        <f t="shared" si="42"/>
        <v>3539657986.6498103</v>
      </c>
      <c r="I456" s="21">
        <v>292641978</v>
      </c>
      <c r="J456" s="2">
        <f>J455-$J$1*J455*_xlfn.XLOOKUP(A456,'BBG Data'!A:A,'BBG Data'!F:F)</f>
        <v>8201176914.9546928</v>
      </c>
      <c r="K456" s="2">
        <f>K455-K455*L456/360*_xlfn.XLOOKUP(A456,'BBG Data'!A:A,'BBG Data'!J:J)</f>
        <v>659637019.5774461</v>
      </c>
      <c r="L456" s="2">
        <v>90</v>
      </c>
      <c r="M456" s="2">
        <f>M455-M455*$M$1*_xlfn.XLOOKUP(A456,'BBG Data'!A:A,'BBG Data'!F:F)</f>
        <v>8230026801.2225676</v>
      </c>
      <c r="N456" s="2">
        <f>N455-N455*O456/360*_xlfn.XLOOKUP('Tether Assets'!A456,'BBG Data'!A:A,'BBG Data'!V:V)</f>
        <v>57312481478.562637</v>
      </c>
      <c r="O456">
        <v>90</v>
      </c>
      <c r="P456" s="2">
        <f>P455-P455*Q456/360*_xlfn.XLOOKUP(A456,'BBG Data'!A:A,'BBG Data'!AF:AF)</f>
        <v>135736019.87624213</v>
      </c>
      <c r="Q456" s="2">
        <v>450</v>
      </c>
      <c r="R456" s="21">
        <v>5168269890</v>
      </c>
      <c r="S456" s="2">
        <f>S455-S455*T456/360*_xlfn.XLOOKUP('Tether Assets'!A456,'BBG Data'!A:A,'BBG Data'!AB:AB)</f>
        <v>108469896.39772016</v>
      </c>
      <c r="T456" s="15">
        <v>150</v>
      </c>
      <c r="U456" s="21">
        <f t="shared" si="40"/>
        <v>2257992725</v>
      </c>
      <c r="V456" s="2">
        <f t="shared" si="43"/>
        <v>88483423187.818085</v>
      </c>
      <c r="W456" s="25">
        <f t="shared" si="44"/>
        <v>9.5993335101032529E-2</v>
      </c>
      <c r="X456" s="2">
        <f t="shared" si="45"/>
        <v>0.6477199843060899</v>
      </c>
      <c r="Y456" s="13">
        <f>USDT_FinalReserves!G455/USDT_FinalReserves!$F455</f>
        <v>3.3920383547625638E-2</v>
      </c>
      <c r="Z456" s="2">
        <v>94592670973.181366</v>
      </c>
      <c r="AA456" s="2">
        <v>91384051292.9767</v>
      </c>
    </row>
    <row r="457" spans="1:27" s="2" customFormat="1" x14ac:dyDescent="0.3">
      <c r="A457" s="1">
        <v>45288</v>
      </c>
      <c r="B457">
        <v>0</v>
      </c>
      <c r="C457" s="20">
        <v>59391.370617875138</v>
      </c>
      <c r="D457" s="20">
        <f>_xlfn.XLOOKUP(A457,'BBG Data'!A:A,'BBG Data'!B:B)</f>
        <v>42472.51</v>
      </c>
      <c r="E457" s="21">
        <f t="shared" si="41"/>
        <v>2522500582.4814081</v>
      </c>
      <c r="F457" s="21">
        <v>1703814.6930429561</v>
      </c>
      <c r="G457">
        <f>_xlfn.XLOOKUP(A457,'BBG Data'!A:A,'BBG Data'!C:C)</f>
        <v>2065.61</v>
      </c>
      <c r="H457" s="2">
        <f t="shared" si="42"/>
        <v>3519416668.0964608</v>
      </c>
      <c r="I457" s="21">
        <v>292641978</v>
      </c>
      <c r="J457" s="2">
        <f>J456-$J$1*J456*_xlfn.XLOOKUP(A457,'BBG Data'!A:A,'BBG Data'!F:F)</f>
        <v>8200949104.4848328</v>
      </c>
      <c r="K457" s="2">
        <f>K456-K456*L457/360*_xlfn.XLOOKUP(A457,'BBG Data'!A:A,'BBG Data'!J:J)</f>
        <v>662602087.9804467</v>
      </c>
      <c r="L457" s="2">
        <v>90</v>
      </c>
      <c r="M457" s="2">
        <f>M456-M456*$M$1*_xlfn.XLOOKUP(A457,'BBG Data'!A:A,'BBG Data'!F:F)</f>
        <v>8229569577.5113888</v>
      </c>
      <c r="N457" s="2">
        <f>N456-N456*O457/360*_xlfn.XLOOKUP('Tether Assets'!A457,'BBG Data'!A:A,'BBG Data'!V:V)</f>
        <v>57541731404.476891</v>
      </c>
      <c r="O457">
        <v>90</v>
      </c>
      <c r="P457" s="2">
        <f>P456-P456*Q457/360*_xlfn.XLOOKUP(A457,'BBG Data'!A:A,'BBG Data'!AF:AF)</f>
        <v>132342619.37933615</v>
      </c>
      <c r="Q457" s="2">
        <v>450</v>
      </c>
      <c r="R457" s="21">
        <v>5168269890</v>
      </c>
      <c r="S457" s="2">
        <f>S456-S456*T457/360*_xlfn.XLOOKUP('Tether Assets'!A457,'BBG Data'!A:A,'BBG Data'!AB:AB)</f>
        <v>109916161.6830231</v>
      </c>
      <c r="T457" s="15">
        <v>150</v>
      </c>
      <c r="U457" s="21">
        <f t="shared" si="40"/>
        <v>2257992725</v>
      </c>
      <c r="V457" s="2">
        <f t="shared" si="43"/>
        <v>88637932799.093811</v>
      </c>
      <c r="W457" s="25">
        <f t="shared" si="44"/>
        <v>9.582343376324394E-2</v>
      </c>
      <c r="X457" s="2">
        <f t="shared" si="45"/>
        <v>0.64917727193503738</v>
      </c>
      <c r="Y457" s="13">
        <f>USDT_FinalReserves!G456/USDT_FinalReserves!$F456</f>
        <v>3.9083786056272954E-2</v>
      </c>
      <c r="Z457" s="2">
        <v>95170712039.141052</v>
      </c>
      <c r="AA457" s="2">
        <v>91451080290.980103</v>
      </c>
    </row>
    <row r="458" spans="1:27" s="2" customFormat="1" x14ac:dyDescent="0.3">
      <c r="A458" s="1">
        <v>45289</v>
      </c>
      <c r="B458">
        <v>0</v>
      </c>
      <c r="C458" s="20">
        <v>59391.370617875138</v>
      </c>
      <c r="D458" s="20">
        <f>_xlfn.XLOOKUP(A458,'BBG Data'!A:A,'BBG Data'!B:B)</f>
        <v>41935.339999999997</v>
      </c>
      <c r="E458" s="21">
        <f t="shared" si="41"/>
        <v>2490597319.9266038</v>
      </c>
      <c r="F458" s="21">
        <v>1703814.6930429561</v>
      </c>
      <c r="G458">
        <f>_xlfn.XLOOKUP(A458,'BBG Data'!A:A,'BBG Data'!C:C)</f>
        <v>2062.98</v>
      </c>
      <c r="H458" s="2">
        <f t="shared" si="42"/>
        <v>3514935635.4537573</v>
      </c>
      <c r="I458" s="21">
        <v>292641978</v>
      </c>
      <c r="J458" s="2">
        <f>J457-$J$1*J457*_xlfn.XLOOKUP(A458,'BBG Data'!A:A,'BBG Data'!F:F)</f>
        <v>8201404712.7684155</v>
      </c>
      <c r="K458" s="2">
        <f>K457-K457*L458/360*_xlfn.XLOOKUP(A458,'BBG Data'!A:A,'BBG Data'!J:J)</f>
        <v>662396681.33317268</v>
      </c>
      <c r="L458" s="2">
        <v>90</v>
      </c>
      <c r="M458" s="2">
        <f>M457-M457*$M$1*_xlfn.XLOOKUP(A458,'BBG Data'!A:A,'BBG Data'!F:F)</f>
        <v>8230483974.1311121</v>
      </c>
      <c r="N458" s="2">
        <f>N457-N457*O458/360*_xlfn.XLOOKUP('Tether Assets'!A458,'BBG Data'!A:A,'BBG Data'!V:V)</f>
        <v>58117148718.52166</v>
      </c>
      <c r="O458">
        <v>90</v>
      </c>
      <c r="P458" s="2">
        <f>P457-P457*Q458/360*_xlfn.XLOOKUP(A458,'BBG Data'!A:A,'BBG Data'!AF:AF)</f>
        <v>137140039.33183706</v>
      </c>
      <c r="Q458" s="2">
        <v>450</v>
      </c>
      <c r="R458" s="21">
        <v>5168269890</v>
      </c>
      <c r="S458" s="2">
        <f>S457-S457*T458/360*_xlfn.XLOOKUP('Tether Assets'!A458,'BBG Data'!A:A,'BBG Data'!AB:AB)</f>
        <v>106833929.31582831</v>
      </c>
      <c r="T458" s="15">
        <v>150</v>
      </c>
      <c r="U458" s="21">
        <f t="shared" si="40"/>
        <v>2257992725</v>
      </c>
      <c r="V458" s="2">
        <f t="shared" si="43"/>
        <v>89179845603.782394</v>
      </c>
      <c r="W458" s="25">
        <f t="shared" si="44"/>
        <v>9.5246259210928219E-2</v>
      </c>
      <c r="X458" s="2">
        <f t="shared" si="45"/>
        <v>0.65168478735353108</v>
      </c>
      <c r="Y458" s="13">
        <f>USDT_FinalReserves!G457/USDT_FinalReserves!$F457</f>
        <v>4.3255162984652366E-2</v>
      </c>
      <c r="Z458" s="2">
        <v>95703180347.640671</v>
      </c>
      <c r="AA458" s="2">
        <v>91563523683.553894</v>
      </c>
    </row>
    <row r="459" spans="1:27" s="2" customFormat="1" x14ac:dyDescent="0.3">
      <c r="A459" s="1">
        <v>45290</v>
      </c>
      <c r="B459">
        <v>0</v>
      </c>
      <c r="C459" s="20">
        <v>59391.370617875138</v>
      </c>
      <c r="D459" s="20">
        <f>_xlfn.XLOOKUP(A459,'BBG Data'!A:A,'BBG Data'!B:B)</f>
        <v>42303.24</v>
      </c>
      <c r="E459" s="21">
        <f t="shared" si="41"/>
        <v>2512447405.1769199</v>
      </c>
      <c r="F459" s="21">
        <v>1703814.6930429561</v>
      </c>
      <c r="G459">
        <f>_xlfn.XLOOKUP(A459,'BBG Data'!A:A,'BBG Data'!C:C)</f>
        <v>2062.98</v>
      </c>
      <c r="H459" s="2">
        <f t="shared" si="42"/>
        <v>3514935635.4537573</v>
      </c>
      <c r="I459" s="21">
        <v>292641978</v>
      </c>
      <c r="J459" s="2">
        <f>J458-$J$1*J458*_xlfn.XLOOKUP(A459,'BBG Data'!A:A,'BBG Data'!F:F)</f>
        <v>8201404712.7684155</v>
      </c>
      <c r="K459" s="2">
        <f>K458-K458*L459/360*_xlfn.XLOOKUP(A459,'BBG Data'!A:A,'BBG Data'!J:J)</f>
        <v>662396681.33317268</v>
      </c>
      <c r="L459" s="2">
        <v>90</v>
      </c>
      <c r="M459" s="2">
        <f>M458-M458*$M$1*_xlfn.XLOOKUP(A459,'BBG Data'!A:A,'BBG Data'!F:F)</f>
        <v>8230483974.1311121</v>
      </c>
      <c r="N459" s="2">
        <f>N458-N458*O459/360*_xlfn.XLOOKUP('Tether Assets'!A459,'BBG Data'!A:A,'BBG Data'!V:V)</f>
        <v>58117148718.52166</v>
      </c>
      <c r="O459">
        <v>90</v>
      </c>
      <c r="P459" s="2">
        <f>P458-P458*Q459/360*_xlfn.XLOOKUP(A459,'BBG Data'!A:A,'BBG Data'!AF:AF)</f>
        <v>137140039.33183706</v>
      </c>
      <c r="Q459" s="2">
        <v>450</v>
      </c>
      <c r="R459" s="21">
        <v>5168269890</v>
      </c>
      <c r="S459" s="2">
        <f>S458-S458*T459/360*_xlfn.XLOOKUP('Tether Assets'!A459,'BBG Data'!A:A,'BBG Data'!AB:AB)</f>
        <v>106833929.31582831</v>
      </c>
      <c r="T459" s="15">
        <v>150</v>
      </c>
      <c r="U459" s="21">
        <f t="shared" si="40"/>
        <v>2257992725</v>
      </c>
      <c r="V459" s="2">
        <f t="shared" si="43"/>
        <v>89201695689.032715</v>
      </c>
      <c r="W459" s="25">
        <f t="shared" si="44"/>
        <v>9.5222928501041401E-2</v>
      </c>
      <c r="X459" s="2">
        <f t="shared" si="45"/>
        <v>0.65152515621591622</v>
      </c>
      <c r="Y459" s="13">
        <f>USDT_FinalReserves!G458/USDT_FinalReserves!$F458</f>
        <v>3.764162455101145E-2</v>
      </c>
      <c r="Z459" s="2">
        <v>95157201752.699982</v>
      </c>
      <c r="AA459" s="2">
        <v>91575330091</v>
      </c>
    </row>
    <row r="460" spans="1:27" s="2" customFormat="1" x14ac:dyDescent="0.3">
      <c r="A460" s="18">
        <v>45291</v>
      </c>
      <c r="B460">
        <v>0</v>
      </c>
      <c r="C460" s="20">
        <v>63852.253582991827</v>
      </c>
      <c r="D460" s="20">
        <f>_xlfn.XLOOKUP(A460,'BBG Data'!A:A,'BBG Data'!B:B)</f>
        <v>42507.9</v>
      </c>
      <c r="E460" s="21">
        <f t="shared" si="41"/>
        <v>2714225210.0804582</v>
      </c>
      <c r="F460" s="21">
        <v>1703814.692338268</v>
      </c>
      <c r="G460">
        <f>_xlfn.XLOOKUP(A460,'BBG Data'!A:A,'BBG Data'!C:C)</f>
        <v>2062.98</v>
      </c>
      <c r="H460" s="2">
        <f t="shared" si="42"/>
        <v>3514935634</v>
      </c>
      <c r="I460" s="21">
        <v>394746540</v>
      </c>
      <c r="J460" s="2">
        <f>9359124175</f>
        <v>9359124175</v>
      </c>
      <c r="K460" s="2">
        <v>815301051</v>
      </c>
      <c r="L460" s="2">
        <v>90</v>
      </c>
      <c r="M460" s="2">
        <v>8339339590</v>
      </c>
      <c r="N460" s="2">
        <v>63086013400</v>
      </c>
      <c r="O460">
        <v>83</v>
      </c>
      <c r="P460" s="2">
        <v>69259151</v>
      </c>
      <c r="Q460" s="2">
        <v>423</v>
      </c>
      <c r="R460" s="21">
        <v>4804666695</v>
      </c>
      <c r="S460" s="2">
        <v>44412069</v>
      </c>
      <c r="T460" s="2">
        <v>137</v>
      </c>
      <c r="U460" s="21">
        <f>3772433767</f>
        <v>3772433767</v>
      </c>
      <c r="V460" s="2">
        <f t="shared" si="43"/>
        <v>96914457282.08046</v>
      </c>
      <c r="W460" s="25">
        <f t="shared" si="44"/>
        <v>0.10064412460785142</v>
      </c>
      <c r="X460" s="2">
        <f t="shared" si="45"/>
        <v>0.65094533023469392</v>
      </c>
      <c r="Y460" s="13">
        <f>USDT_FinalReserves!G459/USDT_FinalReserves!$F459</f>
        <v>5.6147346956579837E-2</v>
      </c>
      <c r="Z460" s="2">
        <v>97151574524.797852</v>
      </c>
      <c r="AA460" s="2">
        <v>91696771362.576004</v>
      </c>
    </row>
    <row r="461" spans="1:27" s="2" customFormat="1" x14ac:dyDescent="0.3">
      <c r="A461" s="1">
        <v>45292</v>
      </c>
      <c r="B461">
        <v>0</v>
      </c>
      <c r="C461" s="20">
        <v>63852.253582991827</v>
      </c>
      <c r="D461" s="20">
        <f>_xlfn.XLOOKUP(A461,'BBG Data'!A:A,'BBG Data'!B:B)</f>
        <v>43628.4</v>
      </c>
      <c r="E461" s="21">
        <f t="shared" si="41"/>
        <v>2785771660.2202005</v>
      </c>
      <c r="F461" s="21">
        <v>1703814.692338268</v>
      </c>
      <c r="G461">
        <f>_xlfn.XLOOKUP(A461,'BBG Data'!A:A,'BBG Data'!C:C)</f>
        <v>2062.98</v>
      </c>
      <c r="H461" s="2">
        <f t="shared" si="42"/>
        <v>3514935634</v>
      </c>
      <c r="I461" s="21">
        <v>394746540</v>
      </c>
      <c r="J461" s="2">
        <f>J460-$J$1*J460*_xlfn.XLOOKUP(A461,'BBG Data'!A:A,'BBG Data'!F:F)</f>
        <v>9359124175</v>
      </c>
      <c r="K461" s="2">
        <f>K460-K460*L461/360*_xlfn.XLOOKUP(A461,'BBG Data'!A:A,'BBG Data'!J:J)</f>
        <v>815301051</v>
      </c>
      <c r="L461" s="2">
        <v>90</v>
      </c>
      <c r="M461" s="2">
        <f>M460-M460*$M$1*_xlfn.XLOOKUP(A461,'BBG Data'!A:A,'BBG Data'!F:F)</f>
        <v>8339339590</v>
      </c>
      <c r="N461" s="2">
        <f>N460-N460*O461/360*_xlfn.XLOOKUP('Tether Assets'!A461,'BBG Data'!A:A,'BBG Data'!V:V)</f>
        <v>63086013400</v>
      </c>
      <c r="O461">
        <v>83</v>
      </c>
      <c r="P461" s="2">
        <f>P460-P460*Q461/360*_xlfn.XLOOKUP(A461,'BBG Data'!A:A,'BBG Data'!AF:AF)</f>
        <v>69259151</v>
      </c>
      <c r="Q461" s="2">
        <v>423</v>
      </c>
      <c r="R461" s="21">
        <v>4804666695</v>
      </c>
      <c r="S461" s="2">
        <f>S460-S460*T461/360*_xlfn.XLOOKUP('Tether Assets'!A461,'BBG Data'!A:A,'BBG Data'!AB:AB)</f>
        <v>44412069</v>
      </c>
      <c r="T461" s="2">
        <v>137</v>
      </c>
      <c r="U461" s="21">
        <f t="shared" ref="U461:U524" si="46">3772433767</f>
        <v>3772433767</v>
      </c>
      <c r="V461" s="2">
        <f t="shared" si="43"/>
        <v>96986003732.2202</v>
      </c>
      <c r="W461" s="25">
        <f t="shared" si="44"/>
        <v>0.10056987956664945</v>
      </c>
      <c r="X461" s="2">
        <f t="shared" si="45"/>
        <v>0.65046512870229634</v>
      </c>
      <c r="Y461" s="13">
        <f>USDT_FinalReserves!G460/USDT_FinalReserves!$F460</f>
        <v>5.6843625844064195E-2</v>
      </c>
      <c r="Z461" s="2">
        <v>97252668742.024887</v>
      </c>
      <c r="AA461" s="2">
        <v>91724474427.716507</v>
      </c>
    </row>
    <row r="462" spans="1:27" s="2" customFormat="1" x14ac:dyDescent="0.3">
      <c r="A462" s="1">
        <v>45293</v>
      </c>
      <c r="B462">
        <v>0</v>
      </c>
      <c r="C462" s="20">
        <v>63852.253582991827</v>
      </c>
      <c r="D462" s="20">
        <f>_xlfn.XLOOKUP(A462,'BBG Data'!A:A,'BBG Data'!B:B)</f>
        <v>45127.01</v>
      </c>
      <c r="E462" s="21">
        <f t="shared" si="41"/>
        <v>2881461285.9622083</v>
      </c>
      <c r="F462" s="21">
        <v>1703814.692338268</v>
      </c>
      <c r="G462">
        <f>_xlfn.XLOOKUP(A462,'BBG Data'!A:A,'BBG Data'!C:C)</f>
        <v>2058.96</v>
      </c>
      <c r="H462" s="2">
        <f t="shared" si="42"/>
        <v>3508086298.9368005</v>
      </c>
      <c r="I462" s="21">
        <v>394746540</v>
      </c>
      <c r="J462" s="2">
        <f>J461-$J$1*J461*_xlfn.XLOOKUP(A462,'BBG Data'!A:A,'BBG Data'!F:F)</f>
        <v>9358604223.6569443</v>
      </c>
      <c r="K462" s="2">
        <f>K461-K461*L462/360*_xlfn.XLOOKUP(A462,'BBG Data'!A:A,'BBG Data'!J:J)</f>
        <v>816130619.81939256</v>
      </c>
      <c r="L462" s="2">
        <v>90</v>
      </c>
      <c r="M462" s="2">
        <f>M461-M461*$M$1*_xlfn.XLOOKUP(A462,'BBG Data'!A:A,'BBG Data'!F:F)</f>
        <v>8338412996.7122221</v>
      </c>
      <c r="N462" s="2">
        <f>N461-N461*O462/360*_xlfn.XLOOKUP('Tether Assets'!A462,'BBG Data'!A:A,'BBG Data'!V:V)</f>
        <v>62736937459.186668</v>
      </c>
      <c r="O462">
        <v>83</v>
      </c>
      <c r="P462" s="2">
        <f>P461-P461*Q462/360*_xlfn.XLOOKUP(A462,'BBG Data'!A:A,'BBG Data'!AF:AF)</f>
        <v>66817765.927249983</v>
      </c>
      <c r="Q462" s="2">
        <v>423</v>
      </c>
      <c r="R462" s="21">
        <v>4804666695</v>
      </c>
      <c r="S462" s="2">
        <f>S461-S461*T462/360*_xlfn.XLOOKUP('Tether Assets'!A462,'BBG Data'!A:A,'BBG Data'!AB:AB)</f>
        <v>44241366.278124176</v>
      </c>
      <c r="T462" s="2">
        <v>137</v>
      </c>
      <c r="U462" s="21">
        <f t="shared" si="46"/>
        <v>3772433767</v>
      </c>
      <c r="V462" s="2">
        <f t="shared" si="43"/>
        <v>96722539018.479599</v>
      </c>
      <c r="W462" s="25">
        <f t="shared" si="44"/>
        <v>0.10083844843851225</v>
      </c>
      <c r="X462" s="2">
        <f t="shared" si="45"/>
        <v>0.64862790096112222</v>
      </c>
      <c r="Y462" s="13">
        <f>USDT_FinalReserves!G461/USDT_FinalReserves!$F461</f>
        <v>5.3576365347010192E-2</v>
      </c>
      <c r="Z462" s="2">
        <v>96923025550.497559</v>
      </c>
      <c r="AA462" s="2">
        <v>91730242123.066498</v>
      </c>
    </row>
    <row r="463" spans="1:27" s="2" customFormat="1" x14ac:dyDescent="0.3">
      <c r="A463" s="1">
        <v>45294</v>
      </c>
      <c r="B463">
        <v>0</v>
      </c>
      <c r="C463" s="20">
        <v>63852.253582991827</v>
      </c>
      <c r="D463" s="20">
        <f>_xlfn.XLOOKUP(A463,'BBG Data'!A:A,'BBG Data'!B:B)</f>
        <v>42938.06</v>
      </c>
      <c r="E463" s="21">
        <f t="shared" si="41"/>
        <v>2741691895.4817181</v>
      </c>
      <c r="F463" s="21">
        <v>1703814.692338268</v>
      </c>
      <c r="G463">
        <f>_xlfn.XLOOKUP(A463,'BBG Data'!A:A,'BBG Data'!C:C)</f>
        <v>2041.49</v>
      </c>
      <c r="H463" s="2">
        <f t="shared" si="42"/>
        <v>3478320656.261651</v>
      </c>
      <c r="I463" s="21">
        <v>394746540</v>
      </c>
      <c r="J463" s="2">
        <f>J462-$J$1*J462*_xlfn.XLOOKUP(A463,'BBG Data'!A:A,'BBG Data'!F:F)</f>
        <v>9358864184.8853798</v>
      </c>
      <c r="K463" s="2">
        <f>K462-K462*L463/360*_xlfn.XLOOKUP(A463,'BBG Data'!A:A,'BBG Data'!J:J)</f>
        <v>815549126.75277114</v>
      </c>
      <c r="L463" s="2">
        <v>90</v>
      </c>
      <c r="M463" s="2">
        <f>M462-M462*$M$1*_xlfn.XLOOKUP(A463,'BBG Data'!A:A,'BBG Data'!F:F)</f>
        <v>8338876241.878706</v>
      </c>
      <c r="N463" s="2">
        <f>N462-N462*O463/360*_xlfn.XLOOKUP('Tether Assets'!A463,'BBG Data'!A:A,'BBG Data'!V:V)</f>
        <v>62389793071.912498</v>
      </c>
      <c r="O463">
        <v>83</v>
      </c>
      <c r="P463" s="2">
        <f>P462-P462*Q463/360*_xlfn.XLOOKUP(A463,'BBG Data'!A:A,'BBG Data'!AF:AF)</f>
        <v>66032657.177604809</v>
      </c>
      <c r="Q463" s="2">
        <v>423</v>
      </c>
      <c r="R463" s="21">
        <v>4804666695</v>
      </c>
      <c r="S463" s="2">
        <f>S462-S462*T463/360*_xlfn.XLOOKUP('Tether Assets'!A463,'BBG Data'!A:A,'BBG Data'!AB:AB)</f>
        <v>43483732.8806113</v>
      </c>
      <c r="T463" s="2">
        <v>137</v>
      </c>
      <c r="U463" s="21">
        <f t="shared" si="46"/>
        <v>3772433767</v>
      </c>
      <c r="V463" s="2">
        <f t="shared" si="43"/>
        <v>96204458569.230957</v>
      </c>
      <c r="W463" s="25">
        <f t="shared" si="44"/>
        <v>0.1013841860340231</v>
      </c>
      <c r="X463" s="2">
        <f t="shared" si="45"/>
        <v>0.64851249099869268</v>
      </c>
      <c r="Y463" s="13">
        <f>USDT_FinalReserves!G462/USDT_FinalReserves!$F462</f>
        <v>5.1064509697417187E-2</v>
      </c>
      <c r="Z463" s="2">
        <v>96653335994.090561</v>
      </c>
      <c r="AA463" s="2">
        <v>91717780780.932602</v>
      </c>
    </row>
    <row r="464" spans="1:27" s="2" customFormat="1" x14ac:dyDescent="0.3">
      <c r="A464" s="1">
        <v>45295</v>
      </c>
      <c r="B464">
        <v>0</v>
      </c>
      <c r="C464" s="20">
        <v>63852.253582991827</v>
      </c>
      <c r="D464" s="20">
        <f>_xlfn.XLOOKUP(A464,'BBG Data'!A:A,'BBG Data'!B:B)</f>
        <v>44488.33</v>
      </c>
      <c r="E464" s="21">
        <f t="shared" si="41"/>
        <v>2840680128.6438227</v>
      </c>
      <c r="F464" s="21">
        <v>1703814.692338268</v>
      </c>
      <c r="G464">
        <f>_xlfn.XLOOKUP(A464,'BBG Data'!A:A,'BBG Data'!C:C)</f>
        <v>2043.65</v>
      </c>
      <c r="H464" s="2">
        <f t="shared" si="42"/>
        <v>3482000895.9971018</v>
      </c>
      <c r="I464" s="21">
        <v>394746540</v>
      </c>
      <c r="J464" s="2">
        <f>J463-$J$1*J463*_xlfn.XLOOKUP(A464,'BBG Data'!A:A,'BBG Data'!F:F)</f>
        <v>9360683964.0324402</v>
      </c>
      <c r="K464" s="2">
        <f>K463-K463*L464/360*_xlfn.XLOOKUP(A464,'BBG Data'!A:A,'BBG Data'!J:J)</f>
        <v>815726508.68783987</v>
      </c>
      <c r="L464" s="2">
        <v>90</v>
      </c>
      <c r="M464" s="2">
        <f>M463-M463*$M$1*_xlfn.XLOOKUP(A464,'BBG Data'!A:A,'BBG Data'!F:F)</f>
        <v>8342119138.1949921</v>
      </c>
      <c r="N464" s="2">
        <f>N463-N463*O464/360*_xlfn.XLOOKUP('Tether Assets'!A464,'BBG Data'!A:A,'BBG Data'!V:V)</f>
        <v>62389793071.912498</v>
      </c>
      <c r="O464">
        <v>83</v>
      </c>
      <c r="P464" s="2">
        <f>P463-P463*Q464/360*_xlfn.XLOOKUP(A464,'BBG Data'!A:A,'BBG Data'!AF:AF)</f>
        <v>63317064.151175797</v>
      </c>
      <c r="Q464" s="2">
        <v>423</v>
      </c>
      <c r="R464" s="21">
        <v>4804666695</v>
      </c>
      <c r="S464" s="2">
        <f>S463-S463*T464/360*_xlfn.XLOOKUP('Tether Assets'!A464,'BBG Data'!A:A,'BBG Data'!AB:AB)</f>
        <v>42886350.942534521</v>
      </c>
      <c r="T464" s="2">
        <v>137</v>
      </c>
      <c r="U464" s="21">
        <f t="shared" si="46"/>
        <v>3772433767</v>
      </c>
      <c r="V464" s="2">
        <f t="shared" si="43"/>
        <v>96309054124.562408</v>
      </c>
      <c r="W464" s="25">
        <f t="shared" si="44"/>
        <v>0.10129297388192748</v>
      </c>
      <c r="X464" s="2">
        <f t="shared" si="45"/>
        <v>0.6478081800203328</v>
      </c>
      <c r="Y464" s="13">
        <f>USDT_FinalReserves!G463/USDT_FinalReserves!$F463</f>
        <v>5.7172409379770653E-2</v>
      </c>
      <c r="Z464" s="2">
        <v>97730225781.981995</v>
      </c>
      <c r="AA464" s="2">
        <v>92142753304.797104</v>
      </c>
    </row>
    <row r="465" spans="1:27" s="2" customFormat="1" x14ac:dyDescent="0.3">
      <c r="A465" s="1">
        <v>45296</v>
      </c>
      <c r="B465">
        <v>0</v>
      </c>
      <c r="C465" s="20">
        <v>63852.253582991827</v>
      </c>
      <c r="D465" s="20">
        <f>_xlfn.XLOOKUP(A465,'BBG Data'!A:A,'BBG Data'!B:B)</f>
        <v>43970.52</v>
      </c>
      <c r="E465" s="21">
        <f t="shared" si="41"/>
        <v>2807616793.2160134</v>
      </c>
      <c r="F465" s="21">
        <v>1703814.692338268</v>
      </c>
      <c r="G465">
        <f>_xlfn.XLOOKUP(A465,'BBG Data'!A:A,'BBG Data'!C:C)</f>
        <v>2045.45</v>
      </c>
      <c r="H465" s="2">
        <f t="shared" si="42"/>
        <v>3485067762.4433103</v>
      </c>
      <c r="I465" s="21">
        <v>394746540</v>
      </c>
      <c r="J465" s="2">
        <f>J464-$J$1*J464*_xlfn.XLOOKUP(A465,'BBG Data'!A:A,'BBG Data'!F:F)</f>
        <v>9360943983.0314407</v>
      </c>
      <c r="K465" s="2">
        <f>K464-K464*L465/360*_xlfn.XLOOKUP(A465,'BBG Data'!A:A,'BBG Data'!J:J)</f>
        <v>815736705.26919866</v>
      </c>
      <c r="L465" s="2">
        <v>90</v>
      </c>
      <c r="M465" s="2">
        <f>M464-M464*$M$1*_xlfn.XLOOKUP(A465,'BBG Data'!A:A,'BBG Data'!F:F)</f>
        <v>8342582589.2582254</v>
      </c>
      <c r="N465" s="2">
        <f>N464-N464*O465/360*_xlfn.XLOOKUP('Tether Assets'!A465,'BBG Data'!A:A,'BBG Data'!V:V)</f>
        <v>62576789146.147491</v>
      </c>
      <c r="O465">
        <v>83</v>
      </c>
      <c r="P465" s="2">
        <f>P464-P464*Q465/360*_xlfn.XLOOKUP(A465,'BBG Data'!A:A,'BBG Data'!AF:AF)</f>
        <v>63614654.352686293</v>
      </c>
      <c r="Q465" s="2">
        <v>423</v>
      </c>
      <c r="R465" s="21">
        <v>4804666695</v>
      </c>
      <c r="S465" s="2">
        <f>S464-S464*T465/360*_xlfn.XLOOKUP('Tether Assets'!A465,'BBG Data'!A:A,'BBG Data'!AB:AB)</f>
        <v>43204603.405153908</v>
      </c>
      <c r="T465" s="2">
        <v>137</v>
      </c>
      <c r="U465" s="21">
        <f t="shared" si="46"/>
        <v>3772433767</v>
      </c>
      <c r="V465" s="2">
        <f t="shared" si="43"/>
        <v>96467403239.123535</v>
      </c>
      <c r="W465" s="25">
        <f t="shared" si="44"/>
        <v>0.10112939910747905</v>
      </c>
      <c r="X465" s="2">
        <f t="shared" si="45"/>
        <v>0.64868325512019909</v>
      </c>
      <c r="Y465" s="13">
        <f>USDT_FinalReserves!G464/USDT_FinalReserves!$F464</f>
        <v>5.7696660267264825E-2</v>
      </c>
      <c r="Z465" s="2">
        <v>98192169587.830078</v>
      </c>
      <c r="AA465" s="2">
        <v>92526809338.215393</v>
      </c>
    </row>
    <row r="466" spans="1:27" s="2" customFormat="1" x14ac:dyDescent="0.3">
      <c r="A466" s="1">
        <v>45297</v>
      </c>
      <c r="B466">
        <v>0</v>
      </c>
      <c r="C466" s="20">
        <v>63852.253582991827</v>
      </c>
      <c r="D466" s="20">
        <f>_xlfn.XLOOKUP(A466,'BBG Data'!A:A,'BBG Data'!B:B)</f>
        <v>43921.45</v>
      </c>
      <c r="E466" s="21">
        <f t="shared" si="41"/>
        <v>2804483563.1326962</v>
      </c>
      <c r="F466" s="21">
        <v>1703814.692338268</v>
      </c>
      <c r="G466">
        <f>_xlfn.XLOOKUP(A466,'BBG Data'!A:A,'BBG Data'!C:C)</f>
        <v>2045.45</v>
      </c>
      <c r="H466" s="2">
        <f t="shared" si="42"/>
        <v>3485067762.4433103</v>
      </c>
      <c r="I466" s="21">
        <v>394746540</v>
      </c>
      <c r="J466" s="2">
        <f>J465-$J$1*J465*_xlfn.XLOOKUP(A466,'BBG Data'!A:A,'BBG Data'!F:F)</f>
        <v>9360943983.0314407</v>
      </c>
      <c r="K466" s="2">
        <f>K465-K465*L466/360*_xlfn.XLOOKUP(A466,'BBG Data'!A:A,'BBG Data'!J:J)</f>
        <v>815736705.26919866</v>
      </c>
      <c r="L466" s="2">
        <v>90</v>
      </c>
      <c r="M466" s="2">
        <f>M465-M465*$M$1*_xlfn.XLOOKUP(A466,'BBG Data'!A:A,'BBG Data'!F:F)</f>
        <v>8342582589.2582254</v>
      </c>
      <c r="N466" s="2">
        <f>N465-N465*O466/360*_xlfn.XLOOKUP('Tether Assets'!A466,'BBG Data'!A:A,'BBG Data'!V:V)</f>
        <v>62576789146.147491</v>
      </c>
      <c r="O466">
        <v>83</v>
      </c>
      <c r="P466" s="2">
        <f>P465-P465*Q466/360*_xlfn.XLOOKUP(A466,'BBG Data'!A:A,'BBG Data'!AF:AF)</f>
        <v>63614654.352686293</v>
      </c>
      <c r="Q466" s="2">
        <v>423</v>
      </c>
      <c r="R466" s="21">
        <v>4804666695</v>
      </c>
      <c r="S466" s="2">
        <f>S465-S465*T466/360*_xlfn.XLOOKUP('Tether Assets'!A466,'BBG Data'!A:A,'BBG Data'!AB:AB)</f>
        <v>43204603.405153908</v>
      </c>
      <c r="T466" s="2">
        <v>137</v>
      </c>
      <c r="U466" s="21">
        <f t="shared" si="46"/>
        <v>3772433767</v>
      </c>
      <c r="V466" s="2">
        <f t="shared" si="43"/>
        <v>96464270009.040207</v>
      </c>
      <c r="W466" s="25">
        <f t="shared" si="44"/>
        <v>0.10113268386436948</v>
      </c>
      <c r="X466" s="2">
        <f t="shared" si="45"/>
        <v>0.64870432482703777</v>
      </c>
      <c r="Y466" s="13">
        <f>USDT_FinalReserves!G465/USDT_FinalReserves!$F465</f>
        <v>5.6116689931688994E-2</v>
      </c>
      <c r="Z466" s="2">
        <v>98379535031.922531</v>
      </c>
      <c r="AA466" s="2">
        <v>92858801168.912399</v>
      </c>
    </row>
    <row r="467" spans="1:27" s="2" customFormat="1" x14ac:dyDescent="0.3">
      <c r="A467" s="1">
        <v>45298</v>
      </c>
      <c r="B467">
        <v>0</v>
      </c>
      <c r="C467" s="20">
        <v>63852.253582991827</v>
      </c>
      <c r="D467" s="20">
        <f>_xlfn.XLOOKUP(A467,'BBG Data'!A:A,'BBG Data'!B:B)</f>
        <v>44258.51</v>
      </c>
      <c r="E467" s="21">
        <f t="shared" si="41"/>
        <v>2826005603.7253799</v>
      </c>
      <c r="F467" s="21">
        <v>1703814.692338268</v>
      </c>
      <c r="G467">
        <f>_xlfn.XLOOKUP(A467,'BBG Data'!A:A,'BBG Data'!C:C)</f>
        <v>2045.45</v>
      </c>
      <c r="H467" s="2">
        <f t="shared" si="42"/>
        <v>3485067762.4433103</v>
      </c>
      <c r="I467" s="21">
        <v>394746540</v>
      </c>
      <c r="J467" s="2">
        <f>J466-$J$1*J466*_xlfn.XLOOKUP(A467,'BBG Data'!A:A,'BBG Data'!F:F)</f>
        <v>9360943983.0314407</v>
      </c>
      <c r="K467" s="2">
        <f>K466-K466*L467/360*_xlfn.XLOOKUP(A467,'BBG Data'!A:A,'BBG Data'!J:J)</f>
        <v>815736705.26919866</v>
      </c>
      <c r="L467" s="2">
        <v>90</v>
      </c>
      <c r="M467" s="2">
        <f>M466-M466*$M$1*_xlfn.XLOOKUP(A467,'BBG Data'!A:A,'BBG Data'!F:F)</f>
        <v>8342582589.2582254</v>
      </c>
      <c r="N467" s="2">
        <f>N466-N466*O467/360*_xlfn.XLOOKUP('Tether Assets'!A467,'BBG Data'!A:A,'BBG Data'!V:V)</f>
        <v>62576789146.147491</v>
      </c>
      <c r="O467">
        <v>83</v>
      </c>
      <c r="P467" s="2">
        <f>P466-P466*Q467/360*_xlfn.XLOOKUP(A467,'BBG Data'!A:A,'BBG Data'!AF:AF)</f>
        <v>63614654.352686293</v>
      </c>
      <c r="Q467" s="2">
        <v>423</v>
      </c>
      <c r="R467" s="21">
        <v>4804666695</v>
      </c>
      <c r="S467" s="2">
        <f>S466-S466*T467/360*_xlfn.XLOOKUP('Tether Assets'!A467,'BBG Data'!A:A,'BBG Data'!AB:AB)</f>
        <v>43204603.405153908</v>
      </c>
      <c r="T467" s="2">
        <v>137</v>
      </c>
      <c r="U467" s="21">
        <f t="shared" si="46"/>
        <v>3772433767</v>
      </c>
      <c r="V467" s="2">
        <f t="shared" si="43"/>
        <v>96485792049.632904</v>
      </c>
      <c r="W467" s="25">
        <f t="shared" si="44"/>
        <v>0.10111012529195025</v>
      </c>
      <c r="X467" s="2">
        <f t="shared" si="45"/>
        <v>0.6485596253794299</v>
      </c>
      <c r="Y467" s="13">
        <f>USDT_FinalReserves!G466/USDT_FinalReserves!$F466</f>
        <v>5.6357881945004532E-2</v>
      </c>
      <c r="Z467" s="2">
        <v>99026342777.944443</v>
      </c>
      <c r="AA467" s="2">
        <v>93445427842.219498</v>
      </c>
    </row>
    <row r="468" spans="1:27" s="2" customFormat="1" x14ac:dyDescent="0.3">
      <c r="A468" s="1">
        <v>45299</v>
      </c>
      <c r="B468">
        <v>0</v>
      </c>
      <c r="C468" s="20">
        <v>63852.253582991827</v>
      </c>
      <c r="D468" s="20">
        <f>_xlfn.XLOOKUP(A468,'BBG Data'!A:A,'BBG Data'!B:B)</f>
        <v>47114.68</v>
      </c>
      <c r="E468" s="21">
        <f t="shared" si="41"/>
        <v>3008378494.8415132</v>
      </c>
      <c r="F468" s="21">
        <v>1703814.692338268</v>
      </c>
      <c r="G468">
        <f>_xlfn.XLOOKUP(A468,'BBG Data'!A:A,'BBG Data'!C:C)</f>
        <v>2028.07</v>
      </c>
      <c r="H468" s="2">
        <f t="shared" si="42"/>
        <v>3455455463.0904713</v>
      </c>
      <c r="I468" s="21">
        <v>394746540</v>
      </c>
      <c r="J468" s="2">
        <f>J467-$J$1*J467*_xlfn.XLOOKUP(A468,'BBG Data'!A:A,'BBG Data'!F:F)</f>
        <v>9360943983.0314407</v>
      </c>
      <c r="K468" s="2">
        <f>K467-K467*L468/360*_xlfn.XLOOKUP(A468,'BBG Data'!A:A,'BBG Data'!J:J)</f>
        <v>816454553.56983554</v>
      </c>
      <c r="L468" s="2">
        <v>90</v>
      </c>
      <c r="M468" s="2">
        <f>M467-M467*$M$1*_xlfn.XLOOKUP(A468,'BBG Data'!A:A,'BBG Data'!F:F)</f>
        <v>8342582589.2582254</v>
      </c>
      <c r="N468" s="2">
        <f>N467-N467*O468/360*_xlfn.XLOOKUP('Tether Assets'!A468,'BBG Data'!A:A,'BBG Data'!V:V)</f>
        <v>62461369735.05571</v>
      </c>
      <c r="O468">
        <v>83</v>
      </c>
      <c r="P468" s="2">
        <f>P467-P467*Q468/360*_xlfn.XLOOKUP(A468,'BBG Data'!A:A,'BBG Data'!AF:AF)</f>
        <v>63838896.009279519</v>
      </c>
      <c r="Q468" s="2">
        <v>423</v>
      </c>
      <c r="R468" s="21">
        <v>4804666695</v>
      </c>
      <c r="S468" s="2">
        <f>S467-S467*T468/360*_xlfn.XLOOKUP('Tether Assets'!A468,'BBG Data'!A:A,'BBG Data'!AB:AB)</f>
        <v>43732383.639584042</v>
      </c>
      <c r="T468" s="2">
        <v>137</v>
      </c>
      <c r="U468" s="21">
        <f t="shared" si="46"/>
        <v>3772433767</v>
      </c>
      <c r="V468" s="2">
        <f t="shared" si="43"/>
        <v>96524603100.496063</v>
      </c>
      <c r="W468" s="25">
        <f t="shared" si="44"/>
        <v>0.10106947047349531</v>
      </c>
      <c r="X468" s="2">
        <f t="shared" si="45"/>
        <v>0.64710309836782642</v>
      </c>
      <c r="Y468" s="13">
        <f>USDT_FinalReserves!G467/USDT_FinalReserves!$F467</f>
        <v>5.6526855518624325E-2</v>
      </c>
      <c r="Z468" s="2">
        <v>99319151869.525375</v>
      </c>
      <c r="AA468" s="2">
        <v>93704952521.564407</v>
      </c>
    </row>
    <row r="469" spans="1:27" s="2" customFormat="1" x14ac:dyDescent="0.3">
      <c r="A469" s="1">
        <v>45300</v>
      </c>
      <c r="B469">
        <v>0</v>
      </c>
      <c r="C469" s="20">
        <v>63852.253582991827</v>
      </c>
      <c r="D469" s="20">
        <f>_xlfn.XLOOKUP(A469,'BBG Data'!A:A,'BBG Data'!B:B)</f>
        <v>45427.01</v>
      </c>
      <c r="E469" s="21">
        <f t="shared" si="41"/>
        <v>2900616962.0371056</v>
      </c>
      <c r="F469" s="21">
        <v>1703814.692338268</v>
      </c>
      <c r="G469">
        <f>_xlfn.XLOOKUP(A469,'BBG Data'!A:A,'BBG Data'!C:C)</f>
        <v>2030.2</v>
      </c>
      <c r="H469" s="2">
        <f t="shared" si="42"/>
        <v>3459084588.3851519</v>
      </c>
      <c r="I469" s="21">
        <v>394746540</v>
      </c>
      <c r="J469" s="2">
        <f>J468-$J$1*J468*_xlfn.XLOOKUP(A469,'BBG Data'!A:A,'BBG Data'!F:F)</f>
        <v>9360943983.0314407</v>
      </c>
      <c r="K469" s="2">
        <f>K468-K468*L469/360*_xlfn.XLOOKUP(A469,'BBG Data'!A:A,'BBG Data'!J:J)</f>
        <v>816924014.93813825</v>
      </c>
      <c r="L469" s="2">
        <v>90</v>
      </c>
      <c r="M469" s="2">
        <f>M468-M468*$M$1*_xlfn.XLOOKUP(A469,'BBG Data'!A:A,'BBG Data'!F:F)</f>
        <v>8342582589.2582254</v>
      </c>
      <c r="N469" s="2">
        <f>N468-N468*O469/360*_xlfn.XLOOKUP('Tether Assets'!A469,'BBG Data'!A:A,'BBG Data'!V:V)</f>
        <v>62518972998.255814</v>
      </c>
      <c r="O469">
        <v>83</v>
      </c>
      <c r="P469" s="2">
        <f>P468-P468*Q469/360*_xlfn.XLOOKUP(A469,'BBG Data'!A:A,'BBG Data'!AF:AF)</f>
        <v>64739024.443010397</v>
      </c>
      <c r="Q469" s="2">
        <v>423</v>
      </c>
      <c r="R469" s="21">
        <v>4804666695</v>
      </c>
      <c r="S469" s="2">
        <f>S468-S468*T469/360*_xlfn.XLOOKUP('Tether Assets'!A469,'BBG Data'!A:A,'BBG Data'!AB:AB)</f>
        <v>44309881.913429096</v>
      </c>
      <c r="T469" s="2">
        <v>137</v>
      </c>
      <c r="U469" s="21">
        <f t="shared" si="46"/>
        <v>3772433767</v>
      </c>
      <c r="V469" s="2">
        <f t="shared" si="43"/>
        <v>96480021044.262314</v>
      </c>
      <c r="W469" s="25">
        <f t="shared" si="44"/>
        <v>0.10111617324954568</v>
      </c>
      <c r="X469" s="2">
        <f t="shared" si="45"/>
        <v>0.64799916419559933</v>
      </c>
      <c r="Y469" s="13">
        <f>USDT_FinalReserves!G468/USDT_FinalReserves!$F468</f>
        <v>5.571120596491215E-2</v>
      </c>
      <c r="Z469" s="2">
        <v>99634469820.130722</v>
      </c>
      <c r="AA469" s="2">
        <v>94083713350.776596</v>
      </c>
    </row>
    <row r="470" spans="1:27" s="2" customFormat="1" x14ac:dyDescent="0.3">
      <c r="A470" s="1">
        <v>45301</v>
      </c>
      <c r="B470">
        <v>0</v>
      </c>
      <c r="C470" s="20">
        <v>63852.253582991827</v>
      </c>
      <c r="D470" s="20">
        <f>_xlfn.XLOOKUP(A470,'BBG Data'!A:A,'BBG Data'!B:B)</f>
        <v>45945.61</v>
      </c>
      <c r="E470" s="21">
        <f t="shared" si="41"/>
        <v>2933730740.745245</v>
      </c>
      <c r="F470" s="21">
        <v>1703814.692338268</v>
      </c>
      <c r="G470">
        <f>_xlfn.XLOOKUP(A470,'BBG Data'!A:A,'BBG Data'!C:C)</f>
        <v>2024.41</v>
      </c>
      <c r="H470" s="2">
        <f t="shared" si="42"/>
        <v>3449219501.3165135</v>
      </c>
      <c r="I470" s="21">
        <v>394746540</v>
      </c>
      <c r="J470" s="2">
        <f>J469-$J$1*J469*_xlfn.XLOOKUP(A470,'BBG Data'!A:A,'BBG Data'!F:F)</f>
        <v>9360943983.0314407</v>
      </c>
      <c r="K470" s="2">
        <f>K469-K469*L470/360*_xlfn.XLOOKUP(A470,'BBG Data'!A:A,'BBG Data'!J:J)</f>
        <v>816307237.30685985</v>
      </c>
      <c r="L470" s="2">
        <v>90</v>
      </c>
      <c r="M470" s="2">
        <f>M469-M469*$M$1*_xlfn.XLOOKUP(A470,'BBG Data'!A:A,'BBG Data'!F:F)</f>
        <v>8342582589.2582254</v>
      </c>
      <c r="N470" s="2">
        <f>N469-N469*O470/360*_xlfn.XLOOKUP('Tether Assets'!A470,'BBG Data'!A:A,'BBG Data'!V:V)</f>
        <v>62518972998.255814</v>
      </c>
      <c r="O470">
        <v>83</v>
      </c>
      <c r="P470" s="2">
        <f>P469-P469*Q470/360*_xlfn.XLOOKUP(A470,'BBG Data'!A:A,'BBG Data'!AF:AF)</f>
        <v>65043297.857892513</v>
      </c>
      <c r="Q470" s="2">
        <v>423</v>
      </c>
      <c r="R470" s="21">
        <v>4804666695</v>
      </c>
      <c r="S470" s="2">
        <f>S469-S469*T470/360*_xlfn.XLOOKUP('Tether Assets'!A470,'BBG Data'!A:A,'BBG Data'!AB:AB)</f>
        <v>43814128.184620999</v>
      </c>
      <c r="T470" s="2">
        <v>137</v>
      </c>
      <c r="U470" s="21">
        <f t="shared" si="46"/>
        <v>3772433767</v>
      </c>
      <c r="V470" s="2">
        <f t="shared" si="43"/>
        <v>96502461477.956589</v>
      </c>
      <c r="W470" s="25">
        <f t="shared" si="44"/>
        <v>0.1010926599552061</v>
      </c>
      <c r="X470" s="2">
        <f t="shared" si="45"/>
        <v>0.6478484801399248</v>
      </c>
      <c r="Y470" s="13">
        <f>USDT_FinalReserves!G469/USDT_FinalReserves!$F469</f>
        <v>5.6366828020102941E-2</v>
      </c>
      <c r="Z470" s="2">
        <v>99683021592.186371</v>
      </c>
      <c r="AA470" s="2">
        <v>94064205857.575394</v>
      </c>
    </row>
    <row r="471" spans="1:27" s="2" customFormat="1" x14ac:dyDescent="0.3">
      <c r="A471" s="1">
        <v>45302</v>
      </c>
      <c r="B471">
        <v>0</v>
      </c>
      <c r="C471" s="20">
        <v>63852.253582991827</v>
      </c>
      <c r="D471" s="20">
        <f>_xlfn.XLOOKUP(A471,'BBG Data'!A:A,'BBG Data'!B:B)</f>
        <v>46163.13</v>
      </c>
      <c r="E471" s="21">
        <f t="shared" si="41"/>
        <v>2947619882.9446173</v>
      </c>
      <c r="F471" s="21">
        <v>1703814.692338268</v>
      </c>
      <c r="G471">
        <f>_xlfn.XLOOKUP(A471,'BBG Data'!A:A,'BBG Data'!C:C)</f>
        <v>2028.91</v>
      </c>
      <c r="H471" s="2">
        <f t="shared" si="42"/>
        <v>3456886667.4320354</v>
      </c>
      <c r="I471" s="21">
        <v>394746540</v>
      </c>
      <c r="J471" s="2">
        <f>J470-$J$1*J470*_xlfn.XLOOKUP(A471,'BBG Data'!A:A,'BBG Data'!F:F)</f>
        <v>9360943983.0314407</v>
      </c>
      <c r="K471" s="2">
        <f>K470-K470*L471/360*_xlfn.XLOOKUP(A471,'BBG Data'!A:A,'BBG Data'!J:J)</f>
        <v>818852075.11916387</v>
      </c>
      <c r="L471" s="2">
        <v>90</v>
      </c>
      <c r="M471" s="2">
        <f>M470-M470*$M$1*_xlfn.XLOOKUP(A471,'BBG Data'!A:A,'BBG Data'!F:F)</f>
        <v>8342582589.2582254</v>
      </c>
      <c r="N471" s="2">
        <f>N470-N470*O471/360*_xlfn.XLOOKUP('Tether Assets'!A471,'BBG Data'!A:A,'BBG Data'!V:V)</f>
        <v>62605457577.570068</v>
      </c>
      <c r="O471">
        <v>83</v>
      </c>
      <c r="P471" s="2">
        <f>P470-P470*Q471/360*_xlfn.XLOOKUP(A471,'BBG Data'!A:A,'BBG Data'!AF:AF)</f>
        <v>71004516.106568381</v>
      </c>
      <c r="Q471" s="2">
        <v>423</v>
      </c>
      <c r="R471" s="21">
        <v>4804666695</v>
      </c>
      <c r="S471" s="2">
        <f>S470-S470*T471/360*_xlfn.XLOOKUP('Tether Assets'!A471,'BBG Data'!A:A,'BBG Data'!AB:AB)</f>
        <v>45298088.365051791</v>
      </c>
      <c r="T471" s="2">
        <v>137</v>
      </c>
      <c r="U471" s="21">
        <f t="shared" si="46"/>
        <v>3772433767</v>
      </c>
      <c r="V471" s="2">
        <f t="shared" si="43"/>
        <v>96620492381.827179</v>
      </c>
      <c r="W471" s="25">
        <f t="shared" si="44"/>
        <v>0.1009691658833477</v>
      </c>
      <c r="X471" s="2">
        <f t="shared" si="45"/>
        <v>0.64795216867829986</v>
      </c>
      <c r="Y471" s="13">
        <f>USDT_FinalReserves!G470/USDT_FinalReserves!$F470</f>
        <v>5.7300350620845118E-2</v>
      </c>
      <c r="Z471" s="2">
        <v>100249072915.08069</v>
      </c>
      <c r="AA471" s="2">
        <v>94504765887.631897</v>
      </c>
    </row>
    <row r="472" spans="1:27" s="2" customFormat="1" x14ac:dyDescent="0.3">
      <c r="A472" s="1">
        <v>45303</v>
      </c>
      <c r="B472">
        <v>0</v>
      </c>
      <c r="C472" s="20">
        <v>63852.253582991827</v>
      </c>
      <c r="D472" s="20">
        <f>_xlfn.XLOOKUP(A472,'BBG Data'!A:A,'BBG Data'!B:B)</f>
        <v>43426.6</v>
      </c>
      <c r="E472" s="21">
        <f t="shared" si="41"/>
        <v>2772886275.4471526</v>
      </c>
      <c r="F472" s="21">
        <v>1703814.692338268</v>
      </c>
      <c r="G472">
        <f>_xlfn.XLOOKUP(A472,'BBG Data'!A:A,'BBG Data'!C:C)</f>
        <v>2049.06</v>
      </c>
      <c r="H472" s="2">
        <f t="shared" si="42"/>
        <v>3491218533.4826512</v>
      </c>
      <c r="I472" s="21">
        <v>394746540</v>
      </c>
      <c r="J472" s="2">
        <f>J471-$J$1*J471*_xlfn.XLOOKUP(A472,'BBG Data'!A:A,'BBG Data'!F:F)</f>
        <v>9360943983.0314407</v>
      </c>
      <c r="K472" s="2">
        <f>K471-K471*L472/360*_xlfn.XLOOKUP(A472,'BBG Data'!A:A,'BBG Data'!J:J)</f>
        <v>818332104.05146325</v>
      </c>
      <c r="L472" s="2">
        <v>90</v>
      </c>
      <c r="M472" s="2">
        <f>M471-M471*$M$1*_xlfn.XLOOKUP(A472,'BBG Data'!A:A,'BBG Data'!F:F)</f>
        <v>8342582589.2582254</v>
      </c>
      <c r="N472" s="2">
        <f>N471-N471*O472/360*_xlfn.XLOOKUP('Tether Assets'!A472,'BBG Data'!A:A,'BBG Data'!V:V)</f>
        <v>62764231974.148743</v>
      </c>
      <c r="O472">
        <v>83</v>
      </c>
      <c r="P472" s="2">
        <f>P471-P471*Q472/360*_xlfn.XLOOKUP(A472,'BBG Data'!A:A,'BBG Data'!AF:AF)</f>
        <v>77428649.701310158</v>
      </c>
      <c r="Q472" s="2">
        <v>423</v>
      </c>
      <c r="R472" s="21">
        <v>4804666695</v>
      </c>
      <c r="S472" s="2">
        <f>S471-S471*T472/360*_xlfn.XLOOKUP('Tether Assets'!A472,'BBG Data'!A:A,'BBG Data'!AB:AB)</f>
        <v>45458405.8494571</v>
      </c>
      <c r="T472" s="2">
        <v>137</v>
      </c>
      <c r="U472" s="21">
        <f t="shared" si="46"/>
        <v>3772433767</v>
      </c>
      <c r="V472" s="2">
        <f t="shared" si="43"/>
        <v>96644929516.970459</v>
      </c>
      <c r="W472" s="25">
        <f t="shared" si="44"/>
        <v>0.10094363534424619</v>
      </c>
      <c r="X472" s="2">
        <f t="shared" si="45"/>
        <v>0.64943119404032057</v>
      </c>
      <c r="Y472" s="13">
        <f>USDT_FinalReserves!G471/USDT_FinalReserves!$F471</f>
        <v>5.6386004638395479E-2</v>
      </c>
      <c r="Z472" s="2">
        <v>100743122600.09892</v>
      </c>
      <c r="AA472" s="2">
        <v>95062620421.883301</v>
      </c>
    </row>
    <row r="473" spans="1:27" s="2" customFormat="1" x14ac:dyDescent="0.3">
      <c r="A473" s="1">
        <v>45304</v>
      </c>
      <c r="B473">
        <v>0</v>
      </c>
      <c r="C473" s="20">
        <v>63852.253582991827</v>
      </c>
      <c r="D473" s="20">
        <f>_xlfn.XLOOKUP(A473,'BBG Data'!A:A,'BBG Data'!B:B)</f>
        <v>42962.51</v>
      </c>
      <c r="E473" s="21">
        <f t="shared" si="41"/>
        <v>2743253083.0818224</v>
      </c>
      <c r="F473" s="21">
        <v>1703814.692338268</v>
      </c>
      <c r="G473">
        <f>_xlfn.XLOOKUP(A473,'BBG Data'!A:A,'BBG Data'!C:C)</f>
        <v>2049.06</v>
      </c>
      <c r="H473" s="2">
        <f t="shared" si="42"/>
        <v>3491218533.4826512</v>
      </c>
      <c r="I473" s="21">
        <v>394746540</v>
      </c>
      <c r="J473" s="2">
        <f>J472-$J$1*J472*_xlfn.XLOOKUP(A473,'BBG Data'!A:A,'BBG Data'!F:F)</f>
        <v>9360943983.0314407</v>
      </c>
      <c r="K473" s="2">
        <f>K472-K472*L473/360*_xlfn.XLOOKUP(A473,'BBG Data'!A:A,'BBG Data'!J:J)</f>
        <v>818332104.05146325</v>
      </c>
      <c r="L473" s="2">
        <v>90</v>
      </c>
      <c r="M473" s="2">
        <f>M472-M472*$M$1*_xlfn.XLOOKUP(A473,'BBG Data'!A:A,'BBG Data'!F:F)</f>
        <v>8342582589.2582254</v>
      </c>
      <c r="N473" s="2">
        <f>N472-N472*O473/360*_xlfn.XLOOKUP('Tether Assets'!A473,'BBG Data'!A:A,'BBG Data'!V:V)</f>
        <v>62764231974.148743</v>
      </c>
      <c r="O473">
        <v>83</v>
      </c>
      <c r="P473" s="2">
        <f>P472-P472*Q473/360*_xlfn.XLOOKUP(A473,'BBG Data'!A:A,'BBG Data'!AF:AF)</f>
        <v>77428649.701310158</v>
      </c>
      <c r="Q473" s="2">
        <v>423</v>
      </c>
      <c r="R473" s="21">
        <v>4804666695</v>
      </c>
      <c r="S473" s="2">
        <f>S472-S472*T473/360*_xlfn.XLOOKUP('Tether Assets'!A473,'BBG Data'!A:A,'BBG Data'!AB:AB)</f>
        <v>45458405.8494571</v>
      </c>
      <c r="T473" s="2">
        <v>137</v>
      </c>
      <c r="U473" s="21">
        <f t="shared" si="46"/>
        <v>3772433767</v>
      </c>
      <c r="V473" s="2">
        <f t="shared" si="43"/>
        <v>96615296324.605118</v>
      </c>
      <c r="W473" s="25">
        <f t="shared" si="44"/>
        <v>0.10097459609557652</v>
      </c>
      <c r="X473" s="2">
        <f t="shared" si="45"/>
        <v>0.64963038319807453</v>
      </c>
      <c r="Y473" s="13">
        <f>USDT_FinalReserves!G472/USDT_FinalReserves!$F472</f>
        <v>5.5857854833736238E-2</v>
      </c>
      <c r="Z473" s="2">
        <v>100623248455.1403</v>
      </c>
      <c r="AA473" s="2">
        <v>95002649650.034103</v>
      </c>
    </row>
    <row r="474" spans="1:27" s="2" customFormat="1" x14ac:dyDescent="0.3">
      <c r="A474" s="1">
        <v>45305</v>
      </c>
      <c r="B474">
        <v>0</v>
      </c>
      <c r="C474" s="20">
        <v>63852.253582991827</v>
      </c>
      <c r="D474" s="20">
        <f>_xlfn.XLOOKUP(A474,'BBG Data'!A:A,'BBG Data'!B:B)</f>
        <v>42516.04</v>
      </c>
      <c r="E474" s="21">
        <f t="shared" si="41"/>
        <v>2714744967.424624</v>
      </c>
      <c r="F474" s="21">
        <v>1703814.692338268</v>
      </c>
      <c r="G474">
        <f>_xlfn.XLOOKUP(A474,'BBG Data'!A:A,'BBG Data'!C:C)</f>
        <v>2049.06</v>
      </c>
      <c r="H474" s="2">
        <f t="shared" si="42"/>
        <v>3491218533.4826512</v>
      </c>
      <c r="I474" s="21">
        <v>394746540</v>
      </c>
      <c r="J474" s="2">
        <f>J473-$J$1*J473*_xlfn.XLOOKUP(A474,'BBG Data'!A:A,'BBG Data'!F:F)</f>
        <v>9360943983.0314407</v>
      </c>
      <c r="K474" s="2">
        <f>K473-K473*L474/360*_xlfn.XLOOKUP(A474,'BBG Data'!A:A,'BBG Data'!J:J)</f>
        <v>818332104.05146325</v>
      </c>
      <c r="L474" s="2">
        <v>90</v>
      </c>
      <c r="M474" s="2">
        <f>M473-M473*$M$1*_xlfn.XLOOKUP(A474,'BBG Data'!A:A,'BBG Data'!F:F)</f>
        <v>8342582589.2582254</v>
      </c>
      <c r="N474" s="2">
        <f>N473-N473*O474/360*_xlfn.XLOOKUP('Tether Assets'!A474,'BBG Data'!A:A,'BBG Data'!V:V)</f>
        <v>62764231974.148743</v>
      </c>
      <c r="O474">
        <v>83</v>
      </c>
      <c r="P474" s="2">
        <f>P473-P473*Q474/360*_xlfn.XLOOKUP(A474,'BBG Data'!A:A,'BBG Data'!AF:AF)</f>
        <v>77428649.701310158</v>
      </c>
      <c r="Q474" s="2">
        <v>423</v>
      </c>
      <c r="R474" s="21">
        <v>4804666695</v>
      </c>
      <c r="S474" s="2">
        <f>S473-S473*T474/360*_xlfn.XLOOKUP('Tether Assets'!A474,'BBG Data'!A:A,'BBG Data'!AB:AB)</f>
        <v>45458405.8494571</v>
      </c>
      <c r="T474" s="2">
        <v>137</v>
      </c>
      <c r="U474" s="21">
        <f t="shared" si="46"/>
        <v>3772433767</v>
      </c>
      <c r="V474" s="2">
        <f t="shared" si="43"/>
        <v>96586788208.947922</v>
      </c>
      <c r="W474" s="25">
        <f t="shared" si="44"/>
        <v>0.10100439929658683</v>
      </c>
      <c r="X474" s="2">
        <f t="shared" si="45"/>
        <v>0.64982212513754734</v>
      </c>
      <c r="Y474" s="13">
        <f>USDT_FinalReserves!G473/USDT_FinalReserves!$F473</f>
        <v>5.5868763714551857E-2</v>
      </c>
      <c r="Z474" s="2">
        <v>100617671932.86598</v>
      </c>
      <c r="AA474" s="2">
        <v>94996286994.140396</v>
      </c>
    </row>
    <row r="475" spans="1:27" s="2" customFormat="1" x14ac:dyDescent="0.3">
      <c r="A475" s="1">
        <v>45306</v>
      </c>
      <c r="B475">
        <v>0</v>
      </c>
      <c r="C475" s="20">
        <v>63852.253582991827</v>
      </c>
      <c r="D475" s="20">
        <f>_xlfn.XLOOKUP(A475,'BBG Data'!A:A,'BBG Data'!B:B)</f>
        <v>42687.31</v>
      </c>
      <c r="E475" s="21">
        <f t="shared" si="41"/>
        <v>2725680942.8957825</v>
      </c>
      <c r="F475" s="21">
        <v>1703814.692338268</v>
      </c>
      <c r="G475">
        <f>_xlfn.XLOOKUP(A475,'BBG Data'!A:A,'BBG Data'!C:C)</f>
        <v>2056.5500000000002</v>
      </c>
      <c r="H475" s="2">
        <f t="shared" si="42"/>
        <v>3503980105.5282655</v>
      </c>
      <c r="I475" s="21">
        <v>394746540</v>
      </c>
      <c r="J475" s="2">
        <f>J474-$J$1*J474*_xlfn.XLOOKUP(A475,'BBG Data'!A:A,'BBG Data'!F:F)</f>
        <v>9360943983.0314407</v>
      </c>
      <c r="K475" s="2">
        <f>K474-K474*L475/360*_xlfn.XLOOKUP(A475,'BBG Data'!A:A,'BBG Data'!J:J)</f>
        <v>818332104.05146325</v>
      </c>
      <c r="L475" s="2">
        <v>90</v>
      </c>
      <c r="M475" s="2">
        <f>M474-M474*$M$1*_xlfn.XLOOKUP(A475,'BBG Data'!A:A,'BBG Data'!F:F)</f>
        <v>8342582589.2582254</v>
      </c>
      <c r="N475" s="2">
        <f>N474-N474*O475/360*_xlfn.XLOOKUP('Tether Assets'!A475,'BBG Data'!A:A,'BBG Data'!V:V)</f>
        <v>62764231974.148743</v>
      </c>
      <c r="O475">
        <v>83</v>
      </c>
      <c r="P475" s="2">
        <f>P474-P474*Q475/360*_xlfn.XLOOKUP(A475,'BBG Data'!A:A,'BBG Data'!AF:AF)</f>
        <v>77428649.701310158</v>
      </c>
      <c r="Q475" s="2">
        <v>423</v>
      </c>
      <c r="R475" s="21">
        <v>4804666695</v>
      </c>
      <c r="S475" s="2">
        <f>S474-S474*T475/360*_xlfn.XLOOKUP('Tether Assets'!A475,'BBG Data'!A:A,'BBG Data'!AB:AB)</f>
        <v>45458405.8494571</v>
      </c>
      <c r="T475" s="2">
        <v>137</v>
      </c>
      <c r="U475" s="21">
        <f t="shared" si="46"/>
        <v>3772433767</v>
      </c>
      <c r="V475" s="2">
        <f t="shared" si="43"/>
        <v>96610485756.464691</v>
      </c>
      <c r="W475" s="25">
        <f t="shared" si="44"/>
        <v>0.10097962396777038</v>
      </c>
      <c r="X475" s="2">
        <f t="shared" si="45"/>
        <v>0.64966273052766299</v>
      </c>
      <c r="Y475" s="13">
        <f>USDT_FinalReserves!G474/USDT_FinalReserves!$F474</f>
        <v>5.637886419737597E-2</v>
      </c>
      <c r="Z475" s="2">
        <v>100730042624.73927</v>
      </c>
      <c r="AA475" s="2">
        <v>95050997231.003204</v>
      </c>
    </row>
    <row r="476" spans="1:27" s="2" customFormat="1" x14ac:dyDescent="0.3">
      <c r="A476" s="1">
        <v>45307</v>
      </c>
      <c r="B476">
        <v>0</v>
      </c>
      <c r="C476" s="20">
        <v>63852.253582991827</v>
      </c>
      <c r="D476" s="20">
        <f>_xlfn.XLOOKUP(A476,'BBG Data'!A:A,'BBG Data'!B:B)</f>
        <v>43434.42</v>
      </c>
      <c r="E476" s="21">
        <f t="shared" si="41"/>
        <v>2773385600.0701718</v>
      </c>
      <c r="F476" s="21">
        <v>1703814.692338268</v>
      </c>
      <c r="G476">
        <f>_xlfn.XLOOKUP(A476,'BBG Data'!A:A,'BBG Data'!C:C)</f>
        <v>2028.44</v>
      </c>
      <c r="H476" s="2">
        <f t="shared" si="42"/>
        <v>3456085874.5266366</v>
      </c>
      <c r="I476" s="21">
        <v>394746540</v>
      </c>
      <c r="J476" s="2">
        <f>J475-$J$1*J475*_xlfn.XLOOKUP(A476,'BBG Data'!A:A,'BBG Data'!F:F)</f>
        <v>9360683956.8096905</v>
      </c>
      <c r="K476" s="2">
        <f>K475-K475*L476/360*_xlfn.XLOOKUP(A476,'BBG Data'!A:A,'BBG Data'!J:J)</f>
        <v>822141439.99582291</v>
      </c>
      <c r="L476" s="2">
        <v>90</v>
      </c>
      <c r="M476" s="2">
        <f>M475-M475*$M$1*_xlfn.XLOOKUP(A476,'BBG Data'!A:A,'BBG Data'!F:F)</f>
        <v>8342119112.447711</v>
      </c>
      <c r="N476" s="2">
        <f>N475-N475*O476/360*_xlfn.XLOOKUP('Tether Assets'!A476,'BBG Data'!A:A,'BBG Data'!V:V)</f>
        <v>62793173258.892372</v>
      </c>
      <c r="O476">
        <v>83</v>
      </c>
      <c r="P476" s="2">
        <f>P475-P475*Q476/360*_xlfn.XLOOKUP(A476,'BBG Data'!A:A,'BBG Data'!AF:AF)</f>
        <v>72515801.877762005</v>
      </c>
      <c r="Q476" s="2">
        <v>423</v>
      </c>
      <c r="R476" s="21">
        <v>4804666695</v>
      </c>
      <c r="S476" s="2">
        <f>S475-S475*T476/360*_xlfn.XLOOKUP('Tether Assets'!A476,'BBG Data'!A:A,'BBG Data'!AB:AB)</f>
        <v>44975751.225350492</v>
      </c>
      <c r="T476" s="2">
        <v>137</v>
      </c>
      <c r="U476" s="21">
        <f t="shared" si="46"/>
        <v>3772433767</v>
      </c>
      <c r="V476" s="2">
        <f t="shared" si="43"/>
        <v>96636927797.84552</v>
      </c>
      <c r="W476" s="25">
        <f t="shared" si="44"/>
        <v>0.10094930291261994</v>
      </c>
      <c r="X476" s="2">
        <f t="shared" si="45"/>
        <v>0.64978445289826692</v>
      </c>
      <c r="Y476" s="13">
        <f>USDT_FinalReserves!G475/USDT_FinalReserves!$F475</f>
        <v>5.6405606314341813E-2</v>
      </c>
      <c r="Z476" s="2">
        <v>100950040325.40895</v>
      </c>
      <c r="AA476" s="2">
        <v>95255892093.397003</v>
      </c>
    </row>
    <row r="477" spans="1:27" s="2" customFormat="1" x14ac:dyDescent="0.3">
      <c r="A477" s="1">
        <v>45308</v>
      </c>
      <c r="B477">
        <v>0</v>
      </c>
      <c r="C477" s="20">
        <v>63852.253582991827</v>
      </c>
      <c r="D477" s="20">
        <f>_xlfn.XLOOKUP(A477,'BBG Data'!A:A,'BBG Data'!B:B)</f>
        <v>42637.06</v>
      </c>
      <c r="E477" s="21">
        <f t="shared" si="41"/>
        <v>2722472367.1532373</v>
      </c>
      <c r="F477" s="21">
        <v>1703814.692338268</v>
      </c>
      <c r="G477">
        <f>_xlfn.XLOOKUP(A477,'BBG Data'!A:A,'BBG Data'!C:C)</f>
        <v>2006.25</v>
      </c>
      <c r="H477" s="2">
        <f t="shared" si="42"/>
        <v>3418278226.5036502</v>
      </c>
      <c r="I477" s="21">
        <v>394746540</v>
      </c>
      <c r="J477" s="2">
        <f>J476-$J$1*J476*_xlfn.XLOOKUP(A477,'BBG Data'!A:A,'BBG Data'!F:F)</f>
        <v>9360683956.8096905</v>
      </c>
      <c r="K477" s="2">
        <f>K476-K476*L477/360*_xlfn.XLOOKUP(A477,'BBG Data'!A:A,'BBG Data'!J:J)</f>
        <v>819744897.69823503</v>
      </c>
      <c r="L477" s="2">
        <v>90</v>
      </c>
      <c r="M477" s="2">
        <f>M476-M476*$M$1*_xlfn.XLOOKUP(A477,'BBG Data'!A:A,'BBG Data'!F:F)</f>
        <v>8342119112.447711</v>
      </c>
      <c r="N477" s="2">
        <f>N476-N476*O477/360*_xlfn.XLOOKUP('Tether Assets'!A477,'BBG Data'!A:A,'BBG Data'!V:V)</f>
        <v>62604968164.59697</v>
      </c>
      <c r="O477">
        <v>83</v>
      </c>
      <c r="P477" s="2">
        <f>P476-P476*Q477/360*_xlfn.XLOOKUP(A477,'BBG Data'!A:A,'BBG Data'!AF:AF)</f>
        <v>63739576.955505878</v>
      </c>
      <c r="Q477" s="2">
        <v>423</v>
      </c>
      <c r="R477" s="21">
        <v>4804666695</v>
      </c>
      <c r="S477" s="2">
        <f>S476-S476*T477/360*_xlfn.XLOOKUP('Tether Assets'!A477,'BBG Data'!A:A,'BBG Data'!AB:AB)</f>
        <v>43852956.582538076</v>
      </c>
      <c r="T477" s="2">
        <v>137</v>
      </c>
      <c r="U477" s="21">
        <f t="shared" si="46"/>
        <v>3772433767</v>
      </c>
      <c r="V477" s="2">
        <f t="shared" si="43"/>
        <v>96347706260.747543</v>
      </c>
      <c r="W477" s="25">
        <f t="shared" si="44"/>
        <v>0.10125233776098823</v>
      </c>
      <c r="X477" s="2">
        <f t="shared" si="45"/>
        <v>0.64978161488523667</v>
      </c>
      <c r="Y477" s="13">
        <f>USDT_FinalReserves!G476/USDT_FinalReserves!$F476</f>
        <v>5.3314041155106434E-2</v>
      </c>
      <c r="Z477" s="2">
        <v>100460608030.73132</v>
      </c>
      <c r="AA477" s="2">
        <v>95104647039.713898</v>
      </c>
    </row>
    <row r="478" spans="1:27" s="2" customFormat="1" x14ac:dyDescent="0.3">
      <c r="A478" s="1">
        <v>45309</v>
      </c>
      <c r="B478">
        <v>0</v>
      </c>
      <c r="C478" s="20">
        <v>63852.253582991827</v>
      </c>
      <c r="D478" s="20">
        <f>_xlfn.XLOOKUP(A478,'BBG Data'!A:A,'BBG Data'!B:B)</f>
        <v>41069.919999999998</v>
      </c>
      <c r="E478" s="21">
        <f t="shared" si="41"/>
        <v>2622406946.4731874</v>
      </c>
      <c r="F478" s="21">
        <v>1703814.692338268</v>
      </c>
      <c r="G478">
        <f>_xlfn.XLOOKUP(A478,'BBG Data'!A:A,'BBG Data'!C:C)</f>
        <v>2023.34</v>
      </c>
      <c r="H478" s="2">
        <f t="shared" si="42"/>
        <v>3447396419.5957112</v>
      </c>
      <c r="I478" s="21">
        <v>394746540</v>
      </c>
      <c r="J478" s="2">
        <f>J477-$J$1*J477*_xlfn.XLOOKUP(A478,'BBG Data'!A:A,'BBG Data'!F:F)</f>
        <v>9360943975.8084908</v>
      </c>
      <c r="K478" s="2">
        <f>K477-K477*L478/360*_xlfn.XLOOKUP(A478,'BBG Data'!A:A,'BBG Data'!J:J)</f>
        <v>818056223.20897675</v>
      </c>
      <c r="L478" s="2">
        <v>90</v>
      </c>
      <c r="M478" s="2">
        <f>M477-M477*$M$1*_xlfn.XLOOKUP(A478,'BBG Data'!A:A,'BBG Data'!F:F)</f>
        <v>8342582563.5095139</v>
      </c>
      <c r="N478" s="2">
        <f>N477-N477*O478/360*_xlfn.XLOOKUP('Tether Assets'!A478,'BBG Data'!A:A,'BBG Data'!V:V)</f>
        <v>62778175243.185684</v>
      </c>
      <c r="O478">
        <v>83</v>
      </c>
      <c r="P478" s="2">
        <f>P477-P477*Q478/360*_xlfn.XLOOKUP(A478,'BBG Data'!A:A,'BBG Data'!AF:AF)</f>
        <v>64413622.981810376</v>
      </c>
      <c r="Q478" s="2">
        <v>423</v>
      </c>
      <c r="R478" s="21">
        <v>4804666695</v>
      </c>
      <c r="S478" s="2">
        <f>S477-S477*T478/360*_xlfn.XLOOKUP('Tether Assets'!A478,'BBG Data'!A:A,'BBG Data'!AB:AB)</f>
        <v>43627662.018095292</v>
      </c>
      <c r="T478" s="2">
        <v>137</v>
      </c>
      <c r="U478" s="21">
        <f t="shared" si="46"/>
        <v>3772433767</v>
      </c>
      <c r="V478" s="2">
        <f t="shared" si="43"/>
        <v>96449449658.781479</v>
      </c>
      <c r="W478" s="25">
        <f t="shared" si="44"/>
        <v>0.10114822376200318</v>
      </c>
      <c r="X478" s="2">
        <f t="shared" si="45"/>
        <v>0.65089200057939256</v>
      </c>
      <c r="Y478" s="13">
        <f>USDT_FinalReserves!G477/USDT_FinalReserves!$F477</f>
        <v>5.7143006097235619E-2</v>
      </c>
      <c r="Z478" s="2">
        <v>100891002385.58786</v>
      </c>
      <c r="AA478" s="2">
        <v>95125787221.112</v>
      </c>
    </row>
    <row r="479" spans="1:27" s="2" customFormat="1" x14ac:dyDescent="0.3">
      <c r="A479" s="1">
        <v>45310</v>
      </c>
      <c r="B479">
        <v>0</v>
      </c>
      <c r="C479" s="20">
        <v>63852.253582991827</v>
      </c>
      <c r="D479" s="20">
        <f>_xlfn.XLOOKUP(A479,'BBG Data'!A:A,'BBG Data'!B:B)</f>
        <v>41602.18</v>
      </c>
      <c r="E479" s="21">
        <f t="shared" si="41"/>
        <v>2656392946.965271</v>
      </c>
      <c r="F479" s="21">
        <v>1703814.692338268</v>
      </c>
      <c r="G479">
        <f>_xlfn.XLOOKUP(A479,'BBG Data'!A:A,'BBG Data'!C:C)</f>
        <v>2029.49</v>
      </c>
      <c r="H479" s="2">
        <f t="shared" si="42"/>
        <v>3457874879.9535918</v>
      </c>
      <c r="I479" s="21">
        <v>394746540</v>
      </c>
      <c r="J479" s="2">
        <f>J478-$J$1*J478*_xlfn.XLOOKUP(A479,'BBG Data'!A:A,'BBG Data'!F:F)</f>
        <v>9360943975.8084908</v>
      </c>
      <c r="K479" s="2">
        <f>K478-K478*L479/360*_xlfn.XLOOKUP(A479,'BBG Data'!A:A,'BBG Data'!J:J)</f>
        <v>818467296.46113908</v>
      </c>
      <c r="L479" s="2">
        <v>90</v>
      </c>
      <c r="M479" s="2">
        <f>M478-M478*$M$1*_xlfn.XLOOKUP(A479,'BBG Data'!A:A,'BBG Data'!F:F)</f>
        <v>8342582563.5095139</v>
      </c>
      <c r="N479" s="2">
        <f>N478-N478*O479/360*_xlfn.XLOOKUP('Tether Assets'!A479,'BBG Data'!A:A,'BBG Data'!V:V)</f>
        <v>62937387670.955208</v>
      </c>
      <c r="O479">
        <v>83</v>
      </c>
      <c r="P479" s="2">
        <f>P478-P478*Q479/360*_xlfn.XLOOKUP(A479,'BBG Data'!A:A,'BBG Data'!AF:AF)</f>
        <v>61310496.694661632</v>
      </c>
      <c r="Q479" s="2">
        <v>423</v>
      </c>
      <c r="R479" s="21">
        <v>4804666695</v>
      </c>
      <c r="S479" s="2">
        <f>S478-S478*T479/360*_xlfn.XLOOKUP('Tether Assets'!A479,'BBG Data'!A:A,'BBG Data'!AB:AB)</f>
        <v>43627662.018095292</v>
      </c>
      <c r="T479" s="2">
        <v>137</v>
      </c>
      <c r="U479" s="21">
        <f t="shared" si="46"/>
        <v>3772433767</v>
      </c>
      <c r="V479" s="2">
        <f t="shared" si="43"/>
        <v>96650434494.365982</v>
      </c>
      <c r="W479" s="25">
        <f t="shared" si="44"/>
        <v>0.10093788576167421</v>
      </c>
      <c r="X479" s="2">
        <f t="shared" si="45"/>
        <v>0.6511857706612173</v>
      </c>
      <c r="Y479" s="13">
        <f>USDT_FinalReserves!G478/USDT_FinalReserves!$F478</f>
        <v>5.8110091058873346E-2</v>
      </c>
      <c r="Z479" s="2">
        <v>100813609566.33598</v>
      </c>
      <c r="AA479" s="2">
        <v>94955321534.462494</v>
      </c>
    </row>
    <row r="480" spans="1:27" s="2" customFormat="1" x14ac:dyDescent="0.3">
      <c r="A480" s="1">
        <v>45311</v>
      </c>
      <c r="B480">
        <v>0</v>
      </c>
      <c r="C480" s="20">
        <v>63852.253582991827</v>
      </c>
      <c r="D480" s="20">
        <f>_xlfn.XLOOKUP(A480,'BBG Data'!A:A,'BBG Data'!B:B)</f>
        <v>41702.949999999997</v>
      </c>
      <c r="E480" s="21">
        <f t="shared" si="41"/>
        <v>2662827338.5588288</v>
      </c>
      <c r="F480" s="21">
        <v>1703814.692338268</v>
      </c>
      <c r="G480">
        <f>_xlfn.XLOOKUP(A480,'BBG Data'!A:A,'BBG Data'!C:C)</f>
        <v>2029.49</v>
      </c>
      <c r="H480" s="2">
        <f t="shared" si="42"/>
        <v>3457874879.9535918</v>
      </c>
      <c r="I480" s="21">
        <v>394746540</v>
      </c>
      <c r="J480" s="2">
        <f>J479-$J$1*J479*_xlfn.XLOOKUP(A480,'BBG Data'!A:A,'BBG Data'!F:F)</f>
        <v>9360943975.8084908</v>
      </c>
      <c r="K480" s="2">
        <f>K479-K479*L480/360*_xlfn.XLOOKUP(A480,'BBG Data'!A:A,'BBG Data'!J:J)</f>
        <v>818467296.46113908</v>
      </c>
      <c r="L480" s="2">
        <v>90</v>
      </c>
      <c r="M480" s="2">
        <f>M479-M479*$M$1*_xlfn.XLOOKUP(A480,'BBG Data'!A:A,'BBG Data'!F:F)</f>
        <v>8342582563.5095139</v>
      </c>
      <c r="N480" s="2">
        <f>N479-N479*O480/360*_xlfn.XLOOKUP('Tether Assets'!A480,'BBG Data'!A:A,'BBG Data'!V:V)</f>
        <v>62937387670.955208</v>
      </c>
      <c r="O480">
        <v>83</v>
      </c>
      <c r="P480" s="2">
        <f>P479-P479*Q480/360*_xlfn.XLOOKUP(A480,'BBG Data'!A:A,'BBG Data'!AF:AF)</f>
        <v>61310496.694661632</v>
      </c>
      <c r="Q480" s="2">
        <v>423</v>
      </c>
      <c r="R480" s="21">
        <v>4804666695</v>
      </c>
      <c r="S480" s="2">
        <f>S479-S479*T480/360*_xlfn.XLOOKUP('Tether Assets'!A480,'BBG Data'!A:A,'BBG Data'!AB:AB)</f>
        <v>43627662.018095292</v>
      </c>
      <c r="T480" s="2">
        <v>137</v>
      </c>
      <c r="U480" s="21">
        <f t="shared" si="46"/>
        <v>3772433767</v>
      </c>
      <c r="V480" s="2">
        <f t="shared" si="43"/>
        <v>96656868885.959534</v>
      </c>
      <c r="W480" s="25">
        <f t="shared" si="44"/>
        <v>0.10093116638527498</v>
      </c>
      <c r="X480" s="2">
        <f t="shared" si="45"/>
        <v>0.65114242160287428</v>
      </c>
      <c r="Y480" s="13">
        <f>USDT_FinalReserves!G479/USDT_FinalReserves!$F479</f>
        <v>5.6210178679211568E-2</v>
      </c>
      <c r="Z480" s="2">
        <v>100623723826.65109</v>
      </c>
      <c r="AA480" s="2">
        <v>94967646330.987396</v>
      </c>
    </row>
    <row r="481" spans="1:27" s="2" customFormat="1" x14ac:dyDescent="0.3">
      <c r="A481" s="1">
        <v>45312</v>
      </c>
      <c r="B481">
        <v>0</v>
      </c>
      <c r="C481" s="20">
        <v>63852.253582991827</v>
      </c>
      <c r="D481" s="20">
        <f>_xlfn.XLOOKUP(A481,'BBG Data'!A:A,'BBG Data'!B:B)</f>
        <v>41760.99</v>
      </c>
      <c r="E481" s="21">
        <f t="shared" si="41"/>
        <v>2666533323.3567858</v>
      </c>
      <c r="F481" s="21">
        <v>1703814.692338268</v>
      </c>
      <c r="G481">
        <f>_xlfn.XLOOKUP(A481,'BBG Data'!A:A,'BBG Data'!C:C)</f>
        <v>2029.49</v>
      </c>
      <c r="H481" s="2">
        <f t="shared" si="42"/>
        <v>3457874879.9535918</v>
      </c>
      <c r="I481" s="21">
        <v>394746540</v>
      </c>
      <c r="J481" s="2">
        <f>J480-$J$1*J480*_xlfn.XLOOKUP(A481,'BBG Data'!A:A,'BBG Data'!F:F)</f>
        <v>9360943975.8084908</v>
      </c>
      <c r="K481" s="2">
        <f>K480-K480*L481/360*_xlfn.XLOOKUP(A481,'BBG Data'!A:A,'BBG Data'!J:J)</f>
        <v>818467296.46113908</v>
      </c>
      <c r="L481" s="2">
        <v>90</v>
      </c>
      <c r="M481" s="2">
        <f>M480-M480*$M$1*_xlfn.XLOOKUP(A481,'BBG Data'!A:A,'BBG Data'!F:F)</f>
        <v>8342582563.5095139</v>
      </c>
      <c r="N481" s="2">
        <f>N480-N480*O481/360*_xlfn.XLOOKUP('Tether Assets'!A481,'BBG Data'!A:A,'BBG Data'!V:V)</f>
        <v>62937387670.955208</v>
      </c>
      <c r="O481">
        <v>83</v>
      </c>
      <c r="P481" s="2">
        <f>P480-P480*Q481/360*_xlfn.XLOOKUP(A481,'BBG Data'!A:A,'BBG Data'!AF:AF)</f>
        <v>61310496.694661632</v>
      </c>
      <c r="Q481" s="2">
        <v>423</v>
      </c>
      <c r="R481" s="21">
        <v>4804666695</v>
      </c>
      <c r="S481" s="2">
        <f>S480-S480*T481/360*_xlfn.XLOOKUP('Tether Assets'!A481,'BBG Data'!A:A,'BBG Data'!AB:AB)</f>
        <v>43627662.018095292</v>
      </c>
      <c r="T481" s="2">
        <v>137</v>
      </c>
      <c r="U481" s="21">
        <f t="shared" si="46"/>
        <v>3772433767</v>
      </c>
      <c r="V481" s="2">
        <f t="shared" si="43"/>
        <v>96660574870.757492</v>
      </c>
      <c r="W481" s="25">
        <f t="shared" si="44"/>
        <v>0.10092729666518731</v>
      </c>
      <c r="X481" s="2">
        <f t="shared" si="45"/>
        <v>0.65111745667876753</v>
      </c>
      <c r="Y481" s="13">
        <f>USDT_FinalReserves!G480/USDT_FinalReserves!$F480</f>
        <v>5.6183534446550408E-2</v>
      </c>
      <c r="Z481" s="2">
        <v>100637574172.11595</v>
      </c>
      <c r="AA481" s="2">
        <v>94983399556.999603</v>
      </c>
    </row>
    <row r="482" spans="1:27" s="2" customFormat="1" x14ac:dyDescent="0.3">
      <c r="A482" s="1">
        <v>45313</v>
      </c>
      <c r="B482">
        <v>0</v>
      </c>
      <c r="C482" s="20">
        <v>63852.253582991827</v>
      </c>
      <c r="D482" s="20">
        <f>_xlfn.XLOOKUP(A482,'BBG Data'!A:A,'BBG Data'!B:B)</f>
        <v>39815.449999999997</v>
      </c>
      <c r="E482" s="21">
        <f t="shared" si="41"/>
        <v>2542306209.9209318</v>
      </c>
      <c r="F482" s="21">
        <v>1703814.692338268</v>
      </c>
      <c r="G482">
        <f>_xlfn.XLOOKUP(A482,'BBG Data'!A:A,'BBG Data'!C:C)</f>
        <v>2021.7</v>
      </c>
      <c r="H482" s="2">
        <f t="shared" si="42"/>
        <v>3444602163.5002766</v>
      </c>
      <c r="I482" s="21">
        <v>394746540</v>
      </c>
      <c r="J482" s="2">
        <f>J481-$J$1*J481*_xlfn.XLOOKUP(A482,'BBG Data'!A:A,'BBG Data'!F:F)</f>
        <v>9360943975.8084908</v>
      </c>
      <c r="K482" s="2">
        <f>K481-K481*L482/360*_xlfn.XLOOKUP(A482,'BBG Data'!A:A,'BBG Data'!J:J)</f>
        <v>817898461.69009864</v>
      </c>
      <c r="L482" s="2">
        <v>90</v>
      </c>
      <c r="M482" s="2">
        <f>M481-M481*$M$1*_xlfn.XLOOKUP(A482,'BBG Data'!A:A,'BBG Data'!F:F)</f>
        <v>8342582563.5095139</v>
      </c>
      <c r="N482" s="2">
        <f>N481-N481*O482/360*_xlfn.XLOOKUP('Tether Assets'!A482,'BBG Data'!A:A,'BBG Data'!V:V)</f>
        <v>62835813720.297363</v>
      </c>
      <c r="O482">
        <v>83</v>
      </c>
      <c r="P482" s="2">
        <f>P481-P481*Q482/360*_xlfn.XLOOKUP(A482,'BBG Data'!A:A,'BBG Data'!AF:AF)</f>
        <v>61022337.360196687</v>
      </c>
      <c r="Q482" s="2">
        <v>423</v>
      </c>
      <c r="R482" s="21">
        <v>4804666695</v>
      </c>
      <c r="S482" s="2">
        <f>S481-S481*T482/360*_xlfn.XLOOKUP('Tether Assets'!A482,'BBG Data'!A:A,'BBG Data'!AB:AB)</f>
        <v>43526385.248238288</v>
      </c>
      <c r="T482" s="2">
        <v>137</v>
      </c>
      <c r="U482" s="21">
        <f t="shared" si="46"/>
        <v>3772433767</v>
      </c>
      <c r="V482" s="2">
        <f t="shared" si="43"/>
        <v>96420542819.335098</v>
      </c>
      <c r="W482" s="25">
        <f t="shared" si="44"/>
        <v>0.10117854795826968</v>
      </c>
      <c r="X482" s="2">
        <f t="shared" si="45"/>
        <v>0.65168491986229482</v>
      </c>
      <c r="Y482" s="13">
        <f>USDT_FinalReserves!G481/USDT_FinalReserves!$F481</f>
        <v>5.3797693221742528E-2</v>
      </c>
      <c r="Z482" s="2">
        <v>100306446266.58514</v>
      </c>
      <c r="AA482" s="2">
        <v>94910190842.172195</v>
      </c>
    </row>
    <row r="483" spans="1:27" s="2" customFormat="1" x14ac:dyDescent="0.3">
      <c r="A483" s="1">
        <v>45314</v>
      </c>
      <c r="B483">
        <v>0</v>
      </c>
      <c r="C483" s="20">
        <v>63852.253582991827</v>
      </c>
      <c r="D483" s="20">
        <f>_xlfn.XLOOKUP(A483,'BBG Data'!A:A,'BBG Data'!B:B)</f>
        <v>39201.769999999997</v>
      </c>
      <c r="E483" s="21">
        <f t="shared" si="41"/>
        <v>2503121358.9421215</v>
      </c>
      <c r="F483" s="21">
        <v>1703814.692338268</v>
      </c>
      <c r="G483">
        <f>_xlfn.XLOOKUP(A483,'BBG Data'!A:A,'BBG Data'!C:C)</f>
        <v>2029.28</v>
      </c>
      <c r="H483" s="2">
        <f t="shared" si="42"/>
        <v>3457517078.8682003</v>
      </c>
      <c r="I483" s="21">
        <v>394746540</v>
      </c>
      <c r="J483" s="2">
        <f>J482-$J$1*J482*_xlfn.XLOOKUP(A483,'BBG Data'!A:A,'BBG Data'!F:F)</f>
        <v>9360943975.8084908</v>
      </c>
      <c r="K483" s="2">
        <f>K482-K482*L483/360*_xlfn.XLOOKUP(A483,'BBG Data'!A:A,'BBG Data'!J:J)</f>
        <v>816653211.28217542</v>
      </c>
      <c r="L483" s="2">
        <v>90</v>
      </c>
      <c r="M483" s="2">
        <f>M482-M482*$M$1*_xlfn.XLOOKUP(A483,'BBG Data'!A:A,'BBG Data'!F:F)</f>
        <v>8342582563.5095139</v>
      </c>
      <c r="N483" s="2">
        <f>N482-N482*O483/360*_xlfn.XLOOKUP('Tether Assets'!A483,'BBG Data'!A:A,'BBG Data'!V:V)</f>
        <v>62821326574.356293</v>
      </c>
      <c r="O483">
        <v>83</v>
      </c>
      <c r="P483" s="2">
        <f>P482-P482*Q483/360*_xlfn.XLOOKUP(A483,'BBG Data'!A:A,'BBG Data'!AF:AF)</f>
        <v>62814868.520152487</v>
      </c>
      <c r="Q483" s="2">
        <v>423</v>
      </c>
      <c r="R483" s="21">
        <v>4804666695</v>
      </c>
      <c r="S483" s="2">
        <f>S482-S482*T483/360*_xlfn.XLOOKUP('Tether Assets'!A483,'BBG Data'!A:A,'BBG Data'!AB:AB)</f>
        <v>43433625.685009263</v>
      </c>
      <c r="T483" s="2">
        <v>137</v>
      </c>
      <c r="U483" s="21">
        <f t="shared" si="46"/>
        <v>3772433767</v>
      </c>
      <c r="V483" s="2">
        <f t="shared" si="43"/>
        <v>96380240258.97197</v>
      </c>
      <c r="W483" s="25">
        <f t="shared" si="44"/>
        <v>0.1012208569888924</v>
      </c>
      <c r="X483" s="2">
        <f t="shared" si="45"/>
        <v>0.65180711736717523</v>
      </c>
      <c r="Y483" s="13">
        <f>USDT_FinalReserves!G482/USDT_FinalReserves!$F482</f>
        <v>5.5752663581429739E-2</v>
      </c>
      <c r="Z483" s="2">
        <v>100364527111.91635</v>
      </c>
      <c r="AA483" s="2">
        <v>94768937396.336395</v>
      </c>
    </row>
    <row r="484" spans="1:27" s="2" customFormat="1" x14ac:dyDescent="0.3">
      <c r="A484" s="1">
        <v>45315</v>
      </c>
      <c r="B484">
        <v>0</v>
      </c>
      <c r="C484" s="20">
        <v>63852.253582991827</v>
      </c>
      <c r="D484" s="20">
        <f>_xlfn.XLOOKUP(A484,'BBG Data'!A:A,'BBG Data'!B:B)</f>
        <v>39765.379999999997</v>
      </c>
      <c r="E484" s="21">
        <f t="shared" si="41"/>
        <v>2539109127.5840316</v>
      </c>
      <c r="F484" s="21">
        <v>1703814.692338268</v>
      </c>
      <c r="G484">
        <f>_xlfn.XLOOKUP(A484,'BBG Data'!A:A,'BBG Data'!C:C)</f>
        <v>2013.89</v>
      </c>
      <c r="H484" s="2">
        <f t="shared" si="42"/>
        <v>3431295370.7531147</v>
      </c>
      <c r="I484" s="21">
        <v>394746540</v>
      </c>
      <c r="J484" s="2">
        <f>J483-$J$1*J483*_xlfn.XLOOKUP(A484,'BBG Data'!A:A,'BBG Data'!F:F)</f>
        <v>9360943975.8084908</v>
      </c>
      <c r="K484" s="2">
        <f>K483-K483*L484/360*_xlfn.XLOOKUP(A484,'BBG Data'!A:A,'BBG Data'!J:J)</f>
        <v>816779792.52992427</v>
      </c>
      <c r="L484" s="2">
        <v>90</v>
      </c>
      <c r="M484" s="2">
        <f>M483-M483*$M$1*_xlfn.XLOOKUP(A484,'BBG Data'!A:A,'BBG Data'!F:F)</f>
        <v>8342582563.5095139</v>
      </c>
      <c r="N484" s="2">
        <f>N483-N483*O484/360*_xlfn.XLOOKUP('Tether Assets'!A484,'BBG Data'!A:A,'BBG Data'!V:V)</f>
        <v>62705456127.563591</v>
      </c>
      <c r="O484">
        <v>83</v>
      </c>
      <c r="P484" s="2">
        <f>P483-P483*Q484/360*_xlfn.XLOOKUP(A484,'BBG Data'!A:A,'BBG Data'!AF:AF)</f>
        <v>64217210.4598649</v>
      </c>
      <c r="Q484" s="2">
        <v>423</v>
      </c>
      <c r="R484" s="21">
        <v>4804666695</v>
      </c>
      <c r="S484" s="2">
        <f>S483-S483*T484/360*_xlfn.XLOOKUP('Tether Assets'!A484,'BBG Data'!A:A,'BBG Data'!AB:AB)</f>
        <v>43375774.508576035</v>
      </c>
      <c r="T484" s="2">
        <v>137</v>
      </c>
      <c r="U484" s="21">
        <f t="shared" si="46"/>
        <v>3772433767</v>
      </c>
      <c r="V484" s="2">
        <f t="shared" si="43"/>
        <v>96275606944.717087</v>
      </c>
      <c r="W484" s="25">
        <f t="shared" si="44"/>
        <v>0.10133086485147122</v>
      </c>
      <c r="X484" s="2">
        <f t="shared" si="45"/>
        <v>0.65131197940481445</v>
      </c>
      <c r="Y484" s="13">
        <f>USDT_FinalReserves!G483/USDT_FinalReserves!$F483</f>
        <v>5.5121558240307102E-2</v>
      </c>
      <c r="Z484" s="2">
        <v>101147284881.23947</v>
      </c>
      <c r="AA484" s="2">
        <v>95571888926.809296</v>
      </c>
    </row>
    <row r="485" spans="1:27" s="2" customFormat="1" x14ac:dyDescent="0.3">
      <c r="A485" s="1">
        <v>45316</v>
      </c>
      <c r="B485">
        <v>0</v>
      </c>
      <c r="C485" s="20">
        <v>63852.253582991827</v>
      </c>
      <c r="D485" s="20">
        <f>_xlfn.XLOOKUP(A485,'BBG Data'!A:A,'BBG Data'!B:B)</f>
        <v>39904.410000000003</v>
      </c>
      <c r="E485" s="21">
        <f t="shared" si="41"/>
        <v>2547986506.3996749</v>
      </c>
      <c r="F485" s="21">
        <v>1703814.692338268</v>
      </c>
      <c r="G485">
        <f>_xlfn.XLOOKUP(A485,'BBG Data'!A:A,'BBG Data'!C:C)</f>
        <v>2020.84</v>
      </c>
      <c r="H485" s="2">
        <f t="shared" si="42"/>
        <v>3443136882.8648653</v>
      </c>
      <c r="I485" s="21">
        <v>394746540</v>
      </c>
      <c r="J485" s="2">
        <f>J484-$J$1*J484*_xlfn.XLOOKUP(A485,'BBG Data'!A:A,'BBG Data'!F:F)</f>
        <v>9360683949.5869408</v>
      </c>
      <c r="K485" s="2">
        <f>K484-K484*L485/360*_xlfn.XLOOKUP(A485,'BBG Data'!A:A,'BBG Data'!J:J)</f>
        <v>817690501.99859512</v>
      </c>
      <c r="L485" s="2">
        <v>90</v>
      </c>
      <c r="M485" s="2">
        <f>M484-M484*$M$1*_xlfn.XLOOKUP(A485,'BBG Data'!A:A,'BBG Data'!F:F)</f>
        <v>8342119086.7004299</v>
      </c>
      <c r="N485" s="2">
        <f>N484-N484*O485/360*_xlfn.XLOOKUP('Tether Assets'!A485,'BBG Data'!A:A,'BBG Data'!V:V)</f>
        <v>62878941222.849854</v>
      </c>
      <c r="O485">
        <v>83</v>
      </c>
      <c r="P485" s="2">
        <f>P484-P484*Q485/360*_xlfn.XLOOKUP(A485,'BBG Data'!A:A,'BBG Data'!AF:AF)</f>
        <v>68442702.908124015</v>
      </c>
      <c r="Q485" s="2">
        <v>423</v>
      </c>
      <c r="R485" s="21">
        <v>4804666695</v>
      </c>
      <c r="S485" s="2">
        <f>S484-S484*T485/360*_xlfn.XLOOKUP('Tether Assets'!A485,'BBG Data'!A:A,'BBG Data'!AB:AB)</f>
        <v>44721086.203785777</v>
      </c>
      <c r="T485" s="2">
        <v>137</v>
      </c>
      <c r="U485" s="21">
        <f t="shared" si="46"/>
        <v>3772433767</v>
      </c>
      <c r="V485" s="2">
        <f t="shared" si="43"/>
        <v>96475568941.512268</v>
      </c>
      <c r="W485" s="25">
        <f t="shared" si="44"/>
        <v>0.10111814417493731</v>
      </c>
      <c r="X485" s="2">
        <f t="shared" si="45"/>
        <v>0.65176025301255114</v>
      </c>
      <c r="Y485" s="13">
        <f>USDT_FinalReserves!G484/USDT_FinalReserves!$F484</f>
        <v>5.8103641832616196E-2</v>
      </c>
      <c r="Z485" s="2">
        <v>101404579830.21877</v>
      </c>
      <c r="AA485" s="2">
        <v>95512604443.576797</v>
      </c>
    </row>
    <row r="486" spans="1:27" s="2" customFormat="1" x14ac:dyDescent="0.3">
      <c r="A486" s="1">
        <v>45317</v>
      </c>
      <c r="B486">
        <v>0</v>
      </c>
      <c r="C486" s="20">
        <v>63852.253582991827</v>
      </c>
      <c r="D486" s="20">
        <f>_xlfn.XLOOKUP(A486,'BBG Data'!A:A,'BBG Data'!B:B)</f>
        <v>41994.36</v>
      </c>
      <c r="E486" s="21">
        <f t="shared" si="41"/>
        <v>2681434523.7754488</v>
      </c>
      <c r="F486" s="21">
        <v>1703814.692338268</v>
      </c>
      <c r="G486">
        <f>_xlfn.XLOOKUP(A486,'BBG Data'!A:A,'BBG Data'!C:C)</f>
        <v>2018.52</v>
      </c>
      <c r="H486" s="2">
        <f t="shared" si="42"/>
        <v>3439184032.7786407</v>
      </c>
      <c r="I486" s="21">
        <v>394746540</v>
      </c>
      <c r="J486" s="2">
        <f>J485-$J$1*J485*_xlfn.XLOOKUP(A486,'BBG Data'!A:A,'BBG Data'!F:F)</f>
        <v>9360683949.5869408</v>
      </c>
      <c r="K486" s="2">
        <f>K485-K485*L486/360*_xlfn.XLOOKUP(A486,'BBG Data'!A:A,'BBG Data'!J:J)</f>
        <v>818132054.86967432</v>
      </c>
      <c r="L486" s="2">
        <v>90</v>
      </c>
      <c r="M486" s="2">
        <f>M485-M485*$M$1*_xlfn.XLOOKUP(A486,'BBG Data'!A:A,'BBG Data'!F:F)</f>
        <v>8342119086.7004299</v>
      </c>
      <c r="N486" s="2">
        <f>N485-N485*O486/360*_xlfn.XLOOKUP('Tether Assets'!A486,'BBG Data'!A:A,'BBG Data'!V:V)</f>
        <v>62864444133.623466</v>
      </c>
      <c r="O486">
        <v>83</v>
      </c>
      <c r="P486" s="2">
        <f>P485-P485*Q486/360*_xlfn.XLOOKUP(A486,'BBG Data'!A:A,'BBG Data'!AF:AF)</f>
        <v>67155980.093451276</v>
      </c>
      <c r="Q486" s="2">
        <v>423</v>
      </c>
      <c r="R486" s="21">
        <v>4804666695</v>
      </c>
      <c r="S486" s="2">
        <f>S485-S485*T486/360*_xlfn.XLOOKUP('Tether Assets'!A486,'BBG Data'!A:A,'BBG Data'!AB:AB)</f>
        <v>43919498.001154751</v>
      </c>
      <c r="T486" s="2">
        <v>137</v>
      </c>
      <c r="U486" s="21">
        <f t="shared" si="46"/>
        <v>3772433767</v>
      </c>
      <c r="V486" s="2">
        <f t="shared" si="43"/>
        <v>96588920261.429214</v>
      </c>
      <c r="W486" s="25">
        <f t="shared" si="44"/>
        <v>0.10099947761278133</v>
      </c>
      <c r="X486" s="2">
        <f t="shared" si="45"/>
        <v>0.65084529326421181</v>
      </c>
      <c r="Y486" s="13">
        <f>USDT_FinalReserves!G485/USDT_FinalReserves!$F485</f>
        <v>5.7254999301590094E-2</v>
      </c>
      <c r="Z486" s="2">
        <v>101328325154.30843</v>
      </c>
      <c r="AA486" s="2">
        <v>95526771968.367203</v>
      </c>
    </row>
    <row r="487" spans="1:27" s="2" customFormat="1" x14ac:dyDescent="0.3">
      <c r="A487" s="1">
        <v>45318</v>
      </c>
      <c r="B487">
        <v>0</v>
      </c>
      <c r="C487" s="20">
        <v>63852.253582991827</v>
      </c>
      <c r="D487" s="20">
        <f>_xlfn.XLOOKUP(A487,'BBG Data'!A:A,'BBG Data'!B:B)</f>
        <v>42151.09</v>
      </c>
      <c r="E487" s="21">
        <f t="shared" si="41"/>
        <v>2691442087.4795108</v>
      </c>
      <c r="F487" s="21">
        <v>1703814.692338268</v>
      </c>
      <c r="G487">
        <f>_xlfn.XLOOKUP(A487,'BBG Data'!A:A,'BBG Data'!C:C)</f>
        <v>2018.52</v>
      </c>
      <c r="H487" s="2">
        <f t="shared" si="42"/>
        <v>3439184032.7786407</v>
      </c>
      <c r="I487" s="21">
        <v>394746540</v>
      </c>
      <c r="J487" s="2">
        <f>J486-$J$1*J486*_xlfn.XLOOKUP(A487,'BBG Data'!A:A,'BBG Data'!F:F)</f>
        <v>9360683949.5869408</v>
      </c>
      <c r="K487" s="2">
        <f>K486-K486*L487/360*_xlfn.XLOOKUP(A487,'BBG Data'!A:A,'BBG Data'!J:J)</f>
        <v>818132054.86967432</v>
      </c>
      <c r="L487" s="2">
        <v>90</v>
      </c>
      <c r="M487" s="2">
        <f>M486-M486*$M$1*_xlfn.XLOOKUP(A487,'BBG Data'!A:A,'BBG Data'!F:F)</f>
        <v>8342119086.7004299</v>
      </c>
      <c r="N487" s="2">
        <f>N486-N486*O487/360*_xlfn.XLOOKUP('Tether Assets'!A487,'BBG Data'!A:A,'BBG Data'!V:V)</f>
        <v>62864444133.623466</v>
      </c>
      <c r="O487">
        <v>83</v>
      </c>
      <c r="P487" s="2">
        <f>P486-P486*Q487/360*_xlfn.XLOOKUP(A487,'BBG Data'!A:A,'BBG Data'!AF:AF)</f>
        <v>67155980.093451276</v>
      </c>
      <c r="Q487" s="2">
        <v>423</v>
      </c>
      <c r="R487" s="21">
        <v>4804666695</v>
      </c>
      <c r="S487" s="2">
        <f>S486-S486*T487/360*_xlfn.XLOOKUP('Tether Assets'!A487,'BBG Data'!A:A,'BBG Data'!AB:AB)</f>
        <v>43919498.001154751</v>
      </c>
      <c r="T487" s="2">
        <v>137</v>
      </c>
      <c r="U487" s="21">
        <f t="shared" si="46"/>
        <v>3772433767</v>
      </c>
      <c r="V487" s="2">
        <f t="shared" si="43"/>
        <v>96598927825.13327</v>
      </c>
      <c r="W487" s="25">
        <f t="shared" si="44"/>
        <v>0.10098901415600139</v>
      </c>
      <c r="X487" s="2">
        <f t="shared" si="45"/>
        <v>0.65077786626599898</v>
      </c>
      <c r="Y487" s="13">
        <f>USDT_FinalReserves!G486/USDT_FinalReserves!$F486</f>
        <v>5.6245129258777449E-2</v>
      </c>
      <c r="Z487" s="2">
        <v>101243725539.08862</v>
      </c>
      <c r="AA487" s="2">
        <v>95549259109.502396</v>
      </c>
    </row>
    <row r="488" spans="1:27" s="2" customFormat="1" x14ac:dyDescent="0.3">
      <c r="A488" s="1">
        <v>45319</v>
      </c>
      <c r="B488">
        <v>0</v>
      </c>
      <c r="C488" s="20">
        <v>63852.253582991827</v>
      </c>
      <c r="D488" s="20">
        <f>_xlfn.XLOOKUP(A488,'BBG Data'!A:A,'BBG Data'!B:B)</f>
        <v>41971.79</v>
      </c>
      <c r="E488" s="21">
        <f t="shared" si="41"/>
        <v>2679993378.4120808</v>
      </c>
      <c r="F488" s="21">
        <v>1703814.692338268</v>
      </c>
      <c r="G488">
        <f>_xlfn.XLOOKUP(A488,'BBG Data'!A:A,'BBG Data'!C:C)</f>
        <v>2018.52</v>
      </c>
      <c r="H488" s="2">
        <f t="shared" si="42"/>
        <v>3439184032.7786407</v>
      </c>
      <c r="I488" s="21">
        <v>394746540</v>
      </c>
      <c r="J488" s="2">
        <f>J487-$J$1*J487*_xlfn.XLOOKUP(A488,'BBG Data'!A:A,'BBG Data'!F:F)</f>
        <v>9360683949.5869408</v>
      </c>
      <c r="K488" s="2">
        <f>K487-K487*L488/360*_xlfn.XLOOKUP(A488,'BBG Data'!A:A,'BBG Data'!J:J)</f>
        <v>818132054.86967432</v>
      </c>
      <c r="L488" s="2">
        <v>90</v>
      </c>
      <c r="M488" s="2">
        <f>M487-M487*$M$1*_xlfn.XLOOKUP(A488,'BBG Data'!A:A,'BBG Data'!F:F)</f>
        <v>8342119086.7004299</v>
      </c>
      <c r="N488" s="2">
        <f>N487-N487*O488/360*_xlfn.XLOOKUP('Tether Assets'!A488,'BBG Data'!A:A,'BBG Data'!V:V)</f>
        <v>62864444133.623466</v>
      </c>
      <c r="O488">
        <v>83</v>
      </c>
      <c r="P488" s="2">
        <f>P487-P487*Q488/360*_xlfn.XLOOKUP(A488,'BBG Data'!A:A,'BBG Data'!AF:AF)</f>
        <v>67155980.093451276</v>
      </c>
      <c r="Q488" s="2">
        <v>423</v>
      </c>
      <c r="R488" s="21">
        <v>4804666695</v>
      </c>
      <c r="S488" s="2">
        <f>S487-S487*T488/360*_xlfn.XLOOKUP('Tether Assets'!A488,'BBG Data'!A:A,'BBG Data'!AB:AB)</f>
        <v>43919498.001154751</v>
      </c>
      <c r="T488" s="2">
        <v>137</v>
      </c>
      <c r="U488" s="21">
        <f t="shared" si="46"/>
        <v>3772433767</v>
      </c>
      <c r="V488" s="2">
        <f t="shared" si="43"/>
        <v>96587479116.065842</v>
      </c>
      <c r="W488" s="25">
        <f t="shared" si="44"/>
        <v>0.10100098458791099</v>
      </c>
      <c r="X488" s="2">
        <f t="shared" si="45"/>
        <v>0.65085500428147036</v>
      </c>
      <c r="Y488" s="13">
        <f>USDT_FinalReserves!G487/USDT_FinalReserves!$F487</f>
        <v>5.6035470194435194E-2</v>
      </c>
      <c r="Z488" s="2">
        <v>101745060277.224</v>
      </c>
      <c r="AA488" s="2">
        <v>96043727984.628601</v>
      </c>
    </row>
    <row r="489" spans="1:27" s="2" customFormat="1" x14ac:dyDescent="0.3">
      <c r="A489" s="1">
        <v>45320</v>
      </c>
      <c r="B489">
        <v>0</v>
      </c>
      <c r="C489" s="20">
        <v>63852.253582991827</v>
      </c>
      <c r="D489" s="20">
        <f>_xlfn.XLOOKUP(A489,'BBG Data'!A:A,'BBG Data'!B:B)</f>
        <v>43185.4</v>
      </c>
      <c r="E489" s="21">
        <f t="shared" si="41"/>
        <v>2757485111.8829355</v>
      </c>
      <c r="F489" s="21">
        <v>1703814.692338268</v>
      </c>
      <c r="G489">
        <f>_xlfn.XLOOKUP(A489,'BBG Data'!A:A,'BBG Data'!C:C)</f>
        <v>2033.23</v>
      </c>
      <c r="H489" s="2">
        <f t="shared" si="42"/>
        <v>3464247146.9029369</v>
      </c>
      <c r="I489" s="21">
        <v>394746540</v>
      </c>
      <c r="J489" s="2">
        <f>J488-$J$1*J488*_xlfn.XLOOKUP(A489,'BBG Data'!A:A,'BBG Data'!F:F)</f>
        <v>9360943968.5855408</v>
      </c>
      <c r="K489" s="2">
        <f>K488-K488*L489/360*_xlfn.XLOOKUP(A489,'BBG Data'!A:A,'BBG Data'!J:J)</f>
        <v>819107677.34510636</v>
      </c>
      <c r="L489" s="2">
        <v>90</v>
      </c>
      <c r="M489" s="2">
        <f>M488-M488*$M$1*_xlfn.XLOOKUP(A489,'BBG Data'!A:A,'BBG Data'!F:F)</f>
        <v>8342582537.7608023</v>
      </c>
      <c r="N489" s="2">
        <f>N488-N488*O489/360*_xlfn.XLOOKUP('Tether Assets'!A489,'BBG Data'!A:A,'BBG Data'!V:V)</f>
        <v>62835456639.939629</v>
      </c>
      <c r="O489">
        <v>83</v>
      </c>
      <c r="P489" s="2">
        <f>P488-P488*Q489/360*_xlfn.XLOOKUP(A489,'BBG Data'!A:A,'BBG Data'!AF:AF)</f>
        <v>68497420.795817986</v>
      </c>
      <c r="Q489" s="2">
        <v>423</v>
      </c>
      <c r="R489" s="21">
        <v>4804666695</v>
      </c>
      <c r="S489" s="2">
        <f>S488-S488*T489/360*_xlfn.XLOOKUP('Tether Assets'!A489,'BBG Data'!A:A,'BBG Data'!AB:AB)</f>
        <v>44583036.216928303</v>
      </c>
      <c r="T489" s="2">
        <v>137</v>
      </c>
      <c r="U489" s="21">
        <f t="shared" si="46"/>
        <v>3772433767</v>
      </c>
      <c r="V489" s="2">
        <f t="shared" si="43"/>
        <v>96664750541.429703</v>
      </c>
      <c r="W489" s="25">
        <f t="shared" si="44"/>
        <v>0.10092293678867287</v>
      </c>
      <c r="X489" s="2">
        <f t="shared" si="45"/>
        <v>0.65003485022194185</v>
      </c>
      <c r="Y489" s="13">
        <f>USDT_FinalReserves!G488/USDT_FinalReserves!$F488</f>
        <v>5.690183956557765E-2</v>
      </c>
      <c r="Z489" s="2">
        <v>101806387363.83945</v>
      </c>
      <c r="AA489" s="2">
        <v>96013416643.311203</v>
      </c>
    </row>
    <row r="490" spans="1:27" s="2" customFormat="1" x14ac:dyDescent="0.3">
      <c r="A490" s="1">
        <v>45321</v>
      </c>
      <c r="B490">
        <v>0</v>
      </c>
      <c r="C490" s="20">
        <v>63852.253582991827</v>
      </c>
      <c r="D490" s="20">
        <f>_xlfn.XLOOKUP(A490,'BBG Data'!A:A,'BBG Data'!B:B)</f>
        <v>43547.31</v>
      </c>
      <c r="E490" s="21">
        <f t="shared" si="41"/>
        <v>2780593880.9771557</v>
      </c>
      <c r="F490" s="21">
        <v>1703814.692338268</v>
      </c>
      <c r="G490">
        <f>_xlfn.XLOOKUP(A490,'BBG Data'!A:A,'BBG Data'!C:C)</f>
        <v>2037.01</v>
      </c>
      <c r="H490" s="2">
        <f t="shared" si="42"/>
        <v>3470687566.4399753</v>
      </c>
      <c r="I490" s="21">
        <v>394746540</v>
      </c>
      <c r="J490" s="2">
        <f>J489-$J$1*J489*_xlfn.XLOOKUP(A490,'BBG Data'!A:A,'BBG Data'!F:F)</f>
        <v>9360943968.5855408</v>
      </c>
      <c r="K490" s="2">
        <f>K489-K489*L490/360*_xlfn.XLOOKUP(A490,'BBG Data'!A:A,'BBG Data'!J:J)</f>
        <v>820383437.55257142</v>
      </c>
      <c r="L490" s="2">
        <v>90</v>
      </c>
      <c r="M490" s="2">
        <f>M489-M489*$M$1*_xlfn.XLOOKUP(A490,'BBG Data'!A:A,'BBG Data'!F:F)</f>
        <v>8342582537.7608023</v>
      </c>
      <c r="N490" s="2">
        <f>N489-N489*O490/360*_xlfn.XLOOKUP('Tether Assets'!A490,'BBG Data'!A:A,'BBG Data'!V:V)</f>
        <v>62849943703.553825</v>
      </c>
      <c r="O490">
        <v>83</v>
      </c>
      <c r="P490" s="2">
        <f>P489-P489*Q490/360*_xlfn.XLOOKUP(A490,'BBG Data'!A:A,'BBG Data'!AF:AF)</f>
        <v>66243855.651635535</v>
      </c>
      <c r="Q490" s="2">
        <v>423</v>
      </c>
      <c r="R490" s="21">
        <v>4804666695</v>
      </c>
      <c r="S490" s="2">
        <f>S489-S489*T490/360*_xlfn.XLOOKUP('Tether Assets'!A490,'BBG Data'!A:A,'BBG Data'!AB:AB)</f>
        <v>45139531.582329385</v>
      </c>
      <c r="T490" s="2">
        <v>137</v>
      </c>
      <c r="U490" s="21">
        <f t="shared" si="46"/>
        <v>3772433767</v>
      </c>
      <c r="V490" s="2">
        <f t="shared" si="43"/>
        <v>96708365484.103836</v>
      </c>
      <c r="W490" s="25">
        <f t="shared" si="44"/>
        <v>0.10087742109744482</v>
      </c>
      <c r="X490" s="2">
        <f t="shared" si="45"/>
        <v>0.64989148962386922</v>
      </c>
      <c r="Y490" s="13">
        <f>USDT_FinalReserves!G489/USDT_FinalReserves!$F489</f>
        <v>5.6573019328863647E-2</v>
      </c>
      <c r="Z490" s="2">
        <v>101871738043.27312</v>
      </c>
      <c r="AA490" s="2">
        <v>96108546237.886093</v>
      </c>
    </row>
    <row r="491" spans="1:27" s="2" customFormat="1" x14ac:dyDescent="0.3">
      <c r="A491" s="1">
        <v>45322</v>
      </c>
      <c r="B491">
        <v>0</v>
      </c>
      <c r="C491" s="20">
        <v>63852.253582991827</v>
      </c>
      <c r="D491" s="20">
        <f>_xlfn.XLOOKUP(A491,'BBG Data'!A:A,'BBG Data'!B:B)</f>
        <v>42458.43</v>
      </c>
      <c r="E491" s="21">
        <f t="shared" si="41"/>
        <v>2711066439.0957079</v>
      </c>
      <c r="F491" s="21">
        <v>1703814.692338268</v>
      </c>
      <c r="G491">
        <f>_xlfn.XLOOKUP(A491,'BBG Data'!A:A,'BBG Data'!C:C)</f>
        <v>2039.52</v>
      </c>
      <c r="H491" s="2">
        <f t="shared" si="42"/>
        <v>3474964141.3177443</v>
      </c>
      <c r="I491" s="21">
        <v>394746540</v>
      </c>
      <c r="J491" s="2">
        <f>J490-$J$1*J490*_xlfn.XLOOKUP(A491,'BBG Data'!A:A,'BBG Data'!F:F)</f>
        <v>9360683942.3641911</v>
      </c>
      <c r="K491" s="2">
        <f>K490-K490*L491/360*_xlfn.XLOOKUP(A491,'BBG Data'!A:A,'BBG Data'!J:J)</f>
        <v>818558084.40401685</v>
      </c>
      <c r="L491" s="2">
        <v>90</v>
      </c>
      <c r="M491" s="2">
        <f>M490-M490*$M$1*_xlfn.XLOOKUP(A491,'BBG Data'!A:A,'BBG Data'!F:F)</f>
        <v>8342119060.9531488</v>
      </c>
      <c r="N491" s="2">
        <f>N490-N490*O491/360*_xlfn.XLOOKUP('Tether Assets'!A491,'BBG Data'!A:A,'BBG Data'!V:V)</f>
        <v>62734020474.05616</v>
      </c>
      <c r="O491">
        <v>83</v>
      </c>
      <c r="P491" s="2">
        <f>P490-P490*Q491/360*_xlfn.XLOOKUP(A491,'BBG Data'!A:A,'BBG Data'!AF:AF)</f>
        <v>72081595.430935934</v>
      </c>
      <c r="Q491" s="2">
        <v>423</v>
      </c>
      <c r="R491" s="21">
        <v>4804666695</v>
      </c>
      <c r="S491" s="2">
        <f>S490-S490*T491/360*_xlfn.XLOOKUP('Tether Assets'!A491,'BBG Data'!A:A,'BBG Data'!AB:AB)</f>
        <v>45373153.735785492</v>
      </c>
      <c r="T491" s="2">
        <v>137</v>
      </c>
      <c r="U491" s="21">
        <f t="shared" si="46"/>
        <v>3772433767</v>
      </c>
      <c r="V491" s="2">
        <f t="shared" si="43"/>
        <v>96530713893.357712</v>
      </c>
      <c r="W491" s="25">
        <f t="shared" si="44"/>
        <v>0.10106037849405632</v>
      </c>
      <c r="X491" s="2">
        <f t="shared" si="45"/>
        <v>0.64988663135094549</v>
      </c>
      <c r="Y491" s="13">
        <f>USDT_FinalReserves!G490/USDT_FinalReserves!$F490</f>
        <v>5.4410315099254584E-2</v>
      </c>
      <c r="Z491" s="2">
        <v>101517244564.64682</v>
      </c>
      <c r="AA491" s="2">
        <v>95993659299.876297</v>
      </c>
    </row>
    <row r="492" spans="1:27" s="2" customFormat="1" x14ac:dyDescent="0.3">
      <c r="A492" s="1">
        <v>45323</v>
      </c>
      <c r="B492">
        <v>0</v>
      </c>
      <c r="C492" s="20">
        <v>63852.253582991827</v>
      </c>
      <c r="D492" s="20">
        <f>_xlfn.XLOOKUP(A492,'BBG Data'!A:A,'BBG Data'!B:B)</f>
        <v>43085.26</v>
      </c>
      <c r="E492" s="21">
        <f t="shared" si="41"/>
        <v>2751090947.2091346</v>
      </c>
      <c r="F492" s="21">
        <v>1703814.692338268</v>
      </c>
      <c r="G492">
        <f>_xlfn.XLOOKUP(A492,'BBG Data'!A:A,'BBG Data'!C:C)</f>
        <v>2054.9899999999998</v>
      </c>
      <c r="H492" s="2">
        <f t="shared" si="42"/>
        <v>3501322154.6082172</v>
      </c>
      <c r="I492" s="21">
        <v>394746540</v>
      </c>
      <c r="J492" s="2">
        <f>J491-$J$1*J491*_xlfn.XLOOKUP(A492,'BBG Data'!A:A,'BBG Data'!F:F)</f>
        <v>9360683942.3641911</v>
      </c>
      <c r="K492" s="2">
        <f>K491-K491*L492/360*_xlfn.XLOOKUP(A492,'BBG Data'!A:A,'BBG Data'!J:J)</f>
        <v>827306423.93108487</v>
      </c>
      <c r="L492" s="2">
        <v>90</v>
      </c>
      <c r="M492" s="2">
        <f>M491-M491*$M$1*_xlfn.XLOOKUP(A492,'BBG Data'!A:A,'BBG Data'!F:F)</f>
        <v>8342119060.9531488</v>
      </c>
      <c r="N492" s="2">
        <f>N491-N491*O492/360*_xlfn.XLOOKUP('Tether Assets'!A492,'BBG Data'!A:A,'BBG Data'!V:V)</f>
        <v>62748484150.998795</v>
      </c>
      <c r="O492">
        <v>83</v>
      </c>
      <c r="P492" s="2">
        <f>P491-P491*Q492/360*_xlfn.XLOOKUP(A492,'BBG Data'!A:A,'BBG Data'!AF:AF)</f>
        <v>74283688.171351016</v>
      </c>
      <c r="Q492" s="2">
        <v>423</v>
      </c>
      <c r="R492" s="21">
        <v>4804666695</v>
      </c>
      <c r="S492" s="2">
        <f>S491-S491*T492/360*_xlfn.XLOOKUP('Tether Assets'!A492,'BBG Data'!A:A,'BBG Data'!AB:AB)</f>
        <v>46372913.367392078</v>
      </c>
      <c r="T492" s="2">
        <v>137</v>
      </c>
      <c r="U492" s="21">
        <f t="shared" si="46"/>
        <v>3772433767</v>
      </c>
      <c r="V492" s="2">
        <f t="shared" si="43"/>
        <v>96623510283.603333</v>
      </c>
      <c r="W492" s="25">
        <f t="shared" si="44"/>
        <v>0.10096332097364975</v>
      </c>
      <c r="X492" s="2">
        <f t="shared" si="45"/>
        <v>0.64941217687934683</v>
      </c>
      <c r="Y492" s="13">
        <f>USDT_FinalReserves!G491/USDT_FinalReserves!$F491</f>
        <v>5.7053814946296841E-2</v>
      </c>
      <c r="Z492" s="2">
        <v>101959803200.51694</v>
      </c>
      <c r="AA492" s="2">
        <v>96142607456.753799</v>
      </c>
    </row>
    <row r="493" spans="1:27" s="2" customFormat="1" x14ac:dyDescent="0.3">
      <c r="A493" s="1">
        <v>45324</v>
      </c>
      <c r="B493">
        <v>0</v>
      </c>
      <c r="C493" s="20">
        <v>63852.253582991827</v>
      </c>
      <c r="D493" s="20">
        <f>_xlfn.XLOOKUP(A493,'BBG Data'!A:A,'BBG Data'!B:B)</f>
        <v>42979.38</v>
      </c>
      <c r="E493" s="21">
        <f t="shared" si="41"/>
        <v>2744330270.5997672</v>
      </c>
      <c r="F493" s="21">
        <v>1703814.692338268</v>
      </c>
      <c r="G493">
        <f>_xlfn.XLOOKUP(A493,'BBG Data'!A:A,'BBG Data'!C:C)</f>
        <v>2039.76</v>
      </c>
      <c r="H493" s="2">
        <f t="shared" si="42"/>
        <v>3475373056.8439054</v>
      </c>
      <c r="I493" s="21">
        <v>394746540</v>
      </c>
      <c r="J493" s="2">
        <f>J492-$J$1*J492*_xlfn.XLOOKUP(A493,'BBG Data'!A:A,'BBG Data'!F:F)</f>
        <v>9360683942.3641911</v>
      </c>
      <c r="K493" s="2">
        <f>K492-K492*L493/360*_xlfn.XLOOKUP(A493,'BBG Data'!A:A,'BBG Data'!J:J)</f>
        <v>823608364.21611273</v>
      </c>
      <c r="L493" s="2">
        <v>90</v>
      </c>
      <c r="M493" s="2">
        <f>M492-M492*$M$1*_xlfn.XLOOKUP(A493,'BBG Data'!A:A,'BBG Data'!F:F)</f>
        <v>8342119060.9531488</v>
      </c>
      <c r="N493" s="2">
        <f>N492-N492*O493/360*_xlfn.XLOOKUP('Tether Assets'!A493,'BBG Data'!A:A,'BBG Data'!V:V)</f>
        <v>62676149092.880287</v>
      </c>
      <c r="O493">
        <v>83</v>
      </c>
      <c r="P493" s="2">
        <f>P492-P492*Q493/360*_xlfn.XLOOKUP(A493,'BBG Data'!A:A,'BBG Data'!AF:AF)</f>
        <v>63984254.806393169</v>
      </c>
      <c r="Q493" s="2">
        <v>423</v>
      </c>
      <c r="R493" s="21">
        <v>4804666695</v>
      </c>
      <c r="S493" s="2">
        <f>S492-S492*T493/360*_xlfn.XLOOKUP('Tether Assets'!A493,'BBG Data'!A:A,'BBG Data'!AB:AB)</f>
        <v>44862289.951719627</v>
      </c>
      <c r="T493" s="2">
        <v>137</v>
      </c>
      <c r="U493" s="21">
        <f t="shared" si="46"/>
        <v>3772433767</v>
      </c>
      <c r="V493" s="2">
        <f t="shared" si="43"/>
        <v>96502957334.615524</v>
      </c>
      <c r="W493" s="25">
        <f t="shared" si="44"/>
        <v>0.10108944587613096</v>
      </c>
      <c r="X493" s="2">
        <f t="shared" si="45"/>
        <v>0.64947386923652761</v>
      </c>
      <c r="Y493" s="13">
        <f>USDT_FinalReserves!G492/USDT_FinalReserves!$F492</f>
        <v>5.4968271994764777E-2</v>
      </c>
      <c r="Z493" s="2">
        <v>101848456190.75638</v>
      </c>
      <c r="AA493" s="2">
        <v>96250022548.615997</v>
      </c>
    </row>
    <row r="494" spans="1:27" s="2" customFormat="1" x14ac:dyDescent="0.3">
      <c r="A494" s="1">
        <v>45325</v>
      </c>
      <c r="B494">
        <v>0</v>
      </c>
      <c r="C494" s="20">
        <v>63852.253582991827</v>
      </c>
      <c r="D494" s="20">
        <f>_xlfn.XLOOKUP(A494,'BBG Data'!A:A,'BBG Data'!B:B)</f>
        <v>43028.9</v>
      </c>
      <c r="E494" s="21">
        <f t="shared" si="41"/>
        <v>2747492234.197197</v>
      </c>
      <c r="F494" s="21">
        <v>1703814.692338268</v>
      </c>
      <c r="G494">
        <f>_xlfn.XLOOKUP(A494,'BBG Data'!A:A,'BBG Data'!C:C)</f>
        <v>2039.76</v>
      </c>
      <c r="H494" s="2">
        <f t="shared" si="42"/>
        <v>3475373056.8439054</v>
      </c>
      <c r="I494" s="21">
        <v>394746540</v>
      </c>
      <c r="J494" s="2">
        <f>J493-$J$1*J493*_xlfn.XLOOKUP(A494,'BBG Data'!A:A,'BBG Data'!F:F)</f>
        <v>9360683942.3641911</v>
      </c>
      <c r="K494" s="2">
        <f>K493-K493*L494/360*_xlfn.XLOOKUP(A494,'BBG Data'!A:A,'BBG Data'!J:J)</f>
        <v>823608364.21611273</v>
      </c>
      <c r="L494" s="2">
        <v>90</v>
      </c>
      <c r="M494" s="2">
        <f>M493-M493*$M$1*_xlfn.XLOOKUP(A494,'BBG Data'!A:A,'BBG Data'!F:F)</f>
        <v>8342119060.9531488</v>
      </c>
      <c r="N494" s="2">
        <f>N493-N493*O494/360*_xlfn.XLOOKUP('Tether Assets'!A494,'BBG Data'!A:A,'BBG Data'!V:V)</f>
        <v>62676149092.880287</v>
      </c>
      <c r="O494">
        <v>83</v>
      </c>
      <c r="P494" s="2">
        <f>P493-P493*Q494/360*_xlfn.XLOOKUP(A494,'BBG Data'!A:A,'BBG Data'!AF:AF)</f>
        <v>63984254.806393169</v>
      </c>
      <c r="Q494" s="2">
        <v>423</v>
      </c>
      <c r="R494" s="21">
        <v>4804666695</v>
      </c>
      <c r="S494" s="2">
        <f>S493-S493*T494/360*_xlfn.XLOOKUP('Tether Assets'!A494,'BBG Data'!A:A,'BBG Data'!AB:AB)</f>
        <v>44862289.951719627</v>
      </c>
      <c r="T494" s="2">
        <v>137</v>
      </c>
      <c r="U494" s="21">
        <f t="shared" si="46"/>
        <v>3772433767</v>
      </c>
      <c r="V494" s="2">
        <f t="shared" si="43"/>
        <v>96506119298.212952</v>
      </c>
      <c r="W494" s="25">
        <f t="shared" si="44"/>
        <v>0.10108613374265933</v>
      </c>
      <c r="X494" s="2">
        <f t="shared" si="45"/>
        <v>0.64945258962496577</v>
      </c>
      <c r="Y494" s="13">
        <f>USDT_FinalReserves!G493/USDT_FinalReserves!$F493</f>
        <v>5.6178271707797246E-2</v>
      </c>
      <c r="Z494" s="2">
        <v>101942726302.29927</v>
      </c>
      <c r="AA494" s="2">
        <v>96215760125.455093</v>
      </c>
    </row>
    <row r="495" spans="1:27" s="2" customFormat="1" x14ac:dyDescent="0.3">
      <c r="A495" s="1">
        <v>45326</v>
      </c>
      <c r="B495">
        <v>0</v>
      </c>
      <c r="C495" s="20">
        <v>63852.253582991827</v>
      </c>
      <c r="D495" s="20">
        <f>_xlfn.XLOOKUP(A495,'BBG Data'!A:A,'BBG Data'!B:B)</f>
        <v>42759.88</v>
      </c>
      <c r="E495" s="21">
        <f t="shared" si="41"/>
        <v>2730314700.9383006</v>
      </c>
      <c r="F495" s="21">
        <v>1703814.692338268</v>
      </c>
      <c r="G495">
        <f>_xlfn.XLOOKUP(A495,'BBG Data'!A:A,'BBG Data'!C:C)</f>
        <v>2039.76</v>
      </c>
      <c r="H495" s="2">
        <f t="shared" si="42"/>
        <v>3475373056.8439054</v>
      </c>
      <c r="I495" s="21">
        <v>394746540</v>
      </c>
      <c r="J495" s="2">
        <f>J494-$J$1*J494*_xlfn.XLOOKUP(A495,'BBG Data'!A:A,'BBG Data'!F:F)</f>
        <v>9360683942.3641911</v>
      </c>
      <c r="K495" s="2">
        <f>K494-K494*L495/360*_xlfn.XLOOKUP(A495,'BBG Data'!A:A,'BBG Data'!J:J)</f>
        <v>823608364.21611273</v>
      </c>
      <c r="L495" s="2">
        <v>90</v>
      </c>
      <c r="M495" s="2">
        <f>M494-M494*$M$1*_xlfn.XLOOKUP(A495,'BBG Data'!A:A,'BBG Data'!F:F)</f>
        <v>8342119060.9531488</v>
      </c>
      <c r="N495" s="2">
        <f>N494-N494*O495/360*_xlfn.XLOOKUP('Tether Assets'!A495,'BBG Data'!A:A,'BBG Data'!V:V)</f>
        <v>62676149092.880287</v>
      </c>
      <c r="O495">
        <v>83</v>
      </c>
      <c r="P495" s="2">
        <f>P494-P494*Q495/360*_xlfn.XLOOKUP(A495,'BBG Data'!A:A,'BBG Data'!AF:AF)</f>
        <v>63984254.806393169</v>
      </c>
      <c r="Q495" s="2">
        <v>423</v>
      </c>
      <c r="R495" s="21">
        <v>4804666695</v>
      </c>
      <c r="S495" s="2">
        <f>S494-S494*T495/360*_xlfn.XLOOKUP('Tether Assets'!A495,'BBG Data'!A:A,'BBG Data'!AB:AB)</f>
        <v>44862289.951719627</v>
      </c>
      <c r="T495" s="2">
        <v>137</v>
      </c>
      <c r="U495" s="21">
        <f t="shared" si="46"/>
        <v>3772433767</v>
      </c>
      <c r="V495" s="2">
        <f t="shared" si="43"/>
        <v>96488941764.954056</v>
      </c>
      <c r="W495" s="25">
        <f t="shared" si="44"/>
        <v>0.10110412969527956</v>
      </c>
      <c r="X495" s="2">
        <f t="shared" si="45"/>
        <v>0.64956820902397971</v>
      </c>
      <c r="Y495" s="13">
        <f>USDT_FinalReserves!G494/USDT_FinalReserves!$F494</f>
        <v>5.5979316713501225E-2</v>
      </c>
      <c r="Z495" s="2">
        <v>101916899013.4709</v>
      </c>
      <c r="AA495" s="2">
        <v>96211660645.137894</v>
      </c>
    </row>
    <row r="496" spans="1:27" s="2" customFormat="1" x14ac:dyDescent="0.3">
      <c r="A496" s="1">
        <v>45327</v>
      </c>
      <c r="B496">
        <v>0</v>
      </c>
      <c r="C496" s="20">
        <v>63852.253582991827</v>
      </c>
      <c r="D496" s="20">
        <f>_xlfn.XLOOKUP(A496,'BBG Data'!A:A,'BBG Data'!B:B)</f>
        <v>42342.38</v>
      </c>
      <c r="E496" s="21">
        <f t="shared" si="41"/>
        <v>2703656385.0674014</v>
      </c>
      <c r="F496" s="21">
        <v>1703814.692338268</v>
      </c>
      <c r="G496">
        <f>_xlfn.XLOOKUP(A496,'BBG Data'!A:A,'BBG Data'!C:C)</f>
        <v>2025.11</v>
      </c>
      <c r="H496" s="2">
        <f t="shared" si="42"/>
        <v>3450412171.60115</v>
      </c>
      <c r="I496" s="21">
        <v>394746540</v>
      </c>
      <c r="J496" s="2">
        <f>J495-$J$1*J495*_xlfn.XLOOKUP(A496,'BBG Data'!A:A,'BBG Data'!F:F)</f>
        <v>9360943961.3625908</v>
      </c>
      <c r="K496" s="2">
        <f>K495-K495*L496/360*_xlfn.XLOOKUP(A496,'BBG Data'!A:A,'BBG Data'!J:J)</f>
        <v>818322857.53875589</v>
      </c>
      <c r="L496" s="2">
        <v>90</v>
      </c>
      <c r="M496" s="2">
        <f>M495-M495*$M$1*_xlfn.XLOOKUP(A496,'BBG Data'!A:A,'BBG Data'!F:F)</f>
        <v>8342582512.0120907</v>
      </c>
      <c r="N496" s="2">
        <f>N495-N495*O496/360*_xlfn.XLOOKUP('Tether Assets'!A496,'BBG Data'!A:A,'BBG Data'!V:V)</f>
        <v>62647248424.131905</v>
      </c>
      <c r="O496">
        <v>83</v>
      </c>
      <c r="P496" s="2">
        <f>P495-P495*Q496/360*_xlfn.XLOOKUP(A496,'BBG Data'!A:A,'BBG Data'!AF:AF)</f>
        <v>59398183.343144946</v>
      </c>
      <c r="Q496" s="2">
        <v>423</v>
      </c>
      <c r="R496" s="21">
        <v>4804666695</v>
      </c>
      <c r="S496" s="2">
        <f>S495-S495*T496/360*_xlfn.XLOOKUP('Tether Assets'!A496,'BBG Data'!A:A,'BBG Data'!AB:AB)</f>
        <v>44133290.201751396</v>
      </c>
      <c r="T496" s="2">
        <v>137</v>
      </c>
      <c r="U496" s="21">
        <f t="shared" si="46"/>
        <v>3772433767</v>
      </c>
      <c r="V496" s="2">
        <f t="shared" si="43"/>
        <v>96398544787.258789</v>
      </c>
      <c r="W496" s="25">
        <f t="shared" si="44"/>
        <v>0.10120163663146937</v>
      </c>
      <c r="X496" s="2">
        <f t="shared" si="45"/>
        <v>0.64987753251242164</v>
      </c>
      <c r="Y496" s="13">
        <f>USDT_FinalReserves!G495/USDT_FinalReserves!$F495</f>
        <v>5.52622565497373E-2</v>
      </c>
      <c r="Z496" s="2">
        <v>101764541984.58473</v>
      </c>
      <c r="AA496" s="2">
        <v>96140803757.766098</v>
      </c>
    </row>
    <row r="497" spans="1:27" s="2" customFormat="1" x14ac:dyDescent="0.3">
      <c r="A497" s="1">
        <v>45328</v>
      </c>
      <c r="B497">
        <v>0</v>
      </c>
      <c r="C497" s="20">
        <v>63852.253582991827</v>
      </c>
      <c r="D497" s="20">
        <f>_xlfn.XLOOKUP(A497,'BBG Data'!A:A,'BBG Data'!B:B)</f>
        <v>43163.65</v>
      </c>
      <c r="E497" s="21">
        <f t="shared" si="41"/>
        <v>2756096325.3675051</v>
      </c>
      <c r="F497" s="21">
        <v>1703814.692338268</v>
      </c>
      <c r="G497">
        <f>_xlfn.XLOOKUP(A497,'BBG Data'!A:A,'BBG Data'!C:C)</f>
        <v>2036.14</v>
      </c>
      <c r="H497" s="2">
        <f t="shared" si="42"/>
        <v>3469205247.6576414</v>
      </c>
      <c r="I497" s="21">
        <v>394746540</v>
      </c>
      <c r="J497" s="2">
        <f>J496-$J$1*J496*_xlfn.XLOOKUP(A497,'BBG Data'!A:A,'BBG Data'!F:F)</f>
        <v>9360943961.3625908</v>
      </c>
      <c r="K497" s="2">
        <f>K496-K496*L497/360*_xlfn.XLOOKUP(A497,'BBG Data'!A:A,'BBG Data'!J:J)</f>
        <v>817003311.9309746</v>
      </c>
      <c r="L497" s="2">
        <v>90</v>
      </c>
      <c r="M497" s="2">
        <f>M496-M496*$M$1*_xlfn.XLOOKUP(A497,'BBG Data'!A:A,'BBG Data'!F:F)</f>
        <v>8342582512.0120907</v>
      </c>
      <c r="N497" s="2">
        <f>N496-N496*O497/360*_xlfn.XLOOKUP('Tether Assets'!A497,'BBG Data'!A:A,'BBG Data'!V:V)</f>
        <v>62618361081.802986</v>
      </c>
      <c r="O497">
        <v>83</v>
      </c>
      <c r="P497" s="2">
        <f>P496-P496*Q497/360*_xlfn.XLOOKUP(A497,'BBG Data'!A:A,'BBG Data'!AF:AF)</f>
        <v>63166998.076267511</v>
      </c>
      <c r="Q497" s="2">
        <v>423</v>
      </c>
      <c r="R497" s="21">
        <v>4804666695</v>
      </c>
      <c r="S497" s="2">
        <f>S496-S496*T497/360*_xlfn.XLOOKUP('Tether Assets'!A497,'BBG Data'!A:A,'BBG Data'!AB:AB)</f>
        <v>44541412.802892096</v>
      </c>
      <c r="T497" s="2">
        <v>137</v>
      </c>
      <c r="U497" s="21">
        <f t="shared" si="46"/>
        <v>3772433767</v>
      </c>
      <c r="V497" s="2">
        <f t="shared" si="43"/>
        <v>96443747853.012939</v>
      </c>
      <c r="W497" s="25">
        <f t="shared" si="44"/>
        <v>0.10115420354910874</v>
      </c>
      <c r="X497" s="2">
        <f t="shared" si="45"/>
        <v>0.64927341041575626</v>
      </c>
      <c r="Y497" s="13">
        <f>USDT_FinalReserves!G496/USDT_FinalReserves!$F496</f>
        <v>5.6589729531785884E-2</v>
      </c>
      <c r="Z497" s="2">
        <v>101886259054.54614</v>
      </c>
      <c r="AA497" s="2">
        <v>96120543211.643906</v>
      </c>
    </row>
    <row r="498" spans="1:27" s="2" customFormat="1" x14ac:dyDescent="0.3">
      <c r="A498" s="1">
        <v>45329</v>
      </c>
      <c r="B498">
        <v>0</v>
      </c>
      <c r="C498" s="20">
        <v>63852.253582991827</v>
      </c>
      <c r="D498" s="20">
        <f>_xlfn.XLOOKUP(A498,'BBG Data'!A:A,'BBG Data'!B:B)</f>
        <v>44188.33</v>
      </c>
      <c r="E498" s="21">
        <f t="shared" si="41"/>
        <v>2821524452.5689254</v>
      </c>
      <c r="F498" s="21">
        <v>1703814.692338268</v>
      </c>
      <c r="G498">
        <f>_xlfn.XLOOKUP(A498,'BBG Data'!A:A,'BBG Data'!C:C)</f>
        <v>2035.36</v>
      </c>
      <c r="H498" s="2">
        <f t="shared" si="42"/>
        <v>3467876272.1976171</v>
      </c>
      <c r="I498" s="21">
        <v>394746540</v>
      </c>
      <c r="J498" s="2">
        <f>J497-$J$1*J497*_xlfn.XLOOKUP(A498,'BBG Data'!A:A,'BBG Data'!F:F)</f>
        <v>9360943961.3625908</v>
      </c>
      <c r="K498" s="2">
        <f>K497-K497*L498/360*_xlfn.XLOOKUP(A498,'BBG Data'!A:A,'BBG Data'!J:J)</f>
        <v>818702678.81979108</v>
      </c>
      <c r="L498" s="2">
        <v>90</v>
      </c>
      <c r="M498" s="2">
        <f>M497-M497*$M$1*_xlfn.XLOOKUP(A498,'BBG Data'!A:A,'BBG Data'!F:F)</f>
        <v>8342582512.0120907</v>
      </c>
      <c r="N498" s="2">
        <f>N497-N497*O498/360*_xlfn.XLOOKUP('Tether Assets'!A498,'BBG Data'!A:A,'BBG Data'!V:V)</f>
        <v>62531739015.639832</v>
      </c>
      <c r="O498">
        <v>83</v>
      </c>
      <c r="P498" s="2">
        <f>P497-P497*Q498/360*_xlfn.XLOOKUP(A498,'BBG Data'!A:A,'BBG Data'!AF:AF)</f>
        <v>62647449.517090231</v>
      </c>
      <c r="Q498" s="2">
        <v>423</v>
      </c>
      <c r="R498" s="21">
        <v>4804666695</v>
      </c>
      <c r="S498" s="2">
        <f>S497-S497*T498/360*_xlfn.XLOOKUP('Tether Assets'!A498,'BBG Data'!A:A,'BBG Data'!AB:AB)</f>
        <v>44390553.512251638</v>
      </c>
      <c r="T498" s="2">
        <v>137</v>
      </c>
      <c r="U498" s="21">
        <f t="shared" si="46"/>
        <v>3772433767</v>
      </c>
      <c r="V498" s="2">
        <f t="shared" si="43"/>
        <v>96422253897.630188</v>
      </c>
      <c r="W498" s="25">
        <f t="shared" si="44"/>
        <v>0.10117675232649131</v>
      </c>
      <c r="X498" s="2">
        <f t="shared" si="45"/>
        <v>0.6485197813569954</v>
      </c>
      <c r="Y498" s="13">
        <f>USDT_FinalReserves!G497/USDT_FinalReserves!$F497</f>
        <v>5.5936948153478314E-2</v>
      </c>
      <c r="Z498" s="2">
        <v>101813101785.5531</v>
      </c>
      <c r="AA498" s="2">
        <v>96117987589.629807</v>
      </c>
    </row>
    <row r="499" spans="1:27" s="2" customFormat="1" x14ac:dyDescent="0.3">
      <c r="A499" s="1">
        <v>45330</v>
      </c>
      <c r="B499">
        <v>0</v>
      </c>
      <c r="C499" s="20">
        <v>63852.253582991827</v>
      </c>
      <c r="D499" s="20">
        <f>_xlfn.XLOOKUP(A499,'BBG Data'!A:A,'BBG Data'!B:B)</f>
        <v>45331.74</v>
      </c>
      <c r="E499" s="21">
        <f t="shared" si="41"/>
        <v>2894533757.838254</v>
      </c>
      <c r="F499" s="21">
        <v>1703814.692338268</v>
      </c>
      <c r="G499">
        <f>_xlfn.XLOOKUP(A499,'BBG Data'!A:A,'BBG Data'!C:C)</f>
        <v>2034.52</v>
      </c>
      <c r="H499" s="2">
        <f t="shared" si="42"/>
        <v>3466445067.8560529</v>
      </c>
      <c r="I499" s="21">
        <v>394746540</v>
      </c>
      <c r="J499" s="2">
        <f>J498-$J$1*J498*_xlfn.XLOOKUP(A499,'BBG Data'!A:A,'BBG Data'!F:F)</f>
        <v>9360943961.3625908</v>
      </c>
      <c r="K499" s="2">
        <f>K498-K498*L499/360*_xlfn.XLOOKUP(A499,'BBG Data'!A:A,'BBG Data'!J:J)</f>
        <v>821345041.71568191</v>
      </c>
      <c r="L499" s="2">
        <v>90</v>
      </c>
      <c r="M499" s="2">
        <f>M498-M498*$M$1*_xlfn.XLOOKUP(A499,'BBG Data'!A:A,'BBG Data'!F:F)</f>
        <v>8342582512.0120907</v>
      </c>
      <c r="N499" s="2">
        <f>N498-N498*O499/360*_xlfn.XLOOKUP('Tether Assets'!A499,'BBG Data'!A:A,'BBG Data'!V:V)</f>
        <v>62474070856.325401</v>
      </c>
      <c r="O499">
        <v>83</v>
      </c>
      <c r="P499" s="2">
        <f>P498-P498*Q499/360*_xlfn.XLOOKUP(A499,'BBG Data'!A:A,'BBG Data'!AF:AF)</f>
        <v>60807180.687525682</v>
      </c>
      <c r="Q499" s="2">
        <v>423</v>
      </c>
      <c r="R499" s="21">
        <v>4804666695</v>
      </c>
      <c r="S499" s="2">
        <f>S498-S498*T499/360*_xlfn.XLOOKUP('Tether Assets'!A499,'BBG Data'!A:A,'BBG Data'!AB:AB)</f>
        <v>43873625.516601458</v>
      </c>
      <c r="T499" s="2">
        <v>137</v>
      </c>
      <c r="U499" s="21">
        <f t="shared" si="46"/>
        <v>3772433767</v>
      </c>
      <c r="V499" s="2">
        <f t="shared" si="43"/>
        <v>96436449005.314194</v>
      </c>
      <c r="W499" s="25">
        <f t="shared" si="44"/>
        <v>0.10116185946275352</v>
      </c>
      <c r="X499" s="2">
        <f t="shared" si="45"/>
        <v>0.64782633019681934</v>
      </c>
      <c r="Y499" s="13">
        <f>USDT_FinalReserves!G498/USDT_FinalReserves!$F498</f>
        <v>5.6286278762820913E-2</v>
      </c>
      <c r="Z499" s="2">
        <v>101959134160.69949</v>
      </c>
      <c r="AA499" s="2">
        <v>96220233912.914505</v>
      </c>
    </row>
    <row r="500" spans="1:27" s="2" customFormat="1" x14ac:dyDescent="0.3">
      <c r="A500" s="1">
        <v>45331</v>
      </c>
      <c r="B500">
        <v>0</v>
      </c>
      <c r="C500" s="20">
        <v>63852.253582991827</v>
      </c>
      <c r="D500" s="20">
        <f>_xlfn.XLOOKUP(A500,'BBG Data'!A:A,'BBG Data'!B:B)</f>
        <v>47547.040000000001</v>
      </c>
      <c r="E500" s="21">
        <f t="shared" si="41"/>
        <v>3035985655.2006559</v>
      </c>
      <c r="F500" s="21">
        <v>1703814.692338268</v>
      </c>
      <c r="G500">
        <f>_xlfn.XLOOKUP(A500,'BBG Data'!A:A,'BBG Data'!C:C)</f>
        <v>2024.26</v>
      </c>
      <c r="H500" s="2">
        <f t="shared" si="42"/>
        <v>3448963929.1126623</v>
      </c>
      <c r="I500" s="21">
        <v>394746540</v>
      </c>
      <c r="J500" s="2">
        <f>J499-$J$1*J499*_xlfn.XLOOKUP(A500,'BBG Data'!A:A,'BBG Data'!F:F)</f>
        <v>9360943961.3625908</v>
      </c>
      <c r="K500" s="2">
        <f>K499-K499*L500/360*_xlfn.XLOOKUP(A500,'BBG Data'!A:A,'BBG Data'!J:J)</f>
        <v>819763952.51037931</v>
      </c>
      <c r="L500" s="2">
        <v>90</v>
      </c>
      <c r="M500" s="2">
        <f>M499-M499*$M$1*_xlfn.XLOOKUP(A500,'BBG Data'!A:A,'BBG Data'!F:F)</f>
        <v>8342582512.0120907</v>
      </c>
      <c r="N500" s="2">
        <f>N499-N499*O500/360*_xlfn.XLOOKUP('Tether Assets'!A500,'BBG Data'!A:A,'BBG Data'!V:V)</f>
        <v>62517282088.667694</v>
      </c>
      <c r="O500">
        <v>83</v>
      </c>
      <c r="P500" s="2">
        <f>P499-P499*Q500/360*_xlfn.XLOOKUP(A500,'BBG Data'!A:A,'BBG Data'!AF:AF)</f>
        <v>59378211.941368863</v>
      </c>
      <c r="Q500" s="2">
        <v>423</v>
      </c>
      <c r="R500" s="21">
        <v>4804666695</v>
      </c>
      <c r="S500" s="2">
        <f>S499-S499*T500/360*_xlfn.XLOOKUP('Tether Assets'!A500,'BBG Data'!A:A,'BBG Data'!AB:AB)</f>
        <v>43684956.739761882</v>
      </c>
      <c r="T500" s="2">
        <v>137</v>
      </c>
      <c r="U500" s="21">
        <f t="shared" si="46"/>
        <v>3772433767</v>
      </c>
      <c r="V500" s="2">
        <f t="shared" si="43"/>
        <v>96600432269.54718</v>
      </c>
      <c r="W500" s="25">
        <f t="shared" si="44"/>
        <v>0.10099013298554385</v>
      </c>
      <c r="X500" s="2">
        <f t="shared" si="45"/>
        <v>0.64717393721617911</v>
      </c>
      <c r="Y500" s="13">
        <f>USDT_FinalReserves!G499/USDT_FinalReserves!$F499</f>
        <v>5.7749576215442279E-2</v>
      </c>
      <c r="Z500" s="2">
        <v>102168578233.96143</v>
      </c>
      <c r="AA500" s="2">
        <v>96268386138.415894</v>
      </c>
    </row>
    <row r="501" spans="1:27" s="2" customFormat="1" x14ac:dyDescent="0.3">
      <c r="A501" s="1">
        <v>45332</v>
      </c>
      <c r="B501">
        <v>0</v>
      </c>
      <c r="C501" s="20">
        <v>63852.253582991827</v>
      </c>
      <c r="D501" s="20">
        <f>_xlfn.XLOOKUP(A501,'BBG Data'!A:A,'BBG Data'!B:B)</f>
        <v>47954.54</v>
      </c>
      <c r="E501" s="21">
        <f t="shared" si="41"/>
        <v>3062005448.5357251</v>
      </c>
      <c r="F501" s="21">
        <v>1703814.692338268</v>
      </c>
      <c r="G501">
        <f>_xlfn.XLOOKUP(A501,'BBG Data'!A:A,'BBG Data'!C:C)</f>
        <v>2024.26</v>
      </c>
      <c r="H501" s="2">
        <f t="shared" si="42"/>
        <v>3448963929.1126623</v>
      </c>
      <c r="I501" s="21">
        <v>394746540</v>
      </c>
      <c r="J501" s="2">
        <f>J500-$J$1*J500*_xlfn.XLOOKUP(A501,'BBG Data'!A:A,'BBG Data'!F:F)</f>
        <v>9360943961.3625908</v>
      </c>
      <c r="K501" s="2">
        <f>K500-K500*L501/360*_xlfn.XLOOKUP(A501,'BBG Data'!A:A,'BBG Data'!J:J)</f>
        <v>819763952.51037931</v>
      </c>
      <c r="L501" s="2">
        <v>90</v>
      </c>
      <c r="M501" s="2">
        <f>M500-M500*$M$1*_xlfn.XLOOKUP(A501,'BBG Data'!A:A,'BBG Data'!F:F)</f>
        <v>8342582512.0120907</v>
      </c>
      <c r="N501" s="2">
        <f>N500-N500*O501/360*_xlfn.XLOOKUP('Tether Assets'!A501,'BBG Data'!A:A,'BBG Data'!V:V)</f>
        <v>62517282088.667694</v>
      </c>
      <c r="O501">
        <v>83</v>
      </c>
      <c r="P501" s="2">
        <f>P500-P500*Q501/360*_xlfn.XLOOKUP(A501,'BBG Data'!A:A,'BBG Data'!AF:AF)</f>
        <v>59378211.941368863</v>
      </c>
      <c r="Q501" s="2">
        <v>423</v>
      </c>
      <c r="R501" s="21">
        <v>4804666695</v>
      </c>
      <c r="S501" s="2">
        <f>S500-S500*T501/360*_xlfn.XLOOKUP('Tether Assets'!A501,'BBG Data'!A:A,'BBG Data'!AB:AB)</f>
        <v>43684956.739761882</v>
      </c>
      <c r="T501" s="2">
        <v>137</v>
      </c>
      <c r="U501" s="21">
        <f t="shared" si="46"/>
        <v>3772433767</v>
      </c>
      <c r="V501" s="2">
        <f t="shared" si="43"/>
        <v>96626452062.882248</v>
      </c>
      <c r="W501" s="25">
        <f t="shared" si="44"/>
        <v>0.10096293813016972</v>
      </c>
      <c r="X501" s="2">
        <f t="shared" si="45"/>
        <v>0.64699966472931136</v>
      </c>
      <c r="Y501" s="13">
        <f>USDT_FinalReserves!G500/USDT_FinalReserves!$F500</f>
        <v>5.6401509770660579E-2</v>
      </c>
      <c r="Z501" s="2">
        <v>102026467932.84123</v>
      </c>
      <c r="AA501" s="2">
        <v>96272021104.861099</v>
      </c>
    </row>
    <row r="502" spans="1:27" s="2" customFormat="1" x14ac:dyDescent="0.3">
      <c r="A502" s="1">
        <v>45333</v>
      </c>
      <c r="B502">
        <v>0</v>
      </c>
      <c r="C502" s="20">
        <v>63852.253582991827</v>
      </c>
      <c r="D502" s="20">
        <f>_xlfn.XLOOKUP(A502,'BBG Data'!A:A,'BBG Data'!B:B)</f>
        <v>48133.2</v>
      </c>
      <c r="E502" s="21">
        <f t="shared" si="41"/>
        <v>3073413292.160862</v>
      </c>
      <c r="F502" s="21">
        <v>1703814.692338268</v>
      </c>
      <c r="G502">
        <f>_xlfn.XLOOKUP(A502,'BBG Data'!A:A,'BBG Data'!C:C)</f>
        <v>2024.26</v>
      </c>
      <c r="H502" s="2">
        <f t="shared" si="42"/>
        <v>3448963929.1126623</v>
      </c>
      <c r="I502" s="21">
        <v>394746540</v>
      </c>
      <c r="J502" s="2">
        <f>J501-$J$1*J501*_xlfn.XLOOKUP(A502,'BBG Data'!A:A,'BBG Data'!F:F)</f>
        <v>9360943961.3625908</v>
      </c>
      <c r="K502" s="2">
        <f>K501-K501*L502/360*_xlfn.XLOOKUP(A502,'BBG Data'!A:A,'BBG Data'!J:J)</f>
        <v>819763952.51037931</v>
      </c>
      <c r="L502" s="2">
        <v>90</v>
      </c>
      <c r="M502" s="2">
        <f>M501-M501*$M$1*_xlfn.XLOOKUP(A502,'BBG Data'!A:A,'BBG Data'!F:F)</f>
        <v>8342582512.0120907</v>
      </c>
      <c r="N502" s="2">
        <f>N501-N501*O502/360*_xlfn.XLOOKUP('Tether Assets'!A502,'BBG Data'!A:A,'BBG Data'!V:V)</f>
        <v>62517282088.667694</v>
      </c>
      <c r="O502">
        <v>83</v>
      </c>
      <c r="P502" s="2">
        <f>P501-P501*Q502/360*_xlfn.XLOOKUP(A502,'BBG Data'!A:A,'BBG Data'!AF:AF)</f>
        <v>59378211.941368863</v>
      </c>
      <c r="Q502" s="2">
        <v>423</v>
      </c>
      <c r="R502" s="21">
        <v>4804666695</v>
      </c>
      <c r="S502" s="2">
        <f>S501-S501*T502/360*_xlfn.XLOOKUP('Tether Assets'!A502,'BBG Data'!A:A,'BBG Data'!AB:AB)</f>
        <v>43684956.739761882</v>
      </c>
      <c r="T502" s="2">
        <v>137</v>
      </c>
      <c r="U502" s="21">
        <f t="shared" si="46"/>
        <v>3772433767</v>
      </c>
      <c r="V502" s="2">
        <f t="shared" si="43"/>
        <v>96637859906.507385</v>
      </c>
      <c r="W502" s="25">
        <f t="shared" si="44"/>
        <v>0.10095101972250592</v>
      </c>
      <c r="X502" s="2">
        <f t="shared" si="45"/>
        <v>0.64692328813107247</v>
      </c>
      <c r="Y502" s="13">
        <f>USDT_FinalReserves!G501/USDT_FinalReserves!$F501</f>
        <v>5.6258766264514648E-2</v>
      </c>
      <c r="Z502" s="2">
        <v>102093294199.05612</v>
      </c>
      <c r="AA502" s="2">
        <v>96349651423.537094</v>
      </c>
    </row>
    <row r="503" spans="1:27" s="2" customFormat="1" x14ac:dyDescent="0.3">
      <c r="A503" s="1">
        <v>45334</v>
      </c>
      <c r="B503">
        <v>0</v>
      </c>
      <c r="C503" s="20">
        <v>63852.253582991827</v>
      </c>
      <c r="D503" s="20">
        <f>_xlfn.XLOOKUP(A503,'BBG Data'!A:A,'BBG Data'!B:B)</f>
        <v>49843.24</v>
      </c>
      <c r="E503" s="21">
        <f t="shared" si="41"/>
        <v>3182603199.8779216</v>
      </c>
      <c r="F503" s="21">
        <v>1703814.692338268</v>
      </c>
      <c r="G503">
        <f>_xlfn.XLOOKUP(A503,'BBG Data'!A:A,'BBG Data'!C:C)</f>
        <v>2020.05</v>
      </c>
      <c r="H503" s="2">
        <f t="shared" si="42"/>
        <v>3441790869.2579184</v>
      </c>
      <c r="I503" s="21">
        <v>394746540</v>
      </c>
      <c r="J503" s="2">
        <f>J502-$J$1*J502*_xlfn.XLOOKUP(A503,'BBG Data'!A:A,'BBG Data'!F:F)</f>
        <v>9360943961.3625908</v>
      </c>
      <c r="K503" s="2">
        <f>K502-K502*L503/360*_xlfn.XLOOKUP(A503,'BBG Data'!A:A,'BBG Data'!J:J)</f>
        <v>820280403.80046082</v>
      </c>
      <c r="L503" s="2">
        <v>90</v>
      </c>
      <c r="M503" s="2">
        <f>M502-M502*$M$1*_xlfn.XLOOKUP(A503,'BBG Data'!A:A,'BBG Data'!F:F)</f>
        <v>8342582512.0120907</v>
      </c>
      <c r="N503" s="2">
        <f>N502-N502*O503/360*_xlfn.XLOOKUP('Tether Assets'!A503,'BBG Data'!A:A,'BBG Data'!V:V)</f>
        <v>62387558728.333702</v>
      </c>
      <c r="O503">
        <v>83</v>
      </c>
      <c r="P503" s="2">
        <f>P502-P502*Q503/360*_xlfn.XLOOKUP(A503,'BBG Data'!A:A,'BBG Data'!AF:AF)</f>
        <v>58610748.552026659</v>
      </c>
      <c r="Q503" s="2">
        <v>423</v>
      </c>
      <c r="R503" s="21">
        <v>4804666695</v>
      </c>
      <c r="S503" s="2">
        <f>S502-S502*T503/360*_xlfn.XLOOKUP('Tether Assets'!A503,'BBG Data'!A:A,'BBG Data'!AB:AB)</f>
        <v>43964249.229851425</v>
      </c>
      <c r="T503" s="2">
        <v>137</v>
      </c>
      <c r="U503" s="21">
        <f t="shared" si="46"/>
        <v>3772433767</v>
      </c>
      <c r="V503" s="2">
        <f t="shared" si="43"/>
        <v>96610181674.426559</v>
      </c>
      <c r="W503" s="25">
        <f t="shared" si="44"/>
        <v>0.10097994157840399</v>
      </c>
      <c r="X503" s="2">
        <f t="shared" si="45"/>
        <v>0.64576587733348767</v>
      </c>
      <c r="Y503" s="13">
        <f>USDT_FinalReserves!G502/USDT_FinalReserves!$F502</f>
        <v>5.5876938886454453E-2</v>
      </c>
      <c r="Z503" s="2">
        <v>102233022001.15192</v>
      </c>
      <c r="AA503" s="2">
        <v>96520553678.615997</v>
      </c>
    </row>
    <row r="504" spans="1:27" s="2" customFormat="1" x14ac:dyDescent="0.3">
      <c r="A504" s="1">
        <v>45335</v>
      </c>
      <c r="B504">
        <v>0</v>
      </c>
      <c r="C504" s="20">
        <v>63852.253582991827</v>
      </c>
      <c r="D504" s="20">
        <f>_xlfn.XLOOKUP(A504,'BBG Data'!A:A,'BBG Data'!B:B)</f>
        <v>49563.06</v>
      </c>
      <c r="E504" s="21">
        <f t="shared" si="41"/>
        <v>3164713075.469039</v>
      </c>
      <c r="F504" s="21">
        <v>1703814.692338268</v>
      </c>
      <c r="G504">
        <f>_xlfn.XLOOKUP(A504,'BBG Data'!A:A,'BBG Data'!C:C)</f>
        <v>1993.15</v>
      </c>
      <c r="H504" s="2">
        <f t="shared" si="42"/>
        <v>3395958254.034019</v>
      </c>
      <c r="I504" s="21">
        <v>394746540</v>
      </c>
      <c r="J504" s="2">
        <f>J503-$J$1*J503*_xlfn.XLOOKUP(A504,'BBG Data'!A:A,'BBG Data'!F:F)</f>
        <v>9360943961.3625908</v>
      </c>
      <c r="K504" s="2">
        <f>K503-K503*L504/360*_xlfn.XLOOKUP(A504,'BBG Data'!A:A,'BBG Data'!J:J)</f>
        <v>820186071.55402386</v>
      </c>
      <c r="L504" s="2">
        <v>90</v>
      </c>
      <c r="M504" s="2">
        <f>M503-M503*$M$1*_xlfn.XLOOKUP(A504,'BBG Data'!A:A,'BBG Data'!F:F)</f>
        <v>8342582512.0120907</v>
      </c>
      <c r="N504" s="2">
        <f>N503-N503*O504/360*_xlfn.XLOOKUP('Tether Assets'!A504,'BBG Data'!A:A,'BBG Data'!V:V)</f>
        <v>62373174930.071342</v>
      </c>
      <c r="O504">
        <v>83</v>
      </c>
      <c r="P504" s="2">
        <f>P503-P503*Q504/360*_xlfn.XLOOKUP(A504,'BBG Data'!A:A,'BBG Data'!AF:AF)</f>
        <v>48969280.415218234</v>
      </c>
      <c r="Q504" s="2">
        <v>423</v>
      </c>
      <c r="R504" s="21">
        <v>4804666695</v>
      </c>
      <c r="S504" s="2">
        <f>S503-S503*T504/360*_xlfn.XLOOKUP('Tether Assets'!A504,'BBG Data'!A:A,'BBG Data'!AB:AB)</f>
        <v>42018452.620395467</v>
      </c>
      <c r="T504" s="2">
        <v>137</v>
      </c>
      <c r="U504" s="21">
        <f t="shared" si="46"/>
        <v>3772433767</v>
      </c>
      <c r="V504" s="2">
        <f t="shared" si="43"/>
        <v>96520393539.538727</v>
      </c>
      <c r="W504" s="25">
        <f t="shared" si="44"/>
        <v>0.10107387820964757</v>
      </c>
      <c r="X504" s="2">
        <f t="shared" si="45"/>
        <v>0.64621757788959622</v>
      </c>
      <c r="Y504" s="13">
        <f>USDT_FinalReserves!G503/USDT_FinalReserves!$F503</f>
        <v>5.5269327646691839E-2</v>
      </c>
      <c r="Z504" s="2">
        <v>102352433095.62045</v>
      </c>
      <c r="AA504" s="2">
        <v>96695482935.422501</v>
      </c>
    </row>
    <row r="505" spans="1:27" s="2" customFormat="1" x14ac:dyDescent="0.3">
      <c r="A505" s="1">
        <v>45336</v>
      </c>
      <c r="B505">
        <v>0</v>
      </c>
      <c r="C505" s="20">
        <v>63852.253582991827</v>
      </c>
      <c r="D505" s="20">
        <f>_xlfn.XLOOKUP(A505,'BBG Data'!A:A,'BBG Data'!B:B)</f>
        <v>51772.71</v>
      </c>
      <c r="E505" s="21">
        <f t="shared" si="41"/>
        <v>3305804207.5986967</v>
      </c>
      <c r="F505" s="21">
        <v>1703814.692338268</v>
      </c>
      <c r="G505">
        <f>_xlfn.XLOOKUP(A505,'BBG Data'!A:A,'BBG Data'!C:C)</f>
        <v>1992.33</v>
      </c>
      <c r="H505" s="2">
        <f t="shared" si="42"/>
        <v>3394561125.9863014</v>
      </c>
      <c r="I505" s="21">
        <v>394746540</v>
      </c>
      <c r="J505" s="2">
        <f>J504-$J$1*J504*_xlfn.XLOOKUP(A505,'BBG Data'!A:A,'BBG Data'!F:F)</f>
        <v>9361203987.5837402</v>
      </c>
      <c r="K505" s="2">
        <f>K504-K504*L505/360*_xlfn.XLOOKUP(A505,'BBG Data'!A:A,'BBG Data'!J:J)</f>
        <v>816353752.13468766</v>
      </c>
      <c r="L505" s="2">
        <v>90</v>
      </c>
      <c r="M505" s="2">
        <f>M504-M504*$M$1*_xlfn.XLOOKUP(A505,'BBG Data'!A:A,'BBG Data'!F:F)</f>
        <v>8343045988.8183136</v>
      </c>
      <c r="N505" s="2">
        <f>N504-N504*O505/360*_xlfn.XLOOKUP('Tether Assets'!A505,'BBG Data'!A:A,'BBG Data'!V:V)</f>
        <v>62387555412.069099</v>
      </c>
      <c r="O505">
        <v>83</v>
      </c>
      <c r="P505" s="2">
        <f>P504-P504*Q505/360*_xlfn.XLOOKUP(A505,'BBG Data'!A:A,'BBG Data'!AF:AF)</f>
        <v>52881925.920394197</v>
      </c>
      <c r="Q505" s="2">
        <v>423</v>
      </c>
      <c r="R505" s="21">
        <v>4804666695</v>
      </c>
      <c r="S505" s="2">
        <f>S504-S504*T505/360*_xlfn.XLOOKUP('Tether Assets'!A505,'BBG Data'!A:A,'BBG Data'!AB:AB)</f>
        <v>42984270.097460039</v>
      </c>
      <c r="T505" s="2">
        <v>137</v>
      </c>
      <c r="U505" s="21">
        <f t="shared" si="46"/>
        <v>3772433767</v>
      </c>
      <c r="V505" s="2">
        <f t="shared" si="43"/>
        <v>96676237672.208694</v>
      </c>
      <c r="W505" s="25">
        <f t="shared" si="44"/>
        <v>0.10091363464786821</v>
      </c>
      <c r="X505" s="2">
        <f t="shared" si="45"/>
        <v>0.64532461041358369</v>
      </c>
      <c r="Y505" s="13">
        <f>USDT_FinalReserves!G504/USDT_FinalReserves!$F504</f>
        <v>5.7668857325865498E-2</v>
      </c>
      <c r="Z505" s="2">
        <v>102684060132.1804</v>
      </c>
      <c r="AA505" s="2">
        <v>96762387718.7771</v>
      </c>
    </row>
    <row r="506" spans="1:27" s="2" customFormat="1" x14ac:dyDescent="0.3">
      <c r="A506" s="1">
        <v>45337</v>
      </c>
      <c r="B506">
        <v>0</v>
      </c>
      <c r="C506" s="20">
        <v>63852.253582991827</v>
      </c>
      <c r="D506" s="20">
        <f>_xlfn.XLOOKUP(A506,'BBG Data'!A:A,'BBG Data'!B:B)</f>
        <v>51371.31</v>
      </c>
      <c r="E506" s="21">
        <f t="shared" si="41"/>
        <v>3280173913.0104837</v>
      </c>
      <c r="F506" s="21">
        <v>1703814.692338268</v>
      </c>
      <c r="G506">
        <f>_xlfn.XLOOKUP(A506,'BBG Data'!A:A,'BBG Data'!C:C)</f>
        <v>2004.4</v>
      </c>
      <c r="H506" s="2">
        <f t="shared" si="42"/>
        <v>3415126169.3228245</v>
      </c>
      <c r="I506" s="21">
        <v>394746540</v>
      </c>
      <c r="J506" s="2">
        <f>J505-$J$1*J505*_xlfn.XLOOKUP(A506,'BBG Data'!A:A,'BBG Data'!F:F)</f>
        <v>9360943954.1396408</v>
      </c>
      <c r="K506" s="2">
        <f>K505-K505*L506/360*_xlfn.XLOOKUP(A506,'BBG Data'!A:A,'BBG Data'!J:J)</f>
        <v>817698694.9413296</v>
      </c>
      <c r="L506" s="2">
        <v>90</v>
      </c>
      <c r="M506" s="2">
        <f>M505-M505*$M$1*_xlfn.XLOOKUP(A506,'BBG Data'!A:A,'BBG Data'!F:F)</f>
        <v>8342582486.2633791</v>
      </c>
      <c r="N506" s="2">
        <f>N505-N505*O506/360*_xlfn.XLOOKUP('Tether Assets'!A506,'BBG Data'!A:A,'BBG Data'!V:V)</f>
        <v>62560160982.042496</v>
      </c>
      <c r="O506">
        <v>83</v>
      </c>
      <c r="P506" s="2">
        <f>P505-P505*Q506/360*_xlfn.XLOOKUP(A506,'BBG Data'!A:A,'BBG Data'!AF:AF)</f>
        <v>52571244.605611891</v>
      </c>
      <c r="Q506" s="2">
        <v>423</v>
      </c>
      <c r="R506" s="21">
        <v>4804666695</v>
      </c>
      <c r="S506" s="2">
        <f>S505-S505*T506/360*_xlfn.XLOOKUP('Tether Assets'!A506,'BBG Data'!A:A,'BBG Data'!AB:AB)</f>
        <v>42822326.859867856</v>
      </c>
      <c r="T506" s="2">
        <v>137</v>
      </c>
      <c r="U506" s="21">
        <f t="shared" si="46"/>
        <v>3772433767</v>
      </c>
      <c r="V506" s="2">
        <f t="shared" si="43"/>
        <v>96843926773.185638</v>
      </c>
      <c r="W506" s="25">
        <f t="shared" si="44"/>
        <v>0.1007362136088106</v>
      </c>
      <c r="X506" s="2">
        <f t="shared" si="45"/>
        <v>0.64598951185201514</v>
      </c>
      <c r="Y506" s="13">
        <f>USDT_FinalReserves!G505/USDT_FinalReserves!$F505</f>
        <v>5.7781665267672741E-2</v>
      </c>
      <c r="Z506" s="2">
        <v>102926457558.19356</v>
      </c>
      <c r="AA506" s="2">
        <v>96979195440.378693</v>
      </c>
    </row>
    <row r="507" spans="1:27" s="2" customFormat="1" x14ac:dyDescent="0.3">
      <c r="A507" s="1">
        <v>45338</v>
      </c>
      <c r="B507">
        <v>0</v>
      </c>
      <c r="C507" s="20">
        <v>63852.253582991827</v>
      </c>
      <c r="D507" s="20">
        <f>_xlfn.XLOOKUP(A507,'BBG Data'!A:A,'BBG Data'!B:B)</f>
        <v>52016.4</v>
      </c>
      <c r="E507" s="21">
        <f t="shared" si="41"/>
        <v>3321364363.2743363</v>
      </c>
      <c r="F507" s="21">
        <v>1703814.692338268</v>
      </c>
      <c r="G507">
        <f>_xlfn.XLOOKUP(A507,'BBG Data'!A:A,'BBG Data'!C:C)</f>
        <v>2013.59</v>
      </c>
      <c r="H507" s="2">
        <f t="shared" si="42"/>
        <v>3430784226.3454132</v>
      </c>
      <c r="I507" s="21">
        <v>394746540</v>
      </c>
      <c r="J507" s="2">
        <f>J506-$J$1*J506*_xlfn.XLOOKUP(A507,'BBG Data'!A:A,'BBG Data'!F:F)</f>
        <v>9361203980.36059</v>
      </c>
      <c r="K507" s="2">
        <f>K506-K506*L507/360*_xlfn.XLOOKUP(A507,'BBG Data'!A:A,'BBG Data'!J:J)</f>
        <v>818735128.03716767</v>
      </c>
      <c r="L507" s="2">
        <v>90</v>
      </c>
      <c r="M507" s="2">
        <f>M506-M506*$M$1*_xlfn.XLOOKUP(A507,'BBG Data'!A:A,'BBG Data'!F:F)</f>
        <v>8343045963.0681715</v>
      </c>
      <c r="N507" s="2">
        <f>N506-N506*O507/360*_xlfn.XLOOKUP('Tether Assets'!A507,'BBG Data'!A:A,'BBG Data'!V:V)</f>
        <v>62574584574.713364</v>
      </c>
      <c r="O507">
        <v>83</v>
      </c>
      <c r="P507" s="2">
        <f>P506-P506*Q507/360*_xlfn.XLOOKUP(A507,'BBG Data'!A:A,'BBG Data'!AF:AF)</f>
        <v>51335820.35737998</v>
      </c>
      <c r="Q507" s="2">
        <v>423</v>
      </c>
      <c r="R507" s="21">
        <v>4804666695</v>
      </c>
      <c r="S507" s="2">
        <f>S506-S506*T507/360*_xlfn.XLOOKUP('Tether Assets'!A507,'BBG Data'!A:A,'BBG Data'!AB:AB)</f>
        <v>42178624.021528475</v>
      </c>
      <c r="T507" s="2">
        <v>137</v>
      </c>
      <c r="U507" s="21">
        <f t="shared" si="46"/>
        <v>3772433767</v>
      </c>
      <c r="V507" s="2">
        <f t="shared" si="43"/>
        <v>96915079682.177963</v>
      </c>
      <c r="W507" s="25">
        <f t="shared" si="44"/>
        <v>0.10066493833935984</v>
      </c>
      <c r="X507" s="2">
        <f t="shared" si="45"/>
        <v>0.64566406775828522</v>
      </c>
      <c r="Y507" s="13">
        <f>USDT_FinalReserves!G506/USDT_FinalReserves!$F506</f>
        <v>5.6840302708609285E-2</v>
      </c>
      <c r="Z507" s="2">
        <v>103127578045.94366</v>
      </c>
      <c r="AA507" s="2">
        <v>97265775292.206497</v>
      </c>
    </row>
    <row r="508" spans="1:27" s="2" customFormat="1" x14ac:dyDescent="0.3">
      <c r="A508" s="1">
        <v>45339</v>
      </c>
      <c r="B508">
        <v>0</v>
      </c>
      <c r="C508" s="20">
        <v>63852.253582991827</v>
      </c>
      <c r="D508" s="20">
        <f>_xlfn.XLOOKUP(A508,'BBG Data'!A:A,'BBG Data'!B:B)</f>
        <v>51808.28</v>
      </c>
      <c r="E508" s="21">
        <f t="shared" si="41"/>
        <v>3308075432.2586436</v>
      </c>
      <c r="F508" s="21">
        <v>1703814.692338268</v>
      </c>
      <c r="G508">
        <f>_xlfn.XLOOKUP(A508,'BBG Data'!A:A,'BBG Data'!C:C)</f>
        <v>2013.59</v>
      </c>
      <c r="H508" s="2">
        <f t="shared" si="42"/>
        <v>3430784226.3454132</v>
      </c>
      <c r="I508" s="21">
        <v>394746540</v>
      </c>
      <c r="J508" s="2">
        <f>J507-$J$1*J507*_xlfn.XLOOKUP(A508,'BBG Data'!A:A,'BBG Data'!F:F)</f>
        <v>9361203980.36059</v>
      </c>
      <c r="K508" s="2">
        <f>K507-K507*L508/360*_xlfn.XLOOKUP(A508,'BBG Data'!A:A,'BBG Data'!J:J)</f>
        <v>818735128.03716767</v>
      </c>
      <c r="L508" s="2">
        <v>90</v>
      </c>
      <c r="M508" s="2">
        <f>M507-M507*$M$1*_xlfn.XLOOKUP(A508,'BBG Data'!A:A,'BBG Data'!F:F)</f>
        <v>8343045963.0681715</v>
      </c>
      <c r="N508" s="2">
        <f>N507-N507*O508/360*_xlfn.XLOOKUP('Tether Assets'!A508,'BBG Data'!A:A,'BBG Data'!V:V)</f>
        <v>62574584574.713364</v>
      </c>
      <c r="O508">
        <v>83</v>
      </c>
      <c r="P508" s="2">
        <f>P507-P507*Q508/360*_xlfn.XLOOKUP(A508,'BBG Data'!A:A,'BBG Data'!AF:AF)</f>
        <v>51335820.35737998</v>
      </c>
      <c r="Q508" s="2">
        <v>423</v>
      </c>
      <c r="R508" s="21">
        <v>4804666695</v>
      </c>
      <c r="S508" s="2">
        <f>S507-S507*T508/360*_xlfn.XLOOKUP('Tether Assets'!A508,'BBG Data'!A:A,'BBG Data'!AB:AB)</f>
        <v>42178624.021528475</v>
      </c>
      <c r="T508" s="2">
        <v>137</v>
      </c>
      <c r="U508" s="21">
        <f t="shared" si="46"/>
        <v>3772433767</v>
      </c>
      <c r="V508" s="2">
        <f t="shared" si="43"/>
        <v>96901790751.162262</v>
      </c>
      <c r="W508" s="25">
        <f t="shared" si="44"/>
        <v>0.10067874334142349</v>
      </c>
      <c r="X508" s="2">
        <f t="shared" si="45"/>
        <v>0.64575261292539976</v>
      </c>
      <c r="Y508" s="13">
        <f>USDT_FinalReserves!G507/USDT_FinalReserves!$F507</f>
        <v>5.6017908762527262E-2</v>
      </c>
      <c r="Z508" s="2">
        <v>103373909662.88185</v>
      </c>
      <c r="AA508" s="2">
        <v>97583119422.9608</v>
      </c>
    </row>
    <row r="509" spans="1:27" s="2" customFormat="1" x14ac:dyDescent="0.3">
      <c r="A509" s="1">
        <v>45340</v>
      </c>
      <c r="B509">
        <v>0</v>
      </c>
      <c r="C509" s="20">
        <v>63852.253582991827</v>
      </c>
      <c r="D509" s="20">
        <f>_xlfn.XLOOKUP(A509,'BBG Data'!A:A,'BBG Data'!B:B)</f>
        <v>51872.49</v>
      </c>
      <c r="E509" s="21">
        <f t="shared" si="41"/>
        <v>3312175385.4612074</v>
      </c>
      <c r="F509" s="21">
        <v>1703814.692338268</v>
      </c>
      <c r="G509">
        <f>_xlfn.XLOOKUP(A509,'BBG Data'!A:A,'BBG Data'!C:C)</f>
        <v>2013.59</v>
      </c>
      <c r="H509" s="2">
        <f t="shared" si="42"/>
        <v>3430784226.3454132</v>
      </c>
      <c r="I509" s="21">
        <v>394746540</v>
      </c>
      <c r="J509" s="2">
        <f>J508-$J$1*J508*_xlfn.XLOOKUP(A509,'BBG Data'!A:A,'BBG Data'!F:F)</f>
        <v>9361203980.36059</v>
      </c>
      <c r="K509" s="2">
        <f>K508-K508*L509/360*_xlfn.XLOOKUP(A509,'BBG Data'!A:A,'BBG Data'!J:J)</f>
        <v>818735128.03716767</v>
      </c>
      <c r="L509" s="2">
        <v>90</v>
      </c>
      <c r="M509" s="2">
        <f>M508-M508*$M$1*_xlfn.XLOOKUP(A509,'BBG Data'!A:A,'BBG Data'!F:F)</f>
        <v>8343045963.0681715</v>
      </c>
      <c r="N509" s="2">
        <f>N508-N508*O509/360*_xlfn.XLOOKUP('Tether Assets'!A509,'BBG Data'!A:A,'BBG Data'!V:V)</f>
        <v>62574584574.713364</v>
      </c>
      <c r="O509">
        <v>83</v>
      </c>
      <c r="P509" s="2">
        <f>P508-P508*Q509/360*_xlfn.XLOOKUP(A509,'BBG Data'!A:A,'BBG Data'!AF:AF)</f>
        <v>51335820.35737998</v>
      </c>
      <c r="Q509" s="2">
        <v>423</v>
      </c>
      <c r="R509" s="21">
        <v>4804666695</v>
      </c>
      <c r="S509" s="2">
        <f>S508-S508*T509/360*_xlfn.XLOOKUP('Tether Assets'!A509,'BBG Data'!A:A,'BBG Data'!AB:AB)</f>
        <v>42178624.021528475</v>
      </c>
      <c r="T509" s="2">
        <v>137</v>
      </c>
      <c r="U509" s="21">
        <f t="shared" si="46"/>
        <v>3772433767</v>
      </c>
      <c r="V509" s="2">
        <f t="shared" si="43"/>
        <v>96905890704.364838</v>
      </c>
      <c r="W509" s="25">
        <f t="shared" si="44"/>
        <v>0.10067448376408311</v>
      </c>
      <c r="X509" s="2">
        <f t="shared" si="45"/>
        <v>0.64572529203216822</v>
      </c>
      <c r="Y509" s="13">
        <f>USDT_FinalReserves!G508/USDT_FinalReserves!$F508</f>
        <v>5.6187280047122277E-2</v>
      </c>
      <c r="Z509" s="2">
        <v>103533922157.74741</v>
      </c>
      <c r="AA509" s="2">
        <v>97716632679.093094</v>
      </c>
    </row>
    <row r="510" spans="1:27" s="2" customFormat="1" x14ac:dyDescent="0.3">
      <c r="A510" s="1">
        <v>45341</v>
      </c>
      <c r="B510">
        <v>0</v>
      </c>
      <c r="C510" s="20">
        <v>63852.253582991827</v>
      </c>
      <c r="D510" s="20">
        <f>_xlfn.XLOOKUP(A510,'BBG Data'!A:A,'BBG Data'!B:B)</f>
        <v>51906.55</v>
      </c>
      <c r="E510" s="21">
        <f t="shared" si="41"/>
        <v>3314350193.2182446</v>
      </c>
      <c r="F510" s="21">
        <v>1703814.692338268</v>
      </c>
      <c r="G510">
        <f>_xlfn.XLOOKUP(A510,'BBG Data'!A:A,'BBG Data'!C:C)</f>
        <v>2017.21</v>
      </c>
      <c r="H510" s="2">
        <f t="shared" si="42"/>
        <v>3436952035.5316777</v>
      </c>
      <c r="I510" s="21">
        <v>394746540</v>
      </c>
      <c r="J510" s="2">
        <f>J509-$J$1*J509*_xlfn.XLOOKUP(A510,'BBG Data'!A:A,'BBG Data'!F:F)</f>
        <v>9361203980.36059</v>
      </c>
      <c r="K510" s="2">
        <f>K509-K509*L510/360*_xlfn.XLOOKUP(A510,'BBG Data'!A:A,'BBG Data'!J:J)</f>
        <v>818735128.03716767</v>
      </c>
      <c r="L510" s="2">
        <v>90</v>
      </c>
      <c r="M510" s="2">
        <f>M509-M509*$M$1*_xlfn.XLOOKUP(A510,'BBG Data'!A:A,'BBG Data'!F:F)</f>
        <v>8343045963.0681715</v>
      </c>
      <c r="N510" s="2">
        <f>N509-N509*O510/360*_xlfn.XLOOKUP('Tether Assets'!A510,'BBG Data'!A:A,'BBG Data'!V:V)</f>
        <v>62574584574.713364</v>
      </c>
      <c r="O510">
        <v>83</v>
      </c>
      <c r="P510" s="2">
        <f>P509-P509*Q510/360*_xlfn.XLOOKUP(A510,'BBG Data'!A:A,'BBG Data'!AF:AF)</f>
        <v>51335820.35737998</v>
      </c>
      <c r="Q510" s="2">
        <v>423</v>
      </c>
      <c r="R510" s="21">
        <v>4804666695</v>
      </c>
      <c r="S510" s="2">
        <f>S509-S509*T510/360*_xlfn.XLOOKUP('Tether Assets'!A510,'BBG Data'!A:A,'BBG Data'!AB:AB)</f>
        <v>42178624.021528475</v>
      </c>
      <c r="T510" s="2">
        <v>137</v>
      </c>
      <c r="U510" s="21">
        <f t="shared" si="46"/>
        <v>3772433767</v>
      </c>
      <c r="V510" s="2">
        <f t="shared" si="43"/>
        <v>96914233321.308136</v>
      </c>
      <c r="W510" s="25">
        <f t="shared" si="44"/>
        <v>0.10066581745547988</v>
      </c>
      <c r="X510" s="2">
        <f t="shared" si="45"/>
        <v>0.64566970640168442</v>
      </c>
      <c r="Y510" s="13">
        <f>USDT_FinalReserves!G509/USDT_FinalReserves!$F509</f>
        <v>5.6228596127784136E-2</v>
      </c>
      <c r="Z510" s="2">
        <v>103480416155.65198</v>
      </c>
      <c r="AA510" s="2">
        <v>97661857628.500793</v>
      </c>
    </row>
    <row r="511" spans="1:27" s="2" customFormat="1" x14ac:dyDescent="0.3">
      <c r="A511" s="1">
        <v>45342</v>
      </c>
      <c r="B511">
        <v>0</v>
      </c>
      <c r="C511" s="20">
        <v>63852.253582991827</v>
      </c>
      <c r="D511" s="20">
        <f>_xlfn.XLOOKUP(A511,'BBG Data'!A:A,'BBG Data'!B:B)</f>
        <v>52037.65</v>
      </c>
      <c r="E511" s="21">
        <f t="shared" si="41"/>
        <v>3322721223.6629748</v>
      </c>
      <c r="F511" s="21">
        <v>1703814.692338268</v>
      </c>
      <c r="G511">
        <f>_xlfn.XLOOKUP(A511,'BBG Data'!A:A,'BBG Data'!C:C)</f>
        <v>2024.41</v>
      </c>
      <c r="H511" s="2">
        <f t="shared" si="42"/>
        <v>3449219501.3165135</v>
      </c>
      <c r="I511" s="21">
        <v>394746540</v>
      </c>
      <c r="J511" s="2">
        <f>J510-$J$1*J510*_xlfn.XLOOKUP(A511,'BBG Data'!A:A,'BBG Data'!F:F)</f>
        <v>9361203980.36059</v>
      </c>
      <c r="K511" s="2">
        <f>K510-K510*L511/360*_xlfn.XLOOKUP(A511,'BBG Data'!A:A,'BBG Data'!J:J)</f>
        <v>816336234.11201882</v>
      </c>
      <c r="L511" s="2">
        <v>90</v>
      </c>
      <c r="M511" s="2">
        <f>M510-M510*$M$1*_xlfn.XLOOKUP(A511,'BBG Data'!A:A,'BBG Data'!F:F)</f>
        <v>8343045963.0681715</v>
      </c>
      <c r="N511" s="2">
        <f>N510-N510*O511/360*_xlfn.XLOOKUP('Tether Assets'!A511,'BBG Data'!A:A,'BBG Data'!V:V)</f>
        <v>62689999919.595596</v>
      </c>
      <c r="O511">
        <v>83</v>
      </c>
      <c r="P511" s="2">
        <f>P510-P510*Q511/360*_xlfn.XLOOKUP(A511,'BBG Data'!A:A,'BBG Data'!AF:AF)</f>
        <v>53085088.436057702</v>
      </c>
      <c r="Q511" s="2">
        <v>423</v>
      </c>
      <c r="R511" s="21">
        <v>4804666695</v>
      </c>
      <c r="S511" s="2">
        <f>S510-S510*T511/360*_xlfn.XLOOKUP('Tether Assets'!A511,'BBG Data'!A:A,'BBG Data'!AB:AB)</f>
        <v>42936245.839230731</v>
      </c>
      <c r="T511" s="2">
        <v>137</v>
      </c>
      <c r="U511" s="21">
        <f t="shared" si="46"/>
        <v>3772433767</v>
      </c>
      <c r="V511" s="2">
        <f t="shared" si="43"/>
        <v>97050395158.391159</v>
      </c>
      <c r="W511" s="25">
        <f t="shared" si="44"/>
        <v>0.10052458317597146</v>
      </c>
      <c r="X511" s="2">
        <f t="shared" si="45"/>
        <v>0.64595306198684033</v>
      </c>
      <c r="Y511" s="13">
        <f>USDT_FinalReserves!G510/USDT_FinalReserves!$F510</f>
        <v>5.7471573519123145E-2</v>
      </c>
      <c r="Z511" s="2">
        <v>103630437438.34653</v>
      </c>
      <c r="AA511" s="2">
        <v>97674633134.289703</v>
      </c>
    </row>
    <row r="512" spans="1:27" s="2" customFormat="1" x14ac:dyDescent="0.3">
      <c r="A512" s="1">
        <v>45343</v>
      </c>
      <c r="B512">
        <v>0</v>
      </c>
      <c r="C512" s="20">
        <v>63852.253582991827</v>
      </c>
      <c r="D512" s="20">
        <f>_xlfn.XLOOKUP(A512,'BBG Data'!A:A,'BBG Data'!B:B)</f>
        <v>51388.56</v>
      </c>
      <c r="E512" s="21">
        <f t="shared" si="41"/>
        <v>3281275364.3847904</v>
      </c>
      <c r="F512" s="21">
        <v>1703814.692338268</v>
      </c>
      <c r="G512">
        <f>_xlfn.XLOOKUP(A512,'BBG Data'!A:A,'BBG Data'!C:C)</f>
        <v>2025.99</v>
      </c>
      <c r="H512" s="2">
        <f t="shared" si="42"/>
        <v>3451911528.5304079</v>
      </c>
      <c r="I512" s="21">
        <v>394746540</v>
      </c>
      <c r="J512" s="2">
        <f>J511-$J$1*J511*_xlfn.XLOOKUP(A512,'BBG Data'!A:A,'BBG Data'!F:F)</f>
        <v>9361203980.36059</v>
      </c>
      <c r="K512" s="2">
        <f>K511-K511*L512/360*_xlfn.XLOOKUP(A512,'BBG Data'!A:A,'BBG Data'!J:J)</f>
        <v>817113794.37501049</v>
      </c>
      <c r="L512" s="2">
        <v>90</v>
      </c>
      <c r="M512" s="2">
        <f>M511-M511*$M$1*_xlfn.XLOOKUP(A512,'BBG Data'!A:A,'BBG Data'!F:F)</f>
        <v>8343045963.0681715</v>
      </c>
      <c r="N512" s="2">
        <f>N511-N511*O512/360*_xlfn.XLOOKUP('Tether Assets'!A512,'BBG Data'!A:A,'BBG Data'!V:V)</f>
        <v>62299754670.096123</v>
      </c>
      <c r="O512">
        <v>83</v>
      </c>
      <c r="P512" s="2">
        <f>P511-P511*Q512/360*_xlfn.XLOOKUP(A512,'BBG Data'!A:A,'BBG Data'!AF:AF)</f>
        <v>50465339.321738265</v>
      </c>
      <c r="Q512" s="2">
        <v>423</v>
      </c>
      <c r="R512" s="21">
        <v>4804666695</v>
      </c>
      <c r="S512" s="2">
        <f>S511-S511*T512/360*_xlfn.XLOOKUP('Tether Assets'!A512,'BBG Data'!A:A,'BBG Data'!AB:AB)</f>
        <v>42026128.621523552</v>
      </c>
      <c r="T512" s="2">
        <v>137</v>
      </c>
      <c r="U512" s="21">
        <f t="shared" si="46"/>
        <v>3772433767</v>
      </c>
      <c r="V512" s="2">
        <f t="shared" si="43"/>
        <v>96618643770.758377</v>
      </c>
      <c r="W512" s="25">
        <f t="shared" si="44"/>
        <v>0.10097378869763464</v>
      </c>
      <c r="X512" s="2">
        <f t="shared" si="45"/>
        <v>0.64480055027382965</v>
      </c>
      <c r="Y512" s="13">
        <f>USDT_FinalReserves!G511/USDT_FinalReserves!$F511</f>
        <v>5.1929634134619096E-2</v>
      </c>
      <c r="Z512" s="2">
        <v>103240646799.43404</v>
      </c>
      <c r="AA512" s="2">
        <v>97879397783.317993</v>
      </c>
    </row>
    <row r="513" spans="1:27" s="2" customFormat="1" x14ac:dyDescent="0.3">
      <c r="A513" s="1">
        <v>45344</v>
      </c>
      <c r="B513">
        <v>0</v>
      </c>
      <c r="C513" s="20">
        <v>63852.253582991827</v>
      </c>
      <c r="D513" s="20">
        <f>_xlfn.XLOOKUP(A513,'BBG Data'!A:A,'BBG Data'!B:B)</f>
        <v>51650.63</v>
      </c>
      <c r="E513" s="21">
        <f t="shared" si="41"/>
        <v>3298009124.4812851</v>
      </c>
      <c r="F513" s="21">
        <v>1703814.692338268</v>
      </c>
      <c r="G513">
        <f>_xlfn.XLOOKUP(A513,'BBG Data'!A:A,'BBG Data'!C:C)</f>
        <v>2024.39</v>
      </c>
      <c r="H513" s="2">
        <f t="shared" si="42"/>
        <v>3449185425.0226665</v>
      </c>
      <c r="I513" s="21">
        <v>394746540</v>
      </c>
      <c r="J513" s="2">
        <f>J512-$J$1*J512*_xlfn.XLOOKUP(A513,'BBG Data'!A:A,'BBG Data'!F:F)</f>
        <v>9361203980.36059</v>
      </c>
      <c r="K513" s="2">
        <f>K512-K512*L513/360*_xlfn.XLOOKUP(A513,'BBG Data'!A:A,'BBG Data'!J:J)</f>
        <v>816725665.32268238</v>
      </c>
      <c r="L513" s="2">
        <v>90</v>
      </c>
      <c r="M513" s="2">
        <f>M512-M512*$M$1*_xlfn.XLOOKUP(A513,'BBG Data'!A:A,'BBG Data'!F:F)</f>
        <v>8343045963.0681715</v>
      </c>
      <c r="N513" s="2">
        <f>N512-N512*O513/360*_xlfn.XLOOKUP('Tether Assets'!A513,'BBG Data'!A:A,'BBG Data'!V:V)</f>
        <v>62199209788.25354</v>
      </c>
      <c r="O513">
        <v>83</v>
      </c>
      <c r="P513" s="2">
        <f>P512-P512*Q513/360*_xlfn.XLOOKUP(A513,'BBG Data'!A:A,'BBG Data'!AF:AF)</f>
        <v>49160810.300271317</v>
      </c>
      <c r="Q513" s="2">
        <v>423</v>
      </c>
      <c r="R513" s="21">
        <v>4804666695</v>
      </c>
      <c r="S513" s="2">
        <f>S512-S512*T513/360*_xlfn.XLOOKUP('Tether Assets'!A513,'BBG Data'!A:A,'BBG Data'!AB:AB)</f>
        <v>41491953.178894766</v>
      </c>
      <c r="T513" s="2">
        <v>137</v>
      </c>
      <c r="U513" s="21">
        <f t="shared" si="46"/>
        <v>3772433767</v>
      </c>
      <c r="V513" s="2">
        <f t="shared" si="43"/>
        <v>96529879711.988098</v>
      </c>
      <c r="W513" s="25">
        <f t="shared" si="44"/>
        <v>0.10106663915327549</v>
      </c>
      <c r="X513" s="2">
        <f t="shared" si="45"/>
        <v>0.64435188331151505</v>
      </c>
      <c r="Y513" s="13">
        <f>USDT_FinalReserves!G512/USDT_FinalReserves!$F512</f>
        <v>5.527942717241334E-2</v>
      </c>
      <c r="Z513" s="2">
        <v>103887525512.69209</v>
      </c>
      <c r="AA513" s="2">
        <v>98144682611.990997</v>
      </c>
    </row>
    <row r="514" spans="1:27" s="2" customFormat="1" x14ac:dyDescent="0.3">
      <c r="A514" s="1">
        <v>45345</v>
      </c>
      <c r="B514">
        <v>0</v>
      </c>
      <c r="C514" s="20">
        <v>63852.253582991827</v>
      </c>
      <c r="D514" s="20">
        <f>_xlfn.XLOOKUP(A514,'BBG Data'!A:A,'BBG Data'!B:B)</f>
        <v>50981.2</v>
      </c>
      <c r="E514" s="21">
        <f t="shared" si="41"/>
        <v>3255264510.3652229</v>
      </c>
      <c r="F514" s="21">
        <v>1703814.692338268</v>
      </c>
      <c r="G514">
        <f>_xlfn.XLOOKUP(A514,'BBG Data'!A:A,'BBG Data'!C:C)</f>
        <v>2035.4</v>
      </c>
      <c r="H514" s="2">
        <f t="shared" si="42"/>
        <v>3467944424.7853107</v>
      </c>
      <c r="I514" s="21">
        <v>394746540</v>
      </c>
      <c r="J514" s="2">
        <f>J513-$J$1*J513*_xlfn.XLOOKUP(A514,'BBG Data'!A:A,'BBG Data'!F:F)</f>
        <v>9360943946.9166908</v>
      </c>
      <c r="K514" s="2">
        <f>K513-K513*L514/360*_xlfn.XLOOKUP(A514,'BBG Data'!A:A,'BBG Data'!J:J)</f>
        <v>815349482.57661366</v>
      </c>
      <c r="L514" s="2">
        <v>90</v>
      </c>
      <c r="M514" s="2">
        <f>M513-M513*$M$1*_xlfn.XLOOKUP(A514,'BBG Data'!A:A,'BBG Data'!F:F)</f>
        <v>8342582460.5146675</v>
      </c>
      <c r="N514" s="2">
        <f>N513-N513*O514/360*_xlfn.XLOOKUP('Tether Assets'!A514,'BBG Data'!A:A,'BBG Data'!V:V)</f>
        <v>62141848294.782158</v>
      </c>
      <c r="O514">
        <v>83</v>
      </c>
      <c r="P514" s="2">
        <f>P513-P513*Q514/360*_xlfn.XLOOKUP(A514,'BBG Data'!A:A,'BBG Data'!AF:AF)</f>
        <v>49738449.821299545</v>
      </c>
      <c r="Q514" s="2">
        <v>423</v>
      </c>
      <c r="R514" s="21">
        <v>4804666695</v>
      </c>
      <c r="S514" s="2">
        <f>S513-S513*T514/360*_xlfn.XLOOKUP('Tether Assets'!A514,'BBG Data'!A:A,'BBG Data'!AB:AB)</f>
        <v>41239313.286205493</v>
      </c>
      <c r="T514" s="2">
        <v>137</v>
      </c>
      <c r="U514" s="21">
        <f t="shared" si="46"/>
        <v>3772433767</v>
      </c>
      <c r="V514" s="2">
        <f t="shared" si="43"/>
        <v>96446757885.048157</v>
      </c>
      <c r="W514" s="25">
        <f t="shared" si="44"/>
        <v>0.10115104645139228</v>
      </c>
      <c r="X514" s="2">
        <f t="shared" si="45"/>
        <v>0.64431246479894189</v>
      </c>
      <c r="Y514" s="13">
        <f>USDT_FinalReserves!G513/USDT_FinalReserves!$F513</f>
        <v>5.5333895487567286E-2</v>
      </c>
      <c r="Z514" s="2">
        <v>103518236013.23433</v>
      </c>
      <c r="AA514" s="2">
        <v>97790168760.620697</v>
      </c>
    </row>
    <row r="515" spans="1:27" s="2" customFormat="1" x14ac:dyDescent="0.3">
      <c r="A515" s="1">
        <v>45346</v>
      </c>
      <c r="B515">
        <v>0</v>
      </c>
      <c r="C515" s="20">
        <v>63852.253582991827</v>
      </c>
      <c r="D515" s="20">
        <f>_xlfn.XLOOKUP(A515,'BBG Data'!A:A,'BBG Data'!B:B)</f>
        <v>51561.02</v>
      </c>
      <c r="E515" s="21">
        <f t="shared" si="41"/>
        <v>3292287324.0377131</v>
      </c>
      <c r="F515" s="21">
        <v>1703814.692338268</v>
      </c>
      <c r="G515">
        <f>_xlfn.XLOOKUP(A515,'BBG Data'!A:A,'BBG Data'!C:C)</f>
        <v>2035.4</v>
      </c>
      <c r="H515" s="2">
        <f t="shared" si="42"/>
        <v>3467944424.7853107</v>
      </c>
      <c r="I515" s="21">
        <v>394746540</v>
      </c>
      <c r="J515" s="2">
        <f>J514-$J$1*J514*_xlfn.XLOOKUP(A515,'BBG Data'!A:A,'BBG Data'!F:F)</f>
        <v>9360943946.9166908</v>
      </c>
      <c r="K515" s="2">
        <f>K514-K514*L515/360*_xlfn.XLOOKUP(A515,'BBG Data'!A:A,'BBG Data'!J:J)</f>
        <v>815349482.57661366</v>
      </c>
      <c r="L515" s="2">
        <v>90</v>
      </c>
      <c r="M515" s="2">
        <f>M514-M514*$M$1*_xlfn.XLOOKUP(A515,'BBG Data'!A:A,'BBG Data'!F:F)</f>
        <v>8342582460.5146675</v>
      </c>
      <c r="N515" s="2">
        <f>N514-N514*O515/360*_xlfn.XLOOKUP('Tether Assets'!A515,'BBG Data'!A:A,'BBG Data'!V:V)</f>
        <v>62141848294.782158</v>
      </c>
      <c r="O515">
        <v>83</v>
      </c>
      <c r="P515" s="2">
        <f>P514-P514*Q515/360*_xlfn.XLOOKUP(A515,'BBG Data'!A:A,'BBG Data'!AF:AF)</f>
        <v>49738449.821299545</v>
      </c>
      <c r="Q515" s="2">
        <v>423</v>
      </c>
      <c r="R515" s="21">
        <v>4804666695</v>
      </c>
      <c r="S515" s="2">
        <f>S514-S514*T515/360*_xlfn.XLOOKUP('Tether Assets'!A515,'BBG Data'!A:A,'BBG Data'!AB:AB)</f>
        <v>41239313.286205493</v>
      </c>
      <c r="T515" s="2">
        <v>137</v>
      </c>
      <c r="U515" s="21">
        <f t="shared" si="46"/>
        <v>3772433767</v>
      </c>
      <c r="V515" s="2">
        <f t="shared" si="43"/>
        <v>96483780698.720657</v>
      </c>
      <c r="W515" s="25">
        <f t="shared" si="44"/>
        <v>0.1011122327117313</v>
      </c>
      <c r="X515" s="2">
        <f t="shared" si="45"/>
        <v>0.64406522883701778</v>
      </c>
      <c r="Y515" s="13">
        <f>USDT_FinalReserves!G514/USDT_FinalReserves!$F514</f>
        <v>5.6509522657561512E-2</v>
      </c>
      <c r="Z515" s="2">
        <v>103797635772.91486</v>
      </c>
      <c r="AA515" s="2">
        <v>97932080922.404007</v>
      </c>
    </row>
    <row r="516" spans="1:27" s="2" customFormat="1" x14ac:dyDescent="0.3">
      <c r="A516" s="1">
        <v>45347</v>
      </c>
      <c r="B516">
        <v>0</v>
      </c>
      <c r="C516" s="20">
        <v>63852.253582991827</v>
      </c>
      <c r="D516" s="20">
        <f>_xlfn.XLOOKUP(A516,'BBG Data'!A:A,'BBG Data'!B:B)</f>
        <v>51769.03</v>
      </c>
      <c r="E516" s="21">
        <f t="shared" ref="E516:E579" si="47">C516*D516</f>
        <v>3305569231.3055115</v>
      </c>
      <c r="F516" s="21">
        <v>1703814.692338268</v>
      </c>
      <c r="G516">
        <f>_xlfn.XLOOKUP(A516,'BBG Data'!A:A,'BBG Data'!C:C)</f>
        <v>2035.4</v>
      </c>
      <c r="H516" s="2">
        <f t="shared" ref="H516:H579" si="48">G516*F516</f>
        <v>3467944424.7853107</v>
      </c>
      <c r="I516" s="21">
        <v>394746540</v>
      </c>
      <c r="J516" s="2">
        <f>J515-$J$1*J515*_xlfn.XLOOKUP(A516,'BBG Data'!A:A,'BBG Data'!F:F)</f>
        <v>9360943946.9166908</v>
      </c>
      <c r="K516" s="2">
        <f>K515-K515*L516/360*_xlfn.XLOOKUP(A516,'BBG Data'!A:A,'BBG Data'!J:J)</f>
        <v>815349482.57661366</v>
      </c>
      <c r="L516" s="2">
        <v>90</v>
      </c>
      <c r="M516" s="2">
        <f>M515-M515*$M$1*_xlfn.XLOOKUP(A516,'BBG Data'!A:A,'BBG Data'!F:F)</f>
        <v>8342582460.5146675</v>
      </c>
      <c r="N516" s="2">
        <f>N515-N515*O516/360*_xlfn.XLOOKUP('Tether Assets'!A516,'BBG Data'!A:A,'BBG Data'!V:V)</f>
        <v>62141848294.782158</v>
      </c>
      <c r="O516">
        <v>83</v>
      </c>
      <c r="P516" s="2">
        <f>P515-P515*Q516/360*_xlfn.XLOOKUP(A516,'BBG Data'!A:A,'BBG Data'!AF:AF)</f>
        <v>49738449.821299545</v>
      </c>
      <c r="Q516" s="2">
        <v>423</v>
      </c>
      <c r="R516" s="21">
        <v>4804666695</v>
      </c>
      <c r="S516" s="2">
        <f>S515-S515*T516/360*_xlfn.XLOOKUP('Tether Assets'!A516,'BBG Data'!A:A,'BBG Data'!AB:AB)</f>
        <v>41239313.286205493</v>
      </c>
      <c r="T516" s="2">
        <v>137</v>
      </c>
      <c r="U516" s="21">
        <f t="shared" si="46"/>
        <v>3772433767</v>
      </c>
      <c r="V516" s="2">
        <f t="shared" ref="V516:V579" si="49">U516+S516+R516+P516+N516+M516+K516+J516+I516+H516+E516+B516</f>
        <v>96497062605.988449</v>
      </c>
      <c r="W516" s="25">
        <f t="shared" ref="W516:W579" si="50">(I516+J516)/V516</f>
        <v>0.10109831556998367</v>
      </c>
      <c r="X516" s="2">
        <f t="shared" ref="X516:X579" si="51">N516/V516</f>
        <v>0.64397657935471431</v>
      </c>
      <c r="Y516" s="13">
        <f>USDT_FinalReserves!G515/USDT_FinalReserves!$F515</f>
        <v>5.6277259340165676E-2</v>
      </c>
      <c r="Z516" s="2">
        <v>103680812159.16418</v>
      </c>
      <c r="AA516" s="2">
        <v>97845940204.683899</v>
      </c>
    </row>
    <row r="517" spans="1:27" s="2" customFormat="1" x14ac:dyDescent="0.3">
      <c r="A517" s="1">
        <v>45348</v>
      </c>
      <c r="B517">
        <v>0</v>
      </c>
      <c r="C517" s="20">
        <v>63852.253582991827</v>
      </c>
      <c r="D517" s="20">
        <f>_xlfn.XLOOKUP(A517,'BBG Data'!A:A,'BBG Data'!B:B)</f>
        <v>54656.39</v>
      </c>
      <c r="E517" s="21">
        <f t="shared" si="47"/>
        <v>3489933674.2108984</v>
      </c>
      <c r="F517" s="21">
        <v>1703814.692338268</v>
      </c>
      <c r="G517">
        <f>_xlfn.XLOOKUP(A517,'BBG Data'!A:A,'BBG Data'!C:C)</f>
        <v>2031.24</v>
      </c>
      <c r="H517" s="2">
        <f t="shared" si="48"/>
        <v>3460856555.6651835</v>
      </c>
      <c r="I517" s="21">
        <v>394746540</v>
      </c>
      <c r="J517" s="2">
        <f>J516-$J$1*J516*_xlfn.XLOOKUP(A517,'BBG Data'!A:A,'BBG Data'!F:F)</f>
        <v>9360943946.9166908</v>
      </c>
      <c r="K517" s="2">
        <f>K516-K516*L517/360*_xlfn.XLOOKUP(A517,'BBG Data'!A:A,'BBG Data'!J:J)</f>
        <v>813873700.01314998</v>
      </c>
      <c r="L517" s="2">
        <v>90</v>
      </c>
      <c r="M517" s="2">
        <f>M516-M516*$M$1*_xlfn.XLOOKUP(A517,'BBG Data'!A:A,'BBG Data'!F:F)</f>
        <v>8342582460.5146675</v>
      </c>
      <c r="N517" s="2">
        <f>N516-N516*O517/360*_xlfn.XLOOKUP('Tether Assets'!A517,'BBG Data'!A:A,'BBG Data'!V:V)</f>
        <v>62084539701.354744</v>
      </c>
      <c r="O517">
        <v>83</v>
      </c>
      <c r="P517" s="2">
        <f>P516-P516*Q517/360*_xlfn.XLOOKUP(A517,'BBG Data'!A:A,'BBG Data'!AF:AF)</f>
        <v>47692956.072398596</v>
      </c>
      <c r="Q517" s="2">
        <v>423</v>
      </c>
      <c r="R517" s="21">
        <v>4804666695</v>
      </c>
      <c r="S517" s="2">
        <f>S516-S516*T517/360*_xlfn.XLOOKUP('Tether Assets'!A517,'BBG Data'!A:A,'BBG Data'!AB:AB)</f>
        <v>41231466.361316301</v>
      </c>
      <c r="T517" s="2">
        <v>137</v>
      </c>
      <c r="U517" s="21">
        <f t="shared" si="46"/>
        <v>3772433767</v>
      </c>
      <c r="V517" s="2">
        <f t="shared" si="49"/>
        <v>96613501463.109024</v>
      </c>
      <c r="W517" s="25">
        <f t="shared" si="50"/>
        <v>0.10097647160259285</v>
      </c>
      <c r="X517" s="2">
        <f t="shared" si="51"/>
        <v>0.64260728325907068</v>
      </c>
      <c r="Y517" s="13">
        <f>USDT_FinalReserves!G516/USDT_FinalReserves!$F516</f>
        <v>5.7284880764445656E-2</v>
      </c>
      <c r="Z517" s="2">
        <v>103855387729.95897</v>
      </c>
      <c r="AA517" s="2">
        <v>97906044227.102997</v>
      </c>
    </row>
    <row r="518" spans="1:27" s="2" customFormat="1" x14ac:dyDescent="0.3">
      <c r="A518" s="1">
        <v>45349</v>
      </c>
      <c r="B518">
        <v>0</v>
      </c>
      <c r="C518" s="20">
        <v>63852.253582991827</v>
      </c>
      <c r="D518" s="20">
        <f>_xlfn.XLOOKUP(A518,'BBG Data'!A:A,'BBG Data'!B:B)</f>
        <v>56731.14</v>
      </c>
      <c r="E518" s="21">
        <f t="shared" si="47"/>
        <v>3622411137.332211</v>
      </c>
      <c r="F518" s="21">
        <v>1703814.692338268</v>
      </c>
      <c r="G518">
        <f>_xlfn.XLOOKUP(A518,'BBG Data'!A:A,'BBG Data'!C:C)</f>
        <v>2030.48</v>
      </c>
      <c r="H518" s="2">
        <f t="shared" si="48"/>
        <v>3459561656.4990067</v>
      </c>
      <c r="I518" s="21">
        <v>394746540</v>
      </c>
      <c r="J518" s="2">
        <f>J517-$J$1*J517*_xlfn.XLOOKUP(A518,'BBG Data'!A:A,'BBG Data'!F:F)</f>
        <v>9360943946.9166908</v>
      </c>
      <c r="K518" s="2">
        <f>K517-K517*L518/360*_xlfn.XLOOKUP(A518,'BBG Data'!A:A,'BBG Data'!J:J)</f>
        <v>812785143.93938243</v>
      </c>
      <c r="L518" s="2">
        <v>90</v>
      </c>
      <c r="M518" s="2">
        <f>M517-M517*$M$1*_xlfn.XLOOKUP(A518,'BBG Data'!A:A,'BBG Data'!F:F)</f>
        <v>8342582460.5146675</v>
      </c>
      <c r="N518" s="2">
        <f>N517-N517*O518/360*_xlfn.XLOOKUP('Tether Assets'!A518,'BBG Data'!A:A,'BBG Data'!V:V)</f>
        <v>62442388089.911171</v>
      </c>
      <c r="O518">
        <v>83</v>
      </c>
      <c r="P518" s="2">
        <f>P517-P517*Q518/360*_xlfn.XLOOKUP(A518,'BBG Data'!A:A,'BBG Data'!AF:AF)</f>
        <v>48253348.306249268</v>
      </c>
      <c r="Q518" s="2">
        <v>423</v>
      </c>
      <c r="R518" s="21">
        <v>4804666695</v>
      </c>
      <c r="S518" s="2">
        <f>S517-S517*T518/360*_xlfn.XLOOKUP('Tether Assets'!A518,'BBG Data'!A:A,'BBG Data'!AB:AB)</f>
        <v>41250295.397621296</v>
      </c>
      <c r="T518" s="2">
        <v>137</v>
      </c>
      <c r="U518" s="21">
        <f t="shared" si="46"/>
        <v>3772433767</v>
      </c>
      <c r="V518" s="2">
        <f t="shared" si="49"/>
        <v>97102023080.816986</v>
      </c>
      <c r="W518" s="25">
        <f t="shared" si="50"/>
        <v>0.10046845758092118</v>
      </c>
      <c r="X518" s="2">
        <f t="shared" si="51"/>
        <v>0.64305959967426252</v>
      </c>
      <c r="Y518" s="13">
        <f>USDT_FinalReserves!G517/USDT_FinalReserves!$F517</f>
        <v>6.0895882675129742E-2</v>
      </c>
      <c r="Z518" s="2">
        <v>104524780435.34081</v>
      </c>
      <c r="AA518" s="2">
        <v>98159651669.306595</v>
      </c>
    </row>
    <row r="519" spans="1:27" s="2" customFormat="1" x14ac:dyDescent="0.3">
      <c r="A519" s="1">
        <v>45350</v>
      </c>
      <c r="B519">
        <v>0</v>
      </c>
      <c r="C519" s="20">
        <v>63852.253582991827</v>
      </c>
      <c r="D519" s="20">
        <f>_xlfn.XLOOKUP(A519,'BBG Data'!A:A,'BBG Data'!B:B)</f>
        <v>60550.68</v>
      </c>
      <c r="E519" s="21">
        <f t="shared" si="47"/>
        <v>3866297373.9825916</v>
      </c>
      <c r="F519" s="21">
        <v>1703814.692338268</v>
      </c>
      <c r="G519">
        <f>_xlfn.XLOOKUP(A519,'BBG Data'!A:A,'BBG Data'!C:C)</f>
        <v>2034.55</v>
      </c>
      <c r="H519" s="2">
        <f t="shared" si="48"/>
        <v>3466496182.296823</v>
      </c>
      <c r="I519" s="21">
        <v>394746540</v>
      </c>
      <c r="J519" s="2">
        <f>J518-$J$1*J518*_xlfn.XLOOKUP(A519,'BBG Data'!A:A,'BBG Data'!F:F)</f>
        <v>9360943946.9166908</v>
      </c>
      <c r="K519" s="2">
        <f>K518-K518*L519/360*_xlfn.XLOOKUP(A519,'BBG Data'!A:A,'BBG Data'!J:J)</f>
        <v>813173248.8456136</v>
      </c>
      <c r="L519" s="2">
        <v>90</v>
      </c>
      <c r="M519" s="2">
        <f>M518-M518*$M$1*_xlfn.XLOOKUP(A519,'BBG Data'!A:A,'BBG Data'!F:F)</f>
        <v>8342582460.5146675</v>
      </c>
      <c r="N519" s="2">
        <f>N518-N518*O519/360*_xlfn.XLOOKUP('Tether Assets'!A519,'BBG Data'!A:A,'BBG Data'!V:V)</f>
        <v>62298423695.148323</v>
      </c>
      <c r="O519">
        <v>83</v>
      </c>
      <c r="P519" s="2">
        <f>P518-P518*Q519/360*_xlfn.XLOOKUP(A519,'BBG Data'!A:A,'BBG Data'!AF:AF)</f>
        <v>49217208.938666619</v>
      </c>
      <c r="Q519" s="2">
        <v>423</v>
      </c>
      <c r="R519" s="21">
        <v>4804666695</v>
      </c>
      <c r="S519" s="2">
        <f>S518-S518*T519/360*_xlfn.XLOOKUP('Tether Assets'!A519,'BBG Data'!A:A,'BBG Data'!AB:AB)</f>
        <v>41085466.092261642</v>
      </c>
      <c r="T519" s="2">
        <v>137</v>
      </c>
      <c r="U519" s="21">
        <f t="shared" si="46"/>
        <v>3772433767</v>
      </c>
      <c r="V519" s="2">
        <f t="shared" si="49"/>
        <v>97210066584.735641</v>
      </c>
      <c r="W519" s="25">
        <f t="shared" si="50"/>
        <v>0.10035679255926538</v>
      </c>
      <c r="X519" s="2">
        <f t="shared" si="51"/>
        <v>0.6408639134183115</v>
      </c>
      <c r="Y519" s="13">
        <f>USDT_FinalReserves!G518/USDT_FinalReserves!$F518</f>
        <v>5.7196385923432444E-2</v>
      </c>
      <c r="Z519" s="2">
        <v>104351657126.8726</v>
      </c>
      <c r="AA519" s="2">
        <v>98383119474.094299</v>
      </c>
    </row>
    <row r="520" spans="1:27" s="2" customFormat="1" x14ac:dyDescent="0.3">
      <c r="A520" s="1">
        <v>45351</v>
      </c>
      <c r="B520">
        <v>0</v>
      </c>
      <c r="C520" s="20">
        <v>63852.253582991827</v>
      </c>
      <c r="D520" s="20">
        <f>_xlfn.XLOOKUP(A520,'BBG Data'!A:A,'BBG Data'!B:B)</f>
        <v>61430.64</v>
      </c>
      <c r="E520" s="21">
        <f t="shared" si="47"/>
        <v>3922484803.0454812</v>
      </c>
      <c r="F520" s="21">
        <v>1703814.692338268</v>
      </c>
      <c r="G520">
        <f>_xlfn.XLOOKUP(A520,'BBG Data'!A:A,'BBG Data'!C:C)</f>
        <v>2044.3</v>
      </c>
      <c r="H520" s="2">
        <f t="shared" si="48"/>
        <v>3483108375.547121</v>
      </c>
      <c r="I520" s="21">
        <v>394746540</v>
      </c>
      <c r="J520" s="2">
        <f>J519-$J$1*J519*_xlfn.XLOOKUP(A520,'BBG Data'!A:A,'BBG Data'!F:F)</f>
        <v>9360683920.6959438</v>
      </c>
      <c r="K520" s="2">
        <f>K519-K519*L520/360*_xlfn.XLOOKUP(A520,'BBG Data'!A:A,'BBG Data'!J:J)</f>
        <v>814744706.14900768</v>
      </c>
      <c r="L520" s="2">
        <v>90</v>
      </c>
      <c r="M520" s="2">
        <f>M519-M519*$M$1*_xlfn.XLOOKUP(A520,'BBG Data'!A:A,'BBG Data'!F:F)</f>
        <v>8342118983.7113056</v>
      </c>
      <c r="N520" s="2">
        <f>N519-N519*O520/360*_xlfn.XLOOKUP('Tether Assets'!A520,'BBG Data'!A:A,'BBG Data'!V:V)</f>
        <v>62499509162.742096</v>
      </c>
      <c r="O520">
        <v>83</v>
      </c>
      <c r="P520" s="2">
        <f>P519-P519*Q520/360*_xlfn.XLOOKUP(A520,'BBG Data'!A:A,'BBG Data'!AF:AF)</f>
        <v>49390699.600175425</v>
      </c>
      <c r="Q520" s="2">
        <v>423</v>
      </c>
      <c r="R520" s="21">
        <v>4804666695</v>
      </c>
      <c r="S520" s="2">
        <f>S519-S519*T520/360*_xlfn.XLOOKUP('Tether Assets'!A520,'BBG Data'!A:A,'BBG Data'!AB:AB)</f>
        <v>40979146.03611844</v>
      </c>
      <c r="T520" s="2">
        <v>137</v>
      </c>
      <c r="U520" s="21">
        <f t="shared" si="46"/>
        <v>3772433767</v>
      </c>
      <c r="V520" s="2">
        <f t="shared" si="49"/>
        <v>97484866799.527237</v>
      </c>
      <c r="W520" s="25">
        <f t="shared" si="50"/>
        <v>0.10007122931970046</v>
      </c>
      <c r="X520" s="2">
        <f t="shared" si="51"/>
        <v>0.64112011653325862</v>
      </c>
      <c r="Y520" s="13">
        <f>USDT_FinalReserves!G519/USDT_FinalReserves!$F519</f>
        <v>5.8807974398594337E-2</v>
      </c>
      <c r="Z520" s="2">
        <v>104557451057.54774</v>
      </c>
      <c r="AA520" s="2">
        <v>98408639152.573196</v>
      </c>
    </row>
    <row r="521" spans="1:27" s="2" customFormat="1" x14ac:dyDescent="0.3">
      <c r="A521" s="1">
        <v>45352</v>
      </c>
      <c r="B521">
        <v>0</v>
      </c>
      <c r="C521" s="20">
        <v>63852.253582991827</v>
      </c>
      <c r="D521" s="20">
        <f>_xlfn.XLOOKUP(A521,'BBG Data'!A:A,'BBG Data'!B:B)</f>
        <v>62589.24</v>
      </c>
      <c r="E521" s="21">
        <f t="shared" si="47"/>
        <v>3996464024.0467353</v>
      </c>
      <c r="F521" s="21">
        <v>1703814.692338268</v>
      </c>
      <c r="G521">
        <f>_xlfn.XLOOKUP(A521,'BBG Data'!A:A,'BBG Data'!C:C)</f>
        <v>2082.92</v>
      </c>
      <c r="H521" s="2">
        <f t="shared" si="48"/>
        <v>3548909698.9652252</v>
      </c>
      <c r="I521" s="21">
        <v>394746540</v>
      </c>
      <c r="J521" s="2">
        <f>J520-$J$1*J520*_xlfn.XLOOKUP(A521,'BBG Data'!A:A,'BBG Data'!F:F)</f>
        <v>9360943939.6937408</v>
      </c>
      <c r="K521" s="2">
        <f>K520-K520*L521/360*_xlfn.XLOOKUP(A521,'BBG Data'!A:A,'BBG Data'!J:J)</f>
        <v>815233552.97269702</v>
      </c>
      <c r="L521" s="2">
        <v>90</v>
      </c>
      <c r="M521" s="2">
        <f>M520-M520*$M$1*_xlfn.XLOOKUP(A521,'BBG Data'!A:A,'BBG Data'!F:F)</f>
        <v>8342582434.7659559</v>
      </c>
      <c r="N521" s="2">
        <f>N520-N520*O521/360*_xlfn.XLOOKUP('Tether Assets'!A521,'BBG Data'!A:A,'BBG Data'!V:V)</f>
        <v>62600376426.140862</v>
      </c>
      <c r="O521">
        <v>83</v>
      </c>
      <c r="P521" s="2">
        <f>P520-P520*Q521/360*_xlfn.XLOOKUP(A521,'BBG Data'!A:A,'BBG Data'!AF:AF)</f>
        <v>52814709.849957548</v>
      </c>
      <c r="Q521" s="2">
        <v>423</v>
      </c>
      <c r="R521" s="21">
        <v>4804666695</v>
      </c>
      <c r="S521" s="2">
        <f>S520-S520*T521/360*_xlfn.XLOOKUP('Tether Assets'!A521,'BBG Data'!A:A,'BBG Data'!AB:AB)</f>
        <v>42125366.900037035</v>
      </c>
      <c r="T521" s="2">
        <v>137</v>
      </c>
      <c r="U521" s="21">
        <f t="shared" si="46"/>
        <v>3772433767</v>
      </c>
      <c r="V521" s="2">
        <f t="shared" si="49"/>
        <v>97731297155.33522</v>
      </c>
      <c r="W521" s="25">
        <f t="shared" si="50"/>
        <v>9.9821559353580835E-2</v>
      </c>
      <c r="X521" s="2">
        <f t="shared" si="51"/>
        <v>0.64053561395632685</v>
      </c>
      <c r="Y521" s="13">
        <f>USDT_FinalReserves!G520/USDT_FinalReserves!$F520</f>
        <v>5.8527280016816501E-2</v>
      </c>
      <c r="Z521" s="2">
        <v>104964404388.6281</v>
      </c>
      <c r="AA521" s="2">
        <v>98821123301.176498</v>
      </c>
    </row>
    <row r="522" spans="1:27" s="2" customFormat="1" x14ac:dyDescent="0.3">
      <c r="A522" s="1">
        <v>45353</v>
      </c>
      <c r="B522">
        <v>0</v>
      </c>
      <c r="C522" s="20">
        <v>63852.253582991827</v>
      </c>
      <c r="D522" s="20">
        <f>_xlfn.XLOOKUP(A522,'BBG Data'!A:A,'BBG Data'!B:B)</f>
        <v>61971.26</v>
      </c>
      <c r="E522" s="21">
        <f t="shared" si="47"/>
        <v>3957004608.3775182</v>
      </c>
      <c r="F522" s="21">
        <v>1703814.692338268</v>
      </c>
      <c r="G522">
        <f>_xlfn.XLOOKUP(A522,'BBG Data'!A:A,'BBG Data'!C:C)</f>
        <v>2082.92</v>
      </c>
      <c r="H522" s="2">
        <f t="shared" si="48"/>
        <v>3548909698.9652252</v>
      </c>
      <c r="I522" s="21">
        <v>394746540</v>
      </c>
      <c r="J522" s="2">
        <f>J521-$J$1*J521*_xlfn.XLOOKUP(A522,'BBG Data'!A:A,'BBG Data'!F:F)</f>
        <v>9360943939.6937408</v>
      </c>
      <c r="K522" s="2">
        <f>K521-K521*L522/360*_xlfn.XLOOKUP(A522,'BBG Data'!A:A,'BBG Data'!J:J)</f>
        <v>815233552.97269702</v>
      </c>
      <c r="L522" s="2">
        <v>90</v>
      </c>
      <c r="M522" s="2">
        <f>M521-M521*$M$1*_xlfn.XLOOKUP(A522,'BBG Data'!A:A,'BBG Data'!F:F)</f>
        <v>8342582434.7659559</v>
      </c>
      <c r="N522" s="2">
        <f>N521-N521*O522/360*_xlfn.XLOOKUP('Tether Assets'!A522,'BBG Data'!A:A,'BBG Data'!V:V)</f>
        <v>62600376426.140862</v>
      </c>
      <c r="O522">
        <v>83</v>
      </c>
      <c r="P522" s="2">
        <f>P521-P521*Q522/360*_xlfn.XLOOKUP(A522,'BBG Data'!A:A,'BBG Data'!AF:AF)</f>
        <v>52814709.849957548</v>
      </c>
      <c r="Q522" s="2">
        <v>423</v>
      </c>
      <c r="R522" s="21">
        <v>4804666695</v>
      </c>
      <c r="S522" s="2">
        <f>S521-S521*T522/360*_xlfn.XLOOKUP('Tether Assets'!A522,'BBG Data'!A:A,'BBG Data'!AB:AB)</f>
        <v>42125366.900037035</v>
      </c>
      <c r="T522" s="2">
        <v>137</v>
      </c>
      <c r="U522" s="21">
        <f t="shared" si="46"/>
        <v>3772433767</v>
      </c>
      <c r="V522" s="2">
        <f t="shared" si="49"/>
        <v>97691837739.666</v>
      </c>
      <c r="W522" s="25">
        <f t="shared" si="50"/>
        <v>9.9861879000487055E-2</v>
      </c>
      <c r="X522" s="2">
        <f t="shared" si="51"/>
        <v>0.64079433732182844</v>
      </c>
      <c r="Y522" s="13">
        <f>USDT_FinalReserves!G521/USDT_FinalReserves!$F521</f>
        <v>5.576610861539729E-2</v>
      </c>
      <c r="Z522" s="2">
        <v>105137787938.9986</v>
      </c>
      <c r="AA522" s="2">
        <v>99274662637.209793</v>
      </c>
    </row>
    <row r="523" spans="1:27" s="2" customFormat="1" x14ac:dyDescent="0.3">
      <c r="A523" s="1">
        <v>45354</v>
      </c>
      <c r="B523">
        <v>0</v>
      </c>
      <c r="C523" s="20">
        <v>63852.253582991827</v>
      </c>
      <c r="D523" s="20">
        <f>_xlfn.XLOOKUP(A523,'BBG Data'!A:A,'BBG Data'!B:B)</f>
        <v>62855.02</v>
      </c>
      <c r="E523" s="21">
        <f t="shared" si="47"/>
        <v>4013434676.0040226</v>
      </c>
      <c r="F523" s="21">
        <v>1703814.692338268</v>
      </c>
      <c r="G523">
        <f>_xlfn.XLOOKUP(A523,'BBG Data'!A:A,'BBG Data'!C:C)</f>
        <v>2082.92</v>
      </c>
      <c r="H523" s="2">
        <f t="shared" si="48"/>
        <v>3548909698.9652252</v>
      </c>
      <c r="I523" s="21">
        <v>394746540</v>
      </c>
      <c r="J523" s="2">
        <f>J522-$J$1*J522*_xlfn.XLOOKUP(A523,'BBG Data'!A:A,'BBG Data'!F:F)</f>
        <v>9360943939.6937408</v>
      </c>
      <c r="K523" s="2">
        <f>K522-K522*L523/360*_xlfn.XLOOKUP(A523,'BBG Data'!A:A,'BBG Data'!J:J)</f>
        <v>815233552.97269702</v>
      </c>
      <c r="L523" s="2">
        <v>90</v>
      </c>
      <c r="M523" s="2">
        <f>M522-M522*$M$1*_xlfn.XLOOKUP(A523,'BBG Data'!A:A,'BBG Data'!F:F)</f>
        <v>8342582434.7659559</v>
      </c>
      <c r="N523" s="2">
        <f>N522-N522*O523/360*_xlfn.XLOOKUP('Tether Assets'!A523,'BBG Data'!A:A,'BBG Data'!V:V)</f>
        <v>62600376426.140862</v>
      </c>
      <c r="O523">
        <v>83</v>
      </c>
      <c r="P523" s="2">
        <f>P522-P522*Q523/360*_xlfn.XLOOKUP(A523,'BBG Data'!A:A,'BBG Data'!AF:AF)</f>
        <v>52814709.849957548</v>
      </c>
      <c r="Q523" s="2">
        <v>423</v>
      </c>
      <c r="R523" s="21">
        <v>4804666695</v>
      </c>
      <c r="S523" s="2">
        <f>S522-S522*T523/360*_xlfn.XLOOKUP('Tether Assets'!A523,'BBG Data'!A:A,'BBG Data'!AB:AB)</f>
        <v>42125366.900037035</v>
      </c>
      <c r="T523" s="2">
        <v>137</v>
      </c>
      <c r="U523" s="21">
        <f t="shared" si="46"/>
        <v>3772433767</v>
      </c>
      <c r="V523" s="2">
        <f t="shared" si="49"/>
        <v>97748267807.292511</v>
      </c>
      <c r="W523" s="25">
        <f t="shared" si="50"/>
        <v>9.9804228745278264E-2</v>
      </c>
      <c r="X523" s="2">
        <f t="shared" si="51"/>
        <v>0.6404244067992636</v>
      </c>
      <c r="Y523" s="13">
        <f>USDT_FinalReserves!G522/USDT_FinalReserves!$F522</f>
        <v>5.6692233021933928E-2</v>
      </c>
      <c r="Z523" s="2">
        <v>105200756943.37558</v>
      </c>
      <c r="AA523" s="2">
        <v>99236691116.657898</v>
      </c>
    </row>
    <row r="524" spans="1:27" s="2" customFormat="1" x14ac:dyDescent="0.3">
      <c r="A524" s="1">
        <v>45355</v>
      </c>
      <c r="B524">
        <v>0</v>
      </c>
      <c r="C524" s="20">
        <v>63852.253582991827</v>
      </c>
      <c r="D524" s="20">
        <f>_xlfn.XLOOKUP(A524,'BBG Data'!A:A,'BBG Data'!B:B)</f>
        <v>67494.73</v>
      </c>
      <c r="E524" s="21">
        <f t="shared" si="47"/>
        <v>4309690615.4755659</v>
      </c>
      <c r="F524" s="21">
        <v>1703814.692338268</v>
      </c>
      <c r="G524">
        <f>_xlfn.XLOOKUP(A524,'BBG Data'!A:A,'BBG Data'!C:C)</f>
        <v>2114.48</v>
      </c>
      <c r="H524" s="2">
        <f t="shared" si="48"/>
        <v>3602682090.6554213</v>
      </c>
      <c r="I524" s="21">
        <v>394746540</v>
      </c>
      <c r="J524" s="2">
        <f>J523-$J$1*J523*_xlfn.XLOOKUP(A524,'BBG Data'!A:A,'BBG Data'!F:F)</f>
        <v>9360943939.6937408</v>
      </c>
      <c r="K524" s="2">
        <f>K523-K523*L524/360*_xlfn.XLOOKUP(A524,'BBG Data'!A:A,'BBG Data'!J:J)</f>
        <v>816733582.71016681</v>
      </c>
      <c r="L524" s="2">
        <v>90</v>
      </c>
      <c r="M524" s="2">
        <f>M523-M523*$M$1*_xlfn.XLOOKUP(A524,'BBG Data'!A:A,'BBG Data'!F:F)</f>
        <v>8342582434.7659559</v>
      </c>
      <c r="N524" s="2">
        <f>N523-N523*O524/360*_xlfn.XLOOKUP('Tether Assets'!A524,'BBG Data'!A:A,'BBG Data'!V:V)</f>
        <v>62542644967.881195</v>
      </c>
      <c r="O524">
        <v>83</v>
      </c>
      <c r="P524" s="2">
        <f>P523-P523*Q524/360*_xlfn.XLOOKUP(A524,'BBG Data'!A:A,'BBG Data'!AF:AF)</f>
        <v>49898017.498493657</v>
      </c>
      <c r="Q524" s="2">
        <v>423</v>
      </c>
      <c r="R524" s="21">
        <v>4804666695</v>
      </c>
      <c r="S524" s="2">
        <f>S523-S523*T524/360*_xlfn.XLOOKUP('Tether Assets'!A524,'BBG Data'!A:A,'BBG Data'!AB:AB)</f>
        <v>41607564.230399936</v>
      </c>
      <c r="T524" s="2">
        <v>137</v>
      </c>
      <c r="U524" s="21">
        <f t="shared" si="46"/>
        <v>3772433767</v>
      </c>
      <c r="V524" s="2">
        <f t="shared" si="49"/>
        <v>98038630214.91095</v>
      </c>
      <c r="W524" s="25">
        <f t="shared" si="50"/>
        <v>9.9508637139342368E-2</v>
      </c>
      <c r="X524" s="2">
        <f t="shared" si="51"/>
        <v>0.63793878832028927</v>
      </c>
      <c r="Y524" s="13">
        <f>USDT_FinalReserves!G523/USDT_FinalReserves!$F523</f>
        <v>5.8942768803804377E-2</v>
      </c>
      <c r="Z524" s="2">
        <v>105793927789.49359</v>
      </c>
      <c r="AA524" s="2">
        <v>99558140762.951096</v>
      </c>
    </row>
    <row r="525" spans="1:27" s="2" customFormat="1" x14ac:dyDescent="0.3">
      <c r="A525" s="1">
        <v>45356</v>
      </c>
      <c r="B525">
        <v>0</v>
      </c>
      <c r="C525" s="20">
        <v>63852.253582991827</v>
      </c>
      <c r="D525" s="20">
        <f>_xlfn.XLOOKUP(A525,'BBG Data'!A:A,'BBG Data'!B:B)</f>
        <v>63330.43</v>
      </c>
      <c r="E525" s="21">
        <f t="shared" si="47"/>
        <v>4043790675.8799133</v>
      </c>
      <c r="F525" s="21">
        <v>1703814.692338268</v>
      </c>
      <c r="G525">
        <f>_xlfn.XLOOKUP(A525,'BBG Data'!A:A,'BBG Data'!C:C)</f>
        <v>2128.04</v>
      </c>
      <c r="H525" s="2">
        <f t="shared" si="48"/>
        <v>3625785817.8835278</v>
      </c>
      <c r="I525" s="21">
        <v>394746540</v>
      </c>
      <c r="J525" s="2">
        <f>J524-$J$1*J524*_xlfn.XLOOKUP(A525,'BBG Data'!A:A,'BBG Data'!F:F)</f>
        <v>9360943939.6937408</v>
      </c>
      <c r="K525" s="2">
        <f>K524-K524*L525/360*_xlfn.XLOOKUP(A525,'BBG Data'!A:A,'BBG Data'!J:J)</f>
        <v>816196580.37953484</v>
      </c>
      <c r="L525" s="2">
        <v>90</v>
      </c>
      <c r="M525" s="2">
        <f>M524-M524*$M$1*_xlfn.XLOOKUP(A525,'BBG Data'!A:A,'BBG Data'!F:F)</f>
        <v>8342582434.7659559</v>
      </c>
      <c r="N525" s="2">
        <f>N524-N524*O525/360*_xlfn.XLOOKUP('Tether Assets'!A525,'BBG Data'!A:A,'BBG Data'!V:V)</f>
        <v>62672420956.189552</v>
      </c>
      <c r="O525">
        <v>83</v>
      </c>
      <c r="P525" s="2">
        <f>P524-P524*Q525/360*_xlfn.XLOOKUP(A525,'BBG Data'!A:A,'BBG Data'!AF:AF)</f>
        <v>52419114.832605056</v>
      </c>
      <c r="Q525" s="2">
        <v>423</v>
      </c>
      <c r="R525" s="21">
        <v>4804666695</v>
      </c>
      <c r="S525" s="2">
        <f>S524-S524*T525/360*_xlfn.XLOOKUP('Tether Assets'!A525,'BBG Data'!A:A,'BBG Data'!AB:AB)</f>
        <v>41830823.485466227</v>
      </c>
      <c r="T525" s="2">
        <v>137</v>
      </c>
      <c r="U525" s="21">
        <f t="shared" ref="U525:U550" si="52">3772433767</f>
        <v>3772433767</v>
      </c>
      <c r="V525" s="2">
        <f t="shared" si="49"/>
        <v>97927817345.110306</v>
      </c>
      <c r="W525" s="25">
        <f t="shared" si="50"/>
        <v>9.9621238828528413E-2</v>
      </c>
      <c r="X525" s="2">
        <f t="shared" si="51"/>
        <v>0.63998588608713525</v>
      </c>
      <c r="Y525" s="13">
        <f>USDT_FinalReserves!G524/USDT_FinalReserves!$F524</f>
        <v>5.5079304964138515E-2</v>
      </c>
      <c r="Z525" s="2">
        <v>105410053791.43118</v>
      </c>
      <c r="AA525" s="2">
        <v>99604141292.366699</v>
      </c>
    </row>
    <row r="526" spans="1:27" s="2" customFormat="1" x14ac:dyDescent="0.3">
      <c r="A526" s="1">
        <v>45357</v>
      </c>
      <c r="B526">
        <v>0</v>
      </c>
      <c r="C526" s="20">
        <v>63852.253582991827</v>
      </c>
      <c r="D526" s="20">
        <f>_xlfn.XLOOKUP(A526,'BBG Data'!A:A,'BBG Data'!B:B)</f>
        <v>66481.259999999995</v>
      </c>
      <c r="E526" s="21">
        <f t="shared" si="47"/>
        <v>4244978272.0368109</v>
      </c>
      <c r="F526" s="21">
        <v>1703814.692338268</v>
      </c>
      <c r="G526">
        <f>_xlfn.XLOOKUP(A526,'BBG Data'!A:A,'BBG Data'!C:C)</f>
        <v>2148.1799999999998</v>
      </c>
      <c r="H526" s="2">
        <f t="shared" si="48"/>
        <v>3660100645.7872205</v>
      </c>
      <c r="I526" s="21">
        <v>394746540</v>
      </c>
      <c r="J526" s="2">
        <f>J525-$J$1*J525*_xlfn.XLOOKUP(A526,'BBG Data'!A:A,'BBG Data'!F:F)</f>
        <v>9360943939.6937408</v>
      </c>
      <c r="K526" s="2">
        <f>K525-K525*L526/360*_xlfn.XLOOKUP(A526,'BBG Data'!A:A,'BBG Data'!J:J)</f>
        <v>816574071.2979604</v>
      </c>
      <c r="L526" s="2">
        <v>90</v>
      </c>
      <c r="M526" s="2">
        <f>M525-M525*$M$1*_xlfn.XLOOKUP(A526,'BBG Data'!A:A,'BBG Data'!F:F)</f>
        <v>8342582434.7659559</v>
      </c>
      <c r="N526" s="2">
        <f>N525-N525*O526/360*_xlfn.XLOOKUP('Tether Assets'!A526,'BBG Data'!A:A,'BBG Data'!V:V)</f>
        <v>62397880934.389801</v>
      </c>
      <c r="O526">
        <v>83</v>
      </c>
      <c r="P526" s="2">
        <f>P525-P525*Q526/360*_xlfn.XLOOKUP(A526,'BBG Data'!A:A,'BBG Data'!AF:AF)</f>
        <v>51618412.853537023</v>
      </c>
      <c r="Q526" s="2">
        <v>423</v>
      </c>
      <c r="R526" s="21">
        <v>4804666695</v>
      </c>
      <c r="S526" s="2">
        <f>S525-S525*T526/360*_xlfn.XLOOKUP('Tether Assets'!A526,'BBG Data'!A:A,'BBG Data'!AB:AB)</f>
        <v>41657306.905713871</v>
      </c>
      <c r="T526" s="2">
        <v>137</v>
      </c>
      <c r="U526" s="21">
        <f t="shared" si="52"/>
        <v>3772433767</v>
      </c>
      <c r="V526" s="2">
        <f t="shared" si="49"/>
        <v>97888183019.730728</v>
      </c>
      <c r="W526" s="25">
        <f t="shared" si="50"/>
        <v>9.9661574857583632E-2</v>
      </c>
      <c r="X526" s="2">
        <f t="shared" si="51"/>
        <v>0.63744038360393962</v>
      </c>
      <c r="Y526" s="13">
        <f>USDT_FinalReserves!G525/USDT_FinalReserves!$F525</f>
        <v>5.576518680193112E-2</v>
      </c>
      <c r="Z526" s="2">
        <v>106377971426.04488</v>
      </c>
      <c r="AA526" s="2">
        <v>100445783977.86099</v>
      </c>
    </row>
    <row r="527" spans="1:27" s="2" customFormat="1" x14ac:dyDescent="0.3">
      <c r="A527" s="1">
        <v>45358</v>
      </c>
      <c r="B527">
        <v>0</v>
      </c>
      <c r="C527" s="20">
        <v>63852.253582991827</v>
      </c>
      <c r="D527" s="20">
        <f>_xlfn.XLOOKUP(A527,'BBG Data'!A:A,'BBG Data'!B:B)</f>
        <v>67332.89</v>
      </c>
      <c r="E527" s="21">
        <f t="shared" si="47"/>
        <v>4299356766.7556944</v>
      </c>
      <c r="F527" s="21">
        <v>1703814.692338268</v>
      </c>
      <c r="G527">
        <f>_xlfn.XLOOKUP(A527,'BBG Data'!A:A,'BBG Data'!C:C)</f>
        <v>2159.98</v>
      </c>
      <c r="H527" s="2">
        <f t="shared" si="48"/>
        <v>3680205659.1568122</v>
      </c>
      <c r="I527" s="21">
        <v>394746540</v>
      </c>
      <c r="J527" s="2">
        <f>J526-$J$1*J526*_xlfn.XLOOKUP(A527,'BBG Data'!A:A,'BBG Data'!F:F)</f>
        <v>9360943939.6937408</v>
      </c>
      <c r="K527" s="2">
        <f>K526-K526*L527/360*_xlfn.XLOOKUP(A527,'BBG Data'!A:A,'BBG Data'!J:J)</f>
        <v>817251827.77713764</v>
      </c>
      <c r="L527" s="2">
        <v>90</v>
      </c>
      <c r="M527" s="2">
        <f>M526-M526*$M$1*_xlfn.XLOOKUP(A527,'BBG Data'!A:A,'BBG Data'!F:F)</f>
        <v>8342582434.7659559</v>
      </c>
      <c r="N527" s="2">
        <f>N526-N526*O527/360*_xlfn.XLOOKUP('Tether Assets'!A527,'BBG Data'!A:A,'BBG Data'!V:V)</f>
        <v>62441039468.702759</v>
      </c>
      <c r="O527">
        <v>83</v>
      </c>
      <c r="P527" s="2">
        <f>P526-P526*Q527/360*_xlfn.XLOOKUP(A527,'BBG Data'!A:A,'BBG Data'!AF:AF)</f>
        <v>53013400.460903846</v>
      </c>
      <c r="Q527" s="2">
        <v>423</v>
      </c>
      <c r="R527" s="21">
        <v>4804666695</v>
      </c>
      <c r="S527" s="2">
        <f>S526-S526*T527/360*_xlfn.XLOOKUP('Tether Assets'!A527,'BBG Data'!A:A,'BBG Data'!AB:AB)</f>
        <v>41960097.669547722</v>
      </c>
      <c r="T527" s="2">
        <v>137</v>
      </c>
      <c r="U527" s="21">
        <f t="shared" si="52"/>
        <v>3772433767</v>
      </c>
      <c r="V527" s="2">
        <f t="shared" si="49"/>
        <v>98008200596.982544</v>
      </c>
      <c r="W527" s="25">
        <f t="shared" si="50"/>
        <v>9.9539532613295387E-2</v>
      </c>
      <c r="X527" s="2">
        <f t="shared" si="51"/>
        <v>0.63710015170531742</v>
      </c>
      <c r="Y527" s="13">
        <f>USDT_FinalReserves!G526/USDT_FinalReserves!$F526</f>
        <v>5.7303157470505878E-2</v>
      </c>
      <c r="Z527" s="2">
        <v>106634773767.44995</v>
      </c>
      <c r="AA527" s="2">
        <v>100524264534.422</v>
      </c>
    </row>
    <row r="528" spans="1:27" s="2" customFormat="1" x14ac:dyDescent="0.3">
      <c r="A528" s="1">
        <v>45359</v>
      </c>
      <c r="B528">
        <v>0</v>
      </c>
      <c r="C528" s="20">
        <v>63852.253582991827</v>
      </c>
      <c r="D528" s="20">
        <f>_xlfn.XLOOKUP(A528,'BBG Data'!A:A,'BBG Data'!B:B)</f>
        <v>68398.850000000006</v>
      </c>
      <c r="E528" s="21">
        <f t="shared" si="47"/>
        <v>4367420714.9850206</v>
      </c>
      <c r="F528" s="21">
        <v>1703814.692338268</v>
      </c>
      <c r="G528">
        <f>_xlfn.XLOOKUP(A528,'BBG Data'!A:A,'BBG Data'!C:C)</f>
        <v>2178.9499999999998</v>
      </c>
      <c r="H528" s="2">
        <f t="shared" si="48"/>
        <v>3712527023.8704686</v>
      </c>
      <c r="I528" s="21">
        <v>394746540</v>
      </c>
      <c r="J528" s="2">
        <f>J527-$J$1*J527*_xlfn.XLOOKUP(A528,'BBG Data'!A:A,'BBG Data'!F:F)</f>
        <v>9360943939.6937408</v>
      </c>
      <c r="K528" s="2">
        <f>K527-K527*L528/360*_xlfn.XLOOKUP(A528,'BBG Data'!A:A,'BBG Data'!J:J)</f>
        <v>817329466.70077658</v>
      </c>
      <c r="L528" s="2">
        <v>90</v>
      </c>
      <c r="M528" s="2">
        <f>M527-M527*$M$1*_xlfn.XLOOKUP(A528,'BBG Data'!A:A,'BBG Data'!F:F)</f>
        <v>8342582434.7659559</v>
      </c>
      <c r="N528" s="2">
        <f>N527-N527*O528/360*_xlfn.XLOOKUP('Tether Assets'!A528,'BBG Data'!A:A,'BBG Data'!V:V)</f>
        <v>62455435597.246933</v>
      </c>
      <c r="O528">
        <v>83</v>
      </c>
      <c r="P528" s="2">
        <f>P527-P527*Q528/360*_xlfn.XLOOKUP(A528,'BBG Data'!A:A,'BBG Data'!AF:AF)</f>
        <v>53574017.170777924</v>
      </c>
      <c r="Q528" s="2">
        <v>423</v>
      </c>
      <c r="R528" s="21">
        <v>4804666695</v>
      </c>
      <c r="S528" s="2">
        <f>S527-S527*T528/360*_xlfn.XLOOKUP('Tether Assets'!A528,'BBG Data'!A:A,'BBG Data'!AB:AB)</f>
        <v>42566887.304180115</v>
      </c>
      <c r="T528" s="2">
        <v>137</v>
      </c>
      <c r="U528" s="21">
        <f t="shared" si="52"/>
        <v>3772433767</v>
      </c>
      <c r="V528" s="2">
        <f t="shared" si="49"/>
        <v>98124227083.737854</v>
      </c>
      <c r="W528" s="25">
        <f t="shared" si="50"/>
        <v>9.9421832605808655E-2</v>
      </c>
      <c r="X528" s="2">
        <f t="shared" si="51"/>
        <v>0.63649352920709712</v>
      </c>
      <c r="Y528" s="13">
        <f>USDT_FinalReserves!G527/USDT_FinalReserves!$F527</f>
        <v>5.726340066321263E-2</v>
      </c>
      <c r="Z528" s="2">
        <v>106945754747.65886</v>
      </c>
      <c r="AA528" s="2">
        <v>100821677144.314</v>
      </c>
    </row>
    <row r="529" spans="1:27" s="2" customFormat="1" x14ac:dyDescent="0.3">
      <c r="A529" s="1">
        <v>45360</v>
      </c>
      <c r="B529">
        <v>0</v>
      </c>
      <c r="C529" s="20">
        <v>63852.253582991827</v>
      </c>
      <c r="D529" s="20">
        <f>_xlfn.XLOOKUP(A529,'BBG Data'!A:A,'BBG Data'!B:B)</f>
        <v>68532.100000000006</v>
      </c>
      <c r="E529" s="21">
        <f t="shared" si="47"/>
        <v>4375929027.7749548</v>
      </c>
      <c r="F529" s="21">
        <v>1703814.692338268</v>
      </c>
      <c r="G529">
        <f>_xlfn.XLOOKUP(A529,'BBG Data'!A:A,'BBG Data'!C:C)</f>
        <v>2178.9499999999998</v>
      </c>
      <c r="H529" s="2">
        <f t="shared" si="48"/>
        <v>3712527023.8704686</v>
      </c>
      <c r="I529" s="21">
        <v>394746540</v>
      </c>
      <c r="J529" s="2">
        <f>J528-$J$1*J528*_xlfn.XLOOKUP(A529,'BBG Data'!A:A,'BBG Data'!F:F)</f>
        <v>9360943939.6937408</v>
      </c>
      <c r="K529" s="2">
        <f>K528-K528*L529/360*_xlfn.XLOOKUP(A529,'BBG Data'!A:A,'BBG Data'!J:J)</f>
        <v>817329466.70077658</v>
      </c>
      <c r="L529" s="2">
        <v>90</v>
      </c>
      <c r="M529" s="2">
        <f>M528-M528*$M$1*_xlfn.XLOOKUP(A529,'BBG Data'!A:A,'BBG Data'!F:F)</f>
        <v>8342582434.7659559</v>
      </c>
      <c r="N529" s="2">
        <f>N528-N528*O529/360*_xlfn.XLOOKUP('Tether Assets'!A529,'BBG Data'!A:A,'BBG Data'!V:V)</f>
        <v>62455435597.246933</v>
      </c>
      <c r="O529">
        <v>83</v>
      </c>
      <c r="P529" s="2">
        <f>P528-P528*Q529/360*_xlfn.XLOOKUP(A529,'BBG Data'!A:A,'BBG Data'!AF:AF)</f>
        <v>53574017.170777924</v>
      </c>
      <c r="Q529" s="2">
        <v>423</v>
      </c>
      <c r="R529" s="21">
        <v>4804666695</v>
      </c>
      <c r="S529" s="2">
        <f>S528-S528*T529/360*_xlfn.XLOOKUP('Tether Assets'!A529,'BBG Data'!A:A,'BBG Data'!AB:AB)</f>
        <v>42566887.304180115</v>
      </c>
      <c r="T529" s="2">
        <v>137</v>
      </c>
      <c r="U529" s="21">
        <f t="shared" si="52"/>
        <v>3772433767</v>
      </c>
      <c r="V529" s="2">
        <f t="shared" si="49"/>
        <v>98132735396.527786</v>
      </c>
      <c r="W529" s="25">
        <f t="shared" si="50"/>
        <v>9.941321252560259E-2</v>
      </c>
      <c r="X529" s="2">
        <f t="shared" si="51"/>
        <v>0.63643834389086829</v>
      </c>
      <c r="Y529" s="13">
        <f>USDT_FinalReserves!G528/USDT_FinalReserves!$F528</f>
        <v>5.6229180949765055E-2</v>
      </c>
      <c r="Z529" s="2">
        <v>107275176597.15651</v>
      </c>
      <c r="AA529" s="2">
        <v>101243181280.85699</v>
      </c>
    </row>
    <row r="530" spans="1:27" s="2" customFormat="1" x14ac:dyDescent="0.3">
      <c r="A530" s="1">
        <v>45361</v>
      </c>
      <c r="B530">
        <v>0</v>
      </c>
      <c r="C530" s="20">
        <v>63852.253582991827</v>
      </c>
      <c r="D530" s="20">
        <f>_xlfn.XLOOKUP(A530,'BBG Data'!A:A,'BBG Data'!B:B)</f>
        <v>69430.41</v>
      </c>
      <c r="E530" s="21">
        <f t="shared" si="47"/>
        <v>4433288145.6910915</v>
      </c>
      <c r="F530" s="21">
        <v>1703814.692338268</v>
      </c>
      <c r="G530">
        <f>_xlfn.XLOOKUP(A530,'BBG Data'!A:A,'BBG Data'!C:C)</f>
        <v>2178.9499999999998</v>
      </c>
      <c r="H530" s="2">
        <f t="shared" si="48"/>
        <v>3712527023.8704686</v>
      </c>
      <c r="I530" s="21">
        <v>394746540</v>
      </c>
      <c r="J530" s="2">
        <f>J529-$J$1*J529*_xlfn.XLOOKUP(A530,'BBG Data'!A:A,'BBG Data'!F:F)</f>
        <v>9360943939.6937408</v>
      </c>
      <c r="K530" s="2">
        <f>K529-K529*L530/360*_xlfn.XLOOKUP(A530,'BBG Data'!A:A,'BBG Data'!J:J)</f>
        <v>817329466.70077658</v>
      </c>
      <c r="L530" s="2">
        <v>90</v>
      </c>
      <c r="M530" s="2">
        <f>M529-M529*$M$1*_xlfn.XLOOKUP(A530,'BBG Data'!A:A,'BBG Data'!F:F)</f>
        <v>8342582434.7659559</v>
      </c>
      <c r="N530" s="2">
        <f>N529-N529*O530/360*_xlfn.XLOOKUP('Tether Assets'!A530,'BBG Data'!A:A,'BBG Data'!V:V)</f>
        <v>62455435597.246933</v>
      </c>
      <c r="O530">
        <v>83</v>
      </c>
      <c r="P530" s="2">
        <f>P529-P529*Q530/360*_xlfn.XLOOKUP(A530,'BBG Data'!A:A,'BBG Data'!AF:AF)</f>
        <v>53574017.170777924</v>
      </c>
      <c r="Q530" s="2">
        <v>423</v>
      </c>
      <c r="R530" s="21">
        <v>4804666695</v>
      </c>
      <c r="S530" s="2">
        <f>S529-S529*T530/360*_xlfn.XLOOKUP('Tether Assets'!A530,'BBG Data'!A:A,'BBG Data'!AB:AB)</f>
        <v>42566887.304180115</v>
      </c>
      <c r="T530" s="2">
        <v>137</v>
      </c>
      <c r="U530" s="21">
        <f t="shared" si="52"/>
        <v>3772433767</v>
      </c>
      <c r="V530" s="2">
        <f t="shared" si="49"/>
        <v>98190094514.443924</v>
      </c>
      <c r="W530" s="25">
        <f t="shared" si="50"/>
        <v>9.9355138906182264E-2</v>
      </c>
      <c r="X530" s="2">
        <f t="shared" si="51"/>
        <v>0.63606655952510194</v>
      </c>
      <c r="Y530" s="13">
        <f>USDT_FinalReserves!G529/USDT_FinalReserves!$F529</f>
        <v>5.6698711693410932E-2</v>
      </c>
      <c r="Z530" s="2">
        <v>107934695159.48376</v>
      </c>
      <c r="AA530" s="2">
        <v>101814936996.92</v>
      </c>
    </row>
    <row r="531" spans="1:27" s="2" customFormat="1" x14ac:dyDescent="0.3">
      <c r="A531" s="1">
        <v>45362</v>
      </c>
      <c r="B531">
        <v>0</v>
      </c>
      <c r="C531" s="20">
        <v>63852.253582991827</v>
      </c>
      <c r="D531" s="20">
        <f>_xlfn.XLOOKUP(A531,'BBG Data'!A:A,'BBG Data'!B:B)</f>
        <v>72115.850000000006</v>
      </c>
      <c r="E531" s="21">
        <f t="shared" si="47"/>
        <v>4604759541.5530014</v>
      </c>
      <c r="F531" s="21">
        <v>1703814.692338268</v>
      </c>
      <c r="G531">
        <f>_xlfn.XLOOKUP(A531,'BBG Data'!A:A,'BBG Data'!C:C)</f>
        <v>2182.75</v>
      </c>
      <c r="H531" s="2">
        <f t="shared" si="48"/>
        <v>3719001519.7013545</v>
      </c>
      <c r="I531" s="21">
        <v>394746540</v>
      </c>
      <c r="J531" s="2">
        <f>J530-$J$1*J530*_xlfn.XLOOKUP(A531,'BBG Data'!A:A,'BBG Data'!F:F)</f>
        <v>9360943939.6937408</v>
      </c>
      <c r="K531" s="2">
        <f>K530-K530*L531/360*_xlfn.XLOOKUP(A531,'BBG Data'!A:A,'BBG Data'!J:J)</f>
        <v>818526854.36949313</v>
      </c>
      <c r="L531" s="2">
        <v>90</v>
      </c>
      <c r="M531" s="2">
        <f>M530-M530*$M$1*_xlfn.XLOOKUP(A531,'BBG Data'!A:A,'BBG Data'!F:F)</f>
        <v>8342582434.7659559</v>
      </c>
      <c r="N531" s="2">
        <f>N530-N530*O531/360*_xlfn.XLOOKUP('Tether Assets'!A531,'BBG Data'!A:A,'BBG Data'!V:V)</f>
        <v>62268242777.776283</v>
      </c>
      <c r="O531">
        <v>83</v>
      </c>
      <c r="P531" s="2">
        <f>P530-P530*Q531/360*_xlfn.XLOOKUP(A531,'BBG Data'!A:A,'BBG Data'!AF:AF)</f>
        <v>51496684.654980987</v>
      </c>
      <c r="Q531" s="2">
        <v>423</v>
      </c>
      <c r="R531" s="21">
        <v>4804666695</v>
      </c>
      <c r="S531" s="2">
        <f>S530-S530*T531/360*_xlfn.XLOOKUP('Tether Assets'!A531,'BBG Data'!A:A,'BBG Data'!AB:AB)</f>
        <v>41684038.237356059</v>
      </c>
      <c r="T531" s="2">
        <v>137</v>
      </c>
      <c r="U531" s="21">
        <f t="shared" si="52"/>
        <v>3772433767</v>
      </c>
      <c r="V531" s="2">
        <f t="shared" si="49"/>
        <v>98179084792.752167</v>
      </c>
      <c r="W531" s="25">
        <f t="shared" si="50"/>
        <v>9.9366280509613505E-2</v>
      </c>
      <c r="X531" s="2">
        <f t="shared" si="51"/>
        <v>0.63423124089228711</v>
      </c>
      <c r="Y531" s="13">
        <f>USDT_FinalReserves!G530/USDT_FinalReserves!$F530</f>
        <v>5.6041504097584148E-2</v>
      </c>
      <c r="Z531" s="2">
        <v>108370832508.8853</v>
      </c>
      <c r="AA531" s="2">
        <v>102297568054.78</v>
      </c>
    </row>
    <row r="532" spans="1:27" s="2" customFormat="1" x14ac:dyDescent="0.3">
      <c r="A532" s="1">
        <v>45363</v>
      </c>
      <c r="B532">
        <v>0</v>
      </c>
      <c r="C532" s="20">
        <v>63852.253582991827</v>
      </c>
      <c r="D532" s="20">
        <f>_xlfn.XLOOKUP(A532,'BBG Data'!A:A,'BBG Data'!B:B)</f>
        <v>71063.39</v>
      </c>
      <c r="E532" s="21">
        <f t="shared" si="47"/>
        <v>4537557598.7470455</v>
      </c>
      <c r="F532" s="21">
        <v>1703814.692338268</v>
      </c>
      <c r="G532">
        <f>_xlfn.XLOOKUP(A532,'BBG Data'!A:A,'BBG Data'!C:C)</f>
        <v>2158.34</v>
      </c>
      <c r="H532" s="2">
        <f t="shared" si="48"/>
        <v>3677411403.0613775</v>
      </c>
      <c r="I532" s="21">
        <v>394746540</v>
      </c>
      <c r="J532" s="2">
        <f>J531-$J$1*J531*_xlfn.XLOOKUP(A532,'BBG Data'!A:A,'BBG Data'!F:F)</f>
        <v>9360943939.6937408</v>
      </c>
      <c r="K532" s="2">
        <f>K531-K531*L532/360*_xlfn.XLOOKUP(A532,'BBG Data'!A:A,'BBG Data'!J:J)</f>
        <v>816443703.52512276</v>
      </c>
      <c r="L532" s="2">
        <v>90</v>
      </c>
      <c r="M532" s="2">
        <f>M531-M531*$M$1*_xlfn.XLOOKUP(A532,'BBG Data'!A:A,'BBG Data'!F:F)</f>
        <v>8342582434.7659559</v>
      </c>
      <c r="N532" s="2">
        <f>N531-N531*O532/360*_xlfn.XLOOKUP('Tether Assets'!A532,'BBG Data'!A:A,'BBG Data'!V:V)</f>
        <v>62368736802.92598</v>
      </c>
      <c r="O532">
        <v>83</v>
      </c>
      <c r="P532" s="2">
        <f>P531-P531*Q532/360*_xlfn.XLOOKUP(A532,'BBG Data'!A:A,'BBG Data'!AF:AF)</f>
        <v>49136849.080666505</v>
      </c>
      <c r="Q532" s="2">
        <v>423</v>
      </c>
      <c r="R532" s="21">
        <v>4804666695</v>
      </c>
      <c r="S532" s="2">
        <f>S531-S531*T532/360*_xlfn.XLOOKUP('Tether Assets'!A532,'BBG Data'!A:A,'BBG Data'!AB:AB)</f>
        <v>41776044.172865525</v>
      </c>
      <c r="T532" s="2">
        <v>137</v>
      </c>
      <c r="U532" s="21">
        <f t="shared" si="52"/>
        <v>3772433767</v>
      </c>
      <c r="V532" s="2">
        <f t="shared" si="49"/>
        <v>98166435777.972733</v>
      </c>
      <c r="W532" s="25">
        <f t="shared" si="50"/>
        <v>9.9379084127680942E-2</v>
      </c>
      <c r="X532" s="2">
        <f t="shared" si="51"/>
        <v>0.63533667397264015</v>
      </c>
      <c r="Y532" s="13">
        <f>USDT_FinalReserves!G531/USDT_FinalReserves!$F531</f>
        <v>5.6025728950757886E-2</v>
      </c>
      <c r="Z532" s="2">
        <v>108091887460.37479</v>
      </c>
      <c r="AA532" s="2">
        <v>102035960671.744</v>
      </c>
    </row>
    <row r="533" spans="1:27" s="2" customFormat="1" x14ac:dyDescent="0.3">
      <c r="A533" s="1">
        <v>45364</v>
      </c>
      <c r="B533">
        <v>0</v>
      </c>
      <c r="C533" s="20">
        <v>63852.253582991827</v>
      </c>
      <c r="D533" s="20">
        <f>_xlfn.XLOOKUP(A533,'BBG Data'!A:A,'BBG Data'!B:B)</f>
        <v>73157.289999999994</v>
      </c>
      <c r="E533" s="21">
        <f t="shared" si="47"/>
        <v>4671257832.5244713</v>
      </c>
      <c r="F533" s="21">
        <v>1703814.692338268</v>
      </c>
      <c r="G533">
        <f>_xlfn.XLOOKUP(A533,'BBG Data'!A:A,'BBG Data'!C:C)</f>
        <v>2174.41</v>
      </c>
      <c r="H533" s="2">
        <f t="shared" si="48"/>
        <v>3704791705.167253</v>
      </c>
      <c r="I533" s="21">
        <v>394746540</v>
      </c>
      <c r="J533" s="2">
        <f>J532-$J$1*J532*_xlfn.XLOOKUP(A533,'BBG Data'!A:A,'BBG Data'!F:F)</f>
        <v>9360943939.6937408</v>
      </c>
      <c r="K533" s="2">
        <f>K532-K532*L533/360*_xlfn.XLOOKUP(A533,'BBG Data'!A:A,'BBG Data'!J:J)</f>
        <v>815604807.61975074</v>
      </c>
      <c r="L533" s="2">
        <v>90</v>
      </c>
      <c r="M533" s="2">
        <f>M532-M532*$M$1*_xlfn.XLOOKUP(A533,'BBG Data'!A:A,'BBG Data'!F:F)</f>
        <v>8342582434.7659559</v>
      </c>
      <c r="N533" s="2">
        <f>N532-N532*O533/360*_xlfn.XLOOKUP('Tether Assets'!A533,'BBG Data'!A:A,'BBG Data'!V:V)</f>
        <v>62253701132.822807</v>
      </c>
      <c r="O533">
        <v>83</v>
      </c>
      <c r="P533" s="2">
        <f>P532-P532*Q533/360*_xlfn.XLOOKUP(A533,'BBG Data'!A:A,'BBG Data'!AF:AF)</f>
        <v>47231567.757563643</v>
      </c>
      <c r="Q533" s="2">
        <v>423</v>
      </c>
      <c r="R533" s="21">
        <v>4804666695</v>
      </c>
      <c r="S533" s="2">
        <f>S532-S532*T533/360*_xlfn.XLOOKUP('Tether Assets'!A533,'BBG Data'!A:A,'BBG Data'!AB:AB)</f>
        <v>41597985.389035389</v>
      </c>
      <c r="T533" s="2">
        <v>137</v>
      </c>
      <c r="U533" s="21">
        <f t="shared" si="52"/>
        <v>3772433767</v>
      </c>
      <c r="V533" s="2">
        <f t="shared" si="49"/>
        <v>98209558407.740585</v>
      </c>
      <c r="W533" s="25">
        <f t="shared" si="50"/>
        <v>9.9335447973308746E-2</v>
      </c>
      <c r="X533" s="2">
        <f t="shared" si="51"/>
        <v>0.63388637666368075</v>
      </c>
      <c r="Y533" s="13">
        <f>USDT_FinalReserves!G532/USDT_FinalReserves!$F532</f>
        <v>5.6561781245588784E-2</v>
      </c>
      <c r="Z533" s="2">
        <v>108554743833.14</v>
      </c>
      <c r="AA533" s="2">
        <v>102414694159.27901</v>
      </c>
    </row>
    <row r="534" spans="1:27" s="2" customFormat="1" x14ac:dyDescent="0.3">
      <c r="A534" s="1">
        <v>45365</v>
      </c>
      <c r="B534">
        <v>0</v>
      </c>
      <c r="C534" s="20">
        <v>63852.253582991827</v>
      </c>
      <c r="D534" s="20">
        <f>_xlfn.XLOOKUP(A534,'BBG Data'!A:A,'BBG Data'!B:B)</f>
        <v>70681.39</v>
      </c>
      <c r="E534" s="21">
        <f t="shared" si="47"/>
        <v>4513166037.8783426</v>
      </c>
      <c r="F534" s="21">
        <v>1703814.692338268</v>
      </c>
      <c r="G534">
        <f>_xlfn.XLOOKUP(A534,'BBG Data'!A:A,'BBG Data'!C:C)</f>
        <v>2162.19</v>
      </c>
      <c r="H534" s="2">
        <f t="shared" si="48"/>
        <v>3683971089.6268797</v>
      </c>
      <c r="I534" s="21">
        <v>394746540</v>
      </c>
      <c r="J534" s="2">
        <f>J533-$J$1*J533*_xlfn.XLOOKUP(A534,'BBG Data'!A:A,'BBG Data'!F:F)</f>
        <v>9360943939.6937408</v>
      </c>
      <c r="K534" s="2">
        <f>K533-K533*L534/360*_xlfn.XLOOKUP(A534,'BBG Data'!A:A,'BBG Data'!J:J)</f>
        <v>815549754.29523647</v>
      </c>
      <c r="L534" s="2">
        <v>90</v>
      </c>
      <c r="M534" s="2">
        <f>M533-M533*$M$1*_xlfn.XLOOKUP(A534,'BBG Data'!A:A,'BBG Data'!F:F)</f>
        <v>8342582434.7659559</v>
      </c>
      <c r="N534" s="2">
        <f>N533-N533*O534/360*_xlfn.XLOOKUP('Tether Assets'!A534,'BBG Data'!A:A,'BBG Data'!V:V)</f>
        <v>62239348196.172737</v>
      </c>
      <c r="O534">
        <v>83</v>
      </c>
      <c r="P534" s="2">
        <f>P533-P533*Q534/360*_xlfn.XLOOKUP(A534,'BBG Data'!A:A,'BBG Data'!AF:AF)</f>
        <v>45455660.809879251</v>
      </c>
      <c r="Q534" s="2">
        <v>423</v>
      </c>
      <c r="R534" s="21">
        <v>4804666695</v>
      </c>
      <c r="S534" s="2">
        <f>S533-S533*T534/360*_xlfn.XLOOKUP('Tether Assets'!A534,'BBG Data'!A:A,'BBG Data'!AB:AB)</f>
        <v>40714652.16929923</v>
      </c>
      <c r="T534" s="2">
        <v>137</v>
      </c>
      <c r="U534" s="21">
        <f t="shared" si="52"/>
        <v>3772433767</v>
      </c>
      <c r="V534" s="2">
        <f t="shared" si="49"/>
        <v>98013578767.412079</v>
      </c>
      <c r="W534" s="25">
        <f t="shared" si="50"/>
        <v>9.9534070711203834E-2</v>
      </c>
      <c r="X534" s="2">
        <f t="shared" si="51"/>
        <v>0.63500740386051802</v>
      </c>
      <c r="Y534" s="13">
        <f>USDT_FinalReserves!G533/USDT_FinalReserves!$F533</f>
        <v>5.4260099232409674E-2</v>
      </c>
      <c r="Z534" s="2">
        <v>108653489975.69695</v>
      </c>
      <c r="AA534" s="2">
        <v>102757940827.668</v>
      </c>
    </row>
    <row r="535" spans="1:27" s="2" customFormat="1" x14ac:dyDescent="0.3">
      <c r="A535" s="1">
        <v>45366</v>
      </c>
      <c r="B535">
        <v>0</v>
      </c>
      <c r="C535" s="20">
        <v>63852.253582991827</v>
      </c>
      <c r="D535" s="20">
        <f>_xlfn.XLOOKUP(A535,'BBG Data'!A:A,'BBG Data'!B:B)</f>
        <v>67859.14</v>
      </c>
      <c r="E535" s="21">
        <f t="shared" si="47"/>
        <v>4332959015.2037439</v>
      </c>
      <c r="F535" s="21">
        <v>1703814.692338268</v>
      </c>
      <c r="G535">
        <f>_xlfn.XLOOKUP(A535,'BBG Data'!A:A,'BBG Data'!C:C)</f>
        <v>2155.9</v>
      </c>
      <c r="H535" s="2">
        <f t="shared" si="48"/>
        <v>3673254095.2120724</v>
      </c>
      <c r="I535" s="21">
        <v>394746540</v>
      </c>
      <c r="J535" s="2">
        <f>J534-$J$1*J534*_xlfn.XLOOKUP(A535,'BBG Data'!A:A,'BBG Data'!F:F)</f>
        <v>9360943939.6937408</v>
      </c>
      <c r="K535" s="2">
        <f>K534-K534*L535/360*_xlfn.XLOOKUP(A535,'BBG Data'!A:A,'BBG Data'!J:J)</f>
        <v>815521210.05383611</v>
      </c>
      <c r="L535" s="2">
        <v>90</v>
      </c>
      <c r="M535" s="2">
        <f>M534-M534*$M$1*_xlfn.XLOOKUP(A535,'BBG Data'!A:A,'BBG Data'!F:F)</f>
        <v>8342582434.7659559</v>
      </c>
      <c r="N535" s="2">
        <f>N534-N534*O535/360*_xlfn.XLOOKUP('Tether Assets'!A535,'BBG Data'!A:A,'BBG Data'!V:V)</f>
        <v>62325445961.177444</v>
      </c>
      <c r="O535">
        <v>83</v>
      </c>
      <c r="P535" s="2">
        <f>P534-P534*Q535/360*_xlfn.XLOOKUP(A535,'BBG Data'!A:A,'BBG Data'!AF:AF)</f>
        <v>45135198.401169591</v>
      </c>
      <c r="Q535" s="2">
        <v>423</v>
      </c>
      <c r="R535" s="21">
        <v>4804666695</v>
      </c>
      <c r="S535" s="2">
        <f>S534-S534*T535/360*_xlfn.XLOOKUP('Tether Assets'!A535,'BBG Data'!A:A,'BBG Data'!AB:AB)</f>
        <v>40768881.824063614</v>
      </c>
      <c r="T535" s="2">
        <v>137</v>
      </c>
      <c r="U535" s="21">
        <f t="shared" si="52"/>
        <v>3772433767</v>
      </c>
      <c r="V535" s="2">
        <f t="shared" si="49"/>
        <v>97908457738.332031</v>
      </c>
      <c r="W535" s="25">
        <f t="shared" si="50"/>
        <v>9.9640937106440619E-2</v>
      </c>
      <c r="X535" s="2">
        <f t="shared" si="51"/>
        <v>0.63656856007013252</v>
      </c>
      <c r="Y535" s="13">
        <f>USDT_FinalReserves!G534/USDT_FinalReserves!$F534</f>
        <v>5.5133964001932219E-2</v>
      </c>
      <c r="Z535" s="2">
        <v>108936685348.12642</v>
      </c>
      <c r="AA535" s="2">
        <v>102930574059.653</v>
      </c>
    </row>
    <row r="536" spans="1:27" s="2" customFormat="1" x14ac:dyDescent="0.3">
      <c r="A536" s="1">
        <v>45367</v>
      </c>
      <c r="B536">
        <v>0</v>
      </c>
      <c r="C536" s="20">
        <v>63852.253582991827</v>
      </c>
      <c r="D536" s="20">
        <f>_xlfn.XLOOKUP(A536,'BBG Data'!A:A,'BBG Data'!B:B)</f>
        <v>67096.539999999994</v>
      </c>
      <c r="E536" s="21">
        <f t="shared" si="47"/>
        <v>4284265286.6213541</v>
      </c>
      <c r="F536" s="21">
        <v>1703814.692338268</v>
      </c>
      <c r="G536">
        <f>_xlfn.XLOOKUP(A536,'BBG Data'!A:A,'BBG Data'!C:C)</f>
        <v>2155.9</v>
      </c>
      <c r="H536" s="2">
        <f t="shared" si="48"/>
        <v>3673254095.2120724</v>
      </c>
      <c r="I536" s="21">
        <v>394746540</v>
      </c>
      <c r="J536" s="2">
        <f>J535-$J$1*J535*_xlfn.XLOOKUP(A536,'BBG Data'!A:A,'BBG Data'!F:F)</f>
        <v>9360943939.6937408</v>
      </c>
      <c r="K536" s="2">
        <f>K535-K535*L536/360*_xlfn.XLOOKUP(A536,'BBG Data'!A:A,'BBG Data'!J:J)</f>
        <v>815521210.05383611</v>
      </c>
      <c r="L536" s="2">
        <v>90</v>
      </c>
      <c r="M536" s="2">
        <f>M535-M535*$M$1*_xlfn.XLOOKUP(A536,'BBG Data'!A:A,'BBG Data'!F:F)</f>
        <v>8342582434.7659559</v>
      </c>
      <c r="N536" s="2">
        <f>N535-N535*O536/360*_xlfn.XLOOKUP('Tether Assets'!A536,'BBG Data'!A:A,'BBG Data'!V:V)</f>
        <v>62325445961.177444</v>
      </c>
      <c r="O536">
        <v>83</v>
      </c>
      <c r="P536" s="2">
        <f>P535-P535*Q536/360*_xlfn.XLOOKUP(A536,'BBG Data'!A:A,'BBG Data'!AF:AF)</f>
        <v>45135198.401169591</v>
      </c>
      <c r="Q536" s="2">
        <v>423</v>
      </c>
      <c r="R536" s="21">
        <v>4804666695</v>
      </c>
      <c r="S536" s="2">
        <f>S535-S535*T536/360*_xlfn.XLOOKUP('Tether Assets'!A536,'BBG Data'!A:A,'BBG Data'!AB:AB)</f>
        <v>40768881.824063614</v>
      </c>
      <c r="T536" s="2">
        <v>137</v>
      </c>
      <c r="U536" s="21">
        <f t="shared" si="52"/>
        <v>3772433767</v>
      </c>
      <c r="V536" s="2">
        <f t="shared" si="49"/>
        <v>97859764009.749634</v>
      </c>
      <c r="W536" s="25">
        <f t="shared" si="50"/>
        <v>9.9690517123276479E-2</v>
      </c>
      <c r="X536" s="2">
        <f t="shared" si="51"/>
        <v>0.63688530819436728</v>
      </c>
      <c r="Y536" s="13">
        <f>USDT_FinalReserves!G535/USDT_FinalReserves!$F535</f>
        <v>5.5677698318305005E-2</v>
      </c>
      <c r="Z536" s="2">
        <v>109468288849.34384</v>
      </c>
      <c r="AA536" s="2">
        <v>103373346487.369</v>
      </c>
    </row>
    <row r="537" spans="1:27" s="2" customFormat="1" x14ac:dyDescent="0.3">
      <c r="A537" s="1">
        <v>45368</v>
      </c>
      <c r="B537">
        <v>0</v>
      </c>
      <c r="C537" s="20">
        <v>63852.253582991827</v>
      </c>
      <c r="D537" s="20">
        <f>_xlfn.XLOOKUP(A537,'BBG Data'!A:A,'BBG Data'!B:B)</f>
        <v>68271.210000000006</v>
      </c>
      <c r="E537" s="21">
        <f t="shared" si="47"/>
        <v>4359270613.3376875</v>
      </c>
      <c r="F537" s="21">
        <v>1703814.692338268</v>
      </c>
      <c r="G537">
        <f>_xlfn.XLOOKUP(A537,'BBG Data'!A:A,'BBG Data'!C:C)</f>
        <v>2155.9</v>
      </c>
      <c r="H537" s="2">
        <f t="shared" si="48"/>
        <v>3673254095.2120724</v>
      </c>
      <c r="I537" s="21">
        <v>394746540</v>
      </c>
      <c r="J537" s="2">
        <f>J536-$J$1*J536*_xlfn.XLOOKUP(A537,'BBG Data'!A:A,'BBG Data'!F:F)</f>
        <v>9360943939.6937408</v>
      </c>
      <c r="K537" s="2">
        <f>K536-K536*L537/360*_xlfn.XLOOKUP(A537,'BBG Data'!A:A,'BBG Data'!J:J)</f>
        <v>815521210.05383611</v>
      </c>
      <c r="L537" s="2">
        <v>90</v>
      </c>
      <c r="M537" s="2">
        <f>M536-M536*$M$1*_xlfn.XLOOKUP(A537,'BBG Data'!A:A,'BBG Data'!F:F)</f>
        <v>8342582434.7659559</v>
      </c>
      <c r="N537" s="2">
        <f>N536-N536*O537/360*_xlfn.XLOOKUP('Tether Assets'!A537,'BBG Data'!A:A,'BBG Data'!V:V)</f>
        <v>62325445961.177444</v>
      </c>
      <c r="O537">
        <v>83</v>
      </c>
      <c r="P537" s="2">
        <f>P536-P536*Q537/360*_xlfn.XLOOKUP(A537,'BBG Data'!A:A,'BBG Data'!AF:AF)</f>
        <v>45135198.401169591</v>
      </c>
      <c r="Q537" s="2">
        <v>423</v>
      </c>
      <c r="R537" s="21">
        <v>4804666695</v>
      </c>
      <c r="S537" s="2">
        <f>S536-S536*T537/360*_xlfn.XLOOKUP('Tether Assets'!A537,'BBG Data'!A:A,'BBG Data'!AB:AB)</f>
        <v>40768881.824063614</v>
      </c>
      <c r="T537" s="2">
        <v>137</v>
      </c>
      <c r="U537" s="21">
        <f t="shared" si="52"/>
        <v>3772433767</v>
      </c>
      <c r="V537" s="2">
        <f t="shared" si="49"/>
        <v>97934769336.465973</v>
      </c>
      <c r="W537" s="25">
        <f t="shared" si="50"/>
        <v>9.9614167121555811E-2</v>
      </c>
      <c r="X537" s="2">
        <f t="shared" si="51"/>
        <v>0.63639753668129173</v>
      </c>
      <c r="Y537" s="13">
        <f>USDT_FinalReserves!G536/USDT_FinalReserves!$F536</f>
        <v>5.6870215628178726E-2</v>
      </c>
      <c r="Z537" s="2">
        <v>109123352948.27739</v>
      </c>
      <c r="AA537" s="2">
        <v>102917484336.039</v>
      </c>
    </row>
    <row r="538" spans="1:27" s="2" customFormat="1" x14ac:dyDescent="0.3">
      <c r="A538" s="1">
        <v>45369</v>
      </c>
      <c r="B538">
        <v>0</v>
      </c>
      <c r="C538" s="20">
        <v>63852.253582991827</v>
      </c>
      <c r="D538" s="20">
        <f>_xlfn.XLOOKUP(A538,'BBG Data'!A:A,'BBG Data'!B:B)</f>
        <v>67352.39</v>
      </c>
      <c r="E538" s="21">
        <f t="shared" si="47"/>
        <v>4300601885.7005625</v>
      </c>
      <c r="F538" s="21">
        <v>1703814.692338268</v>
      </c>
      <c r="G538">
        <f>_xlfn.XLOOKUP(A538,'BBG Data'!A:A,'BBG Data'!C:C)</f>
        <v>2160.36</v>
      </c>
      <c r="H538" s="2">
        <f t="shared" si="48"/>
        <v>3680853108.7399011</v>
      </c>
      <c r="I538" s="21">
        <v>394746540</v>
      </c>
      <c r="J538" s="2">
        <f>J537-$J$1*J537*_xlfn.XLOOKUP(A538,'BBG Data'!A:A,'BBG Data'!F:F)</f>
        <v>9360943939.6937408</v>
      </c>
      <c r="K538" s="2">
        <f>K537-K537*L538/360*_xlfn.XLOOKUP(A538,'BBG Data'!A:A,'BBG Data'!J:J)</f>
        <v>814944228.79772294</v>
      </c>
      <c r="L538" s="2">
        <v>90</v>
      </c>
      <c r="M538" s="2">
        <f>M537-M537*$M$1*_xlfn.XLOOKUP(A538,'BBG Data'!A:A,'BBG Data'!F:F)</f>
        <v>8342582434.7659559</v>
      </c>
      <c r="N538" s="2">
        <f>N537-N537*O538/360*_xlfn.XLOOKUP('Tether Assets'!A538,'BBG Data'!A:A,'BBG Data'!V:V)</f>
        <v>62339815438.996277</v>
      </c>
      <c r="O538">
        <v>83</v>
      </c>
      <c r="P538" s="2">
        <f>P537-P537*Q538/360*_xlfn.XLOOKUP(A538,'BBG Data'!A:A,'BBG Data'!AF:AF)</f>
        <v>44551825.961834513</v>
      </c>
      <c r="Q538" s="2">
        <v>423</v>
      </c>
      <c r="R538" s="21">
        <v>4804666695</v>
      </c>
      <c r="S538" s="2">
        <f>S537-S537*T538/360*_xlfn.XLOOKUP('Tether Assets'!A538,'BBG Data'!A:A,'BBG Data'!AB:AB)</f>
        <v>40730094.762883767</v>
      </c>
      <c r="T538" s="2">
        <v>137</v>
      </c>
      <c r="U538" s="21">
        <f t="shared" si="52"/>
        <v>3772433767</v>
      </c>
      <c r="V538" s="2">
        <f t="shared" si="49"/>
        <v>97896869959.418884</v>
      </c>
      <c r="W538" s="25">
        <f t="shared" si="50"/>
        <v>9.9652731325707955E-2</v>
      </c>
      <c r="X538" s="2">
        <f t="shared" si="51"/>
        <v>0.63679069070173488</v>
      </c>
      <c r="Y538" s="13">
        <f>USDT_FinalReserves!G537/USDT_FinalReserves!$F537</f>
        <v>5.5781947862722898E-2</v>
      </c>
      <c r="Z538" s="2">
        <v>109606105323.56523</v>
      </c>
      <c r="AA538" s="2">
        <v>103492063270.97</v>
      </c>
    </row>
    <row r="539" spans="1:27" s="2" customFormat="1" x14ac:dyDescent="0.3">
      <c r="A539" s="1">
        <v>45370</v>
      </c>
      <c r="B539">
        <v>0</v>
      </c>
      <c r="C539" s="20">
        <v>63852.253582991827</v>
      </c>
      <c r="D539" s="20">
        <f>_xlfn.XLOOKUP(A539,'BBG Data'!A:A,'BBG Data'!B:B)</f>
        <v>63749.51</v>
      </c>
      <c r="E539" s="21">
        <f t="shared" si="47"/>
        <v>4070549878.3114734</v>
      </c>
      <c r="F539" s="21">
        <v>1703814.692338268</v>
      </c>
      <c r="G539">
        <f>_xlfn.XLOOKUP(A539,'BBG Data'!A:A,'BBG Data'!C:C)</f>
        <v>2157.59</v>
      </c>
      <c r="H539" s="2">
        <f t="shared" si="48"/>
        <v>3676133542.0421238</v>
      </c>
      <c r="I539" s="21">
        <v>394746540</v>
      </c>
      <c r="J539" s="2">
        <f>J538-$J$1*J538*_xlfn.XLOOKUP(A539,'BBG Data'!A:A,'BBG Data'!F:F)</f>
        <v>9360943939.6937408</v>
      </c>
      <c r="K539" s="2">
        <f>K538-K538*L539/360*_xlfn.XLOOKUP(A539,'BBG Data'!A:A,'BBG Data'!J:J)</f>
        <v>814844398.12969518</v>
      </c>
      <c r="L539" s="2">
        <v>90</v>
      </c>
      <c r="M539" s="2">
        <f>M538-M538*$M$1*_xlfn.XLOOKUP(A539,'BBG Data'!A:A,'BBG Data'!F:F)</f>
        <v>8342582434.7659559</v>
      </c>
      <c r="N539" s="2">
        <f>N538-N538*O539/360*_xlfn.XLOOKUP('Tether Assets'!A539,'BBG Data'!A:A,'BBG Data'!V:V)</f>
        <v>62483543346.813957</v>
      </c>
      <c r="O539">
        <v>83</v>
      </c>
      <c r="P539" s="2">
        <f>P538-P538*Q539/360*_xlfn.XLOOKUP(A539,'BBG Data'!A:A,'BBG Data'!AF:AF)</f>
        <v>44133038.797793269</v>
      </c>
      <c r="Q539" s="2">
        <v>423</v>
      </c>
      <c r="R539" s="21">
        <v>4804666695</v>
      </c>
      <c r="S539" s="2">
        <f>S538-S538*T539/360*_xlfn.XLOOKUP('Tether Assets'!A539,'BBG Data'!A:A,'BBG Data'!AB:AB)</f>
        <v>40872695.350214705</v>
      </c>
      <c r="T539" s="2">
        <v>137</v>
      </c>
      <c r="U539" s="21">
        <f t="shared" si="52"/>
        <v>3772433767</v>
      </c>
      <c r="V539" s="2">
        <f t="shared" si="49"/>
        <v>97805450275.904968</v>
      </c>
      <c r="W539" s="25">
        <f t="shared" si="50"/>
        <v>9.9745877680368092E-2</v>
      </c>
      <c r="X539" s="2">
        <f t="shared" si="51"/>
        <v>0.63885543362410346</v>
      </c>
      <c r="Y539" s="13">
        <f>USDT_FinalReserves!G538/USDT_FinalReserves!$F538</f>
        <v>5.5265118915283629E-2</v>
      </c>
      <c r="Z539" s="2">
        <v>109404676503.06184</v>
      </c>
      <c r="AA539" s="2">
        <v>103358414046.23199</v>
      </c>
    </row>
    <row r="540" spans="1:27" s="2" customFormat="1" x14ac:dyDescent="0.3">
      <c r="A540" s="1">
        <v>45371</v>
      </c>
      <c r="B540">
        <v>0</v>
      </c>
      <c r="C540" s="20">
        <v>63852.253582991827</v>
      </c>
      <c r="D540" s="20">
        <f>_xlfn.XLOOKUP(A540,'BBG Data'!A:A,'BBG Data'!B:B)</f>
        <v>67078.539999999994</v>
      </c>
      <c r="E540" s="21">
        <f t="shared" si="47"/>
        <v>4283115946.05686</v>
      </c>
      <c r="F540" s="21">
        <v>1703814.692338268</v>
      </c>
      <c r="G540">
        <f>_xlfn.XLOOKUP(A540,'BBG Data'!A:A,'BBG Data'!C:C)</f>
        <v>2186.39</v>
      </c>
      <c r="H540" s="2">
        <f t="shared" si="48"/>
        <v>3725203405.1814656</v>
      </c>
      <c r="I540" s="21">
        <v>394746540</v>
      </c>
      <c r="J540" s="2">
        <f>J539-$J$1*J539*_xlfn.XLOOKUP(A540,'BBG Data'!A:A,'BBG Data'!F:F)</f>
        <v>9360943939.6937408</v>
      </c>
      <c r="K540" s="2">
        <f>K539-K539*L540/360*_xlfn.XLOOKUP(A540,'BBG Data'!A:A,'BBG Data'!J:J)</f>
        <v>815757023.85560048</v>
      </c>
      <c r="L540" s="2">
        <v>90</v>
      </c>
      <c r="M540" s="2">
        <f>M539-M539*$M$1*_xlfn.XLOOKUP(A540,'BBG Data'!A:A,'BBG Data'!F:F)</f>
        <v>8342582434.7659559</v>
      </c>
      <c r="N540" s="2">
        <f>N539-N539*O540/360*_xlfn.XLOOKUP('Tether Assets'!A540,'BBG Data'!A:A,'BBG Data'!V:V)</f>
        <v>62382701850.468117</v>
      </c>
      <c r="O540">
        <v>83</v>
      </c>
      <c r="P540" s="2">
        <f>P539-P539*Q540/360*_xlfn.XLOOKUP(A540,'BBG Data'!A:A,'BBG Data'!AF:AF)</f>
        <v>49577952.459470987</v>
      </c>
      <c r="Q540" s="2">
        <v>423</v>
      </c>
      <c r="R540" s="21">
        <v>4804666695</v>
      </c>
      <c r="S540" s="2">
        <f>S539-S539*T540/360*_xlfn.XLOOKUP('Tether Assets'!A540,'BBG Data'!A:A,'BBG Data'!AB:AB)</f>
        <v>41482425.136628024</v>
      </c>
      <c r="T540" s="2">
        <v>137</v>
      </c>
      <c r="U540" s="21">
        <f t="shared" si="52"/>
        <v>3772433767</v>
      </c>
      <c r="V540" s="2">
        <f t="shared" si="49"/>
        <v>97973211979.617844</v>
      </c>
      <c r="W540" s="25">
        <f t="shared" si="50"/>
        <v>9.9575080601861821E-2</v>
      </c>
      <c r="X540" s="2">
        <f t="shared" si="51"/>
        <v>0.63673223108624932</v>
      </c>
      <c r="Y540" s="13">
        <f>USDT_FinalReserves!G539/USDT_FinalReserves!$F539</f>
        <v>5.7763526787056686E-2</v>
      </c>
      <c r="Z540" s="2">
        <v>110149958381.10303</v>
      </c>
      <c r="AA540" s="2">
        <v>103787308309.563</v>
      </c>
    </row>
    <row r="541" spans="1:27" s="2" customFormat="1" x14ac:dyDescent="0.3">
      <c r="A541" s="1">
        <v>45372</v>
      </c>
      <c r="B541">
        <v>0</v>
      </c>
      <c r="C541" s="20">
        <v>63852.253582991827</v>
      </c>
      <c r="D541" s="20">
        <f>_xlfn.XLOOKUP(A541,'BBG Data'!A:A,'BBG Data'!B:B)</f>
        <v>65466.78</v>
      </c>
      <c r="E541" s="21">
        <f t="shared" si="47"/>
        <v>4180201437.8219376</v>
      </c>
      <c r="F541" s="21">
        <v>1703814.692338268</v>
      </c>
      <c r="G541">
        <f>_xlfn.XLOOKUP(A541,'BBG Data'!A:A,'BBG Data'!C:C)</f>
        <v>2181.33</v>
      </c>
      <c r="H541" s="2">
        <f t="shared" si="48"/>
        <v>3716582102.8382339</v>
      </c>
      <c r="I541" s="21">
        <v>394746540</v>
      </c>
      <c r="J541" s="2">
        <f>J540-$J$1*J540*_xlfn.XLOOKUP(A541,'BBG Data'!A:A,'BBG Data'!F:F)</f>
        <v>9360943939.6937408</v>
      </c>
      <c r="K541" s="2">
        <f>K540-K540*L541/360*_xlfn.XLOOKUP(A541,'BBG Data'!A:A,'BBG Data'!J:J)</f>
        <v>817502743.88665152</v>
      </c>
      <c r="L541" s="2">
        <v>90</v>
      </c>
      <c r="M541" s="2">
        <f>M540-M540*$M$1*_xlfn.XLOOKUP(A541,'BBG Data'!A:A,'BBG Data'!F:F)</f>
        <v>8342582434.7659559</v>
      </c>
      <c r="N541" s="2">
        <f>N540-N540*O541/360*_xlfn.XLOOKUP('Tether Assets'!A541,'BBG Data'!A:A,'BBG Data'!V:V)</f>
        <v>62353936493.503738</v>
      </c>
      <c r="O541">
        <v>83</v>
      </c>
      <c r="P541" s="2">
        <f>P540-P540*Q541/360*_xlfn.XLOOKUP(A541,'BBG Data'!A:A,'BBG Data'!AF:AF)</f>
        <v>48937157.423932321</v>
      </c>
      <c r="Q541" s="2">
        <v>423</v>
      </c>
      <c r="R541" s="21">
        <v>4804666695</v>
      </c>
      <c r="S541" s="2">
        <f>S540-S540*T541/360*_xlfn.XLOOKUP('Tether Assets'!A541,'BBG Data'!A:A,'BBG Data'!AB:AB)</f>
        <v>41570828.793752529</v>
      </c>
      <c r="T541" s="2">
        <v>137</v>
      </c>
      <c r="U541" s="21">
        <f t="shared" si="52"/>
        <v>3772433767</v>
      </c>
      <c r="V541" s="2">
        <f t="shared" si="49"/>
        <v>97834104140.727936</v>
      </c>
      <c r="W541" s="25">
        <f t="shared" si="50"/>
        <v>9.9716663891160295E-2</v>
      </c>
      <c r="X541" s="2">
        <f t="shared" si="51"/>
        <v>0.63734356277041893</v>
      </c>
      <c r="Y541" s="13">
        <f>USDT_FinalReserves!G540/USDT_FinalReserves!$F540</f>
        <v>5.4805306735037869E-2</v>
      </c>
      <c r="Z541" s="2">
        <v>109719101311.68774</v>
      </c>
      <c r="AA541" s="2">
        <v>103705912309.608</v>
      </c>
    </row>
    <row r="542" spans="1:27" s="2" customFormat="1" x14ac:dyDescent="0.3">
      <c r="A542" s="1">
        <v>45373</v>
      </c>
      <c r="B542">
        <v>0</v>
      </c>
      <c r="C542" s="20">
        <v>63852.253582991827</v>
      </c>
      <c r="D542" s="20">
        <f>_xlfn.XLOOKUP(A542,'BBG Data'!A:A,'BBG Data'!B:B)</f>
        <v>63509.03</v>
      </c>
      <c r="E542" s="21">
        <f t="shared" si="47"/>
        <v>4055194688.3698354</v>
      </c>
      <c r="F542" s="21">
        <v>1703814.692338268</v>
      </c>
      <c r="G542">
        <f>_xlfn.XLOOKUP(A542,'BBG Data'!A:A,'BBG Data'!C:C)</f>
        <v>2165.44</v>
      </c>
      <c r="H542" s="2">
        <f t="shared" si="48"/>
        <v>3689508487.3769794</v>
      </c>
      <c r="I542" s="21">
        <v>394746540</v>
      </c>
      <c r="J542" s="2">
        <f>J541-$J$1*J541*_xlfn.XLOOKUP(A542,'BBG Data'!A:A,'BBG Data'!F:F)</f>
        <v>9360943939.6937408</v>
      </c>
      <c r="K542" s="2">
        <f>K541-K541*L542/360*_xlfn.XLOOKUP(A542,'BBG Data'!A:A,'BBG Data'!J:J)</f>
        <v>819031474.01771963</v>
      </c>
      <c r="L542" s="2">
        <v>90</v>
      </c>
      <c r="M542" s="2">
        <f>M541-M541*$M$1*_xlfn.XLOOKUP(A542,'BBG Data'!A:A,'BBG Data'!F:F)</f>
        <v>8342582434.7659559</v>
      </c>
      <c r="N542" s="2">
        <f>N541-N541*O542/360*_xlfn.XLOOKUP('Tether Assets'!A542,'BBG Data'!A:A,'BBG Data'!V:V)</f>
        <v>62612705329.951775</v>
      </c>
      <c r="O542">
        <v>83</v>
      </c>
      <c r="P542" s="2">
        <f>P541-P541*Q542/360*_xlfn.XLOOKUP(A542,'BBG Data'!A:A,'BBG Data'!AF:AF)</f>
        <v>50547189.90317972</v>
      </c>
      <c r="Q542" s="2">
        <v>423</v>
      </c>
      <c r="R542" s="21">
        <v>4804666695</v>
      </c>
      <c r="S542" s="2">
        <f>S541-S541*T542/360*_xlfn.XLOOKUP('Tether Assets'!A542,'BBG Data'!A:A,'BBG Data'!AB:AB)</f>
        <v>42067577.102932982</v>
      </c>
      <c r="T542" s="2">
        <v>137</v>
      </c>
      <c r="U542" s="21">
        <f t="shared" si="52"/>
        <v>3772433767</v>
      </c>
      <c r="V542" s="2">
        <f t="shared" si="49"/>
        <v>97944428123.182129</v>
      </c>
      <c r="W542" s="25">
        <f t="shared" si="50"/>
        <v>9.960434367358055E-2</v>
      </c>
      <c r="X542" s="2">
        <f t="shared" si="51"/>
        <v>0.63926765952633291</v>
      </c>
      <c r="Y542" s="13">
        <f>USDT_FinalReserves!G541/USDT_FinalReserves!$F541</f>
        <v>5.7210496596932357E-2</v>
      </c>
      <c r="Z542" s="2">
        <v>110231271426.23834</v>
      </c>
      <c r="AA542" s="2">
        <v>103924885647.43201</v>
      </c>
    </row>
    <row r="543" spans="1:27" s="2" customFormat="1" x14ac:dyDescent="0.3">
      <c r="A543" s="1">
        <v>45374</v>
      </c>
      <c r="B543">
        <v>0</v>
      </c>
      <c r="C543" s="20">
        <v>63852.253582991827</v>
      </c>
      <c r="D543" s="20">
        <f>_xlfn.XLOOKUP(A543,'BBG Data'!A:A,'BBG Data'!B:B)</f>
        <v>65011.85</v>
      </c>
      <c r="E543" s="21">
        <f t="shared" si="47"/>
        <v>4151153132.0994272</v>
      </c>
      <c r="F543" s="21">
        <v>1703814.692338268</v>
      </c>
      <c r="G543">
        <f>_xlfn.XLOOKUP(A543,'BBG Data'!A:A,'BBG Data'!C:C)</f>
        <v>2165.44</v>
      </c>
      <c r="H543" s="2">
        <f t="shared" si="48"/>
        <v>3689508487.3769794</v>
      </c>
      <c r="I543" s="21">
        <v>394746540</v>
      </c>
      <c r="J543" s="2">
        <f>J542-$J$1*J542*_xlfn.XLOOKUP(A543,'BBG Data'!A:A,'BBG Data'!F:F)</f>
        <v>9360943939.6937408</v>
      </c>
      <c r="K543" s="2">
        <f>K542-K542*L543/360*_xlfn.XLOOKUP(A543,'BBG Data'!A:A,'BBG Data'!J:J)</f>
        <v>819031474.01771963</v>
      </c>
      <c r="L543" s="2">
        <v>90</v>
      </c>
      <c r="M543" s="2">
        <f>M542-M542*$M$1*_xlfn.XLOOKUP(A543,'BBG Data'!A:A,'BBG Data'!F:F)</f>
        <v>8342582434.7659559</v>
      </c>
      <c r="N543" s="2">
        <f>N542-N542*O543/360*_xlfn.XLOOKUP('Tether Assets'!A543,'BBG Data'!A:A,'BBG Data'!V:V)</f>
        <v>62612705329.951775</v>
      </c>
      <c r="O543">
        <v>83</v>
      </c>
      <c r="P543" s="2">
        <f>P542-P542*Q543/360*_xlfn.XLOOKUP(A543,'BBG Data'!A:A,'BBG Data'!AF:AF)</f>
        <v>50547189.90317972</v>
      </c>
      <c r="Q543" s="2">
        <v>423</v>
      </c>
      <c r="R543" s="21">
        <v>4804666695</v>
      </c>
      <c r="S543" s="2">
        <f>S542-S542*T543/360*_xlfn.XLOOKUP('Tether Assets'!A543,'BBG Data'!A:A,'BBG Data'!AB:AB)</f>
        <v>42067577.102932982</v>
      </c>
      <c r="T543" s="2">
        <v>137</v>
      </c>
      <c r="U543" s="21">
        <f t="shared" si="52"/>
        <v>3772433767</v>
      </c>
      <c r="V543" s="2">
        <f t="shared" si="49"/>
        <v>98040386566.911713</v>
      </c>
      <c r="W543" s="25">
        <f t="shared" si="50"/>
        <v>9.9506854484254476E-2</v>
      </c>
      <c r="X543" s="2">
        <f t="shared" si="51"/>
        <v>0.63864196707567189</v>
      </c>
      <c r="Y543" s="13">
        <f>USDT_FinalReserves!G542/USDT_FinalReserves!$F542</f>
        <v>5.707115636684032E-2</v>
      </c>
      <c r="Z543" s="2">
        <v>110340198696.26158</v>
      </c>
      <c r="AA543" s="2">
        <v>104042955962.91901</v>
      </c>
    </row>
    <row r="544" spans="1:27" s="2" customFormat="1" x14ac:dyDescent="0.3">
      <c r="A544" s="1">
        <v>45375</v>
      </c>
      <c r="B544">
        <v>0</v>
      </c>
      <c r="C544" s="20">
        <v>63852.253582991827</v>
      </c>
      <c r="D544" s="20">
        <f>_xlfn.XLOOKUP(A544,'BBG Data'!A:A,'BBG Data'!B:B)</f>
        <v>66153.2</v>
      </c>
      <c r="E544" s="21">
        <f t="shared" si="47"/>
        <v>4224030901.7263746</v>
      </c>
      <c r="F544" s="21">
        <v>1703814.692338268</v>
      </c>
      <c r="G544">
        <f>_xlfn.XLOOKUP(A544,'BBG Data'!A:A,'BBG Data'!C:C)</f>
        <v>2165.44</v>
      </c>
      <c r="H544" s="2">
        <f t="shared" si="48"/>
        <v>3689508487.3769794</v>
      </c>
      <c r="I544" s="21">
        <v>394746540</v>
      </c>
      <c r="J544" s="2">
        <f>J543-$J$1*J543*_xlfn.XLOOKUP(A544,'BBG Data'!A:A,'BBG Data'!F:F)</f>
        <v>9360943939.6937408</v>
      </c>
      <c r="K544" s="2">
        <f>K543-K543*L544/360*_xlfn.XLOOKUP(A544,'BBG Data'!A:A,'BBG Data'!J:J)</f>
        <v>819031474.01771963</v>
      </c>
      <c r="L544" s="2">
        <v>90</v>
      </c>
      <c r="M544" s="2">
        <f>M543-M543*$M$1*_xlfn.XLOOKUP(A544,'BBG Data'!A:A,'BBG Data'!F:F)</f>
        <v>8342582434.7659559</v>
      </c>
      <c r="N544" s="2">
        <f>N543-N543*O544/360*_xlfn.XLOOKUP('Tether Assets'!A544,'BBG Data'!A:A,'BBG Data'!V:V)</f>
        <v>62612705329.951775</v>
      </c>
      <c r="O544">
        <v>83</v>
      </c>
      <c r="P544" s="2">
        <f>P543-P543*Q544/360*_xlfn.XLOOKUP(A544,'BBG Data'!A:A,'BBG Data'!AF:AF)</f>
        <v>50547189.90317972</v>
      </c>
      <c r="Q544" s="2">
        <v>423</v>
      </c>
      <c r="R544" s="21">
        <v>4804666695</v>
      </c>
      <c r="S544" s="2">
        <f>S543-S543*T544/360*_xlfn.XLOOKUP('Tether Assets'!A544,'BBG Data'!A:A,'BBG Data'!AB:AB)</f>
        <v>42067577.102932982</v>
      </c>
      <c r="T544" s="2">
        <v>137</v>
      </c>
      <c r="U544" s="21">
        <f t="shared" si="52"/>
        <v>3772433767</v>
      </c>
      <c r="V544" s="2">
        <f t="shared" si="49"/>
        <v>98113264336.538666</v>
      </c>
      <c r="W544" s="25">
        <f t="shared" si="50"/>
        <v>9.9432941566705096E-2</v>
      </c>
      <c r="X544" s="2">
        <f t="shared" si="51"/>
        <v>0.63816758878986746</v>
      </c>
      <c r="Y544" s="13">
        <f>USDT_FinalReserves!G543/USDT_FinalReserves!$F543</f>
        <v>5.6848433366000733E-2</v>
      </c>
      <c r="Z544" s="2">
        <v>110263395828.50471</v>
      </c>
      <c r="AA544" s="2">
        <v>103995094518.039</v>
      </c>
    </row>
    <row r="545" spans="1:27" s="2" customFormat="1" x14ac:dyDescent="0.3">
      <c r="A545" s="1">
        <v>45376</v>
      </c>
      <c r="B545">
        <v>0</v>
      </c>
      <c r="C545" s="20">
        <v>63852.253582991827</v>
      </c>
      <c r="D545" s="20">
        <f>_xlfn.XLOOKUP(A545,'BBG Data'!A:A,'BBG Data'!B:B)</f>
        <v>70959.89</v>
      </c>
      <c r="E545" s="21">
        <f t="shared" si="47"/>
        <v>4530948890.5012054</v>
      </c>
      <c r="F545" s="21">
        <v>1703814.692338268</v>
      </c>
      <c r="G545">
        <f>_xlfn.XLOOKUP(A545,'BBG Data'!A:A,'BBG Data'!C:C)</f>
        <v>2171.83</v>
      </c>
      <c r="H545" s="2">
        <f t="shared" si="48"/>
        <v>3700395863.2610207</v>
      </c>
      <c r="I545" s="21">
        <v>394746540</v>
      </c>
      <c r="J545" s="2">
        <f>J544-$J$1*J544*_xlfn.XLOOKUP(A545,'BBG Data'!A:A,'BBG Data'!F:F)</f>
        <v>9360943939.6937408</v>
      </c>
      <c r="K545" s="2">
        <f>K544-K544*L545/360*_xlfn.XLOOKUP(A545,'BBG Data'!A:A,'BBG Data'!J:J)</f>
        <v>820040930.30944645</v>
      </c>
      <c r="L545" s="2">
        <v>90</v>
      </c>
      <c r="M545" s="2">
        <f>M544-M544*$M$1*_xlfn.XLOOKUP(A545,'BBG Data'!A:A,'BBG Data'!F:F)</f>
        <v>8342582434.7659559</v>
      </c>
      <c r="N545" s="2">
        <f>N544-N544*O545/360*_xlfn.XLOOKUP('Tether Assets'!A545,'BBG Data'!A:A,'BBG Data'!V:V)</f>
        <v>62396169724.019028</v>
      </c>
      <c r="O545">
        <v>83</v>
      </c>
      <c r="P545" s="2">
        <f>P544-P544*Q545/360*_xlfn.XLOOKUP(A545,'BBG Data'!A:A,'BBG Data'!AF:AF)</f>
        <v>49834474.525544859</v>
      </c>
      <c r="Q545" s="2">
        <v>423</v>
      </c>
      <c r="R545" s="21">
        <v>4804666695</v>
      </c>
      <c r="S545" s="2">
        <f>S544-S544*T545/360*_xlfn.XLOOKUP('Tether Assets'!A545,'BBG Data'!A:A,'BBG Data'!AB:AB)</f>
        <v>41965119.181811184</v>
      </c>
      <c r="T545" s="2">
        <v>137</v>
      </c>
      <c r="U545" s="21">
        <f t="shared" si="52"/>
        <v>3772433767</v>
      </c>
      <c r="V545" s="2">
        <f t="shared" si="49"/>
        <v>98214728378.257751</v>
      </c>
      <c r="W545" s="25">
        <f t="shared" si="50"/>
        <v>9.9330219008714415E-2</v>
      </c>
      <c r="X545" s="2">
        <f t="shared" si="51"/>
        <v>0.63530359197971331</v>
      </c>
      <c r="Y545" s="13">
        <f>USDT_FinalReserves!G544/USDT_FinalReserves!$F544</f>
        <v>5.7122425812331734E-2</v>
      </c>
      <c r="Z545" s="2">
        <v>110331824485.62004</v>
      </c>
      <c r="AA545" s="2">
        <v>104029403026.701</v>
      </c>
    </row>
    <row r="546" spans="1:27" s="2" customFormat="1" x14ac:dyDescent="0.3">
      <c r="A546" s="1">
        <v>45377</v>
      </c>
      <c r="B546">
        <v>0</v>
      </c>
      <c r="C546" s="20">
        <v>63852.253582991827</v>
      </c>
      <c r="D546" s="20">
        <f>_xlfn.XLOOKUP(A546,'BBG Data'!A:A,'BBG Data'!B:B)</f>
        <v>69825.009999999995</v>
      </c>
      <c r="E546" s="21">
        <f t="shared" si="47"/>
        <v>4458484244.9549398</v>
      </c>
      <c r="F546" s="21">
        <v>1703814.692338268</v>
      </c>
      <c r="G546">
        <f>_xlfn.XLOOKUP(A546,'BBG Data'!A:A,'BBG Data'!C:C)</f>
        <v>2178.8000000000002</v>
      </c>
      <c r="H546" s="2">
        <f t="shared" si="48"/>
        <v>3712271451.6666188</v>
      </c>
      <c r="I546" s="21">
        <v>394746540</v>
      </c>
      <c r="J546" s="2">
        <f>J545-$J$1*J545*_xlfn.XLOOKUP(A546,'BBG Data'!A:A,'BBG Data'!F:F)</f>
        <v>9360683913.4731941</v>
      </c>
      <c r="K546" s="2">
        <f>K545-K545*L546/360*_xlfn.XLOOKUP(A546,'BBG Data'!A:A,'BBG Data'!J:J)</f>
        <v>819657561.17452669</v>
      </c>
      <c r="L546" s="2">
        <v>90</v>
      </c>
      <c r="M546" s="2">
        <f>M545-M545*$M$1*_xlfn.XLOOKUP(A546,'BBG Data'!A:A,'BBG Data'!F:F)</f>
        <v>8342118957.9640245</v>
      </c>
      <c r="N546" s="2">
        <f>N545-N545*O546/360*_xlfn.XLOOKUP('Tether Assets'!A546,'BBG Data'!A:A,'BBG Data'!V:V)</f>
        <v>62798971664.126297</v>
      </c>
      <c r="O546">
        <v>83</v>
      </c>
      <c r="P546" s="2">
        <f>P545-P545*Q546/360*_xlfn.XLOOKUP(A546,'BBG Data'!A:A,'BBG Data'!AF:AF)</f>
        <v>49073252.92716717</v>
      </c>
      <c r="Q546" s="2">
        <v>423</v>
      </c>
      <c r="R546" s="21">
        <v>4804666695</v>
      </c>
      <c r="S546" s="2">
        <f>S545-S545*T546/360*_xlfn.XLOOKUP('Tether Assets'!A546,'BBG Data'!A:A,'BBG Data'!AB:AB)</f>
        <v>41920403.015927441</v>
      </c>
      <c r="T546" s="2">
        <v>137</v>
      </c>
      <c r="U546" s="21">
        <f t="shared" si="52"/>
        <v>3772433767</v>
      </c>
      <c r="V546" s="2">
        <f t="shared" si="49"/>
        <v>98555028451.302704</v>
      </c>
      <c r="W546" s="25">
        <f t="shared" si="50"/>
        <v>9.8984603898658263E-2</v>
      </c>
      <c r="X546" s="2">
        <f t="shared" si="51"/>
        <v>0.63719703246959203</v>
      </c>
      <c r="Y546" s="13">
        <f>USDT_FinalReserves!G545/USDT_FinalReserves!$F545</f>
        <v>5.9406370182706218E-2</v>
      </c>
      <c r="Z546" s="2">
        <v>110346320001.66316</v>
      </c>
      <c r="AA546" s="2">
        <v>103791045667.345</v>
      </c>
    </row>
    <row r="547" spans="1:27" s="2" customFormat="1" x14ac:dyDescent="0.3">
      <c r="A547" s="1">
        <v>45378</v>
      </c>
      <c r="B547">
        <v>0</v>
      </c>
      <c r="C547" s="20">
        <v>63852.253582991827</v>
      </c>
      <c r="D547" s="20">
        <f>_xlfn.XLOOKUP(A547,'BBG Data'!A:A,'BBG Data'!B:B)</f>
        <v>68862.16</v>
      </c>
      <c r="E547" s="21">
        <f t="shared" si="47"/>
        <v>4397004102.592557</v>
      </c>
      <c r="F547" s="21">
        <v>1703814.692338268</v>
      </c>
      <c r="G547">
        <f>_xlfn.XLOOKUP(A547,'BBG Data'!A:A,'BBG Data'!C:C)</f>
        <v>2194.79</v>
      </c>
      <c r="H547" s="2">
        <f t="shared" si="48"/>
        <v>3739515448.5971074</v>
      </c>
      <c r="I547" s="21">
        <v>394746540</v>
      </c>
      <c r="J547" s="2">
        <f>J546-$J$1*J546*_xlfn.XLOOKUP(A547,'BBG Data'!A:A,'BBG Data'!F:F)</f>
        <v>9360423894.4755974</v>
      </c>
      <c r="K547" s="2">
        <f>K546-K546*L547/360*_xlfn.XLOOKUP(A547,'BBG Data'!A:A,'BBG Data'!J:J)</f>
        <v>821196468.24563181</v>
      </c>
      <c r="L547" s="2">
        <v>90</v>
      </c>
      <c r="M547" s="2">
        <f>M546-M546*$M$1*_xlfn.XLOOKUP(A547,'BBG Data'!A:A,'BBG Data'!F:F)</f>
        <v>8341655506.9108047</v>
      </c>
      <c r="N547" s="2">
        <f>N546-N546*O547/360*_xlfn.XLOOKUP('Tether Assets'!A547,'BBG Data'!A:A,'BBG Data'!V:V)</f>
        <v>62625227842.522217</v>
      </c>
      <c r="O547">
        <v>83</v>
      </c>
      <c r="P547" s="2">
        <f>P546-P546*Q547/360*_xlfn.XLOOKUP(A547,'BBG Data'!A:A,'BBG Data'!AF:AF)</f>
        <v>49130913.999356613</v>
      </c>
      <c r="Q547" s="2">
        <v>423</v>
      </c>
      <c r="R547" s="21">
        <v>4804666695</v>
      </c>
      <c r="S547" s="2">
        <f>S546-S546*T547/360*_xlfn.XLOOKUP('Tether Assets'!A547,'BBG Data'!A:A,'BBG Data'!AB:AB)</f>
        <v>42162889.2582618</v>
      </c>
      <c r="T547" s="2">
        <v>137</v>
      </c>
      <c r="U547" s="21">
        <f t="shared" si="52"/>
        <v>3772433767</v>
      </c>
      <c r="V547" s="2">
        <f t="shared" si="49"/>
        <v>98348164068.601547</v>
      </c>
      <c r="W547" s="25">
        <f t="shared" si="50"/>
        <v>9.9190163099241987E-2</v>
      </c>
      <c r="X547" s="2">
        <f t="shared" si="51"/>
        <v>0.63677068540739368</v>
      </c>
      <c r="Y547" s="13">
        <f>USDT_FinalReserves!G546/USDT_FinalReserves!$F546</f>
        <v>5.4162058280560581E-2</v>
      </c>
      <c r="Z547" s="2">
        <v>110136275341.28981</v>
      </c>
      <c r="AA547" s="2">
        <v>104171067977.451</v>
      </c>
    </row>
    <row r="548" spans="1:27" s="2" customFormat="1" x14ac:dyDescent="0.3">
      <c r="A548" s="1">
        <v>45379</v>
      </c>
      <c r="B548">
        <v>0</v>
      </c>
      <c r="C548" s="20">
        <v>63852.253582991827</v>
      </c>
      <c r="D548" s="20">
        <f>_xlfn.XLOOKUP(A548,'BBG Data'!A:A,'BBG Data'!B:B)</f>
        <v>70712.89</v>
      </c>
      <c r="E548" s="21">
        <f t="shared" si="47"/>
        <v>4515177383.8662071</v>
      </c>
      <c r="F548" s="21">
        <v>1703814.692338268</v>
      </c>
      <c r="G548">
        <f>_xlfn.XLOOKUP(A548,'BBG Data'!A:A,'BBG Data'!C:C)</f>
        <v>2229.87</v>
      </c>
      <c r="H548" s="2">
        <f t="shared" si="48"/>
        <v>3799285268.0043335</v>
      </c>
      <c r="I548" s="21">
        <v>394746540</v>
      </c>
      <c r="J548" s="2">
        <f>J547-$J$1*J547*_xlfn.XLOOKUP(A548,'BBG Data'!A:A,'BBG Data'!F:F)</f>
        <v>9360163882.7007504</v>
      </c>
      <c r="K548" s="2">
        <f>K547-K547*L548/360*_xlfn.XLOOKUP(A548,'BBG Data'!A:A,'BBG Data'!J:J)</f>
        <v>821951968.99641788</v>
      </c>
      <c r="L548" s="2">
        <v>90</v>
      </c>
      <c r="M548" s="2">
        <f>M547-M547*$M$1*_xlfn.XLOOKUP(A548,'BBG Data'!A:A,'BBG Data'!F:F)</f>
        <v>8341192081.6048651</v>
      </c>
      <c r="N548" s="2">
        <f>N547-N547*O548/360*_xlfn.XLOOKUP('Tether Assets'!A548,'BBG Data'!A:A,'BBG Data'!V:V)</f>
        <v>62682982219.310318</v>
      </c>
      <c r="O548">
        <v>83</v>
      </c>
      <c r="P548" s="2">
        <f>P547-P547*Q548/360*_xlfn.XLOOKUP(A548,'BBG Data'!A:A,'BBG Data'!AF:AF)</f>
        <v>47110405.161133066</v>
      </c>
      <c r="Q548" s="2">
        <v>423</v>
      </c>
      <c r="R548" s="21">
        <v>4804666695</v>
      </c>
      <c r="S548" s="2">
        <f>S547-S547*T548/360*_xlfn.XLOOKUP('Tether Assets'!A548,'BBG Data'!A:A,'BBG Data'!AB:AB)</f>
        <v>41931836.625126526</v>
      </c>
      <c r="T548" s="2">
        <v>137</v>
      </c>
      <c r="U548" s="21">
        <f t="shared" si="52"/>
        <v>3772433767</v>
      </c>
      <c r="V548" s="2">
        <f t="shared" si="49"/>
        <v>98581642048.269135</v>
      </c>
      <c r="W548" s="25">
        <f t="shared" si="50"/>
        <v>9.8952606388158906E-2</v>
      </c>
      <c r="X548" s="2">
        <f t="shared" si="51"/>
        <v>0.63584842894601479</v>
      </c>
      <c r="Y548" s="13">
        <f>USDT_FinalReserves!G547/USDT_FinalReserves!$F547</f>
        <v>5.8382740950408588E-2</v>
      </c>
      <c r="Z548" s="2">
        <v>110783216069.5231</v>
      </c>
      <c r="AA548" s="2">
        <v>104315388264.08299</v>
      </c>
    </row>
    <row r="549" spans="1:27" s="2" customFormat="1" x14ac:dyDescent="0.3">
      <c r="A549" s="1">
        <v>45380</v>
      </c>
      <c r="B549">
        <v>0</v>
      </c>
      <c r="C549" s="20">
        <v>63852.253582991827</v>
      </c>
      <c r="D549" s="20">
        <f>_xlfn.XLOOKUP(A549,'BBG Data'!A:A,'BBG Data'!B:B)</f>
        <v>69654.16</v>
      </c>
      <c r="E549" s="21">
        <f t="shared" si="47"/>
        <v>4447575087.4302864</v>
      </c>
      <c r="F549" s="21">
        <v>1703814.692338268</v>
      </c>
      <c r="G549">
        <f>_xlfn.XLOOKUP(A549,'BBG Data'!A:A,'BBG Data'!C:C)</f>
        <v>2229.87</v>
      </c>
      <c r="H549" s="2">
        <f t="shared" si="48"/>
        <v>3799285268.0043335</v>
      </c>
      <c r="I549" s="21">
        <v>394746540</v>
      </c>
      <c r="J549" s="2">
        <f>J548-$J$1*J548*_xlfn.XLOOKUP(A549,'BBG Data'!A:A,'BBG Data'!F:F)</f>
        <v>9360163882.7007504</v>
      </c>
      <c r="K549" s="2">
        <f>K548-K548*L549/360*_xlfn.XLOOKUP(A549,'BBG Data'!A:A,'BBG Data'!J:J)</f>
        <v>821951968.99641788</v>
      </c>
      <c r="L549" s="2">
        <v>90</v>
      </c>
      <c r="M549" s="2">
        <f>M548-M548*$M$1*_xlfn.XLOOKUP(A549,'BBG Data'!A:A,'BBG Data'!F:F)</f>
        <v>8341192081.6048651</v>
      </c>
      <c r="N549" s="2">
        <f>N548-N548*O549/360*_xlfn.XLOOKUP('Tether Assets'!A549,'BBG Data'!A:A,'BBG Data'!V:V)</f>
        <v>62682982219.310318</v>
      </c>
      <c r="O549">
        <v>83</v>
      </c>
      <c r="P549" s="2">
        <f>P548-P548*Q549/360*_xlfn.XLOOKUP(A549,'BBG Data'!A:A,'BBG Data'!AF:AF)</f>
        <v>47110405.161133066</v>
      </c>
      <c r="Q549" s="2">
        <v>423</v>
      </c>
      <c r="R549" s="21">
        <v>4804666695</v>
      </c>
      <c r="S549" s="2">
        <f>S548-S548*T549/360*_xlfn.XLOOKUP('Tether Assets'!A549,'BBG Data'!A:A,'BBG Data'!AB:AB)</f>
        <v>41931836.625126526</v>
      </c>
      <c r="T549" s="2">
        <v>137</v>
      </c>
      <c r="U549" s="21">
        <f t="shared" si="52"/>
        <v>3772433767</v>
      </c>
      <c r="V549" s="2">
        <f t="shared" si="49"/>
        <v>98514039751.833206</v>
      </c>
      <c r="W549" s="25">
        <f t="shared" si="50"/>
        <v>9.9020509637756743E-2</v>
      </c>
      <c r="X549" s="2">
        <f t="shared" si="51"/>
        <v>0.63628476080379071</v>
      </c>
      <c r="Y549" s="13">
        <f>USDT_FinalReserves!G548/USDT_FinalReserves!$F548</f>
        <v>5.5499656464913574E-2</v>
      </c>
      <c r="Z549" s="2">
        <v>110498219389.71906</v>
      </c>
      <c r="AA549" s="2">
        <v>104365606173.605</v>
      </c>
    </row>
    <row r="550" spans="1:27" s="2" customFormat="1" x14ac:dyDescent="0.3">
      <c r="A550" s="1">
        <v>45381</v>
      </c>
      <c r="B550">
        <v>0</v>
      </c>
      <c r="C550" s="20">
        <v>63852.253582991827</v>
      </c>
      <c r="D550" s="20">
        <f>_xlfn.XLOOKUP(A550,'BBG Data'!A:A,'BBG Data'!B:B)</f>
        <v>69857.119999999995</v>
      </c>
      <c r="E550" s="21">
        <f t="shared" si="47"/>
        <v>4460534540.8174896</v>
      </c>
      <c r="F550" s="21">
        <v>1703814.692338268</v>
      </c>
      <c r="G550">
        <f>_xlfn.XLOOKUP(A550,'BBG Data'!A:A,'BBG Data'!C:C)</f>
        <v>2229.87</v>
      </c>
      <c r="H550" s="2">
        <f t="shared" si="48"/>
        <v>3799285268.0043335</v>
      </c>
      <c r="I550" s="21">
        <v>394746540</v>
      </c>
      <c r="J550" s="2">
        <f>J549-$J$1*J549*_xlfn.XLOOKUP(A550,'BBG Data'!A:A,'BBG Data'!F:F)</f>
        <v>9360163882.7007504</v>
      </c>
      <c r="K550" s="2">
        <f>K549-K549*L550/360*_xlfn.XLOOKUP(A550,'BBG Data'!A:A,'BBG Data'!J:J)</f>
        <v>821951968.99641788</v>
      </c>
      <c r="L550" s="2">
        <v>90</v>
      </c>
      <c r="M550" s="2">
        <f>M549-M549*$M$1*_xlfn.XLOOKUP(A550,'BBG Data'!A:A,'BBG Data'!F:F)</f>
        <v>8341192081.6048651</v>
      </c>
      <c r="N550" s="2">
        <f>N549-N549*O550/360*_xlfn.XLOOKUP('Tether Assets'!A550,'BBG Data'!A:A,'BBG Data'!V:V)</f>
        <v>62682982219.310318</v>
      </c>
      <c r="O550">
        <v>83</v>
      </c>
      <c r="P550" s="2">
        <f>P549-P549*Q550/360*_xlfn.XLOOKUP(A550,'BBG Data'!A:A,'BBG Data'!AF:AF)</f>
        <v>47110405.161133066</v>
      </c>
      <c r="Q550" s="2">
        <v>423</v>
      </c>
      <c r="R550" s="21">
        <v>4804666695</v>
      </c>
      <c r="S550" s="2">
        <f>S549-S549*T550/360*_xlfn.XLOOKUP('Tether Assets'!A550,'BBG Data'!A:A,'BBG Data'!AB:AB)</f>
        <v>41931836.625126526</v>
      </c>
      <c r="T550" s="2">
        <v>137</v>
      </c>
      <c r="U550" s="21">
        <f t="shared" si="52"/>
        <v>3772433767</v>
      </c>
      <c r="V550" s="2">
        <f t="shared" si="49"/>
        <v>98526999205.220413</v>
      </c>
      <c r="W550" s="25">
        <f t="shared" si="50"/>
        <v>9.9007485271954673E-2</v>
      </c>
      <c r="X550" s="2">
        <f t="shared" si="51"/>
        <v>0.63620106899580764</v>
      </c>
      <c r="Y550" s="13">
        <f>USDT_FinalReserves!G549/USDT_FinalReserves!$F549</f>
        <v>5.6271493784963537E-2</v>
      </c>
      <c r="Z550" s="2">
        <v>110787240437.4799</v>
      </c>
      <c r="AA550" s="2">
        <v>104553076925.74899</v>
      </c>
    </row>
    <row r="551" spans="1:27" s="2" customFormat="1" x14ac:dyDescent="0.3">
      <c r="A551" s="18">
        <v>45382</v>
      </c>
      <c r="B551">
        <v>0</v>
      </c>
      <c r="C551" s="20">
        <v>75354.385553655055</v>
      </c>
      <c r="D551" s="20">
        <f>_xlfn.XLOOKUP(A551,'BBG Data'!A:A,'BBG Data'!B:B)</f>
        <v>70845.759999999995</v>
      </c>
      <c r="E551" s="21">
        <f t="shared" si="47"/>
        <v>5338538713.8817129</v>
      </c>
      <c r="F551" s="21">
        <v>1637135.7922210712</v>
      </c>
      <c r="G551">
        <f>_xlfn.XLOOKUP(A551,'BBG Data'!A:A,'BBG Data'!C:C)</f>
        <v>2229.87</v>
      </c>
      <c r="H551" s="2">
        <f t="shared" si="48"/>
        <v>3650599989</v>
      </c>
      <c r="I551" s="21">
        <v>100264024</v>
      </c>
      <c r="J551" s="2">
        <f>11311946813</f>
        <v>11311946813</v>
      </c>
      <c r="K551" s="2">
        <v>838514084</v>
      </c>
      <c r="L551" s="2">
        <v>90</v>
      </c>
      <c r="M551" s="2">
        <v>6279586483</v>
      </c>
      <c r="N551" s="2">
        <v>74045290303</v>
      </c>
      <c r="O551">
        <v>90</v>
      </c>
      <c r="P551" s="2">
        <v>122452086</v>
      </c>
      <c r="Q551" s="2">
        <v>250</v>
      </c>
      <c r="R551" s="21">
        <v>4735309369</v>
      </c>
      <c r="S551" s="2">
        <v>25111317</v>
      </c>
      <c r="T551" s="2">
        <v>150</v>
      </c>
      <c r="U551" s="21">
        <f>3805605037</f>
        <v>3805605037</v>
      </c>
      <c r="V551" s="2">
        <f t="shared" si="49"/>
        <v>110253218218.88171</v>
      </c>
      <c r="W551" s="25">
        <f t="shared" si="50"/>
        <v>0.10350909498481715</v>
      </c>
      <c r="X551" s="2">
        <f t="shared" si="51"/>
        <v>0.67159300652794163</v>
      </c>
      <c r="Y551" s="13">
        <f>USDT_FinalReserves!G550/USDT_FinalReserves!$F550</f>
        <v>5.6851576938837516E-2</v>
      </c>
      <c r="Z551" s="2">
        <v>110839765643.29024</v>
      </c>
      <c r="AA551" s="2">
        <v>104538350178.938</v>
      </c>
    </row>
    <row r="552" spans="1:27" s="2" customFormat="1" x14ac:dyDescent="0.3">
      <c r="A552" s="1">
        <v>45383</v>
      </c>
      <c r="B552">
        <v>0</v>
      </c>
      <c r="C552" s="20">
        <v>75354.385553655055</v>
      </c>
      <c r="D552" s="20">
        <f>_xlfn.XLOOKUP(A552,'BBG Data'!A:A,'BBG Data'!B:B)</f>
        <v>69767.89</v>
      </c>
      <c r="E552" s="21">
        <f t="shared" si="47"/>
        <v>5257316482.324995</v>
      </c>
      <c r="F552" s="21">
        <v>1637135.7922210712</v>
      </c>
      <c r="G552">
        <f>_xlfn.XLOOKUP(A552,'BBG Data'!A:A,'BBG Data'!C:C)</f>
        <v>2251.44</v>
      </c>
      <c r="H552" s="2">
        <f t="shared" si="48"/>
        <v>3685913008.0382085</v>
      </c>
      <c r="I552" s="21">
        <v>100264024</v>
      </c>
      <c r="J552" s="2">
        <f>J551-$J$1*J551*_xlfn.XLOOKUP(A552,'BBG Data'!A:A,'BBG Data'!F:F)</f>
        <v>11311632592.255194</v>
      </c>
      <c r="K552" s="2">
        <f>K551-K551*L552/360*_xlfn.XLOOKUP(A552,'BBG Data'!A:A,'BBG Data'!J:J)</f>
        <v>837700725.33852005</v>
      </c>
      <c r="L552" s="2">
        <v>90</v>
      </c>
      <c r="M552" s="2">
        <f>M551-M551*$M$1*_xlfn.XLOOKUP(A552,'BBG Data'!A:A,'BBG Data'!F:F)</f>
        <v>6279237617.0842781</v>
      </c>
      <c r="N552" s="2">
        <f>N551-N551*O552/360*_xlfn.XLOOKUP('Tether Assets'!A552,'BBG Data'!A:A,'BBG Data'!V:V)</f>
        <v>73971245012.697006</v>
      </c>
      <c r="O552">
        <v>90</v>
      </c>
      <c r="P552" s="2">
        <f>P551-P551*Q552/360*_xlfn.XLOOKUP(A552,'BBG Data'!A:A,'BBG Data'!AI:AI)</f>
        <v>120581290.24166664</v>
      </c>
      <c r="Q552" s="2">
        <v>250</v>
      </c>
      <c r="R552" s="21">
        <v>4735309369</v>
      </c>
      <c r="S552" s="2">
        <f>S551-S551*T552/360*_xlfn.XLOOKUP('Tether Assets'!A552,'BBG Data'!A:A,'BBG Data'!AB:AB)</f>
        <v>24761851.171750005</v>
      </c>
      <c r="T552" s="2">
        <v>150</v>
      </c>
      <c r="U552" s="21">
        <f t="shared" ref="U552:U615" si="53">3805605037</f>
        <v>3805605037</v>
      </c>
      <c r="V552" s="2">
        <f t="shared" si="49"/>
        <v>110129567009.15161</v>
      </c>
      <c r="W552" s="25">
        <f t="shared" si="50"/>
        <v>0.10362245967340343</v>
      </c>
      <c r="X552" s="2">
        <f t="shared" si="51"/>
        <v>0.67167471026695402</v>
      </c>
      <c r="Y552" s="13">
        <f>USDT_FinalReserves!G551/USDT_FinalReserves!$F551</f>
        <v>5.5792629313475013E-2</v>
      </c>
      <c r="Z552" s="2">
        <v>110685797205.39825</v>
      </c>
      <c r="AA552" s="2">
        <v>104510345551.651</v>
      </c>
    </row>
    <row r="553" spans="1:27" s="2" customFormat="1" x14ac:dyDescent="0.3">
      <c r="A553" s="1">
        <v>45384</v>
      </c>
      <c r="B553">
        <v>0</v>
      </c>
      <c r="C553" s="20">
        <v>75354.385553655055</v>
      </c>
      <c r="D553" s="20">
        <f>_xlfn.XLOOKUP(A553,'BBG Data'!A:A,'BBG Data'!B:B)</f>
        <v>65702.14</v>
      </c>
      <c r="E553" s="21">
        <f t="shared" si="47"/>
        <v>4950944389.2602215</v>
      </c>
      <c r="F553" s="21">
        <v>1637135.7922210712</v>
      </c>
      <c r="G553">
        <f>_xlfn.XLOOKUP(A553,'BBG Data'!A:A,'BBG Data'!C:C)</f>
        <v>2280.67</v>
      </c>
      <c r="H553" s="2">
        <f t="shared" si="48"/>
        <v>3733766487.2448306</v>
      </c>
      <c r="I553" s="21">
        <v>100264024</v>
      </c>
      <c r="J553" s="2">
        <f>J552-$J$1*J552*_xlfn.XLOOKUP(A553,'BBG Data'!A:A,'BBG Data'!F:F)</f>
        <v>11311946804.271645</v>
      </c>
      <c r="K553" s="2">
        <f>K552-K552*L553/360*_xlfn.XLOOKUP(A553,'BBG Data'!A:A,'BBG Data'!J:J)</f>
        <v>836442079.99869895</v>
      </c>
      <c r="L553" s="2">
        <v>90</v>
      </c>
      <c r="M553" s="2">
        <f>M552-M552*$M$1*_xlfn.XLOOKUP(A553,'BBG Data'!A:A,'BBG Data'!F:F)</f>
        <v>6279586463.6185608</v>
      </c>
      <c r="N553" s="2">
        <f>N552-N552*O553/360*_xlfn.XLOOKUP('Tether Assets'!A553,'BBG Data'!A:A,'BBG Data'!V:V)</f>
        <v>74156173125.228745</v>
      </c>
      <c r="O553">
        <v>90</v>
      </c>
      <c r="P553" s="2">
        <f>P552-P552*Q553/360*_xlfn.XLOOKUP(A553,'BBG Data'!A:A,'BBG Data'!AI:AI)</f>
        <v>122758452.42658561</v>
      </c>
      <c r="Q553" s="2">
        <v>250</v>
      </c>
      <c r="R553" s="21">
        <v>4735309369</v>
      </c>
      <c r="S553" s="2">
        <f>S552-S552*T553/360*_xlfn.XLOOKUP('Tether Assets'!A553,'BBG Data'!A:A,'BBG Data'!AB:AB)</f>
        <v>25161136.02189447</v>
      </c>
      <c r="T553" s="2">
        <v>150</v>
      </c>
      <c r="U553" s="21">
        <f t="shared" si="53"/>
        <v>3805605037</v>
      </c>
      <c r="V553" s="2">
        <f t="shared" si="49"/>
        <v>110057957368.07118</v>
      </c>
      <c r="W553" s="25">
        <f t="shared" si="50"/>
        <v>0.10369273700133591</v>
      </c>
      <c r="X553" s="2">
        <f t="shared" si="51"/>
        <v>0.67379201739339323</v>
      </c>
      <c r="Y553" s="13">
        <f>USDT_FinalReserves!G552/USDT_FinalReserves!$F552</f>
        <v>5.6237913722872991E-2</v>
      </c>
      <c r="Z553" s="2">
        <v>110691317896.01202</v>
      </c>
      <c r="AA553" s="2">
        <v>104466269110.30499</v>
      </c>
    </row>
    <row r="554" spans="1:27" s="2" customFormat="1" x14ac:dyDescent="0.3">
      <c r="A554" s="1">
        <v>45385</v>
      </c>
      <c r="B554">
        <v>0</v>
      </c>
      <c r="C554" s="20">
        <v>75354.385553655055</v>
      </c>
      <c r="D554" s="20">
        <f>_xlfn.XLOOKUP(A554,'BBG Data'!A:A,'BBG Data'!B:B)</f>
        <v>65742.2</v>
      </c>
      <c r="E554" s="21">
        <f t="shared" si="47"/>
        <v>4953963085.9455013</v>
      </c>
      <c r="F554" s="21">
        <v>1637135.7922210712</v>
      </c>
      <c r="G554">
        <f>_xlfn.XLOOKUP(A554,'BBG Data'!A:A,'BBG Data'!C:C)</f>
        <v>2300</v>
      </c>
      <c r="H554" s="2">
        <f t="shared" si="48"/>
        <v>3765412322.1084638</v>
      </c>
      <c r="I554" s="21">
        <v>100264024</v>
      </c>
      <c r="J554" s="2">
        <f>J553-$J$1*J553*_xlfn.XLOOKUP(A554,'BBG Data'!A:A,'BBG Data'!F:F)</f>
        <v>11312575245.760771</v>
      </c>
      <c r="K554" s="2">
        <f>K553-K553*L554/360*_xlfn.XLOOKUP(A554,'BBG Data'!A:A,'BBG Data'!J:J)</f>
        <v>836816387.82949829</v>
      </c>
      <c r="L554" s="2">
        <v>90</v>
      </c>
      <c r="M554" s="2">
        <f>M553-M553*$M$1*_xlfn.XLOOKUP(A554,'BBG Data'!A:A,'BBG Data'!F:F)</f>
        <v>6280284195.4478521</v>
      </c>
      <c r="N554" s="2">
        <f>N553-N553*O554/360*_xlfn.XLOOKUP('Tether Assets'!A554,'BBG Data'!A:A,'BBG Data'!V:V)</f>
        <v>74137634081.947449</v>
      </c>
      <c r="O554">
        <v>90</v>
      </c>
      <c r="P554" s="2">
        <f>P553-P553*Q554/360*_xlfn.XLOOKUP(A554,'BBG Data'!A:A,'BBG Data'!AI:AI)</f>
        <v>121820714.24832705</v>
      </c>
      <c r="Q554" s="2">
        <v>250</v>
      </c>
      <c r="R554" s="21">
        <v>4735309369</v>
      </c>
      <c r="S554" s="2">
        <f>S553-S553*T554/360*_xlfn.XLOOKUP('Tether Assets'!A554,'BBG Data'!A:A,'BBG Data'!AB:AB)</f>
        <v>24932589.036362264</v>
      </c>
      <c r="T554" s="2">
        <v>150</v>
      </c>
      <c r="U554" s="21">
        <f t="shared" si="53"/>
        <v>3805605037</v>
      </c>
      <c r="V554" s="2">
        <f t="shared" si="49"/>
        <v>110074617052.3242</v>
      </c>
      <c r="W554" s="25">
        <f t="shared" si="50"/>
        <v>0.10368275243997127</v>
      </c>
      <c r="X554" s="2">
        <f t="shared" si="51"/>
        <v>0.67352161712909675</v>
      </c>
      <c r="Y554" s="13">
        <f>USDT_FinalReserves!G553/USDT_FinalReserves!$F553</f>
        <v>5.6994321518402752E-2</v>
      </c>
      <c r="Z554" s="2">
        <v>110991804357.60181</v>
      </c>
      <c r="AA554" s="2">
        <v>104665901774.13699</v>
      </c>
    </row>
    <row r="555" spans="1:27" s="2" customFormat="1" x14ac:dyDescent="0.3">
      <c r="A555" s="1">
        <v>45386</v>
      </c>
      <c r="B555">
        <v>0</v>
      </c>
      <c r="C555" s="20">
        <v>75354.385553655055</v>
      </c>
      <c r="D555" s="20">
        <f>_xlfn.XLOOKUP(A555,'BBG Data'!A:A,'BBG Data'!B:B)</f>
        <v>67948.37</v>
      </c>
      <c r="E555" s="21">
        <f t="shared" si="47"/>
        <v>5120207670.7224083</v>
      </c>
      <c r="F555" s="21">
        <v>1637135.7922210712</v>
      </c>
      <c r="G555">
        <f>_xlfn.XLOOKUP(A555,'BBG Data'!A:A,'BBG Data'!C:C)</f>
        <v>2290.94</v>
      </c>
      <c r="H555" s="2">
        <f t="shared" si="48"/>
        <v>3750579871.8309407</v>
      </c>
      <c r="I555" s="21">
        <v>100264024</v>
      </c>
      <c r="J555" s="2">
        <f>J554-$J$1*J554*_xlfn.XLOOKUP(A555,'BBG Data'!A:A,'BBG Data'!F:F)</f>
        <v>11312575245.760771</v>
      </c>
      <c r="K555" s="2">
        <f>K554-K554*L555/360*_xlfn.XLOOKUP(A555,'BBG Data'!A:A,'BBG Data'!J:J)</f>
        <v>837755714.22483683</v>
      </c>
      <c r="L555" s="2">
        <v>90</v>
      </c>
      <c r="M555" s="2">
        <f>M554-M554*$M$1*_xlfn.XLOOKUP(A555,'BBG Data'!A:A,'BBG Data'!F:F)</f>
        <v>6280284195.4478521</v>
      </c>
      <c r="N555" s="2">
        <f>N554-N554*O555/360*_xlfn.XLOOKUP('Tether Assets'!A555,'BBG Data'!A:A,'BBG Data'!V:V)</f>
        <v>74230306124.549881</v>
      </c>
      <c r="O555">
        <v>90</v>
      </c>
      <c r="P555" s="2">
        <f>P554-P554*Q555/360*_xlfn.XLOOKUP(A555,'BBG Data'!A:A,'BBG Data'!AI:AI)</f>
        <v>124358645.79516713</v>
      </c>
      <c r="Q555" s="2">
        <v>250</v>
      </c>
      <c r="R555" s="21">
        <v>4735309369</v>
      </c>
      <c r="S555" s="2">
        <f>S554-S554*T555/360*_xlfn.XLOOKUP('Tether Assets'!A555,'BBG Data'!A:A,'BBG Data'!AB:AB)</f>
        <v>25275412.135612249</v>
      </c>
      <c r="T555" s="2">
        <v>150</v>
      </c>
      <c r="U555" s="21">
        <f t="shared" si="53"/>
        <v>3805605037</v>
      </c>
      <c r="V555" s="2">
        <f t="shared" si="49"/>
        <v>110322521310.46748</v>
      </c>
      <c r="W555" s="25">
        <f t="shared" si="50"/>
        <v>0.10344976831741347</v>
      </c>
      <c r="X555" s="2">
        <f t="shared" si="51"/>
        <v>0.67284816593025831</v>
      </c>
      <c r="Y555" s="13">
        <f>USDT_FinalReserves!G554/USDT_FinalReserves!$F554</f>
        <v>5.8970913112092682E-2</v>
      </c>
      <c r="Z555" s="2">
        <v>111932732552.66109</v>
      </c>
      <c r="AA555" s="2">
        <v>105331957106.899</v>
      </c>
    </row>
    <row r="556" spans="1:27" s="2" customFormat="1" x14ac:dyDescent="0.3">
      <c r="A556" s="1">
        <v>45387</v>
      </c>
      <c r="B556">
        <v>0</v>
      </c>
      <c r="C556" s="20">
        <v>75354.385553655055</v>
      </c>
      <c r="D556" s="20">
        <f>_xlfn.XLOOKUP(A556,'BBG Data'!A:A,'BBG Data'!B:B)</f>
        <v>67660.41</v>
      </c>
      <c r="E556" s="21">
        <f t="shared" si="47"/>
        <v>5098508621.8583784</v>
      </c>
      <c r="F556" s="21">
        <v>1637135.7922210712</v>
      </c>
      <c r="G556">
        <f>_xlfn.XLOOKUP(A556,'BBG Data'!A:A,'BBG Data'!C:C)</f>
        <v>2329.75</v>
      </c>
      <c r="H556" s="2">
        <f t="shared" si="48"/>
        <v>3814117111.9270406</v>
      </c>
      <c r="I556" s="21">
        <v>100264024</v>
      </c>
      <c r="J556" s="2">
        <f>J555-$J$1*J555*_xlfn.XLOOKUP(A556,'BBG Data'!A:A,'BBG Data'!F:F)</f>
        <v>11312575245.760771</v>
      </c>
      <c r="K556" s="2">
        <f>K555-K555*L556/360*_xlfn.XLOOKUP(A556,'BBG Data'!A:A,'BBG Data'!J:J)</f>
        <v>839525473.17113698</v>
      </c>
      <c r="L556" s="2">
        <v>90</v>
      </c>
      <c r="M556" s="2">
        <f>M555-M555*$M$1*_xlfn.XLOOKUP(A556,'BBG Data'!A:A,'BBG Data'!F:F)</f>
        <v>6280284195.4478521</v>
      </c>
      <c r="N556" s="2">
        <f>N555-N555*O556/360*_xlfn.XLOOKUP('Tether Assets'!A556,'BBG Data'!A:A,'BBG Data'!V:V)</f>
        <v>74007615206.176224</v>
      </c>
      <c r="O556">
        <v>90</v>
      </c>
      <c r="P556" s="2">
        <f>P555-P555*Q556/360*_xlfn.XLOOKUP(A556,'BBG Data'!A:A,'BBG Data'!AI:AI)</f>
        <v>120299717.772686</v>
      </c>
      <c r="Q556" s="2">
        <v>250</v>
      </c>
      <c r="R556" s="21">
        <v>4735309369</v>
      </c>
      <c r="S556" s="2">
        <f>S555-S555*T556/360*_xlfn.XLOOKUP('Tether Assets'!A556,'BBG Data'!A:A,'BBG Data'!AB:AB)</f>
        <v>24980532.327363435</v>
      </c>
      <c r="T556" s="2">
        <v>150</v>
      </c>
      <c r="U556" s="21">
        <f t="shared" si="53"/>
        <v>3805605037</v>
      </c>
      <c r="V556" s="2">
        <f t="shared" si="49"/>
        <v>110139084534.44147</v>
      </c>
      <c r="W556" s="25">
        <f t="shared" si="50"/>
        <v>0.10362206402933988</v>
      </c>
      <c r="X556" s="2">
        <f t="shared" si="51"/>
        <v>0.67194688896323074</v>
      </c>
      <c r="Y556" s="13">
        <f>USDT_FinalReserves!G555/USDT_FinalReserves!$F555</f>
        <v>5.52807621207222E-2</v>
      </c>
      <c r="Z556" s="2">
        <v>112449202697.27386</v>
      </c>
      <c r="AA556" s="2">
        <v>106232925072.30099</v>
      </c>
    </row>
    <row r="557" spans="1:27" s="2" customFormat="1" x14ac:dyDescent="0.3">
      <c r="A557" s="1">
        <v>45388</v>
      </c>
      <c r="B557">
        <v>0</v>
      </c>
      <c r="C557" s="20">
        <v>75354.385553655055</v>
      </c>
      <c r="D557" s="20">
        <f>_xlfn.XLOOKUP(A557,'BBG Data'!A:A,'BBG Data'!B:B)</f>
        <v>68409.009999999995</v>
      </c>
      <c r="E557" s="21">
        <f t="shared" si="47"/>
        <v>5154918914.8838434</v>
      </c>
      <c r="F557" s="21">
        <v>1637135.7922210712</v>
      </c>
      <c r="G557">
        <f>_xlfn.XLOOKUP(A557,'BBG Data'!A:A,'BBG Data'!C:C)</f>
        <v>2329.75</v>
      </c>
      <c r="H557" s="2">
        <f t="shared" si="48"/>
        <v>3814117111.9270406</v>
      </c>
      <c r="I557" s="21">
        <v>100264024</v>
      </c>
      <c r="J557" s="2">
        <f>J556-$J$1*J556*_xlfn.XLOOKUP(A557,'BBG Data'!A:A,'BBG Data'!F:F)</f>
        <v>11312575245.760771</v>
      </c>
      <c r="K557" s="2">
        <f>K556-K556*L557/360*_xlfn.XLOOKUP(A557,'BBG Data'!A:A,'BBG Data'!J:J)</f>
        <v>839525473.17113698</v>
      </c>
      <c r="L557" s="2">
        <v>90</v>
      </c>
      <c r="M557" s="2">
        <f>M556-M556*$M$1*_xlfn.XLOOKUP(A557,'BBG Data'!A:A,'BBG Data'!F:F)</f>
        <v>6280284195.4478521</v>
      </c>
      <c r="N557" s="2">
        <f>N556-N556*O557/360*_xlfn.XLOOKUP('Tether Assets'!A557,'BBG Data'!A:A,'BBG Data'!V:V)</f>
        <v>74007615206.176224</v>
      </c>
      <c r="O557">
        <v>90</v>
      </c>
      <c r="P557" s="2">
        <f>P556-P556*Q557/360*_xlfn.XLOOKUP(A557,'BBG Data'!A:A,'BBG Data'!AI:AI)</f>
        <v>120299717.772686</v>
      </c>
      <c r="Q557" s="2">
        <v>250</v>
      </c>
      <c r="R557" s="21">
        <v>4735309369</v>
      </c>
      <c r="S557" s="2">
        <f>S556-S556*T557/360*_xlfn.XLOOKUP('Tether Assets'!A557,'BBG Data'!A:A,'BBG Data'!AB:AB)</f>
        <v>24980532.327363435</v>
      </c>
      <c r="T557" s="2">
        <v>150</v>
      </c>
      <c r="U557" s="21">
        <f t="shared" si="53"/>
        <v>3805605037</v>
      </c>
      <c r="V557" s="2">
        <f t="shared" si="49"/>
        <v>110195494827.46693</v>
      </c>
      <c r="W557" s="25">
        <f t="shared" si="50"/>
        <v>0.10356901874826963</v>
      </c>
      <c r="X557" s="2">
        <f t="shared" si="51"/>
        <v>0.67160291191622612</v>
      </c>
      <c r="Y557" s="13">
        <f>USDT_FinalReserves!G556/USDT_FinalReserves!$F556</f>
        <v>5.7334385051770881E-2</v>
      </c>
      <c r="Z557" s="2">
        <v>113177954904.83476</v>
      </c>
      <c r="AA557" s="2">
        <v>106688966458.94901</v>
      </c>
    </row>
    <row r="558" spans="1:27" s="2" customFormat="1" x14ac:dyDescent="0.3">
      <c r="A558" s="1">
        <v>45389</v>
      </c>
      <c r="B558">
        <v>0</v>
      </c>
      <c r="C558" s="20">
        <v>75354.385553655055</v>
      </c>
      <c r="D558" s="20">
        <f>_xlfn.XLOOKUP(A558,'BBG Data'!A:A,'BBG Data'!B:B)</f>
        <v>69318.14</v>
      </c>
      <c r="E558" s="21">
        <f t="shared" si="47"/>
        <v>5223425847.4222383</v>
      </c>
      <c r="F558" s="21">
        <v>1637135.7922210712</v>
      </c>
      <c r="G558">
        <f>_xlfn.XLOOKUP(A558,'BBG Data'!A:A,'BBG Data'!C:C)</f>
        <v>2329.75</v>
      </c>
      <c r="H558" s="2">
        <f t="shared" si="48"/>
        <v>3814117111.9270406</v>
      </c>
      <c r="I558" s="21">
        <v>100264024</v>
      </c>
      <c r="J558" s="2">
        <f>J557-$J$1*J557*_xlfn.XLOOKUP(A558,'BBG Data'!A:A,'BBG Data'!F:F)</f>
        <v>11312575245.760771</v>
      </c>
      <c r="K558" s="2">
        <f>K557-K557*L558/360*_xlfn.XLOOKUP(A558,'BBG Data'!A:A,'BBG Data'!J:J)</f>
        <v>839525473.17113698</v>
      </c>
      <c r="L558" s="2">
        <v>90</v>
      </c>
      <c r="M558" s="2">
        <f>M557-M557*$M$1*_xlfn.XLOOKUP(A558,'BBG Data'!A:A,'BBG Data'!F:F)</f>
        <v>6280284195.4478521</v>
      </c>
      <c r="N558" s="2">
        <f>N557-N557*O558/360*_xlfn.XLOOKUP('Tether Assets'!A558,'BBG Data'!A:A,'BBG Data'!V:V)</f>
        <v>74007615206.176224</v>
      </c>
      <c r="O558">
        <v>90</v>
      </c>
      <c r="P558" s="2">
        <f>P557-P557*Q558/360*_xlfn.XLOOKUP(A558,'BBG Data'!A:A,'BBG Data'!AI:AI)</f>
        <v>120299717.772686</v>
      </c>
      <c r="Q558" s="2">
        <v>250</v>
      </c>
      <c r="R558" s="21">
        <v>4735309369</v>
      </c>
      <c r="S558" s="2">
        <f>S557-S557*T558/360*_xlfn.XLOOKUP('Tether Assets'!A558,'BBG Data'!A:A,'BBG Data'!AB:AB)</f>
        <v>24980532.327363435</v>
      </c>
      <c r="T558" s="2">
        <v>150</v>
      </c>
      <c r="U558" s="21">
        <f t="shared" si="53"/>
        <v>3805605037</v>
      </c>
      <c r="V558" s="2">
        <f t="shared" si="49"/>
        <v>110264001760.00533</v>
      </c>
      <c r="W558" s="25">
        <f t="shared" si="50"/>
        <v>0.10350467140310525</v>
      </c>
      <c r="X558" s="2">
        <f t="shared" si="51"/>
        <v>0.67118564558592031</v>
      </c>
      <c r="Y558" s="13">
        <f>USDT_FinalReserves!G557/USDT_FinalReserves!$F557</f>
        <v>5.7437554269253947E-2</v>
      </c>
      <c r="Z558" s="2">
        <v>113301061952.65364</v>
      </c>
      <c r="AA558" s="2">
        <v>106793326057.98399</v>
      </c>
    </row>
    <row r="559" spans="1:27" s="2" customFormat="1" x14ac:dyDescent="0.3">
      <c r="A559" s="1">
        <v>45390</v>
      </c>
      <c r="B559">
        <v>0</v>
      </c>
      <c r="C559" s="20">
        <v>75354.385553655055</v>
      </c>
      <c r="D559" s="20">
        <f>_xlfn.XLOOKUP(A559,'BBG Data'!A:A,'BBG Data'!B:B)</f>
        <v>71706.37</v>
      </c>
      <c r="E559" s="21">
        <f t="shared" si="47"/>
        <v>5403389451.6330442</v>
      </c>
      <c r="F559" s="21">
        <v>1637135.7922210712</v>
      </c>
      <c r="G559">
        <f>_xlfn.XLOOKUP(A559,'BBG Data'!A:A,'BBG Data'!C:C)</f>
        <v>2339.0300000000002</v>
      </c>
      <c r="H559" s="2">
        <f t="shared" si="48"/>
        <v>3829309732.0788527</v>
      </c>
      <c r="I559" s="21">
        <v>100264024</v>
      </c>
      <c r="J559" s="2">
        <f>J558-$J$1*J558*_xlfn.XLOOKUP(A559,'BBG Data'!A:A,'BBG Data'!F:F)</f>
        <v>11312889483.962042</v>
      </c>
      <c r="K559" s="2">
        <f>K558-K558*L559/360*_xlfn.XLOOKUP(A559,'BBG Data'!A:A,'BBG Data'!J:J)</f>
        <v>838719528.7168926</v>
      </c>
      <c r="L559" s="2">
        <v>90</v>
      </c>
      <c r="M559" s="2">
        <f>M558-M558*$M$1*_xlfn.XLOOKUP(A559,'BBG Data'!A:A,'BBG Data'!F:F)</f>
        <v>6280633100.1253767</v>
      </c>
      <c r="N559" s="2">
        <f>N558-N558*O559/360*_xlfn.XLOOKUP('Tether Assets'!A559,'BBG Data'!A:A,'BBG Data'!V:V)</f>
        <v>73952109494.771591</v>
      </c>
      <c r="O559">
        <v>90</v>
      </c>
      <c r="P559" s="2">
        <f>P558-P558*Q559/360*_xlfn.XLOOKUP(A559,'BBG Data'!A:A,'BBG Data'!AI:AI)</f>
        <v>119255449.38924253</v>
      </c>
      <c r="Q559" s="2">
        <v>250</v>
      </c>
      <c r="R559" s="21">
        <v>4735309369</v>
      </c>
      <c r="S559" s="2">
        <f>S558-S558*T559/360*_xlfn.XLOOKUP('Tether Assets'!A559,'BBG Data'!A:A,'BBG Data'!AB:AB)</f>
        <v>24959715.217090633</v>
      </c>
      <c r="T559" s="2">
        <v>150</v>
      </c>
      <c r="U559" s="21">
        <f t="shared" si="53"/>
        <v>3805605037</v>
      </c>
      <c r="V559" s="2">
        <f t="shared" si="49"/>
        <v>110402444385.89413</v>
      </c>
      <c r="W559" s="25">
        <f t="shared" si="50"/>
        <v>0.10337772475461851</v>
      </c>
      <c r="X559" s="2">
        <f t="shared" si="51"/>
        <v>0.66984123319121258</v>
      </c>
      <c r="Y559" s="13">
        <f>USDT_FinalReserves!G558/USDT_FinalReserves!$F558</f>
        <v>5.8034267639372188E-2</v>
      </c>
      <c r="Z559" s="2">
        <v>113495297329.16806</v>
      </c>
      <c r="AA559" s="2">
        <v>106908680868.157</v>
      </c>
    </row>
    <row r="560" spans="1:27" s="2" customFormat="1" x14ac:dyDescent="0.3">
      <c r="A560" s="1">
        <v>45391</v>
      </c>
      <c r="B560">
        <v>0</v>
      </c>
      <c r="C560" s="20">
        <v>75354.385553655055</v>
      </c>
      <c r="D560" s="20">
        <f>_xlfn.XLOOKUP(A560,'BBG Data'!A:A,'BBG Data'!B:B)</f>
        <v>69127.199999999997</v>
      </c>
      <c r="E560" s="21">
        <f t="shared" si="47"/>
        <v>5209037681.0446234</v>
      </c>
      <c r="F560" s="21">
        <v>1637135.7922210712</v>
      </c>
      <c r="G560">
        <f>_xlfn.XLOOKUP(A560,'BBG Data'!A:A,'BBG Data'!C:C)</f>
        <v>2352.7800000000002</v>
      </c>
      <c r="H560" s="2">
        <f t="shared" si="48"/>
        <v>3851820349.2218924</v>
      </c>
      <c r="I560" s="21">
        <v>100264024</v>
      </c>
      <c r="J560" s="2">
        <f>J559-$J$1*J559*_xlfn.XLOOKUP(A560,'BBG Data'!A:A,'BBG Data'!F:F)</f>
        <v>11312889483.962042</v>
      </c>
      <c r="K560" s="2">
        <f>K559-K559*L560/360*_xlfn.XLOOKUP(A560,'BBG Data'!A:A,'BBG Data'!J:J)</f>
        <v>836909991.33368587</v>
      </c>
      <c r="L560" s="2">
        <v>90</v>
      </c>
      <c r="M560" s="2">
        <f>M559-M559*$M$1*_xlfn.XLOOKUP(A560,'BBG Data'!A:A,'BBG Data'!F:F)</f>
        <v>6280633100.1253767</v>
      </c>
      <c r="N560" s="2">
        <f>N559-N559*O560/360*_xlfn.XLOOKUP('Tether Assets'!A560,'BBG Data'!A:A,'BBG Data'!V:V)</f>
        <v>74192453850.629593</v>
      </c>
      <c r="O560">
        <v>90</v>
      </c>
      <c r="P560" s="2">
        <f>P559-P559*Q560/360*_xlfn.XLOOKUP(A560,'BBG Data'!A:A,'BBG Data'!AI:AI)</f>
        <v>122029794.91322839</v>
      </c>
      <c r="Q560" s="2">
        <v>250</v>
      </c>
      <c r="R560" s="21">
        <v>4735309369</v>
      </c>
      <c r="S560" s="2">
        <f>S559-S559*T560/360*_xlfn.XLOOKUP('Tether Assets'!A560,'BBG Data'!A:A,'BBG Data'!AB:AB)</f>
        <v>24990914.861111999</v>
      </c>
      <c r="T560" s="2">
        <v>150</v>
      </c>
      <c r="U560" s="21">
        <f t="shared" si="53"/>
        <v>3805605037</v>
      </c>
      <c r="V560" s="2">
        <f t="shared" si="49"/>
        <v>110471943596.09154</v>
      </c>
      <c r="W560" s="25">
        <f t="shared" si="50"/>
        <v>0.10331268860164995</v>
      </c>
      <c r="X560" s="2">
        <f t="shared" si="51"/>
        <v>0.67159544256678128</v>
      </c>
      <c r="Y560" s="13">
        <f>USDT_FinalReserves!G559/USDT_FinalReserves!$F559</f>
        <v>5.7444922799949116E-2</v>
      </c>
      <c r="Z560" s="2">
        <v>113575338370.03581</v>
      </c>
      <c r="AA560" s="2">
        <v>107051011825.39101</v>
      </c>
    </row>
    <row r="561" spans="1:27" s="2" customFormat="1" x14ac:dyDescent="0.3">
      <c r="A561" s="1">
        <v>45392</v>
      </c>
      <c r="B561">
        <v>0</v>
      </c>
      <c r="C561" s="20">
        <v>75354.385553655055</v>
      </c>
      <c r="D561" s="20">
        <f>_xlfn.XLOOKUP(A561,'BBG Data'!A:A,'BBG Data'!B:B)</f>
        <v>69807.509999999995</v>
      </c>
      <c r="E561" s="21">
        <f t="shared" si="47"/>
        <v>5260302023.0806303</v>
      </c>
      <c r="F561" s="21">
        <v>1637135.7922210712</v>
      </c>
      <c r="G561">
        <f>_xlfn.XLOOKUP(A561,'BBG Data'!A:A,'BBG Data'!C:C)</f>
        <v>2334.04</v>
      </c>
      <c r="H561" s="2">
        <f t="shared" si="48"/>
        <v>3821140424.4756689</v>
      </c>
      <c r="I561" s="21">
        <v>100264024</v>
      </c>
      <c r="J561" s="2">
        <f>J560-$J$1*J560*_xlfn.XLOOKUP(A561,'BBG Data'!A:A,'BBG Data'!F:F)</f>
        <v>11312889483.962042</v>
      </c>
      <c r="K561" s="2">
        <f>K560-K560*L561/360*_xlfn.XLOOKUP(A561,'BBG Data'!A:A,'BBG Data'!J:J)</f>
        <v>838362030.16864991</v>
      </c>
      <c r="L561" s="2">
        <v>90</v>
      </c>
      <c r="M561" s="2">
        <f>M560-M560*$M$1*_xlfn.XLOOKUP(A561,'BBG Data'!A:A,'BBG Data'!F:F)</f>
        <v>6280633100.1253767</v>
      </c>
      <c r="N561" s="2">
        <f>N560-N560*O561/360*_xlfn.XLOOKUP('Tether Assets'!A561,'BBG Data'!A:A,'BBG Data'!V:V)</f>
        <v>73357788744.810013</v>
      </c>
      <c r="O561">
        <v>90</v>
      </c>
      <c r="P561" s="2">
        <f>P560-P560*Q561/360*_xlfn.XLOOKUP(A561,'BBG Data'!A:A,'BBG Data'!AI:AI)</f>
        <v>112665703.0119008</v>
      </c>
      <c r="Q561" s="2">
        <v>250</v>
      </c>
      <c r="R561" s="21">
        <v>4735309369</v>
      </c>
      <c r="S561" s="2">
        <f>S560-S560*T561/360*_xlfn.XLOOKUP('Tether Assets'!A561,'BBG Data'!A:A,'BBG Data'!AB:AB)</f>
        <v>23660148.644757777</v>
      </c>
      <c r="T561" s="2">
        <v>150</v>
      </c>
      <c r="U561" s="21">
        <f t="shared" si="53"/>
        <v>3805605037</v>
      </c>
      <c r="V561" s="2">
        <f t="shared" si="49"/>
        <v>109648620088.27904</v>
      </c>
      <c r="W561" s="25">
        <f t="shared" si="50"/>
        <v>0.10408843721674942</v>
      </c>
      <c r="X561" s="2">
        <f t="shared" si="51"/>
        <v>0.66902610070011859</v>
      </c>
      <c r="Y561" s="13">
        <f>USDT_FinalReserves!G560/USDT_FinalReserves!$F560</f>
        <v>4.9769716105227839E-2</v>
      </c>
      <c r="Z561" s="2">
        <v>112735462207.85773</v>
      </c>
      <c r="AA561" s="2">
        <v>107124650258.78101</v>
      </c>
    </row>
    <row r="562" spans="1:27" s="2" customFormat="1" x14ac:dyDescent="0.3">
      <c r="A562" s="1">
        <v>45393</v>
      </c>
      <c r="B562">
        <v>0</v>
      </c>
      <c r="C562" s="20">
        <v>75354.385553655055</v>
      </c>
      <c r="D562" s="20">
        <f>_xlfn.XLOOKUP(A562,'BBG Data'!A:A,'BBG Data'!B:B)</f>
        <v>70509.59</v>
      </c>
      <c r="E562" s="21">
        <f t="shared" si="47"/>
        <v>5313206830.0901403</v>
      </c>
      <c r="F562" s="21">
        <v>1637135.7922210712</v>
      </c>
      <c r="G562">
        <f>_xlfn.XLOOKUP(A562,'BBG Data'!A:A,'BBG Data'!C:C)</f>
        <v>2372.52</v>
      </c>
      <c r="H562" s="2">
        <f t="shared" si="48"/>
        <v>3884137409.7603359</v>
      </c>
      <c r="I562" s="21">
        <v>100264024</v>
      </c>
      <c r="J562" s="2">
        <f>J561-$J$1*J561*_xlfn.XLOOKUP(A562,'BBG Data'!A:A,'BBG Data'!F:F)</f>
        <v>11312889483.962042</v>
      </c>
      <c r="K562" s="2">
        <f>K561-K561*L562/360*_xlfn.XLOOKUP(A562,'BBG Data'!A:A,'BBG Data'!J:J)</f>
        <v>832149767.52510011</v>
      </c>
      <c r="L562" s="2">
        <v>90</v>
      </c>
      <c r="M562" s="2">
        <f>M561-M561*$M$1*_xlfn.XLOOKUP(A562,'BBG Data'!A:A,'BBG Data'!F:F)</f>
        <v>6280633100.1253767</v>
      </c>
      <c r="N562" s="2">
        <f>N561-N561*O562/360*_xlfn.XLOOKUP('Tether Assets'!A562,'BBG Data'!A:A,'BBG Data'!V:V)</f>
        <v>73467825427.927231</v>
      </c>
      <c r="O562">
        <v>90</v>
      </c>
      <c r="P562" s="2">
        <f>P561-P561*Q562/360*_xlfn.XLOOKUP(A562,'BBG Data'!A:A,'BBG Data'!AI:AI)</f>
        <v>114778184.94337395</v>
      </c>
      <c r="Q562" s="2">
        <v>250</v>
      </c>
      <c r="R562" s="21">
        <v>4735309369</v>
      </c>
      <c r="S562" s="2">
        <f>S561-S561*T562/360*_xlfn.XLOOKUP('Tether Assets'!A562,'BBG Data'!A:A,'BBG Data'!AB:AB)</f>
        <v>23579309.803554859</v>
      </c>
      <c r="T562" s="2">
        <v>150</v>
      </c>
      <c r="U562" s="21">
        <f t="shared" si="53"/>
        <v>3805605037</v>
      </c>
      <c r="V562" s="2">
        <f t="shared" si="49"/>
        <v>109870377944.13715</v>
      </c>
      <c r="W562" s="25">
        <f t="shared" si="50"/>
        <v>0.10387834939245393</v>
      </c>
      <c r="X562" s="2">
        <f t="shared" si="51"/>
        <v>0.66867727956011447</v>
      </c>
      <c r="Y562" s="13">
        <f>USDT_FinalReserves!G561/USDT_FinalReserves!$F561</f>
        <v>5.87551889584517E-2</v>
      </c>
      <c r="Z562" s="2">
        <v>113855553760.84245</v>
      </c>
      <c r="AA562" s="2">
        <v>107165949185.655</v>
      </c>
    </row>
    <row r="563" spans="1:27" s="2" customFormat="1" x14ac:dyDescent="0.3">
      <c r="A563" s="1">
        <v>45394</v>
      </c>
      <c r="B563">
        <v>0</v>
      </c>
      <c r="C563" s="20">
        <v>75354.385553655055</v>
      </c>
      <c r="D563" s="20">
        <f>_xlfn.XLOOKUP(A563,'BBG Data'!A:A,'BBG Data'!B:B)</f>
        <v>67127.64</v>
      </c>
      <c r="E563" s="21">
        <f t="shared" si="47"/>
        <v>5058362065.8669567</v>
      </c>
      <c r="F563" s="21">
        <v>1637135.7922210712</v>
      </c>
      <c r="G563">
        <f>_xlfn.XLOOKUP(A563,'BBG Data'!A:A,'BBG Data'!C:C)</f>
        <v>2344.37</v>
      </c>
      <c r="H563" s="2">
        <f t="shared" si="48"/>
        <v>3838052037.2093124</v>
      </c>
      <c r="I563" s="21">
        <v>100264024</v>
      </c>
      <c r="J563" s="2">
        <f>J562-$J$1*J562*_xlfn.XLOOKUP(A563,'BBG Data'!A:A,'BBG Data'!F:F)</f>
        <v>11312889483.962042</v>
      </c>
      <c r="K563" s="2">
        <f>K562-K562*L563/360*_xlfn.XLOOKUP(A563,'BBG Data'!A:A,'BBG Data'!J:J)</f>
        <v>832337001.22279334</v>
      </c>
      <c r="L563" s="2">
        <v>90</v>
      </c>
      <c r="M563" s="2">
        <f>M562-M562*$M$1*_xlfn.XLOOKUP(A563,'BBG Data'!A:A,'BBG Data'!F:F)</f>
        <v>6280633100.1253767</v>
      </c>
      <c r="N563" s="2">
        <f>N562-N562*O563/360*_xlfn.XLOOKUP('Tether Assets'!A563,'BBG Data'!A:A,'BBG Data'!V:V)</f>
        <v>73688228904.211014</v>
      </c>
      <c r="O563">
        <v>90</v>
      </c>
      <c r="P563" s="2">
        <f>P562-P562*Q563/360*_xlfn.XLOOKUP(A563,'BBG Data'!A:A,'BBG Data'!AI:AI)</f>
        <v>116452033.47379814</v>
      </c>
      <c r="Q563" s="2">
        <v>250</v>
      </c>
      <c r="R563" s="21">
        <v>4735309369</v>
      </c>
      <c r="S563" s="2">
        <f>S562-S562*T563/360*_xlfn.XLOOKUP('Tether Assets'!A563,'BBG Data'!A:A,'BBG Data'!AB:AB)</f>
        <v>23861279.0499557</v>
      </c>
      <c r="T563" s="2">
        <v>150</v>
      </c>
      <c r="U563" s="21">
        <f t="shared" si="53"/>
        <v>3805605037</v>
      </c>
      <c r="V563" s="2">
        <f t="shared" si="49"/>
        <v>109791994335.12126</v>
      </c>
      <c r="W563" s="25">
        <f t="shared" si="50"/>
        <v>0.10395251108314278</v>
      </c>
      <c r="X563" s="2">
        <f t="shared" si="51"/>
        <v>0.67116213117770973</v>
      </c>
      <c r="Y563" s="13">
        <f>USDT_FinalReserves!G562/USDT_FinalReserves!$F562</f>
        <v>5.6178236613025428E-2</v>
      </c>
      <c r="Z563" s="2">
        <v>113713609683.00296</v>
      </c>
      <c r="AA563" s="2">
        <v>107325379612.11</v>
      </c>
    </row>
    <row r="564" spans="1:27" s="2" customFormat="1" x14ac:dyDescent="0.3">
      <c r="A564" s="1">
        <v>45395</v>
      </c>
      <c r="B564">
        <v>0</v>
      </c>
      <c r="C564" s="20">
        <v>75354.385553655055</v>
      </c>
      <c r="D564" s="20">
        <f>_xlfn.XLOOKUP(A564,'BBG Data'!A:A,'BBG Data'!B:B)</f>
        <v>61967.01</v>
      </c>
      <c r="E564" s="21">
        <f t="shared" si="47"/>
        <v>4669485963.1471987</v>
      </c>
      <c r="F564" s="21">
        <v>1637135.7922210712</v>
      </c>
      <c r="G564">
        <f>_xlfn.XLOOKUP(A564,'BBG Data'!A:A,'BBG Data'!C:C)</f>
        <v>2344.37</v>
      </c>
      <c r="H564" s="2">
        <f t="shared" si="48"/>
        <v>3838052037.2093124</v>
      </c>
      <c r="I564" s="21">
        <v>100264024</v>
      </c>
      <c r="J564" s="2">
        <f>J563-$J$1*J563*_xlfn.XLOOKUP(A564,'BBG Data'!A:A,'BBG Data'!F:F)</f>
        <v>11312889483.962042</v>
      </c>
      <c r="K564" s="2">
        <f>K563-K563*L564/360*_xlfn.XLOOKUP(A564,'BBG Data'!A:A,'BBG Data'!J:J)</f>
        <v>832337001.22279334</v>
      </c>
      <c r="L564" s="2">
        <v>90</v>
      </c>
      <c r="M564" s="2">
        <f>M563-M563*$M$1*_xlfn.XLOOKUP(A564,'BBG Data'!A:A,'BBG Data'!F:F)</f>
        <v>6280633100.1253767</v>
      </c>
      <c r="N564" s="2">
        <f>N563-N563*O564/360*_xlfn.XLOOKUP('Tether Assets'!A564,'BBG Data'!A:A,'BBG Data'!V:V)</f>
        <v>73688228904.211014</v>
      </c>
      <c r="O564">
        <v>90</v>
      </c>
      <c r="P564" s="2">
        <f>P563-P563*Q564/360*_xlfn.XLOOKUP(A564,'BBG Data'!A:A,'BBG Data'!AI:AI)</f>
        <v>116452033.47379814</v>
      </c>
      <c r="Q564" s="2">
        <v>250</v>
      </c>
      <c r="R564" s="21">
        <v>4735309369</v>
      </c>
      <c r="S564" s="2">
        <f>S563-S563*T564/360*_xlfn.XLOOKUP('Tether Assets'!A564,'BBG Data'!A:A,'BBG Data'!AB:AB)</f>
        <v>23861279.0499557</v>
      </c>
      <c r="T564" s="2">
        <v>150</v>
      </c>
      <c r="U564" s="21">
        <f t="shared" si="53"/>
        <v>3805605037</v>
      </c>
      <c r="V564" s="2">
        <f t="shared" si="49"/>
        <v>109403118232.4015</v>
      </c>
      <c r="W564" s="25">
        <f t="shared" si="50"/>
        <v>0.10432201286728821</v>
      </c>
      <c r="X564" s="2">
        <f t="shared" si="51"/>
        <v>0.67354779365317075</v>
      </c>
      <c r="Y564" s="13">
        <f>USDT_FinalReserves!G563/USDT_FinalReserves!$F563</f>
        <v>5.34991324292836E-2</v>
      </c>
      <c r="Z564" s="2">
        <v>113463558450.48422</v>
      </c>
      <c r="AA564" s="2">
        <v>107393356511.04401</v>
      </c>
    </row>
    <row r="565" spans="1:27" s="2" customFormat="1" x14ac:dyDescent="0.3">
      <c r="A565" s="1">
        <v>45396</v>
      </c>
      <c r="B565">
        <v>0</v>
      </c>
      <c r="C565" s="20">
        <v>75354.385553655055</v>
      </c>
      <c r="D565" s="20">
        <f>_xlfn.XLOOKUP(A565,'BBG Data'!A:A,'BBG Data'!B:B)</f>
        <v>63863.839999999997</v>
      </c>
      <c r="E565" s="21">
        <f t="shared" si="47"/>
        <v>4812420422.2969379</v>
      </c>
      <c r="F565" s="21">
        <v>1637135.7922210712</v>
      </c>
      <c r="G565">
        <f>_xlfn.XLOOKUP(A565,'BBG Data'!A:A,'BBG Data'!C:C)</f>
        <v>2344.37</v>
      </c>
      <c r="H565" s="2">
        <f t="shared" si="48"/>
        <v>3838052037.2093124</v>
      </c>
      <c r="I565" s="21">
        <v>100264024</v>
      </c>
      <c r="J565" s="2">
        <f>J564-$J$1*J564*_xlfn.XLOOKUP(A565,'BBG Data'!A:A,'BBG Data'!F:F)</f>
        <v>11312889483.962042</v>
      </c>
      <c r="K565" s="2">
        <f>K564-K564*L565/360*_xlfn.XLOOKUP(A565,'BBG Data'!A:A,'BBG Data'!J:J)</f>
        <v>832337001.22279334</v>
      </c>
      <c r="L565" s="2">
        <v>90</v>
      </c>
      <c r="M565" s="2">
        <f>M564-M564*$M$1*_xlfn.XLOOKUP(A565,'BBG Data'!A:A,'BBG Data'!F:F)</f>
        <v>6280633100.1253767</v>
      </c>
      <c r="N565" s="2">
        <f>N564-N564*O565/360*_xlfn.XLOOKUP('Tether Assets'!A565,'BBG Data'!A:A,'BBG Data'!V:V)</f>
        <v>73688228904.211014</v>
      </c>
      <c r="O565">
        <v>90</v>
      </c>
      <c r="P565" s="2">
        <f>P564-P564*Q565/360*_xlfn.XLOOKUP(A565,'BBG Data'!A:A,'BBG Data'!AI:AI)</f>
        <v>116452033.47379814</v>
      </c>
      <c r="Q565" s="2">
        <v>250</v>
      </c>
      <c r="R565" s="21">
        <v>4735309369</v>
      </c>
      <c r="S565" s="2">
        <f>S564-S564*T565/360*_xlfn.XLOOKUP('Tether Assets'!A565,'BBG Data'!A:A,'BBG Data'!AB:AB)</f>
        <v>23861279.0499557</v>
      </c>
      <c r="T565" s="2">
        <v>150</v>
      </c>
      <c r="U565" s="21">
        <f t="shared" si="53"/>
        <v>3805605037</v>
      </c>
      <c r="V565" s="2">
        <f t="shared" si="49"/>
        <v>109546052691.55124</v>
      </c>
      <c r="W565" s="25">
        <f t="shared" si="50"/>
        <v>0.10418589467662566</v>
      </c>
      <c r="X565" s="2">
        <f t="shared" si="51"/>
        <v>0.67266895605718369</v>
      </c>
      <c r="Y565" s="13">
        <f>USDT_FinalReserves!G564/USDT_FinalReserves!$F564</f>
        <v>5.8082186407968923E-2</v>
      </c>
      <c r="Z565" s="2">
        <v>114000869067.69003</v>
      </c>
      <c r="AA565" s="2">
        <v>107379449339.83</v>
      </c>
    </row>
    <row r="566" spans="1:27" s="2" customFormat="1" x14ac:dyDescent="0.3">
      <c r="A566" s="1">
        <v>45397</v>
      </c>
      <c r="B566">
        <v>0</v>
      </c>
      <c r="C566" s="20">
        <v>75354.385553655055</v>
      </c>
      <c r="D566" s="20">
        <f>_xlfn.XLOOKUP(A566,'BBG Data'!A:A,'BBG Data'!B:B)</f>
        <v>63152.49</v>
      </c>
      <c r="E566" s="21">
        <f t="shared" si="47"/>
        <v>4758817080.1333456</v>
      </c>
      <c r="F566" s="21">
        <v>1637135.7922210712</v>
      </c>
      <c r="G566">
        <f>_xlfn.XLOOKUP(A566,'BBG Data'!A:A,'BBG Data'!C:C)</f>
        <v>2383.34</v>
      </c>
      <c r="H566" s="2">
        <f t="shared" si="48"/>
        <v>3901851219.0321679</v>
      </c>
      <c r="I566" s="21">
        <v>100264024</v>
      </c>
      <c r="J566" s="2">
        <f>J565-$J$1*J565*_xlfn.XLOOKUP(A566,'BBG Data'!A:A,'BBG Data'!F:F)</f>
        <v>11312575237.031931</v>
      </c>
      <c r="K566" s="2">
        <f>K565-K565*L566/360*_xlfn.XLOOKUP(A566,'BBG Data'!A:A,'BBG Data'!J:J)</f>
        <v>834540613.43353057</v>
      </c>
      <c r="L566" s="2">
        <v>90</v>
      </c>
      <c r="M566" s="2">
        <f>M565-M565*$M$1*_xlfn.XLOOKUP(A566,'BBG Data'!A:A,'BBG Data'!F:F)</f>
        <v>6280284176.0642586</v>
      </c>
      <c r="N566" s="2">
        <f>N565-N565*O566/360*_xlfn.XLOOKUP('Tether Assets'!A566,'BBG Data'!A:A,'BBG Data'!V:V)</f>
        <v>73725073018.663116</v>
      </c>
      <c r="O566">
        <v>90</v>
      </c>
      <c r="P566" s="2">
        <f>P565-P565*Q566/360*_xlfn.XLOOKUP(A566,'BBG Data'!A:A,'BBG Data'!AI:AI)</f>
        <v>114834644.11999543</v>
      </c>
      <c r="Q566" s="2">
        <v>250</v>
      </c>
      <c r="R566" s="21">
        <v>4735309369</v>
      </c>
      <c r="S566" s="2">
        <f>S565-S565*T566/360*_xlfn.XLOOKUP('Tether Assets'!A566,'BBG Data'!A:A,'BBG Data'!AB:AB)</f>
        <v>23467567.94563143</v>
      </c>
      <c r="T566" s="2">
        <v>150</v>
      </c>
      <c r="U566" s="21">
        <f t="shared" si="53"/>
        <v>3805605037</v>
      </c>
      <c r="V566" s="2">
        <f t="shared" si="49"/>
        <v>109592621986.42398</v>
      </c>
      <c r="W566" s="25">
        <f t="shared" si="50"/>
        <v>0.10413875545787855</v>
      </c>
      <c r="X566" s="2">
        <f t="shared" si="51"/>
        <v>0.67271930977065197</v>
      </c>
      <c r="Y566" s="13">
        <f>USDT_FinalReserves!G565/USDT_FinalReserves!$F565</f>
        <v>5.7252349876159354E-2</v>
      </c>
      <c r="Z566" s="2">
        <v>114297063614.27831</v>
      </c>
      <c r="AA566" s="2">
        <v>107753288138.416</v>
      </c>
    </row>
    <row r="567" spans="1:27" s="2" customFormat="1" x14ac:dyDescent="0.3">
      <c r="A567" s="1">
        <v>45398</v>
      </c>
      <c r="B567">
        <v>0</v>
      </c>
      <c r="C567" s="20">
        <v>75354.385553655055</v>
      </c>
      <c r="D567" s="20">
        <f>_xlfn.XLOOKUP(A567,'BBG Data'!A:A,'BBG Data'!B:B)</f>
        <v>63039.97</v>
      </c>
      <c r="E567" s="21">
        <f t="shared" si="47"/>
        <v>4750338204.6708479</v>
      </c>
      <c r="F567" s="21">
        <v>1637135.7922210712</v>
      </c>
      <c r="G567">
        <f>_xlfn.XLOOKUP(A567,'BBG Data'!A:A,'BBG Data'!C:C)</f>
        <v>2382.89</v>
      </c>
      <c r="H567" s="2">
        <f t="shared" si="48"/>
        <v>3901114507.9256682</v>
      </c>
      <c r="I567" s="21">
        <v>100264024</v>
      </c>
      <c r="J567" s="2">
        <f>J566-$J$1*J566*_xlfn.XLOOKUP(A567,'BBG Data'!A:A,'BBG Data'!F:F)</f>
        <v>11312889475.23296</v>
      </c>
      <c r="K567" s="2">
        <f>K566-K566*L567/360*_xlfn.XLOOKUP(A567,'BBG Data'!A:A,'BBG Data'!J:J)</f>
        <v>832483470.82141697</v>
      </c>
      <c r="L567" s="2">
        <v>90</v>
      </c>
      <c r="M567" s="2">
        <f>M566-M566*$M$1*_xlfn.XLOOKUP(A567,'BBG Data'!A:A,'BBG Data'!F:F)</f>
        <v>6280633080.7407064</v>
      </c>
      <c r="N567" s="2">
        <f>N566-N566*O567/360*_xlfn.XLOOKUP('Tether Assets'!A567,'BBG Data'!A:A,'BBG Data'!V:V)</f>
        <v>73964679505.97377</v>
      </c>
      <c r="O567">
        <v>90</v>
      </c>
      <c r="P567" s="2">
        <f>P566-P566*Q567/360*_xlfn.XLOOKUP(A567,'BBG Data'!A:A,'BBG Data'!AI:AI)</f>
        <v>113558703.62977326</v>
      </c>
      <c r="Q567" s="2">
        <v>250</v>
      </c>
      <c r="R567" s="21">
        <v>4735309369</v>
      </c>
      <c r="S567" s="2">
        <f>S566-S566*T567/360*_xlfn.XLOOKUP('Tether Assets'!A567,'BBG Data'!A:A,'BBG Data'!AB:AB)</f>
        <v>23525259.050164446</v>
      </c>
      <c r="T567" s="2">
        <v>150</v>
      </c>
      <c r="U567" s="21">
        <f t="shared" si="53"/>
        <v>3805605037</v>
      </c>
      <c r="V567" s="2">
        <f t="shared" si="49"/>
        <v>109820400638.0453</v>
      </c>
      <c r="W567" s="25">
        <f t="shared" si="50"/>
        <v>0.10392562249749322</v>
      </c>
      <c r="X567" s="2">
        <f t="shared" si="51"/>
        <v>0.67350582474883125</v>
      </c>
      <c r="Y567" s="13">
        <f>USDT_FinalReserves!G566/USDT_FinalReserves!$F566</f>
        <v>5.8807762445678757E-2</v>
      </c>
      <c r="Z567" s="2">
        <v>114579291643.94952</v>
      </c>
      <c r="AA567" s="2">
        <v>107841139879.758</v>
      </c>
    </row>
    <row r="568" spans="1:27" s="2" customFormat="1" x14ac:dyDescent="0.3">
      <c r="A568" s="1">
        <v>45399</v>
      </c>
      <c r="B568">
        <v>0</v>
      </c>
      <c r="C568" s="20">
        <v>75354.385553655055</v>
      </c>
      <c r="D568" s="20">
        <f>_xlfn.XLOOKUP(A568,'BBG Data'!A:A,'BBG Data'!B:B)</f>
        <v>60855.27</v>
      </c>
      <c r="E568" s="21">
        <f t="shared" si="47"/>
        <v>4585711478.5517778</v>
      </c>
      <c r="F568" s="21">
        <v>1637135.7922210712</v>
      </c>
      <c r="G568">
        <f>_xlfn.XLOOKUP(A568,'BBG Data'!A:A,'BBG Data'!C:C)</f>
        <v>2361.02</v>
      </c>
      <c r="H568" s="2">
        <f t="shared" si="48"/>
        <v>3865310348.1497936</v>
      </c>
      <c r="I568" s="21">
        <v>100264024</v>
      </c>
      <c r="J568" s="2">
        <f>J567-$J$1*J567*_xlfn.XLOOKUP(A568,'BBG Data'!A:A,'BBG Data'!F:F)</f>
        <v>11312889475.23296</v>
      </c>
      <c r="K568" s="2">
        <f>K567-K567*L568/360*_xlfn.XLOOKUP(A568,'BBG Data'!A:A,'BBG Data'!J:J)</f>
        <v>832560475.54246795</v>
      </c>
      <c r="L568" s="2">
        <v>90</v>
      </c>
      <c r="M568" s="2">
        <f>M567-M567*$M$1*_xlfn.XLOOKUP(A568,'BBG Data'!A:A,'BBG Data'!F:F)</f>
        <v>6280633080.7407064</v>
      </c>
      <c r="N568" s="2">
        <f>N567-N567*O568/360*_xlfn.XLOOKUP('Tether Assets'!A568,'BBG Data'!A:A,'BBG Data'!V:V)</f>
        <v>73372962069.92598</v>
      </c>
      <c r="O568">
        <v>90</v>
      </c>
      <c r="P568" s="2">
        <f>P567-P567*Q568/360*_xlfn.XLOOKUP(A568,'BBG Data'!A:A,'BBG Data'!AI:AI)</f>
        <v>114820467.00343741</v>
      </c>
      <c r="Q568" s="2">
        <v>250</v>
      </c>
      <c r="R568" s="21">
        <v>4735309369</v>
      </c>
      <c r="S568" s="2">
        <f>S567-S567*T568/360*_xlfn.XLOOKUP('Tether Assets'!A568,'BBG Data'!A:A,'BBG Data'!AB:AB)</f>
        <v>23658568.851448715</v>
      </c>
      <c r="T568" s="2">
        <v>150</v>
      </c>
      <c r="U568" s="21">
        <f t="shared" si="53"/>
        <v>3805605037</v>
      </c>
      <c r="V568" s="2">
        <f t="shared" si="49"/>
        <v>109029724393.99857</v>
      </c>
      <c r="W568" s="25">
        <f t="shared" si="50"/>
        <v>0.10467928413713559</v>
      </c>
      <c r="X568" s="2">
        <f t="shared" si="51"/>
        <v>0.67296292343892894</v>
      </c>
      <c r="Y568" s="13">
        <f>USDT_FinalReserves!G567/USDT_FinalReserves!$F567</f>
        <v>5.0011927871856592E-2</v>
      </c>
      <c r="Z568" s="2">
        <v>113753701013.83885</v>
      </c>
      <c r="AA568" s="2">
        <v>108064659123.578</v>
      </c>
    </row>
    <row r="569" spans="1:27" s="2" customFormat="1" x14ac:dyDescent="0.3">
      <c r="A569" s="1">
        <v>45400</v>
      </c>
      <c r="B569">
        <v>0</v>
      </c>
      <c r="C569" s="20">
        <v>75354.385553655055</v>
      </c>
      <c r="D569" s="20">
        <f>_xlfn.XLOOKUP(A569,'BBG Data'!A:A,'BBG Data'!B:B)</f>
        <v>63528.51</v>
      </c>
      <c r="E569" s="21">
        <f t="shared" si="47"/>
        <v>4787151836.1892309</v>
      </c>
      <c r="F569" s="21">
        <v>1637135.7922210712</v>
      </c>
      <c r="G569">
        <f>_xlfn.XLOOKUP(A569,'BBG Data'!A:A,'BBG Data'!C:C)</f>
        <v>2379.04</v>
      </c>
      <c r="H569" s="2">
        <f t="shared" si="48"/>
        <v>3894811535.125617</v>
      </c>
      <c r="I569" s="21">
        <v>100264024</v>
      </c>
      <c r="J569" s="2">
        <f>J568-$J$1*J568*_xlfn.XLOOKUP(A569,'BBG Data'!A:A,'BBG Data'!F:F)</f>
        <v>11313203722.162827</v>
      </c>
      <c r="K569" s="2">
        <f>K568-K568*L569/360*_xlfn.XLOOKUP(A569,'BBG Data'!A:A,'BBG Data'!J:J)</f>
        <v>832976755.78023911</v>
      </c>
      <c r="L569" s="2">
        <v>90</v>
      </c>
      <c r="M569" s="2">
        <f>M568-M568*$M$1*_xlfn.XLOOKUP(A569,'BBG Data'!A:A,'BBG Data'!F:F)</f>
        <v>6280982004.8007479</v>
      </c>
      <c r="N569" s="2">
        <f>N568-N568*O569/360*_xlfn.XLOOKUP('Tether Assets'!A569,'BBG Data'!A:A,'BBG Data'!V:V)</f>
        <v>73372962069.92598</v>
      </c>
      <c r="O569">
        <v>90</v>
      </c>
      <c r="P569" s="2">
        <f>P568-P568*Q569/360*_xlfn.XLOOKUP(A569,'BBG Data'!A:A,'BBG Data'!AI:AI)</f>
        <v>113863629.77840874</v>
      </c>
      <c r="Q569" s="2">
        <v>250</v>
      </c>
      <c r="R569" s="21">
        <v>4735309369</v>
      </c>
      <c r="S569" s="2">
        <f>S568-S568*T569/360*_xlfn.XLOOKUP('Tether Assets'!A569,'BBG Data'!A:A,'BBG Data'!AB:AB)</f>
        <v>23397338.820380632</v>
      </c>
      <c r="T569" s="2">
        <v>150</v>
      </c>
      <c r="U569" s="21">
        <f t="shared" si="53"/>
        <v>3805605037</v>
      </c>
      <c r="V569" s="2">
        <f t="shared" si="49"/>
        <v>109260527322.58342</v>
      </c>
      <c r="W569" s="25">
        <f t="shared" si="50"/>
        <v>0.1044610347931548</v>
      </c>
      <c r="X569" s="2">
        <f t="shared" si="51"/>
        <v>0.6715413504576806</v>
      </c>
      <c r="Y569" s="13">
        <f>USDT_FinalReserves!G568/USDT_FinalReserves!$F568</f>
        <v>5.8843892219268411E-2</v>
      </c>
      <c r="Z569" s="2">
        <v>115516522632.32735</v>
      </c>
      <c r="AA569" s="2">
        <v>108719080825.006</v>
      </c>
    </row>
    <row r="570" spans="1:27" s="2" customFormat="1" x14ac:dyDescent="0.3">
      <c r="A570" s="1">
        <v>45401</v>
      </c>
      <c r="B570">
        <v>0</v>
      </c>
      <c r="C570" s="20">
        <v>75354.385553655055</v>
      </c>
      <c r="D570" s="20">
        <f>_xlfn.XLOOKUP(A570,'BBG Data'!A:A,'BBG Data'!B:B)</f>
        <v>64071.26</v>
      </c>
      <c r="E570" s="21">
        <f t="shared" si="47"/>
        <v>4828050428.9484768</v>
      </c>
      <c r="F570" s="21">
        <v>1637135.7922210712</v>
      </c>
      <c r="G570">
        <f>_xlfn.XLOOKUP(A570,'BBG Data'!A:A,'BBG Data'!C:C)</f>
        <v>2391.9299999999998</v>
      </c>
      <c r="H570" s="2">
        <f t="shared" si="48"/>
        <v>3915914215.4873466</v>
      </c>
      <c r="I570" s="21">
        <v>100264024</v>
      </c>
      <c r="J570" s="2">
        <f>J569-$J$1*J569*_xlfn.XLOOKUP(A570,'BBG Data'!A:A,'BBG Data'!F:F)</f>
        <v>11312889466.503878</v>
      </c>
      <c r="K570" s="2">
        <f>K569-K569*L570/360*_xlfn.XLOOKUP(A570,'BBG Data'!A:A,'BBG Data'!J:J)</f>
        <v>832593586.47258031</v>
      </c>
      <c r="L570" s="2">
        <v>90</v>
      </c>
      <c r="M570" s="2">
        <f>M569-M569*$M$1*_xlfn.XLOOKUP(A570,'BBG Data'!A:A,'BBG Data'!F:F)</f>
        <v>6280633061.3560371</v>
      </c>
      <c r="N570" s="2">
        <f>N569-N569*O570/360*_xlfn.XLOOKUP('Tether Assets'!A570,'BBG Data'!A:A,'BBG Data'!V:V)</f>
        <v>73409648550.960938</v>
      </c>
      <c r="O570">
        <v>90</v>
      </c>
      <c r="P570" s="2">
        <f>P569-P569*Q570/360*_xlfn.XLOOKUP(A570,'BBG Data'!A:A,'BBG Data'!AI:AI)</f>
        <v>114140381.65634243</v>
      </c>
      <c r="Q570" s="2">
        <v>250</v>
      </c>
      <c r="R570" s="21">
        <v>4735309369</v>
      </c>
      <c r="S570" s="2">
        <f>S569-S569*T570/360*_xlfn.XLOOKUP('Tether Assets'!A570,'BBG Data'!A:A,'BBG Data'!AB:AB)</f>
        <v>23494827.732132215</v>
      </c>
      <c r="T570" s="2">
        <v>150</v>
      </c>
      <c r="U570" s="21">
        <f t="shared" si="53"/>
        <v>3805605037</v>
      </c>
      <c r="V570" s="2">
        <f t="shared" si="49"/>
        <v>109358542949.11772</v>
      </c>
      <c r="W570" s="25">
        <f t="shared" si="50"/>
        <v>0.10436453506713401</v>
      </c>
      <c r="X570" s="2">
        <f t="shared" si="51"/>
        <v>0.67127493263253279</v>
      </c>
      <c r="Y570" s="13">
        <f>USDT_FinalReserves!G569/USDT_FinalReserves!$F569</f>
        <v>5.7696899865681876E-2</v>
      </c>
      <c r="Z570" s="2">
        <v>115763571915.41539</v>
      </c>
      <c r="AA570" s="2">
        <v>109084372698.51801</v>
      </c>
    </row>
    <row r="571" spans="1:27" s="2" customFormat="1" x14ac:dyDescent="0.3">
      <c r="A571" s="1">
        <v>45402</v>
      </c>
      <c r="B571">
        <v>0</v>
      </c>
      <c r="C571" s="20">
        <v>75354.385553655055</v>
      </c>
      <c r="D571" s="20">
        <f>_xlfn.XLOOKUP(A571,'BBG Data'!A:A,'BBG Data'!B:B)</f>
        <v>64756.57</v>
      </c>
      <c r="E571" s="21">
        <f t="shared" si="47"/>
        <v>4879691542.9122524</v>
      </c>
      <c r="F571" s="21">
        <v>1637135.7922210712</v>
      </c>
      <c r="G571">
        <f>_xlfn.XLOOKUP(A571,'BBG Data'!A:A,'BBG Data'!C:C)</f>
        <v>2391.9299999999998</v>
      </c>
      <c r="H571" s="2">
        <f t="shared" si="48"/>
        <v>3915914215.4873466</v>
      </c>
      <c r="I571" s="21">
        <v>100264024</v>
      </c>
      <c r="J571" s="2">
        <f>J570-$J$1*J570*_xlfn.XLOOKUP(A571,'BBG Data'!A:A,'BBG Data'!F:F)</f>
        <v>11312889466.503878</v>
      </c>
      <c r="K571" s="2">
        <f>K570-K570*L571/360*_xlfn.XLOOKUP(A571,'BBG Data'!A:A,'BBG Data'!J:J)</f>
        <v>832593586.47258031</v>
      </c>
      <c r="L571" s="2">
        <v>90</v>
      </c>
      <c r="M571" s="2">
        <f>M570-M570*$M$1*_xlfn.XLOOKUP(A571,'BBG Data'!A:A,'BBG Data'!F:F)</f>
        <v>6280633061.3560371</v>
      </c>
      <c r="N571" s="2">
        <f>N570-N570*O571/360*_xlfn.XLOOKUP('Tether Assets'!A571,'BBG Data'!A:A,'BBG Data'!V:V)</f>
        <v>73409648550.960938</v>
      </c>
      <c r="O571">
        <v>90</v>
      </c>
      <c r="P571" s="2">
        <f>P570-P570*Q571/360*_xlfn.XLOOKUP(A571,'BBG Data'!A:A,'BBG Data'!AI:AI)</f>
        <v>114140381.65634243</v>
      </c>
      <c r="Q571" s="2">
        <v>250</v>
      </c>
      <c r="R571" s="21">
        <v>4735309369</v>
      </c>
      <c r="S571" s="2">
        <f>S570-S570*T571/360*_xlfn.XLOOKUP('Tether Assets'!A571,'BBG Data'!A:A,'BBG Data'!AB:AB)</f>
        <v>23494827.732132215</v>
      </c>
      <c r="T571" s="2">
        <v>150</v>
      </c>
      <c r="U571" s="21">
        <f t="shared" si="53"/>
        <v>3805605037</v>
      </c>
      <c r="V571" s="2">
        <f t="shared" si="49"/>
        <v>109410184063.0815</v>
      </c>
      <c r="W571" s="25">
        <f t="shared" si="50"/>
        <v>0.1043152754767647</v>
      </c>
      <c r="X571" s="2">
        <f t="shared" si="51"/>
        <v>0.67095809388855332</v>
      </c>
      <c r="Y571" s="13">
        <f>USDT_FinalReserves!G570/USDT_FinalReserves!$F570</f>
        <v>5.729673874545671E-2</v>
      </c>
      <c r="Z571" s="2">
        <v>116493547999.69165</v>
      </c>
      <c r="AA571" s="2">
        <v>109818847614.422</v>
      </c>
    </row>
    <row r="572" spans="1:27" s="2" customFormat="1" x14ac:dyDescent="0.3">
      <c r="A572" s="1">
        <v>45403</v>
      </c>
      <c r="B572">
        <v>0</v>
      </c>
      <c r="C572" s="20">
        <v>75354.385553655055</v>
      </c>
      <c r="D572" s="20">
        <f>_xlfn.XLOOKUP(A572,'BBG Data'!A:A,'BBG Data'!B:B)</f>
        <v>64657.01</v>
      </c>
      <c r="E572" s="21">
        <f t="shared" si="47"/>
        <v>4872189260.2865305</v>
      </c>
      <c r="F572" s="21">
        <v>1637135.7922210712</v>
      </c>
      <c r="G572">
        <f>_xlfn.XLOOKUP(A572,'BBG Data'!A:A,'BBG Data'!C:C)</f>
        <v>2391.9299999999998</v>
      </c>
      <c r="H572" s="2">
        <f t="shared" si="48"/>
        <v>3915914215.4873466</v>
      </c>
      <c r="I572" s="21">
        <v>100264024</v>
      </c>
      <c r="J572" s="2">
        <f>J571-$J$1*J571*_xlfn.XLOOKUP(A572,'BBG Data'!A:A,'BBG Data'!F:F)</f>
        <v>11312889466.503878</v>
      </c>
      <c r="K572" s="2">
        <f>K571-K571*L572/360*_xlfn.XLOOKUP(A572,'BBG Data'!A:A,'BBG Data'!J:J)</f>
        <v>832593586.47258031</v>
      </c>
      <c r="L572" s="2">
        <v>90</v>
      </c>
      <c r="M572" s="2">
        <f>M571-M571*$M$1*_xlfn.XLOOKUP(A572,'BBG Data'!A:A,'BBG Data'!F:F)</f>
        <v>6280633061.3560371</v>
      </c>
      <c r="N572" s="2">
        <f>N571-N571*O572/360*_xlfn.XLOOKUP('Tether Assets'!A572,'BBG Data'!A:A,'BBG Data'!V:V)</f>
        <v>73409648550.960938</v>
      </c>
      <c r="O572">
        <v>90</v>
      </c>
      <c r="P572" s="2">
        <f>P571-P571*Q572/360*_xlfn.XLOOKUP(A572,'BBG Data'!A:A,'BBG Data'!AI:AI)</f>
        <v>114140381.65634243</v>
      </c>
      <c r="Q572" s="2">
        <v>250</v>
      </c>
      <c r="R572" s="21">
        <v>4735309369</v>
      </c>
      <c r="S572" s="2">
        <f>S571-S571*T572/360*_xlfn.XLOOKUP('Tether Assets'!A572,'BBG Data'!A:A,'BBG Data'!AB:AB)</f>
        <v>23494827.732132215</v>
      </c>
      <c r="T572" s="2">
        <v>150</v>
      </c>
      <c r="U572" s="21">
        <f t="shared" si="53"/>
        <v>3805605037</v>
      </c>
      <c r="V572" s="2">
        <f t="shared" si="49"/>
        <v>109402681780.45578</v>
      </c>
      <c r="W572" s="25">
        <f t="shared" si="50"/>
        <v>0.10432242889079506</v>
      </c>
      <c r="X572" s="2">
        <f t="shared" si="51"/>
        <v>0.67100410480134309</v>
      </c>
      <c r="Y572" s="13">
        <f>USDT_FinalReserves!G571/USDT_FinalReserves!$F571</f>
        <v>5.6786900589842627E-2</v>
      </c>
      <c r="Z572" s="2">
        <v>116386005001.03998</v>
      </c>
      <c r="AA572" s="2">
        <v>109776804504.99699</v>
      </c>
    </row>
    <row r="573" spans="1:27" s="2" customFormat="1" x14ac:dyDescent="0.3">
      <c r="A573" s="1">
        <v>45404</v>
      </c>
      <c r="B573">
        <v>0</v>
      </c>
      <c r="C573" s="20">
        <v>75354.385553655055</v>
      </c>
      <c r="D573" s="20">
        <f>_xlfn.XLOOKUP(A573,'BBG Data'!A:A,'BBG Data'!B:B)</f>
        <v>66538.41</v>
      </c>
      <c r="E573" s="21">
        <f t="shared" si="47"/>
        <v>5013961001.2671776</v>
      </c>
      <c r="F573" s="21">
        <v>1637135.7922210712</v>
      </c>
      <c r="G573">
        <f>_xlfn.XLOOKUP(A573,'BBG Data'!A:A,'BBG Data'!C:C)</f>
        <v>2327.3000000000002</v>
      </c>
      <c r="H573" s="2">
        <f t="shared" si="48"/>
        <v>3810106129.2360992</v>
      </c>
      <c r="I573" s="21">
        <v>100264024</v>
      </c>
      <c r="J573" s="2">
        <f>J572-$J$1*J572*_xlfn.XLOOKUP(A573,'BBG Data'!A:A,'BBG Data'!F:F)</f>
        <v>11312889466.503878</v>
      </c>
      <c r="K573" s="2">
        <f>K572-K572*L573/360*_xlfn.XLOOKUP(A573,'BBG Data'!A:A,'BBG Data'!J:J)</f>
        <v>833313779.92487895</v>
      </c>
      <c r="L573" s="2">
        <v>90</v>
      </c>
      <c r="M573" s="2">
        <f>M572-M572*$M$1*_xlfn.XLOOKUP(A573,'BBG Data'!A:A,'BBG Data'!F:F)</f>
        <v>6280633061.3560371</v>
      </c>
      <c r="N573" s="2">
        <f>N572-N572*O573/360*_xlfn.XLOOKUP('Tether Assets'!A573,'BBG Data'!A:A,'BBG Data'!V:V)</f>
        <v>73409648550.960938</v>
      </c>
      <c r="O573">
        <v>90</v>
      </c>
      <c r="P573" s="2">
        <f>P572-P572*Q573/360*_xlfn.XLOOKUP(A573,'BBG Data'!A:A,'BBG Data'!AI:AI)</f>
        <v>114061117.50241439</v>
      </c>
      <c r="Q573" s="2">
        <v>250</v>
      </c>
      <c r="R573" s="21">
        <v>4735309369</v>
      </c>
      <c r="S573" s="2">
        <f>S572-S572*T573/360*_xlfn.XLOOKUP('Tether Assets'!A573,'BBG Data'!A:A,'BBG Data'!AB:AB)</f>
        <v>23536922.631818958</v>
      </c>
      <c r="T573" s="2">
        <v>150</v>
      </c>
      <c r="U573" s="21">
        <f t="shared" si="53"/>
        <v>3805605037</v>
      </c>
      <c r="V573" s="2">
        <f t="shared" si="49"/>
        <v>109439328459.38324</v>
      </c>
      <c r="W573" s="25">
        <f t="shared" si="50"/>
        <v>0.10428749564869358</v>
      </c>
      <c r="X573" s="2">
        <f t="shared" si="51"/>
        <v>0.67077941343733505</v>
      </c>
      <c r="Y573" s="13">
        <f>USDT_FinalReserves!G572/USDT_FinalReserves!$F572</f>
        <v>5.7167398115076679E-2</v>
      </c>
      <c r="Z573" s="2">
        <v>116529695727.91762</v>
      </c>
      <c r="AA573" s="2">
        <v>109867996220.011</v>
      </c>
    </row>
    <row r="574" spans="1:27" s="2" customFormat="1" x14ac:dyDescent="0.3">
      <c r="A574" s="1">
        <v>45405</v>
      </c>
      <c r="B574">
        <v>0</v>
      </c>
      <c r="C574" s="20">
        <v>75354.385553655055</v>
      </c>
      <c r="D574" s="20">
        <f>_xlfn.XLOOKUP(A574,'BBG Data'!A:A,'BBG Data'!B:B)</f>
        <v>66353.7</v>
      </c>
      <c r="E574" s="21">
        <f t="shared" si="47"/>
        <v>5000042292.7115612</v>
      </c>
      <c r="F574" s="21">
        <v>1637135.7922210712</v>
      </c>
      <c r="G574">
        <f>_xlfn.XLOOKUP(A574,'BBG Data'!A:A,'BBG Data'!C:C)</f>
        <v>2322.02</v>
      </c>
      <c r="H574" s="2">
        <f t="shared" si="48"/>
        <v>3801462052.2531719</v>
      </c>
      <c r="I574" s="21">
        <v>100264024</v>
      </c>
      <c r="J574" s="2">
        <f>J573-$J$1*J573*_xlfn.XLOOKUP(A574,'BBG Data'!A:A,'BBG Data'!F:F)</f>
        <v>11312889466.503878</v>
      </c>
      <c r="K574" s="2">
        <f>K573-K573*L574/360*_xlfn.XLOOKUP(A574,'BBG Data'!A:A,'BBG Data'!J:J)</f>
        <v>833186699.57344043</v>
      </c>
      <c r="L574" s="2">
        <v>90</v>
      </c>
      <c r="M574" s="2">
        <f>M573-M573*$M$1*_xlfn.XLOOKUP(A574,'BBG Data'!A:A,'BBG Data'!F:F)</f>
        <v>6280633061.3560371</v>
      </c>
      <c r="N574" s="2">
        <f>N573-N573*O574/360*_xlfn.XLOOKUP('Tether Assets'!A574,'BBG Data'!A:A,'BBG Data'!V:V)</f>
        <v>73923516090.817673</v>
      </c>
      <c r="O574">
        <v>90</v>
      </c>
      <c r="P574" s="2">
        <f>P573-P573*Q574/360*_xlfn.XLOOKUP(A574,'BBG Data'!A:A,'BBG Data'!AI:AI)</f>
        <v>115447276.91650617</v>
      </c>
      <c r="Q574" s="2">
        <v>250</v>
      </c>
      <c r="R574" s="21">
        <v>4735309369</v>
      </c>
      <c r="S574" s="2">
        <f>S573-S573*T574/360*_xlfn.XLOOKUP('Tether Assets'!A574,'BBG Data'!A:A,'BBG Data'!AB:AB)</f>
        <v>23909590.57348942</v>
      </c>
      <c r="T574" s="2">
        <v>150</v>
      </c>
      <c r="U574" s="21">
        <f t="shared" si="53"/>
        <v>3805605037</v>
      </c>
      <c r="V574" s="2">
        <f t="shared" si="49"/>
        <v>109932264960.70575</v>
      </c>
      <c r="W574" s="25">
        <f t="shared" si="50"/>
        <v>0.10381987030453163</v>
      </c>
      <c r="X574" s="2">
        <f t="shared" si="51"/>
        <v>0.67244603863334329</v>
      </c>
      <c r="Y574" s="13">
        <f>USDT_FinalReserves!G573/USDT_FinalReserves!$F573</f>
        <v>6.10806564002477E-2</v>
      </c>
      <c r="Z574" s="2">
        <v>117040458182.93758</v>
      </c>
      <c r="AA574" s="2">
        <v>109891550171.73801</v>
      </c>
    </row>
    <row r="575" spans="1:27" s="2" customFormat="1" x14ac:dyDescent="0.3">
      <c r="A575" s="1">
        <v>45406</v>
      </c>
      <c r="B575">
        <v>0</v>
      </c>
      <c r="C575" s="20">
        <v>75354.385553655055</v>
      </c>
      <c r="D575" s="20">
        <f>_xlfn.XLOOKUP(A575,'BBG Data'!A:A,'BBG Data'!B:B)</f>
        <v>64049.7</v>
      </c>
      <c r="E575" s="21">
        <f t="shared" si="47"/>
        <v>4826425788.3959398</v>
      </c>
      <c r="F575" s="21">
        <v>1637135.7922210712</v>
      </c>
      <c r="G575">
        <f>_xlfn.XLOOKUP(A575,'BBG Data'!A:A,'BBG Data'!C:C)</f>
        <v>2316.17</v>
      </c>
      <c r="H575" s="2">
        <f t="shared" si="48"/>
        <v>3791884807.8686786</v>
      </c>
      <c r="I575" s="21">
        <v>100264024</v>
      </c>
      <c r="J575" s="2">
        <f>J574-$J$1*J574*_xlfn.XLOOKUP(A575,'BBG Data'!A:A,'BBG Data'!F:F)</f>
        <v>11312889466.503878</v>
      </c>
      <c r="K575" s="2">
        <f>K574-K574*L575/360*_xlfn.XLOOKUP(A575,'BBG Data'!A:A,'BBG Data'!J:J)</f>
        <v>832999232.56603646</v>
      </c>
      <c r="L575" s="2">
        <v>90</v>
      </c>
      <c r="M575" s="2">
        <f>M574-M574*$M$1*_xlfn.XLOOKUP(A575,'BBG Data'!A:A,'BBG Data'!F:F)</f>
        <v>6280633061.3560371</v>
      </c>
      <c r="N575" s="2">
        <f>N574-N574*O575/360*_xlfn.XLOOKUP('Tether Assets'!A575,'BBG Data'!A:A,'BBG Data'!V:V)</f>
        <v>73036433897.727859</v>
      </c>
      <c r="O575">
        <v>90</v>
      </c>
      <c r="P575" s="2">
        <f>P574-P574*Q575/360*_xlfn.XLOOKUP(A575,'BBG Data'!A:A,'BBG Data'!AI:AI)</f>
        <v>114485216.27553539</v>
      </c>
      <c r="Q575" s="2">
        <v>250</v>
      </c>
      <c r="R575" s="21">
        <v>4735309369</v>
      </c>
      <c r="S575" s="2">
        <f>S574-S574*T575/360*_xlfn.XLOOKUP('Tether Assets'!A575,'BBG Data'!A:A,'BBG Data'!AB:AB)</f>
        <v>23785061.455919161</v>
      </c>
      <c r="T575" s="2">
        <v>150</v>
      </c>
      <c r="U575" s="21">
        <f t="shared" si="53"/>
        <v>3805605037</v>
      </c>
      <c r="V575" s="2">
        <f t="shared" si="49"/>
        <v>108860714962.14989</v>
      </c>
      <c r="W575" s="25">
        <f t="shared" si="50"/>
        <v>0.10484180169560849</v>
      </c>
      <c r="X575" s="2">
        <f t="shared" si="51"/>
        <v>0.67091635327879406</v>
      </c>
      <c r="Y575" s="13">
        <f>USDT_FinalReserves!G574/USDT_FinalReserves!$F574</f>
        <v>4.7567872604169711E-2</v>
      </c>
      <c r="Z575" s="2">
        <v>115952368074.25285</v>
      </c>
      <c r="AA575" s="2">
        <v>110436760601.545</v>
      </c>
    </row>
    <row r="576" spans="1:27" s="2" customFormat="1" x14ac:dyDescent="0.3">
      <c r="A576" s="1">
        <v>45407</v>
      </c>
      <c r="B576">
        <v>0</v>
      </c>
      <c r="C576" s="20">
        <v>75354.385553655055</v>
      </c>
      <c r="D576" s="20">
        <f>_xlfn.XLOOKUP(A576,'BBG Data'!A:A,'BBG Data'!B:B)</f>
        <v>64796.69</v>
      </c>
      <c r="E576" s="21">
        <f t="shared" si="47"/>
        <v>4882714760.8606653</v>
      </c>
      <c r="F576" s="21">
        <v>1637135.7922210712</v>
      </c>
      <c r="G576">
        <f>_xlfn.XLOOKUP(A576,'BBG Data'!A:A,'BBG Data'!C:C)</f>
        <v>2332.46</v>
      </c>
      <c r="H576" s="2">
        <f t="shared" si="48"/>
        <v>3818553749.9239597</v>
      </c>
      <c r="I576" s="21">
        <v>100264024</v>
      </c>
      <c r="J576" s="2">
        <f>J575-$J$1*J575*_xlfn.XLOOKUP(A576,'BBG Data'!A:A,'BBG Data'!F:F)</f>
        <v>11312889466.503878</v>
      </c>
      <c r="K576" s="2">
        <f>K575-K575*L576/360*_xlfn.XLOOKUP(A576,'BBG Data'!A:A,'BBG Data'!J:J)</f>
        <v>832911767.64661705</v>
      </c>
      <c r="L576" s="2">
        <v>90</v>
      </c>
      <c r="M576" s="2">
        <f>M575-M575*$M$1*_xlfn.XLOOKUP(A576,'BBG Data'!A:A,'BBG Data'!F:F)</f>
        <v>6280633061.3560371</v>
      </c>
      <c r="N576" s="2">
        <f>N575-N575*O576/360*_xlfn.XLOOKUP('Tether Assets'!A576,'BBG Data'!A:A,'BBG Data'!V:V)</f>
        <v>73273802307.895477</v>
      </c>
      <c r="O576">
        <v>90</v>
      </c>
      <c r="P576" s="2">
        <f>P575-P575*Q576/360*_xlfn.XLOOKUP(A576,'BBG Data'!A:A,'BBG Data'!AI:AI)</f>
        <v>111861596.7358876</v>
      </c>
      <c r="Q576" s="2">
        <v>250</v>
      </c>
      <c r="R576" s="21">
        <v>4735309369</v>
      </c>
      <c r="S576" s="2">
        <f>S575-S575*T576/360*_xlfn.XLOOKUP('Tether Assets'!A576,'BBG Data'!A:A,'BBG Data'!AB:AB)</f>
        <v>23393598.98612383</v>
      </c>
      <c r="T576" s="2">
        <v>150</v>
      </c>
      <c r="U576" s="21">
        <f t="shared" si="53"/>
        <v>3805605037</v>
      </c>
      <c r="V576" s="2">
        <f t="shared" si="49"/>
        <v>109177938739.90866</v>
      </c>
      <c r="W576" s="25">
        <f t="shared" si="50"/>
        <v>0.10453717685303705</v>
      </c>
      <c r="X576" s="2">
        <f t="shared" si="51"/>
        <v>0.6711411037210866</v>
      </c>
      <c r="Y576" s="13">
        <f>USDT_FinalReserves!G575/USDT_FinalReserves!$F575</f>
        <v>5.9591957543232647E-2</v>
      </c>
      <c r="Z576" s="2">
        <v>117476504318.99174</v>
      </c>
      <c r="AA576" s="2">
        <v>110475849461.287</v>
      </c>
    </row>
    <row r="577" spans="1:27" s="2" customFormat="1" x14ac:dyDescent="0.3">
      <c r="A577" s="1">
        <v>45408</v>
      </c>
      <c r="B577">
        <v>0</v>
      </c>
      <c r="C577" s="20">
        <v>75354.385553655055</v>
      </c>
      <c r="D577" s="20">
        <f>_xlfn.XLOOKUP(A577,'BBG Data'!A:A,'BBG Data'!B:B)</f>
        <v>63939.27</v>
      </c>
      <c r="E577" s="21">
        <f t="shared" si="47"/>
        <v>4818104403.5992498</v>
      </c>
      <c r="F577" s="21">
        <v>1637135.7922210712</v>
      </c>
      <c r="G577">
        <f>_xlfn.XLOOKUP(A577,'BBG Data'!A:A,'BBG Data'!C:C)</f>
        <v>2337.96</v>
      </c>
      <c r="H577" s="2">
        <f t="shared" si="48"/>
        <v>3827557996.7811756</v>
      </c>
      <c r="I577" s="21">
        <v>100264024</v>
      </c>
      <c r="J577" s="2">
        <f>J576-$J$1*J576*_xlfn.XLOOKUP(A577,'BBG Data'!A:A,'BBG Data'!F:F)</f>
        <v>11312575219.574253</v>
      </c>
      <c r="K577" s="2">
        <f>K576-K576*L577/360*_xlfn.XLOOKUP(A577,'BBG Data'!A:A,'BBG Data'!J:J)</f>
        <v>831947672.27556598</v>
      </c>
      <c r="L577" s="2">
        <v>90</v>
      </c>
      <c r="M577" s="2">
        <f>M576-M576*$M$1*_xlfn.XLOOKUP(A577,'BBG Data'!A:A,'BBG Data'!F:F)</f>
        <v>6280284137.2970734</v>
      </c>
      <c r="N577" s="2">
        <f>N576-N576*O577/360*_xlfn.XLOOKUP('Tether Assets'!A577,'BBG Data'!A:A,'BBG Data'!V:V)</f>
        <v>73456986813.665207</v>
      </c>
      <c r="O577">
        <v>90</v>
      </c>
      <c r="P577" s="2">
        <f>P576-P576*Q577/360*_xlfn.XLOOKUP(A577,'BBG Data'!A:A,'BBG Data'!AI:AI)</f>
        <v>112133482.56128739</v>
      </c>
      <c r="Q577" s="2">
        <v>250</v>
      </c>
      <c r="R577" s="21">
        <v>4735309369</v>
      </c>
      <c r="S577" s="2">
        <f>S576-S576*T577/360*_xlfn.XLOOKUP('Tether Assets'!A577,'BBG Data'!A:A,'BBG Data'!AB:AB)</f>
        <v>23522263.780547507</v>
      </c>
      <c r="T577" s="2">
        <v>150</v>
      </c>
      <c r="U577" s="21">
        <f t="shared" si="53"/>
        <v>3805605037</v>
      </c>
      <c r="V577" s="2">
        <f t="shared" si="49"/>
        <v>109304290419.53435</v>
      </c>
      <c r="W577" s="25">
        <f t="shared" si="50"/>
        <v>0.10441346080532814</v>
      </c>
      <c r="X577" s="2">
        <f t="shared" si="51"/>
        <v>0.67204120288161462</v>
      </c>
      <c r="Y577" s="13">
        <f>USDT_FinalReserves!G576/USDT_FinalReserves!$F576</f>
        <v>5.7941821310148987E-2</v>
      </c>
      <c r="Z577" s="2">
        <v>117231039077.83182</v>
      </c>
      <c r="AA577" s="2">
        <v>110438459159.58099</v>
      </c>
    </row>
    <row r="578" spans="1:27" s="2" customFormat="1" x14ac:dyDescent="0.3">
      <c r="A578" s="1">
        <v>45409</v>
      </c>
      <c r="B578">
        <v>0</v>
      </c>
      <c r="C578" s="20">
        <v>75354.385553655055</v>
      </c>
      <c r="D578" s="20">
        <f>_xlfn.XLOOKUP(A578,'BBG Data'!A:A,'BBG Data'!B:B)</f>
        <v>63233.89</v>
      </c>
      <c r="E578" s="21">
        <f t="shared" si="47"/>
        <v>4764950927.1174126</v>
      </c>
      <c r="F578" s="21">
        <v>1637135.7922210712</v>
      </c>
      <c r="G578">
        <f>_xlfn.XLOOKUP(A578,'BBG Data'!A:A,'BBG Data'!C:C)</f>
        <v>2337.96</v>
      </c>
      <c r="H578" s="2">
        <f t="shared" si="48"/>
        <v>3827557996.7811756</v>
      </c>
      <c r="I578" s="21">
        <v>100264024</v>
      </c>
      <c r="J578" s="2">
        <f>J577-$J$1*J577*_xlfn.XLOOKUP(A578,'BBG Data'!A:A,'BBG Data'!F:F)</f>
        <v>11312575219.574253</v>
      </c>
      <c r="K578" s="2">
        <f>K577-K577*L578/360*_xlfn.XLOOKUP(A578,'BBG Data'!A:A,'BBG Data'!J:J)</f>
        <v>831947672.27556598</v>
      </c>
      <c r="L578" s="2">
        <v>90</v>
      </c>
      <c r="M578" s="2">
        <f>M577-M577*$M$1*_xlfn.XLOOKUP(A578,'BBG Data'!A:A,'BBG Data'!F:F)</f>
        <v>6280284137.2970734</v>
      </c>
      <c r="N578" s="2">
        <f>N577-N577*O578/360*_xlfn.XLOOKUP('Tether Assets'!A578,'BBG Data'!A:A,'BBG Data'!V:V)</f>
        <v>73456986813.665207</v>
      </c>
      <c r="O578">
        <v>90</v>
      </c>
      <c r="P578" s="2">
        <f>P577-P577*Q578/360*_xlfn.XLOOKUP(A578,'BBG Data'!A:A,'BBG Data'!AI:AI)</f>
        <v>112133482.56128739</v>
      </c>
      <c r="Q578" s="2">
        <v>250</v>
      </c>
      <c r="R578" s="21">
        <v>4735309369</v>
      </c>
      <c r="S578" s="2">
        <f>S577-S577*T578/360*_xlfn.XLOOKUP('Tether Assets'!A578,'BBG Data'!A:A,'BBG Data'!AB:AB)</f>
        <v>23522263.780547507</v>
      </c>
      <c r="T578" s="2">
        <v>150</v>
      </c>
      <c r="U578" s="21">
        <f t="shared" si="53"/>
        <v>3805605037</v>
      </c>
      <c r="V578" s="2">
        <f t="shared" si="49"/>
        <v>109251136943.05252</v>
      </c>
      <c r="W578" s="25">
        <f t="shared" si="50"/>
        <v>0.10446426062845671</v>
      </c>
      <c r="X578" s="2">
        <f t="shared" si="51"/>
        <v>0.67236816814048239</v>
      </c>
      <c r="Y578" s="13">
        <f>USDT_FinalReserves!G577/USDT_FinalReserves!$F577</f>
        <v>5.6392711073211019E-2</v>
      </c>
      <c r="Z578" s="2">
        <v>116985756824.87404</v>
      </c>
      <c r="AA578" s="2">
        <v>110388612840.56799</v>
      </c>
    </row>
    <row r="579" spans="1:27" s="2" customFormat="1" x14ac:dyDescent="0.3">
      <c r="A579" s="1">
        <v>45410</v>
      </c>
      <c r="B579">
        <v>0</v>
      </c>
      <c r="C579" s="20">
        <v>75354.385553655055</v>
      </c>
      <c r="D579" s="20">
        <f>_xlfn.XLOOKUP(A579,'BBG Data'!A:A,'BBG Data'!B:B)</f>
        <v>63663.05</v>
      </c>
      <c r="E579" s="21">
        <f t="shared" si="47"/>
        <v>4797290015.2216196</v>
      </c>
      <c r="F579" s="21">
        <v>1637135.7922210712</v>
      </c>
      <c r="G579">
        <f>_xlfn.XLOOKUP(A579,'BBG Data'!A:A,'BBG Data'!C:C)</f>
        <v>2337.96</v>
      </c>
      <c r="H579" s="2">
        <f t="shared" si="48"/>
        <v>3827557996.7811756</v>
      </c>
      <c r="I579" s="21">
        <v>100264024</v>
      </c>
      <c r="J579" s="2">
        <f>J578-$J$1*J578*_xlfn.XLOOKUP(A579,'BBG Data'!A:A,'BBG Data'!F:F)</f>
        <v>11312575219.574253</v>
      </c>
      <c r="K579" s="2">
        <f>K578-K578*L579/360*_xlfn.XLOOKUP(A579,'BBG Data'!A:A,'BBG Data'!J:J)</f>
        <v>831947672.27556598</v>
      </c>
      <c r="L579" s="2">
        <v>90</v>
      </c>
      <c r="M579" s="2">
        <f>M578-M578*$M$1*_xlfn.XLOOKUP(A579,'BBG Data'!A:A,'BBG Data'!F:F)</f>
        <v>6280284137.2970734</v>
      </c>
      <c r="N579" s="2">
        <f>N578-N578*O579/360*_xlfn.XLOOKUP('Tether Assets'!A579,'BBG Data'!A:A,'BBG Data'!V:V)</f>
        <v>73456986813.665207</v>
      </c>
      <c r="O579">
        <v>90</v>
      </c>
      <c r="P579" s="2">
        <f>P578-P578*Q579/360*_xlfn.XLOOKUP(A579,'BBG Data'!A:A,'BBG Data'!AI:AI)</f>
        <v>112133482.56128739</v>
      </c>
      <c r="Q579" s="2">
        <v>250</v>
      </c>
      <c r="R579" s="21">
        <v>4735309369</v>
      </c>
      <c r="S579" s="2">
        <f>S578-S578*T579/360*_xlfn.XLOOKUP('Tether Assets'!A579,'BBG Data'!A:A,'BBG Data'!AB:AB)</f>
        <v>23522263.780547507</v>
      </c>
      <c r="T579" s="2">
        <v>150</v>
      </c>
      <c r="U579" s="21">
        <f t="shared" si="53"/>
        <v>3805605037</v>
      </c>
      <c r="V579" s="2">
        <f t="shared" si="49"/>
        <v>109283476031.15672</v>
      </c>
      <c r="W579" s="25">
        <f t="shared" si="50"/>
        <v>0.10443334763912938</v>
      </c>
      <c r="X579" s="2">
        <f t="shared" si="51"/>
        <v>0.67216920143281877</v>
      </c>
      <c r="Y579" s="13">
        <f>USDT_FinalReserves!G578/USDT_FinalReserves!$F578</f>
        <v>5.7130672745965949E-2</v>
      </c>
      <c r="Z579" s="2">
        <v>117184704668.51988</v>
      </c>
      <c r="AA579" s="2">
        <v>110489863655.27</v>
      </c>
    </row>
    <row r="580" spans="1:27" s="2" customFormat="1" x14ac:dyDescent="0.3">
      <c r="A580" s="1">
        <v>45411</v>
      </c>
      <c r="B580">
        <v>0</v>
      </c>
      <c r="C580" s="20">
        <v>75354.385553655055</v>
      </c>
      <c r="D580" s="20">
        <f>_xlfn.XLOOKUP(A580,'BBG Data'!A:A,'BBG Data'!B:B)</f>
        <v>62943.49</v>
      </c>
      <c r="E580" s="21">
        <f t="shared" ref="E580:E643" si="54">C580*D580</f>
        <v>4743068013.5526314</v>
      </c>
      <c r="F580" s="21">
        <v>1637135.7922210712</v>
      </c>
      <c r="G580">
        <f>_xlfn.XLOOKUP(A580,'BBG Data'!A:A,'BBG Data'!C:C)</f>
        <v>2335.66</v>
      </c>
      <c r="H580" s="2">
        <f t="shared" ref="H580:H643" si="55">G580*F580</f>
        <v>3823792584.4590669</v>
      </c>
      <c r="I580" s="21">
        <v>100264024</v>
      </c>
      <c r="J580" s="2">
        <f>J579-$J$1*J579*_xlfn.XLOOKUP(A580,'BBG Data'!A:A,'BBG Data'!F:F)</f>
        <v>11312575219.574253</v>
      </c>
      <c r="K580" s="2">
        <f>K579-K579*L580/360*_xlfn.XLOOKUP(A580,'BBG Data'!A:A,'BBG Data'!J:J)</f>
        <v>832507157.08517134</v>
      </c>
      <c r="L580" s="2">
        <v>90</v>
      </c>
      <c r="M580" s="2">
        <f>M579-M579*$M$1*_xlfn.XLOOKUP(A580,'BBG Data'!A:A,'BBG Data'!F:F)</f>
        <v>6280284137.2970734</v>
      </c>
      <c r="N580" s="2">
        <f>N579-N579*O580/360*_xlfn.XLOOKUP('Tether Assets'!A580,'BBG Data'!A:A,'BBG Data'!V:V)</f>
        <v>73438622566.961807</v>
      </c>
      <c r="O580">
        <v>90</v>
      </c>
      <c r="P580" s="2">
        <f>P579-P579*Q580/360*_xlfn.XLOOKUP(A580,'BBG Data'!A:A,'BBG Data'!AI:AI)</f>
        <v>112834316.82729547</v>
      </c>
      <c r="Q580" s="2">
        <v>250</v>
      </c>
      <c r="R580" s="21">
        <v>4735309369</v>
      </c>
      <c r="S580" s="2">
        <f>S579-S579*T580/360*_xlfn.XLOOKUP('Tether Assets'!A580,'BBG Data'!A:A,'BBG Data'!AB:AB)</f>
        <v>23604591.703779422</v>
      </c>
      <c r="T580" s="2">
        <v>150</v>
      </c>
      <c r="U580" s="21">
        <f t="shared" si="53"/>
        <v>3805605037</v>
      </c>
      <c r="V580" s="2">
        <f t="shared" ref="V580:V643" si="56">U580+S580+R580+P580+N580+M580+K580+J580+I580+H580+E580+B580</f>
        <v>109208467017.46107</v>
      </c>
      <c r="W580" s="25">
        <f t="shared" ref="W580:W643" si="57">(I580+J580)/V580</f>
        <v>0.10450507689801636</v>
      </c>
      <c r="X580" s="2">
        <f t="shared" ref="X580:X643" si="58">N580/V580</f>
        <v>0.67246271807130009</v>
      </c>
      <c r="Y580" s="13">
        <f>USDT_FinalReserves!G579/USDT_FinalReserves!$F579</f>
        <v>5.6203782542354433E-2</v>
      </c>
      <c r="Z580" s="2">
        <v>117208715176.44147</v>
      </c>
      <c r="AA580" s="2">
        <v>110621142036.59599</v>
      </c>
    </row>
    <row r="581" spans="1:27" s="2" customFormat="1" x14ac:dyDescent="0.3">
      <c r="A581" s="1">
        <v>45412</v>
      </c>
      <c r="B581">
        <v>0</v>
      </c>
      <c r="C581" s="20">
        <v>75354.385553655055</v>
      </c>
      <c r="D581" s="20">
        <f>_xlfn.XLOOKUP(A581,'BBG Data'!A:A,'BBG Data'!B:B)</f>
        <v>59868.89</v>
      </c>
      <c r="E581" s="21">
        <f t="shared" si="54"/>
        <v>4511383419.7293634</v>
      </c>
      <c r="F581" s="21">
        <v>1637135.7922210712</v>
      </c>
      <c r="G581">
        <f>_xlfn.XLOOKUP(A581,'BBG Data'!A:A,'BBG Data'!C:C)</f>
        <v>2286.25</v>
      </c>
      <c r="H581" s="2">
        <f t="shared" si="55"/>
        <v>3742901704.9654241</v>
      </c>
      <c r="I581" s="21">
        <v>100264024</v>
      </c>
      <c r="J581" s="2">
        <f>J580-$J$1*J580*_xlfn.XLOOKUP(A581,'BBG Data'!A:A,'BBG Data'!F:F)</f>
        <v>11311946743.173166</v>
      </c>
      <c r="K581" s="2">
        <f>K580-K580*L581/360*_xlfn.XLOOKUP(A581,'BBG Data'!A:A,'BBG Data'!J:J)</f>
        <v>832230348.45544052</v>
      </c>
      <c r="L581" s="2">
        <v>90</v>
      </c>
      <c r="M581" s="2">
        <f>M580-M580*$M$1*_xlfn.XLOOKUP(A581,'BBG Data'!A:A,'BBG Data'!F:F)</f>
        <v>6279586327.9484844</v>
      </c>
      <c r="N581" s="2">
        <f>N580-N580*O581/360*_xlfn.XLOOKUP('Tether Assets'!A581,'BBG Data'!A:A,'BBG Data'!V:V)</f>
        <v>73493701533.887009</v>
      </c>
      <c r="O581">
        <v>90</v>
      </c>
      <c r="P581" s="2">
        <f>P580-P580*Q581/360*_xlfn.XLOOKUP(A581,'BBG Data'!A:A,'BBG Data'!AI:AI)</f>
        <v>110091816.07107647</v>
      </c>
      <c r="Q581" s="2">
        <v>250</v>
      </c>
      <c r="R581" s="21">
        <v>4735309369</v>
      </c>
      <c r="S581" s="2">
        <f>S580-S580*T581/360*_xlfn.XLOOKUP('Tether Assets'!A581,'BBG Data'!A:A,'BBG Data'!AB:AB)</f>
        <v>23373463.410013255</v>
      </c>
      <c r="T581" s="2">
        <v>150</v>
      </c>
      <c r="U581" s="21">
        <f t="shared" si="53"/>
        <v>3805605037</v>
      </c>
      <c r="V581" s="2">
        <f t="shared" si="56"/>
        <v>108946393787.64</v>
      </c>
      <c r="W581" s="25">
        <f t="shared" si="57"/>
        <v>0.10475069775524672</v>
      </c>
      <c r="X581" s="2">
        <f t="shared" si="58"/>
        <v>0.67458590393677531</v>
      </c>
      <c r="Y581" s="13">
        <f>USDT_FinalReserves!G580/USDT_FinalReserves!$F580</f>
        <v>5.4582810210183082E-2</v>
      </c>
      <c r="Z581" s="2">
        <v>116893922548.71326</v>
      </c>
      <c r="AA581" s="2">
        <v>110513523759.513</v>
      </c>
    </row>
    <row r="582" spans="1:27" s="2" customFormat="1" x14ac:dyDescent="0.3">
      <c r="A582" s="1">
        <v>45413</v>
      </c>
      <c r="B582">
        <v>0</v>
      </c>
      <c r="C582" s="20">
        <v>75354.385553655055</v>
      </c>
      <c r="D582" s="20">
        <f>_xlfn.XLOOKUP(A582,'BBG Data'!A:A,'BBG Data'!B:B)</f>
        <v>57293.55</v>
      </c>
      <c r="E582" s="21">
        <f t="shared" si="54"/>
        <v>4317320256.4376135</v>
      </c>
      <c r="F582" s="21">
        <v>1637135.7922210712</v>
      </c>
      <c r="G582">
        <f>_xlfn.XLOOKUP(A582,'BBG Data'!A:A,'BBG Data'!C:C)</f>
        <v>2319.56</v>
      </c>
      <c r="H582" s="2">
        <f t="shared" si="55"/>
        <v>3797434698.204308</v>
      </c>
      <c r="I582" s="21">
        <v>100264024</v>
      </c>
      <c r="J582" s="2">
        <f>J581-$J$1*J581*_xlfn.XLOOKUP(A582,'BBG Data'!A:A,'BBG Data'!F:F)</f>
        <v>11312575184.658897</v>
      </c>
      <c r="K582" s="2">
        <f>K581-K581*L582/360*_xlfn.XLOOKUP(A582,'BBG Data'!A:A,'BBG Data'!J:J)</f>
        <v>831277444.70645905</v>
      </c>
      <c r="L582" s="2">
        <v>90</v>
      </c>
      <c r="M582" s="2">
        <f>M581-M581*$M$1*_xlfn.XLOOKUP(A582,'BBG Data'!A:A,'BBG Data'!F:F)</f>
        <v>6280284059.762701</v>
      </c>
      <c r="N582" s="2">
        <f>N581-N581*O582/360*_xlfn.XLOOKUP('Tether Assets'!A582,'BBG Data'!A:A,'BBG Data'!V:V)</f>
        <v>73218100153.134933</v>
      </c>
      <c r="O582">
        <v>90</v>
      </c>
      <c r="P582" s="2">
        <f>P581-P581*Q582/360*_xlfn.XLOOKUP(A582,'BBG Data'!A:A,'BBG Data'!AI:AI)</f>
        <v>111506190.09698957</v>
      </c>
      <c r="Q582" s="2">
        <v>250</v>
      </c>
      <c r="R582" s="21">
        <v>4735309369</v>
      </c>
      <c r="S582" s="2">
        <f>S581-S581*T582/360*_xlfn.XLOOKUP('Tether Assets'!A582,'BBG Data'!A:A,'BBG Data'!AB:AB)</f>
        <v>23675370.645725925</v>
      </c>
      <c r="T582" s="2">
        <v>150</v>
      </c>
      <c r="U582" s="21">
        <f t="shared" si="53"/>
        <v>3805605037</v>
      </c>
      <c r="V582" s="2">
        <f t="shared" si="56"/>
        <v>108533351787.64763</v>
      </c>
      <c r="W582" s="25">
        <f t="shared" si="57"/>
        <v>0.10515513453402636</v>
      </c>
      <c r="X582" s="2">
        <f t="shared" si="58"/>
        <v>0.67461383019286814</v>
      </c>
      <c r="Y582" s="13">
        <f>USDT_FinalReserves!G581/USDT_FinalReserves!$F581</f>
        <v>5.3262266330306521E-2</v>
      </c>
      <c r="Z582" s="2">
        <v>116789631985.67342</v>
      </c>
      <c r="AA582" s="2">
        <v>110569151502.23399</v>
      </c>
    </row>
    <row r="583" spans="1:27" s="2" customFormat="1" x14ac:dyDescent="0.3">
      <c r="A583" s="1">
        <v>45414</v>
      </c>
      <c r="B583">
        <v>0</v>
      </c>
      <c r="C583" s="20">
        <v>75354.385553655055</v>
      </c>
      <c r="D583" s="20">
        <f>_xlfn.XLOOKUP(A583,'BBG Data'!A:A,'BBG Data'!B:B)</f>
        <v>58743.14</v>
      </c>
      <c r="E583" s="21">
        <f t="shared" si="54"/>
        <v>4426553220.1923361</v>
      </c>
      <c r="F583" s="21">
        <v>1637135.7922210712</v>
      </c>
      <c r="G583">
        <f>_xlfn.XLOOKUP(A583,'BBG Data'!A:A,'BBG Data'!C:C)</f>
        <v>2303.83</v>
      </c>
      <c r="H583" s="2">
        <f t="shared" si="55"/>
        <v>3771682552.1926703</v>
      </c>
      <c r="I583" s="21">
        <v>100264024</v>
      </c>
      <c r="J583" s="2">
        <f>J582-$J$1*J582*_xlfn.XLOOKUP(A583,'BBG Data'!A:A,'BBG Data'!F:F)</f>
        <v>11312889422.858471</v>
      </c>
      <c r="K583" s="2">
        <f>K582-K582*L583/360*_xlfn.XLOOKUP(A583,'BBG Data'!A:A,'BBG Data'!J:J)</f>
        <v>830610344.55708206</v>
      </c>
      <c r="L583" s="2">
        <v>90</v>
      </c>
      <c r="M583" s="2">
        <f>M582-M582*$M$1*_xlfn.XLOOKUP(A583,'BBG Data'!A:A,'BBG Data'!F:F)</f>
        <v>6280632964.4326878</v>
      </c>
      <c r="N583" s="2">
        <f>N582-N582*O583/360*_xlfn.XLOOKUP('Tether Assets'!A583,'BBG Data'!A:A,'BBG Data'!V:V)</f>
        <v>73456058978.632614</v>
      </c>
      <c r="O583">
        <v>90</v>
      </c>
      <c r="P583" s="2">
        <f>P582-P582*Q583/360*_xlfn.XLOOKUP(A583,'BBG Data'!A:A,'BBG Data'!AI:AI)</f>
        <v>113751800.86977616</v>
      </c>
      <c r="Q583" s="2">
        <v>250</v>
      </c>
      <c r="R583" s="21">
        <v>4735309369</v>
      </c>
      <c r="S583" s="2">
        <f>S582-S582*T583/360*_xlfn.XLOOKUP('Tether Assets'!A583,'BBG Data'!A:A,'BBG Data'!AB:AB)</f>
        <v>24117310.89777948</v>
      </c>
      <c r="T583" s="2">
        <v>150</v>
      </c>
      <c r="U583" s="21">
        <f t="shared" si="53"/>
        <v>3805605037</v>
      </c>
      <c r="V583" s="2">
        <f t="shared" si="56"/>
        <v>108857475024.63344</v>
      </c>
      <c r="W583" s="25">
        <f t="shared" si="57"/>
        <v>0.10484492171323816</v>
      </c>
      <c r="X583" s="2">
        <f t="shared" si="58"/>
        <v>0.67479113365444299</v>
      </c>
      <c r="Y583" s="13">
        <f>USDT_FinalReserves!G582/USDT_FinalReserves!$F582</f>
        <v>5.9659802279095189E-2</v>
      </c>
      <c r="Z583" s="2">
        <v>117677238621.33154</v>
      </c>
      <c r="AA583" s="2">
        <v>110656637832.433</v>
      </c>
    </row>
    <row r="584" spans="1:27" s="2" customFormat="1" x14ac:dyDescent="0.3">
      <c r="A584" s="1">
        <v>45415</v>
      </c>
      <c r="B584">
        <v>0</v>
      </c>
      <c r="C584" s="20">
        <v>75354.385553655055</v>
      </c>
      <c r="D584" s="20">
        <f>_xlfn.XLOOKUP(A584,'BBG Data'!A:A,'BBG Data'!B:B)</f>
        <v>62928.89</v>
      </c>
      <c r="E584" s="21">
        <f t="shared" si="54"/>
        <v>4741967839.5235481</v>
      </c>
      <c r="F584" s="21">
        <v>1637135.7922210712</v>
      </c>
      <c r="G584">
        <f>_xlfn.XLOOKUP(A584,'BBG Data'!A:A,'BBG Data'!C:C)</f>
        <v>2301.7399999999998</v>
      </c>
      <c r="H584" s="2">
        <f t="shared" si="55"/>
        <v>3768260938.3869281</v>
      </c>
      <c r="I584" s="21">
        <v>100264024</v>
      </c>
      <c r="J584" s="2">
        <f>J583-$J$1*J583*_xlfn.XLOOKUP(A584,'BBG Data'!A:A,'BBG Data'!F:F)</f>
        <v>11312889422.858471</v>
      </c>
      <c r="K584" s="2">
        <f>K583-K583*L584/360*_xlfn.XLOOKUP(A584,'BBG Data'!A:A,'BBG Data'!J:J)</f>
        <v>832350473.22892928</v>
      </c>
      <c r="L584" s="2">
        <v>90</v>
      </c>
      <c r="M584" s="2">
        <f>M583-M583*$M$1*_xlfn.XLOOKUP(A584,'BBG Data'!A:A,'BBG Data'!F:F)</f>
        <v>6280632964.4326878</v>
      </c>
      <c r="N584" s="2">
        <f>N583-N583*O584/360*_xlfn.XLOOKUP('Tether Assets'!A584,'BBG Data'!A:A,'BBG Data'!V:V)</f>
        <v>73566243067.100571</v>
      </c>
      <c r="O584">
        <v>90</v>
      </c>
      <c r="P584" s="2">
        <f>P583-P583*Q584/360*_xlfn.XLOOKUP(A584,'BBG Data'!A:A,'BBG Data'!AI:AI)</f>
        <v>115647664.21760583</v>
      </c>
      <c r="Q584" s="2">
        <v>250</v>
      </c>
      <c r="R584" s="21">
        <v>4735309369</v>
      </c>
      <c r="S584" s="2">
        <f>S583-S583*T584/360*_xlfn.XLOOKUP('Tether Assets'!A584,'BBG Data'!A:A,'BBG Data'!AB:AB)</f>
        <v>24581569.132561732</v>
      </c>
      <c r="T584" s="2">
        <v>150</v>
      </c>
      <c r="U584" s="21">
        <f t="shared" si="53"/>
        <v>3805605037</v>
      </c>
      <c r="V584" s="2">
        <f t="shared" si="56"/>
        <v>109283752368.88132</v>
      </c>
      <c r="W584" s="25">
        <f t="shared" si="57"/>
        <v>0.10443595868060969</v>
      </c>
      <c r="X584" s="2">
        <f t="shared" si="58"/>
        <v>0.67316725013963419</v>
      </c>
      <c r="Y584" s="13">
        <f>USDT_FinalReserves!G583/USDT_FinalReserves!$F583</f>
        <v>6.0530466035333935E-2</v>
      </c>
      <c r="Z584" s="2">
        <v>117745124861.71947</v>
      </c>
      <c r="AA584" s="2">
        <v>110617957580.451</v>
      </c>
    </row>
    <row r="585" spans="1:27" s="2" customFormat="1" x14ac:dyDescent="0.3">
      <c r="A585" s="1">
        <v>45416</v>
      </c>
      <c r="B585">
        <v>0</v>
      </c>
      <c r="C585" s="20">
        <v>75354.385553655055</v>
      </c>
      <c r="D585" s="20">
        <f>_xlfn.XLOOKUP(A585,'BBG Data'!A:A,'BBG Data'!B:B)</f>
        <v>63880.21</v>
      </c>
      <c r="E585" s="21">
        <f t="shared" si="54"/>
        <v>4813653973.5884514</v>
      </c>
      <c r="F585" s="21">
        <v>1637135.7922210712</v>
      </c>
      <c r="G585">
        <f>_xlfn.XLOOKUP(A585,'BBG Data'!A:A,'BBG Data'!C:C)</f>
        <v>2301.7399999999998</v>
      </c>
      <c r="H585" s="2">
        <f t="shared" si="55"/>
        <v>3768260938.3869281</v>
      </c>
      <c r="I585" s="21">
        <v>100264024</v>
      </c>
      <c r="J585" s="2">
        <f>J584-$J$1*J584*_xlfn.XLOOKUP(A585,'BBG Data'!A:A,'BBG Data'!F:F)</f>
        <v>11312889422.858471</v>
      </c>
      <c r="K585" s="2">
        <f>K584-K584*L585/360*_xlfn.XLOOKUP(A585,'BBG Data'!A:A,'BBG Data'!J:J)</f>
        <v>832350473.22892928</v>
      </c>
      <c r="L585" s="2">
        <v>90</v>
      </c>
      <c r="M585" s="2">
        <f>M584-M584*$M$1*_xlfn.XLOOKUP(A585,'BBG Data'!A:A,'BBG Data'!F:F)</f>
        <v>6280632964.4326878</v>
      </c>
      <c r="N585" s="2">
        <f>N584-N584*O585/360*_xlfn.XLOOKUP('Tether Assets'!A585,'BBG Data'!A:A,'BBG Data'!V:V)</f>
        <v>73566243067.100571</v>
      </c>
      <c r="O585">
        <v>90</v>
      </c>
      <c r="P585" s="2">
        <f>P584-P584*Q585/360*_xlfn.XLOOKUP(A585,'BBG Data'!A:A,'BBG Data'!AI:AI)</f>
        <v>115647664.21760583</v>
      </c>
      <c r="Q585" s="2">
        <v>250</v>
      </c>
      <c r="R585" s="21">
        <v>4735309369</v>
      </c>
      <c r="S585" s="2">
        <f>S584-S584*T585/360*_xlfn.XLOOKUP('Tether Assets'!A585,'BBG Data'!A:A,'BBG Data'!AB:AB)</f>
        <v>24581569.132561732</v>
      </c>
      <c r="T585" s="2">
        <v>150</v>
      </c>
      <c r="U585" s="21">
        <f t="shared" si="53"/>
        <v>3805605037</v>
      </c>
      <c r="V585" s="2">
        <f t="shared" si="56"/>
        <v>109355438502.94623</v>
      </c>
      <c r="W585" s="25">
        <f t="shared" si="57"/>
        <v>0.10436749742950352</v>
      </c>
      <c r="X585" s="2">
        <f t="shared" si="58"/>
        <v>0.67272596657475403</v>
      </c>
      <c r="Y585" s="13">
        <f>USDT_FinalReserves!G584/USDT_FinalReserves!$F584</f>
        <v>5.7469842159335364E-2</v>
      </c>
      <c r="Z585" s="2">
        <v>117437905864.55061</v>
      </c>
      <c r="AA585" s="2">
        <v>110688767950.992</v>
      </c>
    </row>
    <row r="586" spans="1:27" s="2" customFormat="1" x14ac:dyDescent="0.3">
      <c r="A586" s="1">
        <v>45417</v>
      </c>
      <c r="B586">
        <v>0</v>
      </c>
      <c r="C586" s="20">
        <v>75354.385553655055</v>
      </c>
      <c r="D586" s="20">
        <f>_xlfn.XLOOKUP(A586,'BBG Data'!A:A,'BBG Data'!B:B)</f>
        <v>63746</v>
      </c>
      <c r="E586" s="21">
        <f t="shared" si="54"/>
        <v>4803540661.5032949</v>
      </c>
      <c r="F586" s="21">
        <v>1637135.7922210712</v>
      </c>
      <c r="G586">
        <f>_xlfn.XLOOKUP(A586,'BBG Data'!A:A,'BBG Data'!C:C)</f>
        <v>2301.7399999999998</v>
      </c>
      <c r="H586" s="2">
        <f t="shared" si="55"/>
        <v>3768260938.3869281</v>
      </c>
      <c r="I586" s="21">
        <v>100264024</v>
      </c>
      <c r="J586" s="2">
        <f>J585-$J$1*J585*_xlfn.XLOOKUP(A586,'BBG Data'!A:A,'BBG Data'!F:F)</f>
        <v>11312889422.858471</v>
      </c>
      <c r="K586" s="2">
        <f>K585-K585*L586/360*_xlfn.XLOOKUP(A586,'BBG Data'!A:A,'BBG Data'!J:J)</f>
        <v>832350473.22892928</v>
      </c>
      <c r="L586" s="2">
        <v>90</v>
      </c>
      <c r="M586" s="2">
        <f>M585-M585*$M$1*_xlfn.XLOOKUP(A586,'BBG Data'!A:A,'BBG Data'!F:F)</f>
        <v>6280632964.4326878</v>
      </c>
      <c r="N586" s="2">
        <f>N585-N585*O586/360*_xlfn.XLOOKUP('Tether Assets'!A586,'BBG Data'!A:A,'BBG Data'!V:V)</f>
        <v>73566243067.100571</v>
      </c>
      <c r="O586">
        <v>90</v>
      </c>
      <c r="P586" s="2">
        <f>P585-P585*Q586/360*_xlfn.XLOOKUP(A586,'BBG Data'!A:A,'BBG Data'!AI:AI)</f>
        <v>115647664.21760583</v>
      </c>
      <c r="Q586" s="2">
        <v>250</v>
      </c>
      <c r="R586" s="21">
        <v>4735309369</v>
      </c>
      <c r="S586" s="2">
        <f>S585-S585*T586/360*_xlfn.XLOOKUP('Tether Assets'!A586,'BBG Data'!A:A,'BBG Data'!AB:AB)</f>
        <v>24581569.132561732</v>
      </c>
      <c r="T586" s="2">
        <v>150</v>
      </c>
      <c r="U586" s="21">
        <f t="shared" si="53"/>
        <v>3805605037</v>
      </c>
      <c r="V586" s="2">
        <f t="shared" si="56"/>
        <v>109345325190.86107</v>
      </c>
      <c r="W586" s="25">
        <f t="shared" si="57"/>
        <v>0.10437715034398531</v>
      </c>
      <c r="X586" s="2">
        <f t="shared" si="58"/>
        <v>0.67278818677151031</v>
      </c>
      <c r="Y586" s="13">
        <f>USDT_FinalReserves!G585/USDT_FinalReserves!$F585</f>
        <v>5.67643454606888E-2</v>
      </c>
      <c r="Z586" s="2">
        <v>117455667135.92427</v>
      </c>
      <c r="AA586" s="2">
        <v>110788373070.30499</v>
      </c>
    </row>
    <row r="587" spans="1:27" s="2" customFormat="1" x14ac:dyDescent="0.3">
      <c r="A587" s="1">
        <v>45418</v>
      </c>
      <c r="B587">
        <v>0</v>
      </c>
      <c r="C587" s="20">
        <v>75354.385553655055</v>
      </c>
      <c r="D587" s="20">
        <f>_xlfn.XLOOKUP(A587,'BBG Data'!A:A,'BBG Data'!B:B)</f>
        <v>63301.55</v>
      </c>
      <c r="E587" s="21">
        <f t="shared" si="54"/>
        <v>4770049404.8439732</v>
      </c>
      <c r="F587" s="21">
        <v>1637135.7922210712</v>
      </c>
      <c r="G587">
        <f>_xlfn.XLOOKUP(A587,'BBG Data'!A:A,'BBG Data'!C:C)</f>
        <v>2323.9699999999998</v>
      </c>
      <c r="H587" s="2">
        <f t="shared" si="55"/>
        <v>3804654467.0480027</v>
      </c>
      <c r="I587" s="21">
        <v>100264024</v>
      </c>
      <c r="J587" s="2">
        <f>J586-$J$1*J586*_xlfn.XLOOKUP(A587,'BBG Data'!A:A,'BBG Data'!F:F)</f>
        <v>11312889422.858471</v>
      </c>
      <c r="K587" s="2">
        <f>K586-K586*L587/360*_xlfn.XLOOKUP(A587,'BBG Data'!A:A,'BBG Data'!J:J)</f>
        <v>833671829.60518003</v>
      </c>
      <c r="L587" s="2">
        <v>90</v>
      </c>
      <c r="M587" s="2">
        <f>M586-M586*$M$1*_xlfn.XLOOKUP(A587,'BBG Data'!A:A,'BBG Data'!F:F)</f>
        <v>6280632964.4326878</v>
      </c>
      <c r="N587" s="2">
        <f>N586-N586*O587/360*_xlfn.XLOOKUP('Tether Assets'!A587,'BBG Data'!A:A,'BBG Data'!V:V)</f>
        <v>73511068384.800247</v>
      </c>
      <c r="O587">
        <v>90</v>
      </c>
      <c r="P587" s="2">
        <f>P586-P586*Q587/360*_xlfn.XLOOKUP(A587,'BBG Data'!A:A,'BBG Data'!AI:AI)</f>
        <v>115286265.2669258</v>
      </c>
      <c r="Q587" s="2">
        <v>250</v>
      </c>
      <c r="R587" s="21">
        <v>4735309369</v>
      </c>
      <c r="S587" s="2">
        <f>S586-S586*T587/360*_xlfn.XLOOKUP('Tether Assets'!A587,'BBG Data'!A:A,'BBG Data'!AB:AB)</f>
        <v>24574399.508231401</v>
      </c>
      <c r="T587" s="2">
        <v>150</v>
      </c>
      <c r="U587" s="21">
        <f t="shared" si="53"/>
        <v>3805605037</v>
      </c>
      <c r="V587" s="2">
        <f t="shared" si="56"/>
        <v>109294005568.36374</v>
      </c>
      <c r="W587" s="25">
        <f t="shared" si="57"/>
        <v>0.10442616122912164</v>
      </c>
      <c r="X587" s="2">
        <f t="shared" si="58"/>
        <v>0.67259927022089827</v>
      </c>
      <c r="Y587" s="13">
        <f>USDT_FinalReserves!G586/USDT_FinalReserves!$F586</f>
        <v>5.6408716227687436E-2</v>
      </c>
      <c r="Z587" s="2">
        <v>117450893246.31689</v>
      </c>
      <c r="AA587" s="2">
        <v>110825639138.49699</v>
      </c>
    </row>
    <row r="588" spans="1:27" s="2" customFormat="1" x14ac:dyDescent="0.3">
      <c r="A588" s="1">
        <v>45419</v>
      </c>
      <c r="B588">
        <v>0</v>
      </c>
      <c r="C588" s="20">
        <v>75354.385553655055</v>
      </c>
      <c r="D588" s="20">
        <f>_xlfn.XLOOKUP(A588,'BBG Data'!A:A,'BBG Data'!B:B)</f>
        <v>62973.05</v>
      </c>
      <c r="E588" s="21">
        <f t="shared" si="54"/>
        <v>4745295489.1895981</v>
      </c>
      <c r="F588" s="21">
        <v>1637135.7922210712</v>
      </c>
      <c r="G588">
        <f>_xlfn.XLOOKUP(A588,'BBG Data'!A:A,'BBG Data'!C:C)</f>
        <v>2314.1</v>
      </c>
      <c r="H588" s="2">
        <f t="shared" si="55"/>
        <v>3788495936.7787809</v>
      </c>
      <c r="I588" s="21">
        <v>100264024</v>
      </c>
      <c r="J588" s="2">
        <f>J587-$J$1*J587*_xlfn.XLOOKUP(A588,'BBG Data'!A:A,'BBG Data'!F:F)</f>
        <v>11312889422.858471</v>
      </c>
      <c r="K588" s="2">
        <f>K587-K587*L588/360*_xlfn.XLOOKUP(A588,'BBG Data'!A:A,'BBG Data'!J:J)</f>
        <v>833250825.33122945</v>
      </c>
      <c r="L588" s="2">
        <v>90</v>
      </c>
      <c r="M588" s="2">
        <f>M587-M587*$M$1*_xlfn.XLOOKUP(A588,'BBG Data'!A:A,'BBG Data'!F:F)</f>
        <v>6280632964.4326878</v>
      </c>
      <c r="N588" s="2">
        <f>N587-N587*O588/360*_xlfn.XLOOKUP('Tether Assets'!A588,'BBG Data'!A:A,'BBG Data'!V:V)</f>
        <v>73455935083.511642</v>
      </c>
      <c r="O588">
        <v>90</v>
      </c>
      <c r="P588" s="2">
        <f>P587-P587*Q588/360*_xlfn.XLOOKUP(A588,'BBG Data'!A:A,'BBG Data'!AI:AI)</f>
        <v>115366325.17336112</v>
      </c>
      <c r="Q588" s="2">
        <v>250</v>
      </c>
      <c r="R588" s="21">
        <v>4735309369</v>
      </c>
      <c r="S588" s="2">
        <f>S587-S587*T588/360*_xlfn.XLOOKUP('Tether Assets'!A588,'BBG Data'!A:A,'BBG Data'!AB:AB)</f>
        <v>24515011.376086511</v>
      </c>
      <c r="T588" s="2">
        <v>150</v>
      </c>
      <c r="U588" s="21">
        <f t="shared" si="53"/>
        <v>3805605037</v>
      </c>
      <c r="V588" s="2">
        <f t="shared" si="56"/>
        <v>109197559488.65186</v>
      </c>
      <c r="W588" s="25">
        <f t="shared" si="57"/>
        <v>0.10451839308775542</v>
      </c>
      <c r="X588" s="2">
        <f t="shared" si="58"/>
        <v>0.67268843211780216</v>
      </c>
      <c r="Y588" s="13">
        <f>USDT_FinalReserves!G587/USDT_FinalReserves!$F587</f>
        <v>5.6018564109460683E-2</v>
      </c>
      <c r="Z588" s="2">
        <v>117482472220.67693</v>
      </c>
      <c r="AA588" s="2">
        <v>110901272818.845</v>
      </c>
    </row>
    <row r="589" spans="1:27" s="2" customFormat="1" x14ac:dyDescent="0.3">
      <c r="A589" s="1">
        <v>45420</v>
      </c>
      <c r="B589">
        <v>0</v>
      </c>
      <c r="C589" s="20">
        <v>75354.385553655055</v>
      </c>
      <c r="D589" s="20">
        <f>_xlfn.XLOOKUP(A589,'BBG Data'!A:A,'BBG Data'!B:B)</f>
        <v>61568.87</v>
      </c>
      <c r="E589" s="21">
        <f t="shared" si="54"/>
        <v>4639484368.0828667</v>
      </c>
      <c r="F589" s="21">
        <v>1637135.7922210712</v>
      </c>
      <c r="G589">
        <f>_xlfn.XLOOKUP(A589,'BBG Data'!A:A,'BBG Data'!C:C)</f>
        <v>2308.85</v>
      </c>
      <c r="H589" s="2">
        <f t="shared" si="55"/>
        <v>3779900973.8696203</v>
      </c>
      <c r="I589" s="21">
        <v>100264024</v>
      </c>
      <c r="J589" s="2">
        <f>J588-$J$1*J588*_xlfn.XLOOKUP(A589,'BBG Data'!A:A,'BBG Data'!F:F)</f>
        <v>11312889422.858471</v>
      </c>
      <c r="K589" s="2">
        <f>K588-K588*L589/360*_xlfn.XLOOKUP(A589,'BBG Data'!A:A,'BBG Data'!J:J)</f>
        <v>832761290.47134733</v>
      </c>
      <c r="L589" s="2">
        <v>90</v>
      </c>
      <c r="M589" s="2">
        <f>M588-M588*$M$1*_xlfn.XLOOKUP(A589,'BBG Data'!A:A,'BBG Data'!F:F)</f>
        <v>6280632964.4326878</v>
      </c>
      <c r="N589" s="2">
        <f>N588-N588*O589/360*_xlfn.XLOOKUP('Tether Assets'!A589,'BBG Data'!A:A,'BBG Data'!V:V)</f>
        <v>73364115164.657257</v>
      </c>
      <c r="O589">
        <v>90</v>
      </c>
      <c r="P589" s="2">
        <f>P588-P588*Q589/360*_xlfn.XLOOKUP(A589,'BBG Data'!A:A,'BBG Data'!AI:AI)</f>
        <v>115125978.66258328</v>
      </c>
      <c r="Q589" s="2">
        <v>250</v>
      </c>
      <c r="R589" s="21">
        <v>4735309369</v>
      </c>
      <c r="S589" s="2">
        <f>S588-S588*T589/360*_xlfn.XLOOKUP('Tether Assets'!A589,'BBG Data'!A:A,'BBG Data'!AB:AB)</f>
        <v>24618178.715627536</v>
      </c>
      <c r="T589" s="2">
        <v>150</v>
      </c>
      <c r="U589" s="21">
        <f t="shared" si="53"/>
        <v>3805605037</v>
      </c>
      <c r="V589" s="2">
        <f t="shared" si="56"/>
        <v>108990706771.75046</v>
      </c>
      <c r="W589" s="25">
        <f t="shared" si="57"/>
        <v>0.10471675783110594</v>
      </c>
      <c r="X589" s="2">
        <f t="shared" si="58"/>
        <v>0.67312266648841168</v>
      </c>
      <c r="Y589" s="13">
        <f>USDT_FinalReserves!G588/USDT_FinalReserves!$F588</f>
        <v>5.5061581997708976E-2</v>
      </c>
      <c r="Z589" s="2">
        <v>117443382144.78325</v>
      </c>
      <c r="AA589" s="2">
        <v>110976763728.73</v>
      </c>
    </row>
    <row r="590" spans="1:27" s="2" customFormat="1" x14ac:dyDescent="0.3">
      <c r="A590" s="1">
        <v>45421</v>
      </c>
      <c r="B590">
        <v>0</v>
      </c>
      <c r="C590" s="20">
        <v>75354.385553655055</v>
      </c>
      <c r="D590" s="20">
        <f>_xlfn.XLOOKUP(A590,'BBG Data'!A:A,'BBG Data'!B:B)</f>
        <v>62633.68</v>
      </c>
      <c r="E590" s="21">
        <f t="shared" si="54"/>
        <v>4719722471.364254</v>
      </c>
      <c r="F590" s="21">
        <v>1637135.7922210712</v>
      </c>
      <c r="G590">
        <f>_xlfn.XLOOKUP(A590,'BBG Data'!A:A,'BBG Data'!C:C)</f>
        <v>2346.33</v>
      </c>
      <c r="H590" s="2">
        <f t="shared" si="55"/>
        <v>3841260823.3620658</v>
      </c>
      <c r="I590" s="21">
        <v>100264024</v>
      </c>
      <c r="J590" s="2">
        <f>J589-$J$1*J589*_xlfn.XLOOKUP(A590,'BBG Data'!A:A,'BBG Data'!F:F)</f>
        <v>11312889422.858471</v>
      </c>
      <c r="K590" s="2">
        <f>K589-K589*L590/360*_xlfn.XLOOKUP(A590,'BBG Data'!A:A,'BBG Data'!J:J)</f>
        <v>833185998.72948778</v>
      </c>
      <c r="L590" s="2">
        <v>90</v>
      </c>
      <c r="M590" s="2">
        <f>M589-M589*$M$1*_xlfn.XLOOKUP(A590,'BBG Data'!A:A,'BBG Data'!F:F)</f>
        <v>6280632964.4326878</v>
      </c>
      <c r="N590" s="2">
        <f>N589-N589*O590/360*_xlfn.XLOOKUP('Tether Assets'!A590,'BBG Data'!A:A,'BBG Data'!V:V)</f>
        <v>73455820308.613083</v>
      </c>
      <c r="O590">
        <v>90</v>
      </c>
      <c r="P590" s="2">
        <f>P589-P589*Q590/360*_xlfn.XLOOKUP(A590,'BBG Data'!A:A,'BBG Data'!AI:AI)</f>
        <v>115485747.34590386</v>
      </c>
      <c r="Q590" s="2">
        <v>250</v>
      </c>
      <c r="R590" s="21">
        <v>4735309369</v>
      </c>
      <c r="S590" s="2">
        <f>S589-S589*T590/360*_xlfn.XLOOKUP('Tether Assets'!A590,'BBG Data'!A:A,'BBG Data'!AB:AB)</f>
        <v>24448928.736957598</v>
      </c>
      <c r="T590" s="2">
        <v>150</v>
      </c>
      <c r="U590" s="21">
        <f t="shared" si="53"/>
        <v>3805605037</v>
      </c>
      <c r="V590" s="2">
        <f t="shared" si="56"/>
        <v>109224625095.44292</v>
      </c>
      <c r="W590" s="25">
        <f t="shared" si="57"/>
        <v>0.10449249367425525</v>
      </c>
      <c r="X590" s="2">
        <f t="shared" si="58"/>
        <v>0.6725206906814809</v>
      </c>
      <c r="Y590" s="13">
        <f>USDT_FinalReserves!G589/USDT_FinalReserves!$F589</f>
        <v>5.8871448354490201E-2</v>
      </c>
      <c r="Z590" s="2">
        <v>117833809636.34915</v>
      </c>
      <c r="AA590" s="2">
        <v>110896762597.92999</v>
      </c>
    </row>
    <row r="591" spans="1:27" s="2" customFormat="1" x14ac:dyDescent="0.3">
      <c r="A591" s="1">
        <v>45422</v>
      </c>
      <c r="B591">
        <v>0</v>
      </c>
      <c r="C591" s="20">
        <v>75354.385553655055</v>
      </c>
      <c r="D591" s="20">
        <f>_xlfn.XLOOKUP(A591,'BBG Data'!A:A,'BBG Data'!B:B)</f>
        <v>60501.2</v>
      </c>
      <c r="E591" s="21">
        <f t="shared" si="54"/>
        <v>4559030751.2587948</v>
      </c>
      <c r="F591" s="21">
        <v>1637135.7922210712</v>
      </c>
      <c r="G591">
        <f>_xlfn.XLOOKUP(A591,'BBG Data'!A:A,'BBG Data'!C:C)</f>
        <v>2360.5</v>
      </c>
      <c r="H591" s="2">
        <f t="shared" si="55"/>
        <v>3864459037.5378385</v>
      </c>
      <c r="I591" s="21">
        <v>100264024</v>
      </c>
      <c r="J591" s="2">
        <f>J590-$J$1*J590*_xlfn.XLOOKUP(A591,'BBG Data'!A:A,'BBG Data'!F:F)</f>
        <v>11312889422.858471</v>
      </c>
      <c r="K591" s="2">
        <f>K590-K590*L591/360*_xlfn.XLOOKUP(A591,'BBG Data'!A:A,'BBG Data'!J:J)</f>
        <v>833508858.30399549</v>
      </c>
      <c r="L591" s="2">
        <v>90</v>
      </c>
      <c r="M591" s="2">
        <f>M590-M590*$M$1*_xlfn.XLOOKUP(A591,'BBG Data'!A:A,'BBG Data'!F:F)</f>
        <v>6280632964.4326878</v>
      </c>
      <c r="N591" s="2">
        <f>N590-N590*O591/360*_xlfn.XLOOKUP('Tether Assets'!A591,'BBG Data'!A:A,'BBG Data'!V:V)</f>
        <v>73455820308.613083</v>
      </c>
      <c r="O591">
        <v>90</v>
      </c>
      <c r="P591" s="2">
        <f>P590-P590*Q591/360*_xlfn.XLOOKUP(A591,'BBG Data'!A:A,'BBG Data'!AI:AI)</f>
        <v>113560984.89013886</v>
      </c>
      <c r="Q591" s="2">
        <v>250</v>
      </c>
      <c r="R591" s="21">
        <v>4735309369</v>
      </c>
      <c r="S591" s="2">
        <f>S590-S590*T591/360*_xlfn.XLOOKUP('Tether Assets'!A591,'BBG Data'!A:A,'BBG Data'!AB:AB)</f>
        <v>24431610.745768923</v>
      </c>
      <c r="T591" s="2">
        <v>150</v>
      </c>
      <c r="U591" s="21">
        <f t="shared" si="53"/>
        <v>3805605037</v>
      </c>
      <c r="V591" s="2">
        <f t="shared" si="56"/>
        <v>109085512368.64079</v>
      </c>
      <c r="W591" s="25">
        <f t="shared" si="57"/>
        <v>0.1046257490938774</v>
      </c>
      <c r="X591" s="2">
        <f t="shared" si="58"/>
        <v>0.6733783314907883</v>
      </c>
      <c r="Y591" s="13">
        <f>USDT_FinalReserves!G590/USDT_FinalReserves!$F590</f>
        <v>5.5648814573219477E-2</v>
      </c>
      <c r="Z591" s="2">
        <v>117510337513.39537</v>
      </c>
      <c r="AA591" s="2">
        <v>110971026530.67599</v>
      </c>
    </row>
    <row r="592" spans="1:27" s="2" customFormat="1" x14ac:dyDescent="0.3">
      <c r="A592" s="1">
        <v>45423</v>
      </c>
      <c r="B592">
        <v>0</v>
      </c>
      <c r="C592" s="20">
        <v>75354.385553655055</v>
      </c>
      <c r="D592" s="20">
        <f>_xlfn.XLOOKUP(A592,'BBG Data'!A:A,'BBG Data'!B:B)</f>
        <v>60996.959999999999</v>
      </c>
      <c r="E592" s="21">
        <f t="shared" si="54"/>
        <v>4596388441.4408751</v>
      </c>
      <c r="F592" s="21">
        <v>1637135.7922210712</v>
      </c>
      <c r="G592">
        <f>_xlfn.XLOOKUP(A592,'BBG Data'!A:A,'BBG Data'!C:C)</f>
        <v>2360.5</v>
      </c>
      <c r="H592" s="2">
        <f t="shared" si="55"/>
        <v>3864459037.5378385</v>
      </c>
      <c r="I592" s="21">
        <v>100264024</v>
      </c>
      <c r="J592" s="2">
        <f>J591-$J$1*J591*_xlfn.XLOOKUP(A592,'BBG Data'!A:A,'BBG Data'!F:F)</f>
        <v>11312889422.858471</v>
      </c>
      <c r="K592" s="2">
        <f>K591-K591*L592/360*_xlfn.XLOOKUP(A592,'BBG Data'!A:A,'BBG Data'!J:J)</f>
        <v>833508858.30399549</v>
      </c>
      <c r="L592" s="2">
        <v>90</v>
      </c>
      <c r="M592" s="2">
        <f>M591-M591*$M$1*_xlfn.XLOOKUP(A592,'BBG Data'!A:A,'BBG Data'!F:F)</f>
        <v>6280632964.4326878</v>
      </c>
      <c r="N592" s="2">
        <f>N591-N591*O592/360*_xlfn.XLOOKUP('Tether Assets'!A592,'BBG Data'!A:A,'BBG Data'!V:V)</f>
        <v>73455820308.613083</v>
      </c>
      <c r="O592">
        <v>90</v>
      </c>
      <c r="P592" s="2">
        <f>P591-P591*Q592/360*_xlfn.XLOOKUP(A592,'BBG Data'!A:A,'BBG Data'!AI:AI)</f>
        <v>113560984.89013886</v>
      </c>
      <c r="Q592" s="2">
        <v>250</v>
      </c>
      <c r="R592" s="21">
        <v>4735309369</v>
      </c>
      <c r="S592" s="2">
        <f>S591-S591*T592/360*_xlfn.XLOOKUP('Tether Assets'!A592,'BBG Data'!A:A,'BBG Data'!AB:AB)</f>
        <v>24431610.745768923</v>
      </c>
      <c r="T592" s="2">
        <v>150</v>
      </c>
      <c r="U592" s="21">
        <f t="shared" si="53"/>
        <v>3805605037</v>
      </c>
      <c r="V592" s="2">
        <f t="shared" si="56"/>
        <v>109122870058.82288</v>
      </c>
      <c r="W592" s="25">
        <f t="shared" si="57"/>
        <v>0.10458993097144705</v>
      </c>
      <c r="X592" s="2">
        <f t="shared" si="58"/>
        <v>0.67314780365487636</v>
      </c>
      <c r="Y592" s="13">
        <f>USDT_FinalReserves!G591/USDT_FinalReserves!$F591</f>
        <v>5.7174459269236776E-2</v>
      </c>
      <c r="Z592" s="2">
        <v>117491928224.30353</v>
      </c>
      <c r="AA592" s="2">
        <v>110774390759.57899</v>
      </c>
    </row>
    <row r="593" spans="1:27" s="2" customFormat="1" x14ac:dyDescent="0.3">
      <c r="A593" s="1">
        <v>45424</v>
      </c>
      <c r="B593">
        <v>0</v>
      </c>
      <c r="C593" s="20">
        <v>75354.385553655055</v>
      </c>
      <c r="D593" s="20">
        <f>_xlfn.XLOOKUP(A593,'BBG Data'!A:A,'BBG Data'!B:B)</f>
        <v>61272.65</v>
      </c>
      <c r="E593" s="21">
        <f t="shared" si="54"/>
        <v>4617162891.9941626</v>
      </c>
      <c r="F593" s="21">
        <v>1637135.7922210712</v>
      </c>
      <c r="G593">
        <f>_xlfn.XLOOKUP(A593,'BBG Data'!A:A,'BBG Data'!C:C)</f>
        <v>2360.5</v>
      </c>
      <c r="H593" s="2">
        <f t="shared" si="55"/>
        <v>3864459037.5378385</v>
      </c>
      <c r="I593" s="21">
        <v>100264024</v>
      </c>
      <c r="J593" s="2">
        <f>J592-$J$1*J592*_xlfn.XLOOKUP(A593,'BBG Data'!A:A,'BBG Data'!F:F)</f>
        <v>11312889422.858471</v>
      </c>
      <c r="K593" s="2">
        <f>K592-K592*L593/360*_xlfn.XLOOKUP(A593,'BBG Data'!A:A,'BBG Data'!J:J)</f>
        <v>833508858.30399549</v>
      </c>
      <c r="L593" s="2">
        <v>90</v>
      </c>
      <c r="M593" s="2">
        <f>M592-M592*$M$1*_xlfn.XLOOKUP(A593,'BBG Data'!A:A,'BBG Data'!F:F)</f>
        <v>6280632964.4326878</v>
      </c>
      <c r="N593" s="2">
        <f>N592-N592*O593/360*_xlfn.XLOOKUP('Tether Assets'!A593,'BBG Data'!A:A,'BBG Data'!V:V)</f>
        <v>73455820308.613083</v>
      </c>
      <c r="O593">
        <v>90</v>
      </c>
      <c r="P593" s="2">
        <f>P592-P592*Q593/360*_xlfn.XLOOKUP(A593,'BBG Data'!A:A,'BBG Data'!AI:AI)</f>
        <v>113560984.89013886</v>
      </c>
      <c r="Q593" s="2">
        <v>250</v>
      </c>
      <c r="R593" s="21">
        <v>4735309369</v>
      </c>
      <c r="S593" s="2">
        <f>S592-S592*T593/360*_xlfn.XLOOKUP('Tether Assets'!A593,'BBG Data'!A:A,'BBG Data'!AB:AB)</f>
        <v>24431610.745768923</v>
      </c>
      <c r="T593" s="2">
        <v>150</v>
      </c>
      <c r="U593" s="21">
        <f t="shared" si="53"/>
        <v>3805605037</v>
      </c>
      <c r="V593" s="2">
        <f t="shared" si="56"/>
        <v>109143644509.37616</v>
      </c>
      <c r="W593" s="25">
        <f t="shared" si="57"/>
        <v>0.10457002327678371</v>
      </c>
      <c r="X593" s="2">
        <f t="shared" si="58"/>
        <v>0.67301967639813187</v>
      </c>
      <c r="Y593" s="13">
        <f>USDT_FinalReserves!G592/USDT_FinalReserves!$F592</f>
        <v>5.7031096235333131E-2</v>
      </c>
      <c r="Z593" s="2">
        <v>117486081880.10765</v>
      </c>
      <c r="AA593" s="2">
        <v>110785721838.091</v>
      </c>
    </row>
    <row r="594" spans="1:27" s="2" customFormat="1" x14ac:dyDescent="0.3">
      <c r="A594" s="1">
        <v>45425</v>
      </c>
      <c r="B594">
        <v>0</v>
      </c>
      <c r="C594" s="20">
        <v>75354.385553655055</v>
      </c>
      <c r="D594" s="20">
        <f>_xlfn.XLOOKUP(A594,'BBG Data'!A:A,'BBG Data'!B:B)</f>
        <v>63089.33</v>
      </c>
      <c r="E594" s="21">
        <f t="shared" si="54"/>
        <v>4754057697.141777</v>
      </c>
      <c r="F594" s="21">
        <v>1637135.7922210712</v>
      </c>
      <c r="G594">
        <f>_xlfn.XLOOKUP(A594,'BBG Data'!A:A,'BBG Data'!C:C)</f>
        <v>2336.3200000000002</v>
      </c>
      <c r="H594" s="2">
        <f t="shared" si="55"/>
        <v>3824873094.0819335</v>
      </c>
      <c r="I594" s="21">
        <v>100264024</v>
      </c>
      <c r="J594" s="2">
        <f>J593-$J$1*J593*_xlfn.XLOOKUP(A594,'BBG Data'!A:A,'BBG Data'!F:F)</f>
        <v>11312889422.858471</v>
      </c>
      <c r="K594" s="2">
        <f>K593-K593*L594/360*_xlfn.XLOOKUP(A594,'BBG Data'!A:A,'BBG Data'!J:J)</f>
        <v>833425507.41816509</v>
      </c>
      <c r="L594" s="2">
        <v>90</v>
      </c>
      <c r="M594" s="2">
        <f>M593-M593*$M$1*_xlfn.XLOOKUP(A594,'BBG Data'!A:A,'BBG Data'!F:F)</f>
        <v>6280632964.4326878</v>
      </c>
      <c r="N594" s="2">
        <f>N593-N593*O594/360*_xlfn.XLOOKUP('Tether Assets'!A594,'BBG Data'!A:A,'BBG Data'!V:V)</f>
        <v>73566004039.076004</v>
      </c>
      <c r="O594">
        <v>90</v>
      </c>
      <c r="P594" s="2">
        <f>P593-P593*Q594/360*_xlfn.XLOOKUP(A594,'BBG Data'!A:A,'BBG Data'!AI:AI)</f>
        <v>113166675.91482583</v>
      </c>
      <c r="Q594" s="2">
        <v>250</v>
      </c>
      <c r="R594" s="21">
        <v>4735309369</v>
      </c>
      <c r="S594" s="2">
        <f>S593-S593*T594/360*_xlfn.XLOOKUP('Tether Assets'!A594,'BBG Data'!A:A,'BBG Data'!AB:AB)</f>
        <v>24348136.075720876</v>
      </c>
      <c r="T594" s="2">
        <v>150</v>
      </c>
      <c r="U594" s="21">
        <f t="shared" si="53"/>
        <v>3805605037</v>
      </c>
      <c r="V594" s="2">
        <f t="shared" si="56"/>
        <v>109350575966.9996</v>
      </c>
      <c r="W594" s="25">
        <f t="shared" si="57"/>
        <v>0.10437213838089698</v>
      </c>
      <c r="X594" s="2">
        <f t="shared" si="58"/>
        <v>0.67275369506308902</v>
      </c>
      <c r="Y594" s="13">
        <f>USDT_FinalReserves!G593/USDT_FinalReserves!$F593</f>
        <v>5.8636360203245697E-2</v>
      </c>
      <c r="Z594" s="2">
        <v>117686905248.29105</v>
      </c>
      <c r="AA594" s="2">
        <v>110786173480.94701</v>
      </c>
    </row>
    <row r="595" spans="1:27" s="2" customFormat="1" x14ac:dyDescent="0.3">
      <c r="A595" s="1">
        <v>45426</v>
      </c>
      <c r="B595">
        <v>0</v>
      </c>
      <c r="C595" s="20">
        <v>75354.385553655055</v>
      </c>
      <c r="D595" s="20">
        <f>_xlfn.XLOOKUP(A595,'BBG Data'!A:A,'BBG Data'!B:B)</f>
        <v>61579.46</v>
      </c>
      <c r="E595" s="21">
        <f t="shared" si="54"/>
        <v>4640282371.0258789</v>
      </c>
      <c r="F595" s="21">
        <v>1637135.7922210712</v>
      </c>
      <c r="G595">
        <f>_xlfn.XLOOKUP(A595,'BBG Data'!A:A,'BBG Data'!C:C)</f>
        <v>2358.12</v>
      </c>
      <c r="H595" s="2">
        <f t="shared" si="55"/>
        <v>3860562654.3523521</v>
      </c>
      <c r="I595" s="21">
        <v>100264024</v>
      </c>
      <c r="J595" s="2">
        <f>J594-$J$1*J594*_xlfn.XLOOKUP(A595,'BBG Data'!A:A,'BBG Data'!F:F)</f>
        <v>11312889422.858471</v>
      </c>
      <c r="K595" s="2">
        <f>K594-K594*L595/360*_xlfn.XLOOKUP(A595,'BBG Data'!A:A,'BBG Data'!J:J)</f>
        <v>832525407.87015355</v>
      </c>
      <c r="L595" s="2">
        <v>90</v>
      </c>
      <c r="M595" s="2">
        <f>M594-M594*$M$1*_xlfn.XLOOKUP(A595,'BBG Data'!A:A,'BBG Data'!F:F)</f>
        <v>6280632964.4326878</v>
      </c>
      <c r="N595" s="2">
        <f>N594-N594*O595/360*_xlfn.XLOOKUP('Tether Assets'!A595,'BBG Data'!A:A,'BBG Data'!V:V)</f>
        <v>73657961544.124847</v>
      </c>
      <c r="O595">
        <v>90</v>
      </c>
      <c r="P595" s="2">
        <f>P594-P594*Q595/360*_xlfn.XLOOKUP(A595,'BBG Data'!A:A,'BBG Data'!AI:AI)</f>
        <v>113873967.63929352</v>
      </c>
      <c r="Q595" s="2">
        <v>250</v>
      </c>
      <c r="R595" s="21">
        <v>4735309369</v>
      </c>
      <c r="S595" s="2">
        <f>S594-S594*T595/360*_xlfn.XLOOKUP('Tether Assets'!A595,'BBG Data'!A:A,'BBG Data'!AB:AB)</f>
        <v>24519587.533920743</v>
      </c>
      <c r="T595" s="2">
        <v>150</v>
      </c>
      <c r="U595" s="21">
        <f t="shared" si="53"/>
        <v>3805605037</v>
      </c>
      <c r="V595" s="2">
        <f t="shared" si="56"/>
        <v>109364426349.83762</v>
      </c>
      <c r="W595" s="25">
        <f t="shared" si="57"/>
        <v>0.10435892024294806</v>
      </c>
      <c r="X595" s="2">
        <f t="shared" si="58"/>
        <v>0.67350933025064241</v>
      </c>
      <c r="Y595" s="13">
        <f>USDT_FinalReserves!G594/USDT_FinalReserves!$F594</f>
        <v>5.6971021324626052E-2</v>
      </c>
      <c r="Z595" s="2">
        <v>117577145317.77672</v>
      </c>
      <c r="AA595" s="2">
        <v>110878655264.589</v>
      </c>
    </row>
    <row r="596" spans="1:27" s="2" customFormat="1" x14ac:dyDescent="0.3">
      <c r="A596" s="1">
        <v>45427</v>
      </c>
      <c r="B596">
        <v>0</v>
      </c>
      <c r="C596" s="20">
        <v>75354.385553655055</v>
      </c>
      <c r="D596" s="20">
        <f>_xlfn.XLOOKUP(A596,'BBG Data'!A:A,'BBG Data'!B:B)</f>
        <v>65981.66</v>
      </c>
      <c r="E596" s="21">
        <f t="shared" si="54"/>
        <v>4972007447.1101799</v>
      </c>
      <c r="F596" s="21">
        <v>1637135.7922210712</v>
      </c>
      <c r="G596">
        <f>_xlfn.XLOOKUP(A596,'BBG Data'!A:A,'BBG Data'!C:C)</f>
        <v>2385.9899999999998</v>
      </c>
      <c r="H596" s="2">
        <f t="shared" si="55"/>
        <v>3906189628.8815532</v>
      </c>
      <c r="I596" s="21">
        <v>100264024</v>
      </c>
      <c r="J596" s="2">
        <f>J595-$J$1*J595*_xlfn.XLOOKUP(A596,'BBG Data'!A:A,'BBG Data'!F:F)</f>
        <v>11312889422.858471</v>
      </c>
      <c r="K596" s="2">
        <f>K595-K595*L596/360*_xlfn.XLOOKUP(A596,'BBG Data'!A:A,'BBG Data'!J:J)</f>
        <v>831978022.4144789</v>
      </c>
      <c r="L596" s="2">
        <v>90</v>
      </c>
      <c r="M596" s="2">
        <f>M595-M595*$M$1*_xlfn.XLOOKUP(A596,'BBG Data'!A:A,'BBG Data'!F:F)</f>
        <v>6280632964.4326878</v>
      </c>
      <c r="N596" s="2">
        <f>N595-N595*O596/360*_xlfn.XLOOKUP('Tether Assets'!A596,'BBG Data'!A:A,'BBG Data'!V:V)</f>
        <v>73418573169.106445</v>
      </c>
      <c r="O596">
        <v>90</v>
      </c>
      <c r="P596" s="2">
        <f>P595-P595*Q596/360*_xlfn.XLOOKUP(A596,'BBG Data'!A:A,'BBG Data'!AI:AI)</f>
        <v>117630226.98850629</v>
      </c>
      <c r="Q596" s="2">
        <v>250</v>
      </c>
      <c r="R596" s="21">
        <v>4735309369</v>
      </c>
      <c r="S596" s="2">
        <f>S595-S595*T596/360*_xlfn.XLOOKUP('Tether Assets'!A596,'BBG Data'!A:A,'BBG Data'!AB:AB)</f>
        <v>24638098.87366803</v>
      </c>
      <c r="T596" s="2">
        <v>150</v>
      </c>
      <c r="U596" s="21">
        <f t="shared" si="53"/>
        <v>3805605037</v>
      </c>
      <c r="V596" s="2">
        <f t="shared" si="56"/>
        <v>109505717410.666</v>
      </c>
      <c r="W596" s="25">
        <f t="shared" si="57"/>
        <v>0.10422426989868581</v>
      </c>
      <c r="X596" s="2">
        <f t="shared" si="58"/>
        <v>0.6704542457246655</v>
      </c>
      <c r="Y596" s="13">
        <f>USDT_FinalReserves!G595/USDT_FinalReserves!$F595</f>
        <v>5.8068485465295465E-2</v>
      </c>
      <c r="Z596" s="2">
        <v>117656219834.99184</v>
      </c>
      <c r="AA596" s="2">
        <v>110824101343.60201</v>
      </c>
    </row>
    <row r="597" spans="1:27" s="2" customFormat="1" x14ac:dyDescent="0.3">
      <c r="A597" s="1">
        <v>45428</v>
      </c>
      <c r="B597">
        <v>0</v>
      </c>
      <c r="C597" s="20">
        <v>75354.385553655055</v>
      </c>
      <c r="D597" s="20">
        <f>_xlfn.XLOOKUP(A597,'BBG Data'!A:A,'BBG Data'!B:B)</f>
        <v>65279.32</v>
      </c>
      <c r="E597" s="21">
        <f t="shared" si="54"/>
        <v>4919083047.9604254</v>
      </c>
      <c r="F597" s="21">
        <v>1637135.7922210712</v>
      </c>
      <c r="G597">
        <f>_xlfn.XLOOKUP(A597,'BBG Data'!A:A,'BBG Data'!C:C)</f>
        <v>2376.86</v>
      </c>
      <c r="H597" s="2">
        <f t="shared" si="55"/>
        <v>3891242579.0985756</v>
      </c>
      <c r="I597" s="21">
        <v>100264024</v>
      </c>
      <c r="J597" s="2">
        <f>J596-$J$1*J596*_xlfn.XLOOKUP(A597,'BBG Data'!A:A,'BBG Data'!F:F)</f>
        <v>11312889422.858471</v>
      </c>
      <c r="K597" s="2">
        <f>K596-K596*L597/360*_xlfn.XLOOKUP(A597,'BBG Data'!A:A,'BBG Data'!J:J)</f>
        <v>832724722.68959594</v>
      </c>
      <c r="L597" s="2">
        <v>90</v>
      </c>
      <c r="M597" s="2">
        <f>M596-M596*$M$1*_xlfn.XLOOKUP(A597,'BBG Data'!A:A,'BBG Data'!F:F)</f>
        <v>6280632964.4326878</v>
      </c>
      <c r="N597" s="2">
        <f>N596-N596*O597/360*_xlfn.XLOOKUP('Tether Assets'!A597,'BBG Data'!A:A,'BBG Data'!V:V)</f>
        <v>73473637098.983276</v>
      </c>
      <c r="O597">
        <v>90</v>
      </c>
      <c r="P597" s="2">
        <f>P596-P596*Q597/360*_xlfn.XLOOKUP(A597,'BBG Data'!A:A,'BBG Data'!AI:AI)</f>
        <v>116159849.15114997</v>
      </c>
      <c r="Q597" s="2">
        <v>250</v>
      </c>
      <c r="R597" s="21">
        <v>4735309369</v>
      </c>
      <c r="S597" s="2">
        <f>S596-S596*T597/360*_xlfn.XLOOKUP('Tether Assets'!A597,'BBG Data'!A:A,'BBG Data'!AB:AB)</f>
        <v>24517988.141658895</v>
      </c>
      <c r="T597" s="2">
        <v>150</v>
      </c>
      <c r="U597" s="21">
        <f t="shared" si="53"/>
        <v>3805605037</v>
      </c>
      <c r="V597" s="2">
        <f t="shared" si="56"/>
        <v>109492066103.31584</v>
      </c>
      <c r="W597" s="25">
        <f t="shared" si="57"/>
        <v>0.10423726442506903</v>
      </c>
      <c r="X597" s="2">
        <f t="shared" si="58"/>
        <v>0.67104074033687644</v>
      </c>
      <c r="Y597" s="13">
        <f>USDT_FinalReserves!G596/USDT_FinalReserves!$F596</f>
        <v>5.6733986601398133E-2</v>
      </c>
      <c r="Z597" s="2">
        <v>117767303090.46526</v>
      </c>
      <c r="AA597" s="2">
        <v>111085894494.84801</v>
      </c>
    </row>
    <row r="598" spans="1:27" s="2" customFormat="1" x14ac:dyDescent="0.3">
      <c r="A598" s="1">
        <v>45429</v>
      </c>
      <c r="B598">
        <v>0</v>
      </c>
      <c r="C598" s="20">
        <v>75354.385553655055</v>
      </c>
      <c r="D598" s="20">
        <f>_xlfn.XLOOKUP(A598,'BBG Data'!A:A,'BBG Data'!B:B)</f>
        <v>66926.64</v>
      </c>
      <c r="E598" s="21">
        <f t="shared" si="54"/>
        <v>5043215834.3706722</v>
      </c>
      <c r="F598" s="21">
        <v>1637135.7922210712</v>
      </c>
      <c r="G598">
        <f>_xlfn.XLOOKUP(A598,'BBG Data'!A:A,'BBG Data'!C:C)</f>
        <v>2415.2199999999998</v>
      </c>
      <c r="H598" s="2">
        <f t="shared" si="55"/>
        <v>3954043108.0881753</v>
      </c>
      <c r="I598" s="21">
        <v>100264024</v>
      </c>
      <c r="J598" s="2">
        <f>J597-$J$1*J597*_xlfn.XLOOKUP(A598,'BBG Data'!A:A,'BBG Data'!F:F)</f>
        <v>11312889422.858471</v>
      </c>
      <c r="K598" s="2">
        <f>K597-K597*L598/360*_xlfn.XLOOKUP(A598,'BBG Data'!A:A,'BBG Data'!J:J)</f>
        <v>832712231.81875551</v>
      </c>
      <c r="L598" s="2">
        <v>90</v>
      </c>
      <c r="M598" s="2">
        <f>M597-M597*$M$1*_xlfn.XLOOKUP(A598,'BBG Data'!A:A,'BBG Data'!F:F)</f>
        <v>6280632964.4326878</v>
      </c>
      <c r="N598" s="2">
        <f>N597-N597*O598/360*_xlfn.XLOOKUP('Tether Assets'!A598,'BBG Data'!A:A,'BBG Data'!V:V)</f>
        <v>73492005508.258011</v>
      </c>
      <c r="O598">
        <v>90</v>
      </c>
      <c r="P598" s="2">
        <f>P597-P597*Q598/360*_xlfn.XLOOKUP(A598,'BBG Data'!A:A,'BBG Data'!AI:AI)</f>
        <v>115474183.3749105</v>
      </c>
      <c r="Q598" s="2">
        <v>250</v>
      </c>
      <c r="R598" s="21">
        <v>4735309369</v>
      </c>
      <c r="S598" s="2">
        <f>S597-S597*T598/360*_xlfn.XLOOKUP('Tether Assets'!A598,'BBG Data'!A:A,'BBG Data'!AB:AB)</f>
        <v>24452606.839947801</v>
      </c>
      <c r="T598" s="2">
        <v>150</v>
      </c>
      <c r="U598" s="21">
        <f t="shared" si="53"/>
        <v>3805605037</v>
      </c>
      <c r="V598" s="2">
        <f t="shared" si="56"/>
        <v>109696604290.04164</v>
      </c>
      <c r="W598" s="25">
        <f t="shared" si="57"/>
        <v>0.10404290561886215</v>
      </c>
      <c r="X598" s="2">
        <f t="shared" si="58"/>
        <v>0.66995697801130283</v>
      </c>
      <c r="Y598" s="13">
        <f>USDT_FinalReserves!G597/USDT_FinalReserves!$F597</f>
        <v>5.8610153419073573E-2</v>
      </c>
      <c r="Z598" s="2">
        <v>118119151378.3828</v>
      </c>
      <c r="AA598" s="2">
        <v>111196169794.36501</v>
      </c>
    </row>
    <row r="599" spans="1:27" s="2" customFormat="1" x14ac:dyDescent="0.3">
      <c r="A599" s="1">
        <v>45430</v>
      </c>
      <c r="B599">
        <v>0</v>
      </c>
      <c r="C599" s="20">
        <v>75354.385553655055</v>
      </c>
      <c r="D599" s="20">
        <f>_xlfn.XLOOKUP(A599,'BBG Data'!A:A,'BBG Data'!B:B)</f>
        <v>66991.199999999997</v>
      </c>
      <c r="E599" s="21">
        <f t="shared" si="54"/>
        <v>5048080713.5020161</v>
      </c>
      <c r="F599" s="21">
        <v>1637135.7922210712</v>
      </c>
      <c r="G599">
        <f>_xlfn.XLOOKUP(A599,'BBG Data'!A:A,'BBG Data'!C:C)</f>
        <v>2415.2199999999998</v>
      </c>
      <c r="H599" s="2">
        <f t="shared" si="55"/>
        <v>3954043108.0881753</v>
      </c>
      <c r="I599" s="21">
        <v>100264024</v>
      </c>
      <c r="J599" s="2">
        <f>J598-$J$1*J598*_xlfn.XLOOKUP(A599,'BBG Data'!A:A,'BBG Data'!F:F)</f>
        <v>11312889422.858471</v>
      </c>
      <c r="K599" s="2">
        <f>K598-K598*L599/360*_xlfn.XLOOKUP(A599,'BBG Data'!A:A,'BBG Data'!J:J)</f>
        <v>832712231.81875551</v>
      </c>
      <c r="L599" s="2">
        <v>90</v>
      </c>
      <c r="M599" s="2">
        <f>M598-M598*$M$1*_xlfn.XLOOKUP(A599,'BBG Data'!A:A,'BBG Data'!F:F)</f>
        <v>6280632964.4326878</v>
      </c>
      <c r="N599" s="2">
        <f>N598-N598*O599/360*_xlfn.XLOOKUP('Tether Assets'!A599,'BBG Data'!A:A,'BBG Data'!V:V)</f>
        <v>73492005508.258011</v>
      </c>
      <c r="O599">
        <v>90</v>
      </c>
      <c r="P599" s="2">
        <f>P598-P598*Q599/360*_xlfn.XLOOKUP(A599,'BBG Data'!A:A,'BBG Data'!AI:AI)</f>
        <v>115474183.3749105</v>
      </c>
      <c r="Q599" s="2">
        <v>250</v>
      </c>
      <c r="R599" s="21">
        <v>4735309369</v>
      </c>
      <c r="S599" s="2">
        <f>S598-S598*T599/360*_xlfn.XLOOKUP('Tether Assets'!A599,'BBG Data'!A:A,'BBG Data'!AB:AB)</f>
        <v>24452606.839947801</v>
      </c>
      <c r="T599" s="2">
        <v>150</v>
      </c>
      <c r="U599" s="21">
        <f t="shared" si="53"/>
        <v>3805605037</v>
      </c>
      <c r="V599" s="2">
        <f t="shared" si="56"/>
        <v>109701469169.17299</v>
      </c>
      <c r="W599" s="25">
        <f t="shared" si="57"/>
        <v>0.10403829167737036</v>
      </c>
      <c r="X599" s="2">
        <f t="shared" si="58"/>
        <v>0.66992726774629074</v>
      </c>
      <c r="Y599" s="13">
        <f>USDT_FinalReserves!G598/USDT_FinalReserves!$F598</f>
        <v>5.6893402295561252E-2</v>
      </c>
      <c r="Z599" s="2">
        <v>117954615783.80009</v>
      </c>
      <c r="AA599" s="2">
        <v>111243776375.394</v>
      </c>
    </row>
    <row r="600" spans="1:27" s="2" customFormat="1" x14ac:dyDescent="0.3">
      <c r="A600" s="1">
        <v>45431</v>
      </c>
      <c r="B600">
        <v>0</v>
      </c>
      <c r="C600" s="20">
        <v>75354.385553655055</v>
      </c>
      <c r="D600" s="20">
        <f>_xlfn.XLOOKUP(A600,'BBG Data'!A:A,'BBG Data'!B:B)</f>
        <v>66156.45</v>
      </c>
      <c r="E600" s="21">
        <f t="shared" si="54"/>
        <v>4985178640.1611023</v>
      </c>
      <c r="F600" s="21">
        <v>1637135.7922210712</v>
      </c>
      <c r="G600">
        <f>_xlfn.XLOOKUP(A600,'BBG Data'!A:A,'BBG Data'!C:C)</f>
        <v>2415.2199999999998</v>
      </c>
      <c r="H600" s="2">
        <f t="shared" si="55"/>
        <v>3954043108.0881753</v>
      </c>
      <c r="I600" s="21">
        <v>100264024</v>
      </c>
      <c r="J600" s="2">
        <f>J599-$J$1*J599*_xlfn.XLOOKUP(A600,'BBG Data'!A:A,'BBG Data'!F:F)</f>
        <v>11312889422.858471</v>
      </c>
      <c r="K600" s="2">
        <f>K599-K599*L600/360*_xlfn.XLOOKUP(A600,'BBG Data'!A:A,'BBG Data'!J:J)</f>
        <v>832712231.81875551</v>
      </c>
      <c r="L600" s="2">
        <v>90</v>
      </c>
      <c r="M600" s="2">
        <f>M599-M599*$M$1*_xlfn.XLOOKUP(A600,'BBG Data'!A:A,'BBG Data'!F:F)</f>
        <v>6280632964.4326878</v>
      </c>
      <c r="N600" s="2">
        <f>N599-N599*O600/360*_xlfn.XLOOKUP('Tether Assets'!A600,'BBG Data'!A:A,'BBG Data'!V:V)</f>
        <v>73492005508.258011</v>
      </c>
      <c r="O600">
        <v>90</v>
      </c>
      <c r="P600" s="2">
        <f>P599-P599*Q600/360*_xlfn.XLOOKUP(A600,'BBG Data'!A:A,'BBG Data'!AI:AI)</f>
        <v>115474183.3749105</v>
      </c>
      <c r="Q600" s="2">
        <v>250</v>
      </c>
      <c r="R600" s="21">
        <v>4735309369</v>
      </c>
      <c r="S600" s="2">
        <f>S599-S599*T600/360*_xlfn.XLOOKUP('Tether Assets'!A600,'BBG Data'!A:A,'BBG Data'!AB:AB)</f>
        <v>24452606.839947801</v>
      </c>
      <c r="T600" s="2">
        <v>150</v>
      </c>
      <c r="U600" s="21">
        <f t="shared" si="53"/>
        <v>3805605037</v>
      </c>
      <c r="V600" s="2">
        <f t="shared" si="56"/>
        <v>109638567095.83208</v>
      </c>
      <c r="W600" s="25">
        <f t="shared" si="57"/>
        <v>0.1040979807487136</v>
      </c>
      <c r="X600" s="2">
        <f t="shared" si="58"/>
        <v>0.67031161985198739</v>
      </c>
      <c r="Y600" s="13">
        <f>USDT_FinalReserves!G599/USDT_FinalReserves!$F599</f>
        <v>5.6310471807219993E-2</v>
      </c>
      <c r="Z600" s="2">
        <v>118004531043.46632</v>
      </c>
      <c r="AA600" s="2">
        <v>111359640225.019</v>
      </c>
    </row>
    <row r="601" spans="1:27" s="2" customFormat="1" x14ac:dyDescent="0.3">
      <c r="A601" s="1">
        <v>45432</v>
      </c>
      <c r="B601">
        <v>0</v>
      </c>
      <c r="C601" s="20">
        <v>75354.385553655055</v>
      </c>
      <c r="D601" s="20">
        <f>_xlfn.XLOOKUP(A601,'BBG Data'!A:A,'BBG Data'!B:B)</f>
        <v>69522.559999999998</v>
      </c>
      <c r="E601" s="21">
        <f t="shared" si="54"/>
        <v>5238829790.9171162</v>
      </c>
      <c r="F601" s="21">
        <v>1637135.7922210712</v>
      </c>
      <c r="G601">
        <f>_xlfn.XLOOKUP(A601,'BBG Data'!A:A,'BBG Data'!C:C)</f>
        <v>2425.31</v>
      </c>
      <c r="H601" s="2">
        <f t="shared" si="55"/>
        <v>3970561808.2316861</v>
      </c>
      <c r="I601" s="21">
        <v>100264024</v>
      </c>
      <c r="J601" s="2">
        <f>J600-$J$1*J600*_xlfn.XLOOKUP(A601,'BBG Data'!A:A,'BBG Data'!F:F)</f>
        <v>11312889422.858471</v>
      </c>
      <c r="K601" s="2">
        <f>K600-K600*L601/360*_xlfn.XLOOKUP(A601,'BBG Data'!A:A,'BBG Data'!J:J)</f>
        <v>832520708.00543725</v>
      </c>
      <c r="L601" s="2">
        <v>90</v>
      </c>
      <c r="M601" s="2">
        <f>M600-M600*$M$1*_xlfn.XLOOKUP(A601,'BBG Data'!A:A,'BBG Data'!F:F)</f>
        <v>6280632964.4326878</v>
      </c>
      <c r="N601" s="2">
        <f>N600-N600*O601/360*_xlfn.XLOOKUP('Tether Assets'!A601,'BBG Data'!A:A,'BBG Data'!V:V)</f>
        <v>73510378509.635086</v>
      </c>
      <c r="O601">
        <v>90</v>
      </c>
      <c r="P601" s="2">
        <f>P600-P600*Q601/360*_xlfn.XLOOKUP(A601,'BBG Data'!A:A,'BBG Data'!AI:AI)</f>
        <v>114511898.51345295</v>
      </c>
      <c r="Q601" s="2">
        <v>250</v>
      </c>
      <c r="R601" s="21">
        <v>4735309369</v>
      </c>
      <c r="S601" s="2">
        <f>S600-S600*T601/360*_xlfn.XLOOKUP('Tether Assets'!A601,'BBG Data'!A:A,'BBG Data'!AB:AB)</f>
        <v>24188722.457800031</v>
      </c>
      <c r="T601" s="2">
        <v>150</v>
      </c>
      <c r="U601" s="21">
        <f t="shared" si="53"/>
        <v>3805605037</v>
      </c>
      <c r="V601" s="2">
        <f t="shared" si="56"/>
        <v>109925692255.05174</v>
      </c>
      <c r="W601" s="25">
        <f t="shared" si="57"/>
        <v>0.10382607753224286</v>
      </c>
      <c r="X601" s="2">
        <f t="shared" si="58"/>
        <v>0.6687279106605476</v>
      </c>
      <c r="Y601" s="13">
        <f>USDT_FinalReserves!G600/USDT_FinalReserves!$F600</f>
        <v>5.9315074193973305E-2</v>
      </c>
      <c r="Z601" s="2">
        <v>118443400300.44965</v>
      </c>
      <c r="AA601" s="2">
        <v>111417921223.842</v>
      </c>
    </row>
    <row r="602" spans="1:27" s="2" customFormat="1" x14ac:dyDescent="0.3">
      <c r="A602" s="1">
        <v>45433</v>
      </c>
      <c r="B602">
        <v>0</v>
      </c>
      <c r="C602" s="20">
        <v>75354.385553655055</v>
      </c>
      <c r="D602" s="20">
        <f>_xlfn.XLOOKUP(A602,'BBG Data'!A:A,'BBG Data'!B:B)</f>
        <v>69711.509999999995</v>
      </c>
      <c r="E602" s="21">
        <f t="shared" si="54"/>
        <v>5253068002.0674791</v>
      </c>
      <c r="F602" s="21">
        <v>1637135.7922210712</v>
      </c>
      <c r="G602">
        <f>_xlfn.XLOOKUP(A602,'BBG Data'!A:A,'BBG Data'!C:C)</f>
        <v>2421.0500000000002</v>
      </c>
      <c r="H602" s="2">
        <f t="shared" si="55"/>
        <v>3963587609.7568245</v>
      </c>
      <c r="I602" s="21">
        <v>100264024</v>
      </c>
      <c r="J602" s="2">
        <f>J601-$J$1*J601*_xlfn.XLOOKUP(A602,'BBG Data'!A:A,'BBG Data'!F:F)</f>
        <v>11312889422.858471</v>
      </c>
      <c r="K602" s="2">
        <f>K601-K601*L602/360*_xlfn.XLOOKUP(A602,'BBG Data'!A:A,'BBG Data'!J:J)</f>
        <v>831950431.32045352</v>
      </c>
      <c r="L602" s="2">
        <v>90</v>
      </c>
      <c r="M602" s="2">
        <f>M601-M601*$M$1*_xlfn.XLOOKUP(A602,'BBG Data'!A:A,'BBG Data'!F:F)</f>
        <v>6280632964.4326878</v>
      </c>
      <c r="N602" s="2">
        <f>N601-N601*O602/360*_xlfn.XLOOKUP('Tether Assets'!A602,'BBG Data'!A:A,'BBG Data'!V:V)</f>
        <v>73620644077.399536</v>
      </c>
      <c r="O602">
        <v>90</v>
      </c>
      <c r="P602" s="2">
        <f>P601-P601*Q602/360*_xlfn.XLOOKUP(A602,'BBG Data'!A:A,'BBG Data'!AI:AI)</f>
        <v>115028792.49979839</v>
      </c>
      <c r="Q602" s="2">
        <v>250</v>
      </c>
      <c r="R602" s="21">
        <v>4735309369</v>
      </c>
      <c r="S602" s="2">
        <f>S601-S601*T602/360*_xlfn.XLOOKUP('Tether Assets'!A602,'BBG Data'!A:A,'BBG Data'!AB:AB)</f>
        <v>24256249.307994727</v>
      </c>
      <c r="T602" s="2">
        <v>150</v>
      </c>
      <c r="U602" s="21">
        <f t="shared" si="53"/>
        <v>3805605037</v>
      </c>
      <c r="V602" s="2">
        <f t="shared" si="56"/>
        <v>110043235979.64325</v>
      </c>
      <c r="W602" s="25">
        <f t="shared" si="57"/>
        <v>0.10371517472432176</v>
      </c>
      <c r="X602" s="2">
        <f t="shared" si="58"/>
        <v>0.66901562301401718</v>
      </c>
      <c r="Y602" s="13">
        <f>USDT_FinalReserves!G601/USDT_FinalReserves!$F601</f>
        <v>5.7859009858292308E-2</v>
      </c>
      <c r="Z602" s="2">
        <v>118280774073.96922</v>
      </c>
      <c r="AA602" s="2">
        <v>111437165600.77699</v>
      </c>
    </row>
    <row r="603" spans="1:27" s="2" customFormat="1" x14ac:dyDescent="0.3">
      <c r="A603" s="1">
        <v>45434</v>
      </c>
      <c r="B603">
        <v>0</v>
      </c>
      <c r="C603" s="20">
        <v>75354.385553655055</v>
      </c>
      <c r="D603" s="20">
        <f>_xlfn.XLOOKUP(A603,'BBG Data'!A:A,'BBG Data'!B:B)</f>
        <v>69411.320000000007</v>
      </c>
      <c r="E603" s="21">
        <f t="shared" si="54"/>
        <v>5230447369.0681286</v>
      </c>
      <c r="F603" s="21">
        <v>1637135.7922210712</v>
      </c>
      <c r="G603">
        <f>_xlfn.XLOOKUP(A603,'BBG Data'!A:A,'BBG Data'!C:C)</f>
        <v>2378.85</v>
      </c>
      <c r="H603" s="2">
        <f t="shared" si="55"/>
        <v>3894500479.3250952</v>
      </c>
      <c r="I603" s="21">
        <v>100264024</v>
      </c>
      <c r="J603" s="2">
        <f>J602-$J$1*J602*_xlfn.XLOOKUP(A603,'BBG Data'!A:A,'BBG Data'!F:F)</f>
        <v>11312889422.858471</v>
      </c>
      <c r="K603" s="2">
        <f>K602-K602*L603/360*_xlfn.XLOOKUP(A603,'BBG Data'!A:A,'BBG Data'!J:J)</f>
        <v>831661328.54556966</v>
      </c>
      <c r="L603" s="2">
        <v>90</v>
      </c>
      <c r="M603" s="2">
        <f>M602-M602*$M$1*_xlfn.XLOOKUP(A603,'BBG Data'!A:A,'BBG Data'!F:F)</f>
        <v>6280632964.4326878</v>
      </c>
      <c r="N603" s="2">
        <f>N602-N602*O603/360*_xlfn.XLOOKUP('Tether Assets'!A603,'BBG Data'!A:A,'BBG Data'!V:V)</f>
        <v>73289351179.051239</v>
      </c>
      <c r="O603">
        <v>90</v>
      </c>
      <c r="P603" s="2">
        <f>P602-P602*Q603/360*_xlfn.XLOOKUP(A603,'BBG Data'!A:A,'BBG Data'!AI:AI)</f>
        <v>113750694.80535617</v>
      </c>
      <c r="Q603" s="2">
        <v>250</v>
      </c>
      <c r="R603" s="21">
        <v>4735309369</v>
      </c>
      <c r="S603" s="2">
        <f>S602-S602*T603/360*_xlfn.XLOOKUP('Tether Assets'!A603,'BBG Data'!A:A,'BBG Data'!AB:AB)</f>
        <v>24036932.387168273</v>
      </c>
      <c r="T603" s="2">
        <v>150</v>
      </c>
      <c r="U603" s="21">
        <f t="shared" si="53"/>
        <v>3805605037</v>
      </c>
      <c r="V603" s="2">
        <f t="shared" si="56"/>
        <v>109618448800.47371</v>
      </c>
      <c r="W603" s="25">
        <f t="shared" si="57"/>
        <v>0.10411708587149018</v>
      </c>
      <c r="X603" s="2">
        <f t="shared" si="58"/>
        <v>0.66858591761731379</v>
      </c>
      <c r="Y603" s="13">
        <f>USDT_FinalReserves!G602/USDT_FinalReserves!$F602</f>
        <v>5.3196741803379785E-2</v>
      </c>
      <c r="Z603" s="2">
        <v>117605804448.29366</v>
      </c>
      <c r="AA603" s="2">
        <v>111349558834.479</v>
      </c>
    </row>
    <row r="604" spans="1:27" s="2" customFormat="1" x14ac:dyDescent="0.3">
      <c r="A604" s="1">
        <v>45435</v>
      </c>
      <c r="B604">
        <v>0</v>
      </c>
      <c r="C604" s="20">
        <v>75354.385553655055</v>
      </c>
      <c r="D604" s="20">
        <f>_xlfn.XLOOKUP(A604,'BBG Data'!A:A,'BBG Data'!B:B)</f>
        <v>67753.41</v>
      </c>
      <c r="E604" s="21">
        <f t="shared" si="54"/>
        <v>5105516579.7148685</v>
      </c>
      <c r="F604" s="21">
        <v>1637135.7922210712</v>
      </c>
      <c r="G604">
        <f>_xlfn.XLOOKUP(A604,'BBG Data'!A:A,'BBG Data'!C:C)</f>
        <v>2329.27</v>
      </c>
      <c r="H604" s="2">
        <f t="shared" si="55"/>
        <v>3813331286.7467747</v>
      </c>
      <c r="I604" s="21">
        <v>100264024</v>
      </c>
      <c r="J604" s="2">
        <f>J603-$J$1*J603*_xlfn.XLOOKUP(A604,'BBG Data'!A:A,'BBG Data'!F:F)</f>
        <v>11312889422.858471</v>
      </c>
      <c r="K604" s="2">
        <f>K603-K603*L604/360*_xlfn.XLOOKUP(A604,'BBG Data'!A:A,'BBG Data'!J:J)</f>
        <v>830613435.27160215</v>
      </c>
      <c r="L604" s="2">
        <v>90</v>
      </c>
      <c r="M604" s="2">
        <f>M603-M603*$M$1*_xlfn.XLOOKUP(A604,'BBG Data'!A:A,'BBG Data'!F:F)</f>
        <v>6280632964.4326878</v>
      </c>
      <c r="N604" s="2">
        <f>N603-N603*O604/360*_xlfn.XLOOKUP('Tether Assets'!A604,'BBG Data'!A:A,'BBG Data'!V:V)</f>
        <v>73307673516.845993</v>
      </c>
      <c r="O604">
        <v>90</v>
      </c>
      <c r="P604" s="2">
        <f>P603-P603*Q604/360*_xlfn.XLOOKUP(A604,'BBG Data'!A:A,'BBG Data'!AI:AI)</f>
        <v>111973340.19902256</v>
      </c>
      <c r="Q604" s="2">
        <v>250</v>
      </c>
      <c r="R604" s="21">
        <v>4735309369</v>
      </c>
      <c r="S604" s="2">
        <f>S603-S603*T604/360*_xlfn.XLOOKUP('Tether Assets'!A604,'BBG Data'!A:A,'BBG Data'!AB:AB)</f>
        <v>23691401.484102733</v>
      </c>
      <c r="T604" s="2">
        <v>150</v>
      </c>
      <c r="U604" s="21">
        <f t="shared" si="53"/>
        <v>3805605037</v>
      </c>
      <c r="V604" s="2">
        <f t="shared" si="56"/>
        <v>109427500377.55354</v>
      </c>
      <c r="W604" s="25">
        <f t="shared" si="57"/>
        <v>0.1042987677455859</v>
      </c>
      <c r="X604" s="2">
        <f t="shared" si="58"/>
        <v>0.6699200225164178</v>
      </c>
      <c r="Y604" s="13">
        <f>USDT_FinalReserves!G603/USDT_FinalReserves!$F603</f>
        <v>5.520580505021918E-2</v>
      </c>
      <c r="Z604" s="2">
        <v>118218334943.9968</v>
      </c>
      <c r="AA604" s="2">
        <v>111691996591.717</v>
      </c>
    </row>
    <row r="605" spans="1:27" s="2" customFormat="1" x14ac:dyDescent="0.3">
      <c r="A605" s="1">
        <v>45436</v>
      </c>
      <c r="B605">
        <v>0</v>
      </c>
      <c r="C605" s="20">
        <v>75354.385553655055</v>
      </c>
      <c r="D605" s="20">
        <f>_xlfn.XLOOKUP(A605,'BBG Data'!A:A,'BBG Data'!B:B)</f>
        <v>68849.429999999993</v>
      </c>
      <c r="E605" s="21">
        <f t="shared" si="54"/>
        <v>5188106493.3693848</v>
      </c>
      <c r="F605" s="21">
        <v>1637135.7922210712</v>
      </c>
      <c r="G605">
        <f>_xlfn.XLOOKUP(A605,'BBG Data'!A:A,'BBG Data'!C:C)</f>
        <v>2333.83</v>
      </c>
      <c r="H605" s="2">
        <f t="shared" si="55"/>
        <v>3820796625.9593024</v>
      </c>
      <c r="I605" s="21">
        <v>100264024</v>
      </c>
      <c r="J605" s="2">
        <f>J604-$J$1*J604*_xlfn.XLOOKUP(A605,'BBG Data'!A:A,'BBG Data'!F:F)</f>
        <v>11312575175.930058</v>
      </c>
      <c r="K605" s="2">
        <f>K604-K604*L605/360*_xlfn.XLOOKUP(A605,'BBG Data'!A:A,'BBG Data'!J:J)</f>
        <v>829161938.29346502</v>
      </c>
      <c r="L605" s="2">
        <v>90</v>
      </c>
      <c r="M605" s="2">
        <f>M604-M604*$M$1*_xlfn.XLOOKUP(A605,'BBG Data'!A:A,'BBG Data'!F:F)</f>
        <v>6280284040.3791084</v>
      </c>
      <c r="N605" s="2">
        <f>N604-N604*O605/360*_xlfn.XLOOKUP('Tether Assets'!A605,'BBG Data'!A:A,'BBG Data'!V:V)</f>
        <v>73399308108.74205</v>
      </c>
      <c r="O605">
        <v>90</v>
      </c>
      <c r="P605" s="2">
        <f>P604-P604*Q605/360*_xlfn.XLOOKUP(A605,'BBG Data'!A:A,'BBG Data'!AI:AI)</f>
        <v>111934460.56700896</v>
      </c>
      <c r="Q605" s="2">
        <v>250</v>
      </c>
      <c r="R605" s="21">
        <v>4735309369</v>
      </c>
      <c r="S605" s="2">
        <f>S604-S604*T605/360*_xlfn.XLOOKUP('Tether Assets'!A605,'BBG Data'!A:A,'BBG Data'!AB:AB)</f>
        <v>23731874.294971403</v>
      </c>
      <c r="T605" s="2">
        <v>150</v>
      </c>
      <c r="U605" s="21">
        <f t="shared" si="53"/>
        <v>3805605037</v>
      </c>
      <c r="V605" s="2">
        <f t="shared" si="56"/>
        <v>109607077147.53535</v>
      </c>
      <c r="W605" s="25">
        <f t="shared" si="57"/>
        <v>0.10412502091053788</v>
      </c>
      <c r="X605" s="2">
        <f t="shared" si="58"/>
        <v>0.66965847478939478</v>
      </c>
      <c r="Y605" s="13">
        <f>USDT_FinalReserves!G604/USDT_FinalReserves!$F604</f>
        <v>5.8396801497638658E-2</v>
      </c>
      <c r="Z605" s="2">
        <v>118695649200.8143</v>
      </c>
      <c r="AA605" s="2">
        <v>111764202935.80099</v>
      </c>
    </row>
    <row r="606" spans="1:27" s="2" customFormat="1" x14ac:dyDescent="0.3">
      <c r="A606" s="1">
        <v>45437</v>
      </c>
      <c r="B606">
        <v>0</v>
      </c>
      <c r="C606" s="20">
        <v>75354.385553655055</v>
      </c>
      <c r="D606" s="20">
        <f>_xlfn.XLOOKUP(A606,'BBG Data'!A:A,'BBG Data'!B:B)</f>
        <v>69096.850000000006</v>
      </c>
      <c r="E606" s="21">
        <f t="shared" si="54"/>
        <v>5206750675.4430704</v>
      </c>
      <c r="F606" s="21">
        <v>1637135.7922210712</v>
      </c>
      <c r="G606">
        <f>_xlfn.XLOOKUP(A606,'BBG Data'!A:A,'BBG Data'!C:C)</f>
        <v>2333.83</v>
      </c>
      <c r="H606" s="2">
        <f t="shared" si="55"/>
        <v>3820796625.9593024</v>
      </c>
      <c r="I606" s="21">
        <v>100264024</v>
      </c>
      <c r="J606" s="2">
        <f>J605-$J$1*J605*_xlfn.XLOOKUP(A606,'BBG Data'!A:A,'BBG Data'!F:F)</f>
        <v>11312575175.930058</v>
      </c>
      <c r="K606" s="2">
        <f>K605-K605*L606/360*_xlfn.XLOOKUP(A606,'BBG Data'!A:A,'BBG Data'!J:J)</f>
        <v>829161938.29346502</v>
      </c>
      <c r="L606" s="2">
        <v>90</v>
      </c>
      <c r="M606" s="2">
        <f>M605-M605*$M$1*_xlfn.XLOOKUP(A606,'BBG Data'!A:A,'BBG Data'!F:F)</f>
        <v>6280284040.3791084</v>
      </c>
      <c r="N606" s="2">
        <f>N605-N605*O606/360*_xlfn.XLOOKUP('Tether Assets'!A606,'BBG Data'!A:A,'BBG Data'!V:V)</f>
        <v>73399308108.74205</v>
      </c>
      <c r="O606">
        <v>90</v>
      </c>
      <c r="P606" s="2">
        <f>P605-P605*Q606/360*_xlfn.XLOOKUP(A606,'BBG Data'!A:A,'BBG Data'!AI:AI)</f>
        <v>111934460.56700896</v>
      </c>
      <c r="Q606" s="2">
        <v>250</v>
      </c>
      <c r="R606" s="21">
        <v>4735309369</v>
      </c>
      <c r="S606" s="2">
        <f>S605-S605*T606/360*_xlfn.XLOOKUP('Tether Assets'!A606,'BBG Data'!A:A,'BBG Data'!AB:AB)</f>
        <v>23731874.294971403</v>
      </c>
      <c r="T606" s="2">
        <v>150</v>
      </c>
      <c r="U606" s="21">
        <f t="shared" si="53"/>
        <v>3805605037</v>
      </c>
      <c r="V606" s="2">
        <f t="shared" si="56"/>
        <v>109625721329.60904</v>
      </c>
      <c r="W606" s="25">
        <f t="shared" si="57"/>
        <v>0.10410731223939085</v>
      </c>
      <c r="X606" s="2">
        <f t="shared" si="58"/>
        <v>0.66954458514397464</v>
      </c>
      <c r="Y606" s="13">
        <f>USDT_FinalReserves!G605/USDT_FinalReserves!$F605</f>
        <v>5.7011979358167514E-2</v>
      </c>
      <c r="Z606" s="2">
        <v>118563197666.13184</v>
      </c>
      <c r="AA606" s="2">
        <v>111803675088.15199</v>
      </c>
    </row>
    <row r="607" spans="1:27" s="2" customFormat="1" x14ac:dyDescent="0.3">
      <c r="A607" s="1">
        <v>45438</v>
      </c>
      <c r="B607">
        <v>0</v>
      </c>
      <c r="C607" s="20">
        <v>75354.385553655055</v>
      </c>
      <c r="D607" s="20">
        <f>_xlfn.XLOOKUP(A607,'BBG Data'!A:A,'BBG Data'!B:B)</f>
        <v>68683.350000000006</v>
      </c>
      <c r="E607" s="21">
        <f t="shared" si="54"/>
        <v>5175591637.016634</v>
      </c>
      <c r="F607" s="21">
        <v>1637135.7922210712</v>
      </c>
      <c r="G607">
        <f>_xlfn.XLOOKUP(A607,'BBG Data'!A:A,'BBG Data'!C:C)</f>
        <v>2333.83</v>
      </c>
      <c r="H607" s="2">
        <f t="shared" si="55"/>
        <v>3820796625.9593024</v>
      </c>
      <c r="I607" s="21">
        <v>100264024</v>
      </c>
      <c r="J607" s="2">
        <f>J606-$J$1*J606*_xlfn.XLOOKUP(A607,'BBG Data'!A:A,'BBG Data'!F:F)</f>
        <v>11312575175.930058</v>
      </c>
      <c r="K607" s="2">
        <f>K606-K606*L607/360*_xlfn.XLOOKUP(A607,'BBG Data'!A:A,'BBG Data'!J:J)</f>
        <v>829161938.29346502</v>
      </c>
      <c r="L607" s="2">
        <v>90</v>
      </c>
      <c r="M607" s="2">
        <f>M606-M606*$M$1*_xlfn.XLOOKUP(A607,'BBG Data'!A:A,'BBG Data'!F:F)</f>
        <v>6280284040.3791084</v>
      </c>
      <c r="N607" s="2">
        <f>N606-N606*O607/360*_xlfn.XLOOKUP('Tether Assets'!A607,'BBG Data'!A:A,'BBG Data'!V:V)</f>
        <v>73399308108.74205</v>
      </c>
      <c r="O607">
        <v>90</v>
      </c>
      <c r="P607" s="2">
        <f>P606-P606*Q607/360*_xlfn.XLOOKUP(A607,'BBG Data'!A:A,'BBG Data'!AI:AI)</f>
        <v>111934460.56700896</v>
      </c>
      <c r="Q607" s="2">
        <v>250</v>
      </c>
      <c r="R607" s="21">
        <v>4735309369</v>
      </c>
      <c r="S607" s="2">
        <f>S606-S606*T607/360*_xlfn.XLOOKUP('Tether Assets'!A607,'BBG Data'!A:A,'BBG Data'!AB:AB)</f>
        <v>23731874.294971403</v>
      </c>
      <c r="T607" s="2">
        <v>150</v>
      </c>
      <c r="U607" s="21">
        <f t="shared" si="53"/>
        <v>3805605037</v>
      </c>
      <c r="V607" s="2">
        <f t="shared" si="56"/>
        <v>109594562291.1826</v>
      </c>
      <c r="W607" s="25">
        <f t="shared" si="57"/>
        <v>0.10413691118731969</v>
      </c>
      <c r="X607" s="2">
        <f t="shared" si="58"/>
        <v>0.66973494463828309</v>
      </c>
      <c r="Y607" s="13">
        <f>USDT_FinalReserves!G606/USDT_FinalReserves!$F606</f>
        <v>5.6583428617044712E-2</v>
      </c>
      <c r="Z607" s="2">
        <v>118600635742.74365</v>
      </c>
      <c r="AA607" s="2">
        <v>111889805136.258</v>
      </c>
    </row>
    <row r="608" spans="1:27" s="2" customFormat="1" x14ac:dyDescent="0.3">
      <c r="A608" s="1">
        <v>45439</v>
      </c>
      <c r="B608">
        <v>0</v>
      </c>
      <c r="C608" s="20">
        <v>75354.385553655055</v>
      </c>
      <c r="D608" s="20">
        <f>_xlfn.XLOOKUP(A608,'BBG Data'!A:A,'BBG Data'!B:B)</f>
        <v>69590.89</v>
      </c>
      <c r="E608" s="21">
        <f t="shared" si="54"/>
        <v>5243978756.0819979</v>
      </c>
      <c r="F608" s="21">
        <v>1637135.7922210712</v>
      </c>
      <c r="G608">
        <f>_xlfn.XLOOKUP(A608,'BBG Data'!A:A,'BBG Data'!C:C)</f>
        <v>2350.9699999999998</v>
      </c>
      <c r="H608" s="2">
        <f t="shared" si="55"/>
        <v>3848857133.4379716</v>
      </c>
      <c r="I608" s="21">
        <v>100264024</v>
      </c>
      <c r="J608" s="2">
        <f>J607-$J$1*J607*_xlfn.XLOOKUP(A608,'BBG Data'!A:A,'BBG Data'!F:F)</f>
        <v>11312575175.930058</v>
      </c>
      <c r="K608" s="2">
        <f>K607-K607*L608/360*_xlfn.XLOOKUP(A608,'BBG Data'!A:A,'BBG Data'!J:J)</f>
        <v>829161938.29346502</v>
      </c>
      <c r="L608" s="2">
        <v>90</v>
      </c>
      <c r="M608" s="2">
        <f>M607-M607*$M$1*_xlfn.XLOOKUP(A608,'BBG Data'!A:A,'BBG Data'!F:F)</f>
        <v>6280284040.3791084</v>
      </c>
      <c r="N608" s="2">
        <f>N607-N607*O608/360*_xlfn.XLOOKUP('Tether Assets'!A608,'BBG Data'!A:A,'BBG Data'!V:V)</f>
        <v>73399308108.74205</v>
      </c>
      <c r="O608">
        <v>90</v>
      </c>
      <c r="P608" s="2">
        <f>P607-P607*Q608/360*_xlfn.XLOOKUP(A608,'BBG Data'!A:A,'BBG Data'!AI:AI)</f>
        <v>111934460.56700896</v>
      </c>
      <c r="Q608" s="2">
        <v>250</v>
      </c>
      <c r="R608" s="21">
        <v>4735309369</v>
      </c>
      <c r="S608" s="2">
        <f>S607-S607*T608/360*_xlfn.XLOOKUP('Tether Assets'!A608,'BBG Data'!A:A,'BBG Data'!AB:AB)</f>
        <v>23731874.294971403</v>
      </c>
      <c r="T608" s="2">
        <v>150</v>
      </c>
      <c r="U608" s="21">
        <f t="shared" si="53"/>
        <v>3805605037</v>
      </c>
      <c r="V608" s="2">
        <f t="shared" si="56"/>
        <v>109691009917.72664</v>
      </c>
      <c r="W608" s="25">
        <f t="shared" si="57"/>
        <v>0.10404534709353316</v>
      </c>
      <c r="X608" s="2">
        <f t="shared" si="58"/>
        <v>0.66914606916095443</v>
      </c>
      <c r="Y608" s="13">
        <f>USDT_FinalReserves!G607/USDT_FinalReserves!$F607</f>
        <v>5.7680855718850878E-2</v>
      </c>
      <c r="Z608" s="2">
        <v>118796104724.23723</v>
      </c>
      <c r="AA608" s="2">
        <v>111943843747.677</v>
      </c>
    </row>
    <row r="609" spans="1:27" s="2" customFormat="1" x14ac:dyDescent="0.3">
      <c r="A609" s="1">
        <v>45440</v>
      </c>
      <c r="B609">
        <v>0</v>
      </c>
      <c r="C609" s="20">
        <v>75354.385553655055</v>
      </c>
      <c r="D609" s="20">
        <f>_xlfn.XLOOKUP(A609,'BBG Data'!A:A,'BBG Data'!B:B)</f>
        <v>68241.509999999995</v>
      </c>
      <c r="E609" s="21">
        <f t="shared" si="54"/>
        <v>5142297055.303607</v>
      </c>
      <c r="F609" s="21">
        <v>1637135.7922210712</v>
      </c>
      <c r="G609">
        <f>_xlfn.XLOOKUP(A609,'BBG Data'!A:A,'BBG Data'!C:C)</f>
        <v>2361.31</v>
      </c>
      <c r="H609" s="2">
        <f t="shared" si="55"/>
        <v>3865785117.5295377</v>
      </c>
      <c r="I609" s="21">
        <v>100264024</v>
      </c>
      <c r="J609" s="2">
        <f>J608-$J$1*J608*_xlfn.XLOOKUP(A609,'BBG Data'!A:A,'BBG Data'!F:F)</f>
        <v>11312575175.930058</v>
      </c>
      <c r="K609" s="2">
        <f>K608-K608*L609/360*_xlfn.XLOOKUP(A609,'BBG Data'!A:A,'BBG Data'!J:J)</f>
        <v>828463369.36045265</v>
      </c>
      <c r="L609" s="2">
        <v>90</v>
      </c>
      <c r="M609" s="2">
        <f>M608-M608*$M$1*_xlfn.XLOOKUP(A609,'BBG Data'!A:A,'BBG Data'!F:F)</f>
        <v>6280284040.3791084</v>
      </c>
      <c r="N609" s="2">
        <f>N608-N608*O609/360*_xlfn.XLOOKUP('Tether Assets'!A609,'BBG Data'!A:A,'BBG Data'!V:V)</f>
        <v>73362608454.687683</v>
      </c>
      <c r="O609">
        <v>90</v>
      </c>
      <c r="P609" s="2">
        <f>P608-P608*Q609/360*_xlfn.XLOOKUP(A609,'BBG Data'!A:A,'BBG Data'!AI:AI)</f>
        <v>111545799.24559574</v>
      </c>
      <c r="Q609" s="2">
        <v>250</v>
      </c>
      <c r="R609" s="21">
        <v>4735309369</v>
      </c>
      <c r="S609" s="2">
        <f>S608-S608*T609/360*_xlfn.XLOOKUP('Tether Assets'!A609,'BBG Data'!A:A,'BBG Data'!AB:AB)</f>
        <v>23734840.779258277</v>
      </c>
      <c r="T609" s="2">
        <v>150</v>
      </c>
      <c r="U609" s="21">
        <f t="shared" si="53"/>
        <v>3805605037</v>
      </c>
      <c r="V609" s="2">
        <f t="shared" si="56"/>
        <v>109568472283.2153</v>
      </c>
      <c r="W609" s="25">
        <f t="shared" si="57"/>
        <v>0.10416170785360471</v>
      </c>
      <c r="X609" s="2">
        <f t="shared" si="58"/>
        <v>0.6695594720446425</v>
      </c>
      <c r="Y609" s="13">
        <f>USDT_FinalReserves!G608/USDT_FinalReserves!$F608</f>
        <v>5.579679197792025E-2</v>
      </c>
      <c r="Z609" s="2">
        <v>118488178489.18579</v>
      </c>
      <c r="AA609" s="2">
        <v>111876918242.18201</v>
      </c>
    </row>
    <row r="610" spans="1:27" s="2" customFormat="1" x14ac:dyDescent="0.3">
      <c r="A610" s="1">
        <v>45441</v>
      </c>
      <c r="B610">
        <v>0</v>
      </c>
      <c r="C610" s="20">
        <v>75354.385553655055</v>
      </c>
      <c r="D610" s="20">
        <f>_xlfn.XLOOKUP(A610,'BBG Data'!A:A,'BBG Data'!B:B)</f>
        <v>67410.37</v>
      </c>
      <c r="E610" s="21">
        <f t="shared" si="54"/>
        <v>5079667011.2945414</v>
      </c>
      <c r="F610" s="21">
        <v>1637135.7922210712</v>
      </c>
      <c r="G610">
        <f>_xlfn.XLOOKUP(A610,'BBG Data'!A:A,'BBG Data'!C:C)</f>
        <v>2338.12</v>
      </c>
      <c r="H610" s="2">
        <f t="shared" si="55"/>
        <v>3827819938.5079308</v>
      </c>
      <c r="I610" s="21">
        <v>100264024</v>
      </c>
      <c r="J610" s="2">
        <f>J609-$J$1*J609*_xlfn.XLOOKUP(A610,'BBG Data'!A:A,'BBG Data'!F:F)</f>
        <v>11312260937.730726</v>
      </c>
      <c r="K610" s="2">
        <f>K609-K609*L610/360*_xlfn.XLOOKUP(A610,'BBG Data'!A:A,'BBG Data'!J:J)</f>
        <v>828237613.09230196</v>
      </c>
      <c r="L610" s="2">
        <v>90</v>
      </c>
      <c r="M610" s="2">
        <f>M609-M609*$M$1*_xlfn.XLOOKUP(A610,'BBG Data'!A:A,'BBG Data'!F:F)</f>
        <v>6279935135.7101984</v>
      </c>
      <c r="N610" s="2">
        <f>N609-N609*O610/360*_xlfn.XLOOKUP('Tether Assets'!A610,'BBG Data'!A:A,'BBG Data'!V:V)</f>
        <v>73252564542.005646</v>
      </c>
      <c r="O610">
        <v>90</v>
      </c>
      <c r="P610" s="2">
        <f>P609-P609*Q610/360*_xlfn.XLOOKUP(A610,'BBG Data'!A:A,'BBG Data'!AI:AI)</f>
        <v>110964831.54119164</v>
      </c>
      <c r="Q610" s="2">
        <v>250</v>
      </c>
      <c r="R610" s="21">
        <v>4735309369</v>
      </c>
      <c r="S610" s="2">
        <f>S609-S609*T610/360*_xlfn.XLOOKUP('Tether Assets'!A610,'BBG Data'!A:A,'BBG Data'!AB:AB)</f>
        <v>23826813.2872779</v>
      </c>
      <c r="T610" s="2">
        <v>150</v>
      </c>
      <c r="U610" s="21">
        <f t="shared" si="53"/>
        <v>3805605037</v>
      </c>
      <c r="V610" s="2">
        <f t="shared" si="56"/>
        <v>109356455253.16982</v>
      </c>
      <c r="W610" s="25">
        <f t="shared" si="57"/>
        <v>0.10436077994033116</v>
      </c>
      <c r="X610" s="2">
        <f t="shared" si="58"/>
        <v>0.66985130756496736</v>
      </c>
      <c r="Y610" s="13">
        <f>USDT_FinalReserves!G609/USDT_FinalReserves!$F609</f>
        <v>5.5023028938753056E-2</v>
      </c>
      <c r="Z610" s="2">
        <v>118360575732.70404</v>
      </c>
      <c r="AA610" s="2">
        <v>111848018348.95599</v>
      </c>
    </row>
    <row r="611" spans="1:27" s="2" customFormat="1" x14ac:dyDescent="0.3">
      <c r="A611" s="1">
        <v>45442</v>
      </c>
      <c r="B611">
        <v>0</v>
      </c>
      <c r="C611" s="20">
        <v>75354.385553655055</v>
      </c>
      <c r="D611" s="20">
        <f>_xlfn.XLOOKUP(A611,'BBG Data'!A:A,'BBG Data'!B:B)</f>
        <v>68469.509999999995</v>
      </c>
      <c r="E611" s="21">
        <f t="shared" si="54"/>
        <v>5159477855.2098398</v>
      </c>
      <c r="F611" s="21">
        <v>1637135.7922210712</v>
      </c>
      <c r="G611">
        <f>_xlfn.XLOOKUP(A611,'BBG Data'!A:A,'BBG Data'!C:C)</f>
        <v>2343.0700000000002</v>
      </c>
      <c r="H611" s="2">
        <f t="shared" si="55"/>
        <v>3835923760.6794257</v>
      </c>
      <c r="I611" s="21">
        <v>100264024</v>
      </c>
      <c r="J611" s="2">
        <f>J610-$J$1*J610*_xlfn.XLOOKUP(A611,'BBG Data'!A:A,'BBG Data'!F:F)</f>
        <v>11312260937.730726</v>
      </c>
      <c r="K611" s="2">
        <f>K610-K610*L611/360*_xlfn.XLOOKUP(A611,'BBG Data'!A:A,'BBG Data'!J:J)</f>
        <v>828498507.94042611</v>
      </c>
      <c r="L611" s="2">
        <v>90</v>
      </c>
      <c r="M611" s="2">
        <f>M610-M610*$M$1*_xlfn.XLOOKUP(A611,'BBG Data'!A:A,'BBG Data'!F:F)</f>
        <v>6279935135.7101984</v>
      </c>
      <c r="N611" s="2">
        <f>N610-N610*O611/360*_xlfn.XLOOKUP('Tether Assets'!A611,'BBG Data'!A:A,'BBG Data'!V:V)</f>
        <v>73289190824.276657</v>
      </c>
      <c r="O611">
        <v>90</v>
      </c>
      <c r="P611" s="2">
        <f>P610-P610*Q611/360*_xlfn.XLOOKUP(A611,'BBG Data'!A:A,'BBG Data'!AI:AI)</f>
        <v>112390421.39085275</v>
      </c>
      <c r="Q611" s="2">
        <v>250</v>
      </c>
      <c r="R611" s="21">
        <v>4735309369</v>
      </c>
      <c r="S611" s="2">
        <f>S610-S610*T611/360*_xlfn.XLOOKUP('Tether Assets'!A611,'BBG Data'!A:A,'BBG Data'!AB:AB)</f>
        <v>23873474.129965492</v>
      </c>
      <c r="T611" s="2">
        <v>150</v>
      </c>
      <c r="U611" s="21">
        <f t="shared" si="53"/>
        <v>3805605037</v>
      </c>
      <c r="V611" s="2">
        <f t="shared" si="56"/>
        <v>109482729347.0681</v>
      </c>
      <c r="W611" s="25">
        <f t="shared" si="57"/>
        <v>0.10424041334914298</v>
      </c>
      <c r="X611" s="2">
        <f t="shared" si="58"/>
        <v>0.66941326053303507</v>
      </c>
      <c r="Y611" s="13">
        <f>USDT_FinalReserves!G610/USDT_FinalReserves!$F610</f>
        <v>5.7939376021340354E-2</v>
      </c>
      <c r="Z611" s="2">
        <v>118697606588.82825</v>
      </c>
      <c r="AA611" s="2">
        <v>111820341327.845</v>
      </c>
    </row>
    <row r="612" spans="1:27" s="2" customFormat="1" x14ac:dyDescent="0.3">
      <c r="A612" s="1">
        <v>45443</v>
      </c>
      <c r="B612">
        <v>0</v>
      </c>
      <c r="C612" s="20">
        <v>75354.385553655055</v>
      </c>
      <c r="D612" s="20">
        <f>_xlfn.XLOOKUP(A612,'BBG Data'!A:A,'BBG Data'!B:B)</f>
        <v>67630.41</v>
      </c>
      <c r="E612" s="21">
        <f t="shared" si="54"/>
        <v>5096247990.291769</v>
      </c>
      <c r="F612" s="21">
        <v>1637135.7922210712</v>
      </c>
      <c r="G612">
        <f>_xlfn.XLOOKUP(A612,'BBG Data'!A:A,'BBG Data'!C:C)</f>
        <v>2327.33</v>
      </c>
      <c r="H612" s="2">
        <f t="shared" si="55"/>
        <v>3810155243.3098655</v>
      </c>
      <c r="I612" s="21">
        <v>100264024</v>
      </c>
      <c r="J612" s="2">
        <f>J611-$J$1*J611*_xlfn.XLOOKUP(A612,'BBG Data'!A:A,'BBG Data'!F:F)</f>
        <v>11311946708.260233</v>
      </c>
      <c r="K612" s="2">
        <f>K611-K611*L612/360*_xlfn.XLOOKUP(A612,'BBG Data'!A:A,'BBG Data'!J:J)</f>
        <v>829169591.7318579</v>
      </c>
      <c r="L612" s="2">
        <v>90</v>
      </c>
      <c r="M612" s="2">
        <f>M611-M611*$M$1*_xlfn.XLOOKUP(A612,'BBG Data'!A:A,'BBG Data'!F:F)</f>
        <v>6279586250.424881</v>
      </c>
      <c r="N612" s="2">
        <f>N611-N611*O612/360*_xlfn.XLOOKUP('Tether Assets'!A612,'BBG Data'!A:A,'BBG Data'!V:V)</f>
        <v>73399124610.513062</v>
      </c>
      <c r="O612">
        <v>90</v>
      </c>
      <c r="P612" s="2">
        <f>P611-P611*Q612/360*_xlfn.XLOOKUP(A612,'BBG Data'!A:A,'BBG Data'!AI:AI)</f>
        <v>112858714.81331459</v>
      </c>
      <c r="Q612" s="2">
        <v>250</v>
      </c>
      <c r="R612" s="21">
        <v>4735309369</v>
      </c>
      <c r="S612" s="2">
        <f>S611-S611*T612/360*_xlfn.XLOOKUP('Tether Assets'!A612,'BBG Data'!A:A,'BBG Data'!AB:AB)</f>
        <v>24311154.489014857</v>
      </c>
      <c r="T612" s="2">
        <v>150</v>
      </c>
      <c r="U612" s="21">
        <f t="shared" si="53"/>
        <v>3805605037</v>
      </c>
      <c r="V612" s="2">
        <f t="shared" si="56"/>
        <v>109504578693.834</v>
      </c>
      <c r="W612" s="25">
        <f t="shared" si="57"/>
        <v>0.10421674480085309</v>
      </c>
      <c r="X612" s="2">
        <f t="shared" si="58"/>
        <v>0.67028361266729419</v>
      </c>
      <c r="Y612" s="13">
        <f>USDT_FinalReserves!G611/USDT_FinalReserves!$F611</f>
        <v>5.7039762466721211E-2</v>
      </c>
      <c r="Z612" s="2">
        <v>118679592334.11948</v>
      </c>
      <c r="AA612" s="2">
        <v>111910136577.73399</v>
      </c>
    </row>
    <row r="613" spans="1:27" s="2" customFormat="1" x14ac:dyDescent="0.3">
      <c r="A613" s="1">
        <v>45444</v>
      </c>
      <c r="B613">
        <v>0</v>
      </c>
      <c r="C613" s="20">
        <v>75354.385553655055</v>
      </c>
      <c r="D613" s="20">
        <f>_xlfn.XLOOKUP(A613,'BBG Data'!A:A,'BBG Data'!B:B)</f>
        <v>67742.95</v>
      </c>
      <c r="E613" s="21">
        <f t="shared" si="54"/>
        <v>5104728372.8419762</v>
      </c>
      <c r="F613" s="21">
        <v>1637135.7922210712</v>
      </c>
      <c r="G613">
        <f>_xlfn.XLOOKUP(A613,'BBG Data'!A:A,'BBG Data'!C:C)</f>
        <v>2327.33</v>
      </c>
      <c r="H613" s="2">
        <f t="shared" si="55"/>
        <v>3810155243.3098655</v>
      </c>
      <c r="I613" s="21">
        <v>100264024</v>
      </c>
      <c r="J613" s="2">
        <f>J612-$J$1*J612*_xlfn.XLOOKUP(A613,'BBG Data'!A:A,'BBG Data'!F:F)</f>
        <v>11311946708.260233</v>
      </c>
      <c r="K613" s="2">
        <f>K612-K612*L613/360*_xlfn.XLOOKUP(A613,'BBG Data'!A:A,'BBG Data'!J:J)</f>
        <v>829169591.7318579</v>
      </c>
      <c r="L613" s="2">
        <v>90</v>
      </c>
      <c r="M613" s="2">
        <f>M612-M612*$M$1*_xlfn.XLOOKUP(A613,'BBG Data'!A:A,'BBG Data'!F:F)</f>
        <v>6279586250.424881</v>
      </c>
      <c r="N613" s="2">
        <f>N612-N612*O613/360*_xlfn.XLOOKUP('Tether Assets'!A613,'BBG Data'!A:A,'BBG Data'!V:V)</f>
        <v>73399124610.513062</v>
      </c>
      <c r="O613">
        <v>90</v>
      </c>
      <c r="P613" s="2">
        <f>P612-P612*Q613/360*_xlfn.XLOOKUP(A613,'BBG Data'!A:A,'BBG Data'!AI:AI)</f>
        <v>112858714.81331459</v>
      </c>
      <c r="Q613" s="2">
        <v>250</v>
      </c>
      <c r="R613" s="21">
        <v>4735309369</v>
      </c>
      <c r="S613" s="2">
        <f>S612-S612*T613/360*_xlfn.XLOOKUP('Tether Assets'!A613,'BBG Data'!A:A,'BBG Data'!AB:AB)</f>
        <v>24311154.489014857</v>
      </c>
      <c r="T613" s="2">
        <v>150</v>
      </c>
      <c r="U613" s="21">
        <f t="shared" si="53"/>
        <v>3805605037</v>
      </c>
      <c r="V613" s="2">
        <f t="shared" si="56"/>
        <v>109513059076.38422</v>
      </c>
      <c r="W613" s="25">
        <f t="shared" si="57"/>
        <v>0.10420867454994874</v>
      </c>
      <c r="X613" s="2">
        <f t="shared" si="58"/>
        <v>0.67023170779402608</v>
      </c>
      <c r="Y613" s="13">
        <f>USDT_FinalReserves!G612/USDT_FinalReserves!$F612</f>
        <v>5.6924611693748614E-2</v>
      </c>
      <c r="Z613" s="2">
        <v>118701478500.68219</v>
      </c>
      <c r="AA613" s="2">
        <v>111944442929.55701</v>
      </c>
    </row>
    <row r="614" spans="1:27" s="2" customFormat="1" x14ac:dyDescent="0.3">
      <c r="A614" s="1">
        <v>45445</v>
      </c>
      <c r="B614">
        <v>0</v>
      </c>
      <c r="C614" s="20">
        <v>75354.385553655055</v>
      </c>
      <c r="D614" s="20">
        <f>_xlfn.XLOOKUP(A614,'BBG Data'!A:A,'BBG Data'!B:B)</f>
        <v>67794.98</v>
      </c>
      <c r="E614" s="21">
        <f t="shared" si="54"/>
        <v>5108649061.5223331</v>
      </c>
      <c r="F614" s="21">
        <v>1637135.7922210712</v>
      </c>
      <c r="G614">
        <f>_xlfn.XLOOKUP(A614,'BBG Data'!A:A,'BBG Data'!C:C)</f>
        <v>2327.33</v>
      </c>
      <c r="H614" s="2">
        <f t="shared" si="55"/>
        <v>3810155243.3098655</v>
      </c>
      <c r="I614" s="21">
        <v>100264024</v>
      </c>
      <c r="J614" s="2">
        <f>J613-$J$1*J613*_xlfn.XLOOKUP(A614,'BBG Data'!A:A,'BBG Data'!F:F)</f>
        <v>11311946708.260233</v>
      </c>
      <c r="K614" s="2">
        <f>K613-K613*L614/360*_xlfn.XLOOKUP(A614,'BBG Data'!A:A,'BBG Data'!J:J)</f>
        <v>829169591.7318579</v>
      </c>
      <c r="L614" s="2">
        <v>90</v>
      </c>
      <c r="M614" s="2">
        <f>M613-M613*$M$1*_xlfn.XLOOKUP(A614,'BBG Data'!A:A,'BBG Data'!F:F)</f>
        <v>6279586250.424881</v>
      </c>
      <c r="N614" s="2">
        <f>N613-N613*O614/360*_xlfn.XLOOKUP('Tether Assets'!A614,'BBG Data'!A:A,'BBG Data'!V:V)</f>
        <v>73399124610.513062</v>
      </c>
      <c r="O614">
        <v>90</v>
      </c>
      <c r="P614" s="2">
        <f>P613-P613*Q614/360*_xlfn.XLOOKUP(A614,'BBG Data'!A:A,'BBG Data'!AI:AI)</f>
        <v>112858714.81331459</v>
      </c>
      <c r="Q614" s="2">
        <v>250</v>
      </c>
      <c r="R614" s="21">
        <v>4735309369</v>
      </c>
      <c r="S614" s="2">
        <f>S613-S613*T614/360*_xlfn.XLOOKUP('Tether Assets'!A614,'BBG Data'!A:A,'BBG Data'!AB:AB)</f>
        <v>24311154.489014857</v>
      </c>
      <c r="T614" s="2">
        <v>150</v>
      </c>
      <c r="U614" s="21">
        <f t="shared" si="53"/>
        <v>3805605037</v>
      </c>
      <c r="V614" s="2">
        <f t="shared" si="56"/>
        <v>109516979765.06458</v>
      </c>
      <c r="W614" s="25">
        <f t="shared" si="57"/>
        <v>0.10420494389766469</v>
      </c>
      <c r="X614" s="2">
        <f t="shared" si="58"/>
        <v>0.67020771361635967</v>
      </c>
      <c r="Y614" s="13">
        <f>USDT_FinalReserves!G613/USDT_FinalReserves!$F613</f>
        <v>5.6885341487076066E-2</v>
      </c>
      <c r="Z614" s="2">
        <v>118778993331.98087</v>
      </c>
      <c r="AA614" s="2">
        <v>112022209734.8</v>
      </c>
    </row>
    <row r="615" spans="1:27" s="2" customFormat="1" x14ac:dyDescent="0.3">
      <c r="A615" s="1">
        <v>45446</v>
      </c>
      <c r="B615">
        <v>0</v>
      </c>
      <c r="C615" s="20">
        <v>75354.385553655055</v>
      </c>
      <c r="D615" s="20">
        <f>_xlfn.XLOOKUP(A615,'BBG Data'!A:A,'BBG Data'!B:B)</f>
        <v>69097.7</v>
      </c>
      <c r="E615" s="21">
        <f t="shared" si="54"/>
        <v>5206814726.6707907</v>
      </c>
      <c r="F615" s="21">
        <v>1637135.7922210712</v>
      </c>
      <c r="G615">
        <f>_xlfn.XLOOKUP(A615,'BBG Data'!A:A,'BBG Data'!C:C)</f>
        <v>2350.75</v>
      </c>
      <c r="H615" s="2">
        <f t="shared" si="55"/>
        <v>3848496963.563683</v>
      </c>
      <c r="I615" s="21">
        <v>100264024</v>
      </c>
      <c r="J615" s="2">
        <f>J614-$J$1*J614*_xlfn.XLOOKUP(A615,'BBG Data'!A:A,'BBG Data'!F:F)</f>
        <v>11311632487.518337</v>
      </c>
      <c r="K615" s="2">
        <f>K614-K614*L615/360*_xlfn.XLOOKUP(A615,'BBG Data'!A:A,'BBG Data'!J:J)</f>
        <v>829768666.76188409</v>
      </c>
      <c r="L615" s="2">
        <v>90</v>
      </c>
      <c r="M615" s="2">
        <f>M614-M614*$M$1*_xlfn.XLOOKUP(A615,'BBG Data'!A:A,'BBG Data'!F:F)</f>
        <v>6279237384.5220795</v>
      </c>
      <c r="N615" s="2">
        <f>N614-N614*O615/360*_xlfn.XLOOKUP('Tether Assets'!A615,'BBG Data'!A:A,'BBG Data'!V:V)</f>
        <v>73417474391.665695</v>
      </c>
      <c r="O615">
        <v>90</v>
      </c>
      <c r="P615" s="2">
        <f>P614-P614*Q615/360*_xlfn.XLOOKUP(A615,'BBG Data'!A:A,'BBG Data'!AI:AI)</f>
        <v>114347822.85599028</v>
      </c>
      <c r="Q615" s="2">
        <v>250</v>
      </c>
      <c r="R615" s="21">
        <v>4735309369</v>
      </c>
      <c r="S615" s="2">
        <f>S614-S614*T615/360*_xlfn.XLOOKUP('Tether Assets'!A615,'BBG Data'!A:A,'BBG Data'!AB:AB)</f>
        <v>24562369.752068009</v>
      </c>
      <c r="T615" s="2">
        <v>150</v>
      </c>
      <c r="U615" s="21">
        <f t="shared" si="53"/>
        <v>3805605037</v>
      </c>
      <c r="V615" s="2">
        <f t="shared" si="56"/>
        <v>109673513243.31055</v>
      </c>
      <c r="W615" s="25">
        <f t="shared" si="57"/>
        <v>0.10405335047671045</v>
      </c>
      <c r="X615" s="2">
        <f t="shared" si="58"/>
        <v>0.66941846048816844</v>
      </c>
      <c r="Y615" s="13">
        <f>USDT_FinalReserves!G614/USDT_FinalReserves!$F614</f>
        <v>5.819770235050771E-2</v>
      </c>
      <c r="Z615" s="2">
        <v>119102555186.21846</v>
      </c>
      <c r="AA615" s="2">
        <v>112171060130.306</v>
      </c>
    </row>
    <row r="616" spans="1:27" s="2" customFormat="1" x14ac:dyDescent="0.3">
      <c r="A616" s="1">
        <v>45447</v>
      </c>
      <c r="B616">
        <v>0</v>
      </c>
      <c r="C616" s="20">
        <v>75354.385553655055</v>
      </c>
      <c r="D616" s="20">
        <f>_xlfn.XLOOKUP(A616,'BBG Data'!A:A,'BBG Data'!B:B)</f>
        <v>70422.789999999994</v>
      </c>
      <c r="E616" s="21">
        <f t="shared" si="54"/>
        <v>5306666069.4240828</v>
      </c>
      <c r="F616" s="21">
        <v>1637135.7922210712</v>
      </c>
      <c r="G616">
        <f>_xlfn.XLOOKUP(A616,'BBG Data'!A:A,'BBG Data'!C:C)</f>
        <v>2327.0100000000002</v>
      </c>
      <c r="H616" s="2">
        <f t="shared" si="55"/>
        <v>3809631359.8563552</v>
      </c>
      <c r="I616" s="21">
        <v>100264024</v>
      </c>
      <c r="J616" s="2">
        <f>J615-$J$1*J615*_xlfn.XLOOKUP(A616,'BBG Data'!A:A,'BBG Data'!F:F)</f>
        <v>11312260911.545422</v>
      </c>
      <c r="K616" s="2">
        <f>K615-K615*L616/360*_xlfn.XLOOKUP(A616,'BBG Data'!A:A,'BBG Data'!J:J)</f>
        <v>830071532.32525218</v>
      </c>
      <c r="L616" s="2">
        <v>90</v>
      </c>
      <c r="M616" s="2">
        <f>M615-M615*$M$1*_xlfn.XLOOKUP(A616,'BBG Data'!A:A,'BBG Data'!F:F)</f>
        <v>6279935077.5648041</v>
      </c>
      <c r="N616" s="2">
        <f>N615-N615*O616/360*_xlfn.XLOOKUP('Tether Assets'!A616,'BBG Data'!A:A,'BBG Data'!V:V)</f>
        <v>73490891866.057358</v>
      </c>
      <c r="O616">
        <v>90</v>
      </c>
      <c r="P616" s="2">
        <f>P615-P615*Q616/360*_xlfn.XLOOKUP(A616,'BBG Data'!A:A,'BBG Data'!AI:AI)</f>
        <v>116372732.21906511</v>
      </c>
      <c r="Q616" s="2">
        <v>250</v>
      </c>
      <c r="R616" s="21">
        <v>4735309369</v>
      </c>
      <c r="S616" s="2">
        <f>S615-S615*T616/360*_xlfn.XLOOKUP('Tether Assets'!A616,'BBG Data'!A:A,'BBG Data'!AB:AB)</f>
        <v>24658572.36693028</v>
      </c>
      <c r="T616" s="2">
        <v>150</v>
      </c>
      <c r="U616" s="21">
        <f t="shared" ref="U616:U641" si="59">3805605037</f>
        <v>3805605037</v>
      </c>
      <c r="V616" s="2">
        <f t="shared" si="56"/>
        <v>109811666551.35928</v>
      </c>
      <c r="W616" s="25">
        <f t="shared" si="57"/>
        <v>0.10392816441054326</v>
      </c>
      <c r="X616" s="2">
        <f t="shared" si="58"/>
        <v>0.66924484596256828</v>
      </c>
      <c r="Y616" s="13">
        <f>USDT_FinalReserves!G615/USDT_FinalReserves!$F615</f>
        <v>5.8038145531400728E-2</v>
      </c>
      <c r="Z616" s="2">
        <v>119051550796.80809</v>
      </c>
      <c r="AA616" s="2">
        <v>112142019565.924</v>
      </c>
    </row>
    <row r="617" spans="1:27" s="2" customFormat="1" x14ac:dyDescent="0.3">
      <c r="A617" s="1">
        <v>45448</v>
      </c>
      <c r="B617">
        <v>0</v>
      </c>
      <c r="C617" s="20">
        <v>75354.385553655055</v>
      </c>
      <c r="D617" s="20">
        <f>_xlfn.XLOOKUP(A617,'BBG Data'!A:A,'BBG Data'!B:B)</f>
        <v>71216.039999999994</v>
      </c>
      <c r="E617" s="21">
        <f t="shared" si="54"/>
        <v>5366440935.7645197</v>
      </c>
      <c r="F617" s="21">
        <v>1637135.7922210712</v>
      </c>
      <c r="G617">
        <f>_xlfn.XLOOKUP(A617,'BBG Data'!A:A,'BBG Data'!C:C)</f>
        <v>2355.3200000000002</v>
      </c>
      <c r="H617" s="2">
        <f t="shared" si="55"/>
        <v>3855978674.1341338</v>
      </c>
      <c r="I617" s="21">
        <v>100264024</v>
      </c>
      <c r="J617" s="2">
        <f>J616-$J$1*J616*_xlfn.XLOOKUP(A617,'BBG Data'!A:A,'BBG Data'!F:F)</f>
        <v>11312260911.545422</v>
      </c>
      <c r="K617" s="2">
        <f>K616-K616*L617/360*_xlfn.XLOOKUP(A617,'BBG Data'!A:A,'BBG Data'!J:J)</f>
        <v>830274899.85067189</v>
      </c>
      <c r="L617" s="2">
        <v>90</v>
      </c>
      <c r="M617" s="2">
        <f>M616-M616*$M$1*_xlfn.XLOOKUP(A617,'BBG Data'!A:A,'BBG Data'!F:F)</f>
        <v>6279935077.5648041</v>
      </c>
      <c r="N617" s="2">
        <f>N616-N616*O617/360*_xlfn.XLOOKUP('Tether Assets'!A617,'BBG Data'!A:A,'BBG Data'!V:V)</f>
        <v>73399028251.224792</v>
      </c>
      <c r="O617">
        <v>90</v>
      </c>
      <c r="P617" s="2">
        <f>P616-P616*Q617/360*_xlfn.XLOOKUP(A617,'BBG Data'!A:A,'BBG Data'!AI:AI)</f>
        <v>117463726.58361889</v>
      </c>
      <c r="Q617" s="2">
        <v>250</v>
      </c>
      <c r="R617" s="21">
        <v>4735309369</v>
      </c>
      <c r="S617" s="2">
        <f>S616-S616*T617/360*_xlfn.XLOOKUP('Tether Assets'!A617,'BBG Data'!A:A,'BBG Data'!AB:AB)</f>
        <v>24840429.338136386</v>
      </c>
      <c r="T617" s="2">
        <v>150</v>
      </c>
      <c r="U617" s="21">
        <f t="shared" si="59"/>
        <v>3805605037</v>
      </c>
      <c r="V617" s="2">
        <f t="shared" si="56"/>
        <v>109827401336.00612</v>
      </c>
      <c r="W617" s="25">
        <f t="shared" si="57"/>
        <v>0.10391327479951862</v>
      </c>
      <c r="X617" s="2">
        <f t="shared" si="58"/>
        <v>0.66831252818836795</v>
      </c>
      <c r="Y617" s="13">
        <f>USDT_FinalReserves!G616/USDT_FinalReserves!$F616</f>
        <v>5.6986700206313051E-2</v>
      </c>
      <c r="Z617" s="2">
        <v>119066980886.3354</v>
      </c>
      <c r="AA617" s="2">
        <v>112281746542.095</v>
      </c>
    </row>
    <row r="618" spans="1:27" s="2" customFormat="1" x14ac:dyDescent="0.3">
      <c r="A618" s="1">
        <v>45449</v>
      </c>
      <c r="B618">
        <v>0</v>
      </c>
      <c r="C618" s="20">
        <v>75354.385553655055</v>
      </c>
      <c r="D618" s="20">
        <f>_xlfn.XLOOKUP(A618,'BBG Data'!A:A,'BBG Data'!B:B)</f>
        <v>70688.73</v>
      </c>
      <c r="E618" s="21">
        <f t="shared" si="54"/>
        <v>5326705814.7182226</v>
      </c>
      <c r="F618" s="21">
        <v>1637135.7922210712</v>
      </c>
      <c r="G618">
        <f>_xlfn.XLOOKUP(A618,'BBG Data'!A:A,'BBG Data'!C:C)</f>
        <v>2376.06</v>
      </c>
      <c r="H618" s="2">
        <f t="shared" si="55"/>
        <v>3889932870.4647985</v>
      </c>
      <c r="I618" s="21">
        <v>100264024</v>
      </c>
      <c r="J618" s="2">
        <f>J617-$J$1*J617*_xlfn.XLOOKUP(A618,'BBG Data'!A:A,'BBG Data'!F:F)</f>
        <v>11312260911.545422</v>
      </c>
      <c r="K618" s="2">
        <f>K617-K617*L618/360*_xlfn.XLOOKUP(A618,'BBG Data'!A:A,'BBG Data'!J:J)</f>
        <v>830912135.83630729</v>
      </c>
      <c r="L618" s="2">
        <v>90</v>
      </c>
      <c r="M618" s="2">
        <f>M617-M617*$M$1*_xlfn.XLOOKUP(A618,'BBG Data'!A:A,'BBG Data'!F:F)</f>
        <v>6279935077.5648041</v>
      </c>
      <c r="N618" s="2">
        <f>N617-N617*O618/360*_xlfn.XLOOKUP('Tether Assets'!A618,'BBG Data'!A:A,'BBG Data'!V:V)</f>
        <v>73527476550.664444</v>
      </c>
      <c r="O618">
        <v>90</v>
      </c>
      <c r="P618" s="2">
        <f>P617-P617*Q618/360*_xlfn.XLOOKUP(A618,'BBG Data'!A:A,'BBG Data'!AI:AI)</f>
        <v>118361018.93946593</v>
      </c>
      <c r="Q618" s="2">
        <v>250</v>
      </c>
      <c r="R618" s="21">
        <v>4735309369</v>
      </c>
      <c r="S618" s="2">
        <f>S617-S617*T618/360*_xlfn.XLOOKUP('Tether Assets'!A618,'BBG Data'!A:A,'BBG Data'!AB:AB)</f>
        <v>24628250.670873147</v>
      </c>
      <c r="T618" s="2">
        <v>150</v>
      </c>
      <c r="U618" s="21">
        <f t="shared" si="59"/>
        <v>3805605037</v>
      </c>
      <c r="V618" s="2">
        <f t="shared" si="56"/>
        <v>109951391060.40433</v>
      </c>
      <c r="W618" s="25">
        <f t="shared" si="57"/>
        <v>0.10379609412377228</v>
      </c>
      <c r="X618" s="2">
        <f t="shared" si="58"/>
        <v>0.66872711515100736</v>
      </c>
      <c r="Y618" s="13">
        <f>USDT_FinalReserves!G617/USDT_FinalReserves!$F617</f>
        <v>5.7915144319969747E-2</v>
      </c>
      <c r="Z618" s="2">
        <v>119252975269.26529</v>
      </c>
      <c r="AA618" s="2">
        <v>112346421995.96001</v>
      </c>
    </row>
    <row r="619" spans="1:27" s="2" customFormat="1" x14ac:dyDescent="0.3">
      <c r="A619" s="1">
        <v>45450</v>
      </c>
      <c r="B619">
        <v>0</v>
      </c>
      <c r="C619" s="20">
        <v>75354.385553655055</v>
      </c>
      <c r="D619" s="20">
        <f>_xlfn.XLOOKUP(A619,'BBG Data'!A:A,'BBG Data'!B:B)</f>
        <v>69270.570000000007</v>
      </c>
      <c r="E619" s="21">
        <f t="shared" si="54"/>
        <v>5219841239.3014517</v>
      </c>
      <c r="F619" s="21">
        <v>1637135.7922210712</v>
      </c>
      <c r="G619">
        <f>_xlfn.XLOOKUP(A619,'BBG Data'!A:A,'BBG Data'!C:C)</f>
        <v>2293.7800000000002</v>
      </c>
      <c r="H619" s="2">
        <f t="shared" si="55"/>
        <v>3755229337.4808488</v>
      </c>
      <c r="I619" s="21">
        <v>100264024</v>
      </c>
      <c r="J619" s="2">
        <f>J618-$J$1*J618*_xlfn.XLOOKUP(A619,'BBG Data'!A:A,'BBG Data'!F:F)</f>
        <v>11312260911.545422</v>
      </c>
      <c r="K619" s="2">
        <f>K618-K618*L619/360*_xlfn.XLOOKUP(A619,'BBG Data'!A:A,'BBG Data'!J:J)</f>
        <v>831005613.45158887</v>
      </c>
      <c r="L619" s="2">
        <v>90</v>
      </c>
      <c r="M619" s="2">
        <f>M618-M618*$M$1*_xlfn.XLOOKUP(A619,'BBG Data'!A:A,'BBG Data'!F:F)</f>
        <v>6279935077.5648041</v>
      </c>
      <c r="N619" s="2">
        <f>N618-N618*O619/360*_xlfn.XLOOKUP('Tether Assets'!A619,'BBG Data'!A:A,'BBG Data'!V:V)</f>
        <v>73564240288.939774</v>
      </c>
      <c r="O619">
        <v>90</v>
      </c>
      <c r="P619" s="2">
        <f>P618-P618*Q619/360*_xlfn.XLOOKUP(A619,'BBG Data'!A:A,'BBG Data'!AI:AI)</f>
        <v>113100529.208823</v>
      </c>
      <c r="Q619" s="2">
        <v>250</v>
      </c>
      <c r="R619" s="21">
        <v>4735309369</v>
      </c>
      <c r="S619" s="2">
        <f>S618-S618*T619/360*_xlfn.XLOOKUP('Tether Assets'!A619,'BBG Data'!A:A,'BBG Data'!AB:AB)</f>
        <v>24041277.363217339</v>
      </c>
      <c r="T619" s="2">
        <v>150</v>
      </c>
      <c r="U619" s="21">
        <f t="shared" si="59"/>
        <v>3805605037</v>
      </c>
      <c r="V619" s="2">
        <f t="shared" si="56"/>
        <v>109740832704.85593</v>
      </c>
      <c r="W619" s="25">
        <f t="shared" si="57"/>
        <v>0.10399524638416953</v>
      </c>
      <c r="X619" s="2">
        <f t="shared" si="58"/>
        <v>0.67034519855328767</v>
      </c>
      <c r="Y619" s="13">
        <f>USDT_FinalReserves!G618/USDT_FinalReserves!$F618</f>
        <v>5.5041969921074858E-2</v>
      </c>
      <c r="Z619" s="2">
        <v>118867793618.08517</v>
      </c>
      <c r="AA619" s="2">
        <v>112325076097.174</v>
      </c>
    </row>
    <row r="620" spans="1:27" s="2" customFormat="1" x14ac:dyDescent="0.3">
      <c r="A620" s="1">
        <v>45451</v>
      </c>
      <c r="B620">
        <v>0</v>
      </c>
      <c r="C620" s="20">
        <v>75354.385553655055</v>
      </c>
      <c r="D620" s="20">
        <f>_xlfn.XLOOKUP(A620,'BBG Data'!A:A,'BBG Data'!B:B)</f>
        <v>69371.48</v>
      </c>
      <c r="E620" s="21">
        <f t="shared" si="54"/>
        <v>5227445250.3476706</v>
      </c>
      <c r="F620" s="21">
        <v>1637135.7922210712</v>
      </c>
      <c r="G620">
        <f>_xlfn.XLOOKUP(A620,'BBG Data'!A:A,'BBG Data'!C:C)</f>
        <v>2293.7800000000002</v>
      </c>
      <c r="H620" s="2">
        <f t="shared" si="55"/>
        <v>3755229337.4808488</v>
      </c>
      <c r="I620" s="21">
        <v>100264024</v>
      </c>
      <c r="J620" s="2">
        <f>J619-$J$1*J619*_xlfn.XLOOKUP(A620,'BBG Data'!A:A,'BBG Data'!F:F)</f>
        <v>11312260911.545422</v>
      </c>
      <c r="K620" s="2">
        <f>K619-K619*L620/360*_xlfn.XLOOKUP(A620,'BBG Data'!A:A,'BBG Data'!J:J)</f>
        <v>831005613.45158887</v>
      </c>
      <c r="L620" s="2">
        <v>90</v>
      </c>
      <c r="M620" s="2">
        <f>M619-M619*$M$1*_xlfn.XLOOKUP(A620,'BBG Data'!A:A,'BBG Data'!F:F)</f>
        <v>6279935077.5648041</v>
      </c>
      <c r="N620" s="2">
        <f>N619-N619*O620/360*_xlfn.XLOOKUP('Tether Assets'!A620,'BBG Data'!A:A,'BBG Data'!V:V)</f>
        <v>73564240288.939774</v>
      </c>
      <c r="O620">
        <v>90</v>
      </c>
      <c r="P620" s="2">
        <f>P619-P619*Q620/360*_xlfn.XLOOKUP(A620,'BBG Data'!A:A,'BBG Data'!AI:AI)</f>
        <v>113100529.208823</v>
      </c>
      <c r="Q620" s="2">
        <v>250</v>
      </c>
      <c r="R620" s="21">
        <v>4735309369</v>
      </c>
      <c r="S620" s="2">
        <f>S619-S619*T620/360*_xlfn.XLOOKUP('Tether Assets'!A620,'BBG Data'!A:A,'BBG Data'!AB:AB)</f>
        <v>24041277.363217339</v>
      </c>
      <c r="T620" s="2">
        <v>150</v>
      </c>
      <c r="U620" s="21">
        <f t="shared" si="59"/>
        <v>3805605037</v>
      </c>
      <c r="V620" s="2">
        <f t="shared" si="56"/>
        <v>109748436715.90215</v>
      </c>
      <c r="W620" s="25">
        <f t="shared" si="57"/>
        <v>0.10398804098766529</v>
      </c>
      <c r="X620" s="2">
        <f t="shared" si="58"/>
        <v>0.67029875313276865</v>
      </c>
      <c r="Y620" s="13">
        <f>USDT_FinalReserves!G619/USDT_FinalReserves!$F619</f>
        <v>5.6916923755993158E-2</v>
      </c>
      <c r="Z620" s="2">
        <v>119195613542.49713</v>
      </c>
      <c r="AA620" s="2">
        <v>112411365894.45</v>
      </c>
    </row>
    <row r="621" spans="1:27" s="2" customFormat="1" x14ac:dyDescent="0.3">
      <c r="A621" s="1">
        <v>45452</v>
      </c>
      <c r="B621">
        <v>0</v>
      </c>
      <c r="C621" s="20">
        <v>75354.385553655055</v>
      </c>
      <c r="D621" s="20">
        <f>_xlfn.XLOOKUP(A621,'BBG Data'!A:A,'BBG Data'!B:B)</f>
        <v>69682.899999999994</v>
      </c>
      <c r="E621" s="21">
        <f t="shared" si="54"/>
        <v>5250912113.0967894</v>
      </c>
      <c r="F621" s="21">
        <v>1637135.7922210712</v>
      </c>
      <c r="G621">
        <f>_xlfn.XLOOKUP(A621,'BBG Data'!A:A,'BBG Data'!C:C)</f>
        <v>2293.7800000000002</v>
      </c>
      <c r="H621" s="2">
        <f t="shared" si="55"/>
        <v>3755229337.4808488</v>
      </c>
      <c r="I621" s="21">
        <v>100264024</v>
      </c>
      <c r="J621" s="2">
        <f>J620-$J$1*J620*_xlfn.XLOOKUP(A621,'BBG Data'!A:A,'BBG Data'!F:F)</f>
        <v>11312260911.545422</v>
      </c>
      <c r="K621" s="2">
        <f>K620-K620*L621/360*_xlfn.XLOOKUP(A621,'BBG Data'!A:A,'BBG Data'!J:J)</f>
        <v>831005613.45158887</v>
      </c>
      <c r="L621" s="2">
        <v>90</v>
      </c>
      <c r="M621" s="2">
        <f>M620-M620*$M$1*_xlfn.XLOOKUP(A621,'BBG Data'!A:A,'BBG Data'!F:F)</f>
        <v>6279935077.5648041</v>
      </c>
      <c r="N621" s="2">
        <f>N620-N620*O621/360*_xlfn.XLOOKUP('Tether Assets'!A621,'BBG Data'!A:A,'BBG Data'!V:V)</f>
        <v>73564240288.939774</v>
      </c>
      <c r="O621">
        <v>90</v>
      </c>
      <c r="P621" s="2">
        <f>P620-P620*Q621/360*_xlfn.XLOOKUP(A621,'BBG Data'!A:A,'BBG Data'!AI:AI)</f>
        <v>113100529.208823</v>
      </c>
      <c r="Q621" s="2">
        <v>250</v>
      </c>
      <c r="R621" s="21">
        <v>4735309369</v>
      </c>
      <c r="S621" s="2">
        <f>S620-S620*T621/360*_xlfn.XLOOKUP('Tether Assets'!A621,'BBG Data'!A:A,'BBG Data'!AB:AB)</f>
        <v>24041277.363217339</v>
      </c>
      <c r="T621" s="2">
        <v>150</v>
      </c>
      <c r="U621" s="21">
        <f t="shared" si="59"/>
        <v>3805605037</v>
      </c>
      <c r="V621" s="2">
        <f t="shared" si="56"/>
        <v>109771903578.65126</v>
      </c>
      <c r="W621" s="25">
        <f t="shared" si="57"/>
        <v>0.1039658105898508</v>
      </c>
      <c r="X621" s="2">
        <f t="shared" si="58"/>
        <v>0.67015545773269025</v>
      </c>
      <c r="Y621" s="13">
        <f>USDT_FinalReserves!G620/USDT_FinalReserves!$F620</f>
        <v>5.7053201706874584E-2</v>
      </c>
      <c r="Z621" s="2">
        <v>119250008786.85289</v>
      </c>
      <c r="AA621" s="2">
        <v>112446413981.99001</v>
      </c>
    </row>
    <row r="622" spans="1:27" s="2" customFormat="1" x14ac:dyDescent="0.3">
      <c r="A622" s="1">
        <v>45453</v>
      </c>
      <c r="B622">
        <v>0</v>
      </c>
      <c r="C622" s="20">
        <v>75354.385553655055</v>
      </c>
      <c r="D622" s="20">
        <f>_xlfn.XLOOKUP(A622,'BBG Data'!A:A,'BBG Data'!B:B)</f>
        <v>69608.600000000006</v>
      </c>
      <c r="E622" s="21">
        <f t="shared" si="54"/>
        <v>5245313282.2501535</v>
      </c>
      <c r="F622" s="21">
        <v>1637135.7922210712</v>
      </c>
      <c r="G622">
        <f>_xlfn.XLOOKUP(A622,'BBG Data'!A:A,'BBG Data'!C:C)</f>
        <v>2310.88</v>
      </c>
      <c r="H622" s="2">
        <f t="shared" si="55"/>
        <v>3783224359.5278292</v>
      </c>
      <c r="I622" s="21">
        <v>100264024</v>
      </c>
      <c r="J622" s="2">
        <f>J621-$J$1*J621*_xlfn.XLOOKUP(A622,'BBG Data'!A:A,'BBG Data'!F:F)</f>
        <v>11312575141.015186</v>
      </c>
      <c r="K622" s="2">
        <f>K621-K621*L622/360*_xlfn.XLOOKUP(A622,'BBG Data'!A:A,'BBG Data'!J:J)</f>
        <v>829090145.5125829</v>
      </c>
      <c r="L622" s="2">
        <v>90</v>
      </c>
      <c r="M622" s="2">
        <f>M621-M621*$M$1*_xlfn.XLOOKUP(A622,'BBG Data'!A:A,'BBG Data'!F:F)</f>
        <v>6280283962.8468914</v>
      </c>
      <c r="N622" s="2">
        <f>N621-N621*O622/360*_xlfn.XLOOKUP('Tether Assets'!A622,'BBG Data'!A:A,'BBG Data'!V:V)</f>
        <v>73674586649.373184</v>
      </c>
      <c r="O622">
        <v>90</v>
      </c>
      <c r="P622" s="2">
        <f>P621-P621*Q622/360*_xlfn.XLOOKUP(A622,'BBG Data'!A:A,'BBG Data'!AI:AI)</f>
        <v>113139800.22590944</v>
      </c>
      <c r="Q622" s="2">
        <v>250</v>
      </c>
      <c r="R622" s="21">
        <v>4735309369</v>
      </c>
      <c r="S622" s="2">
        <f>S621-S621*T622/360*_xlfn.XLOOKUP('Tether Assets'!A622,'BBG Data'!A:A,'BBG Data'!AB:AB)</f>
        <v>24102382.276515517</v>
      </c>
      <c r="T622" s="2">
        <v>150</v>
      </c>
      <c r="U622" s="21">
        <f t="shared" si="59"/>
        <v>3805605037</v>
      </c>
      <c r="V622" s="2">
        <f t="shared" si="56"/>
        <v>109903494153.02826</v>
      </c>
      <c r="W622" s="25">
        <f t="shared" si="57"/>
        <v>0.10384418851255167</v>
      </c>
      <c r="X622" s="2">
        <f t="shared" si="58"/>
        <v>0.67035709116572406</v>
      </c>
      <c r="Y622" s="13">
        <f>USDT_FinalReserves!G621/USDT_FinalReserves!$F621</f>
        <v>5.7980835327479649E-2</v>
      </c>
      <c r="Z622" s="2">
        <v>119368676947.44917</v>
      </c>
      <c r="AA622" s="2">
        <v>112447581346.10001</v>
      </c>
    </row>
    <row r="623" spans="1:27" s="2" customFormat="1" x14ac:dyDescent="0.3">
      <c r="A623" s="1">
        <v>45454</v>
      </c>
      <c r="B623">
        <v>0</v>
      </c>
      <c r="C623" s="20">
        <v>75354.385553655055</v>
      </c>
      <c r="D623" s="20">
        <f>_xlfn.XLOOKUP(A623,'BBG Data'!A:A,'BBG Data'!B:B)</f>
        <v>67280.160000000003</v>
      </c>
      <c r="E623" s="21">
        <f t="shared" si="54"/>
        <v>5069855116.7516012</v>
      </c>
      <c r="F623" s="21">
        <v>1637135.7922210712</v>
      </c>
      <c r="G623">
        <f>_xlfn.XLOOKUP(A623,'BBG Data'!A:A,'BBG Data'!C:C)</f>
        <v>2317.0100000000002</v>
      </c>
      <c r="H623" s="2">
        <f t="shared" si="55"/>
        <v>3793260001.9341445</v>
      </c>
      <c r="I623" s="21">
        <v>100264024</v>
      </c>
      <c r="J623" s="2">
        <f>J622-$J$1*J622*_xlfn.XLOOKUP(A623,'BBG Data'!A:A,'BBG Data'!F:F)</f>
        <v>11312575141.015186</v>
      </c>
      <c r="K623" s="2">
        <f>K622-K622*L623/360*_xlfn.XLOOKUP(A623,'BBG Data'!A:A,'BBG Data'!J:J)</f>
        <v>828346037.10698533</v>
      </c>
      <c r="L623" s="2">
        <v>90</v>
      </c>
      <c r="M623" s="2">
        <f>M622-M622*$M$1*_xlfn.XLOOKUP(A623,'BBG Data'!A:A,'BBG Data'!F:F)</f>
        <v>6280283962.8468914</v>
      </c>
      <c r="N623" s="2">
        <f>N622-N622*O623/360*_xlfn.XLOOKUP('Tether Assets'!A623,'BBG Data'!A:A,'BBG Data'!V:V)</f>
        <v>74006122289.295364</v>
      </c>
      <c r="O623">
        <v>90</v>
      </c>
      <c r="P623" s="2">
        <f>P622-P622*Q623/360*_xlfn.XLOOKUP(A623,'BBG Data'!A:A,'BBG Data'!AI:AI)</f>
        <v>113454077.44875915</v>
      </c>
      <c r="Q623" s="2">
        <v>250</v>
      </c>
      <c r="R623" s="21">
        <v>4735309369</v>
      </c>
      <c r="S623" s="2">
        <f>S622-S622*T623/360*_xlfn.XLOOKUP('Tether Assets'!A623,'BBG Data'!A:A,'BBG Data'!AB:AB)</f>
        <v>24315286.653291401</v>
      </c>
      <c r="T623" s="2">
        <v>150</v>
      </c>
      <c r="U623" s="21">
        <f t="shared" si="59"/>
        <v>3805605037</v>
      </c>
      <c r="V623" s="2">
        <f t="shared" si="56"/>
        <v>110069390343.05222</v>
      </c>
      <c r="W623" s="25">
        <f t="shared" si="57"/>
        <v>0.10368767492438088</v>
      </c>
      <c r="X623" s="2">
        <f t="shared" si="58"/>
        <v>0.67235879165534751</v>
      </c>
      <c r="Y623" s="13">
        <f>USDT_FinalReserves!G622/USDT_FinalReserves!$F622</f>
        <v>5.8273086856583861E-2</v>
      </c>
      <c r="Z623" s="2">
        <v>119383558588.007</v>
      </c>
      <c r="AA623" s="2">
        <v>112426710109.16</v>
      </c>
    </row>
    <row r="624" spans="1:27" s="2" customFormat="1" x14ac:dyDescent="0.3">
      <c r="A624" s="1">
        <v>45455</v>
      </c>
      <c r="B624">
        <v>0</v>
      </c>
      <c r="C624" s="20">
        <v>75354.385553655055</v>
      </c>
      <c r="D624" s="20">
        <f>_xlfn.XLOOKUP(A624,'BBG Data'!A:A,'BBG Data'!B:B)</f>
        <v>68083.66</v>
      </c>
      <c r="E624" s="21">
        <f t="shared" si="54"/>
        <v>5130402365.5439625</v>
      </c>
      <c r="F624" s="21">
        <v>1637135.7922210712</v>
      </c>
      <c r="G624">
        <f>_xlfn.XLOOKUP(A624,'BBG Data'!A:A,'BBG Data'!C:C)</f>
        <v>2324.98</v>
      </c>
      <c r="H624" s="2">
        <f t="shared" si="55"/>
        <v>3806307974.1981463</v>
      </c>
      <c r="I624" s="21">
        <v>100264024</v>
      </c>
      <c r="J624" s="2">
        <f>J623-$J$1*J623*_xlfn.XLOOKUP(A624,'BBG Data'!A:A,'BBG Data'!F:F)</f>
        <v>11312889379.213549</v>
      </c>
      <c r="K624" s="2">
        <f>K623-K623*L624/360*_xlfn.XLOOKUP(A624,'BBG Data'!A:A,'BBG Data'!J:J)</f>
        <v>828385383.5437479</v>
      </c>
      <c r="L624" s="2">
        <v>90</v>
      </c>
      <c r="M624" s="2">
        <f>M623-M623*$M$1*_xlfn.XLOOKUP(A624,'BBG Data'!A:A,'BBG Data'!F:F)</f>
        <v>6280632867.5114937</v>
      </c>
      <c r="N624" s="2">
        <f>N623-N623*O624/360*_xlfn.XLOOKUP('Tether Assets'!A624,'BBG Data'!A:A,'BBG Data'!V:V)</f>
        <v>73636091677.848877</v>
      </c>
      <c r="O624">
        <v>90</v>
      </c>
      <c r="P624" s="2">
        <f>P623-P623*Q624/360*_xlfn.XLOOKUP(A624,'BBG Data'!A:A,'BBG Data'!AI:AI)</f>
        <v>115857097.83916689</v>
      </c>
      <c r="Q624" s="2">
        <v>250</v>
      </c>
      <c r="R624" s="21">
        <v>4735309369</v>
      </c>
      <c r="S624" s="2">
        <f>S623-S623*T624/360*_xlfn.XLOOKUP('Tether Assets'!A624,'BBG Data'!A:A,'BBG Data'!AB:AB)</f>
        <v>24541216.191778239</v>
      </c>
      <c r="T624" s="2">
        <v>150</v>
      </c>
      <c r="U624" s="21">
        <f t="shared" si="59"/>
        <v>3805605037</v>
      </c>
      <c r="V624" s="2">
        <f t="shared" si="56"/>
        <v>109776286391.89072</v>
      </c>
      <c r="W624" s="25">
        <f t="shared" si="57"/>
        <v>0.1039673847452782</v>
      </c>
      <c r="X624" s="2">
        <f t="shared" si="58"/>
        <v>0.67078322739917762</v>
      </c>
      <c r="Y624" s="13">
        <f>USDT_FinalReserves!G623/USDT_FinalReserves!$F623</f>
        <v>5.4333359768108262E-2</v>
      </c>
      <c r="Z624" s="2">
        <v>118932612085.71078</v>
      </c>
      <c r="AA624" s="2">
        <v>112470603685.097</v>
      </c>
    </row>
    <row r="625" spans="1:27" s="2" customFormat="1" x14ac:dyDescent="0.3">
      <c r="A625" s="1">
        <v>45456</v>
      </c>
      <c r="B625">
        <v>0</v>
      </c>
      <c r="C625" s="20">
        <v>75354.385553655055</v>
      </c>
      <c r="D625" s="20">
        <f>_xlfn.XLOOKUP(A625,'BBG Data'!A:A,'BBG Data'!B:B)</f>
        <v>66676.759999999995</v>
      </c>
      <c r="E625" s="21">
        <f t="shared" si="54"/>
        <v>5024386280.5085249</v>
      </c>
      <c r="F625" s="21">
        <v>1637135.7922210712</v>
      </c>
      <c r="G625">
        <f>_xlfn.XLOOKUP(A625,'BBG Data'!A:A,'BBG Data'!C:C)</f>
        <v>2304.21</v>
      </c>
      <c r="H625" s="2">
        <f t="shared" si="55"/>
        <v>3772304663.7937145</v>
      </c>
      <c r="I625" s="21">
        <v>100264024</v>
      </c>
      <c r="J625" s="2">
        <f>J624-$J$1*J624*_xlfn.XLOOKUP(A625,'BBG Data'!A:A,'BBG Data'!F:F)</f>
        <v>11312889379.213549</v>
      </c>
      <c r="K625" s="2">
        <f>K624-K624*L625/360*_xlfn.XLOOKUP(A625,'BBG Data'!A:A,'BBG Data'!J:J)</f>
        <v>829915825.53984499</v>
      </c>
      <c r="L625" s="2">
        <v>90</v>
      </c>
      <c r="M625" s="2">
        <f>M624-M624*$M$1*_xlfn.XLOOKUP(A625,'BBG Data'!A:A,'BBG Data'!F:F)</f>
        <v>6280632867.5114937</v>
      </c>
      <c r="N625" s="2">
        <f>N624-N624*O625/360*_xlfn.XLOOKUP('Tether Assets'!A625,'BBG Data'!A:A,'BBG Data'!V:V)</f>
        <v>73691318746.607269</v>
      </c>
      <c r="O625">
        <v>90</v>
      </c>
      <c r="P625" s="2">
        <f>P624-P624*Q625/360*_xlfn.XLOOKUP(A625,'BBG Data'!A:A,'BBG Data'!AI:AI)</f>
        <v>118351243.69542679</v>
      </c>
      <c r="Q625" s="2">
        <v>250</v>
      </c>
      <c r="R625" s="21">
        <v>4735309369</v>
      </c>
      <c r="S625" s="2">
        <f>S624-S624*T625/360*_xlfn.XLOOKUP('Tether Assets'!A625,'BBG Data'!A:A,'BBG Data'!AB:AB)</f>
        <v>24753906.73210698</v>
      </c>
      <c r="T625" s="2">
        <v>150</v>
      </c>
      <c r="U625" s="21">
        <f t="shared" si="59"/>
        <v>3805605037</v>
      </c>
      <c r="V625" s="2">
        <f t="shared" si="56"/>
        <v>109695731343.60193</v>
      </c>
      <c r="W625" s="25">
        <f t="shared" si="57"/>
        <v>0.10404373318287037</v>
      </c>
      <c r="X625" s="2">
        <f t="shared" si="58"/>
        <v>0.67177927385143743</v>
      </c>
      <c r="Y625" s="13">
        <f>USDT_FinalReserves!G624/USDT_FinalReserves!$F624</f>
        <v>5.6158975997738107E-2</v>
      </c>
      <c r="Z625" s="2">
        <v>119159268267.76335</v>
      </c>
      <c r="AA625" s="2">
        <v>112467405781.20599</v>
      </c>
    </row>
    <row r="626" spans="1:27" s="2" customFormat="1" x14ac:dyDescent="0.3">
      <c r="A626" s="1">
        <v>45457</v>
      </c>
      <c r="B626">
        <v>0</v>
      </c>
      <c r="C626" s="20">
        <v>75354.385553655055</v>
      </c>
      <c r="D626" s="20">
        <f>_xlfn.XLOOKUP(A626,'BBG Data'!A:A,'BBG Data'!B:B)</f>
        <v>65734.850000000006</v>
      </c>
      <c r="E626" s="21">
        <f t="shared" si="54"/>
        <v>4953409231.2116823</v>
      </c>
      <c r="F626" s="21">
        <v>1637135.7922210712</v>
      </c>
      <c r="G626">
        <f>_xlfn.XLOOKUP(A626,'BBG Data'!A:A,'BBG Data'!C:C)</f>
        <v>2333.04</v>
      </c>
      <c r="H626" s="2">
        <f t="shared" si="55"/>
        <v>3819503288.6834478</v>
      </c>
      <c r="I626" s="21">
        <v>100264024</v>
      </c>
      <c r="J626" s="2">
        <f>J625-$J$1*J625*_xlfn.XLOOKUP(A626,'BBG Data'!A:A,'BBG Data'!F:F)</f>
        <v>11312889379.213549</v>
      </c>
      <c r="K626" s="2">
        <f>K625-K625*L626/360*_xlfn.XLOOKUP(A626,'BBG Data'!A:A,'BBG Data'!J:J)</f>
        <v>828917851.7596333</v>
      </c>
      <c r="L626" s="2">
        <v>90</v>
      </c>
      <c r="M626" s="2">
        <f>M625-M625*$M$1*_xlfn.XLOOKUP(A626,'BBG Data'!A:A,'BBG Data'!F:F)</f>
        <v>6280632867.5114937</v>
      </c>
      <c r="N626" s="2">
        <f>N625-N625*O626/360*_xlfn.XLOOKUP('Tether Assets'!A626,'BBG Data'!A:A,'BBG Data'!V:V)</f>
        <v>73765010065.353882</v>
      </c>
      <c r="O626">
        <v>90</v>
      </c>
      <c r="P626" s="2">
        <f>P625-P625*Q626/360*_xlfn.XLOOKUP(A626,'BBG Data'!A:A,'BBG Data'!AI:AI)</f>
        <v>119132033.15036184</v>
      </c>
      <c r="Q626" s="2">
        <v>250</v>
      </c>
      <c r="R626" s="21">
        <v>4735309369</v>
      </c>
      <c r="S626" s="2">
        <f>S625-S625*T626/360*_xlfn.XLOOKUP('Tether Assets'!A626,'BBG Data'!A:A,'BBG Data'!AB:AB)</f>
        <v>24565158.193274666</v>
      </c>
      <c r="T626" s="2">
        <v>150</v>
      </c>
      <c r="U626" s="21">
        <f t="shared" si="59"/>
        <v>3805605037</v>
      </c>
      <c r="V626" s="2">
        <f t="shared" si="56"/>
        <v>109745238305.0773</v>
      </c>
      <c r="W626" s="25">
        <f t="shared" si="57"/>
        <v>0.10399679821630609</v>
      </c>
      <c r="X626" s="2">
        <f t="shared" si="58"/>
        <v>0.67214770503570165</v>
      </c>
      <c r="Y626" s="13">
        <f>USDT_FinalReserves!G625/USDT_FinalReserves!$F625</f>
        <v>5.7277038793649419E-2</v>
      </c>
      <c r="Z626" s="2">
        <v>119329588400.01698</v>
      </c>
      <c r="AA626" s="2">
        <v>112494742935.99899</v>
      </c>
    </row>
    <row r="627" spans="1:27" s="2" customFormat="1" x14ac:dyDescent="0.3">
      <c r="A627" s="1">
        <v>45458</v>
      </c>
      <c r="B627">
        <v>0</v>
      </c>
      <c r="C627" s="20">
        <v>75354.385553655055</v>
      </c>
      <c r="D627" s="20">
        <f>_xlfn.XLOOKUP(A627,'BBG Data'!A:A,'BBG Data'!B:B)</f>
        <v>66010.759999999995</v>
      </c>
      <c r="E627" s="21">
        <f t="shared" si="54"/>
        <v>4974200259.7297907</v>
      </c>
      <c r="F627" s="21">
        <v>1637135.7922210712</v>
      </c>
      <c r="G627">
        <f>_xlfn.XLOOKUP(A627,'BBG Data'!A:A,'BBG Data'!C:C)</f>
        <v>2333.04</v>
      </c>
      <c r="H627" s="2">
        <f t="shared" si="55"/>
        <v>3819503288.6834478</v>
      </c>
      <c r="I627" s="21">
        <v>100264024</v>
      </c>
      <c r="J627" s="2">
        <f>J626-$J$1*J626*_xlfn.XLOOKUP(A627,'BBG Data'!A:A,'BBG Data'!F:F)</f>
        <v>11312889379.213549</v>
      </c>
      <c r="K627" s="2">
        <f>K626-K626*L627/360*_xlfn.XLOOKUP(A627,'BBG Data'!A:A,'BBG Data'!J:J)</f>
        <v>828917851.7596333</v>
      </c>
      <c r="L627" s="2">
        <v>90</v>
      </c>
      <c r="M627" s="2">
        <f>M626-M626*$M$1*_xlfn.XLOOKUP(A627,'BBG Data'!A:A,'BBG Data'!F:F)</f>
        <v>6280632867.5114937</v>
      </c>
      <c r="N627" s="2">
        <f>N626-N626*O627/360*_xlfn.XLOOKUP('Tether Assets'!A627,'BBG Data'!A:A,'BBG Data'!V:V)</f>
        <v>73765010065.353882</v>
      </c>
      <c r="O627">
        <v>90</v>
      </c>
      <c r="P627" s="2">
        <f>P626-P626*Q627/360*_xlfn.XLOOKUP(A627,'BBG Data'!A:A,'BBG Data'!AI:AI)</f>
        <v>119132033.15036184</v>
      </c>
      <c r="Q627" s="2">
        <v>250</v>
      </c>
      <c r="R627" s="21">
        <v>4735309369</v>
      </c>
      <c r="S627" s="2">
        <f>S626-S626*T627/360*_xlfn.XLOOKUP('Tether Assets'!A627,'BBG Data'!A:A,'BBG Data'!AB:AB)</f>
        <v>24565158.193274666</v>
      </c>
      <c r="T627" s="2">
        <v>150</v>
      </c>
      <c r="U627" s="21">
        <f t="shared" si="59"/>
        <v>3805605037</v>
      </c>
      <c r="V627" s="2">
        <f t="shared" si="56"/>
        <v>109766029333.59541</v>
      </c>
      <c r="W627" s="25">
        <f t="shared" si="57"/>
        <v>0.10397709995072578</v>
      </c>
      <c r="X627" s="2">
        <f t="shared" si="58"/>
        <v>0.67202039203924346</v>
      </c>
      <c r="Y627" s="13">
        <f>USDT_FinalReserves!G626/USDT_FinalReserves!$F626</f>
        <v>5.7030220785934144E-2</v>
      </c>
      <c r="Z627" s="2">
        <v>119353210833.98639</v>
      </c>
      <c r="AA627" s="2">
        <v>112546470868.614</v>
      </c>
    </row>
    <row r="628" spans="1:27" s="2" customFormat="1" x14ac:dyDescent="0.3">
      <c r="A628" s="1">
        <v>45459</v>
      </c>
      <c r="B628">
        <v>0</v>
      </c>
      <c r="C628" s="20">
        <v>75354.385553655055</v>
      </c>
      <c r="D628" s="20">
        <f>_xlfn.XLOOKUP(A628,'BBG Data'!A:A,'BBG Data'!B:B)</f>
        <v>66465.350000000006</v>
      </c>
      <c r="E628" s="21">
        <f t="shared" si="54"/>
        <v>5008455609.8586273</v>
      </c>
      <c r="F628" s="21">
        <v>1637135.7922210712</v>
      </c>
      <c r="G628">
        <f>_xlfn.XLOOKUP(A628,'BBG Data'!A:A,'BBG Data'!C:C)</f>
        <v>2333.04</v>
      </c>
      <c r="H628" s="2">
        <f t="shared" si="55"/>
        <v>3819503288.6834478</v>
      </c>
      <c r="I628" s="21">
        <v>100264024</v>
      </c>
      <c r="J628" s="2">
        <f>J627-$J$1*J627*_xlfn.XLOOKUP(A628,'BBG Data'!A:A,'BBG Data'!F:F)</f>
        <v>11312889379.213549</v>
      </c>
      <c r="K628" s="2">
        <f>K627-K627*L628/360*_xlfn.XLOOKUP(A628,'BBG Data'!A:A,'BBG Data'!J:J)</f>
        <v>828917851.7596333</v>
      </c>
      <c r="L628" s="2">
        <v>90</v>
      </c>
      <c r="M628" s="2">
        <f>M627-M627*$M$1*_xlfn.XLOOKUP(A628,'BBG Data'!A:A,'BBG Data'!F:F)</f>
        <v>6280632867.5114937</v>
      </c>
      <c r="N628" s="2">
        <f>N627-N627*O628/360*_xlfn.XLOOKUP('Tether Assets'!A628,'BBG Data'!A:A,'BBG Data'!V:V)</f>
        <v>73765010065.353882</v>
      </c>
      <c r="O628">
        <v>90</v>
      </c>
      <c r="P628" s="2">
        <f>P627-P627*Q628/360*_xlfn.XLOOKUP(A628,'BBG Data'!A:A,'BBG Data'!AI:AI)</f>
        <v>119132033.15036184</v>
      </c>
      <c r="Q628" s="2">
        <v>250</v>
      </c>
      <c r="R628" s="21">
        <v>4735309369</v>
      </c>
      <c r="S628" s="2">
        <f>S627-S627*T628/360*_xlfn.XLOOKUP('Tether Assets'!A628,'BBG Data'!A:A,'BBG Data'!AB:AB)</f>
        <v>24565158.193274666</v>
      </c>
      <c r="T628" s="2">
        <v>150</v>
      </c>
      <c r="U628" s="21">
        <f t="shared" si="59"/>
        <v>3805605037</v>
      </c>
      <c r="V628" s="2">
        <f t="shared" si="56"/>
        <v>109800284683.72424</v>
      </c>
      <c r="W628" s="25">
        <f t="shared" si="57"/>
        <v>0.10394466131020266</v>
      </c>
      <c r="X628" s="2">
        <f t="shared" si="58"/>
        <v>0.67181073599063368</v>
      </c>
      <c r="Y628" s="13">
        <f>USDT_FinalReserves!G627/USDT_FinalReserves!$F627</f>
        <v>5.7145819158231276E-2</v>
      </c>
      <c r="Z628" s="2">
        <v>119295921393.36903</v>
      </c>
      <c r="AA628" s="2">
        <v>112478658243.10899</v>
      </c>
    </row>
    <row r="629" spans="1:27" s="2" customFormat="1" x14ac:dyDescent="0.3">
      <c r="A629" s="1">
        <v>45460</v>
      </c>
      <c r="B629">
        <v>0</v>
      </c>
      <c r="C629" s="20">
        <v>75354.385553655055</v>
      </c>
      <c r="D629" s="20">
        <f>_xlfn.XLOOKUP(A629,'BBG Data'!A:A,'BBG Data'!B:B)</f>
        <v>66375.539999999994</v>
      </c>
      <c r="E629" s="21">
        <f t="shared" si="54"/>
        <v>5001688032.492053</v>
      </c>
      <c r="F629" s="21">
        <v>1637135.7922210712</v>
      </c>
      <c r="G629">
        <f>_xlfn.XLOOKUP(A629,'BBG Data'!A:A,'BBG Data'!C:C)</f>
        <v>2319.14</v>
      </c>
      <c r="H629" s="2">
        <f t="shared" si="55"/>
        <v>3796747101.1715751</v>
      </c>
      <c r="I629" s="21">
        <v>100264024</v>
      </c>
      <c r="J629" s="2">
        <f>J628-$J$1*J628*_xlfn.XLOOKUP(A629,'BBG Data'!A:A,'BBG Data'!F:F)</f>
        <v>11312260885.359148</v>
      </c>
      <c r="K629" s="2">
        <f>K628-K628*L629/360*_xlfn.XLOOKUP(A629,'BBG Data'!A:A,'BBG Data'!J:J)</f>
        <v>829013177.31258571</v>
      </c>
      <c r="L629" s="2">
        <v>90</v>
      </c>
      <c r="M629" s="2">
        <f>M628-M628*$M$1*_xlfn.XLOOKUP(A629,'BBG Data'!A:A,'BBG Data'!F:F)</f>
        <v>6279935019.4151039</v>
      </c>
      <c r="N629" s="2">
        <f>N628-N628*O629/360*_xlfn.XLOOKUP('Tether Assets'!A629,'BBG Data'!A:A,'BBG Data'!V:V)</f>
        <v>73709686307.804871</v>
      </c>
      <c r="O629">
        <v>90</v>
      </c>
      <c r="P629" s="2">
        <f>P628-P628*Q629/360*_xlfn.XLOOKUP(A629,'BBG Data'!A:A,'BBG Data'!AI:AI)</f>
        <v>116153732.32160282</v>
      </c>
      <c r="Q629" s="2">
        <v>250</v>
      </c>
      <c r="R629" s="21">
        <v>4735309369</v>
      </c>
      <c r="S629" s="2">
        <f>S628-S628*T629/360*_xlfn.XLOOKUP('Tether Assets'!A629,'BBG Data'!A:A,'BBG Data'!AB:AB)</f>
        <v>24173139.21044033</v>
      </c>
      <c r="T629" s="2">
        <v>150</v>
      </c>
      <c r="U629" s="21">
        <f t="shared" si="59"/>
        <v>3805605037</v>
      </c>
      <c r="V629" s="2">
        <f t="shared" si="56"/>
        <v>109710835825.08737</v>
      </c>
      <c r="W629" s="25">
        <f t="shared" si="57"/>
        <v>0.10402368028217562</v>
      </c>
      <c r="X629" s="2">
        <f t="shared" si="58"/>
        <v>0.67185420431324261</v>
      </c>
      <c r="Y629" s="13">
        <f>USDT_FinalReserves!G628/USDT_FinalReserves!$F628</f>
        <v>5.6082614152859936E-2</v>
      </c>
      <c r="Z629" s="2">
        <v>119190081765.82245</v>
      </c>
      <c r="AA629" s="2">
        <v>112505590399.302</v>
      </c>
    </row>
    <row r="630" spans="1:27" s="2" customFormat="1" x14ac:dyDescent="0.3">
      <c r="A630" s="1">
        <v>45461</v>
      </c>
      <c r="B630">
        <v>0</v>
      </c>
      <c r="C630" s="20">
        <v>75354.385553655055</v>
      </c>
      <c r="D630" s="20">
        <f>_xlfn.XLOOKUP(A630,'BBG Data'!A:A,'BBG Data'!B:B)</f>
        <v>64891.21</v>
      </c>
      <c r="E630" s="21">
        <f t="shared" si="54"/>
        <v>4889837257.3831959</v>
      </c>
      <c r="F630" s="21">
        <v>1637135.7922210712</v>
      </c>
      <c r="G630">
        <f>_xlfn.XLOOKUP(A630,'BBG Data'!A:A,'BBG Data'!C:C)</f>
        <v>2329.46</v>
      </c>
      <c r="H630" s="2">
        <f t="shared" si="55"/>
        <v>3813642342.5472965</v>
      </c>
      <c r="I630" s="21">
        <v>100264024</v>
      </c>
      <c r="J630" s="2">
        <f>J629-$J$1*J629*_xlfn.XLOOKUP(A630,'BBG Data'!A:A,'BBG Data'!F:F)</f>
        <v>11312260885.359148</v>
      </c>
      <c r="K630" s="2">
        <f>K629-K629*L630/360*_xlfn.XLOOKUP(A630,'BBG Data'!A:A,'BBG Data'!J:J)</f>
        <v>828217324.66236556</v>
      </c>
      <c r="L630" s="2">
        <v>90</v>
      </c>
      <c r="M630" s="2">
        <f>M629-M629*$M$1*_xlfn.XLOOKUP(A630,'BBG Data'!A:A,'BBG Data'!F:F)</f>
        <v>6279935019.4151039</v>
      </c>
      <c r="N630" s="2">
        <f>N629-N629*O630/360*_xlfn.XLOOKUP('Tether Assets'!A630,'BBG Data'!A:A,'BBG Data'!V:V)</f>
        <v>73801823415.689621</v>
      </c>
      <c r="O630">
        <v>90</v>
      </c>
      <c r="P630" s="2">
        <f>P629-P629*Q630/360*_xlfn.XLOOKUP(A630,'BBG Data'!A:A,'BBG Data'!AI:AI)</f>
        <v>117403998.19034232</v>
      </c>
      <c r="Q630" s="2">
        <v>250</v>
      </c>
      <c r="R630" s="21">
        <v>4735309369</v>
      </c>
      <c r="S630" s="2">
        <f>S629-S629*T630/360*_xlfn.XLOOKUP('Tether Assets'!A630,'BBG Data'!A:A,'BBG Data'!AB:AB)</f>
        <v>24551851.724737223</v>
      </c>
      <c r="T630" s="2">
        <v>150</v>
      </c>
      <c r="U630" s="21">
        <f t="shared" si="59"/>
        <v>3805605037</v>
      </c>
      <c r="V630" s="2">
        <f t="shared" si="56"/>
        <v>109708850524.97182</v>
      </c>
      <c r="W630" s="25">
        <f t="shared" si="57"/>
        <v>0.1040255627029967</v>
      </c>
      <c r="X630" s="2">
        <f t="shared" si="58"/>
        <v>0.67270619519334884</v>
      </c>
      <c r="Y630" s="13">
        <f>USDT_FinalReserves!G629/USDT_FinalReserves!$F629</f>
        <v>5.6834509649696073E-2</v>
      </c>
      <c r="Z630" s="2">
        <v>119263235423.59636</v>
      </c>
      <c r="AA630" s="2">
        <v>112484967919.06</v>
      </c>
    </row>
    <row r="631" spans="1:27" s="2" customFormat="1" x14ac:dyDescent="0.3">
      <c r="A631" s="1">
        <v>45462</v>
      </c>
      <c r="B631">
        <v>0</v>
      </c>
      <c r="C631" s="20">
        <v>75354.385553655055</v>
      </c>
      <c r="D631" s="20">
        <f>_xlfn.XLOOKUP(A631,'BBG Data'!A:A,'BBG Data'!B:B)</f>
        <v>64851.51</v>
      </c>
      <c r="E631" s="21">
        <f t="shared" si="54"/>
        <v>4886845688.2767162</v>
      </c>
      <c r="F631" s="21">
        <v>1637135.7922210712</v>
      </c>
      <c r="G631">
        <f>_xlfn.XLOOKUP(A631,'BBG Data'!A:A,'BBG Data'!C:C)</f>
        <v>2328.16</v>
      </c>
      <c r="H631" s="2">
        <f t="shared" si="55"/>
        <v>3811514066.0174088</v>
      </c>
      <c r="I631" s="21">
        <v>100264024</v>
      </c>
      <c r="J631" s="2">
        <f>J630-$J$1*J630*_xlfn.XLOOKUP(A631,'BBG Data'!A:A,'BBG Data'!F:F)</f>
        <v>11312260885.359148</v>
      </c>
      <c r="K631" s="2">
        <f>K630-K630*L631/360*_xlfn.XLOOKUP(A631,'BBG Data'!A:A,'BBG Data'!J:J)</f>
        <v>828217324.66236556</v>
      </c>
      <c r="L631" s="2">
        <v>90</v>
      </c>
      <c r="M631" s="2">
        <f>M630-M630*$M$1*_xlfn.XLOOKUP(A631,'BBG Data'!A:A,'BBG Data'!F:F)</f>
        <v>6279935019.4151039</v>
      </c>
      <c r="N631" s="2">
        <f>N630-N630*O631/360*_xlfn.XLOOKUP('Tether Assets'!A631,'BBG Data'!A:A,'BBG Data'!V:V)</f>
        <v>73801823415.689621</v>
      </c>
      <c r="O631">
        <v>90</v>
      </c>
      <c r="P631" s="2">
        <f>P630-P630*Q631/360*_xlfn.XLOOKUP(A631,'BBG Data'!A:A,'BBG Data'!AI:AI)</f>
        <v>117403998.19034232</v>
      </c>
      <c r="Q631" s="2">
        <v>250</v>
      </c>
      <c r="R631" s="21">
        <v>4735309369</v>
      </c>
      <c r="S631" s="2">
        <f>S630-S630*T631/360*_xlfn.XLOOKUP('Tether Assets'!A631,'BBG Data'!A:A,'BBG Data'!AB:AB)</f>
        <v>24551851.724737223</v>
      </c>
      <c r="T631" s="2">
        <v>150</v>
      </c>
      <c r="U631" s="21">
        <f t="shared" si="59"/>
        <v>3805605037</v>
      </c>
      <c r="V631" s="2">
        <f t="shared" si="56"/>
        <v>109703730679.33545</v>
      </c>
      <c r="W631" s="25">
        <f t="shared" si="57"/>
        <v>0.10403041754995566</v>
      </c>
      <c r="X631" s="2">
        <f t="shared" si="58"/>
        <v>0.6727375902230045</v>
      </c>
      <c r="Y631" s="13">
        <f>USDT_FinalReserves!G630/USDT_FinalReserves!$F630</f>
        <v>5.6807560438137346E-2</v>
      </c>
      <c r="Z631" s="2">
        <v>119240552456.57051</v>
      </c>
      <c r="AA631" s="2">
        <v>112466787566.217</v>
      </c>
    </row>
    <row r="632" spans="1:27" s="2" customFormat="1" x14ac:dyDescent="0.3">
      <c r="A632" s="1">
        <v>45463</v>
      </c>
      <c r="B632">
        <v>0</v>
      </c>
      <c r="C632" s="20">
        <v>75354.385553655055</v>
      </c>
      <c r="D632" s="20">
        <f>_xlfn.XLOOKUP(A632,'BBG Data'!A:A,'BBG Data'!B:B)</f>
        <v>65060.38</v>
      </c>
      <c r="E632" s="21">
        <f t="shared" si="54"/>
        <v>4902584958.7873077</v>
      </c>
      <c r="F632" s="21">
        <v>1637135.7922210712</v>
      </c>
      <c r="G632">
        <f>_xlfn.XLOOKUP(A632,'BBG Data'!A:A,'BBG Data'!C:C)</f>
        <v>2360.09</v>
      </c>
      <c r="H632" s="2">
        <f t="shared" si="55"/>
        <v>3863787811.863028</v>
      </c>
      <c r="I632" s="21">
        <v>100264024</v>
      </c>
      <c r="J632" s="2">
        <f>J631-$J$1*J631*_xlfn.XLOOKUP(A632,'BBG Data'!A:A,'BBG Data'!F:F)</f>
        <v>11312575114.828186</v>
      </c>
      <c r="K632" s="2">
        <f>K631-K631*L632/360*_xlfn.XLOOKUP(A632,'BBG Data'!A:A,'BBG Data'!J:J)</f>
        <v>828206971.94580734</v>
      </c>
      <c r="L632" s="2">
        <v>90</v>
      </c>
      <c r="M632" s="2">
        <f>M631-M631*$M$1*_xlfn.XLOOKUP(A632,'BBG Data'!A:A,'BBG Data'!F:F)</f>
        <v>6280283904.6939602</v>
      </c>
      <c r="N632" s="2">
        <f>N631-N631*O632/360*_xlfn.XLOOKUP('Tether Assets'!A632,'BBG Data'!A:A,'BBG Data'!V:V)</f>
        <v>73967877518.374924</v>
      </c>
      <c r="O632">
        <v>90</v>
      </c>
      <c r="P632" s="2">
        <f>P631-P631*Q632/360*_xlfn.XLOOKUP(A632,'BBG Data'!A:A,'BBG Data'!AI:AI)</f>
        <v>116588692.64735378</v>
      </c>
      <c r="Q632" s="2">
        <v>250</v>
      </c>
      <c r="R632" s="21">
        <v>4735309369</v>
      </c>
      <c r="S632" s="2">
        <f>S631-S631*T632/360*_xlfn.XLOOKUP('Tether Assets'!A632,'BBG Data'!A:A,'BBG Data'!AB:AB)</f>
        <v>24151861.140388384</v>
      </c>
      <c r="T632" s="2">
        <v>150</v>
      </c>
      <c r="U632" s="21">
        <f t="shared" si="59"/>
        <v>3805605037</v>
      </c>
      <c r="V632" s="2">
        <f t="shared" si="56"/>
        <v>109937235264.28093</v>
      </c>
      <c r="W632" s="25">
        <f t="shared" si="57"/>
        <v>0.10381231719528485</v>
      </c>
      <c r="X632" s="2">
        <f t="shared" si="58"/>
        <v>0.67281915304274886</v>
      </c>
      <c r="Y632" s="13">
        <f>USDT_FinalReserves!G631/USDT_FinalReserves!$F631</f>
        <v>5.8854806149936691E-2</v>
      </c>
      <c r="Z632" s="2">
        <v>119614135662.62077</v>
      </c>
      <c r="AA632" s="2">
        <v>112574268895.405</v>
      </c>
    </row>
    <row r="633" spans="1:27" s="2" customFormat="1" x14ac:dyDescent="0.3">
      <c r="A633" s="1">
        <v>45464</v>
      </c>
      <c r="B633">
        <v>0</v>
      </c>
      <c r="C633" s="20">
        <v>75354.385553655055</v>
      </c>
      <c r="D633" s="20">
        <f>_xlfn.XLOOKUP(A633,'BBG Data'!A:A,'BBG Data'!B:B)</f>
        <v>64168.01</v>
      </c>
      <c r="E633" s="21">
        <f t="shared" si="54"/>
        <v>4835340965.7507935</v>
      </c>
      <c r="F633" s="21">
        <v>1637135.7922210712</v>
      </c>
      <c r="G633">
        <f>_xlfn.XLOOKUP(A633,'BBG Data'!A:A,'BBG Data'!C:C)</f>
        <v>2321.98</v>
      </c>
      <c r="H633" s="2">
        <f t="shared" si="55"/>
        <v>3801396566.8214831</v>
      </c>
      <c r="I633" s="21">
        <v>100264024</v>
      </c>
      <c r="J633" s="2">
        <f>J632-$J$1*J632*_xlfn.XLOOKUP(A633,'BBG Data'!A:A,'BBG Data'!F:F)</f>
        <v>11312889353.02582</v>
      </c>
      <c r="K633" s="2">
        <f>K632-K632*L633/360*_xlfn.XLOOKUP(A633,'BBG Data'!A:A,'BBG Data'!J:J)</f>
        <v>828809492.51789796</v>
      </c>
      <c r="L633" s="2">
        <v>90</v>
      </c>
      <c r="M633" s="2">
        <f>M632-M632*$M$1*_xlfn.XLOOKUP(A633,'BBG Data'!A:A,'BBG Data'!F:F)</f>
        <v>6280632809.3553324</v>
      </c>
      <c r="N633" s="2">
        <f>N632-N632*O633/360*_xlfn.XLOOKUP('Tether Assets'!A633,'BBG Data'!A:A,'BBG Data'!V:V)</f>
        <v>74152797212.170853</v>
      </c>
      <c r="O633">
        <v>90</v>
      </c>
      <c r="P633" s="2">
        <f>P632-P632*Q633/360*_xlfn.XLOOKUP(A633,'BBG Data'!A:A,'BBG Data'!AI:AI)</f>
        <v>117155443.2366118</v>
      </c>
      <c r="Q633" s="2">
        <v>250</v>
      </c>
      <c r="R633" s="21">
        <v>4735309369</v>
      </c>
      <c r="S633" s="2">
        <f>S632-S632*T633/360*_xlfn.XLOOKUP('Tether Assets'!A633,'BBG Data'!A:A,'BBG Data'!AB:AB)</f>
        <v>24223310.396262027</v>
      </c>
      <c r="T633" s="2">
        <v>150</v>
      </c>
      <c r="U633" s="21">
        <f t="shared" si="59"/>
        <v>3805605037</v>
      </c>
      <c r="V633" s="2">
        <f t="shared" si="56"/>
        <v>109994423583.27505</v>
      </c>
      <c r="W633" s="25">
        <f t="shared" si="57"/>
        <v>0.10376119993378664</v>
      </c>
      <c r="X633" s="2">
        <f t="shared" si="58"/>
        <v>0.67415051414884619</v>
      </c>
      <c r="Y633" s="13">
        <f>USDT_FinalReserves!G632/USDT_FinalReserves!$F632</f>
        <v>5.734193882373783E-2</v>
      </c>
      <c r="Z633" s="2">
        <v>119675041901.98807</v>
      </c>
      <c r="AA633" s="2">
        <v>112812642970.51601</v>
      </c>
    </row>
    <row r="634" spans="1:27" s="2" customFormat="1" x14ac:dyDescent="0.3">
      <c r="A634" s="1">
        <v>45465</v>
      </c>
      <c r="B634">
        <v>0</v>
      </c>
      <c r="C634" s="20">
        <v>75354.385553655055</v>
      </c>
      <c r="D634" s="20">
        <f>_xlfn.XLOOKUP(A634,'BBG Data'!A:A,'BBG Data'!B:B)</f>
        <v>64262.16</v>
      </c>
      <c r="E634" s="21">
        <f t="shared" si="54"/>
        <v>4842435581.1506701</v>
      </c>
      <c r="F634" s="21">
        <v>1637135.7922210712</v>
      </c>
      <c r="G634">
        <f>_xlfn.XLOOKUP(A634,'BBG Data'!A:A,'BBG Data'!C:C)</f>
        <v>2321.98</v>
      </c>
      <c r="H634" s="2">
        <f t="shared" si="55"/>
        <v>3801396566.8214831</v>
      </c>
      <c r="I634" s="21">
        <v>100264024</v>
      </c>
      <c r="J634" s="2">
        <f>J633-$J$1*J633*_xlfn.XLOOKUP(A634,'BBG Data'!A:A,'BBG Data'!F:F)</f>
        <v>11312889353.02582</v>
      </c>
      <c r="K634" s="2">
        <f>K633-K633*L634/360*_xlfn.XLOOKUP(A634,'BBG Data'!A:A,'BBG Data'!J:J)</f>
        <v>828809492.51789796</v>
      </c>
      <c r="L634" s="2">
        <v>90</v>
      </c>
      <c r="M634" s="2">
        <f>M633-M633*$M$1*_xlfn.XLOOKUP(A634,'BBG Data'!A:A,'BBG Data'!F:F)</f>
        <v>6280632809.3553324</v>
      </c>
      <c r="N634" s="2">
        <f>N633-N633*O634/360*_xlfn.XLOOKUP('Tether Assets'!A634,'BBG Data'!A:A,'BBG Data'!V:V)</f>
        <v>74152797212.170853</v>
      </c>
      <c r="O634">
        <v>90</v>
      </c>
      <c r="P634" s="2">
        <f>P633-P633*Q634/360*_xlfn.XLOOKUP(A634,'BBG Data'!A:A,'BBG Data'!AI:AI)</f>
        <v>117155443.2366118</v>
      </c>
      <c r="Q634" s="2">
        <v>250</v>
      </c>
      <c r="R634" s="21">
        <v>4735309369</v>
      </c>
      <c r="S634" s="2">
        <f>S633-S633*T634/360*_xlfn.XLOOKUP('Tether Assets'!A634,'BBG Data'!A:A,'BBG Data'!AB:AB)</f>
        <v>24223310.396262027</v>
      </c>
      <c r="T634" s="2">
        <v>150</v>
      </c>
      <c r="U634" s="21">
        <f t="shared" si="59"/>
        <v>3805605037</v>
      </c>
      <c r="V634" s="2">
        <f t="shared" si="56"/>
        <v>110001518198.67493</v>
      </c>
      <c r="W634" s="25">
        <f t="shared" si="57"/>
        <v>0.10375450779154158</v>
      </c>
      <c r="X634" s="2">
        <f t="shared" si="58"/>
        <v>0.6741070343978588</v>
      </c>
      <c r="Y634" s="13">
        <f>USDT_FinalReserves!G633/USDT_FinalReserves!$F633</f>
        <v>5.6912405874984744E-2</v>
      </c>
      <c r="Z634" s="2">
        <v>119652615024.66716</v>
      </c>
      <c r="AA634" s="2">
        <v>112842896834.38</v>
      </c>
    </row>
    <row r="635" spans="1:27" s="2" customFormat="1" x14ac:dyDescent="0.3">
      <c r="A635" s="1">
        <v>45466</v>
      </c>
      <c r="B635">
        <v>0</v>
      </c>
      <c r="C635" s="20">
        <v>75354.385553655055</v>
      </c>
      <c r="D635" s="20">
        <f>_xlfn.XLOOKUP(A635,'BBG Data'!A:A,'BBG Data'!B:B)</f>
        <v>63704.95</v>
      </c>
      <c r="E635" s="21">
        <f t="shared" si="54"/>
        <v>4800447363.9763174</v>
      </c>
      <c r="F635" s="21">
        <v>1637135.7922210712</v>
      </c>
      <c r="G635">
        <f>_xlfn.XLOOKUP(A635,'BBG Data'!A:A,'BBG Data'!C:C)</f>
        <v>2321.98</v>
      </c>
      <c r="H635" s="2">
        <f t="shared" si="55"/>
        <v>3801396566.8214831</v>
      </c>
      <c r="I635" s="21">
        <v>100264024</v>
      </c>
      <c r="J635" s="2">
        <f>J634-$J$1*J634*_xlfn.XLOOKUP(A635,'BBG Data'!A:A,'BBG Data'!F:F)</f>
        <v>11312889353.02582</v>
      </c>
      <c r="K635" s="2">
        <f>K634-K634*L635/360*_xlfn.XLOOKUP(A635,'BBG Data'!A:A,'BBG Data'!J:J)</f>
        <v>828809492.51789796</v>
      </c>
      <c r="L635" s="2">
        <v>90</v>
      </c>
      <c r="M635" s="2">
        <f>M634-M634*$M$1*_xlfn.XLOOKUP(A635,'BBG Data'!A:A,'BBG Data'!F:F)</f>
        <v>6280632809.3553324</v>
      </c>
      <c r="N635" s="2">
        <f>N634-N634*O635/360*_xlfn.XLOOKUP('Tether Assets'!A635,'BBG Data'!A:A,'BBG Data'!V:V)</f>
        <v>74152797212.170853</v>
      </c>
      <c r="O635">
        <v>90</v>
      </c>
      <c r="P635" s="2">
        <f>P634-P634*Q635/360*_xlfn.XLOOKUP(A635,'BBG Data'!A:A,'BBG Data'!AI:AI)</f>
        <v>117155443.2366118</v>
      </c>
      <c r="Q635" s="2">
        <v>250</v>
      </c>
      <c r="R635" s="21">
        <v>4735309369</v>
      </c>
      <c r="S635" s="2">
        <f>S634-S634*T635/360*_xlfn.XLOOKUP('Tether Assets'!A635,'BBG Data'!A:A,'BBG Data'!AB:AB)</f>
        <v>24223310.396262027</v>
      </c>
      <c r="T635" s="2">
        <v>150</v>
      </c>
      <c r="U635" s="21">
        <f t="shared" si="59"/>
        <v>3805605037</v>
      </c>
      <c r="V635" s="2">
        <f t="shared" si="56"/>
        <v>109959529981.50058</v>
      </c>
      <c r="W635" s="25">
        <f t="shared" si="57"/>
        <v>0.10379412661136285</v>
      </c>
      <c r="X635" s="2">
        <f t="shared" si="58"/>
        <v>0.67436444321511924</v>
      </c>
      <c r="Y635" s="13">
        <f>USDT_FinalReserves!G634/USDT_FinalReserves!$F634</f>
        <v>5.6491434249779246E-2</v>
      </c>
      <c r="Z635" s="2">
        <v>119638548336.52589</v>
      </c>
      <c r="AA635" s="2">
        <v>112879995149.43401</v>
      </c>
    </row>
    <row r="636" spans="1:27" s="2" customFormat="1" x14ac:dyDescent="0.3">
      <c r="A636" s="1">
        <v>45467</v>
      </c>
      <c r="B636">
        <v>0</v>
      </c>
      <c r="C636" s="20">
        <v>75354.385553655055</v>
      </c>
      <c r="D636" s="20">
        <f>_xlfn.XLOOKUP(A636,'BBG Data'!A:A,'BBG Data'!B:B)</f>
        <v>59474.74</v>
      </c>
      <c r="E636" s="21">
        <f t="shared" si="54"/>
        <v>4481682488.6633902</v>
      </c>
      <c r="F636" s="21">
        <v>1637135.7922210712</v>
      </c>
      <c r="G636">
        <f>_xlfn.XLOOKUP(A636,'BBG Data'!A:A,'BBG Data'!C:C)</f>
        <v>2334.65</v>
      </c>
      <c r="H636" s="2">
        <f t="shared" si="55"/>
        <v>3822139077.3089242</v>
      </c>
      <c r="I636" s="21">
        <v>100264024</v>
      </c>
      <c r="J636" s="2">
        <f>J635-$J$1*J635*_xlfn.XLOOKUP(A636,'BBG Data'!A:A,'BBG Data'!F:F)</f>
        <v>11312889353.02582</v>
      </c>
      <c r="K636" s="2">
        <f>K635-K635*L636/360*_xlfn.XLOOKUP(A636,'BBG Data'!A:A,'BBG Data'!J:J)</f>
        <v>829636229.98668456</v>
      </c>
      <c r="L636" s="2">
        <v>90</v>
      </c>
      <c r="M636" s="2">
        <f>M635-M635*$M$1*_xlfn.XLOOKUP(A636,'BBG Data'!A:A,'BBG Data'!F:F)</f>
        <v>6280632809.3553324</v>
      </c>
      <c r="N636" s="2">
        <f>N635-N635*O636/360*_xlfn.XLOOKUP('Tether Assets'!A636,'BBG Data'!A:A,'BBG Data'!V:V)</f>
        <v>74375255603.807358</v>
      </c>
      <c r="O636">
        <v>90</v>
      </c>
      <c r="P636" s="2">
        <f>P635-P635*Q636/360*_xlfn.XLOOKUP(A636,'BBG Data'!A:A,'BBG Data'!AI:AI)</f>
        <v>117277480.15664995</v>
      </c>
      <c r="Q636" s="2">
        <v>250</v>
      </c>
      <c r="R636" s="21">
        <v>4735309369</v>
      </c>
      <c r="S636" s="2">
        <f>S635-S635*T636/360*_xlfn.XLOOKUP('Tether Assets'!A636,'BBG Data'!A:A,'BBG Data'!AB:AB)</f>
        <v>24403975.919634148</v>
      </c>
      <c r="T636" s="2">
        <v>150</v>
      </c>
      <c r="U636" s="21">
        <f t="shared" si="59"/>
        <v>3805605037</v>
      </c>
      <c r="V636" s="2">
        <f t="shared" si="56"/>
        <v>109885095448.22379</v>
      </c>
      <c r="W636" s="25">
        <f t="shared" si="57"/>
        <v>0.10386443521272207</v>
      </c>
      <c r="X636" s="2">
        <f t="shared" si="58"/>
        <v>0.67684571142636785</v>
      </c>
      <c r="Y636" s="13">
        <f>USDT_FinalReserves!G635/USDT_FinalReserves!$F635</f>
        <v>5.6212702190675069E-2</v>
      </c>
      <c r="Z636" s="2">
        <v>119613083668.14471</v>
      </c>
      <c r="AA636" s="2">
        <v>112889309017.799</v>
      </c>
    </row>
    <row r="637" spans="1:27" s="2" customFormat="1" x14ac:dyDescent="0.3">
      <c r="A637" s="1">
        <v>45468</v>
      </c>
      <c r="B637">
        <v>0</v>
      </c>
      <c r="C637" s="20">
        <v>75354.385553655055</v>
      </c>
      <c r="D637" s="20">
        <f>_xlfn.XLOOKUP(A637,'BBG Data'!A:A,'BBG Data'!B:B)</f>
        <v>61914.64</v>
      </c>
      <c r="E637" s="21">
        <f t="shared" si="54"/>
        <v>4665539653.9757538</v>
      </c>
      <c r="F637" s="21">
        <v>1637135.7922210712</v>
      </c>
      <c r="G637">
        <f>_xlfn.XLOOKUP(A637,'BBG Data'!A:A,'BBG Data'!C:C)</f>
        <v>2319.62</v>
      </c>
      <c r="H637" s="2">
        <f t="shared" si="55"/>
        <v>3797532926.351841</v>
      </c>
      <c r="I637" s="21">
        <v>100264024</v>
      </c>
      <c r="J637" s="2">
        <f>J636-$J$1*J636*_xlfn.XLOOKUP(A637,'BBG Data'!A:A,'BBG Data'!F:F)</f>
        <v>11312260859.172874</v>
      </c>
      <c r="K637" s="2">
        <f>K636-K636*L637/360*_xlfn.XLOOKUP(A637,'BBG Data'!A:A,'BBG Data'!J:J)</f>
        <v>829878898.58395565</v>
      </c>
      <c r="L637" s="2">
        <v>90</v>
      </c>
      <c r="M637" s="2">
        <f>M636-M636*$M$1*_xlfn.XLOOKUP(A637,'BBG Data'!A:A,'BBG Data'!F:F)</f>
        <v>6279934961.2654037</v>
      </c>
      <c r="N637" s="2">
        <f>N636-N636*O637/360*_xlfn.XLOOKUP('Tether Assets'!A637,'BBG Data'!A:A,'BBG Data'!V:V)</f>
        <v>74393849417.708313</v>
      </c>
      <c r="O637">
        <v>90</v>
      </c>
      <c r="P637" s="2">
        <f>P636-P636*Q637/360*_xlfn.XLOOKUP(A637,'BBG Data'!A:A,'BBG Data'!AI:AI)</f>
        <v>118214071.14401206</v>
      </c>
      <c r="Q637" s="2">
        <v>250</v>
      </c>
      <c r="R637" s="21">
        <v>4735309369</v>
      </c>
      <c r="S637" s="2">
        <f>S636-S636*T637/360*_xlfn.XLOOKUP('Tether Assets'!A637,'BBG Data'!A:A,'BBG Data'!AB:AB)</f>
        <v>24217895.603246938</v>
      </c>
      <c r="T637" s="2">
        <v>150</v>
      </c>
      <c r="U637" s="21">
        <f t="shared" si="59"/>
        <v>3805605037</v>
      </c>
      <c r="V637" s="2">
        <f t="shared" si="56"/>
        <v>110062607113.8054</v>
      </c>
      <c r="W637" s="25">
        <f t="shared" si="57"/>
        <v>0.10369120978001416</v>
      </c>
      <c r="X637" s="2">
        <f t="shared" si="58"/>
        <v>0.67592301662257215</v>
      </c>
      <c r="Y637" s="13">
        <f>USDT_FinalReserves!G636/USDT_FinalReserves!$F636</f>
        <v>5.8372709790934604E-2</v>
      </c>
      <c r="Z637" s="2">
        <v>119850319596.94099</v>
      </c>
      <c r="AA637" s="2">
        <v>112854331672.758</v>
      </c>
    </row>
    <row r="638" spans="1:27" s="2" customFormat="1" x14ac:dyDescent="0.3">
      <c r="A638" s="1">
        <v>45469</v>
      </c>
      <c r="B638">
        <v>0</v>
      </c>
      <c r="C638" s="20">
        <v>75354.385553655055</v>
      </c>
      <c r="D638" s="20">
        <f>_xlfn.XLOOKUP(A638,'BBG Data'!A:A,'BBG Data'!B:B)</f>
        <v>60954.51</v>
      </c>
      <c r="E638" s="21">
        <f t="shared" si="54"/>
        <v>4593189647.7741222</v>
      </c>
      <c r="F638" s="21">
        <v>1637135.7922210712</v>
      </c>
      <c r="G638">
        <f>_xlfn.XLOOKUP(A638,'BBG Data'!A:A,'BBG Data'!C:C)</f>
        <v>2298.23</v>
      </c>
      <c r="H638" s="2">
        <f t="shared" si="55"/>
        <v>3762514591.7562323</v>
      </c>
      <c r="I638" s="21">
        <v>100264024</v>
      </c>
      <c r="J638" s="2">
        <f>J637-$J$1*J637*_xlfn.XLOOKUP(A638,'BBG Data'!A:A,'BBG Data'!F:F)</f>
        <v>11311946629.704565</v>
      </c>
      <c r="K638" s="2">
        <f>K637-K637*L638/360*_xlfn.XLOOKUP(A638,'BBG Data'!A:A,'BBG Data'!J:J)</f>
        <v>830876827.95950282</v>
      </c>
      <c r="L638" s="2">
        <v>90</v>
      </c>
      <c r="M638" s="2">
        <f>M637-M637*$M$1*_xlfn.XLOOKUP(A638,'BBG Data'!A:A,'BBG Data'!F:F)</f>
        <v>6279586075.9897776</v>
      </c>
      <c r="N638" s="2">
        <f>N637-N637*O638/360*_xlfn.XLOOKUP('Tether Assets'!A638,'BBG Data'!A:A,'BBG Data'!V:V)</f>
        <v>73891690934.138779</v>
      </c>
      <c r="O638">
        <v>90</v>
      </c>
      <c r="P638" s="2">
        <f>P637-P637*Q638/360*_xlfn.XLOOKUP(A638,'BBG Data'!A:A,'BBG Data'!AI:AI)</f>
        <v>115381859.02285348</v>
      </c>
      <c r="Q638" s="2">
        <v>250</v>
      </c>
      <c r="R638" s="21">
        <v>4735309369</v>
      </c>
      <c r="S638" s="2">
        <f>S637-S637*T638/360*_xlfn.XLOOKUP('Tether Assets'!A638,'BBG Data'!A:A,'BBG Data'!AB:AB)</f>
        <v>24134142.047619049</v>
      </c>
      <c r="T638" s="2">
        <v>150</v>
      </c>
      <c r="U638" s="21">
        <f t="shared" si="59"/>
        <v>3805605037</v>
      </c>
      <c r="V638" s="2">
        <f t="shared" si="56"/>
        <v>109450499138.39345</v>
      </c>
      <c r="W638" s="25">
        <f t="shared" si="57"/>
        <v>0.10426823763749606</v>
      </c>
      <c r="X638" s="2">
        <f t="shared" si="58"/>
        <v>0.67511515722470361</v>
      </c>
      <c r="Y638" s="13">
        <f>USDT_FinalReserves!G637/USDT_FinalReserves!$F637</f>
        <v>5.1576967171887318E-2</v>
      </c>
      <c r="Z638" s="2">
        <v>119056809819.51263</v>
      </c>
      <c r="AA638" s="2">
        <v>112916220647.862</v>
      </c>
    </row>
    <row r="639" spans="1:27" s="2" customFormat="1" x14ac:dyDescent="0.3">
      <c r="A639" s="1">
        <v>45470</v>
      </c>
      <c r="B639">
        <v>0</v>
      </c>
      <c r="C639" s="20">
        <v>75354.385553655055</v>
      </c>
      <c r="D639" s="20">
        <f>_xlfn.XLOOKUP(A639,'BBG Data'!A:A,'BBG Data'!B:B)</f>
        <v>61418.85</v>
      </c>
      <c r="E639" s="21">
        <f t="shared" si="54"/>
        <v>4628179703.1621065</v>
      </c>
      <c r="F639" s="21">
        <v>1637135.7922210712</v>
      </c>
      <c r="G639">
        <f>_xlfn.XLOOKUP(A639,'BBG Data'!A:A,'BBG Data'!C:C)</f>
        <v>2327.73</v>
      </c>
      <c r="H639" s="2">
        <f t="shared" si="55"/>
        <v>3810810097.6267543</v>
      </c>
      <c r="I639" s="21">
        <v>100264024</v>
      </c>
      <c r="J639" s="2">
        <f>J638-$J$1*J638*_xlfn.XLOOKUP(A639,'BBG Data'!A:A,'BBG Data'!F:F)</f>
        <v>11311946629.704565</v>
      </c>
      <c r="K639" s="2">
        <f>K638-K638*L639/360*_xlfn.XLOOKUP(A639,'BBG Data'!A:A,'BBG Data'!J:J)</f>
        <v>831504139.96461225</v>
      </c>
      <c r="L639" s="2">
        <v>90</v>
      </c>
      <c r="M639" s="2">
        <f>M638-M638*$M$1*_xlfn.XLOOKUP(A639,'BBG Data'!A:A,'BBG Data'!F:F)</f>
        <v>6279586075.9897776</v>
      </c>
      <c r="N639" s="2">
        <f>N638-N638*O639/360*_xlfn.XLOOKUP('Tether Assets'!A639,'BBG Data'!A:A,'BBG Data'!V:V)</f>
        <v>74002528470.539993</v>
      </c>
      <c r="O639">
        <v>90</v>
      </c>
      <c r="P639" s="2">
        <f>P638-P638*Q639/360*_xlfn.XLOOKUP(A639,'BBG Data'!A:A,'BBG Data'!AI:AI)</f>
        <v>117264826.86107361</v>
      </c>
      <c r="Q639" s="2">
        <v>250</v>
      </c>
      <c r="R639" s="21">
        <v>4735309369</v>
      </c>
      <c r="S639" s="2">
        <f>S638-S638*T639/360*_xlfn.XLOOKUP('Tether Assets'!A639,'BBG Data'!A:A,'BBG Data'!AB:AB)</f>
        <v>24128108.512107141</v>
      </c>
      <c r="T639" s="2">
        <v>150</v>
      </c>
      <c r="U639" s="21">
        <f t="shared" si="59"/>
        <v>3805605037</v>
      </c>
      <c r="V639" s="2">
        <f t="shared" si="56"/>
        <v>109647126482.36099</v>
      </c>
      <c r="W639" s="25">
        <f t="shared" si="57"/>
        <v>0.10408125611518379</v>
      </c>
      <c r="X639" s="2">
        <f t="shared" si="58"/>
        <v>0.67491534748468607</v>
      </c>
      <c r="Y639" s="13">
        <f>USDT_FinalReserves!G638/USDT_FinalReserves!$F638</f>
        <v>5.8542900508758294E-2</v>
      </c>
      <c r="Z639" s="2">
        <v>119758035463.38106</v>
      </c>
      <c r="AA639" s="2">
        <v>112747052708.12399</v>
      </c>
    </row>
    <row r="640" spans="1:27" s="2" customFormat="1" x14ac:dyDescent="0.3">
      <c r="A640" s="1">
        <v>45471</v>
      </c>
      <c r="B640">
        <v>0</v>
      </c>
      <c r="C640" s="20">
        <v>75354.385553655055</v>
      </c>
      <c r="D640" s="20">
        <f>_xlfn.XLOOKUP(A640,'BBG Data'!A:A,'BBG Data'!B:B)</f>
        <v>60118.16</v>
      </c>
      <c r="E640" s="21">
        <f t="shared" si="54"/>
        <v>4530167007.4163237</v>
      </c>
      <c r="F640" s="21">
        <v>1637135.7922210712</v>
      </c>
      <c r="G640">
        <f>_xlfn.XLOOKUP(A640,'BBG Data'!A:A,'BBG Data'!C:C)</f>
        <v>2326.75</v>
      </c>
      <c r="H640" s="2">
        <f t="shared" si="55"/>
        <v>3809205704.5503774</v>
      </c>
      <c r="I640" s="21">
        <v>100264024</v>
      </c>
      <c r="J640" s="2">
        <f>J639-$J$1*J639*_xlfn.XLOOKUP(A640,'BBG Data'!A:A,'BBG Data'!F:F)</f>
        <v>11312260850.444279</v>
      </c>
      <c r="K640" s="2">
        <f>K639-K639*L640/360*_xlfn.XLOOKUP(A640,'BBG Data'!A:A,'BBG Data'!J:J)</f>
        <v>832950957.16815054</v>
      </c>
      <c r="L640" s="2">
        <v>90</v>
      </c>
      <c r="M640" s="2">
        <f>M639-M639*$M$1*_xlfn.XLOOKUP(A640,'BBG Data'!A:A,'BBG Data'!F:F)</f>
        <v>6279934941.8828878</v>
      </c>
      <c r="N640" s="2">
        <f>N639-N639*O640/360*_xlfn.XLOOKUP('Tether Assets'!A640,'BBG Data'!A:A,'BBG Data'!V:V)</f>
        <v>74261537320.18689</v>
      </c>
      <c r="O640">
        <v>90</v>
      </c>
      <c r="P640" s="2">
        <f>P639-P639*Q640/360*_xlfn.XLOOKUP(A640,'BBG Data'!A:A,'BBG Data'!AI:AI)</f>
        <v>117346260.76861598</v>
      </c>
      <c r="Q640" s="2">
        <v>250</v>
      </c>
      <c r="R640" s="21">
        <v>4735309369</v>
      </c>
      <c r="S640" s="2">
        <f>S639-S639*T640/360*_xlfn.XLOOKUP('Tether Assets'!A640,'BBG Data'!A:A,'BBG Data'!AB:AB)</f>
        <v>24142183.242072541</v>
      </c>
      <c r="T640" s="2">
        <v>150</v>
      </c>
      <c r="U640" s="21">
        <f t="shared" si="59"/>
        <v>3805605037</v>
      </c>
      <c r="V640" s="2">
        <f t="shared" si="56"/>
        <v>109808723655.65959</v>
      </c>
      <c r="W640" s="25">
        <f t="shared" si="57"/>
        <v>0.10393094914964957</v>
      </c>
      <c r="X640" s="2">
        <f t="shared" si="58"/>
        <v>0.67628085317754638</v>
      </c>
      <c r="Y640" s="13">
        <f>USDT_FinalReserves!G639/USDT_FinalReserves!$F639</f>
        <v>5.823953696691006E-2</v>
      </c>
      <c r="Z640" s="2">
        <v>119593492693.17293</v>
      </c>
      <c r="AA640" s="2">
        <v>112628423054.467</v>
      </c>
    </row>
    <row r="641" spans="1:27" s="2" customFormat="1" x14ac:dyDescent="0.3">
      <c r="A641" s="1">
        <v>45472</v>
      </c>
      <c r="B641">
        <v>0</v>
      </c>
      <c r="C641" s="20">
        <v>75354.385553655055</v>
      </c>
      <c r="D641" s="20">
        <f>_xlfn.XLOOKUP(A641,'BBG Data'!A:A,'BBG Data'!B:B)</f>
        <v>60949.7</v>
      </c>
      <c r="E641" s="21">
        <f t="shared" si="54"/>
        <v>4592827193.1796093</v>
      </c>
      <c r="F641" s="21">
        <v>1637135.7922210712</v>
      </c>
      <c r="G641">
        <f>_xlfn.XLOOKUP(A641,'BBG Data'!A:A,'BBG Data'!C:C)</f>
        <v>2326.75</v>
      </c>
      <c r="H641" s="2">
        <f t="shared" si="55"/>
        <v>3809205704.5503774</v>
      </c>
      <c r="I641" s="21">
        <v>100264024</v>
      </c>
      <c r="J641" s="2">
        <f>J640-$J$1*J640*_xlfn.XLOOKUP(A641,'BBG Data'!A:A,'BBG Data'!F:F)</f>
        <v>11312260850.444279</v>
      </c>
      <c r="K641" s="2">
        <f>K640-K640*L641/360*_xlfn.XLOOKUP(A641,'BBG Data'!A:A,'BBG Data'!J:J)</f>
        <v>832950957.16815054</v>
      </c>
      <c r="L641" s="2">
        <v>90</v>
      </c>
      <c r="M641" s="2">
        <f>M640-M640*$M$1*_xlfn.XLOOKUP(A641,'BBG Data'!A:A,'BBG Data'!F:F)</f>
        <v>6279934941.8828878</v>
      </c>
      <c r="N641" s="2">
        <f>N640-N640*O641/360*_xlfn.XLOOKUP('Tether Assets'!A641,'BBG Data'!A:A,'BBG Data'!V:V)</f>
        <v>74261537320.18689</v>
      </c>
      <c r="O641">
        <v>90</v>
      </c>
      <c r="P641" s="2">
        <f>P640-P640*Q641/360*_xlfn.XLOOKUP(A641,'BBG Data'!A:A,'BBG Data'!AI:AI)</f>
        <v>117346260.76861598</v>
      </c>
      <c r="Q641" s="2">
        <v>250</v>
      </c>
      <c r="R641" s="21">
        <v>4735309369</v>
      </c>
      <c r="S641" s="2">
        <f>S640-S640*T641/360*_xlfn.XLOOKUP('Tether Assets'!A641,'BBG Data'!A:A,'BBG Data'!AB:AB)</f>
        <v>24142183.242072541</v>
      </c>
      <c r="T641" s="2">
        <v>150</v>
      </c>
      <c r="U641" s="21">
        <f t="shared" si="59"/>
        <v>3805605037</v>
      </c>
      <c r="V641" s="2">
        <f t="shared" si="56"/>
        <v>109871383841.42288</v>
      </c>
      <c r="W641" s="25">
        <f t="shared" si="57"/>
        <v>0.10387167682274713</v>
      </c>
      <c r="X641" s="2">
        <f t="shared" si="58"/>
        <v>0.67589516691050688</v>
      </c>
      <c r="Y641" s="13">
        <f>USDT_FinalReserves!G640/USDT_FinalReserves!$F640</f>
        <v>5.7389459081804442E-2</v>
      </c>
      <c r="Z641" s="2">
        <v>119459502121.84431</v>
      </c>
      <c r="AA641" s="2">
        <v>112603785912.89</v>
      </c>
    </row>
    <row r="642" spans="1:27" s="2" customFormat="1" x14ac:dyDescent="0.3">
      <c r="A642" s="18">
        <v>45473</v>
      </c>
      <c r="B642">
        <v>0</v>
      </c>
      <c r="C642" s="20">
        <v>75354.018862218261</v>
      </c>
      <c r="D642" s="20">
        <f>_xlfn.XLOOKUP(A642,'BBG Data'!A:A,'BBG Data'!B:B)</f>
        <v>61904.959999999999</v>
      </c>
      <c r="E642" s="21">
        <f t="shared" si="54"/>
        <v>4664787523.5048666</v>
      </c>
      <c r="F642" s="21">
        <v>1639340.0949822713</v>
      </c>
      <c r="G642">
        <f>_xlfn.XLOOKUP(A642,'BBG Data'!A:A,'BBG Data'!C:C)</f>
        <v>2326.75</v>
      </c>
      <c r="H642" s="2">
        <f t="shared" si="55"/>
        <v>3814334566</v>
      </c>
      <c r="I642" s="21">
        <v>109867228</v>
      </c>
      <c r="J642" s="2">
        <f>11286972273</f>
        <v>11286972273</v>
      </c>
      <c r="K642" s="2">
        <v>997373133</v>
      </c>
      <c r="L642" s="2">
        <v>90</v>
      </c>
      <c r="M642" s="2">
        <v>6355402510</v>
      </c>
      <c r="N642" s="2">
        <v>80948647984</v>
      </c>
      <c r="O642">
        <v>90</v>
      </c>
      <c r="P642" s="2">
        <v>72412344</v>
      </c>
      <c r="Q642" s="2">
        <v>360</v>
      </c>
      <c r="R642" s="21">
        <v>6571282257</v>
      </c>
      <c r="S642" s="2">
        <v>17377107</v>
      </c>
      <c r="T642" s="2">
        <v>180</v>
      </c>
      <c r="U642" s="21">
        <f>3528626010</f>
        <v>3528626010</v>
      </c>
      <c r="V642" s="2">
        <f t="shared" si="56"/>
        <v>118367082935.50487</v>
      </c>
      <c r="W642" s="25">
        <f t="shared" si="57"/>
        <v>9.6283858809039335E-2</v>
      </c>
      <c r="X642" s="2">
        <f t="shared" si="58"/>
        <v>0.68387803413307735</v>
      </c>
      <c r="Y642" s="13">
        <f>USDT_FinalReserves!G641/USDT_FinalReserves!$F641</f>
        <v>5.1005379844369932E-2</v>
      </c>
      <c r="Z642" s="2">
        <v>118680612944.39343</v>
      </c>
      <c r="AA642" s="2">
        <v>112627263201.002</v>
      </c>
    </row>
    <row r="643" spans="1:27" s="2" customFormat="1" x14ac:dyDescent="0.3">
      <c r="A643" s="1">
        <v>45474</v>
      </c>
      <c r="B643">
        <v>0</v>
      </c>
      <c r="C643" s="20">
        <v>75354.018862218261</v>
      </c>
      <c r="D643" s="20">
        <f>_xlfn.XLOOKUP(A643,'BBG Data'!A:A,'BBG Data'!B:B)</f>
        <v>63236.01</v>
      </c>
      <c r="E643" s="21">
        <f t="shared" si="54"/>
        <v>4765087490.3114223</v>
      </c>
      <c r="F643" s="21">
        <v>1639340.0949822713</v>
      </c>
      <c r="G643">
        <f>_xlfn.XLOOKUP(A643,'BBG Data'!A:A,'BBG Data'!C:C)</f>
        <v>2331.9</v>
      </c>
      <c r="H643" s="2">
        <f t="shared" si="55"/>
        <v>3822777167.4891586</v>
      </c>
      <c r="I643" s="21">
        <v>109867228</v>
      </c>
      <c r="J643" s="2">
        <f>J642-$J$1*J642*_xlfn.XLOOKUP(A643,'BBG Data'!A:A,'BBG Data'!F:F)</f>
        <v>11284777583.946917</v>
      </c>
      <c r="K643" s="2">
        <f>K642-K642*L643/360*_xlfn.XLOOKUP(A643,'BBG Data'!A:A,'BBG Data'!J:J)</f>
        <v>998298196.58085752</v>
      </c>
      <c r="L643" s="2">
        <v>90</v>
      </c>
      <c r="M643" s="2">
        <f>M642-M642*$M$1*_xlfn.XLOOKUP(A643,'BBG Data'!A:A,'BBG Data'!F:F)</f>
        <v>6352930964.5794449</v>
      </c>
      <c r="N643" s="2">
        <f>N642-N642*O643/360*_xlfn.XLOOKUP('Tether Assets'!A643,'BBG Data'!A:A,'BBG Data'!V:V)</f>
        <v>80887936498.011993</v>
      </c>
      <c r="O643">
        <v>90</v>
      </c>
      <c r="P643" s="2">
        <f>P642-P642*Q643/360*_xlfn.XLOOKUP(A643,'BBG Data'!A:A,'BBG Data'!AF:AF)</f>
        <v>72991642.752000004</v>
      </c>
      <c r="Q643" s="2">
        <v>360</v>
      </c>
      <c r="R643" s="21">
        <v>6571282257</v>
      </c>
      <c r="S643" s="2">
        <f>S642-S642*T643/360*_xlfn.XLOOKUP('Tether Assets'!A643,'BBG Data'!A:A,'BBG Data'!AB:AB)</f>
        <v>17515255.000649996</v>
      </c>
      <c r="T643" s="2">
        <v>180</v>
      </c>
      <c r="U643" s="21">
        <f t="shared" ref="U643:U706" si="60">3528626010</f>
        <v>3528626010</v>
      </c>
      <c r="V643" s="2">
        <f t="shared" si="56"/>
        <v>118412090293.67244</v>
      </c>
      <c r="W643" s="25">
        <f t="shared" si="57"/>
        <v>9.622872785783268E-2</v>
      </c>
      <c r="X643" s="2">
        <f t="shared" si="58"/>
        <v>0.68310538474072002</v>
      </c>
      <c r="Y643" s="13">
        <f>USDT_FinalReserves!G642/USDT_FinalReserves!$F642</f>
        <v>5.1366084065218684E-2</v>
      </c>
      <c r="Z643" s="2">
        <v>118829551318.01329</v>
      </c>
      <c r="AA643" s="2">
        <v>112725742595.58</v>
      </c>
    </row>
    <row r="644" spans="1:27" s="2" customFormat="1" x14ac:dyDescent="0.3">
      <c r="A644" s="1">
        <v>45475</v>
      </c>
      <c r="B644">
        <v>0</v>
      </c>
      <c r="C644" s="20">
        <v>75354.018862218261</v>
      </c>
      <c r="D644" s="20">
        <f>_xlfn.XLOOKUP(A644,'BBG Data'!A:A,'BBG Data'!B:B)</f>
        <v>61922.42</v>
      </c>
      <c r="E644" s="21">
        <f t="shared" ref="E644:E707" si="61">C644*D644</f>
        <v>4666103204.674201</v>
      </c>
      <c r="F644" s="21">
        <v>1639340.0949822713</v>
      </c>
      <c r="G644">
        <f>_xlfn.XLOOKUP(A644,'BBG Data'!A:A,'BBG Data'!C:C)</f>
        <v>2329.46</v>
      </c>
      <c r="H644" s="2">
        <f t="shared" ref="H644:H707" si="62">G644*F644</f>
        <v>3818777177.6574016</v>
      </c>
      <c r="I644" s="21">
        <v>109867228</v>
      </c>
      <c r="J644" s="2">
        <f>J643-$J$1*J643*_xlfn.XLOOKUP(A644,'BBG Data'!A:A,'BBG Data'!F:F)</f>
        <v>11286344914.16691</v>
      </c>
      <c r="K644" s="2">
        <f>K643-K643*L644/360*_xlfn.XLOOKUP(A644,'BBG Data'!A:A,'BBG Data'!J:J)</f>
        <v>998977039.35453248</v>
      </c>
      <c r="L644" s="2">
        <v>90</v>
      </c>
      <c r="M644" s="2">
        <f>M643-M643*$M$1*_xlfn.XLOOKUP(A644,'BBG Data'!A:A,'BBG Data'!F:F)</f>
        <v>6354695667.6251612</v>
      </c>
      <c r="N644" s="2">
        <f>N643-N643*O644/360*_xlfn.XLOOKUP('Tether Assets'!A644,'BBG Data'!A:A,'BBG Data'!V:V)</f>
        <v>80705938640.891464</v>
      </c>
      <c r="O644">
        <v>90</v>
      </c>
      <c r="P644" s="2">
        <f>P643-P643*Q644/360*_xlfn.XLOOKUP(A644,'BBG Data'!A:A,'BBG Data'!AF:AF)</f>
        <v>74743442.178048</v>
      </c>
      <c r="Q644" s="2">
        <v>360</v>
      </c>
      <c r="R644" s="21">
        <v>6571282257</v>
      </c>
      <c r="S644" s="2">
        <f>S643-S643*T644/360*_xlfn.XLOOKUP('Tether Assets'!A644,'BBG Data'!A:A,'BBG Data'!AB:AB)</f>
        <v>17728065.348907895</v>
      </c>
      <c r="T644" s="2">
        <v>180</v>
      </c>
      <c r="U644" s="21">
        <f t="shared" si="60"/>
        <v>3528626010</v>
      </c>
      <c r="V644" s="2">
        <f t="shared" ref="V644:V707" si="63">U644+S644+R644+P644+N644+M644+K644+J644+I644+H644+E644+B644</f>
        <v>118133083646.89664</v>
      </c>
      <c r="W644" s="25">
        <f t="shared" ref="W644:W707" si="64">(I644+J644)/V644</f>
        <v>9.6469268306163355E-2</v>
      </c>
      <c r="X644" s="2">
        <f t="shared" ref="X644:X707" si="65">N644/V644</f>
        <v>0.68317812546165269</v>
      </c>
      <c r="Y644" s="13">
        <f>USDT_FinalReserves!G643/USDT_FinalReserves!$F643</f>
        <v>4.876404491427265E-2</v>
      </c>
      <c r="Z644" s="2">
        <v>118544443663.41209</v>
      </c>
      <c r="AA644" s="2">
        <v>112763737088.272</v>
      </c>
    </row>
    <row r="645" spans="1:27" s="2" customFormat="1" x14ac:dyDescent="0.3">
      <c r="A645" s="1">
        <v>45476</v>
      </c>
      <c r="B645">
        <v>0</v>
      </c>
      <c r="C645" s="20">
        <v>75354.018862218261</v>
      </c>
      <c r="D645" s="20">
        <f>_xlfn.XLOOKUP(A645,'BBG Data'!A:A,'BBG Data'!B:B)</f>
        <v>59542.7</v>
      </c>
      <c r="E645" s="21">
        <f t="shared" si="61"/>
        <v>4486781738.907403</v>
      </c>
      <c r="F645" s="21">
        <v>1639340.0949822713</v>
      </c>
      <c r="G645">
        <f>_xlfn.XLOOKUP(A645,'BBG Data'!A:A,'BBG Data'!C:C)</f>
        <v>2356.1999999999998</v>
      </c>
      <c r="H645" s="2">
        <f t="shared" si="62"/>
        <v>3862613131.7972274</v>
      </c>
      <c r="I645" s="21">
        <v>109867228</v>
      </c>
      <c r="J645" s="2">
        <f>J644-$J$1*J644*_xlfn.XLOOKUP(A645,'BBG Data'!A:A,'BBG Data'!F:F)</f>
        <v>11286971933.328808</v>
      </c>
      <c r="K645" s="2">
        <f>K644-K644*L645/360*_xlfn.XLOOKUP(A645,'BBG Data'!A:A,'BBG Data'!J:J)</f>
        <v>999953539.4105016</v>
      </c>
      <c r="L645" s="2">
        <v>90</v>
      </c>
      <c r="M645" s="2">
        <f>M644-M644*$M$1*_xlfn.XLOOKUP(A645,'BBG Data'!A:A,'BBG Data'!F:F)</f>
        <v>6355401744.9215641</v>
      </c>
      <c r="N645" s="2">
        <f>N644-N644*O645/360*_xlfn.XLOOKUP('Tether Assets'!A645,'BBG Data'!A:A,'BBG Data'!V:V)</f>
        <v>80342761917.007462</v>
      </c>
      <c r="O645">
        <v>90</v>
      </c>
      <c r="P645" s="2">
        <f>P644-P644*Q645/360*_xlfn.XLOOKUP(A645,'BBG Data'!A:A,'BBG Data'!AF:AF)</f>
        <v>77508949.538635775</v>
      </c>
      <c r="Q645" s="2">
        <v>360</v>
      </c>
      <c r="R645" s="21">
        <v>6571282257</v>
      </c>
      <c r="S645" s="2">
        <f>S644-S644*T645/360*_xlfn.XLOOKUP('Tether Assets'!A645,'BBG Data'!A:A,'BBG Data'!AB:AB)</f>
        <v>17908005.212199315</v>
      </c>
      <c r="T645" s="2">
        <v>180</v>
      </c>
      <c r="U645" s="21">
        <f t="shared" si="60"/>
        <v>3528626010</v>
      </c>
      <c r="V645" s="2">
        <f t="shared" si="63"/>
        <v>117639676455.12383</v>
      </c>
      <c r="W645" s="25">
        <f t="shared" si="64"/>
        <v>9.6879212054585814E-2</v>
      </c>
      <c r="X645" s="2">
        <f t="shared" si="65"/>
        <v>0.68295633189416272</v>
      </c>
      <c r="Y645" s="13">
        <f>USDT_FinalReserves!G644/USDT_FinalReserves!$F644</f>
        <v>4.702508353067586E-2</v>
      </c>
      <c r="Z645" s="2">
        <v>118204341811.35031</v>
      </c>
      <c r="AA645" s="2">
        <v>112645772763.983</v>
      </c>
    </row>
    <row r="646" spans="1:27" s="2" customFormat="1" x14ac:dyDescent="0.3">
      <c r="A646" s="1">
        <v>45477</v>
      </c>
      <c r="B646">
        <v>0</v>
      </c>
      <c r="C646" s="20">
        <v>75354.018862218261</v>
      </c>
      <c r="D646" s="20">
        <f>_xlfn.XLOOKUP(A646,'BBG Data'!A:A,'BBG Data'!B:B)</f>
        <v>58329.01</v>
      </c>
      <c r="E646" s="21">
        <f t="shared" si="61"/>
        <v>4395325319.7545176</v>
      </c>
      <c r="F646" s="21">
        <v>1639340.0949822713</v>
      </c>
      <c r="G646">
        <f>_xlfn.XLOOKUP(A646,'BBG Data'!A:A,'BBG Data'!C:C)</f>
        <v>2356.69</v>
      </c>
      <c r="H646" s="2">
        <f t="shared" si="62"/>
        <v>3863416408.443769</v>
      </c>
      <c r="I646" s="21">
        <v>109867228</v>
      </c>
      <c r="J646" s="2">
        <f>J645-$J$1*J645*_xlfn.XLOOKUP(A646,'BBG Data'!A:A,'BBG Data'!F:F)</f>
        <v>11286971933.328808</v>
      </c>
      <c r="K646" s="2">
        <f>K645-K645*L646/360*_xlfn.XLOOKUP(A646,'BBG Data'!A:A,'BBG Data'!J:J)</f>
        <v>999953539.4105016</v>
      </c>
      <c r="L646" s="2">
        <v>90</v>
      </c>
      <c r="M646" s="2">
        <f>M645-M645*$M$1*_xlfn.XLOOKUP(A646,'BBG Data'!A:A,'BBG Data'!F:F)</f>
        <v>6355401744.9215641</v>
      </c>
      <c r="N646" s="2">
        <f>N645-N645*O646/360*_xlfn.XLOOKUP('Tether Assets'!A646,'BBG Data'!A:A,'BBG Data'!V:V)</f>
        <v>80342761917.007462</v>
      </c>
      <c r="O646">
        <v>90</v>
      </c>
      <c r="P646" s="2">
        <f>P645-P645*Q646/360*_xlfn.XLOOKUP(A646,'BBG Data'!A:A,'BBG Data'!AF:AF)</f>
        <v>77508949.538635775</v>
      </c>
      <c r="Q646" s="2">
        <v>360</v>
      </c>
      <c r="R646" s="21">
        <v>6571282257</v>
      </c>
      <c r="S646" s="2">
        <f>S645-S645*T646/360*_xlfn.XLOOKUP('Tether Assets'!A646,'BBG Data'!A:A,'BBG Data'!AB:AB)</f>
        <v>17908005.212199315</v>
      </c>
      <c r="T646" s="2">
        <v>180</v>
      </c>
      <c r="U646" s="21">
        <f t="shared" si="60"/>
        <v>3528626010</v>
      </c>
      <c r="V646" s="2">
        <f t="shared" si="63"/>
        <v>117549023312.61748</v>
      </c>
      <c r="W646" s="25">
        <f t="shared" si="64"/>
        <v>9.695392475545557E-2</v>
      </c>
      <c r="X646" s="2">
        <f t="shared" si="65"/>
        <v>0.68348302395791694</v>
      </c>
      <c r="Y646" s="13">
        <f>USDT_FinalReserves!G645/USDT_FinalReserves!$F645</f>
        <v>5.0273520556097268E-2</v>
      </c>
      <c r="Z646" s="2">
        <v>118479538298.67853</v>
      </c>
      <c r="AA646" s="2">
        <v>112523154794.543</v>
      </c>
    </row>
    <row r="647" spans="1:27" s="2" customFormat="1" x14ac:dyDescent="0.3">
      <c r="A647" s="1">
        <v>45478</v>
      </c>
      <c r="B647">
        <v>0</v>
      </c>
      <c r="C647" s="20">
        <v>75354.018862218261</v>
      </c>
      <c r="D647" s="20">
        <f>_xlfn.XLOOKUP(A647,'BBG Data'!A:A,'BBG Data'!B:B)</f>
        <v>56354.49</v>
      </c>
      <c r="E647" s="21">
        <f t="shared" si="61"/>
        <v>4246537302.4306903</v>
      </c>
      <c r="F647" s="21">
        <v>1639340.0949822713</v>
      </c>
      <c r="G647">
        <f>_xlfn.XLOOKUP(A647,'BBG Data'!A:A,'BBG Data'!C:C)</f>
        <v>2392.16</v>
      </c>
      <c r="H647" s="2">
        <f t="shared" si="62"/>
        <v>3921563801.6127901</v>
      </c>
      <c r="I647" s="21">
        <v>109867228</v>
      </c>
      <c r="J647" s="2">
        <f>J646-$J$1*J646*_xlfn.XLOOKUP(A647,'BBG Data'!A:A,'BBG Data'!F:F)</f>
        <v>11287285460.326956</v>
      </c>
      <c r="K647" s="2">
        <f>K646-K646*L647/360*_xlfn.XLOOKUP(A647,'BBG Data'!A:A,'BBG Data'!J:J)</f>
        <v>1001795953.8068655</v>
      </c>
      <c r="L647" s="2">
        <v>90</v>
      </c>
      <c r="M647" s="2">
        <f>M646-M646*$M$1*_xlfn.XLOOKUP(A647,'BBG Data'!A:A,'BBG Data'!F:F)</f>
        <v>6355754822.7962818</v>
      </c>
      <c r="N647" s="2">
        <f>N646-N646*O647/360*_xlfn.XLOOKUP('Tether Assets'!A647,'BBG Data'!A:A,'BBG Data'!V:V)</f>
        <v>80503447440.841476</v>
      </c>
      <c r="O647">
        <v>90</v>
      </c>
      <c r="P647" s="2">
        <f>P646-P646*Q647/360*_xlfn.XLOOKUP(A647,'BBG Data'!A:A,'BBG Data'!AF:AF)</f>
        <v>81151870.166951701</v>
      </c>
      <c r="Q647" s="2">
        <v>360</v>
      </c>
      <c r="R647" s="21">
        <v>6571282257</v>
      </c>
      <c r="S647" s="2">
        <f>S646-S646*T647/360*_xlfn.XLOOKUP('Tether Assets'!A647,'BBG Data'!A:A,'BBG Data'!AB:AB)</f>
        <v>18367345.545892224</v>
      </c>
      <c r="T647" s="2">
        <v>180</v>
      </c>
      <c r="U647" s="21">
        <f t="shared" si="60"/>
        <v>3528626010</v>
      </c>
      <c r="V647" s="2">
        <f t="shared" si="63"/>
        <v>117625679492.52791</v>
      </c>
      <c r="W647" s="25">
        <f t="shared" si="64"/>
        <v>9.6893405738420854E-2</v>
      </c>
      <c r="X647" s="2">
        <f t="shared" si="65"/>
        <v>0.68440367603534569</v>
      </c>
      <c r="Y647" s="13">
        <f>USDT_FinalReserves!G646/USDT_FinalReserves!$F646</f>
        <v>5.1623835802716296E-2</v>
      </c>
      <c r="Z647" s="2">
        <v>118644385468.16577</v>
      </c>
      <c r="AA647" s="2">
        <v>112519507193.843</v>
      </c>
    </row>
    <row r="648" spans="1:27" s="2" customFormat="1" x14ac:dyDescent="0.3">
      <c r="A648" s="1">
        <v>45479</v>
      </c>
      <c r="B648">
        <v>0</v>
      </c>
      <c r="C648" s="20">
        <v>75354.018862218261</v>
      </c>
      <c r="D648" s="20">
        <f>_xlfn.XLOOKUP(A648,'BBG Data'!A:A,'BBG Data'!B:B)</f>
        <v>57989.71</v>
      </c>
      <c r="E648" s="21">
        <f t="shared" si="61"/>
        <v>4369757701.1545668</v>
      </c>
      <c r="F648" s="21">
        <v>1639340.0949822713</v>
      </c>
      <c r="G648">
        <f>_xlfn.XLOOKUP(A648,'BBG Data'!A:A,'BBG Data'!C:C)</f>
        <v>2392.16</v>
      </c>
      <c r="H648" s="2">
        <f t="shared" si="62"/>
        <v>3921563801.6127901</v>
      </c>
      <c r="I648" s="21">
        <v>109867228</v>
      </c>
      <c r="J648" s="2">
        <f>J647-$J$1*J647*_xlfn.XLOOKUP(A648,'BBG Data'!A:A,'BBG Data'!F:F)</f>
        <v>11287285460.326956</v>
      </c>
      <c r="K648" s="2">
        <f>K647-K647*L648/360*_xlfn.XLOOKUP(A648,'BBG Data'!A:A,'BBG Data'!J:J)</f>
        <v>1001795953.8068655</v>
      </c>
      <c r="L648" s="2">
        <v>90</v>
      </c>
      <c r="M648" s="2">
        <f>M647-M647*$M$1*_xlfn.XLOOKUP(A648,'BBG Data'!A:A,'BBG Data'!F:F)</f>
        <v>6355754822.7962818</v>
      </c>
      <c r="N648" s="2">
        <f>N647-N647*O648/360*_xlfn.XLOOKUP('Tether Assets'!A648,'BBG Data'!A:A,'BBG Data'!V:V)</f>
        <v>80503447440.841476</v>
      </c>
      <c r="O648">
        <v>90</v>
      </c>
      <c r="P648" s="2">
        <f>P647-P647*Q648/360*_xlfn.XLOOKUP(A648,'BBG Data'!A:A,'BBG Data'!AF:AF)</f>
        <v>81151870.166951701</v>
      </c>
      <c r="Q648" s="2">
        <v>360</v>
      </c>
      <c r="R648" s="21">
        <v>6571282257</v>
      </c>
      <c r="S648" s="2">
        <f>S647-S647*T648/360*_xlfn.XLOOKUP('Tether Assets'!A648,'BBG Data'!A:A,'BBG Data'!AB:AB)</f>
        <v>18367345.545892224</v>
      </c>
      <c r="T648" s="2">
        <v>180</v>
      </c>
      <c r="U648" s="21">
        <f t="shared" si="60"/>
        <v>3528626010</v>
      </c>
      <c r="V648" s="2">
        <f t="shared" si="63"/>
        <v>117748899891.25179</v>
      </c>
      <c r="W648" s="25">
        <f t="shared" si="64"/>
        <v>9.6792009936847931E-2</v>
      </c>
      <c r="X648" s="2">
        <f t="shared" si="65"/>
        <v>0.68368746982087536</v>
      </c>
      <c r="Y648" s="13">
        <f>USDT_FinalReserves!G647/USDT_FinalReserves!$F647</f>
        <v>5.199847188676187E-2</v>
      </c>
      <c r="Z648" s="2">
        <v>118486884888.16525</v>
      </c>
      <c r="AA648" s="2">
        <v>112325747935.358</v>
      </c>
    </row>
    <row r="649" spans="1:27" s="2" customFormat="1" x14ac:dyDescent="0.3">
      <c r="A649" s="1">
        <v>45480</v>
      </c>
      <c r="B649">
        <v>0</v>
      </c>
      <c r="C649" s="20">
        <v>75354.018862218261</v>
      </c>
      <c r="D649" s="20">
        <f>_xlfn.XLOOKUP(A649,'BBG Data'!A:A,'BBG Data'!B:B)</f>
        <v>57264.42</v>
      </c>
      <c r="E649" s="21">
        <f t="shared" si="61"/>
        <v>4315104184.8139887</v>
      </c>
      <c r="F649" s="21">
        <v>1639340.0949822713</v>
      </c>
      <c r="G649">
        <f>_xlfn.XLOOKUP(A649,'BBG Data'!A:A,'BBG Data'!C:C)</f>
        <v>2392.16</v>
      </c>
      <c r="H649" s="2">
        <f t="shared" si="62"/>
        <v>3921563801.6127901</v>
      </c>
      <c r="I649" s="21">
        <v>109867228</v>
      </c>
      <c r="J649" s="2">
        <f>J648-$J$1*J648*_xlfn.XLOOKUP(A649,'BBG Data'!A:A,'BBG Data'!F:F)</f>
        <v>11287285460.326956</v>
      </c>
      <c r="K649" s="2">
        <f>K648-K648*L649/360*_xlfn.XLOOKUP(A649,'BBG Data'!A:A,'BBG Data'!J:J)</f>
        <v>1001795953.8068655</v>
      </c>
      <c r="L649" s="2">
        <v>90</v>
      </c>
      <c r="M649" s="2">
        <f>M648-M648*$M$1*_xlfn.XLOOKUP(A649,'BBG Data'!A:A,'BBG Data'!F:F)</f>
        <v>6355754822.7962818</v>
      </c>
      <c r="N649" s="2">
        <f>N648-N648*O649/360*_xlfn.XLOOKUP('Tether Assets'!A649,'BBG Data'!A:A,'BBG Data'!V:V)</f>
        <v>80503447440.841476</v>
      </c>
      <c r="O649">
        <v>90</v>
      </c>
      <c r="P649" s="2">
        <f>P648-P648*Q649/360*_xlfn.XLOOKUP(A649,'BBG Data'!A:A,'BBG Data'!AF:AF)</f>
        <v>81151870.166951701</v>
      </c>
      <c r="Q649" s="2">
        <v>360</v>
      </c>
      <c r="R649" s="21">
        <v>6571282257</v>
      </c>
      <c r="S649" s="2">
        <f>S648-S648*T649/360*_xlfn.XLOOKUP('Tether Assets'!A649,'BBG Data'!A:A,'BBG Data'!AB:AB)</f>
        <v>18367345.545892224</v>
      </c>
      <c r="T649" s="2">
        <v>180</v>
      </c>
      <c r="U649" s="21">
        <f t="shared" si="60"/>
        <v>3528626010</v>
      </c>
      <c r="V649" s="2">
        <f t="shared" si="63"/>
        <v>117694246374.91121</v>
      </c>
      <c r="W649" s="25">
        <f t="shared" si="64"/>
        <v>9.6836957110220112E-2</v>
      </c>
      <c r="X649" s="2">
        <f t="shared" si="65"/>
        <v>0.68400495283686469</v>
      </c>
      <c r="Y649" s="13">
        <f>USDT_FinalReserves!G648/USDT_FinalReserves!$F648</f>
        <v>5.0564696509565514E-2</v>
      </c>
      <c r="Z649" s="2">
        <v>118171334099.15631</v>
      </c>
      <c r="AA649" s="2">
        <v>112196036454.302</v>
      </c>
    </row>
    <row r="650" spans="1:27" s="2" customFormat="1" x14ac:dyDescent="0.3">
      <c r="A650" s="1">
        <v>45481</v>
      </c>
      <c r="B650">
        <v>0</v>
      </c>
      <c r="C650" s="20">
        <v>75354.018862218261</v>
      </c>
      <c r="D650" s="20">
        <f>_xlfn.XLOOKUP(A650,'BBG Data'!A:A,'BBG Data'!B:B)</f>
        <v>56258.41</v>
      </c>
      <c r="E650" s="21">
        <f t="shared" si="61"/>
        <v>4239297288.2984085</v>
      </c>
      <c r="F650" s="21">
        <v>1639340.0949822713</v>
      </c>
      <c r="G650">
        <f>_xlfn.XLOOKUP(A650,'BBG Data'!A:A,'BBG Data'!C:C)</f>
        <v>2359.13</v>
      </c>
      <c r="H650" s="2">
        <f t="shared" si="62"/>
        <v>3867416398.275526</v>
      </c>
      <c r="I650" s="21">
        <v>109867228</v>
      </c>
      <c r="J650" s="2">
        <f>J649-$J$1*J649*_xlfn.XLOOKUP(A650,'BBG Data'!A:A,'BBG Data'!F:F)</f>
        <v>11287285460.326956</v>
      </c>
      <c r="K650" s="2">
        <f>K649-K649*L650/360*_xlfn.XLOOKUP(A650,'BBG Data'!A:A,'BBG Data'!J:J)</f>
        <v>1002361968.5207663</v>
      </c>
      <c r="L650" s="2">
        <v>90</v>
      </c>
      <c r="M650" s="2">
        <f>M649-M649*$M$1*_xlfn.XLOOKUP(A650,'BBG Data'!A:A,'BBG Data'!F:F)</f>
        <v>6355754822.7962818</v>
      </c>
      <c r="N650" s="2">
        <f>N649-N649*O650/360*_xlfn.XLOOKUP('Tether Assets'!A650,'BBG Data'!A:A,'BBG Data'!V:V)</f>
        <v>80604076750.142532</v>
      </c>
      <c r="O650">
        <v>90</v>
      </c>
      <c r="P650" s="2">
        <f>P649-P649*Q650/360*_xlfn.XLOOKUP(A650,'BBG Data'!A:A,'BBG Data'!AF:AF)</f>
        <v>80340351.465282202</v>
      </c>
      <c r="Q650" s="2">
        <v>360</v>
      </c>
      <c r="R650" s="21">
        <v>6571282257</v>
      </c>
      <c r="S650" s="2">
        <f>S649-S649*T650/360*_xlfn.XLOOKUP('Tether Assets'!A650,'BBG Data'!A:A,'BBG Data'!AB:AB)</f>
        <v>18072549.649880655</v>
      </c>
      <c r="T650" s="2">
        <v>180</v>
      </c>
      <c r="U650" s="21">
        <f t="shared" si="60"/>
        <v>3528626010</v>
      </c>
      <c r="V650" s="2">
        <f t="shared" si="63"/>
        <v>117664381084.47562</v>
      </c>
      <c r="W650" s="25">
        <f t="shared" si="64"/>
        <v>9.6861536033955073E-2</v>
      </c>
      <c r="X650" s="2">
        <f t="shared" si="65"/>
        <v>0.68503378853685448</v>
      </c>
      <c r="Y650" s="13">
        <f>USDT_FinalReserves!G649/USDT_FinalReserves!$F649</f>
        <v>5.0764508310507779E-2</v>
      </c>
      <c r="Z650" s="2">
        <v>118123252524.92581</v>
      </c>
      <c r="AA650" s="2">
        <v>112126783690.46001</v>
      </c>
    </row>
    <row r="651" spans="1:27" s="2" customFormat="1" x14ac:dyDescent="0.3">
      <c r="A651" s="1">
        <v>45482</v>
      </c>
      <c r="B651">
        <v>0</v>
      </c>
      <c r="C651" s="20">
        <v>75354.018862218261</v>
      </c>
      <c r="D651" s="20">
        <f>_xlfn.XLOOKUP(A651,'BBG Data'!A:A,'BBG Data'!B:B)</f>
        <v>57928.24</v>
      </c>
      <c r="E651" s="21">
        <f t="shared" si="61"/>
        <v>4365125689.6151066</v>
      </c>
      <c r="F651" s="21">
        <v>1639340.0949822713</v>
      </c>
      <c r="G651">
        <f>_xlfn.XLOOKUP(A651,'BBG Data'!A:A,'BBG Data'!C:C)</f>
        <v>2364.09</v>
      </c>
      <c r="H651" s="2">
        <f t="shared" si="62"/>
        <v>3875547525.1466379</v>
      </c>
      <c r="I651" s="21">
        <v>109867228</v>
      </c>
      <c r="J651" s="2">
        <f>J650-$J$1*J650*_xlfn.XLOOKUP(A651,'BBG Data'!A:A,'BBG Data'!F:F)</f>
        <v>11286658388.912493</v>
      </c>
      <c r="K651" s="2">
        <f>K650-K650*L651/360*_xlfn.XLOOKUP(A651,'BBG Data'!A:A,'BBG Data'!J:J)</f>
        <v>1002509816.9111233</v>
      </c>
      <c r="L651" s="2">
        <v>90</v>
      </c>
      <c r="M651" s="2">
        <f>M650-M650*$M$1*_xlfn.XLOOKUP(A651,'BBG Data'!A:A,'BBG Data'!F:F)</f>
        <v>6355048627.8159714</v>
      </c>
      <c r="N651" s="2">
        <f>N650-N650*O651/360*_xlfn.XLOOKUP('Tether Assets'!A651,'BBG Data'!A:A,'BBG Data'!V:V)</f>
        <v>80946644076.330643</v>
      </c>
      <c r="O651">
        <v>90</v>
      </c>
      <c r="P651" s="2">
        <f>P650-P650*Q651/360*_xlfn.XLOOKUP(A651,'BBG Data'!A:A,'BBG Data'!AF:AF)</f>
        <v>78331842.678650111</v>
      </c>
      <c r="Q651" s="2">
        <v>360</v>
      </c>
      <c r="R651" s="21">
        <v>6571282257</v>
      </c>
      <c r="S651" s="2">
        <f>S650-S650*T651/360*_xlfn.XLOOKUP('Tether Assets'!A651,'BBG Data'!A:A,'BBG Data'!AB:AB)</f>
        <v>18352674.169453803</v>
      </c>
      <c r="T651" s="2">
        <v>180</v>
      </c>
      <c r="U651" s="21">
        <f t="shared" si="60"/>
        <v>3528626010</v>
      </c>
      <c r="V651" s="2">
        <f t="shared" si="63"/>
        <v>118137994136.58008</v>
      </c>
      <c r="W651" s="25">
        <f t="shared" si="64"/>
        <v>9.646791195503876E-2</v>
      </c>
      <c r="X651" s="2">
        <f t="shared" si="65"/>
        <v>0.68518722251833497</v>
      </c>
      <c r="Y651" s="13">
        <f>USDT_FinalReserves!G650/USDT_FinalReserves!$F650</f>
        <v>5.480988187411507E-2</v>
      </c>
      <c r="Z651" s="2">
        <v>118677700685.3295</v>
      </c>
      <c r="AA651" s="2">
        <v>112172989929.675</v>
      </c>
    </row>
    <row r="652" spans="1:27" s="2" customFormat="1" x14ac:dyDescent="0.3">
      <c r="A652" s="1">
        <v>45483</v>
      </c>
      <c r="B652">
        <v>0</v>
      </c>
      <c r="C652" s="20">
        <v>75354.018862218261</v>
      </c>
      <c r="D652" s="20">
        <f>_xlfn.XLOOKUP(A652,'BBG Data'!A:A,'BBG Data'!B:B)</f>
        <v>57404.959999999999</v>
      </c>
      <c r="E652" s="21">
        <f t="shared" si="61"/>
        <v>4325694438.6248846</v>
      </c>
      <c r="F652" s="21">
        <v>1639340.0949822713</v>
      </c>
      <c r="G652">
        <f>_xlfn.XLOOKUP(A652,'BBG Data'!A:A,'BBG Data'!C:C)</f>
        <v>2371.2600000000002</v>
      </c>
      <c r="H652" s="2">
        <f t="shared" si="62"/>
        <v>3887301593.6276612</v>
      </c>
      <c r="I652" s="21">
        <v>109867228</v>
      </c>
      <c r="J652" s="2">
        <f>J651-$J$1*J651*_xlfn.XLOOKUP(A652,'BBG Data'!A:A,'BBG Data'!F:F)</f>
        <v>11286658388.912493</v>
      </c>
      <c r="K652" s="2">
        <f>K651-K651*L652/360*_xlfn.XLOOKUP(A652,'BBG Data'!A:A,'BBG Data'!J:J)</f>
        <v>1002497285.5384117</v>
      </c>
      <c r="L652" s="2">
        <v>90</v>
      </c>
      <c r="M652" s="2">
        <f>M651-M651*$M$1*_xlfn.XLOOKUP(A652,'BBG Data'!A:A,'BBG Data'!F:F)</f>
        <v>6355048627.8159714</v>
      </c>
      <c r="N652" s="2">
        <f>N651-N651*O652/360*_xlfn.XLOOKUP('Tether Assets'!A652,'BBG Data'!A:A,'BBG Data'!V:V)</f>
        <v>80663330822.063477</v>
      </c>
      <c r="O652">
        <v>90</v>
      </c>
      <c r="P652" s="2">
        <f>P651-P651*Q652/360*_xlfn.XLOOKUP(A652,'BBG Data'!A:A,'BBG Data'!AF:AF)</f>
        <v>81073457.172402874</v>
      </c>
      <c r="Q652" s="2">
        <v>360</v>
      </c>
      <c r="R652" s="21">
        <v>6571282257</v>
      </c>
      <c r="S652" s="2">
        <f>S651-S651*T652/360*_xlfn.XLOOKUP('Tether Assets'!A652,'BBG Data'!A:A,'BBG Data'!AB:AB)</f>
        <v>18487566.324599292</v>
      </c>
      <c r="T652" s="2">
        <v>180</v>
      </c>
      <c r="U652" s="21">
        <f t="shared" si="60"/>
        <v>3528626010</v>
      </c>
      <c r="V652" s="2">
        <f t="shared" si="63"/>
        <v>117829867675.0799</v>
      </c>
      <c r="W652" s="25">
        <f t="shared" si="64"/>
        <v>9.6720176656217779E-2</v>
      </c>
      <c r="X652" s="2">
        <f t="shared" si="65"/>
        <v>0.68457456851683407</v>
      </c>
      <c r="Y652" s="13">
        <f>USDT_FinalReserves!G651/USDT_FinalReserves!$F651</f>
        <v>4.8523747979199741E-2</v>
      </c>
      <c r="Z652" s="2">
        <v>117990293668.08913</v>
      </c>
      <c r="AA652" s="2">
        <v>112264962394.147</v>
      </c>
    </row>
    <row r="653" spans="1:27" s="2" customFormat="1" x14ac:dyDescent="0.3">
      <c r="A653" s="1">
        <v>45484</v>
      </c>
      <c r="B653">
        <v>0</v>
      </c>
      <c r="C653" s="20">
        <v>75354.018862218261</v>
      </c>
      <c r="D653" s="20">
        <f>_xlfn.XLOOKUP(A653,'BBG Data'!A:A,'BBG Data'!B:B)</f>
        <v>57553.71</v>
      </c>
      <c r="E653" s="21">
        <f t="shared" si="61"/>
        <v>4336903348.9306393</v>
      </c>
      <c r="F653" s="21">
        <v>1639340.0949822713</v>
      </c>
      <c r="G653">
        <f>_xlfn.XLOOKUP(A653,'BBG Data'!A:A,'BBG Data'!C:C)</f>
        <v>2415.48</v>
      </c>
      <c r="H653" s="2">
        <f t="shared" si="62"/>
        <v>3959793212.6277766</v>
      </c>
      <c r="I653" s="21">
        <v>109867228</v>
      </c>
      <c r="J653" s="2">
        <f>J652-$J$1*J652*_xlfn.XLOOKUP(A653,'BBG Data'!A:A,'BBG Data'!F:F)</f>
        <v>11286658388.912493</v>
      </c>
      <c r="K653" s="2">
        <f>K652-K652*L653/360*_xlfn.XLOOKUP(A653,'BBG Data'!A:A,'BBG Data'!J:J)</f>
        <v>1003178983.6925778</v>
      </c>
      <c r="L653" s="2">
        <v>90</v>
      </c>
      <c r="M653" s="2">
        <f>M652-M652*$M$1*_xlfn.XLOOKUP(A653,'BBG Data'!A:A,'BBG Data'!F:F)</f>
        <v>6355048627.8159714</v>
      </c>
      <c r="N653" s="2">
        <f>N652-N652*O653/360*_xlfn.XLOOKUP('Tether Assets'!A653,'BBG Data'!A:A,'BBG Data'!V:V)</f>
        <v>81227974137.817917</v>
      </c>
      <c r="O653">
        <v>90</v>
      </c>
      <c r="P653" s="2">
        <f>P652-P652*Q653/360*_xlfn.XLOOKUP(A653,'BBG Data'!A:A,'BBG Data'!AF:AF)</f>
        <v>89180802.889643133</v>
      </c>
      <c r="Q653" s="2">
        <v>360</v>
      </c>
      <c r="R653" s="21">
        <v>6571282257</v>
      </c>
      <c r="S653" s="2">
        <f>S652-S652*T653/360*_xlfn.XLOOKUP('Tether Assets'!A653,'BBG Data'!A:A,'BBG Data'!AB:AB)</f>
        <v>18824040.031706996</v>
      </c>
      <c r="T653" s="2">
        <v>180</v>
      </c>
      <c r="U653" s="21">
        <f t="shared" si="60"/>
        <v>3528626010</v>
      </c>
      <c r="V653" s="2">
        <f t="shared" si="63"/>
        <v>118487337037.71872</v>
      </c>
      <c r="W653" s="25">
        <f t="shared" si="64"/>
        <v>9.6183490167262131E-2</v>
      </c>
      <c r="X653" s="2">
        <f t="shared" si="65"/>
        <v>0.68554139343987597</v>
      </c>
      <c r="Y653" s="13">
        <f>USDT_FinalReserves!G652/USDT_FinalReserves!$F652</f>
        <v>5.6271215870904855E-2</v>
      </c>
      <c r="Z653" s="2">
        <v>118972962144.87103</v>
      </c>
      <c r="AA653" s="2">
        <v>112278208909.216</v>
      </c>
    </row>
    <row r="654" spans="1:27" s="2" customFormat="1" x14ac:dyDescent="0.3">
      <c r="A654" s="1">
        <v>45485</v>
      </c>
      <c r="B654">
        <v>0</v>
      </c>
      <c r="C654" s="20">
        <v>75354.018862218261</v>
      </c>
      <c r="D654" s="20">
        <f>_xlfn.XLOOKUP(A654,'BBG Data'!A:A,'BBG Data'!B:B)</f>
        <v>57558.83</v>
      </c>
      <c r="E654" s="21">
        <f t="shared" si="61"/>
        <v>4337289161.5072145</v>
      </c>
      <c r="F654" s="21">
        <v>1639340.0949822713</v>
      </c>
      <c r="G654">
        <f>_xlfn.XLOOKUP(A654,'BBG Data'!A:A,'BBG Data'!C:C)</f>
        <v>2411.4299999999998</v>
      </c>
      <c r="H654" s="2">
        <f t="shared" si="62"/>
        <v>3953153885.2430983</v>
      </c>
      <c r="I654" s="21">
        <v>109867228</v>
      </c>
      <c r="J654" s="2">
        <f>J653-$J$1*J653*_xlfn.XLOOKUP(A654,'BBG Data'!A:A,'BBG Data'!F:F)</f>
        <v>11286658388.912493</v>
      </c>
      <c r="K654" s="2">
        <f>K653-K653*L654/360*_xlfn.XLOOKUP(A654,'BBG Data'!A:A,'BBG Data'!J:J)</f>
        <v>1007006111.5153651</v>
      </c>
      <c r="L654" s="2">
        <v>90</v>
      </c>
      <c r="M654" s="2">
        <f>M653-M653*$M$1*_xlfn.XLOOKUP(A654,'BBG Data'!A:A,'BBG Data'!F:F)</f>
        <v>6355048627.8159714</v>
      </c>
      <c r="N654" s="2">
        <f>N653-N653*O654/360*_xlfn.XLOOKUP('Tether Assets'!A654,'BBG Data'!A:A,'BBG Data'!V:V)</f>
        <v>81349816099.024643</v>
      </c>
      <c r="O654">
        <v>90</v>
      </c>
      <c r="P654" s="2">
        <f>P653-P653*Q654/360*_xlfn.XLOOKUP(A654,'BBG Data'!A:A,'BBG Data'!AF:AF)</f>
        <v>92658854.202339187</v>
      </c>
      <c r="Q654" s="2">
        <v>360</v>
      </c>
      <c r="R654" s="21">
        <v>6571282257</v>
      </c>
      <c r="S654" s="2">
        <f>S653-S653*T654/360*_xlfn.XLOOKUP('Tether Assets'!A654,'BBG Data'!A:A,'BBG Data'!AB:AB)</f>
        <v>19144989.914247606</v>
      </c>
      <c r="T654" s="2">
        <v>180</v>
      </c>
      <c r="U654" s="21">
        <f t="shared" si="60"/>
        <v>3528626010</v>
      </c>
      <c r="V654" s="2">
        <f t="shared" si="63"/>
        <v>118610551613.13539</v>
      </c>
      <c r="W654" s="25">
        <f t="shared" si="64"/>
        <v>9.6083573189034877E-2</v>
      </c>
      <c r="X654" s="2">
        <f t="shared" si="65"/>
        <v>0.68585648572277313</v>
      </c>
      <c r="Y654" s="13">
        <f>USDT_FinalReserves!G653/USDT_FinalReserves!$F653</f>
        <v>5.1991210932792478E-2</v>
      </c>
      <c r="Z654" s="2">
        <v>118604212430.60005</v>
      </c>
      <c r="AA654" s="2">
        <v>112437835804.603</v>
      </c>
    </row>
    <row r="655" spans="1:27" s="2" customFormat="1" x14ac:dyDescent="0.3">
      <c r="A655" s="1">
        <v>45486</v>
      </c>
      <c r="B655">
        <v>0</v>
      </c>
      <c r="C655" s="20">
        <v>75354.018862218261</v>
      </c>
      <c r="D655" s="20">
        <f>_xlfn.XLOOKUP(A655,'BBG Data'!A:A,'BBG Data'!B:B)</f>
        <v>58607.75</v>
      </c>
      <c r="E655" s="21">
        <f t="shared" si="61"/>
        <v>4416329498.9721727</v>
      </c>
      <c r="F655" s="21">
        <v>1639340.0949822713</v>
      </c>
      <c r="G655">
        <f>_xlfn.XLOOKUP(A655,'BBG Data'!A:A,'BBG Data'!C:C)</f>
        <v>2411.4299999999998</v>
      </c>
      <c r="H655" s="2">
        <f t="shared" si="62"/>
        <v>3953153885.2430983</v>
      </c>
      <c r="I655" s="21">
        <v>109867228</v>
      </c>
      <c r="J655" s="2">
        <f>J654-$J$1*J654*_xlfn.XLOOKUP(A655,'BBG Data'!A:A,'BBG Data'!F:F)</f>
        <v>11286658388.912493</v>
      </c>
      <c r="K655" s="2">
        <f>K654-K654*L655/360*_xlfn.XLOOKUP(A655,'BBG Data'!A:A,'BBG Data'!J:J)</f>
        <v>1007006111.5153651</v>
      </c>
      <c r="L655" s="2">
        <v>90</v>
      </c>
      <c r="M655" s="2">
        <f>M654-M654*$M$1*_xlfn.XLOOKUP(A655,'BBG Data'!A:A,'BBG Data'!F:F)</f>
        <v>6355048627.8159714</v>
      </c>
      <c r="N655" s="2">
        <f>N654-N654*O655/360*_xlfn.XLOOKUP('Tether Assets'!A655,'BBG Data'!A:A,'BBG Data'!V:V)</f>
        <v>81349816099.024643</v>
      </c>
      <c r="O655">
        <v>90</v>
      </c>
      <c r="P655" s="2">
        <f>P654-P654*Q655/360*_xlfn.XLOOKUP(A655,'BBG Data'!A:A,'BBG Data'!AF:AF)</f>
        <v>92658854.202339187</v>
      </c>
      <c r="Q655" s="2">
        <v>360</v>
      </c>
      <c r="R655" s="21">
        <v>6571282257</v>
      </c>
      <c r="S655" s="2">
        <f>S654-S654*T655/360*_xlfn.XLOOKUP('Tether Assets'!A655,'BBG Data'!A:A,'BBG Data'!AB:AB)</f>
        <v>19144989.914247606</v>
      </c>
      <c r="T655" s="2">
        <v>180</v>
      </c>
      <c r="U655" s="21">
        <f t="shared" si="60"/>
        <v>3528626010</v>
      </c>
      <c r="V655" s="2">
        <f t="shared" si="63"/>
        <v>118689591950.60034</v>
      </c>
      <c r="W655" s="25">
        <f t="shared" si="64"/>
        <v>9.6019587140006579E-2</v>
      </c>
      <c r="X655" s="2">
        <f t="shared" si="65"/>
        <v>0.68539974535326698</v>
      </c>
      <c r="Y655" s="13">
        <f>USDT_FinalReserves!G654/USDT_FinalReserves!$F654</f>
        <v>5.1637354845688946E-2</v>
      </c>
      <c r="Z655" s="2">
        <v>118533441378.60152</v>
      </c>
      <c r="AA655" s="2">
        <v>112412688005.054</v>
      </c>
    </row>
    <row r="656" spans="1:27" s="2" customFormat="1" x14ac:dyDescent="0.3">
      <c r="A656" s="1">
        <v>45487</v>
      </c>
      <c r="B656">
        <v>0</v>
      </c>
      <c r="C656" s="20">
        <v>75354.018862218261</v>
      </c>
      <c r="D656" s="20">
        <f>_xlfn.XLOOKUP(A656,'BBG Data'!A:A,'BBG Data'!B:B)</f>
        <v>60115.19</v>
      </c>
      <c r="E656" s="21">
        <f t="shared" si="61"/>
        <v>4529921161.1658344</v>
      </c>
      <c r="F656" s="21">
        <v>1639340.0949822713</v>
      </c>
      <c r="G656">
        <f>_xlfn.XLOOKUP(A656,'BBG Data'!A:A,'BBG Data'!C:C)</f>
        <v>2411.4299999999998</v>
      </c>
      <c r="H656" s="2">
        <f t="shared" si="62"/>
        <v>3953153885.2430983</v>
      </c>
      <c r="I656" s="21">
        <v>109867228</v>
      </c>
      <c r="J656" s="2">
        <f>J655-$J$1*J655*_xlfn.XLOOKUP(A656,'BBG Data'!A:A,'BBG Data'!F:F)</f>
        <v>11286658388.912493</v>
      </c>
      <c r="K656" s="2">
        <f>K655-K655*L656/360*_xlfn.XLOOKUP(A656,'BBG Data'!A:A,'BBG Data'!J:J)</f>
        <v>1007006111.5153651</v>
      </c>
      <c r="L656" s="2">
        <v>90</v>
      </c>
      <c r="M656" s="2">
        <f>M655-M655*$M$1*_xlfn.XLOOKUP(A656,'BBG Data'!A:A,'BBG Data'!F:F)</f>
        <v>6355048627.8159714</v>
      </c>
      <c r="N656" s="2">
        <f>N655-N655*O656/360*_xlfn.XLOOKUP('Tether Assets'!A656,'BBG Data'!A:A,'BBG Data'!V:V)</f>
        <v>81349816099.024643</v>
      </c>
      <c r="O656">
        <v>90</v>
      </c>
      <c r="P656" s="2">
        <f>P655-P655*Q656/360*_xlfn.XLOOKUP(A656,'BBG Data'!A:A,'BBG Data'!AF:AF)</f>
        <v>92658854.202339187</v>
      </c>
      <c r="Q656" s="2">
        <v>360</v>
      </c>
      <c r="R656" s="21">
        <v>6571282257</v>
      </c>
      <c r="S656" s="2">
        <f>S655-S655*T656/360*_xlfn.XLOOKUP('Tether Assets'!A656,'BBG Data'!A:A,'BBG Data'!AB:AB)</f>
        <v>19144989.914247606</v>
      </c>
      <c r="T656" s="2">
        <v>180</v>
      </c>
      <c r="U656" s="21">
        <f t="shared" si="60"/>
        <v>3528626010</v>
      </c>
      <c r="V656" s="2">
        <f t="shared" si="63"/>
        <v>118803183612.79401</v>
      </c>
      <c r="W656" s="25">
        <f t="shared" si="64"/>
        <v>9.5927779629679827E-2</v>
      </c>
      <c r="X656" s="2">
        <f t="shared" si="65"/>
        <v>0.68474441193564128</v>
      </c>
      <c r="Y656" s="13">
        <f>USDT_FinalReserves!G655/USDT_FinalReserves!$F655</f>
        <v>5.1912745059999585E-2</v>
      </c>
      <c r="Z656" s="2">
        <v>118588792653.03728</v>
      </c>
      <c r="AA656" s="2">
        <v>112432522893.067</v>
      </c>
    </row>
    <row r="657" spans="1:27" s="2" customFormat="1" x14ac:dyDescent="0.3">
      <c r="A657" s="1">
        <v>45488</v>
      </c>
      <c r="B657">
        <v>0</v>
      </c>
      <c r="C657" s="20">
        <v>75354.018862218261</v>
      </c>
      <c r="D657" s="20">
        <f>_xlfn.XLOOKUP(A657,'BBG Data'!A:A,'BBG Data'!B:B)</f>
        <v>63779.01</v>
      </c>
      <c r="E657" s="21">
        <f t="shared" si="61"/>
        <v>4806004722.553607</v>
      </c>
      <c r="F657" s="21">
        <v>1639340.0949822713</v>
      </c>
      <c r="G657">
        <f>_xlfn.XLOOKUP(A657,'BBG Data'!A:A,'BBG Data'!C:C)</f>
        <v>2422.27</v>
      </c>
      <c r="H657" s="2">
        <f t="shared" si="62"/>
        <v>3970924331.8727064</v>
      </c>
      <c r="I657" s="21">
        <v>109867228</v>
      </c>
      <c r="J657" s="2">
        <f>J656-$J$1*J656*_xlfn.XLOOKUP(A657,'BBG Data'!A:A,'BBG Data'!F:F)</f>
        <v>11286658388.912493</v>
      </c>
      <c r="K657" s="2">
        <f>K656-K656*L657/360*_xlfn.XLOOKUP(A657,'BBG Data'!A:A,'BBG Data'!J:J)</f>
        <v>1007091707.0348438</v>
      </c>
      <c r="L657" s="2">
        <v>90</v>
      </c>
      <c r="M657" s="2">
        <f>M656-M656*$M$1*_xlfn.XLOOKUP(A657,'BBG Data'!A:A,'BBG Data'!F:F)</f>
        <v>6355048627.8159714</v>
      </c>
      <c r="N657" s="2">
        <f>N656-N656*O657/360*_xlfn.XLOOKUP('Tether Assets'!A657,'BBG Data'!A:A,'BBG Data'!V:V)</f>
        <v>81471840823.173187</v>
      </c>
      <c r="O657">
        <v>90</v>
      </c>
      <c r="P657" s="2">
        <f>P656-P656*Q657/360*_xlfn.XLOOKUP(A657,'BBG Data'!A:A,'BBG Data'!AF:AF)</f>
        <v>94234054.723778993</v>
      </c>
      <c r="Q657" s="2">
        <v>360</v>
      </c>
      <c r="R657" s="21">
        <v>6571282257</v>
      </c>
      <c r="S657" s="2">
        <f>S656-S656*T657/360*_xlfn.XLOOKUP('Tether Assets'!A657,'BBG Data'!A:A,'BBG Data'!AB:AB)</f>
        <v>19182322.644580387</v>
      </c>
      <c r="T657" s="2">
        <v>180</v>
      </c>
      <c r="U657" s="21">
        <f t="shared" si="60"/>
        <v>3528626010</v>
      </c>
      <c r="V657" s="2">
        <f t="shared" si="63"/>
        <v>119220760473.73117</v>
      </c>
      <c r="W657" s="25">
        <f t="shared" si="64"/>
        <v>9.5591787635204498E-2</v>
      </c>
      <c r="X657" s="2">
        <f t="shared" si="65"/>
        <v>0.68336957841436108</v>
      </c>
      <c r="Y657" s="13">
        <f>USDT_FinalReserves!G656/USDT_FinalReserves!$F656</f>
        <v>5.4329282434457567E-2</v>
      </c>
      <c r="Z657" s="2">
        <v>118956787179.74292</v>
      </c>
      <c r="AA657" s="2">
        <v>112493950291.55901</v>
      </c>
    </row>
    <row r="658" spans="1:27" s="2" customFormat="1" x14ac:dyDescent="0.3">
      <c r="A658" s="1">
        <v>45489</v>
      </c>
      <c r="B658">
        <v>0</v>
      </c>
      <c r="C658" s="20">
        <v>75354.018862218261</v>
      </c>
      <c r="D658" s="20">
        <f>_xlfn.XLOOKUP(A658,'BBG Data'!A:A,'BBG Data'!B:B)</f>
        <v>64695.41</v>
      </c>
      <c r="E658" s="21">
        <f t="shared" si="61"/>
        <v>4875059145.4389439</v>
      </c>
      <c r="F658" s="21">
        <v>1639340.0949822713</v>
      </c>
      <c r="G658">
        <f>_xlfn.XLOOKUP(A658,'BBG Data'!A:A,'BBG Data'!C:C)</f>
        <v>2469.08</v>
      </c>
      <c r="H658" s="2">
        <f t="shared" si="62"/>
        <v>4047661841.7188263</v>
      </c>
      <c r="I658" s="21">
        <v>109867228</v>
      </c>
      <c r="J658" s="2">
        <f>J657-$J$1*J657*_xlfn.XLOOKUP(A658,'BBG Data'!A:A,'BBG Data'!F:F)</f>
        <v>11286344870.623911</v>
      </c>
      <c r="K658" s="2">
        <f>K657-K657*L658/360*_xlfn.XLOOKUP(A658,'BBG Data'!A:A,'BBG Data'!J:J)</f>
        <v>1008735784.2465783</v>
      </c>
      <c r="L658" s="2">
        <v>90</v>
      </c>
      <c r="M658" s="2">
        <f>M657-M657*$M$1*_xlfn.XLOOKUP(A658,'BBG Data'!A:A,'BBG Data'!F:F)</f>
        <v>6354695569.5588703</v>
      </c>
      <c r="N658" s="2">
        <f>N657-N657*O658/360*_xlfn.XLOOKUP('Tether Assets'!A658,'BBG Data'!A:A,'BBG Data'!V:V)</f>
        <v>81410736942.555801</v>
      </c>
      <c r="O658">
        <v>90</v>
      </c>
      <c r="P658" s="2">
        <f>P657-P657*Q658/360*_xlfn.XLOOKUP(A658,'BBG Data'!A:A,'BBG Data'!AF:AF)</f>
        <v>94799459.052121684</v>
      </c>
      <c r="Q658" s="2">
        <v>360</v>
      </c>
      <c r="R658" s="21">
        <v>6571282257</v>
      </c>
      <c r="S658" s="2">
        <f>S657-S657*T658/360*_xlfn.XLOOKUP('Tether Assets'!A658,'BBG Data'!A:A,'BBG Data'!AB:AB)</f>
        <v>19385655.264612943</v>
      </c>
      <c r="T658" s="2">
        <v>180</v>
      </c>
      <c r="U658" s="21">
        <f t="shared" si="60"/>
        <v>3528626010</v>
      </c>
      <c r="V658" s="2">
        <f t="shared" si="63"/>
        <v>119307194763.45969</v>
      </c>
      <c r="W658" s="25">
        <f t="shared" si="64"/>
        <v>9.5519906584160486E-2</v>
      </c>
      <c r="X658" s="2">
        <f t="shared" si="65"/>
        <v>0.68236234289107212</v>
      </c>
      <c r="Y658" s="13">
        <f>USDT_FinalReserves!G657/USDT_FinalReserves!$F657</f>
        <v>5.1692896436407558E-2</v>
      </c>
      <c r="Z658" s="2">
        <v>118771737246.05766</v>
      </c>
      <c r="AA658" s="2">
        <v>112632082133.02499</v>
      </c>
    </row>
    <row r="659" spans="1:27" s="2" customFormat="1" x14ac:dyDescent="0.3">
      <c r="A659" s="1">
        <v>45490</v>
      </c>
      <c r="B659">
        <v>0</v>
      </c>
      <c r="C659" s="20">
        <v>75354.018862218261</v>
      </c>
      <c r="D659" s="20">
        <f>_xlfn.XLOOKUP(A659,'BBG Data'!A:A,'BBG Data'!B:B)</f>
        <v>64523.61</v>
      </c>
      <c r="E659" s="21">
        <f t="shared" si="61"/>
        <v>4862113324.998415</v>
      </c>
      <c r="F659" s="21">
        <v>1639340.0949822713</v>
      </c>
      <c r="G659">
        <f>_xlfn.XLOOKUP(A659,'BBG Data'!A:A,'BBG Data'!C:C)</f>
        <v>2458.79</v>
      </c>
      <c r="H659" s="2">
        <f t="shared" si="62"/>
        <v>4030793032.141459</v>
      </c>
      <c r="I659" s="21">
        <v>109867228</v>
      </c>
      <c r="J659" s="2">
        <f>J658-$J$1*J658*_xlfn.XLOOKUP(A659,'BBG Data'!A:A,'BBG Data'!F:F)</f>
        <v>11286344870.623911</v>
      </c>
      <c r="K659" s="2">
        <f>K658-K658*L659/360*_xlfn.XLOOKUP(A659,'BBG Data'!A:A,'BBG Data'!J:J)</f>
        <v>1008677781.9389842</v>
      </c>
      <c r="L659" s="2">
        <v>90</v>
      </c>
      <c r="M659" s="2">
        <f>M658-M658*$M$1*_xlfn.XLOOKUP(A659,'BBG Data'!A:A,'BBG Data'!F:F)</f>
        <v>6354695569.5588703</v>
      </c>
      <c r="N659" s="2">
        <f>N658-N658*O659/360*_xlfn.XLOOKUP('Tether Assets'!A659,'BBG Data'!A:A,'BBG Data'!V:V)</f>
        <v>81268268152.906342</v>
      </c>
      <c r="O659">
        <v>90</v>
      </c>
      <c r="P659" s="2">
        <f>P658-P658*Q659/360*_xlfn.XLOOKUP(A659,'BBG Data'!A:A,'BBG Data'!AF:AF)</f>
        <v>93851464.461600482</v>
      </c>
      <c r="Q659" s="2">
        <v>360</v>
      </c>
      <c r="R659" s="21">
        <v>6571282257</v>
      </c>
      <c r="S659" s="2">
        <f>S658-S658*T659/360*_xlfn.XLOOKUP('Tether Assets'!A659,'BBG Data'!A:A,'BBG Data'!AB:AB)</f>
        <v>19507784.892780002</v>
      </c>
      <c r="T659" s="2">
        <v>180</v>
      </c>
      <c r="U659" s="21">
        <f t="shared" si="60"/>
        <v>3528626010</v>
      </c>
      <c r="V659" s="2">
        <f t="shared" si="63"/>
        <v>119134027476.52237</v>
      </c>
      <c r="W659" s="25">
        <f t="shared" si="64"/>
        <v>9.5658749561452969E-2</v>
      </c>
      <c r="X659" s="2">
        <f t="shared" si="65"/>
        <v>0.68215832096268048</v>
      </c>
      <c r="Y659" s="13">
        <f>USDT_FinalReserves!G658/USDT_FinalReserves!$F658</f>
        <v>4.9625968544581303E-2</v>
      </c>
      <c r="Z659" s="2">
        <v>118957609690.26991</v>
      </c>
      <c r="AA659" s="2">
        <v>113054223093.642</v>
      </c>
    </row>
    <row r="660" spans="1:27" s="2" customFormat="1" x14ac:dyDescent="0.3">
      <c r="A660" s="1">
        <v>45491</v>
      </c>
      <c r="B660">
        <v>0</v>
      </c>
      <c r="C660" s="20">
        <v>75354.018862218261</v>
      </c>
      <c r="D660" s="20">
        <f>_xlfn.XLOOKUP(A660,'BBG Data'!A:A,'BBG Data'!B:B)</f>
        <v>63818.99</v>
      </c>
      <c r="E660" s="21">
        <f t="shared" si="61"/>
        <v>4809017376.2277184</v>
      </c>
      <c r="F660" s="21">
        <v>1639340.0949822713</v>
      </c>
      <c r="G660">
        <f>_xlfn.XLOOKUP(A660,'BBG Data'!A:A,'BBG Data'!C:C)</f>
        <v>2445.08</v>
      </c>
      <c r="H660" s="2">
        <f t="shared" si="62"/>
        <v>4008317679.4392519</v>
      </c>
      <c r="I660" s="21">
        <v>109867228</v>
      </c>
      <c r="J660" s="2">
        <f>J659-$J$1*J659*_xlfn.XLOOKUP(A660,'BBG Data'!A:A,'BBG Data'!F:F)</f>
        <v>11286658380.20365</v>
      </c>
      <c r="K660" s="2">
        <f>K659-K659*L660/360*_xlfn.XLOOKUP(A660,'BBG Data'!A:A,'BBG Data'!J:J)</f>
        <v>1008037271.5474529</v>
      </c>
      <c r="L660" s="2">
        <v>90</v>
      </c>
      <c r="M660" s="2">
        <f>M659-M659*$M$1*_xlfn.XLOOKUP(A660,'BBG Data'!A:A,'BBG Data'!F:F)</f>
        <v>6355048608.2016239</v>
      </c>
      <c r="N660" s="2">
        <f>N659-N659*O660/360*_xlfn.XLOOKUP('Tether Assets'!A660,'BBG Data'!A:A,'BBG Data'!V:V)</f>
        <v>81308902286.982788</v>
      </c>
      <c r="O660">
        <v>90</v>
      </c>
      <c r="P660" s="2">
        <f>P659-P659*Q660/360*_xlfn.XLOOKUP(A660,'BBG Data'!A:A,'BBG Data'!AF:AF)</f>
        <v>92255989.565753236</v>
      </c>
      <c r="Q660" s="2">
        <v>360</v>
      </c>
      <c r="R660" s="21">
        <v>6571282257</v>
      </c>
      <c r="S660" s="2">
        <f>S659-S659*T660/360*_xlfn.XLOOKUP('Tether Assets'!A660,'BBG Data'!A:A,'BBG Data'!AB:AB)</f>
        <v>19478523.215440832</v>
      </c>
      <c r="T660" s="2">
        <v>180</v>
      </c>
      <c r="U660" s="21">
        <f t="shared" si="60"/>
        <v>3528626010</v>
      </c>
      <c r="V660" s="2">
        <f t="shared" si="63"/>
        <v>119097491610.38368</v>
      </c>
      <c r="W660" s="25">
        <f t="shared" si="64"/>
        <v>9.5690727437705556E-2</v>
      </c>
      <c r="X660" s="2">
        <f t="shared" si="65"/>
        <v>0.682708772347425</v>
      </c>
      <c r="Y660" s="13">
        <f>USDT_FinalReserves!G659/USDT_FinalReserves!$F659</f>
        <v>5.0714254146091105E-2</v>
      </c>
      <c r="Z660" s="2">
        <v>119256013566.22734</v>
      </c>
      <c r="AA660" s="2">
        <v>113208033785.78</v>
      </c>
    </row>
    <row r="661" spans="1:27" s="2" customFormat="1" x14ac:dyDescent="0.3">
      <c r="A661" s="1">
        <v>45492</v>
      </c>
      <c r="B661">
        <v>0</v>
      </c>
      <c r="C661" s="20">
        <v>75354.018862218261</v>
      </c>
      <c r="D661" s="20">
        <f>_xlfn.XLOOKUP(A661,'BBG Data'!A:A,'BBG Data'!B:B)</f>
        <v>66985.87</v>
      </c>
      <c r="E661" s="21">
        <f t="shared" si="61"/>
        <v>5047654511.4821005</v>
      </c>
      <c r="F661" s="21">
        <v>1639340.0949822713</v>
      </c>
      <c r="G661">
        <f>_xlfn.XLOOKUP(A661,'BBG Data'!A:A,'BBG Data'!C:C)</f>
        <v>2400.83</v>
      </c>
      <c r="H661" s="2">
        <f t="shared" si="62"/>
        <v>3935776880.2362862</v>
      </c>
      <c r="I661" s="21">
        <v>109867228</v>
      </c>
      <c r="J661" s="2">
        <f>J660-$J$1*J660*_xlfn.XLOOKUP(A661,'BBG Data'!A:A,'BBG Data'!F:F)</f>
        <v>11286658380.20365</v>
      </c>
      <c r="K661" s="2">
        <f>K660-K660*L661/360*_xlfn.XLOOKUP(A661,'BBG Data'!A:A,'BBG Data'!J:J)</f>
        <v>1007790302.4159237</v>
      </c>
      <c r="L661" s="2">
        <v>90</v>
      </c>
      <c r="M661" s="2">
        <f>M660-M660*$M$1*_xlfn.XLOOKUP(A661,'BBG Data'!A:A,'BBG Data'!F:F)</f>
        <v>6355048608.2016239</v>
      </c>
      <c r="N661" s="2">
        <f>N660-N660*O661/360*_xlfn.XLOOKUP('Tether Assets'!A661,'BBG Data'!A:A,'BBG Data'!V:V)</f>
        <v>81430865640.413269</v>
      </c>
      <c r="O661">
        <v>90</v>
      </c>
      <c r="P661" s="2">
        <f>P660-P660*Q661/360*_xlfn.XLOOKUP(A661,'BBG Data'!A:A,'BBG Data'!AF:AF)</f>
        <v>90964405.711832672</v>
      </c>
      <c r="Q661" s="2">
        <v>360</v>
      </c>
      <c r="R661" s="21">
        <v>6571282257</v>
      </c>
      <c r="S661" s="2">
        <f>S660-S660*T661/360*_xlfn.XLOOKUP('Tether Assets'!A661,'BBG Data'!A:A,'BBG Data'!AB:AB)</f>
        <v>18752948.225665655</v>
      </c>
      <c r="T661" s="2">
        <v>180</v>
      </c>
      <c r="U661" s="21">
        <f t="shared" si="60"/>
        <v>3528626010</v>
      </c>
      <c r="V661" s="2">
        <f t="shared" si="63"/>
        <v>119383287171.89035</v>
      </c>
      <c r="W661" s="25">
        <f t="shared" si="64"/>
        <v>9.5461650270985701E-2</v>
      </c>
      <c r="X661" s="2">
        <f t="shared" si="65"/>
        <v>0.68209602507566691</v>
      </c>
      <c r="Y661" s="13">
        <f>USDT_FinalReserves!G660/USDT_FinalReserves!$F660</f>
        <v>5.3277209149452463E-2</v>
      </c>
      <c r="Z661" s="2">
        <v>119964505404.22449</v>
      </c>
      <c r="AA661" s="2">
        <v>113573131359.293</v>
      </c>
    </row>
    <row r="662" spans="1:27" s="2" customFormat="1" x14ac:dyDescent="0.3">
      <c r="A662" s="1">
        <v>45493</v>
      </c>
      <c r="B662">
        <v>0</v>
      </c>
      <c r="C662" s="20">
        <v>75354.018862218261</v>
      </c>
      <c r="D662" s="20">
        <f>_xlfn.XLOOKUP(A662,'BBG Data'!A:A,'BBG Data'!B:B)</f>
        <v>67382.509999999995</v>
      </c>
      <c r="E662" s="21">
        <f t="shared" si="61"/>
        <v>5077542929.5236101</v>
      </c>
      <c r="F662" s="21">
        <v>1639340.0949822713</v>
      </c>
      <c r="G662">
        <f>_xlfn.XLOOKUP(A662,'BBG Data'!A:A,'BBG Data'!C:C)</f>
        <v>2400.83</v>
      </c>
      <c r="H662" s="2">
        <f t="shared" si="62"/>
        <v>3935776880.2362862</v>
      </c>
      <c r="I662" s="21">
        <v>109867228</v>
      </c>
      <c r="J662" s="2">
        <f>J661-$J$1*J661*_xlfn.XLOOKUP(A662,'BBG Data'!A:A,'BBG Data'!F:F)</f>
        <v>11286658380.20365</v>
      </c>
      <c r="K662" s="2">
        <f>K661-K661*L662/360*_xlfn.XLOOKUP(A662,'BBG Data'!A:A,'BBG Data'!J:J)</f>
        <v>1007790302.4159237</v>
      </c>
      <c r="L662" s="2">
        <v>90</v>
      </c>
      <c r="M662" s="2">
        <f>M661-M661*$M$1*_xlfn.XLOOKUP(A662,'BBG Data'!A:A,'BBG Data'!F:F)</f>
        <v>6355048608.2016239</v>
      </c>
      <c r="N662" s="2">
        <f>N661-N661*O662/360*_xlfn.XLOOKUP('Tether Assets'!A662,'BBG Data'!A:A,'BBG Data'!V:V)</f>
        <v>81430865640.413269</v>
      </c>
      <c r="O662">
        <v>90</v>
      </c>
      <c r="P662" s="2">
        <f>P661-P661*Q662/360*_xlfn.XLOOKUP(A662,'BBG Data'!A:A,'BBG Data'!AF:AF)</f>
        <v>90964405.711832672</v>
      </c>
      <c r="Q662" s="2">
        <v>360</v>
      </c>
      <c r="R662" s="21">
        <v>6571282257</v>
      </c>
      <c r="S662" s="2">
        <f>S661-S661*T662/360*_xlfn.XLOOKUP('Tether Assets'!A662,'BBG Data'!A:A,'BBG Data'!AB:AB)</f>
        <v>18752948.225665655</v>
      </c>
      <c r="T662" s="2">
        <v>180</v>
      </c>
      <c r="U662" s="21">
        <f t="shared" si="60"/>
        <v>3528626010</v>
      </c>
      <c r="V662" s="2">
        <f t="shared" si="63"/>
        <v>119413175589.93185</v>
      </c>
      <c r="W662" s="25">
        <f t="shared" si="64"/>
        <v>9.543775677936607E-2</v>
      </c>
      <c r="X662" s="2">
        <f t="shared" si="65"/>
        <v>0.68192530043794419</v>
      </c>
      <c r="Y662" s="13">
        <f>USDT_FinalReserves!G661/USDT_FinalReserves!$F661</f>
        <v>5.1242907636309509E-2</v>
      </c>
      <c r="Z662" s="2">
        <v>119890557279.4084</v>
      </c>
      <c r="AA662" s="2">
        <v>113747016526.274</v>
      </c>
    </row>
    <row r="663" spans="1:27" s="2" customFormat="1" x14ac:dyDescent="0.3">
      <c r="A663" s="1">
        <v>45494</v>
      </c>
      <c r="B663">
        <v>0</v>
      </c>
      <c r="C663" s="20">
        <v>75354.018862218261</v>
      </c>
      <c r="D663" s="20">
        <f>_xlfn.XLOOKUP(A663,'BBG Data'!A:A,'BBG Data'!B:B)</f>
        <v>67741.98</v>
      </c>
      <c r="E663" s="21">
        <f t="shared" si="61"/>
        <v>5104630438.6840115</v>
      </c>
      <c r="F663" s="21">
        <v>1639340.0949822713</v>
      </c>
      <c r="G663">
        <f>_xlfn.XLOOKUP(A663,'BBG Data'!A:A,'BBG Data'!C:C)</f>
        <v>2400.83</v>
      </c>
      <c r="H663" s="2">
        <f t="shared" si="62"/>
        <v>3935776880.2362862</v>
      </c>
      <c r="I663" s="21">
        <v>109867228</v>
      </c>
      <c r="J663" s="2">
        <f>J662-$J$1*J662*_xlfn.XLOOKUP(A663,'BBG Data'!A:A,'BBG Data'!F:F)</f>
        <v>11286658380.20365</v>
      </c>
      <c r="K663" s="2">
        <f>K662-K662*L663/360*_xlfn.XLOOKUP(A663,'BBG Data'!A:A,'BBG Data'!J:J)</f>
        <v>1007790302.4159237</v>
      </c>
      <c r="L663" s="2">
        <v>90</v>
      </c>
      <c r="M663" s="2">
        <f>M662-M662*$M$1*_xlfn.XLOOKUP(A663,'BBG Data'!A:A,'BBG Data'!F:F)</f>
        <v>6355048608.2016239</v>
      </c>
      <c r="N663" s="2">
        <f>N662-N662*O663/360*_xlfn.XLOOKUP('Tether Assets'!A663,'BBG Data'!A:A,'BBG Data'!V:V)</f>
        <v>81430865640.413269</v>
      </c>
      <c r="O663">
        <v>90</v>
      </c>
      <c r="P663" s="2">
        <f>P662-P662*Q663/360*_xlfn.XLOOKUP(A663,'BBG Data'!A:A,'BBG Data'!AF:AF)</f>
        <v>90964405.711832672</v>
      </c>
      <c r="Q663" s="2">
        <v>360</v>
      </c>
      <c r="R663" s="21">
        <v>6571282257</v>
      </c>
      <c r="S663" s="2">
        <f>S662-S662*T663/360*_xlfn.XLOOKUP('Tether Assets'!A663,'BBG Data'!A:A,'BBG Data'!AB:AB)</f>
        <v>18752948.225665655</v>
      </c>
      <c r="T663" s="2">
        <v>180</v>
      </c>
      <c r="U663" s="21">
        <f t="shared" si="60"/>
        <v>3528626010</v>
      </c>
      <c r="V663" s="2">
        <f t="shared" si="63"/>
        <v>119440263099.09225</v>
      </c>
      <c r="W663" s="25">
        <f t="shared" si="64"/>
        <v>9.541611272865877E-2</v>
      </c>
      <c r="X663" s="2">
        <f t="shared" si="65"/>
        <v>0.68177064858652459</v>
      </c>
      <c r="Y663" s="13">
        <f>USDT_FinalReserves!G662/USDT_FinalReserves!$F662</f>
        <v>5.1220599568436602E-2</v>
      </c>
      <c r="Z663" s="2">
        <v>120075345916.70296</v>
      </c>
      <c r="AA663" s="2">
        <v>113925014705.46201</v>
      </c>
    </row>
    <row r="664" spans="1:27" s="2" customFormat="1" x14ac:dyDescent="0.3">
      <c r="A664" s="1">
        <v>45495</v>
      </c>
      <c r="B664">
        <v>0</v>
      </c>
      <c r="C664" s="20">
        <v>75354.018862218261</v>
      </c>
      <c r="D664" s="20">
        <f>_xlfn.XLOOKUP(A664,'BBG Data'!A:A,'BBG Data'!B:B)</f>
        <v>68147.89</v>
      </c>
      <c r="E664" s="21">
        <f t="shared" si="61"/>
        <v>5135217388.4803753</v>
      </c>
      <c r="F664" s="21">
        <v>1639340.0949822713</v>
      </c>
      <c r="G664">
        <f>_xlfn.XLOOKUP(A664,'BBG Data'!A:A,'BBG Data'!C:C)</f>
        <v>2396.59</v>
      </c>
      <c r="H664" s="2">
        <f t="shared" si="62"/>
        <v>3928826078.233562</v>
      </c>
      <c r="I664" s="21">
        <v>109867228</v>
      </c>
      <c r="J664" s="2">
        <f>J663-$J$1*J663*_xlfn.XLOOKUP(A664,'BBG Data'!A:A,'BBG Data'!F:F)</f>
        <v>11286971898.491989</v>
      </c>
      <c r="K664" s="2">
        <f>K663-K663*L664/360*_xlfn.XLOOKUP(A664,'BBG Data'!A:A,'BBG Data'!J:J)</f>
        <v>1007697081.8129501</v>
      </c>
      <c r="L664" s="2">
        <v>90</v>
      </c>
      <c r="M664" s="2">
        <f>M663-M663*$M$1*_xlfn.XLOOKUP(A664,'BBG Data'!A:A,'BBG Data'!F:F)</f>
        <v>6355401666.4576349</v>
      </c>
      <c r="N664" s="2">
        <f>N663-N663*O664/360*_xlfn.XLOOKUP('Tether Assets'!A664,'BBG Data'!A:A,'BBG Data'!V:V)</f>
        <v>81593727371.694092</v>
      </c>
      <c r="O664">
        <v>90</v>
      </c>
      <c r="P664" s="2">
        <f>P663-P663*Q664/360*_xlfn.XLOOKUP(A664,'BBG Data'!A:A,'BBG Data'!AF:AF)</f>
        <v>89872832.843290716</v>
      </c>
      <c r="Q664" s="2">
        <v>360</v>
      </c>
      <c r="R664" s="21">
        <v>6571282257</v>
      </c>
      <c r="S664" s="2">
        <f>S663-S663*T664/360*_xlfn.XLOOKUP('Tether Assets'!A664,'BBG Data'!A:A,'BBG Data'!AB:AB)</f>
        <v>18867341.209842216</v>
      </c>
      <c r="T664" s="2">
        <v>180</v>
      </c>
      <c r="U664" s="21">
        <f t="shared" si="60"/>
        <v>3528626010</v>
      </c>
      <c r="V664" s="2">
        <f t="shared" si="63"/>
        <v>119626357154.22375</v>
      </c>
      <c r="W664" s="25">
        <f t="shared" si="64"/>
        <v>9.5270301609193406E-2</v>
      </c>
      <c r="X664" s="2">
        <f t="shared" si="65"/>
        <v>0.68207148752763969</v>
      </c>
      <c r="Y664" s="13">
        <f>USDT_FinalReserves!G663/USDT_FinalReserves!$F663</f>
        <v>5.2481662006294033E-2</v>
      </c>
      <c r="Z664" s="2">
        <v>120356540760.6312</v>
      </c>
      <c r="AA664" s="2">
        <v>114040029468.185</v>
      </c>
    </row>
    <row r="665" spans="1:27" s="2" customFormat="1" x14ac:dyDescent="0.3">
      <c r="A665" s="1">
        <v>45496</v>
      </c>
      <c r="B665">
        <v>0</v>
      </c>
      <c r="C665" s="20">
        <v>75354.018862218261</v>
      </c>
      <c r="D665" s="20">
        <f>_xlfn.XLOOKUP(A665,'BBG Data'!A:A,'BBG Data'!B:B)</f>
        <v>65854.09</v>
      </c>
      <c r="E665" s="21">
        <f t="shared" si="61"/>
        <v>4962370340.0142183</v>
      </c>
      <c r="F665" s="21">
        <v>1639340.0949822713</v>
      </c>
      <c r="G665">
        <f>_xlfn.XLOOKUP(A665,'BBG Data'!A:A,'BBG Data'!C:C)</f>
        <v>2409.64</v>
      </c>
      <c r="H665" s="2">
        <f t="shared" si="62"/>
        <v>3950219466.4730802</v>
      </c>
      <c r="I665" s="21">
        <v>109867228</v>
      </c>
      <c r="J665" s="2">
        <f>J664-$J$1*J664*_xlfn.XLOOKUP(A665,'BBG Data'!A:A,'BBG Data'!F:F)</f>
        <v>11286658371.494808</v>
      </c>
      <c r="K665" s="2">
        <f>K664-K664*L665/360*_xlfn.XLOOKUP(A665,'BBG Data'!A:A,'BBG Data'!J:J)</f>
        <v>1007384695.7175881</v>
      </c>
      <c r="L665" s="2">
        <v>90</v>
      </c>
      <c r="M665" s="2">
        <f>M664-M664*$M$1*_xlfn.XLOOKUP(A665,'BBG Data'!A:A,'BBG Data'!F:F)</f>
        <v>6355048588.5872765</v>
      </c>
      <c r="N665" s="2">
        <f>N664-N664*O665/360*_xlfn.XLOOKUP('Tether Assets'!A665,'BBG Data'!A:A,'BBG Data'!V:V)</f>
        <v>82062891304.081329</v>
      </c>
      <c r="O665">
        <v>90</v>
      </c>
      <c r="P665" s="2">
        <f>P664-P664*Q665/360*_xlfn.XLOOKUP(A665,'BBG Data'!A:A,'BBG Data'!AF:AF)</f>
        <v>91310798.168783367</v>
      </c>
      <c r="Q665" s="2">
        <v>360</v>
      </c>
      <c r="R665" s="21">
        <v>6571282257</v>
      </c>
      <c r="S665" s="2">
        <f>S664-S664*T665/360*_xlfn.XLOOKUP('Tether Assets'!A665,'BBG Data'!A:A,'BBG Data'!AB:AB)</f>
        <v>18939980.473500114</v>
      </c>
      <c r="T665" s="2">
        <v>180</v>
      </c>
      <c r="U665" s="21">
        <f t="shared" si="60"/>
        <v>3528626010</v>
      </c>
      <c r="V665" s="2">
        <f t="shared" si="63"/>
        <v>119944599040.0106</v>
      </c>
      <c r="W665" s="25">
        <f t="shared" si="64"/>
        <v>9.5014912640570034E-2</v>
      </c>
      <c r="X665" s="2">
        <f t="shared" si="65"/>
        <v>0.68417329301094365</v>
      </c>
      <c r="Y665" s="13">
        <f>USDT_FinalReserves!G664/USDT_FinalReserves!$F664</f>
        <v>5.3523290946137551E-2</v>
      </c>
      <c r="Z665" s="2">
        <v>120565142193.35858</v>
      </c>
      <c r="AA665" s="2">
        <v>114112099009.78101</v>
      </c>
    </row>
    <row r="666" spans="1:27" s="2" customFormat="1" x14ac:dyDescent="0.3">
      <c r="A666" s="1">
        <v>45497</v>
      </c>
      <c r="B666">
        <v>0</v>
      </c>
      <c r="C666" s="20">
        <v>75354.018862218261</v>
      </c>
      <c r="D666" s="20">
        <f>_xlfn.XLOOKUP(A666,'BBG Data'!A:A,'BBG Data'!B:B)</f>
        <v>66042.98</v>
      </c>
      <c r="E666" s="21">
        <f t="shared" si="61"/>
        <v>4976603960.6371031</v>
      </c>
      <c r="F666" s="21">
        <v>1639340.0949822713</v>
      </c>
      <c r="G666">
        <f>_xlfn.XLOOKUP(A666,'BBG Data'!A:A,'BBG Data'!C:C)</f>
        <v>2397.6999999999998</v>
      </c>
      <c r="H666" s="2">
        <f t="shared" si="62"/>
        <v>3930645745.7389917</v>
      </c>
      <c r="I666" s="21">
        <v>109867228</v>
      </c>
      <c r="J666" s="2">
        <f>J665-$J$1*J665*_xlfn.XLOOKUP(A666,'BBG Data'!A:A,'BBG Data'!F:F)</f>
        <v>11286658371.494808</v>
      </c>
      <c r="K666" s="2">
        <f>K665-K665*L666/360*_xlfn.XLOOKUP(A666,'BBG Data'!A:A,'BBG Data'!J:J)</f>
        <v>1008742146.5950676</v>
      </c>
      <c r="L666" s="2">
        <v>90</v>
      </c>
      <c r="M666" s="2">
        <f>M665-M665*$M$1*_xlfn.XLOOKUP(A666,'BBG Data'!A:A,'BBG Data'!F:F)</f>
        <v>6355048588.5872765</v>
      </c>
      <c r="N666" s="2">
        <f>N665-N665*O666/360*_xlfn.XLOOKUP('Tether Assets'!A666,'BBG Data'!A:A,'BBG Data'!V:V)</f>
        <v>81837218352.995102</v>
      </c>
      <c r="O666">
        <v>90</v>
      </c>
      <c r="P666" s="2">
        <f>P665-P665*Q666/360*_xlfn.XLOOKUP(A666,'BBG Data'!A:A,'BBG Data'!AF:AF)</f>
        <v>94324054.508353174</v>
      </c>
      <c r="Q666" s="2">
        <v>360</v>
      </c>
      <c r="R666" s="21">
        <v>6571282257</v>
      </c>
      <c r="S666" s="2">
        <f>S665-S665*T666/360*_xlfn.XLOOKUP('Tether Assets'!A666,'BBG Data'!A:A,'BBG Data'!AB:AB)</f>
        <v>18974072.43835241</v>
      </c>
      <c r="T666" s="2">
        <v>180</v>
      </c>
      <c r="U666" s="21">
        <f t="shared" si="60"/>
        <v>3528626010</v>
      </c>
      <c r="V666" s="2">
        <f t="shared" si="63"/>
        <v>119717990787.99506</v>
      </c>
      <c r="W666" s="25">
        <f t="shared" si="64"/>
        <v>9.5194761660146537E-2</v>
      </c>
      <c r="X666" s="2">
        <f t="shared" si="65"/>
        <v>0.68358329282286523</v>
      </c>
      <c r="Y666" s="13">
        <f>USDT_FinalReserves!G665/USDT_FinalReserves!$F665</f>
        <v>4.9209074956273073E-2</v>
      </c>
      <c r="Z666" s="2">
        <v>120183519042.55159</v>
      </c>
      <c r="AA666" s="2">
        <v>114269399245.478</v>
      </c>
    </row>
    <row r="667" spans="1:27" s="2" customFormat="1" x14ac:dyDescent="0.3">
      <c r="A667" s="1">
        <v>45498</v>
      </c>
      <c r="B667">
        <v>0</v>
      </c>
      <c r="C667" s="20">
        <v>75354.018862218261</v>
      </c>
      <c r="D667" s="20">
        <f>_xlfn.XLOOKUP(A667,'BBG Data'!A:A,'BBG Data'!B:B)</f>
        <v>65275.46</v>
      </c>
      <c r="E667" s="21">
        <f t="shared" si="61"/>
        <v>4918768244.0799732</v>
      </c>
      <c r="F667" s="21">
        <v>1639340.0949822713</v>
      </c>
      <c r="G667">
        <f>_xlfn.XLOOKUP(A667,'BBG Data'!A:A,'BBG Data'!C:C)</f>
        <v>2364.56</v>
      </c>
      <c r="H667" s="2">
        <f t="shared" si="62"/>
        <v>3876318014.9912796</v>
      </c>
      <c r="I667" s="21">
        <v>109867228</v>
      </c>
      <c r="J667" s="2">
        <f>J666-$J$1*J666*_xlfn.XLOOKUP(A667,'BBG Data'!A:A,'BBG Data'!F:F)</f>
        <v>11286344853.206711</v>
      </c>
      <c r="K667" s="2">
        <f>K666-K666*L667/360*_xlfn.XLOOKUP(A667,'BBG Data'!A:A,'BBG Data'!J:J)</f>
        <v>1012688850.2436208</v>
      </c>
      <c r="L667" s="2">
        <v>90</v>
      </c>
      <c r="M667" s="2">
        <f>M666-M666*$M$1*_xlfn.XLOOKUP(A667,'BBG Data'!A:A,'BBG Data'!F:F)</f>
        <v>6354695530.3323545</v>
      </c>
      <c r="N667" s="2">
        <f>N666-N666*O667/360*_xlfn.XLOOKUP('Tether Assets'!A667,'BBG Data'!A:A,'BBG Data'!V:V)</f>
        <v>81939514875.93634</v>
      </c>
      <c r="O667">
        <v>90</v>
      </c>
      <c r="P667" s="2">
        <f>P666-P666*Q667/360*_xlfn.XLOOKUP(A667,'BBG Data'!A:A,'BBG Data'!AF:AF)</f>
        <v>94607026.671878248</v>
      </c>
      <c r="Q667" s="2">
        <v>360</v>
      </c>
      <c r="R667" s="21">
        <v>6571282257</v>
      </c>
      <c r="S667" s="2">
        <f>S666-S666*T667/360*_xlfn.XLOOKUP('Tether Assets'!A667,'BBG Data'!A:A,'BBG Data'!AB:AB)</f>
        <v>19012020.583229117</v>
      </c>
      <c r="T667" s="2">
        <v>180</v>
      </c>
      <c r="U667" s="21">
        <f t="shared" si="60"/>
        <v>3528626010</v>
      </c>
      <c r="V667" s="2">
        <f t="shared" si="63"/>
        <v>119711724911.04539</v>
      </c>
      <c r="W667" s="25">
        <f t="shared" si="64"/>
        <v>9.5197125341523012E-2</v>
      </c>
      <c r="X667" s="2">
        <f t="shared" si="65"/>
        <v>0.6844735963567764</v>
      </c>
      <c r="Y667" s="13">
        <f>USDT_FinalReserves!G666/USDT_FinalReserves!$F666</f>
        <v>5.0955708155818062E-2</v>
      </c>
      <c r="Z667" s="2">
        <v>120562648525.74008</v>
      </c>
      <c r="AA667" s="2">
        <v>114419293392.97</v>
      </c>
    </row>
    <row r="668" spans="1:27" s="2" customFormat="1" x14ac:dyDescent="0.3">
      <c r="A668" s="1">
        <v>45499</v>
      </c>
      <c r="B668">
        <v>0</v>
      </c>
      <c r="C668" s="20">
        <v>75354.018862218261</v>
      </c>
      <c r="D668" s="20">
        <f>_xlfn.XLOOKUP(A668,'BBG Data'!A:A,'BBG Data'!B:B)</f>
        <v>67448.639999999999</v>
      </c>
      <c r="E668" s="21">
        <f t="shared" si="61"/>
        <v>5082526090.7909689</v>
      </c>
      <c r="F668" s="21">
        <v>1639340.0949822713</v>
      </c>
      <c r="G668">
        <f>_xlfn.XLOOKUP(A668,'BBG Data'!A:A,'BBG Data'!C:C)</f>
        <v>2387.19</v>
      </c>
      <c r="H668" s="2">
        <f t="shared" si="62"/>
        <v>3913416281.3407283</v>
      </c>
      <c r="I668" s="21">
        <v>109867228</v>
      </c>
      <c r="J668" s="2">
        <f>J667-$J$1*J667*_xlfn.XLOOKUP(A668,'BBG Data'!A:A,'BBG Data'!F:F)</f>
        <v>11286344853.206711</v>
      </c>
      <c r="K668" s="2">
        <f>K667-K667*L668/360*_xlfn.XLOOKUP(A668,'BBG Data'!A:A,'BBG Data'!J:J)</f>
        <v>1014762330.6644945</v>
      </c>
      <c r="L668" s="2">
        <v>90</v>
      </c>
      <c r="M668" s="2">
        <f>M667-M667*$M$1*_xlfn.XLOOKUP(A668,'BBG Data'!A:A,'BBG Data'!F:F)</f>
        <v>6354695530.3323545</v>
      </c>
      <c r="N668" s="2">
        <f>N667-N667*O668/360*_xlfn.XLOOKUP('Tether Assets'!A668,'BBG Data'!A:A,'BBG Data'!V:V)</f>
        <v>82226303178.002121</v>
      </c>
      <c r="O668">
        <v>90</v>
      </c>
      <c r="P668" s="2">
        <f>P667-P667*Q668/360*_xlfn.XLOOKUP(A668,'BBG Data'!A:A,'BBG Data'!AF:AF)</f>
        <v>97918272.605394006</v>
      </c>
      <c r="Q668" s="2">
        <v>360</v>
      </c>
      <c r="R668" s="21">
        <v>6571282257</v>
      </c>
      <c r="S668" s="2">
        <f>S667-S667*T668/360*_xlfn.XLOOKUP('Tether Assets'!A668,'BBG Data'!A:A,'BBG Data'!AB:AB)</f>
        <v>19320015.316677429</v>
      </c>
      <c r="T668" s="2">
        <v>180</v>
      </c>
      <c r="U668" s="21">
        <f t="shared" si="60"/>
        <v>3528626010</v>
      </c>
      <c r="V668" s="2">
        <f t="shared" si="63"/>
        <v>120205062047.25945</v>
      </c>
      <c r="W668" s="25">
        <f t="shared" si="64"/>
        <v>9.480642401504033E-2</v>
      </c>
      <c r="X668" s="2">
        <f t="shared" si="65"/>
        <v>0.68405025360474658</v>
      </c>
      <c r="Y668" s="13">
        <f>USDT_FinalReserves!G667/USDT_FinalReserves!$F667</f>
        <v>5.4900176620948787E-2</v>
      </c>
      <c r="Z668" s="2">
        <v>121025398570.65678</v>
      </c>
      <c r="AA668" s="2">
        <v>114381082813.507</v>
      </c>
    </row>
    <row r="669" spans="1:27" s="2" customFormat="1" x14ac:dyDescent="0.3">
      <c r="A669" s="1">
        <v>45500</v>
      </c>
      <c r="B669">
        <v>0</v>
      </c>
      <c r="C669" s="20">
        <v>75354.018862218261</v>
      </c>
      <c r="D669" s="20">
        <f>_xlfn.XLOOKUP(A669,'BBG Data'!A:A,'BBG Data'!B:B)</f>
        <v>67788.03</v>
      </c>
      <c r="E669" s="21">
        <f t="shared" si="61"/>
        <v>5108100491.2526169</v>
      </c>
      <c r="F669" s="21">
        <v>1639340.0949822713</v>
      </c>
      <c r="G669">
        <f>_xlfn.XLOOKUP(A669,'BBG Data'!A:A,'BBG Data'!C:C)</f>
        <v>2387.19</v>
      </c>
      <c r="H669" s="2">
        <f t="shared" si="62"/>
        <v>3913416281.3407283</v>
      </c>
      <c r="I669" s="21">
        <v>109867228</v>
      </c>
      <c r="J669" s="2">
        <f>J668-$J$1*J668*_xlfn.XLOOKUP(A669,'BBG Data'!A:A,'BBG Data'!F:F)</f>
        <v>11286344853.206711</v>
      </c>
      <c r="K669" s="2">
        <f>K668-K668*L669/360*_xlfn.XLOOKUP(A669,'BBG Data'!A:A,'BBG Data'!J:J)</f>
        <v>1014762330.6644945</v>
      </c>
      <c r="L669" s="2">
        <v>90</v>
      </c>
      <c r="M669" s="2">
        <f>M668-M668*$M$1*_xlfn.XLOOKUP(A669,'BBG Data'!A:A,'BBG Data'!F:F)</f>
        <v>6354695530.3323545</v>
      </c>
      <c r="N669" s="2">
        <f>N668-N668*O669/360*_xlfn.XLOOKUP('Tether Assets'!A669,'BBG Data'!A:A,'BBG Data'!V:V)</f>
        <v>82226303178.002121</v>
      </c>
      <c r="O669">
        <v>90</v>
      </c>
      <c r="P669" s="2">
        <f>P668-P668*Q669/360*_xlfn.XLOOKUP(A669,'BBG Data'!A:A,'BBG Data'!AF:AF)</f>
        <v>97918272.605394006</v>
      </c>
      <c r="Q669" s="2">
        <v>360</v>
      </c>
      <c r="R669" s="21">
        <v>6571282257</v>
      </c>
      <c r="S669" s="2">
        <f>S668-S668*T669/360*_xlfn.XLOOKUP('Tether Assets'!A669,'BBG Data'!A:A,'BBG Data'!AB:AB)</f>
        <v>19320015.316677429</v>
      </c>
      <c r="T669" s="2">
        <v>180</v>
      </c>
      <c r="U669" s="21">
        <f t="shared" si="60"/>
        <v>3528626010</v>
      </c>
      <c r="V669" s="2">
        <f t="shared" si="63"/>
        <v>120230636447.7211</v>
      </c>
      <c r="W669" s="25">
        <f t="shared" si="64"/>
        <v>9.4786257628786924E-2</v>
      </c>
      <c r="X669" s="2">
        <f t="shared" si="65"/>
        <v>0.68390474846863103</v>
      </c>
      <c r="Y669" s="13">
        <f>USDT_FinalReserves!G668/USDT_FinalReserves!$F668</f>
        <v>5.1207241609132134E-2</v>
      </c>
      <c r="Z669" s="2">
        <v>120470044698.99962</v>
      </c>
      <c r="AA669" s="2">
        <v>114301106013.435</v>
      </c>
    </row>
    <row r="670" spans="1:27" s="2" customFormat="1" x14ac:dyDescent="0.3">
      <c r="A670" s="1">
        <v>45501</v>
      </c>
      <c r="B670">
        <v>0</v>
      </c>
      <c r="C670" s="20">
        <v>75354.018862218261</v>
      </c>
      <c r="D670" s="20">
        <f>_xlfn.XLOOKUP(A670,'BBG Data'!A:A,'BBG Data'!B:B)</f>
        <v>68007.600000000006</v>
      </c>
      <c r="E670" s="21">
        <f t="shared" si="61"/>
        <v>5124645973.1741953</v>
      </c>
      <c r="F670" s="21">
        <v>1639340.0949822713</v>
      </c>
      <c r="G670">
        <f>_xlfn.XLOOKUP(A670,'BBG Data'!A:A,'BBG Data'!C:C)</f>
        <v>2387.19</v>
      </c>
      <c r="H670" s="2">
        <f t="shared" si="62"/>
        <v>3913416281.3407283</v>
      </c>
      <c r="I670" s="21">
        <v>109867228</v>
      </c>
      <c r="J670" s="2">
        <f>J669-$J$1*J669*_xlfn.XLOOKUP(A670,'BBG Data'!A:A,'BBG Data'!F:F)</f>
        <v>11286344853.206711</v>
      </c>
      <c r="K670" s="2">
        <f>K669-K669*L670/360*_xlfn.XLOOKUP(A670,'BBG Data'!A:A,'BBG Data'!J:J)</f>
        <v>1014762330.6644945</v>
      </c>
      <c r="L670" s="2">
        <v>90</v>
      </c>
      <c r="M670" s="2">
        <f>M669-M669*$M$1*_xlfn.XLOOKUP(A670,'BBG Data'!A:A,'BBG Data'!F:F)</f>
        <v>6354695530.3323545</v>
      </c>
      <c r="N670" s="2">
        <f>N669-N669*O670/360*_xlfn.XLOOKUP('Tether Assets'!A670,'BBG Data'!A:A,'BBG Data'!V:V)</f>
        <v>82226303178.002121</v>
      </c>
      <c r="O670">
        <v>90</v>
      </c>
      <c r="P670" s="2">
        <f>P669-P669*Q670/360*_xlfn.XLOOKUP(A670,'BBG Data'!A:A,'BBG Data'!AF:AF)</f>
        <v>97918272.605394006</v>
      </c>
      <c r="Q670" s="2">
        <v>360</v>
      </c>
      <c r="R670" s="21">
        <v>6571282257</v>
      </c>
      <c r="S670" s="2">
        <f>S669-S669*T670/360*_xlfn.XLOOKUP('Tether Assets'!A670,'BBG Data'!A:A,'BBG Data'!AB:AB)</f>
        <v>19320015.316677429</v>
      </c>
      <c r="T670" s="2">
        <v>180</v>
      </c>
      <c r="U670" s="21">
        <f t="shared" si="60"/>
        <v>3528626010</v>
      </c>
      <c r="V670" s="2">
        <f t="shared" si="63"/>
        <v>120247181929.64267</v>
      </c>
      <c r="W670" s="25">
        <f t="shared" si="64"/>
        <v>9.4773215457761836E-2</v>
      </c>
      <c r="X670" s="2">
        <f t="shared" si="65"/>
        <v>0.6838106461913861</v>
      </c>
      <c r="Y670" s="13">
        <f>USDT_FinalReserves!G669/USDT_FinalReserves!$F669</f>
        <v>5.1135957318864535E-2</v>
      </c>
      <c r="Z670" s="2">
        <v>120484357485.06406</v>
      </c>
      <c r="AA670" s="2">
        <v>114323274523.117</v>
      </c>
    </row>
    <row r="671" spans="1:27" s="2" customFormat="1" x14ac:dyDescent="0.3">
      <c r="A671" s="1">
        <v>45502</v>
      </c>
      <c r="B671">
        <v>0</v>
      </c>
      <c r="C671" s="20">
        <v>75354.018862218261</v>
      </c>
      <c r="D671" s="20">
        <f>_xlfn.XLOOKUP(A671,'BBG Data'!A:A,'BBG Data'!B:B)</f>
        <v>67367.259999999995</v>
      </c>
      <c r="E671" s="21">
        <f t="shared" si="61"/>
        <v>5076393780.735961</v>
      </c>
      <c r="F671" s="21">
        <v>1639340.0949822713</v>
      </c>
      <c r="G671">
        <f>_xlfn.XLOOKUP(A671,'BBG Data'!A:A,'BBG Data'!C:C)</f>
        <v>2384.19</v>
      </c>
      <c r="H671" s="2">
        <f t="shared" si="62"/>
        <v>3908498261.0557814</v>
      </c>
      <c r="I671" s="21">
        <v>109867228</v>
      </c>
      <c r="J671" s="2">
        <f>J670-$J$1*J670*_xlfn.XLOOKUP(A671,'BBG Data'!A:A,'BBG Data'!F:F)</f>
        <v>11286971872.365223</v>
      </c>
      <c r="K671" s="2">
        <f>K670-K670*L671/360*_xlfn.XLOOKUP(A671,'BBG Data'!A:A,'BBG Data'!J:J)</f>
        <v>1015589361.963986</v>
      </c>
      <c r="L671" s="2">
        <v>90</v>
      </c>
      <c r="M671" s="2">
        <f>M670-M670*$M$1*_xlfn.XLOOKUP(A671,'BBG Data'!A:A,'BBG Data'!F:F)</f>
        <v>6355401607.6135025</v>
      </c>
      <c r="N671" s="2">
        <f>N670-N670*O671/360*_xlfn.XLOOKUP('Tether Assets'!A671,'BBG Data'!A:A,'BBG Data'!V:V)</f>
        <v>82390755784.358124</v>
      </c>
      <c r="O671">
        <v>90</v>
      </c>
      <c r="P671" s="2">
        <f>P670-P670*Q671/360*_xlfn.XLOOKUP(A671,'BBG Data'!A:A,'BBG Data'!AF:AF)</f>
        <v>96253661.971102268</v>
      </c>
      <c r="Q671" s="2">
        <v>360</v>
      </c>
      <c r="R671" s="21">
        <v>6571282257</v>
      </c>
      <c r="S671" s="2">
        <f>S670-S670*T671/360*_xlfn.XLOOKUP('Tether Assets'!A671,'BBG Data'!A:A,'BBG Data'!AB:AB)</f>
        <v>19563447.509667564</v>
      </c>
      <c r="T671" s="2">
        <v>180</v>
      </c>
      <c r="U671" s="21">
        <f t="shared" si="60"/>
        <v>3528626010</v>
      </c>
      <c r="V671" s="2">
        <f t="shared" si="63"/>
        <v>120359203272.57335</v>
      </c>
      <c r="W671" s="25">
        <f t="shared" si="64"/>
        <v>9.4690217203874244E-2</v>
      </c>
      <c r="X671" s="2">
        <f t="shared" si="65"/>
        <v>0.68454055480718501</v>
      </c>
      <c r="Y671" s="13">
        <f>USDT_FinalReserves!G670/USDT_FinalReserves!$F670</f>
        <v>5.1888633047226962E-2</v>
      </c>
      <c r="Z671" s="2">
        <v>120699705586.27031</v>
      </c>
      <c r="AA671" s="2">
        <v>114436762854.196</v>
      </c>
    </row>
    <row r="672" spans="1:27" s="2" customFormat="1" x14ac:dyDescent="0.3">
      <c r="A672" s="1">
        <v>45503</v>
      </c>
      <c r="B672">
        <v>0</v>
      </c>
      <c r="C672" s="20">
        <v>75354.018862218261</v>
      </c>
      <c r="D672" s="20">
        <f>_xlfn.XLOOKUP(A672,'BBG Data'!A:A,'BBG Data'!B:B)</f>
        <v>66174.570000000007</v>
      </c>
      <c r="E672" s="21">
        <f t="shared" si="61"/>
        <v>4986519795.9791832</v>
      </c>
      <c r="F672" s="21">
        <v>1639340.0949822713</v>
      </c>
      <c r="G672">
        <f>_xlfn.XLOOKUP(A672,'BBG Data'!A:A,'BBG Data'!C:C)</f>
        <v>2410.7800000000002</v>
      </c>
      <c r="H672" s="2">
        <f t="shared" si="62"/>
        <v>3952088314.1813602</v>
      </c>
      <c r="I672" s="21">
        <v>109867228</v>
      </c>
      <c r="J672" s="2">
        <f>J671-$J$1*J671*_xlfn.XLOOKUP(A672,'BBG Data'!A:A,'BBG Data'!F:F)</f>
        <v>11286971872.365223</v>
      </c>
      <c r="K672" s="2">
        <f>K671-K671*L672/360*_xlfn.XLOOKUP(A672,'BBG Data'!A:A,'BBG Data'!J:J)</f>
        <v>1016714127.1823612</v>
      </c>
      <c r="L672" s="2">
        <v>90</v>
      </c>
      <c r="M672" s="2">
        <f>M671-M671*$M$1*_xlfn.XLOOKUP(A672,'BBG Data'!A:A,'BBG Data'!F:F)</f>
        <v>6355401607.6135025</v>
      </c>
      <c r="N672" s="2">
        <f>N671-N671*O672/360*_xlfn.XLOOKUP('Tether Assets'!A672,'BBG Data'!A:A,'BBG Data'!V:V)</f>
        <v>82349560406.465942</v>
      </c>
      <c r="O672">
        <v>90</v>
      </c>
      <c r="P672" s="2">
        <f>P671-P671*Q672/360*_xlfn.XLOOKUP(A672,'BBG Data'!A:A,'BBG Data'!AF:AF)</f>
        <v>98660003.520379856</v>
      </c>
      <c r="Q672" s="2">
        <v>360</v>
      </c>
      <c r="R672" s="21">
        <v>6571282257</v>
      </c>
      <c r="S672" s="2">
        <f>S671-S671*T672/360*_xlfn.XLOOKUP('Tether Assets'!A672,'BBG Data'!A:A,'BBG Data'!AB:AB)</f>
        <v>19578120.095299814</v>
      </c>
      <c r="T672" s="2">
        <v>180</v>
      </c>
      <c r="U672" s="21">
        <f t="shared" si="60"/>
        <v>3528626010</v>
      </c>
      <c r="V672" s="2">
        <f t="shared" si="63"/>
        <v>120275269742.40326</v>
      </c>
      <c r="W672" s="25">
        <f t="shared" si="64"/>
        <v>9.4756296325704661E-2</v>
      </c>
      <c r="X672" s="2">
        <f t="shared" si="65"/>
        <v>0.68467574907822848</v>
      </c>
      <c r="Y672" s="13">
        <f>USDT_FinalReserves!G671/USDT_FinalReserves!$F671</f>
        <v>5.034312842100859E-2</v>
      </c>
      <c r="Z672" s="2">
        <v>120489670373.00308</v>
      </c>
      <c r="AA672" s="2">
        <v>114423843424.00999</v>
      </c>
    </row>
    <row r="673" spans="1:27" s="2" customFormat="1" x14ac:dyDescent="0.3">
      <c r="A673" s="1">
        <v>45504</v>
      </c>
      <c r="B673">
        <v>0</v>
      </c>
      <c r="C673" s="20">
        <v>75354.018862218261</v>
      </c>
      <c r="D673" s="20">
        <f>_xlfn.XLOOKUP(A673,'BBG Data'!A:A,'BBG Data'!B:B)</f>
        <v>64559.96</v>
      </c>
      <c r="E673" s="21">
        <f t="shared" si="61"/>
        <v>4864852443.5840569</v>
      </c>
      <c r="F673" s="21">
        <v>1639340.0949822713</v>
      </c>
      <c r="G673">
        <f>_xlfn.XLOOKUP(A673,'BBG Data'!A:A,'BBG Data'!C:C)</f>
        <v>2447.6</v>
      </c>
      <c r="H673" s="2">
        <f t="shared" si="62"/>
        <v>4012448816.4786072</v>
      </c>
      <c r="I673" s="21">
        <v>109867228</v>
      </c>
      <c r="J673" s="2">
        <f>J672-$J$1*J672*_xlfn.XLOOKUP(A673,'BBG Data'!A:A,'BBG Data'!F:F)</f>
        <v>11285404237.38295</v>
      </c>
      <c r="K673" s="2">
        <f>K672-K672*L673/360*_xlfn.XLOOKUP(A673,'BBG Data'!A:A,'BBG Data'!J:J)</f>
        <v>1018386621.9215761</v>
      </c>
      <c r="L673" s="2">
        <v>90</v>
      </c>
      <c r="M673" s="2">
        <f>M672-M672*$M$1*_xlfn.XLOOKUP(A673,'BBG Data'!A:A,'BBG Data'!F:F)</f>
        <v>6353636218.2780542</v>
      </c>
      <c r="N673" s="2">
        <f>N672-N672*O673/360*_xlfn.XLOOKUP('Tether Assets'!A673,'BBG Data'!A:A,'BBG Data'!V:V)</f>
        <v>82390735186.669174</v>
      </c>
      <c r="O673">
        <v>90</v>
      </c>
      <c r="P673" s="2">
        <f>P672-P672*Q673/360*_xlfn.XLOOKUP(A673,'BBG Data'!A:A,'BBG Data'!AF:AF)</f>
        <v>103395683.6893581</v>
      </c>
      <c r="Q673" s="2">
        <v>360</v>
      </c>
      <c r="R673" s="21">
        <v>6571282257</v>
      </c>
      <c r="S673" s="2">
        <f>S672-S672*T673/360*_xlfn.XLOOKUP('Tether Assets'!A673,'BBG Data'!A:A,'BBG Data'!AB:AB)</f>
        <v>20109666.0558872</v>
      </c>
      <c r="T673" s="2">
        <v>180</v>
      </c>
      <c r="U673" s="21">
        <f t="shared" si="60"/>
        <v>3528626010</v>
      </c>
      <c r="V673" s="2">
        <f t="shared" si="63"/>
        <v>120258744369.05966</v>
      </c>
      <c r="W673" s="25">
        <f t="shared" si="64"/>
        <v>9.4756281758707109E-2</v>
      </c>
      <c r="X673" s="2">
        <f t="shared" si="65"/>
        <v>0.68511221881563877</v>
      </c>
      <c r="Y673" s="13">
        <f>USDT_FinalReserves!G672/USDT_FinalReserves!$F672</f>
        <v>5.0874973606707813E-2</v>
      </c>
      <c r="Z673" s="2">
        <v>120563419170.95267</v>
      </c>
      <c r="AA673" s="2">
        <v>114429758402.696</v>
      </c>
    </row>
    <row r="674" spans="1:27" s="2" customFormat="1" x14ac:dyDescent="0.3">
      <c r="A674" s="1">
        <v>45505</v>
      </c>
      <c r="B674">
        <v>0</v>
      </c>
      <c r="C674" s="20">
        <v>75354.018862218261</v>
      </c>
      <c r="D674" s="20">
        <f>_xlfn.XLOOKUP(A674,'BBG Data'!A:A,'BBG Data'!B:B)</f>
        <v>64694.03</v>
      </c>
      <c r="E674" s="21">
        <f t="shared" si="61"/>
        <v>4874955156.8929138</v>
      </c>
      <c r="F674" s="21">
        <v>1639340.0949822713</v>
      </c>
      <c r="G674">
        <f>_xlfn.XLOOKUP(A674,'BBG Data'!A:A,'BBG Data'!C:C)</f>
        <v>2446.2600000000002</v>
      </c>
      <c r="H674" s="2">
        <f t="shared" si="62"/>
        <v>4010252100.7513313</v>
      </c>
      <c r="I674" s="21">
        <v>109867228</v>
      </c>
      <c r="J674" s="2">
        <f>J673-$J$1*J673*_xlfn.XLOOKUP(A674,'BBG Data'!A:A,'BBG Data'!F:F)</f>
        <v>11286344687.736065</v>
      </c>
      <c r="K674" s="2">
        <f>K673-K673*L674/360*_xlfn.XLOOKUP(A674,'BBG Data'!A:A,'BBG Data'!J:J)</f>
        <v>1018126933.3329862</v>
      </c>
      <c r="L674" s="2">
        <v>90</v>
      </c>
      <c r="M674" s="2">
        <f>M673-M673*$M$1*_xlfn.XLOOKUP(A674,'BBG Data'!A:A,'BBG Data'!F:F)</f>
        <v>6354695157.6477671</v>
      </c>
      <c r="N674" s="2">
        <f>N673-N673*O674/360*_xlfn.XLOOKUP('Tether Assets'!A674,'BBG Data'!A:A,'BBG Data'!V:V)</f>
        <v>83008665700.569199</v>
      </c>
      <c r="O674">
        <v>90</v>
      </c>
      <c r="P674" s="2">
        <f>P673-P673*Q674/360*_xlfn.XLOOKUP(A674,'BBG Data'!A:A,'BBG Data'!AF:AF)</f>
        <v>116113352.78314917</v>
      </c>
      <c r="Q674" s="2">
        <v>360</v>
      </c>
      <c r="R674" s="21">
        <v>6571282257</v>
      </c>
      <c r="S674" s="2">
        <f>S673-S673*T674/360*_xlfn.XLOOKUP('Tether Assets'!A674,'BBG Data'!A:A,'BBG Data'!AB:AB)</f>
        <v>20772279.552428685</v>
      </c>
      <c r="T674" s="2">
        <v>180</v>
      </c>
      <c r="U674" s="21">
        <f t="shared" si="60"/>
        <v>3528626010</v>
      </c>
      <c r="V674" s="2">
        <f t="shared" si="63"/>
        <v>120899700864.26585</v>
      </c>
      <c r="W674" s="25">
        <f t="shared" si="64"/>
        <v>9.4261704820350192E-2</v>
      </c>
      <c r="X674" s="2">
        <f t="shared" si="65"/>
        <v>0.68659115868088927</v>
      </c>
      <c r="Y674" s="13">
        <f>USDT_FinalReserves!G673/USDT_FinalReserves!$F673</f>
        <v>5.6036527658270593E-2</v>
      </c>
      <c r="Z674" s="2">
        <v>121130882232.17076</v>
      </c>
      <c r="AA674" s="2">
        <v>114343128199.69701</v>
      </c>
    </row>
    <row r="675" spans="1:27" s="2" customFormat="1" x14ac:dyDescent="0.3">
      <c r="A675" s="1">
        <v>45506</v>
      </c>
      <c r="B675">
        <v>0</v>
      </c>
      <c r="C675" s="20">
        <v>75354.018862218261</v>
      </c>
      <c r="D675" s="20">
        <f>_xlfn.XLOOKUP(A675,'BBG Data'!A:A,'BBG Data'!B:B)</f>
        <v>62551.57</v>
      </c>
      <c r="E675" s="21">
        <f t="shared" si="61"/>
        <v>4713512185.641366</v>
      </c>
      <c r="F675" s="21">
        <v>1639340.0949822713</v>
      </c>
      <c r="G675">
        <f>_xlfn.XLOOKUP(A675,'BBG Data'!A:A,'BBG Data'!C:C)</f>
        <v>2443.2399999999998</v>
      </c>
      <c r="H675" s="2">
        <f t="shared" si="62"/>
        <v>4005301293.664484</v>
      </c>
      <c r="I675" s="21">
        <v>109867228</v>
      </c>
      <c r="J675" s="2">
        <f>J674-$J$1*J674*_xlfn.XLOOKUP(A675,'BBG Data'!A:A,'BBG Data'!F:F)</f>
        <v>11286344687.736065</v>
      </c>
      <c r="K675" s="2">
        <f>K674-K674*L675/360*_xlfn.XLOOKUP(A675,'BBG Data'!A:A,'BBG Data'!J:J)</f>
        <v>1021789644.9756516</v>
      </c>
      <c r="L675" s="2">
        <v>90</v>
      </c>
      <c r="M675" s="2">
        <f>M674-M674*$M$1*_xlfn.XLOOKUP(A675,'BBG Data'!A:A,'BBG Data'!F:F)</f>
        <v>6354695157.6477671</v>
      </c>
      <c r="N675" s="2">
        <f>N674-N674*O675/360*_xlfn.XLOOKUP('Tether Assets'!A675,'BBG Data'!A:A,'BBG Data'!V:V)</f>
        <v>84585830348.880005</v>
      </c>
      <c r="O675">
        <v>90</v>
      </c>
      <c r="P675" s="2">
        <f>P674-P674*Q675/360*_xlfn.XLOOKUP(A675,'BBG Data'!A:A,'BBG Data'!AF:AF)</f>
        <v>146418937.8595511</v>
      </c>
      <c r="Q675" s="2">
        <v>360</v>
      </c>
      <c r="R675" s="21">
        <v>6571282257</v>
      </c>
      <c r="S675" s="2">
        <f>S674-S674*T675/360*_xlfn.XLOOKUP('Tether Assets'!A675,'BBG Data'!A:A,'BBG Data'!AB:AB)</f>
        <v>22228416.349053938</v>
      </c>
      <c r="T675" s="2">
        <v>180</v>
      </c>
      <c r="U675" s="21">
        <f t="shared" si="60"/>
        <v>3528626010</v>
      </c>
      <c r="V675" s="2">
        <f t="shared" si="63"/>
        <v>122345896167.75395</v>
      </c>
      <c r="W675" s="25">
        <f t="shared" si="64"/>
        <v>9.3147479994835358E-2</v>
      </c>
      <c r="X675" s="2">
        <f t="shared" si="65"/>
        <v>0.69136630649957054</v>
      </c>
      <c r="Y675" s="13">
        <f>USDT_FinalReserves!G674/USDT_FinalReserves!$F674</f>
        <v>6.2223014482664228E-2</v>
      </c>
      <c r="Z675" s="2">
        <v>122014632717.06381</v>
      </c>
      <c r="AA675" s="2">
        <v>114422514458.41299</v>
      </c>
    </row>
    <row r="676" spans="1:27" s="2" customFormat="1" x14ac:dyDescent="0.3">
      <c r="A676" s="1">
        <v>45507</v>
      </c>
      <c r="B676">
        <v>0</v>
      </c>
      <c r="C676" s="20">
        <v>75354.018862218261</v>
      </c>
      <c r="D676" s="20">
        <f>_xlfn.XLOOKUP(A676,'BBG Data'!A:A,'BBG Data'!B:B)</f>
        <v>60366.85</v>
      </c>
      <c r="E676" s="21">
        <f t="shared" si="61"/>
        <v>4548884753.5527</v>
      </c>
      <c r="F676" s="21">
        <v>1639340.0949822713</v>
      </c>
      <c r="G676">
        <f>_xlfn.XLOOKUP(A676,'BBG Data'!A:A,'BBG Data'!C:C)</f>
        <v>2443.2399999999998</v>
      </c>
      <c r="H676" s="2">
        <f t="shared" si="62"/>
        <v>4005301293.664484</v>
      </c>
      <c r="I676" s="21">
        <v>109867228</v>
      </c>
      <c r="J676" s="2">
        <f>J675-$J$1*J675*_xlfn.XLOOKUP(A676,'BBG Data'!A:A,'BBG Data'!F:F)</f>
        <v>11286344687.736065</v>
      </c>
      <c r="K676" s="2">
        <f>K675-K675*L676/360*_xlfn.XLOOKUP(A676,'BBG Data'!A:A,'BBG Data'!J:J)</f>
        <v>1021789644.9756516</v>
      </c>
      <c r="L676" s="2">
        <v>90</v>
      </c>
      <c r="M676" s="2">
        <f>M675-M675*$M$1*_xlfn.XLOOKUP(A676,'BBG Data'!A:A,'BBG Data'!F:F)</f>
        <v>6354695157.6477671</v>
      </c>
      <c r="N676" s="2">
        <f>N675-N675*O676/360*_xlfn.XLOOKUP('Tether Assets'!A676,'BBG Data'!A:A,'BBG Data'!V:V)</f>
        <v>84585830348.880005</v>
      </c>
      <c r="O676">
        <v>90</v>
      </c>
      <c r="P676" s="2">
        <f>P675-P675*Q676/360*_xlfn.XLOOKUP(A676,'BBG Data'!A:A,'BBG Data'!AF:AF)</f>
        <v>146418937.8595511</v>
      </c>
      <c r="Q676" s="2">
        <v>360</v>
      </c>
      <c r="R676" s="21">
        <v>6571282257</v>
      </c>
      <c r="S676" s="2">
        <f>S675-S675*T676/360*_xlfn.XLOOKUP('Tether Assets'!A676,'BBG Data'!A:A,'BBG Data'!AB:AB)</f>
        <v>22228416.349053938</v>
      </c>
      <c r="T676" s="2">
        <v>180</v>
      </c>
      <c r="U676" s="21">
        <f t="shared" si="60"/>
        <v>3528626010</v>
      </c>
      <c r="V676" s="2">
        <f t="shared" si="63"/>
        <v>122181268735.66528</v>
      </c>
      <c r="W676" s="25">
        <f t="shared" si="64"/>
        <v>9.3272987207158195E-2</v>
      </c>
      <c r="X676" s="2">
        <f t="shared" si="65"/>
        <v>0.692297855671137</v>
      </c>
      <c r="Y676" s="13">
        <f>USDT_FinalReserves!G675/USDT_FinalReserves!$F675</f>
        <v>4.9726701459386284E-2</v>
      </c>
      <c r="Z676" s="2">
        <v>120322277150.23845</v>
      </c>
      <c r="AA676" s="2">
        <v>114339047195.47501</v>
      </c>
    </row>
    <row r="677" spans="1:27" s="2" customFormat="1" x14ac:dyDescent="0.3">
      <c r="A677" s="1">
        <v>45508</v>
      </c>
      <c r="B677">
        <v>0</v>
      </c>
      <c r="C677" s="20">
        <v>75354.018862218261</v>
      </c>
      <c r="D677" s="20">
        <f>_xlfn.XLOOKUP(A677,'BBG Data'!A:A,'BBG Data'!B:B)</f>
        <v>59135.51</v>
      </c>
      <c r="E677" s="21">
        <f t="shared" si="61"/>
        <v>4456098335.966897</v>
      </c>
      <c r="F677" s="21">
        <v>1639340.0949822713</v>
      </c>
      <c r="G677">
        <f>_xlfn.XLOOKUP(A677,'BBG Data'!A:A,'BBG Data'!C:C)</f>
        <v>2443.2399999999998</v>
      </c>
      <c r="H677" s="2">
        <f t="shared" si="62"/>
        <v>4005301293.664484</v>
      </c>
      <c r="I677" s="21">
        <v>109867228</v>
      </c>
      <c r="J677" s="2">
        <f>J676-$J$1*J676*_xlfn.XLOOKUP(A677,'BBG Data'!A:A,'BBG Data'!F:F)</f>
        <v>11286344687.736065</v>
      </c>
      <c r="K677" s="2">
        <f>K676-K676*L677/360*_xlfn.XLOOKUP(A677,'BBG Data'!A:A,'BBG Data'!J:J)</f>
        <v>1021789644.9756516</v>
      </c>
      <c r="L677" s="2">
        <v>90</v>
      </c>
      <c r="M677" s="2">
        <f>M676-M676*$M$1*_xlfn.XLOOKUP(A677,'BBG Data'!A:A,'BBG Data'!F:F)</f>
        <v>6354695157.6477671</v>
      </c>
      <c r="N677" s="2">
        <f>N676-N676*O677/360*_xlfn.XLOOKUP('Tether Assets'!A677,'BBG Data'!A:A,'BBG Data'!V:V)</f>
        <v>84585830348.880005</v>
      </c>
      <c r="O677">
        <v>90</v>
      </c>
      <c r="P677" s="2">
        <f>P676-P676*Q677/360*_xlfn.XLOOKUP(A677,'BBG Data'!A:A,'BBG Data'!AF:AF)</f>
        <v>146418937.8595511</v>
      </c>
      <c r="Q677" s="2">
        <v>360</v>
      </c>
      <c r="R677" s="21">
        <v>6571282257</v>
      </c>
      <c r="S677" s="2">
        <f>S676-S676*T677/360*_xlfn.XLOOKUP('Tether Assets'!A677,'BBG Data'!A:A,'BBG Data'!AB:AB)</f>
        <v>22228416.349053938</v>
      </c>
      <c r="T677" s="2">
        <v>180</v>
      </c>
      <c r="U677" s="21">
        <f t="shared" si="60"/>
        <v>3528626010</v>
      </c>
      <c r="V677" s="2">
        <f t="shared" si="63"/>
        <v>122088482318.07948</v>
      </c>
      <c r="W677" s="25">
        <f t="shared" si="64"/>
        <v>9.334387404411576E-2</v>
      </c>
      <c r="X677" s="2">
        <f t="shared" si="65"/>
        <v>0.69282399734077216</v>
      </c>
      <c r="Y677" s="13">
        <f>USDT_FinalReserves!G676/USDT_FinalReserves!$F676</f>
        <v>5.0284150376687368E-2</v>
      </c>
      <c r="Z677" s="2">
        <v>120528233030.37057</v>
      </c>
      <c r="AA677" s="2">
        <v>114467573236.035</v>
      </c>
    </row>
    <row r="678" spans="1:27" s="2" customFormat="1" x14ac:dyDescent="0.3">
      <c r="A678" s="1">
        <v>45509</v>
      </c>
      <c r="B678">
        <v>0</v>
      </c>
      <c r="C678" s="20">
        <v>75354.018862218261</v>
      </c>
      <c r="D678" s="20">
        <f>_xlfn.XLOOKUP(A678,'BBG Data'!A:A,'BBG Data'!B:B)</f>
        <v>54395.26</v>
      </c>
      <c r="E678" s="21">
        <f t="shared" si="61"/>
        <v>4098901448.0552669</v>
      </c>
      <c r="F678" s="21">
        <v>1639340.0949822713</v>
      </c>
      <c r="G678">
        <f>_xlfn.XLOOKUP(A678,'BBG Data'!A:A,'BBG Data'!C:C)</f>
        <v>2410.79</v>
      </c>
      <c r="H678" s="2">
        <f t="shared" si="62"/>
        <v>3952104707.5823097</v>
      </c>
      <c r="I678" s="21">
        <v>109867228</v>
      </c>
      <c r="J678" s="2">
        <f>J677-$J$1*J677*_xlfn.XLOOKUP(A678,'BBG Data'!A:A,'BBG Data'!F:F)</f>
        <v>11287285216.460043</v>
      </c>
      <c r="K678" s="2">
        <f>K677-K677*L678/360*_xlfn.XLOOKUP(A678,'BBG Data'!A:A,'BBG Data'!J:J)</f>
        <v>1046138892.2154214</v>
      </c>
      <c r="L678" s="2">
        <v>90</v>
      </c>
      <c r="M678" s="2">
        <f>M677-M677*$M$1*_xlfn.XLOOKUP(A678,'BBG Data'!A:A,'BBG Data'!F:F)</f>
        <v>6355754273.5073748</v>
      </c>
      <c r="N678" s="2">
        <f>N677-N677*O678/360*_xlfn.XLOOKUP('Tether Assets'!A678,'BBG Data'!A:A,'BBG Data'!V:V)</f>
        <v>83887997248.50174</v>
      </c>
      <c r="O678">
        <v>90</v>
      </c>
      <c r="P678" s="2">
        <f>P677-P677*Q678/360*_xlfn.XLOOKUP(A678,'BBG Data'!A:A,'BBG Data'!AF:AF)</f>
        <v>141147856.09660718</v>
      </c>
      <c r="Q678" s="2">
        <v>360</v>
      </c>
      <c r="R678" s="21">
        <v>6571282257</v>
      </c>
      <c r="S678" s="2">
        <f>S677-S677*T678/360*_xlfn.XLOOKUP('Tether Assets'!A678,'BBG Data'!A:A,'BBG Data'!AB:AB)</f>
        <v>22444031.987639762</v>
      </c>
      <c r="T678" s="2">
        <v>180</v>
      </c>
      <c r="U678" s="21">
        <f t="shared" si="60"/>
        <v>3528626010</v>
      </c>
      <c r="V678" s="2">
        <f t="shared" si="63"/>
        <v>121001549169.40639</v>
      </c>
      <c r="W678" s="25">
        <f t="shared" si="64"/>
        <v>9.4190136594892948E-2</v>
      </c>
      <c r="X678" s="2">
        <f t="shared" si="65"/>
        <v>0.69328035735357085</v>
      </c>
      <c r="Y678" s="13">
        <f>USDT_FinalReserves!G677/USDT_FinalReserves!$F677</f>
        <v>4.2480747576104934E-2</v>
      </c>
      <c r="Z678" s="2">
        <v>119393269458.82837</v>
      </c>
      <c r="AA678" s="2">
        <v>114321354116.662</v>
      </c>
    </row>
    <row r="679" spans="1:27" s="2" customFormat="1" x14ac:dyDescent="0.3">
      <c r="A679" s="1">
        <v>45510</v>
      </c>
      <c r="B679">
        <v>0</v>
      </c>
      <c r="C679" s="20">
        <v>75354.018862218261</v>
      </c>
      <c r="D679" s="20">
        <f>_xlfn.XLOOKUP(A679,'BBG Data'!A:A,'BBG Data'!B:B)</f>
        <v>56571.57</v>
      </c>
      <c r="E679" s="21">
        <f t="shared" si="61"/>
        <v>4262895152.8453007</v>
      </c>
      <c r="F679" s="21">
        <v>1639340.0949822713</v>
      </c>
      <c r="G679">
        <f>_xlfn.XLOOKUP(A679,'BBG Data'!A:A,'BBG Data'!C:C)</f>
        <v>2390.8200000000002</v>
      </c>
      <c r="H679" s="2">
        <f t="shared" si="62"/>
        <v>3919367085.8855143</v>
      </c>
      <c r="I679" s="21">
        <v>109867228</v>
      </c>
      <c r="J679" s="2">
        <f>J678-$J$1*J678*_xlfn.XLOOKUP(A679,'BBG Data'!A:A,'BBG Data'!F:F)</f>
        <v>11286971680.759586</v>
      </c>
      <c r="K679" s="2">
        <f>K678-K678*L679/360*_xlfn.XLOOKUP(A679,'BBG Data'!A:A,'BBG Data'!J:J)</f>
        <v>1065989377.695209</v>
      </c>
      <c r="L679" s="2">
        <v>90</v>
      </c>
      <c r="M679" s="2">
        <f>M678-M678*$M$1*_xlfn.XLOOKUP(A679,'BBG Data'!A:A,'BBG Data'!F:F)</f>
        <v>6355401176.0477352</v>
      </c>
      <c r="N679" s="2">
        <f>N678-N678*O679/360*_xlfn.XLOOKUP('Tether Assets'!A679,'BBG Data'!A:A,'BBG Data'!V:V)</f>
        <v>84097717241.623001</v>
      </c>
      <c r="O679">
        <v>90</v>
      </c>
      <c r="P679" s="2">
        <f>P678-P678*Q679/360*_xlfn.XLOOKUP(A679,'BBG Data'!A:A,'BBG Data'!AF:AF)</f>
        <v>127315366.1991397</v>
      </c>
      <c r="Q679" s="2">
        <v>360</v>
      </c>
      <c r="R679" s="21">
        <v>6571282257</v>
      </c>
      <c r="S679" s="2">
        <f>S678-S678*T679/360*_xlfn.XLOOKUP('Tether Assets'!A679,'BBG Data'!A:A,'BBG Data'!AB:AB)</f>
        <v>22175825.805387463</v>
      </c>
      <c r="T679" s="2">
        <v>180</v>
      </c>
      <c r="U679" s="21">
        <f t="shared" si="60"/>
        <v>3528626010</v>
      </c>
      <c r="V679" s="2">
        <f t="shared" si="63"/>
        <v>121347608401.86087</v>
      </c>
      <c r="W679" s="25">
        <f t="shared" si="64"/>
        <v>9.3918941286566096E-2</v>
      </c>
      <c r="X679" s="2">
        <f t="shared" si="65"/>
        <v>0.69303151787813366</v>
      </c>
      <c r="Y679" s="13">
        <f>USDT_FinalReserves!G678/USDT_FinalReserves!$F678</f>
        <v>5.3711723662592754E-2</v>
      </c>
      <c r="Z679" s="2">
        <v>120760101789.77496</v>
      </c>
      <c r="AA679" s="2">
        <v>114273868572.976</v>
      </c>
    </row>
    <row r="680" spans="1:27" s="2" customFormat="1" x14ac:dyDescent="0.3">
      <c r="A680" s="1">
        <v>45511</v>
      </c>
      <c r="B680">
        <v>0</v>
      </c>
      <c r="C680" s="20">
        <v>75354.018862218261</v>
      </c>
      <c r="D680" s="20">
        <f>_xlfn.XLOOKUP(A680,'BBG Data'!A:A,'BBG Data'!B:B)</f>
        <v>55154.01</v>
      </c>
      <c r="E680" s="21">
        <f t="shared" si="61"/>
        <v>4156076309.8669748</v>
      </c>
      <c r="F680" s="21">
        <v>1639340.0949822713</v>
      </c>
      <c r="G680">
        <f>_xlfn.XLOOKUP(A680,'BBG Data'!A:A,'BBG Data'!C:C)</f>
        <v>2382.92</v>
      </c>
      <c r="H680" s="2">
        <f t="shared" si="62"/>
        <v>3906416299.1351542</v>
      </c>
      <c r="I680" s="21">
        <v>109867228</v>
      </c>
      <c r="J680" s="2">
        <f>J679-$J$1*J679*_xlfn.XLOOKUP(A680,'BBG Data'!A:A,'BBG Data'!F:F)</f>
        <v>11286971680.759586</v>
      </c>
      <c r="K680" s="2">
        <f>K679-K679*L680/360*_xlfn.XLOOKUP(A680,'BBG Data'!A:A,'BBG Data'!J:J)</f>
        <v>1053290779.2334149</v>
      </c>
      <c r="L680" s="2">
        <v>90</v>
      </c>
      <c r="M680" s="2">
        <f>M679-M679*$M$1*_xlfn.XLOOKUP(A680,'BBG Data'!A:A,'BBG Data'!F:F)</f>
        <v>6355401176.0477352</v>
      </c>
      <c r="N680" s="2">
        <f>N679-N679*O680/360*_xlfn.XLOOKUP('Tether Assets'!A680,'BBG Data'!A:A,'BBG Data'!V:V)</f>
        <v>83698253084.725296</v>
      </c>
      <c r="O680">
        <v>90</v>
      </c>
      <c r="P680" s="2">
        <f>P679-P679*Q680/360*_xlfn.XLOOKUP(A680,'BBG Data'!A:A,'BBG Data'!AF:AF)</f>
        <v>136736703.29787603</v>
      </c>
      <c r="Q680" s="2">
        <v>360</v>
      </c>
      <c r="R680" s="21">
        <v>6571282257</v>
      </c>
      <c r="S680" s="2">
        <f>S679-S679*T680/360*_xlfn.XLOOKUP('Tether Assets'!A680,'BBG Data'!A:A,'BBG Data'!AB:AB)</f>
        <v>21941870.843140628</v>
      </c>
      <c r="T680" s="2">
        <v>180</v>
      </c>
      <c r="U680" s="21">
        <f t="shared" si="60"/>
        <v>3528626010</v>
      </c>
      <c r="V680" s="2">
        <f t="shared" si="63"/>
        <v>120824863398.90916</v>
      </c>
      <c r="W680" s="25">
        <f t="shared" si="64"/>
        <v>9.4325278656698069E-2</v>
      </c>
      <c r="X680" s="2">
        <f t="shared" si="65"/>
        <v>0.69272375511314621</v>
      </c>
      <c r="Y680" s="13">
        <f>USDT_FinalReserves!G679/USDT_FinalReserves!$F679</f>
        <v>4.6899584219535967E-2</v>
      </c>
      <c r="Z680" s="2">
        <v>120081334542.39848</v>
      </c>
      <c r="AA680" s="2">
        <v>114449569879.83299</v>
      </c>
    </row>
    <row r="681" spans="1:27" s="2" customFormat="1" x14ac:dyDescent="0.3">
      <c r="A681" s="1">
        <v>45512</v>
      </c>
      <c r="B681">
        <v>0</v>
      </c>
      <c r="C681" s="20">
        <v>75354.018862218261</v>
      </c>
      <c r="D681" s="20">
        <f>_xlfn.XLOOKUP(A681,'BBG Data'!A:A,'BBG Data'!B:B)</f>
        <v>59537.8</v>
      </c>
      <c r="E681" s="21">
        <f t="shared" si="61"/>
        <v>4486412504.2149782</v>
      </c>
      <c r="F681" s="21">
        <v>1639340.0949822713</v>
      </c>
      <c r="G681">
        <f>_xlfn.XLOOKUP(A681,'BBG Data'!A:A,'BBG Data'!C:C)</f>
        <v>2427.5300000000002</v>
      </c>
      <c r="H681" s="2">
        <f t="shared" si="62"/>
        <v>3979547260.7723136</v>
      </c>
      <c r="I681" s="21">
        <v>109867228</v>
      </c>
      <c r="J681" s="2">
        <f>J680-$J$1*J680*_xlfn.XLOOKUP(A681,'BBG Data'!A:A,'BBG Data'!F:F)</f>
        <v>11286658153.768454</v>
      </c>
      <c r="K681" s="2">
        <f>K680-K680*L681/360*_xlfn.XLOOKUP(A681,'BBG Data'!A:A,'BBG Data'!J:J)</f>
        <v>1053640998.41751</v>
      </c>
      <c r="L681" s="2">
        <v>90</v>
      </c>
      <c r="M681" s="2">
        <f>M680-M680*$M$1*_xlfn.XLOOKUP(A681,'BBG Data'!A:A,'BBG Data'!F:F)</f>
        <v>6355048098.2046213</v>
      </c>
      <c r="N681" s="2">
        <f>N680-N680*O681/360*_xlfn.XLOOKUP('Tether Assets'!A681,'BBG Data'!A:A,'BBG Data'!V:V)</f>
        <v>83719177647.99646</v>
      </c>
      <c r="O681">
        <v>90</v>
      </c>
      <c r="P681" s="2">
        <f>P680-P680*Q681/360*_xlfn.XLOOKUP(A681,'BBG Data'!A:A,'BBG Data'!AF:AF)</f>
        <v>130310078.2428759</v>
      </c>
      <c r="Q681" s="2">
        <v>360</v>
      </c>
      <c r="R681" s="21">
        <v>6571282257</v>
      </c>
      <c r="S681" s="2">
        <f>S680-S680*T681/360*_xlfn.XLOOKUP('Tether Assets'!A681,'BBG Data'!A:A,'BBG Data'!AB:AB)</f>
        <v>22109726.155090652</v>
      </c>
      <c r="T681" s="2">
        <v>180</v>
      </c>
      <c r="U681" s="21">
        <f t="shared" si="60"/>
        <v>3528626010</v>
      </c>
      <c r="V681" s="2">
        <f t="shared" si="63"/>
        <v>121242679962.77229</v>
      </c>
      <c r="W681" s="25">
        <f t="shared" si="64"/>
        <v>9.3997636684274632E-2</v>
      </c>
      <c r="X681" s="2">
        <f t="shared" si="65"/>
        <v>0.69050913155089055</v>
      </c>
      <c r="Y681" s="13">
        <f>USDT_FinalReserves!G680/USDT_FinalReserves!$F680</f>
        <v>5.4275727146489719E-2</v>
      </c>
      <c r="Z681" s="2">
        <v>121280058749.14694</v>
      </c>
      <c r="AA681" s="2">
        <v>114697495372.168</v>
      </c>
    </row>
    <row r="682" spans="1:27" s="2" customFormat="1" x14ac:dyDescent="0.3">
      <c r="A682" s="1">
        <v>45513</v>
      </c>
      <c r="B682">
        <v>0</v>
      </c>
      <c r="C682" s="20">
        <v>75354.018862218261</v>
      </c>
      <c r="D682" s="20">
        <f>_xlfn.XLOOKUP(A682,'BBG Data'!A:A,'BBG Data'!B:B)</f>
        <v>60776.95</v>
      </c>
      <c r="E682" s="21">
        <f t="shared" si="61"/>
        <v>4579787436.688096</v>
      </c>
      <c r="F682" s="21">
        <v>1639340.0949822713</v>
      </c>
      <c r="G682">
        <f>_xlfn.XLOOKUP(A682,'BBG Data'!A:A,'BBG Data'!C:C)</f>
        <v>2431.3200000000002</v>
      </c>
      <c r="H682" s="2">
        <f t="shared" si="62"/>
        <v>3985760359.732296</v>
      </c>
      <c r="I682" s="21">
        <v>109867228</v>
      </c>
      <c r="J682" s="2">
        <f>J681-$J$1*J681*_xlfn.XLOOKUP(A682,'BBG Data'!A:A,'BBG Data'!F:F)</f>
        <v>11286658153.768454</v>
      </c>
      <c r="K682" s="2">
        <f>K681-K681*L682/360*_xlfn.XLOOKUP(A682,'BBG Data'!A:A,'BBG Data'!J:J)</f>
        <v>1051043773.356411</v>
      </c>
      <c r="L682" s="2">
        <v>90</v>
      </c>
      <c r="M682" s="2">
        <f>M681-M681*$M$1*_xlfn.XLOOKUP(A682,'BBG Data'!A:A,'BBG Data'!F:F)</f>
        <v>6355048098.2046213</v>
      </c>
      <c r="N682" s="2">
        <f>N681-N681*O682/360*_xlfn.XLOOKUP('Tether Assets'!A682,'BBG Data'!A:A,'BBG Data'!V:V)</f>
        <v>83865686208.880463</v>
      </c>
      <c r="O682">
        <v>90</v>
      </c>
      <c r="P682" s="2">
        <f>P681-P681*Q682/360*_xlfn.XLOOKUP(A682,'BBG Data'!A:A,'BBG Data'!AF:AF)</f>
        <v>128746357.30396134</v>
      </c>
      <c r="Q682" s="2">
        <v>360</v>
      </c>
      <c r="R682" s="21">
        <v>6571282257</v>
      </c>
      <c r="S682" s="2">
        <f>S681-S681*T682/360*_xlfn.XLOOKUP('Tether Assets'!A682,'BBG Data'!A:A,'BBG Data'!AB:AB)</f>
        <v>21946114.181542981</v>
      </c>
      <c r="T682" s="2">
        <v>180</v>
      </c>
      <c r="U682" s="21">
        <f t="shared" si="60"/>
        <v>3528626010</v>
      </c>
      <c r="V682" s="2">
        <f t="shared" si="63"/>
        <v>121484451997.11584</v>
      </c>
      <c r="W682" s="25">
        <f t="shared" si="64"/>
        <v>9.3810567479359563E-2</v>
      </c>
      <c r="X682" s="2">
        <f t="shared" si="65"/>
        <v>0.69034090231457368</v>
      </c>
      <c r="Y682" s="13">
        <f>USDT_FinalReserves!G681/USDT_FinalReserves!$F681</f>
        <v>5.2894019551956169E-2</v>
      </c>
      <c r="Z682" s="2">
        <v>121391307105.00462</v>
      </c>
      <c r="AA682" s="2">
        <v>114970432933.55499</v>
      </c>
    </row>
    <row r="683" spans="1:27" s="2" customFormat="1" x14ac:dyDescent="0.3">
      <c r="A683" s="1">
        <v>45514</v>
      </c>
      <c r="B683">
        <v>0</v>
      </c>
      <c r="C683" s="20">
        <v>75354.018862218261</v>
      </c>
      <c r="D683" s="20">
        <f>_xlfn.XLOOKUP(A683,'BBG Data'!A:A,'BBG Data'!B:B)</f>
        <v>61009.06</v>
      </c>
      <c r="E683" s="21">
        <f t="shared" si="61"/>
        <v>4597277858.0062056</v>
      </c>
      <c r="F683" s="21">
        <v>1639340.0949822713</v>
      </c>
      <c r="G683">
        <f>_xlfn.XLOOKUP(A683,'BBG Data'!A:A,'BBG Data'!C:C)</f>
        <v>2431.3200000000002</v>
      </c>
      <c r="H683" s="2">
        <f t="shared" si="62"/>
        <v>3985760359.732296</v>
      </c>
      <c r="I683" s="21">
        <v>109867228</v>
      </c>
      <c r="J683" s="2">
        <f>J682-$J$1*J682*_xlfn.XLOOKUP(A683,'BBG Data'!A:A,'BBG Data'!F:F)</f>
        <v>11286658153.768454</v>
      </c>
      <c r="K683" s="2">
        <f>K682-K682*L683/360*_xlfn.XLOOKUP(A683,'BBG Data'!A:A,'BBG Data'!J:J)</f>
        <v>1051043773.356411</v>
      </c>
      <c r="L683" s="2">
        <v>90</v>
      </c>
      <c r="M683" s="2">
        <f>M682-M682*$M$1*_xlfn.XLOOKUP(A683,'BBG Data'!A:A,'BBG Data'!F:F)</f>
        <v>6355048098.2046213</v>
      </c>
      <c r="N683" s="2">
        <f>N682-N682*O683/360*_xlfn.XLOOKUP('Tether Assets'!A683,'BBG Data'!A:A,'BBG Data'!V:V)</f>
        <v>83865686208.880463</v>
      </c>
      <c r="O683">
        <v>90</v>
      </c>
      <c r="P683" s="2">
        <f>P682-P682*Q683/360*_xlfn.XLOOKUP(A683,'BBG Data'!A:A,'BBG Data'!AF:AF)</f>
        <v>128746357.30396134</v>
      </c>
      <c r="Q683" s="2">
        <v>360</v>
      </c>
      <c r="R683" s="21">
        <v>6571282257</v>
      </c>
      <c r="S683" s="2">
        <f>S682-S682*T683/360*_xlfn.XLOOKUP('Tether Assets'!A683,'BBG Data'!A:A,'BBG Data'!AB:AB)</f>
        <v>21946114.181542981</v>
      </c>
      <c r="T683" s="2">
        <v>180</v>
      </c>
      <c r="U683" s="21">
        <f t="shared" si="60"/>
        <v>3528626010</v>
      </c>
      <c r="V683" s="2">
        <f t="shared" si="63"/>
        <v>121501942418.43396</v>
      </c>
      <c r="W683" s="25">
        <f t="shared" si="64"/>
        <v>9.3797063280853382E-2</v>
      </c>
      <c r="X683" s="2">
        <f t="shared" si="65"/>
        <v>0.69024152651041548</v>
      </c>
      <c r="Y683" s="13">
        <f>USDT_FinalReserves!G682/USDT_FinalReserves!$F682</f>
        <v>5.1141989312537856E-2</v>
      </c>
      <c r="Z683" s="2">
        <v>121676076160.21317</v>
      </c>
      <c r="AA683" s="2">
        <v>115453319573.636</v>
      </c>
    </row>
    <row r="684" spans="1:27" s="2" customFormat="1" x14ac:dyDescent="0.3">
      <c r="A684" s="1">
        <v>45515</v>
      </c>
      <c r="B684">
        <v>0</v>
      </c>
      <c r="C684" s="20">
        <v>75354.018862218261</v>
      </c>
      <c r="D684" s="20">
        <f>_xlfn.XLOOKUP(A684,'BBG Data'!A:A,'BBG Data'!B:B)</f>
        <v>58518.89</v>
      </c>
      <c r="E684" s="21">
        <f t="shared" si="61"/>
        <v>4409633540.8560753</v>
      </c>
      <c r="F684" s="21">
        <v>1639340.0949822713</v>
      </c>
      <c r="G684">
        <f>_xlfn.XLOOKUP(A684,'BBG Data'!A:A,'BBG Data'!C:C)</f>
        <v>2431.3200000000002</v>
      </c>
      <c r="H684" s="2">
        <f t="shared" si="62"/>
        <v>3985760359.732296</v>
      </c>
      <c r="I684" s="21">
        <v>109867228</v>
      </c>
      <c r="J684" s="2">
        <f>J683-$J$1*J683*_xlfn.XLOOKUP(A684,'BBG Data'!A:A,'BBG Data'!F:F)</f>
        <v>11286658153.768454</v>
      </c>
      <c r="K684" s="2">
        <f>K683-K683*L684/360*_xlfn.XLOOKUP(A684,'BBG Data'!A:A,'BBG Data'!J:J)</f>
        <v>1051043773.356411</v>
      </c>
      <c r="L684" s="2">
        <v>90</v>
      </c>
      <c r="M684" s="2">
        <f>M683-M683*$M$1*_xlfn.XLOOKUP(A684,'BBG Data'!A:A,'BBG Data'!F:F)</f>
        <v>6355048098.2046213</v>
      </c>
      <c r="N684" s="2">
        <f>N683-N683*O684/360*_xlfn.XLOOKUP('Tether Assets'!A684,'BBG Data'!A:A,'BBG Data'!V:V)</f>
        <v>83865686208.880463</v>
      </c>
      <c r="O684">
        <v>90</v>
      </c>
      <c r="P684" s="2">
        <f>P683-P683*Q684/360*_xlfn.XLOOKUP(A684,'BBG Data'!A:A,'BBG Data'!AF:AF)</f>
        <v>128746357.30396134</v>
      </c>
      <c r="Q684" s="2">
        <v>360</v>
      </c>
      <c r="R684" s="21">
        <v>6571282257</v>
      </c>
      <c r="S684" s="2">
        <f>S683-S683*T684/360*_xlfn.XLOOKUP('Tether Assets'!A684,'BBG Data'!A:A,'BBG Data'!AB:AB)</f>
        <v>21946114.181542981</v>
      </c>
      <c r="T684" s="2">
        <v>180</v>
      </c>
      <c r="U684" s="21">
        <f t="shared" si="60"/>
        <v>3528626010</v>
      </c>
      <c r="V684" s="2">
        <f t="shared" si="63"/>
        <v>121314298101.28383</v>
      </c>
      <c r="W684" s="25">
        <f t="shared" si="64"/>
        <v>9.3942144991463694E-2</v>
      </c>
      <c r="X684" s="2">
        <f t="shared" si="65"/>
        <v>0.69130916570824996</v>
      </c>
      <c r="Y684" s="13">
        <f>USDT_FinalReserves!G683/USDT_FinalReserves!$F683</f>
        <v>4.9537511256204307E-2</v>
      </c>
      <c r="Z684" s="2">
        <v>121712044448.22035</v>
      </c>
      <c r="AA684" s="2">
        <v>115682732676.351</v>
      </c>
    </row>
    <row r="685" spans="1:27" s="2" customFormat="1" x14ac:dyDescent="0.3">
      <c r="A685" s="1">
        <v>45516</v>
      </c>
      <c r="B685">
        <v>0</v>
      </c>
      <c r="C685" s="20">
        <v>75354.018862218261</v>
      </c>
      <c r="D685" s="20">
        <f>_xlfn.XLOOKUP(A685,'BBG Data'!A:A,'BBG Data'!B:B)</f>
        <v>58856.37</v>
      </c>
      <c r="E685" s="21">
        <f t="shared" si="61"/>
        <v>4435064015.1416969</v>
      </c>
      <c r="F685" s="21">
        <v>1639340.0949822713</v>
      </c>
      <c r="G685">
        <f>_xlfn.XLOOKUP(A685,'BBG Data'!A:A,'BBG Data'!C:C)</f>
        <v>2472.9</v>
      </c>
      <c r="H685" s="2">
        <f t="shared" si="62"/>
        <v>4053924120.881659</v>
      </c>
      <c r="I685" s="21">
        <v>109867228</v>
      </c>
      <c r="J685" s="2">
        <f>J684-$J$1*J684*_xlfn.XLOOKUP(A685,'BBG Data'!A:A,'BBG Data'!F:F)</f>
        <v>11286658153.768454</v>
      </c>
      <c r="K685" s="2">
        <f>K684-K684*L685/360*_xlfn.XLOOKUP(A685,'BBG Data'!A:A,'BBG Data'!J:J)</f>
        <v>1050168779.4150918</v>
      </c>
      <c r="L685" s="2">
        <v>90</v>
      </c>
      <c r="M685" s="2">
        <f>M684-M684*$M$1*_xlfn.XLOOKUP(A685,'BBG Data'!A:A,'BBG Data'!F:F)</f>
        <v>6355048098.2046213</v>
      </c>
      <c r="N685" s="2">
        <f>N684-N684*O685/360*_xlfn.XLOOKUP('Tether Assets'!A685,'BBG Data'!A:A,'BBG Data'!V:V)</f>
        <v>83907619051.984894</v>
      </c>
      <c r="O685">
        <v>90</v>
      </c>
      <c r="P685" s="2">
        <f>P684-P684*Q685/360*_xlfn.XLOOKUP(A685,'BBG Data'!A:A,'BBG Data'!AF:AF)</f>
        <v>129261342.73317724</v>
      </c>
      <c r="Q685" s="2">
        <v>360</v>
      </c>
      <c r="R685" s="21">
        <v>6571282257</v>
      </c>
      <c r="S685" s="2">
        <f>S684-S684*T685/360*_xlfn.XLOOKUP('Tether Assets'!A685,'BBG Data'!A:A,'BBG Data'!AB:AB)</f>
        <v>21643257.805837691</v>
      </c>
      <c r="T685" s="2">
        <v>180</v>
      </c>
      <c r="U685" s="21">
        <f t="shared" si="60"/>
        <v>3528626010</v>
      </c>
      <c r="V685" s="2">
        <f t="shared" si="63"/>
        <v>121449162314.93541</v>
      </c>
      <c r="W685" s="25">
        <f t="shared" si="64"/>
        <v>9.3837826169731825E-2</v>
      </c>
      <c r="X685" s="2">
        <f t="shared" si="65"/>
        <v>0.6908867665501075</v>
      </c>
      <c r="Y685" s="13">
        <f>USDT_FinalReserves!G684/USDT_FinalReserves!$F684</f>
        <v>5.2059198666726224E-2</v>
      </c>
      <c r="Z685" s="2">
        <v>121916527853.38693</v>
      </c>
      <c r="AA685" s="2">
        <v>115569651109.11</v>
      </c>
    </row>
    <row r="686" spans="1:27" s="2" customFormat="1" x14ac:dyDescent="0.3">
      <c r="A686" s="1">
        <v>45517</v>
      </c>
      <c r="B686">
        <v>0</v>
      </c>
      <c r="C686" s="20">
        <v>75354.018862218261</v>
      </c>
      <c r="D686" s="20">
        <f>_xlfn.XLOOKUP(A686,'BBG Data'!A:A,'BBG Data'!B:B)</f>
        <v>60587.07</v>
      </c>
      <c r="E686" s="21">
        <f t="shared" si="61"/>
        <v>4565479215.5865383</v>
      </c>
      <c r="F686" s="21">
        <v>1639340.0949822713</v>
      </c>
      <c r="G686">
        <f>_xlfn.XLOOKUP(A686,'BBG Data'!A:A,'BBG Data'!C:C)</f>
        <v>2465.16</v>
      </c>
      <c r="H686" s="2">
        <f t="shared" si="62"/>
        <v>4041235628.5464959</v>
      </c>
      <c r="I686" s="21">
        <v>109867228</v>
      </c>
      <c r="J686" s="2">
        <f>J685-$J$1*J685*_xlfn.XLOOKUP(A686,'BBG Data'!A:A,'BBG Data'!F:F)</f>
        <v>11286658153.768454</v>
      </c>
      <c r="K686" s="2">
        <f>K685-K685*L686/360*_xlfn.XLOOKUP(A686,'BBG Data'!A:A,'BBG Data'!J:J)</f>
        <v>1049625317.0717444</v>
      </c>
      <c r="L686" s="2">
        <v>90</v>
      </c>
      <c r="M686" s="2">
        <f>M685-M685*$M$1*_xlfn.XLOOKUP(A686,'BBG Data'!A:A,'BBG Data'!F:F)</f>
        <v>6355048098.2046213</v>
      </c>
      <c r="N686" s="2">
        <f>N685-N685*O686/360*_xlfn.XLOOKUP('Tether Assets'!A686,'BBG Data'!A:A,'BBG Data'!V:V)</f>
        <v>84578880004.400772</v>
      </c>
      <c r="O686">
        <v>90</v>
      </c>
      <c r="P686" s="2">
        <f>P685-P685*Q686/360*_xlfn.XLOOKUP(A686,'BBG Data'!A:A,'BBG Data'!AF:AF)</f>
        <v>139860772.83729777</v>
      </c>
      <c r="Q686" s="2">
        <v>360</v>
      </c>
      <c r="R686" s="21">
        <v>6571282257</v>
      </c>
      <c r="S686" s="2">
        <f>S685-S685*T686/360*_xlfn.XLOOKUP('Tether Assets'!A686,'BBG Data'!A:A,'BBG Data'!AB:AB)</f>
        <v>22307705.820476908</v>
      </c>
      <c r="T686" s="2">
        <v>180</v>
      </c>
      <c r="U686" s="21">
        <f t="shared" si="60"/>
        <v>3528626010</v>
      </c>
      <c r="V686" s="2">
        <f t="shared" si="63"/>
        <v>122248870391.23639</v>
      </c>
      <c r="W686" s="25">
        <f t="shared" si="64"/>
        <v>9.3223972911126649E-2</v>
      </c>
      <c r="X686" s="2">
        <f t="shared" si="65"/>
        <v>0.69185817205280242</v>
      </c>
      <c r="Y686" s="13">
        <f>USDT_FinalReserves!G685/USDT_FinalReserves!$F685</f>
        <v>5.7213360823464975E-2</v>
      </c>
      <c r="Z686" s="2">
        <v>122631601671.60284</v>
      </c>
      <c r="AA686" s="2">
        <v>115615435596.806</v>
      </c>
    </row>
    <row r="687" spans="1:27" s="2" customFormat="1" x14ac:dyDescent="0.3">
      <c r="A687" s="1">
        <v>45518</v>
      </c>
      <c r="B687">
        <v>0</v>
      </c>
      <c r="C687" s="20">
        <v>75354.018862218261</v>
      </c>
      <c r="D687" s="20">
        <f>_xlfn.XLOOKUP(A687,'BBG Data'!A:A,'BBG Data'!B:B)</f>
        <v>59157.9</v>
      </c>
      <c r="E687" s="21">
        <f t="shared" si="61"/>
        <v>4457785512.4492216</v>
      </c>
      <c r="F687" s="21">
        <v>1639340.0949822713</v>
      </c>
      <c r="G687">
        <f>_xlfn.XLOOKUP(A687,'BBG Data'!A:A,'BBG Data'!C:C)</f>
        <v>2447.85</v>
      </c>
      <c r="H687" s="2">
        <f t="shared" si="62"/>
        <v>4012858651.5023527</v>
      </c>
      <c r="I687" s="21">
        <v>109867228</v>
      </c>
      <c r="J687" s="2">
        <f>J686-$J$1*J686*_xlfn.XLOOKUP(A687,'BBG Data'!A:A,'BBG Data'!F:F)</f>
        <v>11286971672.050503</v>
      </c>
      <c r="K687" s="2">
        <f>K686-K686*L687/360*_xlfn.XLOOKUP(A687,'BBG Data'!A:A,'BBG Data'!J:J)</f>
        <v>1055545203.860029</v>
      </c>
      <c r="L687" s="2">
        <v>90</v>
      </c>
      <c r="M687" s="2">
        <f>M686-M686*$M$1*_xlfn.XLOOKUP(A687,'BBG Data'!A:A,'BBG Data'!F:F)</f>
        <v>6355401156.4322996</v>
      </c>
      <c r="N687" s="2">
        <f>N686-N686*O687/360*_xlfn.XLOOKUP('Tether Assets'!A687,'BBG Data'!A:A,'BBG Data'!V:V)</f>
        <v>84007972564.371063</v>
      </c>
      <c r="O687">
        <v>90</v>
      </c>
      <c r="P687" s="2">
        <f>P686-P686*Q687/360*_xlfn.XLOOKUP(A687,'BBG Data'!A:A,'BBG Data'!AF:AF)</f>
        <v>135385228.10650423</v>
      </c>
      <c r="Q687" s="2">
        <v>360</v>
      </c>
      <c r="R687" s="21">
        <v>6571282257</v>
      </c>
      <c r="S687" s="2">
        <f>S686-S686*T687/360*_xlfn.XLOOKUP('Tether Assets'!A687,'BBG Data'!A:A,'BBG Data'!AB:AB)</f>
        <v>22362359.699737079</v>
      </c>
      <c r="T687" s="2">
        <v>180</v>
      </c>
      <c r="U687" s="21">
        <f t="shared" si="60"/>
        <v>3528626010</v>
      </c>
      <c r="V687" s="2">
        <f t="shared" si="63"/>
        <v>121544057843.47171</v>
      </c>
      <c r="W687" s="25">
        <f t="shared" si="64"/>
        <v>9.3767141744828961E-2</v>
      </c>
      <c r="X687" s="2">
        <f t="shared" si="65"/>
        <v>0.69117301211515569</v>
      </c>
      <c r="Y687" s="13">
        <f>USDT_FinalReserves!G686/USDT_FinalReserves!$F686</f>
        <v>4.5502327470487186E-2</v>
      </c>
      <c r="Z687" s="2">
        <v>121287564733.51428</v>
      </c>
      <c r="AA687" s="2">
        <v>115768698244.912</v>
      </c>
    </row>
    <row r="688" spans="1:27" s="2" customFormat="1" x14ac:dyDescent="0.3">
      <c r="A688" s="1">
        <v>45519</v>
      </c>
      <c r="B688">
        <v>0</v>
      </c>
      <c r="C688" s="20">
        <v>75354.018862218261</v>
      </c>
      <c r="D688" s="20">
        <f>_xlfn.XLOOKUP(A688,'BBG Data'!A:A,'BBG Data'!B:B)</f>
        <v>56681.01</v>
      </c>
      <c r="E688" s="21">
        <f t="shared" si="61"/>
        <v>4271141896.6695819</v>
      </c>
      <c r="F688" s="21">
        <v>1639340.0949822713</v>
      </c>
      <c r="G688">
        <f>_xlfn.XLOOKUP(A688,'BBG Data'!A:A,'BBG Data'!C:C)</f>
        <v>2456.79</v>
      </c>
      <c r="H688" s="2">
        <f t="shared" si="62"/>
        <v>4027514351.9514942</v>
      </c>
      <c r="I688" s="21">
        <v>109867228</v>
      </c>
      <c r="J688" s="2">
        <f>J687-$J$1*J687*_xlfn.XLOOKUP(A688,'BBG Data'!A:A,'BBG Data'!F:F)</f>
        <v>11286344618.068722</v>
      </c>
      <c r="K688" s="2">
        <f>K687-K687*L688/360*_xlfn.XLOOKUP(A688,'BBG Data'!A:A,'BBG Data'!J:J)</f>
        <v>1053956608.3282198</v>
      </c>
      <c r="L688" s="2">
        <v>90</v>
      </c>
      <c r="M688" s="2">
        <f>M687-M687*$M$1*_xlfn.XLOOKUP(A688,'BBG Data'!A:A,'BBG Data'!F:F)</f>
        <v>6354695000.7482519</v>
      </c>
      <c r="N688" s="2">
        <f>N687-N687*O688/360*_xlfn.XLOOKUP('Tether Assets'!A688,'BBG Data'!A:A,'BBG Data'!V:V)</f>
        <v>83692942667.254684</v>
      </c>
      <c r="O688">
        <v>90</v>
      </c>
      <c r="P688" s="2">
        <f>P687-P687*Q688/360*_xlfn.XLOOKUP(A688,'BBG Data'!A:A,'BBG Data'!AF:AF)</f>
        <v>121169779.15532134</v>
      </c>
      <c r="Q688" s="2">
        <v>360</v>
      </c>
      <c r="R688" s="21">
        <v>6571282257</v>
      </c>
      <c r="S688" s="2">
        <f>S687-S687*T688/360*_xlfn.XLOOKUP('Tether Assets'!A688,'BBG Data'!A:A,'BBG Data'!AB:AB)</f>
        <v>21562905.340471476</v>
      </c>
      <c r="T688" s="2">
        <v>180</v>
      </c>
      <c r="U688" s="21">
        <f t="shared" si="60"/>
        <v>3528626010</v>
      </c>
      <c r="V688" s="2">
        <f t="shared" si="63"/>
        <v>121039103322.51674</v>
      </c>
      <c r="W688" s="25">
        <f t="shared" si="64"/>
        <v>9.4153141697545115E-2</v>
      </c>
      <c r="X688" s="2">
        <f t="shared" si="65"/>
        <v>0.69145375642984797</v>
      </c>
      <c r="Y688" s="13">
        <f>USDT_FinalReserves!G687/USDT_FinalReserves!$F687</f>
        <v>4.7046335943221149E-2</v>
      </c>
      <c r="Z688" s="2">
        <v>121926779350.08826</v>
      </c>
      <c r="AA688" s="2">
        <v>116190571128.30901</v>
      </c>
    </row>
    <row r="689" spans="1:27" s="2" customFormat="1" x14ac:dyDescent="0.3">
      <c r="A689" s="1">
        <v>45520</v>
      </c>
      <c r="B689">
        <v>0</v>
      </c>
      <c r="C689" s="20">
        <v>75354.018862218261</v>
      </c>
      <c r="D689" s="20">
        <f>_xlfn.XLOOKUP(A689,'BBG Data'!A:A,'BBG Data'!B:B)</f>
        <v>59299.16</v>
      </c>
      <c r="E689" s="21">
        <f t="shared" si="61"/>
        <v>4468430021.1536989</v>
      </c>
      <c r="F689" s="21">
        <v>1639340.0949822713</v>
      </c>
      <c r="G689">
        <f>_xlfn.XLOOKUP(A689,'BBG Data'!A:A,'BBG Data'!C:C)</f>
        <v>2508.0100000000002</v>
      </c>
      <c r="H689" s="2">
        <f t="shared" si="62"/>
        <v>4111481351.6164865</v>
      </c>
      <c r="I689" s="21">
        <v>109867228</v>
      </c>
      <c r="J689" s="2">
        <f>J688-$J$1*J688*_xlfn.XLOOKUP(A689,'BBG Data'!A:A,'BBG Data'!F:F)</f>
        <v>11287285146.786894</v>
      </c>
      <c r="K689" s="2">
        <f>K688-K688*L689/360*_xlfn.XLOOKUP(A689,'BBG Data'!A:A,'BBG Data'!J:J)</f>
        <v>1046879289.7032957</v>
      </c>
      <c r="L689" s="2">
        <v>90</v>
      </c>
      <c r="M689" s="2">
        <f>M688-M688*$M$1*_xlfn.XLOOKUP(A689,'BBG Data'!A:A,'BBG Data'!F:F)</f>
        <v>6355754116.5817099</v>
      </c>
      <c r="N689" s="2">
        <f>N688-N688*O689/360*_xlfn.XLOOKUP('Tether Assets'!A689,'BBG Data'!A:A,'BBG Data'!V:V)</f>
        <v>83902175023.922821</v>
      </c>
      <c r="O689">
        <v>90</v>
      </c>
      <c r="P689" s="2">
        <f>P688-P688*Q689/360*_xlfn.XLOOKUP(A689,'BBG Data'!A:A,'BBG Data'!AF:AF)</f>
        <v>127834117.00886399</v>
      </c>
      <c r="Q689" s="2">
        <v>360</v>
      </c>
      <c r="R689" s="21">
        <v>6571282257</v>
      </c>
      <c r="S689" s="2">
        <f>S688-S688*T689/360*_xlfn.XLOOKUP('Tether Assets'!A689,'BBG Data'!A:A,'BBG Data'!AB:AB)</f>
        <v>22027585.950558636</v>
      </c>
      <c r="T689" s="2">
        <v>180</v>
      </c>
      <c r="U689" s="21">
        <f t="shared" si="60"/>
        <v>3528626010</v>
      </c>
      <c r="V689" s="2">
        <f t="shared" si="63"/>
        <v>121531642147.72433</v>
      </c>
      <c r="W689" s="25">
        <f t="shared" si="64"/>
        <v>9.377930038115842E-2</v>
      </c>
      <c r="X689" s="2">
        <f t="shared" si="65"/>
        <v>0.69037308754487092</v>
      </c>
      <c r="Y689" s="13">
        <f>USDT_FinalReserves!G688/USDT_FinalReserves!$F688</f>
        <v>5.4851429211263528E-2</v>
      </c>
      <c r="Z689" s="2">
        <v>123283581670.44334</v>
      </c>
      <c r="AA689" s="2">
        <v>116521301017.536</v>
      </c>
    </row>
    <row r="690" spans="1:27" s="2" customFormat="1" x14ac:dyDescent="0.3">
      <c r="A690" s="1">
        <v>45521</v>
      </c>
      <c r="B690">
        <v>0</v>
      </c>
      <c r="C690" s="20">
        <v>75354.018862218261</v>
      </c>
      <c r="D690" s="20">
        <f>_xlfn.XLOOKUP(A690,'BBG Data'!A:A,'BBG Data'!B:B)</f>
        <v>59404.29</v>
      </c>
      <c r="E690" s="21">
        <f t="shared" si="61"/>
        <v>4476351989.1566839</v>
      </c>
      <c r="F690" s="21">
        <v>1639340.0949822713</v>
      </c>
      <c r="G690">
        <f>_xlfn.XLOOKUP(A690,'BBG Data'!A:A,'BBG Data'!C:C)</f>
        <v>2508.0100000000002</v>
      </c>
      <c r="H690" s="2">
        <f t="shared" si="62"/>
        <v>4111481351.6164865</v>
      </c>
      <c r="I690" s="21">
        <v>109867228</v>
      </c>
      <c r="J690" s="2">
        <f>J689-$J$1*J689*_xlfn.XLOOKUP(A690,'BBG Data'!A:A,'BBG Data'!F:F)</f>
        <v>11287285146.786894</v>
      </c>
      <c r="K690" s="2">
        <f>K689-K689*L690/360*_xlfn.XLOOKUP(A690,'BBG Data'!A:A,'BBG Data'!J:J)</f>
        <v>1046879289.7032957</v>
      </c>
      <c r="L690" s="2">
        <v>90</v>
      </c>
      <c r="M690" s="2">
        <f>M689-M689*$M$1*_xlfn.XLOOKUP(A690,'BBG Data'!A:A,'BBG Data'!F:F)</f>
        <v>6355754116.5817099</v>
      </c>
      <c r="N690" s="2">
        <f>N689-N689*O690/360*_xlfn.XLOOKUP('Tether Assets'!A690,'BBG Data'!A:A,'BBG Data'!V:V)</f>
        <v>83902175023.922821</v>
      </c>
      <c r="O690">
        <v>90</v>
      </c>
      <c r="P690" s="2">
        <f>P689-P689*Q690/360*_xlfn.XLOOKUP(A690,'BBG Data'!A:A,'BBG Data'!AF:AF)</f>
        <v>127834117.00886399</v>
      </c>
      <c r="Q690" s="2">
        <v>360</v>
      </c>
      <c r="R690" s="21">
        <v>6571282257</v>
      </c>
      <c r="S690" s="2">
        <f>S689-S689*T690/360*_xlfn.XLOOKUP('Tether Assets'!A690,'BBG Data'!A:A,'BBG Data'!AB:AB)</f>
        <v>22027585.950558636</v>
      </c>
      <c r="T690" s="2">
        <v>180</v>
      </c>
      <c r="U690" s="21">
        <f t="shared" si="60"/>
        <v>3528626010</v>
      </c>
      <c r="V690" s="2">
        <f t="shared" si="63"/>
        <v>121539564115.72731</v>
      </c>
      <c r="W690" s="25">
        <f t="shared" si="64"/>
        <v>9.3773187831534224E-2</v>
      </c>
      <c r="X690" s="2">
        <f t="shared" si="65"/>
        <v>0.69032808891788533</v>
      </c>
      <c r="Y690" s="13">
        <f>USDT_FinalReserves!G689/USDT_FinalReserves!$F689</f>
        <v>5.106723546373601E-2</v>
      </c>
      <c r="Z690" s="2">
        <v>123014881922.97842</v>
      </c>
      <c r="AA690" s="2">
        <v>116732851982.274</v>
      </c>
    </row>
    <row r="691" spans="1:27" s="2" customFormat="1" x14ac:dyDescent="0.3">
      <c r="A691" s="1">
        <v>45522</v>
      </c>
      <c r="B691">
        <v>0</v>
      </c>
      <c r="C691" s="20">
        <v>75354.018862218261</v>
      </c>
      <c r="D691" s="20">
        <f>_xlfn.XLOOKUP(A691,'BBG Data'!A:A,'BBG Data'!B:B)</f>
        <v>59824.95</v>
      </c>
      <c r="E691" s="21">
        <f t="shared" si="61"/>
        <v>4508050410.7312641</v>
      </c>
      <c r="F691" s="21">
        <v>1639340.0949822713</v>
      </c>
      <c r="G691">
        <f>_xlfn.XLOOKUP(A691,'BBG Data'!A:A,'BBG Data'!C:C)</f>
        <v>2508.0100000000002</v>
      </c>
      <c r="H691" s="2">
        <f t="shared" si="62"/>
        <v>4111481351.6164865</v>
      </c>
      <c r="I691" s="21">
        <v>109867228</v>
      </c>
      <c r="J691" s="2">
        <f>J690-$J$1*J690*_xlfn.XLOOKUP(A691,'BBG Data'!A:A,'BBG Data'!F:F)</f>
        <v>11287285146.786894</v>
      </c>
      <c r="K691" s="2">
        <f>K690-K690*L691/360*_xlfn.XLOOKUP(A691,'BBG Data'!A:A,'BBG Data'!J:J)</f>
        <v>1046879289.7032957</v>
      </c>
      <c r="L691" s="2">
        <v>90</v>
      </c>
      <c r="M691" s="2">
        <f>M690-M690*$M$1*_xlfn.XLOOKUP(A691,'BBG Data'!A:A,'BBG Data'!F:F)</f>
        <v>6355754116.5817099</v>
      </c>
      <c r="N691" s="2">
        <f>N690-N690*O691/360*_xlfn.XLOOKUP('Tether Assets'!A691,'BBG Data'!A:A,'BBG Data'!V:V)</f>
        <v>83902175023.922821</v>
      </c>
      <c r="O691">
        <v>90</v>
      </c>
      <c r="P691" s="2">
        <f>P690-P690*Q691/360*_xlfn.XLOOKUP(A691,'BBG Data'!A:A,'BBG Data'!AF:AF)</f>
        <v>127834117.00886399</v>
      </c>
      <c r="Q691" s="2">
        <v>360</v>
      </c>
      <c r="R691" s="21">
        <v>6571282257</v>
      </c>
      <c r="S691" s="2">
        <f>S690-S690*T691/360*_xlfn.XLOOKUP('Tether Assets'!A691,'BBG Data'!A:A,'BBG Data'!AB:AB)</f>
        <v>22027585.950558636</v>
      </c>
      <c r="T691" s="2">
        <v>180</v>
      </c>
      <c r="U691" s="21">
        <f t="shared" si="60"/>
        <v>3528626010</v>
      </c>
      <c r="V691" s="2">
        <f t="shared" si="63"/>
        <v>121571262537.3019</v>
      </c>
      <c r="W691" s="25">
        <f t="shared" si="64"/>
        <v>9.3748737464085213E-2</v>
      </c>
      <c r="X691" s="2">
        <f t="shared" si="65"/>
        <v>0.69014809316617065</v>
      </c>
      <c r="Y691" s="13">
        <f>USDT_FinalReserves!G690/USDT_FinalReserves!$F690</f>
        <v>5.1252820159736152E-2</v>
      </c>
      <c r="Z691" s="2">
        <v>123179920587.99826</v>
      </c>
      <c r="AA691" s="2">
        <v>116866602270.811</v>
      </c>
    </row>
    <row r="692" spans="1:27" s="2" customFormat="1" x14ac:dyDescent="0.3">
      <c r="A692" s="1">
        <v>45523</v>
      </c>
      <c r="B692">
        <v>0</v>
      </c>
      <c r="C692" s="20">
        <v>75354.018862218261</v>
      </c>
      <c r="D692" s="20">
        <f>_xlfn.XLOOKUP(A692,'BBG Data'!A:A,'BBG Data'!B:B)</f>
        <v>59103.839999999997</v>
      </c>
      <c r="E692" s="21">
        <f t="shared" si="61"/>
        <v>4453711874.1895304</v>
      </c>
      <c r="F692" s="21">
        <v>1639340.0949822713</v>
      </c>
      <c r="G692">
        <f>_xlfn.XLOOKUP(A692,'BBG Data'!A:A,'BBG Data'!C:C)</f>
        <v>2504.2800000000002</v>
      </c>
      <c r="H692" s="2">
        <f t="shared" si="62"/>
        <v>4105366613.0622029</v>
      </c>
      <c r="I692" s="21">
        <v>109867228</v>
      </c>
      <c r="J692" s="2">
        <f>J691-$J$1*J691*_xlfn.XLOOKUP(A692,'BBG Data'!A:A,'BBG Data'!F:F)</f>
        <v>11287285146.786894</v>
      </c>
      <c r="K692" s="2">
        <f>K691-K691*L692/360*_xlfn.XLOOKUP(A692,'BBG Data'!A:A,'BBG Data'!J:J)</f>
        <v>1047478628.0966507</v>
      </c>
      <c r="L692" s="2">
        <v>90</v>
      </c>
      <c r="M692" s="2">
        <f>M691-M691*$M$1*_xlfn.XLOOKUP(A692,'BBG Data'!A:A,'BBG Data'!F:F)</f>
        <v>6355754116.5817099</v>
      </c>
      <c r="N692" s="2">
        <f>N691-N691*O692/360*_xlfn.XLOOKUP('Tether Assets'!A692,'BBG Data'!A:A,'BBG Data'!V:V)</f>
        <v>84237783724.018509</v>
      </c>
      <c r="O692">
        <v>90</v>
      </c>
      <c r="P692" s="2">
        <f>P691-P691*Q692/360*_xlfn.XLOOKUP(A692,'BBG Data'!A:A,'BBG Data'!AF:AF)</f>
        <v>125405268.78569555</v>
      </c>
      <c r="Q692" s="2">
        <v>360</v>
      </c>
      <c r="R692" s="21">
        <v>6571282257</v>
      </c>
      <c r="S692" s="2">
        <f>S691-S691*T692/360*_xlfn.XLOOKUP('Tether Assets'!A692,'BBG Data'!A:A,'BBG Data'!AB:AB)</f>
        <v>22058424.570889413</v>
      </c>
      <c r="T692" s="2">
        <v>180</v>
      </c>
      <c r="U692" s="21">
        <f t="shared" si="60"/>
        <v>3528626010</v>
      </c>
      <c r="V692" s="2">
        <f t="shared" si="63"/>
        <v>121844619291.09209</v>
      </c>
      <c r="W692" s="25">
        <f t="shared" si="64"/>
        <v>9.3538413440798746E-2</v>
      </c>
      <c r="X692" s="2">
        <f t="shared" si="65"/>
        <v>0.69135415428375036</v>
      </c>
      <c r="Y692" s="13">
        <f>USDT_FinalReserves!G691/USDT_FinalReserves!$F691</f>
        <v>5.3134436426756637E-2</v>
      </c>
      <c r="Z692" s="2">
        <v>123290847601.23897</v>
      </c>
      <c r="AA692" s="2">
        <v>116739857897.37</v>
      </c>
    </row>
    <row r="693" spans="1:27" s="2" customFormat="1" x14ac:dyDescent="0.3">
      <c r="A693" s="1">
        <v>45524</v>
      </c>
      <c r="B693">
        <v>0</v>
      </c>
      <c r="C693" s="20">
        <v>75354.018862218261</v>
      </c>
      <c r="D693" s="20">
        <f>_xlfn.XLOOKUP(A693,'BBG Data'!A:A,'BBG Data'!B:B)</f>
        <v>59310.720000000001</v>
      </c>
      <c r="E693" s="21">
        <f t="shared" si="61"/>
        <v>4469301113.6117458</v>
      </c>
      <c r="F693" s="21">
        <v>1639340.0949822713</v>
      </c>
      <c r="G693">
        <f>_xlfn.XLOOKUP(A693,'BBG Data'!A:A,'BBG Data'!C:C)</f>
        <v>2513.9899999999998</v>
      </c>
      <c r="H693" s="2">
        <f t="shared" si="62"/>
        <v>4121284605.38448</v>
      </c>
      <c r="I693" s="21">
        <v>109867228</v>
      </c>
      <c r="J693" s="2">
        <f>J692-$J$1*J692*_xlfn.XLOOKUP(A693,'BBG Data'!A:A,'BBG Data'!F:F)</f>
        <v>11287285146.786894</v>
      </c>
      <c r="K693" s="2">
        <f>K692-K692*L693/360*_xlfn.XLOOKUP(A693,'BBG Data'!A:A,'BBG Data'!J:J)</f>
        <v>1048798451.1680526</v>
      </c>
      <c r="L693" s="2">
        <v>90</v>
      </c>
      <c r="M693" s="2">
        <f>M692-M692*$M$1*_xlfn.XLOOKUP(A693,'BBG Data'!A:A,'BBG Data'!F:F)</f>
        <v>6355754116.5817099</v>
      </c>
      <c r="N693" s="2">
        <f>N692-N692*O693/360*_xlfn.XLOOKUP('Tether Assets'!A693,'BBG Data'!A:A,'BBG Data'!V:V)</f>
        <v>84722150980.43161</v>
      </c>
      <c r="O693">
        <v>90</v>
      </c>
      <c r="P693" s="2">
        <f>P692-P692*Q693/360*_xlfn.XLOOKUP(A693,'BBG Data'!A:A,'BBG Data'!AF:AF)</f>
        <v>133932827.06312281</v>
      </c>
      <c r="Q693" s="2">
        <v>360</v>
      </c>
      <c r="R693" s="21">
        <v>6571282257</v>
      </c>
      <c r="S693" s="2">
        <f>S692-S692*T693/360*_xlfn.XLOOKUP('Tether Assets'!A693,'BBG Data'!A:A,'BBG Data'!AB:AB)</f>
        <v>22188569.275857661</v>
      </c>
      <c r="T693" s="2">
        <v>180</v>
      </c>
      <c r="U693" s="21">
        <f t="shared" si="60"/>
        <v>3528626010</v>
      </c>
      <c r="V693" s="2">
        <f t="shared" si="63"/>
        <v>122370471305.30347</v>
      </c>
      <c r="W693" s="25">
        <f t="shared" si="64"/>
        <v>9.3136458928494356E-2</v>
      </c>
      <c r="X693" s="2">
        <f t="shared" si="65"/>
        <v>0.69234146176537448</v>
      </c>
      <c r="Y693" s="13">
        <f>USDT_FinalReserves!G692/USDT_FinalReserves!$F692</f>
        <v>5.5083412127497802E-2</v>
      </c>
      <c r="Z693" s="2">
        <v>123836613434.78171</v>
      </c>
      <c r="AA693" s="2">
        <v>117015270220.48</v>
      </c>
    </row>
    <row r="694" spans="1:27" s="2" customFormat="1" x14ac:dyDescent="0.3">
      <c r="A694" s="1">
        <v>45525</v>
      </c>
      <c r="B694">
        <v>0</v>
      </c>
      <c r="C694" s="20">
        <v>75354.018862218261</v>
      </c>
      <c r="D694" s="20">
        <f>_xlfn.XLOOKUP(A694,'BBG Data'!A:A,'BBG Data'!B:B)</f>
        <v>61246.11</v>
      </c>
      <c r="E694" s="21">
        <f t="shared" si="61"/>
        <v>4615140528.177494</v>
      </c>
      <c r="F694" s="21">
        <v>1639340.0949822713</v>
      </c>
      <c r="G694">
        <f>_xlfn.XLOOKUP(A694,'BBG Data'!A:A,'BBG Data'!C:C)</f>
        <v>2512.56</v>
      </c>
      <c r="H694" s="2">
        <f t="shared" si="62"/>
        <v>4118940349.0486555</v>
      </c>
      <c r="I694" s="21">
        <v>109867228</v>
      </c>
      <c r="J694" s="2">
        <f>J693-$J$1*J693*_xlfn.XLOOKUP(A694,'BBG Data'!A:A,'BBG Data'!F:F)</f>
        <v>11287598682.485416</v>
      </c>
      <c r="K694" s="2">
        <f>K693-K693*L694/360*_xlfn.XLOOKUP(A694,'BBG Data'!A:A,'BBG Data'!J:J)</f>
        <v>1053864147.6871943</v>
      </c>
      <c r="L694" s="2">
        <v>90</v>
      </c>
      <c r="M694" s="2">
        <f>M693-M693*$M$1*_xlfn.XLOOKUP(A694,'BBG Data'!A:A,'BBG Data'!F:F)</f>
        <v>6356107214.0326309</v>
      </c>
      <c r="N694" s="2">
        <f>N693-N693*O694/360*_xlfn.XLOOKUP('Tether Assets'!A694,'BBG Data'!A:A,'BBG Data'!V:V)</f>
        <v>85251664424.059311</v>
      </c>
      <c r="O694">
        <v>90</v>
      </c>
      <c r="P694" s="2">
        <f>P693-P693*Q694/360*_xlfn.XLOOKUP(A694,'BBG Data'!A:A,'BBG Data'!AF:AF)</f>
        <v>139290140.14564773</v>
      </c>
      <c r="Q694" s="2">
        <v>360</v>
      </c>
      <c r="R694" s="21">
        <v>6571282257</v>
      </c>
      <c r="S694" s="2">
        <f>S693-S693*T694/360*_xlfn.XLOOKUP('Tether Assets'!A694,'BBG Data'!A:A,'BBG Data'!AB:AB)</f>
        <v>22766581.505493756</v>
      </c>
      <c r="T694" s="2">
        <v>180</v>
      </c>
      <c r="U694" s="21">
        <f t="shared" si="60"/>
        <v>3528626010</v>
      </c>
      <c r="V694" s="2">
        <f t="shared" si="63"/>
        <v>123055147562.14183</v>
      </c>
      <c r="W694" s="25">
        <f t="shared" si="64"/>
        <v>9.2620797555257012E-2</v>
      </c>
      <c r="X694" s="2">
        <f t="shared" si="65"/>
        <v>0.69279234646407561</v>
      </c>
      <c r="Y694" s="13">
        <f>USDT_FinalReserves!G693/USDT_FinalReserves!$F693</f>
        <v>5.6285565981725738E-2</v>
      </c>
      <c r="Z694" s="2">
        <v>123957047729.09596</v>
      </c>
      <c r="AA694" s="2">
        <v>116980055140.24001</v>
      </c>
    </row>
    <row r="695" spans="1:27" s="2" customFormat="1" x14ac:dyDescent="0.3">
      <c r="A695" s="1">
        <v>45526</v>
      </c>
      <c r="B695">
        <v>0</v>
      </c>
      <c r="C695" s="20">
        <v>75354.018862218261</v>
      </c>
      <c r="D695" s="20">
        <f>_xlfn.XLOOKUP(A695,'BBG Data'!A:A,'BBG Data'!B:B)</f>
        <v>60683.46</v>
      </c>
      <c r="E695" s="21">
        <f t="shared" si="61"/>
        <v>4572742589.4646673</v>
      </c>
      <c r="F695" s="21">
        <v>1639340.0949822713</v>
      </c>
      <c r="G695">
        <f>_xlfn.XLOOKUP(A695,'BBG Data'!A:A,'BBG Data'!C:C)</f>
        <v>2484.75</v>
      </c>
      <c r="H695" s="2">
        <f t="shared" si="62"/>
        <v>4073350301.0071988</v>
      </c>
      <c r="I695" s="21">
        <v>109867228</v>
      </c>
      <c r="J695" s="2">
        <f>J694-$J$1*J694*_xlfn.XLOOKUP(A695,'BBG Data'!A:A,'BBG Data'!F:F)</f>
        <v>11287598682.485416</v>
      </c>
      <c r="K695" s="2">
        <f>K694-K694*L695/360*_xlfn.XLOOKUP(A695,'BBG Data'!A:A,'BBG Data'!J:J)</f>
        <v>1061886688.5114629</v>
      </c>
      <c r="L695" s="2">
        <v>90</v>
      </c>
      <c r="M695" s="2">
        <f>M694-M694*$M$1*_xlfn.XLOOKUP(A695,'BBG Data'!A:A,'BBG Data'!F:F)</f>
        <v>6356107214.0326309</v>
      </c>
      <c r="N695" s="2">
        <f>N694-N694*O695/360*_xlfn.XLOOKUP('Tether Assets'!A695,'BBG Data'!A:A,'BBG Data'!V:V)</f>
        <v>84910657766.363068</v>
      </c>
      <c r="O695">
        <v>90</v>
      </c>
      <c r="P695" s="2">
        <f>P694-P694*Q695/360*_xlfn.XLOOKUP(A695,'BBG Data'!A:A,'BBG Data'!AF:AF)</f>
        <v>129539830.33545248</v>
      </c>
      <c r="Q695" s="2">
        <v>360</v>
      </c>
      <c r="R695" s="21">
        <v>6571282257</v>
      </c>
      <c r="S695" s="2">
        <f>S694-S694*T695/360*_xlfn.XLOOKUP('Tether Assets'!A695,'BBG Data'!A:A,'BBG Data'!AB:AB)</f>
        <v>22266855.041448172</v>
      </c>
      <c r="T695" s="2">
        <v>180</v>
      </c>
      <c r="U695" s="21">
        <f t="shared" si="60"/>
        <v>3528626010</v>
      </c>
      <c r="V695" s="2">
        <f t="shared" si="63"/>
        <v>122623925422.24135</v>
      </c>
      <c r="W695" s="25">
        <f t="shared" si="64"/>
        <v>9.2946509999900562E-2</v>
      </c>
      <c r="X695" s="2">
        <f t="shared" si="65"/>
        <v>0.69244772155175272</v>
      </c>
      <c r="Y695" s="13">
        <f>USDT_FinalReserves!G694/USDT_FinalReserves!$F694</f>
        <v>4.7668123355080222E-2</v>
      </c>
      <c r="Z695" s="2">
        <v>123245097617.28358</v>
      </c>
      <c r="AA695" s="2">
        <v>117370235101.15401</v>
      </c>
    </row>
    <row r="696" spans="1:27" s="2" customFormat="1" x14ac:dyDescent="0.3">
      <c r="A696" s="1">
        <v>45527</v>
      </c>
      <c r="B696">
        <v>0</v>
      </c>
      <c r="C696" s="20">
        <v>75354.018862218261</v>
      </c>
      <c r="D696" s="20">
        <f>_xlfn.XLOOKUP(A696,'BBG Data'!A:A,'BBG Data'!B:B)</f>
        <v>63685.64</v>
      </c>
      <c r="E696" s="21">
        <f t="shared" si="61"/>
        <v>4798968917.8124418</v>
      </c>
      <c r="F696" s="21">
        <v>1639340.0949822713</v>
      </c>
      <c r="G696">
        <f>_xlfn.XLOOKUP(A696,'BBG Data'!A:A,'BBG Data'!C:C)</f>
        <v>2512.59</v>
      </c>
      <c r="H696" s="2">
        <f t="shared" si="62"/>
        <v>4118989529.2515054</v>
      </c>
      <c r="I696" s="21">
        <v>109867228</v>
      </c>
      <c r="J696" s="2">
        <f>J695-$J$1*J695*_xlfn.XLOOKUP(A696,'BBG Data'!A:A,'BBG Data'!F:F)</f>
        <v>11286971593.669724</v>
      </c>
      <c r="K696" s="2">
        <f>K695-K695*L696/360*_xlfn.XLOOKUP(A696,'BBG Data'!A:A,'BBG Data'!J:J)</f>
        <v>1059409837.8105102</v>
      </c>
      <c r="L696" s="2">
        <v>90</v>
      </c>
      <c r="M696" s="2">
        <f>M695-M695*$M$1*_xlfn.XLOOKUP(A696,'BBG Data'!A:A,'BBG Data'!F:F)</f>
        <v>6355400979.8977385</v>
      </c>
      <c r="N696" s="2">
        <f>N695-N695*O696/360*_xlfn.XLOOKUP('Tether Assets'!A696,'BBG Data'!A:A,'BBG Data'!V:V)</f>
        <v>85568715364.052368</v>
      </c>
      <c r="O696">
        <v>90</v>
      </c>
      <c r="P696" s="2">
        <f>P695-P695*Q696/360*_xlfn.XLOOKUP(A696,'BBG Data'!A:A,'BBG Data'!AF:AF)</f>
        <v>140550715.91396594</v>
      </c>
      <c r="Q696" s="2">
        <v>360</v>
      </c>
      <c r="R696" s="21">
        <v>6571282257</v>
      </c>
      <c r="S696" s="2">
        <f>S695-S695*T696/360*_xlfn.XLOOKUP('Tether Assets'!A696,'BBG Data'!A:A,'BBG Data'!AB:AB)</f>
        <v>23077368.564956885</v>
      </c>
      <c r="T696" s="2">
        <v>180</v>
      </c>
      <c r="U696" s="21">
        <f t="shared" si="60"/>
        <v>3528626010</v>
      </c>
      <c r="V696" s="2">
        <f t="shared" si="63"/>
        <v>123561859801.97322</v>
      </c>
      <c r="W696" s="25">
        <f t="shared" si="64"/>
        <v>9.2235895768604498E-2</v>
      </c>
      <c r="X696" s="2">
        <f t="shared" si="65"/>
        <v>0.69251721770123342</v>
      </c>
      <c r="Y696" s="13">
        <f>USDT_FinalReserves!G695/USDT_FinalReserves!$F695</f>
        <v>5.8209015997557192E-2</v>
      </c>
      <c r="Z696" s="2">
        <v>124668606340.49397</v>
      </c>
      <c r="AA696" s="2">
        <v>117411769439.627</v>
      </c>
    </row>
    <row r="697" spans="1:27" s="2" customFormat="1" x14ac:dyDescent="0.3">
      <c r="A697" s="1">
        <v>45528</v>
      </c>
      <c r="B697">
        <v>0</v>
      </c>
      <c r="C697" s="20">
        <v>75354.018862218261</v>
      </c>
      <c r="D697" s="20">
        <f>_xlfn.XLOOKUP(A697,'BBG Data'!A:A,'BBG Data'!B:B)</f>
        <v>64168.14</v>
      </c>
      <c r="E697" s="21">
        <f t="shared" si="61"/>
        <v>4835327231.9134617</v>
      </c>
      <c r="F697" s="21">
        <v>1639340.0949822713</v>
      </c>
      <c r="G697">
        <f>_xlfn.XLOOKUP(A697,'BBG Data'!A:A,'BBG Data'!C:C)</f>
        <v>2512.59</v>
      </c>
      <c r="H697" s="2">
        <f t="shared" si="62"/>
        <v>4118989529.2515054</v>
      </c>
      <c r="I697" s="21">
        <v>109867228</v>
      </c>
      <c r="J697" s="2">
        <f>J696-$J$1*J696*_xlfn.XLOOKUP(A697,'BBG Data'!A:A,'BBG Data'!F:F)</f>
        <v>11286971593.669724</v>
      </c>
      <c r="K697" s="2">
        <f>K696-K696*L697/360*_xlfn.XLOOKUP(A697,'BBG Data'!A:A,'BBG Data'!J:J)</f>
        <v>1059409837.8105102</v>
      </c>
      <c r="L697" s="2">
        <v>90</v>
      </c>
      <c r="M697" s="2">
        <f>M696-M696*$M$1*_xlfn.XLOOKUP(A697,'BBG Data'!A:A,'BBG Data'!F:F)</f>
        <v>6355400979.8977385</v>
      </c>
      <c r="N697" s="2">
        <f>N696-N696*O697/360*_xlfn.XLOOKUP('Tether Assets'!A697,'BBG Data'!A:A,'BBG Data'!V:V)</f>
        <v>85568715364.052368</v>
      </c>
      <c r="O697">
        <v>90</v>
      </c>
      <c r="P697" s="2">
        <f>P696-P696*Q697/360*_xlfn.XLOOKUP(A697,'BBG Data'!A:A,'BBG Data'!AF:AF)</f>
        <v>140550715.91396594</v>
      </c>
      <c r="Q697" s="2">
        <v>360</v>
      </c>
      <c r="R697" s="21">
        <v>6571282257</v>
      </c>
      <c r="S697" s="2">
        <f>S696-S696*T697/360*_xlfn.XLOOKUP('Tether Assets'!A697,'BBG Data'!A:A,'BBG Data'!AB:AB)</f>
        <v>23077368.564956885</v>
      </c>
      <c r="T697" s="2">
        <v>180</v>
      </c>
      <c r="U697" s="21">
        <f t="shared" si="60"/>
        <v>3528626010</v>
      </c>
      <c r="V697" s="2">
        <f t="shared" si="63"/>
        <v>123598218116.07425</v>
      </c>
      <c r="W697" s="25">
        <f t="shared" si="64"/>
        <v>9.2208763163289784E-2</v>
      </c>
      <c r="X697" s="2">
        <f t="shared" si="65"/>
        <v>0.69231350312585083</v>
      </c>
      <c r="Y697" s="13">
        <f>USDT_FinalReserves!G696/USDT_FinalReserves!$F696</f>
        <v>5.1284541186707548E-2</v>
      </c>
      <c r="Z697" s="2">
        <v>124224139144.87462</v>
      </c>
      <c r="AA697" s="2">
        <v>117853361164.51601</v>
      </c>
    </row>
    <row r="698" spans="1:27" s="2" customFormat="1" x14ac:dyDescent="0.3">
      <c r="A698" s="1">
        <v>45529</v>
      </c>
      <c r="B698">
        <v>0</v>
      </c>
      <c r="C698" s="20">
        <v>75354.018862218261</v>
      </c>
      <c r="D698" s="20">
        <f>_xlfn.XLOOKUP(A698,'BBG Data'!A:A,'BBG Data'!B:B)</f>
        <v>64243.7</v>
      </c>
      <c r="E698" s="21">
        <f t="shared" si="61"/>
        <v>4841020981.5786915</v>
      </c>
      <c r="F698" s="21">
        <v>1639340.0949822713</v>
      </c>
      <c r="G698">
        <f>_xlfn.XLOOKUP(A698,'BBG Data'!A:A,'BBG Data'!C:C)</f>
        <v>2512.59</v>
      </c>
      <c r="H698" s="2">
        <f t="shared" si="62"/>
        <v>4118989529.2515054</v>
      </c>
      <c r="I698" s="21">
        <v>109867228</v>
      </c>
      <c r="J698" s="2">
        <f>J697-$J$1*J697*_xlfn.XLOOKUP(A698,'BBG Data'!A:A,'BBG Data'!F:F)</f>
        <v>11286971593.669724</v>
      </c>
      <c r="K698" s="2">
        <f>K697-K697*L698/360*_xlfn.XLOOKUP(A698,'BBG Data'!A:A,'BBG Data'!J:J)</f>
        <v>1059409837.8105102</v>
      </c>
      <c r="L698" s="2">
        <v>90</v>
      </c>
      <c r="M698" s="2">
        <f>M697-M697*$M$1*_xlfn.XLOOKUP(A698,'BBG Data'!A:A,'BBG Data'!F:F)</f>
        <v>6355400979.8977385</v>
      </c>
      <c r="N698" s="2">
        <f>N697-N697*O698/360*_xlfn.XLOOKUP('Tether Assets'!A698,'BBG Data'!A:A,'BBG Data'!V:V)</f>
        <v>85568715364.052368</v>
      </c>
      <c r="O698">
        <v>90</v>
      </c>
      <c r="P698" s="2">
        <f>P697-P697*Q698/360*_xlfn.XLOOKUP(A698,'BBG Data'!A:A,'BBG Data'!AF:AF)</f>
        <v>140550715.91396594</v>
      </c>
      <c r="Q698" s="2">
        <v>360</v>
      </c>
      <c r="R698" s="21">
        <v>6571282257</v>
      </c>
      <c r="S698" s="2">
        <f>S697-S697*T698/360*_xlfn.XLOOKUP('Tether Assets'!A698,'BBG Data'!A:A,'BBG Data'!AB:AB)</f>
        <v>23077368.564956885</v>
      </c>
      <c r="T698" s="2">
        <v>180</v>
      </c>
      <c r="U698" s="21">
        <f t="shared" si="60"/>
        <v>3528626010</v>
      </c>
      <c r="V698" s="2">
        <f t="shared" si="63"/>
        <v>123603911865.73947</v>
      </c>
      <c r="W698" s="25">
        <f t="shared" si="64"/>
        <v>9.2204515614757815E-2</v>
      </c>
      <c r="X698" s="2">
        <f t="shared" si="65"/>
        <v>0.69228161206579342</v>
      </c>
      <c r="Y698" s="13">
        <f>USDT_FinalReserves!G697/USDT_FinalReserves!$F697</f>
        <v>5.1049094786067548E-2</v>
      </c>
      <c r="Z698" s="2">
        <v>124322598010.17352</v>
      </c>
      <c r="AA698" s="2">
        <v>117976041920.302</v>
      </c>
    </row>
    <row r="699" spans="1:27" s="2" customFormat="1" x14ac:dyDescent="0.3">
      <c r="A699" s="1">
        <v>45530</v>
      </c>
      <c r="B699">
        <v>0</v>
      </c>
      <c r="C699" s="20">
        <v>75354.018862218261</v>
      </c>
      <c r="D699" s="20">
        <f>_xlfn.XLOOKUP(A699,'BBG Data'!A:A,'BBG Data'!B:B)</f>
        <v>63448.51</v>
      </c>
      <c r="E699" s="21">
        <f t="shared" si="61"/>
        <v>4781100219.319644</v>
      </c>
      <c r="F699" s="21">
        <v>1639340.0949822713</v>
      </c>
      <c r="G699">
        <f>_xlfn.XLOOKUP(A699,'BBG Data'!A:A,'BBG Data'!C:C)</f>
        <v>2518.0300000000002</v>
      </c>
      <c r="H699" s="2">
        <f t="shared" si="62"/>
        <v>4127907539.3682089</v>
      </c>
      <c r="I699" s="21">
        <v>109867228</v>
      </c>
      <c r="J699" s="2">
        <f>J698-$J$1*J698*_xlfn.XLOOKUP(A699,'BBG Data'!A:A,'BBG Data'!F:F)</f>
        <v>11286658066.681011</v>
      </c>
      <c r="K699" s="2">
        <f>K698-K698*L699/360*_xlfn.XLOOKUP(A699,'BBG Data'!A:A,'BBG Data'!J:J)</f>
        <v>1064587703.3928089</v>
      </c>
      <c r="L699" s="2">
        <v>90</v>
      </c>
      <c r="M699" s="2">
        <f>M698-M698*$M$1*_xlfn.XLOOKUP(A699,'BBG Data'!A:A,'BBG Data'!F:F)</f>
        <v>6355047902.0655222</v>
      </c>
      <c r="N699" s="2">
        <f>N698-N698*O699/360*_xlfn.XLOOKUP('Tether Assets'!A699,'BBG Data'!A:A,'BBG Data'!V:V)</f>
        <v>85611499721.734406</v>
      </c>
      <c r="O699">
        <v>90</v>
      </c>
      <c r="P699" s="2">
        <f>P698-P698*Q699/360*_xlfn.XLOOKUP(A699,'BBG Data'!A:A,'BBG Data'!AF:AF)</f>
        <v>135631440.85697711</v>
      </c>
      <c r="Q699" s="2">
        <v>360</v>
      </c>
      <c r="R699" s="21">
        <v>6571282257</v>
      </c>
      <c r="S699" s="2">
        <f>S698-S698*T699/360*_xlfn.XLOOKUP('Tether Assets'!A699,'BBG Data'!A:A,'BBG Data'!AB:AB)</f>
        <v>23147754.539080001</v>
      </c>
      <c r="T699" s="2">
        <v>180</v>
      </c>
      <c r="U699" s="21">
        <f t="shared" si="60"/>
        <v>3528626010</v>
      </c>
      <c r="V699" s="2">
        <f t="shared" si="63"/>
        <v>123595355842.95766</v>
      </c>
      <c r="W699" s="25">
        <f t="shared" si="64"/>
        <v>9.2208361851084664E-2</v>
      </c>
      <c r="X699" s="2">
        <f t="shared" si="65"/>
        <v>0.69267570078048746</v>
      </c>
      <c r="Y699" s="13">
        <f>USDT_FinalReserves!G698/USDT_FinalReserves!$F698</f>
        <v>5.0939684660805028E-2</v>
      </c>
      <c r="Z699" s="2">
        <v>124255175585.79854</v>
      </c>
      <c r="AA699" s="2">
        <v>117925656123.985</v>
      </c>
    </row>
    <row r="700" spans="1:27" s="2" customFormat="1" x14ac:dyDescent="0.3">
      <c r="A700" s="1">
        <v>45531</v>
      </c>
      <c r="B700">
        <v>0</v>
      </c>
      <c r="C700" s="20">
        <v>75354.018862218261</v>
      </c>
      <c r="D700" s="20">
        <f>_xlfn.XLOOKUP(A700,'BBG Data'!A:A,'BBG Data'!B:B)</f>
        <v>61853.2</v>
      </c>
      <c r="E700" s="21">
        <f t="shared" si="61"/>
        <v>4660887199.4885588</v>
      </c>
      <c r="F700" s="21">
        <v>1639340.0949822713</v>
      </c>
      <c r="G700">
        <f>_xlfn.XLOOKUP(A700,'BBG Data'!A:A,'BBG Data'!C:C)</f>
        <v>2524.64</v>
      </c>
      <c r="H700" s="2">
        <f t="shared" si="62"/>
        <v>4138743577.3960414</v>
      </c>
      <c r="I700" s="21">
        <v>109867228</v>
      </c>
      <c r="J700" s="2">
        <f>J699-$J$1*J699*_xlfn.XLOOKUP(A700,'BBG Data'!A:A,'BBG Data'!F:F)</f>
        <v>11286344548.401381</v>
      </c>
      <c r="K700" s="2">
        <f>K699-K699*L700/360*_xlfn.XLOOKUP(A700,'BBG Data'!A:A,'BBG Data'!J:J)</f>
        <v>1064353494.0980626</v>
      </c>
      <c r="L700" s="2">
        <v>90</v>
      </c>
      <c r="M700" s="2">
        <f>M699-M699*$M$1*_xlfn.XLOOKUP(A700,'BBG Data'!A:A,'BBG Data'!F:F)</f>
        <v>6354694843.8487406</v>
      </c>
      <c r="N700" s="2">
        <f>N699-N699*O700/360*_xlfn.XLOOKUP('Tether Assets'!A700,'BBG Data'!A:A,'BBG Data'!V:V)</f>
        <v>86125168720.064819</v>
      </c>
      <c r="O700">
        <v>90</v>
      </c>
      <c r="P700" s="2">
        <f>P699-P699*Q700/360*_xlfn.XLOOKUP(A700,'BBG Data'!A:A,'BBG Data'!AF:AF)</f>
        <v>139157858.31925848</v>
      </c>
      <c r="Q700" s="2">
        <v>360</v>
      </c>
      <c r="R700" s="21">
        <v>6571282257</v>
      </c>
      <c r="S700" s="2">
        <f>S699-S699*T700/360*_xlfn.XLOOKUP('Tether Assets'!A700,'BBG Data'!A:A,'BBG Data'!AB:AB)</f>
        <v>23349140.003570002</v>
      </c>
      <c r="T700" s="2">
        <v>180</v>
      </c>
      <c r="U700" s="21">
        <f t="shared" si="60"/>
        <v>3528626010</v>
      </c>
      <c r="V700" s="2">
        <f t="shared" si="63"/>
        <v>124002474876.62044</v>
      </c>
      <c r="W700" s="25">
        <f t="shared" si="64"/>
        <v>9.1903099415881373E-2</v>
      </c>
      <c r="X700" s="2">
        <f t="shared" si="65"/>
        <v>0.69454395007645897</v>
      </c>
      <c r="Y700" s="13">
        <f>USDT_FinalReserves!G699/USDT_FinalReserves!$F699</f>
        <v>5.4121073890745656E-2</v>
      </c>
      <c r="Z700" s="2">
        <v>124613964594.76187</v>
      </c>
      <c r="AA700" s="2">
        <v>117869723009.11</v>
      </c>
    </row>
    <row r="701" spans="1:27" s="2" customFormat="1" x14ac:dyDescent="0.3">
      <c r="A701" s="1">
        <v>45532</v>
      </c>
      <c r="B701">
        <v>0</v>
      </c>
      <c r="C701" s="20">
        <v>75354.018862218261</v>
      </c>
      <c r="D701" s="20">
        <f>_xlfn.XLOOKUP(A701,'BBG Data'!A:A,'BBG Data'!B:B)</f>
        <v>59347.96</v>
      </c>
      <c r="E701" s="21">
        <f t="shared" si="61"/>
        <v>4472107297.2741747</v>
      </c>
      <c r="F701" s="21">
        <v>1639340.0949822713</v>
      </c>
      <c r="G701">
        <f>_xlfn.XLOOKUP(A701,'BBG Data'!A:A,'BBG Data'!C:C)</f>
        <v>2504.61</v>
      </c>
      <c r="H701" s="2">
        <f t="shared" si="62"/>
        <v>4105907595.2935467</v>
      </c>
      <c r="I701" s="21">
        <v>109867228</v>
      </c>
      <c r="J701" s="2">
        <f>J700-$J$1*J700*_xlfn.XLOOKUP(A701,'BBG Data'!A:A,'BBG Data'!F:F)</f>
        <v>11286344548.401381</v>
      </c>
      <c r="K701" s="2">
        <f>K700-K700*L701/360*_xlfn.XLOOKUP(A701,'BBG Data'!A:A,'BBG Data'!J:J)</f>
        <v>1065628057.407245</v>
      </c>
      <c r="L701" s="2">
        <v>90</v>
      </c>
      <c r="M701" s="2">
        <f>M700-M700*$M$1*_xlfn.XLOOKUP(A701,'BBG Data'!A:A,'BBG Data'!F:F)</f>
        <v>6354694843.8487406</v>
      </c>
      <c r="N701" s="2">
        <f>N700-N700*O701/360*_xlfn.XLOOKUP('Tether Assets'!A701,'BBG Data'!A:A,'BBG Data'!V:V)</f>
        <v>86082106135.704773</v>
      </c>
      <c r="O701">
        <v>90</v>
      </c>
      <c r="P701" s="2">
        <f>P700-P700*Q701/360*_xlfn.XLOOKUP(A701,'BBG Data'!A:A,'BBG Data'!AF:AF)</f>
        <v>137627121.87774661</v>
      </c>
      <c r="Q701" s="2">
        <v>360</v>
      </c>
      <c r="R701" s="21">
        <v>6571282257</v>
      </c>
      <c r="S701" s="2">
        <f>S700-S700*T701/360*_xlfn.XLOOKUP('Tether Assets'!A701,'BBG Data'!A:A,'BBG Data'!AB:AB)</f>
        <v>23456546.047586422</v>
      </c>
      <c r="T701" s="2">
        <v>180</v>
      </c>
      <c r="U701" s="21">
        <f t="shared" si="60"/>
        <v>3528626010</v>
      </c>
      <c r="V701" s="2">
        <f t="shared" si="63"/>
        <v>123737647640.85519</v>
      </c>
      <c r="W701" s="25">
        <f t="shared" si="64"/>
        <v>9.2099793342431582E-2</v>
      </c>
      <c r="X701" s="2">
        <f t="shared" si="65"/>
        <v>0.69568241983681067</v>
      </c>
      <c r="Y701" s="13">
        <f>USDT_FinalReserves!G700/USDT_FinalReserves!$F700</f>
        <v>4.8974311476710664E-2</v>
      </c>
      <c r="Z701" s="2">
        <v>124029763048.97302</v>
      </c>
      <c r="AA701" s="2">
        <v>117955490801.03</v>
      </c>
    </row>
    <row r="702" spans="1:27" s="2" customFormat="1" x14ac:dyDescent="0.3">
      <c r="A702" s="1">
        <v>45533</v>
      </c>
      <c r="B702">
        <v>0</v>
      </c>
      <c r="C702" s="20">
        <v>75354.018862218261</v>
      </c>
      <c r="D702" s="20">
        <f>_xlfn.XLOOKUP(A702,'BBG Data'!A:A,'BBG Data'!B:B)</f>
        <v>59532.78</v>
      </c>
      <c r="E702" s="21">
        <f t="shared" si="61"/>
        <v>4486034227.0402899</v>
      </c>
      <c r="F702" s="21">
        <v>1639340.0949822713</v>
      </c>
      <c r="G702">
        <f>_xlfn.XLOOKUP(A702,'BBG Data'!A:A,'BBG Data'!C:C)</f>
        <v>2521.4</v>
      </c>
      <c r="H702" s="2">
        <f t="shared" si="62"/>
        <v>4133432115.4882989</v>
      </c>
      <c r="I702" s="21">
        <v>109867228</v>
      </c>
      <c r="J702" s="2">
        <f>J701-$J$1*J701*_xlfn.XLOOKUP(A702,'BBG Data'!A:A,'BBG Data'!F:F)</f>
        <v>11286971567.542959</v>
      </c>
      <c r="K702" s="2">
        <f>K701-K701*L702/360*_xlfn.XLOOKUP(A702,'BBG Data'!A:A,'BBG Data'!J:J)</f>
        <v>1076681284.4327016</v>
      </c>
      <c r="L702" s="2">
        <v>90</v>
      </c>
      <c r="M702" s="2">
        <f>M701-M701*$M$1*_xlfn.XLOOKUP(A702,'BBG Data'!A:A,'BBG Data'!F:F)</f>
        <v>6355400921.0536127</v>
      </c>
      <c r="N702" s="2">
        <f>N701-N701*O702/360*_xlfn.XLOOKUP('Tether Assets'!A702,'BBG Data'!A:A,'BBG Data'!V:V)</f>
        <v>85759298237.695892</v>
      </c>
      <c r="O702">
        <v>90</v>
      </c>
      <c r="P702" s="2">
        <f>P701-P701*Q702/360*_xlfn.XLOOKUP(A702,'BBG Data'!A:A,'BBG Data'!AF:AF)</f>
        <v>135149833.68394721</v>
      </c>
      <c r="Q702" s="2">
        <v>360</v>
      </c>
      <c r="R702" s="21">
        <v>6571282257</v>
      </c>
      <c r="S702" s="2">
        <f>S701-S701*T702/360*_xlfn.XLOOKUP('Tether Assets'!A702,'BBG Data'!A:A,'BBG Data'!AB:AB)</f>
        <v>23366238.345303215</v>
      </c>
      <c r="T702" s="2">
        <v>180</v>
      </c>
      <c r="U702" s="21">
        <f t="shared" si="60"/>
        <v>3528626010</v>
      </c>
      <c r="V702" s="2">
        <f t="shared" si="63"/>
        <v>123466109920.283</v>
      </c>
      <c r="W702" s="25">
        <f t="shared" si="64"/>
        <v>9.2307425923611186E-2</v>
      </c>
      <c r="X702" s="2">
        <f t="shared" si="65"/>
        <v>0.69459788028526326</v>
      </c>
      <c r="Y702" s="13">
        <f>USDT_FinalReserves!G701/USDT_FinalReserves!$F701</f>
        <v>4.8918265929800982E-2</v>
      </c>
      <c r="Z702" s="2">
        <v>124211965886.54015</v>
      </c>
      <c r="AA702" s="2">
        <v>118135731907.63901</v>
      </c>
    </row>
    <row r="703" spans="1:27" s="2" customFormat="1" x14ac:dyDescent="0.3">
      <c r="A703" s="1">
        <v>45534</v>
      </c>
      <c r="B703">
        <v>0</v>
      </c>
      <c r="C703" s="20">
        <v>75354.018862218261</v>
      </c>
      <c r="D703" s="20">
        <f>_xlfn.XLOOKUP(A703,'BBG Data'!A:A,'BBG Data'!B:B)</f>
        <v>59045.4</v>
      </c>
      <c r="E703" s="21">
        <f t="shared" si="61"/>
        <v>4449308185.3272219</v>
      </c>
      <c r="F703" s="21">
        <v>1639340.0949822713</v>
      </c>
      <c r="G703">
        <f>_xlfn.XLOOKUP(A703,'BBG Data'!A:A,'BBG Data'!C:C)</f>
        <v>2503.39</v>
      </c>
      <c r="H703" s="2">
        <f t="shared" si="62"/>
        <v>4103907600.3776679</v>
      </c>
      <c r="I703" s="21">
        <v>109867228</v>
      </c>
      <c r="J703" s="2">
        <f>J702-$J$1*J702*_xlfn.XLOOKUP(A703,'BBG Data'!A:A,'BBG Data'!F:F)</f>
        <v>11287285094.530947</v>
      </c>
      <c r="K703" s="2">
        <f>K702-K702*L703/360*_xlfn.XLOOKUP(A703,'BBG Data'!A:A,'BBG Data'!J:J)</f>
        <v>1076430956.0340712</v>
      </c>
      <c r="L703" s="2">
        <v>90</v>
      </c>
      <c r="M703" s="2">
        <f>M702-M702*$M$1*_xlfn.XLOOKUP(A703,'BBG Data'!A:A,'BBG Data'!F:F)</f>
        <v>6355753998.8825598</v>
      </c>
      <c r="N703" s="2">
        <f>N702-N702*O703/360*_xlfn.XLOOKUP('Tether Assets'!A703,'BBG Data'!A:A,'BBG Data'!V:V)</f>
        <v>85930816834.17128</v>
      </c>
      <c r="O703">
        <v>90</v>
      </c>
      <c r="P703" s="2">
        <f>P702-P702*Q703/360*_xlfn.XLOOKUP(A703,'BBG Data'!A:A,'BBG Data'!AF:AF)</f>
        <v>136095882.5197348</v>
      </c>
      <c r="Q703" s="2">
        <v>360</v>
      </c>
      <c r="R703" s="21">
        <v>6571282257</v>
      </c>
      <c r="S703" s="2">
        <f>S702-S702*T703/360*_xlfn.XLOOKUP('Tether Assets'!A703,'BBG Data'!A:A,'BBG Data'!AB:AB)</f>
        <v>23422317.317331936</v>
      </c>
      <c r="T703" s="2">
        <v>180</v>
      </c>
      <c r="U703" s="21">
        <f t="shared" si="60"/>
        <v>3528626010</v>
      </c>
      <c r="V703" s="2">
        <f t="shared" si="63"/>
        <v>123572796364.16081</v>
      </c>
      <c r="W703" s="25">
        <f t="shared" si="64"/>
        <v>9.2230269588982158E-2</v>
      </c>
      <c r="X703" s="2">
        <f t="shared" si="65"/>
        <v>0.69538619633514542</v>
      </c>
      <c r="Y703" s="13">
        <f>USDT_FinalReserves!G702/USDT_FinalReserves!$F702</f>
        <v>5.1824693352378888E-2</v>
      </c>
      <c r="Z703" s="2">
        <v>124631901386.07001</v>
      </c>
      <c r="AA703" s="2">
        <v>118172891314.813</v>
      </c>
    </row>
    <row r="704" spans="1:27" s="2" customFormat="1" x14ac:dyDescent="0.3">
      <c r="A704" s="1">
        <v>45535</v>
      </c>
      <c r="B704">
        <v>0</v>
      </c>
      <c r="C704" s="20">
        <v>75354.018862218261</v>
      </c>
      <c r="D704" s="20">
        <f>_xlfn.XLOOKUP(A704,'BBG Data'!A:A,'BBG Data'!B:B)</f>
        <v>58954.67</v>
      </c>
      <c r="E704" s="21">
        <f t="shared" si="61"/>
        <v>4442471315.1958532</v>
      </c>
      <c r="F704" s="21">
        <v>1639340.0949822713</v>
      </c>
      <c r="G704">
        <f>_xlfn.XLOOKUP(A704,'BBG Data'!A:A,'BBG Data'!C:C)</f>
        <v>2503.39</v>
      </c>
      <c r="H704" s="2">
        <f t="shared" si="62"/>
        <v>4103907600.3776679</v>
      </c>
      <c r="I704" s="21">
        <v>109867228</v>
      </c>
      <c r="J704" s="2">
        <f>J703-$J$1*J703*_xlfn.XLOOKUP(A704,'BBG Data'!A:A,'BBG Data'!F:F)</f>
        <v>11287285094.530947</v>
      </c>
      <c r="K704" s="2">
        <f>K703-K703*L704/360*_xlfn.XLOOKUP(A704,'BBG Data'!A:A,'BBG Data'!J:J)</f>
        <v>1076430956.0340712</v>
      </c>
      <c r="L704" s="2">
        <v>90</v>
      </c>
      <c r="M704" s="2">
        <f>M703-M703*$M$1*_xlfn.XLOOKUP(A704,'BBG Data'!A:A,'BBG Data'!F:F)</f>
        <v>6355753998.8825598</v>
      </c>
      <c r="N704" s="2">
        <f>N703-N703*O704/360*_xlfn.XLOOKUP('Tether Assets'!A704,'BBG Data'!A:A,'BBG Data'!V:V)</f>
        <v>85930816834.17128</v>
      </c>
      <c r="O704">
        <v>90</v>
      </c>
      <c r="P704" s="2">
        <f>P703-P703*Q704/360*_xlfn.XLOOKUP(A704,'BBG Data'!A:A,'BBG Data'!AF:AF)</f>
        <v>136095882.5197348</v>
      </c>
      <c r="Q704" s="2">
        <v>360</v>
      </c>
      <c r="R704" s="21">
        <v>6571282257</v>
      </c>
      <c r="S704" s="2">
        <f>S703-S703*T704/360*_xlfn.XLOOKUP('Tether Assets'!A704,'BBG Data'!A:A,'BBG Data'!AB:AB)</f>
        <v>23422317.317331936</v>
      </c>
      <c r="T704" s="2">
        <v>180</v>
      </c>
      <c r="U704" s="21">
        <f t="shared" si="60"/>
        <v>3528626010</v>
      </c>
      <c r="V704" s="2">
        <f t="shared" si="63"/>
        <v>123565959494.02943</v>
      </c>
      <c r="W704" s="25">
        <f t="shared" si="64"/>
        <v>9.2235372664116647E-2</v>
      </c>
      <c r="X704" s="2">
        <f t="shared" si="65"/>
        <v>0.69542467185975565</v>
      </c>
      <c r="Y704" s="13">
        <f>USDT_FinalReserves!G703/USDT_FinalReserves!$F703</f>
        <v>5.0952872236288124E-2</v>
      </c>
      <c r="Z704" s="2">
        <v>124569156496.15581</v>
      </c>
      <c r="AA704" s="2">
        <v>118222000180.625</v>
      </c>
    </row>
    <row r="705" spans="1:27" s="2" customFormat="1" x14ac:dyDescent="0.3">
      <c r="A705" s="1">
        <v>45536</v>
      </c>
      <c r="B705">
        <v>0</v>
      </c>
      <c r="C705" s="20">
        <v>75354.018862218261</v>
      </c>
      <c r="D705" s="20">
        <f>_xlfn.XLOOKUP(A705,'BBG Data'!A:A,'BBG Data'!B:B)</f>
        <v>58420.95</v>
      </c>
      <c r="E705" s="21">
        <f t="shared" si="61"/>
        <v>4402253368.2487097</v>
      </c>
      <c r="F705" s="21">
        <v>1639340.0949822713</v>
      </c>
      <c r="G705">
        <f>_xlfn.XLOOKUP(A705,'BBG Data'!A:A,'BBG Data'!C:C)</f>
        <v>2503.39</v>
      </c>
      <c r="H705" s="2">
        <f t="shared" si="62"/>
        <v>4103907600.3776679</v>
      </c>
      <c r="I705" s="21">
        <v>109867228</v>
      </c>
      <c r="J705" s="2">
        <f>J704-$J$1*J704*_xlfn.XLOOKUP(A705,'BBG Data'!A:A,'BBG Data'!F:F)</f>
        <v>11287285094.530947</v>
      </c>
      <c r="K705" s="2">
        <f>K704-K704*L705/360*_xlfn.XLOOKUP(A705,'BBG Data'!A:A,'BBG Data'!J:J)</f>
        <v>1076430956.0340712</v>
      </c>
      <c r="L705" s="2">
        <v>90</v>
      </c>
      <c r="M705" s="2">
        <f>M704-M704*$M$1*_xlfn.XLOOKUP(A705,'BBG Data'!A:A,'BBG Data'!F:F)</f>
        <v>6355753998.8825598</v>
      </c>
      <c r="N705" s="2">
        <f>N704-N704*O705/360*_xlfn.XLOOKUP('Tether Assets'!A705,'BBG Data'!A:A,'BBG Data'!V:V)</f>
        <v>85930816834.17128</v>
      </c>
      <c r="O705">
        <v>90</v>
      </c>
      <c r="P705" s="2">
        <f>P704-P704*Q705/360*_xlfn.XLOOKUP(A705,'BBG Data'!A:A,'BBG Data'!AF:AF)</f>
        <v>136095882.5197348</v>
      </c>
      <c r="Q705" s="2">
        <v>360</v>
      </c>
      <c r="R705" s="21">
        <v>6571282257</v>
      </c>
      <c r="S705" s="2">
        <f>S704-S704*T705/360*_xlfn.XLOOKUP('Tether Assets'!A705,'BBG Data'!A:A,'BBG Data'!AB:AB)</f>
        <v>23422317.317331936</v>
      </c>
      <c r="T705" s="2">
        <v>180</v>
      </c>
      <c r="U705" s="21">
        <f t="shared" si="60"/>
        <v>3528626010</v>
      </c>
      <c r="V705" s="2">
        <f t="shared" si="63"/>
        <v>123525741547.08229</v>
      </c>
      <c r="W705" s="25">
        <f t="shared" si="64"/>
        <v>9.2265402982315878E-2</v>
      </c>
      <c r="X705" s="2">
        <f t="shared" si="65"/>
        <v>0.69565109067909081</v>
      </c>
      <c r="Y705" s="13">
        <f>USDT_FinalReserves!G704/USDT_FinalReserves!$F704</f>
        <v>5.069640282623164E-2</v>
      </c>
      <c r="Z705" s="2">
        <v>124544386090.71143</v>
      </c>
      <c r="AA705" s="2">
        <v>118230433723.711</v>
      </c>
    </row>
    <row r="706" spans="1:27" s="2" customFormat="1" x14ac:dyDescent="0.3">
      <c r="A706" s="1">
        <v>45537</v>
      </c>
      <c r="B706">
        <v>0</v>
      </c>
      <c r="C706" s="20">
        <v>75354.018862218261</v>
      </c>
      <c r="D706" s="20">
        <f>_xlfn.XLOOKUP(A706,'BBG Data'!A:A,'BBG Data'!B:B)</f>
        <v>59003.519999999997</v>
      </c>
      <c r="E706" s="21">
        <f t="shared" si="61"/>
        <v>4446152359.017272</v>
      </c>
      <c r="F706" s="21">
        <v>1639340.0949822713</v>
      </c>
      <c r="G706">
        <f>_xlfn.XLOOKUP(A706,'BBG Data'!A:A,'BBG Data'!C:C)</f>
        <v>2499.5100000000002</v>
      </c>
      <c r="H706" s="2">
        <f t="shared" si="62"/>
        <v>4097546960.8091373</v>
      </c>
      <c r="I706" s="21">
        <v>109867228</v>
      </c>
      <c r="J706" s="2">
        <f>J705-$J$1*J705*_xlfn.XLOOKUP(A706,'BBG Data'!A:A,'BBG Data'!F:F)</f>
        <v>11287285094.530947</v>
      </c>
      <c r="K706" s="2">
        <f>K705-K705*L706/360*_xlfn.XLOOKUP(A706,'BBG Data'!A:A,'BBG Data'!J:J)</f>
        <v>1076430956.0340712</v>
      </c>
      <c r="L706" s="2">
        <v>90</v>
      </c>
      <c r="M706" s="2">
        <f>M705-M705*$M$1*_xlfn.XLOOKUP(A706,'BBG Data'!A:A,'BBG Data'!F:F)</f>
        <v>6355753998.8825598</v>
      </c>
      <c r="N706" s="2">
        <f>N705-N705*O706/360*_xlfn.XLOOKUP('Tether Assets'!A706,'BBG Data'!A:A,'BBG Data'!V:V)</f>
        <v>85930816834.17128</v>
      </c>
      <c r="O706">
        <v>90</v>
      </c>
      <c r="P706" s="2">
        <f>P705-P705*Q706/360*_xlfn.XLOOKUP(A706,'BBG Data'!A:A,'BBG Data'!AF:AF)</f>
        <v>136095882.5197348</v>
      </c>
      <c r="Q706" s="2">
        <v>360</v>
      </c>
      <c r="R706" s="21">
        <v>6571282257</v>
      </c>
      <c r="S706" s="2">
        <f>S705-S705*T706/360*_xlfn.XLOOKUP('Tether Assets'!A706,'BBG Data'!A:A,'BBG Data'!AB:AB)</f>
        <v>23422317.317331936</v>
      </c>
      <c r="T706" s="2">
        <v>180</v>
      </c>
      <c r="U706" s="21">
        <f t="shared" si="60"/>
        <v>3528626010</v>
      </c>
      <c r="V706" s="2">
        <f t="shared" si="63"/>
        <v>123563279898.28233</v>
      </c>
      <c r="W706" s="25">
        <f t="shared" si="64"/>
        <v>9.2237372882243956E-2</v>
      </c>
      <c r="X706" s="2">
        <f t="shared" si="65"/>
        <v>0.69543975285303039</v>
      </c>
      <c r="Y706" s="13">
        <f>USDT_FinalReserves!G705/USDT_FinalReserves!$F705</f>
        <v>5.1293683079503299E-2</v>
      </c>
      <c r="Z706" s="2">
        <v>124691566786.94424</v>
      </c>
      <c r="AA706" s="2">
        <v>118295677077.48801</v>
      </c>
    </row>
    <row r="707" spans="1:27" s="2" customFormat="1" x14ac:dyDescent="0.3">
      <c r="A707" s="1">
        <v>45538</v>
      </c>
      <c r="B707">
        <v>0</v>
      </c>
      <c r="C707" s="20">
        <v>75354.018862218261</v>
      </c>
      <c r="D707" s="20">
        <f>_xlfn.XLOOKUP(A707,'BBG Data'!A:A,'BBG Data'!B:B)</f>
        <v>58213.26</v>
      </c>
      <c r="E707" s="21">
        <f t="shared" si="61"/>
        <v>4386603092.0712156</v>
      </c>
      <c r="F707" s="21">
        <v>1639340.0949822713</v>
      </c>
      <c r="G707">
        <f>_xlfn.XLOOKUP(A707,'BBG Data'!A:A,'BBG Data'!C:C)</f>
        <v>2492.91</v>
      </c>
      <c r="H707" s="2">
        <f t="shared" si="62"/>
        <v>4086727316.1822538</v>
      </c>
      <c r="I707" s="21">
        <v>109867228</v>
      </c>
      <c r="J707" s="2">
        <f>J706-$J$1*J706*_xlfn.XLOOKUP(A707,'BBG Data'!A:A,'BBG Data'!F:F)</f>
        <v>11286658023.136806</v>
      </c>
      <c r="K707" s="2">
        <f>K706-K706*L707/360*_xlfn.XLOOKUP(A707,'BBG Data'!A:A,'BBG Data'!J:J)</f>
        <v>1077800714.4256246</v>
      </c>
      <c r="L707" s="2">
        <v>90</v>
      </c>
      <c r="M707" s="2">
        <f>M706-M706*$M$1*_xlfn.XLOOKUP(A707,'BBG Data'!A:A,'BBG Data'!F:F)</f>
        <v>6355047803.9937954</v>
      </c>
      <c r="N707" s="2">
        <f>N706-N706*O707/360*_xlfn.XLOOKUP('Tether Assets'!A707,'BBG Data'!A:A,'BBG Data'!V:V)</f>
        <v>85930816834.17128</v>
      </c>
      <c r="O707">
        <v>90</v>
      </c>
      <c r="P707" s="2">
        <f>P706-P706*Q707/360*_xlfn.XLOOKUP(A707,'BBG Data'!A:A,'BBG Data'!AF:AF)</f>
        <v>141131430.17296499</v>
      </c>
      <c r="Q707" s="2">
        <v>360</v>
      </c>
      <c r="R707" s="21">
        <v>6571282257</v>
      </c>
      <c r="S707" s="2">
        <f>S706-S706*T707/360*_xlfn.XLOOKUP('Tether Assets'!A707,'BBG Data'!A:A,'BBG Data'!AB:AB)</f>
        <v>23750229.759774588</v>
      </c>
      <c r="T707" s="2">
        <v>180</v>
      </c>
      <c r="U707" s="21">
        <f t="shared" ref="U707:U733" si="66">3528626010</f>
        <v>3528626010</v>
      </c>
      <c r="V707" s="2">
        <f t="shared" si="63"/>
        <v>123498310938.91371</v>
      </c>
      <c r="W707" s="25">
        <f t="shared" si="64"/>
        <v>9.2280818777949913E-2</v>
      </c>
      <c r="X707" s="2">
        <f t="shared" si="65"/>
        <v>0.69580560398656355</v>
      </c>
      <c r="Y707" s="13">
        <f>USDT_FinalReserves!G706/USDT_FinalReserves!$F706</f>
        <v>5.0506140685152343E-2</v>
      </c>
      <c r="Z707" s="2">
        <v>124292877437.84099</v>
      </c>
      <c r="AA707" s="2">
        <v>118015323883.80299</v>
      </c>
    </row>
    <row r="708" spans="1:27" s="2" customFormat="1" x14ac:dyDescent="0.3">
      <c r="A708" s="1">
        <v>45539</v>
      </c>
      <c r="B708">
        <v>0</v>
      </c>
      <c r="C708" s="20">
        <v>75354.018862218261</v>
      </c>
      <c r="D708" s="20">
        <f>_xlfn.XLOOKUP(A708,'BBG Data'!A:A,'BBG Data'!B:B)</f>
        <v>58043.68</v>
      </c>
      <c r="E708" s="21">
        <f t="shared" ref="E708:E771" si="67">C708*D708</f>
        <v>4373824557.5525608</v>
      </c>
      <c r="F708" s="21">
        <v>1639340.0949822713</v>
      </c>
      <c r="G708">
        <f>_xlfn.XLOOKUP(A708,'BBG Data'!A:A,'BBG Data'!C:C)</f>
        <v>2495.7199999999998</v>
      </c>
      <c r="H708" s="2">
        <f t="shared" ref="H708:H771" si="68">G708*F708</f>
        <v>4091333861.849154</v>
      </c>
      <c r="I708" s="21">
        <v>109867228</v>
      </c>
      <c r="J708" s="2">
        <f>J707-$J$1*J707*_xlfn.XLOOKUP(A708,'BBG Data'!A:A,'BBG Data'!F:F)</f>
        <v>11286344504.858385</v>
      </c>
      <c r="K708" s="2">
        <f>K707-K707*L708/360*_xlfn.XLOOKUP(A708,'BBG Data'!A:A,'BBG Data'!J:J)</f>
        <v>1082411006.9815803</v>
      </c>
      <c r="L708" s="2">
        <v>90</v>
      </c>
      <c r="M708" s="2">
        <f>M707-M707*$M$1*_xlfn.XLOOKUP(A708,'BBG Data'!A:A,'BBG Data'!F:F)</f>
        <v>6354694745.7824621</v>
      </c>
      <c r="N708" s="2">
        <f>N707-N707*O708/360*_xlfn.XLOOKUP('Tether Assets'!A708,'BBG Data'!A:A,'BBG Data'!V:V)</f>
        <v>86704194185.678818</v>
      </c>
      <c r="O708">
        <v>90</v>
      </c>
      <c r="P708" s="2">
        <f>P707-P707*Q708/360*_xlfn.XLOOKUP(A708,'BBG Data'!A:A,'BBG Data'!AF:AF)</f>
        <v>162583407.55925569</v>
      </c>
      <c r="Q708" s="2">
        <v>360</v>
      </c>
      <c r="R708" s="21">
        <v>6571282257</v>
      </c>
      <c r="S708" s="2">
        <f>S707-S707*T708/360*_xlfn.XLOOKUP('Tether Assets'!A708,'BBG Data'!A:A,'BBG Data'!AB:AB)</f>
        <v>24336860.434841014</v>
      </c>
      <c r="T708" s="2">
        <v>180</v>
      </c>
      <c r="U708" s="21">
        <f t="shared" si="66"/>
        <v>3528626010</v>
      </c>
      <c r="V708" s="2">
        <f t="shared" ref="V708:V771" si="69">U708+S708+R708+P708+N708+M708+K708+J708+I708+H708+E708+B708</f>
        <v>124289498625.69705</v>
      </c>
      <c r="W708" s="25">
        <f t="shared" ref="W708:W771" si="70">(I708+J708)/V708</f>
        <v>9.1690865751889034E-2</v>
      </c>
      <c r="X708" s="2">
        <f t="shared" ref="X708:X771" si="71">N708/V708</f>
        <v>0.69759871223547265</v>
      </c>
      <c r="Y708" s="13">
        <f>USDT_FinalReserves!G707/USDT_FinalReserves!$F707</f>
        <v>5.7046379820980611E-2</v>
      </c>
      <c r="Z708" s="2">
        <v>125066923075.12282</v>
      </c>
      <c r="AA708" s="2">
        <v>117932307878.338</v>
      </c>
    </row>
    <row r="709" spans="1:27" s="2" customFormat="1" x14ac:dyDescent="0.3">
      <c r="A709" s="1">
        <v>45540</v>
      </c>
      <c r="B709">
        <v>0</v>
      </c>
      <c r="C709" s="20">
        <v>75354.018862218261</v>
      </c>
      <c r="D709" s="20">
        <f>_xlfn.XLOOKUP(A709,'BBG Data'!A:A,'BBG Data'!B:B)</f>
        <v>56074.06</v>
      </c>
      <c r="E709" s="21">
        <f t="shared" si="67"/>
        <v>4225405774.9211583</v>
      </c>
      <c r="F709" s="21">
        <v>1639340.0949822713</v>
      </c>
      <c r="G709">
        <f>_xlfn.XLOOKUP(A709,'BBG Data'!A:A,'BBG Data'!C:C)</f>
        <v>2516.7600000000002</v>
      </c>
      <c r="H709" s="2">
        <f t="shared" si="68"/>
        <v>4125825577.4475813</v>
      </c>
      <c r="I709" s="21">
        <v>109867228</v>
      </c>
      <c r="J709" s="2">
        <f>J708-$J$1*J708*_xlfn.XLOOKUP(A709,'BBG Data'!A:A,'BBG Data'!F:F)</f>
        <v>11286344504.858385</v>
      </c>
      <c r="K709" s="2">
        <f>K708-K708*L709/360*_xlfn.XLOOKUP(A709,'BBG Data'!A:A,'BBG Data'!J:J)</f>
        <v>1095494650.02847</v>
      </c>
      <c r="L709" s="2">
        <v>90</v>
      </c>
      <c r="M709" s="2">
        <f>M708-M708*$M$1*_xlfn.XLOOKUP(A709,'BBG Data'!A:A,'BBG Data'!F:F)</f>
        <v>6354694745.7824621</v>
      </c>
      <c r="N709" s="2">
        <f>N708-N708*O709/360*_xlfn.XLOOKUP('Tether Assets'!A709,'BBG Data'!A:A,'BBG Data'!V:V)</f>
        <v>87029334913.875122</v>
      </c>
      <c r="O709">
        <v>90</v>
      </c>
      <c r="P709" s="2">
        <f>P708-P708*Q709/360*_xlfn.XLOOKUP(A709,'BBG Data'!A:A,'BBG Data'!AF:AF)</f>
        <v>165672492.30288157</v>
      </c>
      <c r="Q709" s="2">
        <v>360</v>
      </c>
      <c r="R709" s="21">
        <v>6571282257</v>
      </c>
      <c r="S709" s="2">
        <f>S708-S708*T709/360*_xlfn.XLOOKUP('Tether Assets'!A709,'BBG Data'!A:A,'BBG Data'!AB:AB)</f>
        <v>24576578.510124203</v>
      </c>
      <c r="T709" s="2">
        <v>180</v>
      </c>
      <c r="U709" s="21">
        <f t="shared" si="66"/>
        <v>3528626010</v>
      </c>
      <c r="V709" s="2">
        <f t="shared" si="69"/>
        <v>124517124732.72618</v>
      </c>
      <c r="W709" s="25">
        <f t="shared" si="70"/>
        <v>9.1523248367002957E-2</v>
      </c>
      <c r="X709" s="2">
        <f t="shared" si="71"/>
        <v>0.69893466541796612</v>
      </c>
      <c r="Y709" s="13">
        <f>USDT_FinalReserves!G708/USDT_FinalReserves!$F708</f>
        <v>5.2740209101319928E-2</v>
      </c>
      <c r="Z709" s="2">
        <v>124648222919.55528</v>
      </c>
      <c r="AA709" s="2">
        <v>118074249578.67</v>
      </c>
    </row>
    <row r="710" spans="1:27" s="2" customFormat="1" x14ac:dyDescent="0.3">
      <c r="A710" s="1">
        <v>45541</v>
      </c>
      <c r="B710">
        <v>0</v>
      </c>
      <c r="C710" s="20">
        <v>75354.018862218261</v>
      </c>
      <c r="D710" s="20">
        <f>_xlfn.XLOOKUP(A710,'BBG Data'!A:A,'BBG Data'!B:B)</f>
        <v>52856.51</v>
      </c>
      <c r="E710" s="21">
        <f t="shared" si="67"/>
        <v>3982950451.5310283</v>
      </c>
      <c r="F710" s="21">
        <v>1639340.0949822713</v>
      </c>
      <c r="G710">
        <f>_xlfn.XLOOKUP(A710,'BBG Data'!A:A,'BBG Data'!C:C)</f>
        <v>2497.41</v>
      </c>
      <c r="H710" s="2">
        <f t="shared" si="68"/>
        <v>4094104346.609674</v>
      </c>
      <c r="I710" s="21">
        <v>109867228</v>
      </c>
      <c r="J710" s="2">
        <f>J709-$J$1*J709*_xlfn.XLOOKUP(A710,'BBG Data'!A:A,'BBG Data'!F:F)</f>
        <v>11286658014.427965</v>
      </c>
      <c r="K710" s="2">
        <f>K709-K709*L710/360*_xlfn.XLOOKUP(A710,'BBG Data'!A:A,'BBG Data'!J:J)</f>
        <v>1097529531.3408978</v>
      </c>
      <c r="L710" s="2">
        <v>90</v>
      </c>
      <c r="M710" s="2">
        <f>M709-M709*$M$1*_xlfn.XLOOKUP(A710,'BBG Data'!A:A,'BBG Data'!F:F)</f>
        <v>6355047784.3794498</v>
      </c>
      <c r="N710" s="2">
        <f>N709-N709*O710/360*_xlfn.XLOOKUP('Tether Assets'!A710,'BBG Data'!A:A,'BBG Data'!V:V)</f>
        <v>87225150917.431335</v>
      </c>
      <c r="O710">
        <v>90</v>
      </c>
      <c r="P710" s="2">
        <f>P709-P709*Q710/360*_xlfn.XLOOKUP(A710,'BBG Data'!A:A,'BBG Data'!AF:AF)</f>
        <v>182074069.04086688</v>
      </c>
      <c r="Q710" s="2">
        <v>360</v>
      </c>
      <c r="R710" s="21">
        <v>6571282257</v>
      </c>
      <c r="S710" s="2">
        <f>S709-S709*T710/360*_xlfn.XLOOKUP('Tether Assets'!A710,'BBG Data'!A:A,'BBG Data'!AB:AB)</f>
        <v>25146755.131559089</v>
      </c>
      <c r="T710" s="2">
        <v>180</v>
      </c>
      <c r="U710" s="21">
        <f t="shared" si="66"/>
        <v>3528626010</v>
      </c>
      <c r="V710" s="2">
        <f t="shared" si="69"/>
        <v>124458437364.89278</v>
      </c>
      <c r="W710" s="25">
        <f t="shared" si="70"/>
        <v>9.156892440337433E-2</v>
      </c>
      <c r="X710" s="2">
        <f t="shared" si="71"/>
        <v>0.70083758694238429</v>
      </c>
      <c r="Y710" s="13">
        <f>USDT_FinalReserves!G709/USDT_FinalReserves!$F709</f>
        <v>5.0557889119561127E-2</v>
      </c>
      <c r="Z710" s="2">
        <v>124414697495.38017</v>
      </c>
      <c r="AA710" s="2">
        <v>118124553014.565</v>
      </c>
    </row>
    <row r="711" spans="1:27" s="2" customFormat="1" x14ac:dyDescent="0.3">
      <c r="A711" s="1">
        <v>45542</v>
      </c>
      <c r="B711">
        <v>0</v>
      </c>
      <c r="C711" s="20">
        <v>75354.018862218261</v>
      </c>
      <c r="D711" s="20">
        <f>_xlfn.XLOOKUP(A711,'BBG Data'!A:A,'BBG Data'!B:B)</f>
        <v>54172.53</v>
      </c>
      <c r="E711" s="21">
        <f t="shared" si="67"/>
        <v>4082117847.4340844</v>
      </c>
      <c r="F711" s="21">
        <v>1639340.0949822713</v>
      </c>
      <c r="G711">
        <f>_xlfn.XLOOKUP(A711,'BBG Data'!A:A,'BBG Data'!C:C)</f>
        <v>2497.41</v>
      </c>
      <c r="H711" s="2">
        <f t="shared" si="68"/>
        <v>4094104346.609674</v>
      </c>
      <c r="I711" s="21">
        <v>109867228</v>
      </c>
      <c r="J711" s="2">
        <f>J710-$J$1*J710*_xlfn.XLOOKUP(A711,'BBG Data'!A:A,'BBG Data'!F:F)</f>
        <v>11286658014.427965</v>
      </c>
      <c r="K711" s="2">
        <f>K710-K710*L711/360*_xlfn.XLOOKUP(A711,'BBG Data'!A:A,'BBG Data'!J:J)</f>
        <v>1097529531.3408978</v>
      </c>
      <c r="L711" s="2">
        <v>90</v>
      </c>
      <c r="M711" s="2">
        <f>M710-M710*$M$1*_xlfn.XLOOKUP(A711,'BBG Data'!A:A,'BBG Data'!F:F)</f>
        <v>6355047784.3794498</v>
      </c>
      <c r="N711" s="2">
        <f>N710-N710*O711/360*_xlfn.XLOOKUP('Tether Assets'!A711,'BBG Data'!A:A,'BBG Data'!V:V)</f>
        <v>87225150917.431335</v>
      </c>
      <c r="O711">
        <v>90</v>
      </c>
      <c r="P711" s="2">
        <f>P710-P710*Q711/360*_xlfn.XLOOKUP(A711,'BBG Data'!A:A,'BBG Data'!AF:AF)</f>
        <v>182074069.04086688</v>
      </c>
      <c r="Q711" s="2">
        <v>360</v>
      </c>
      <c r="R711" s="21">
        <v>6571282257</v>
      </c>
      <c r="S711" s="2">
        <f>S710-S710*T711/360*_xlfn.XLOOKUP('Tether Assets'!A711,'BBG Data'!A:A,'BBG Data'!AB:AB)</f>
        <v>25146755.131559089</v>
      </c>
      <c r="T711" s="2">
        <v>180</v>
      </c>
      <c r="U711" s="21">
        <f t="shared" si="66"/>
        <v>3528626010</v>
      </c>
      <c r="V711" s="2">
        <f t="shared" si="69"/>
        <v>124557604760.79584</v>
      </c>
      <c r="W711" s="25">
        <f t="shared" si="70"/>
        <v>9.1496021172807501E-2</v>
      </c>
      <c r="X711" s="2">
        <f t="shared" si="71"/>
        <v>0.70027961026499452</v>
      </c>
      <c r="Y711" s="13">
        <f>USDT_FinalReserves!G710/USDT_FinalReserves!$F710</f>
        <v>5.1760928454891116E-2</v>
      </c>
      <c r="Z711" s="2">
        <v>124649431931.05621</v>
      </c>
      <c r="AA711" s="2">
        <v>118197461602.92999</v>
      </c>
    </row>
    <row r="712" spans="1:27" s="2" customFormat="1" x14ac:dyDescent="0.3">
      <c r="A712" s="1">
        <v>45543</v>
      </c>
      <c r="B712">
        <v>0</v>
      </c>
      <c r="C712" s="20">
        <v>75354.018862218261</v>
      </c>
      <c r="D712" s="20">
        <f>_xlfn.XLOOKUP(A712,'BBG Data'!A:A,'BBG Data'!B:B)</f>
        <v>54378.17</v>
      </c>
      <c r="E712" s="21">
        <f t="shared" si="67"/>
        <v>4097613647.872911</v>
      </c>
      <c r="F712" s="21">
        <v>1639340.0949822713</v>
      </c>
      <c r="G712">
        <f>_xlfn.XLOOKUP(A712,'BBG Data'!A:A,'BBG Data'!C:C)</f>
        <v>2497.41</v>
      </c>
      <c r="H712" s="2">
        <f t="shared" si="68"/>
        <v>4094104346.609674</v>
      </c>
      <c r="I712" s="21">
        <v>109867228</v>
      </c>
      <c r="J712" s="2">
        <f>J711-$J$1*J711*_xlfn.XLOOKUP(A712,'BBG Data'!A:A,'BBG Data'!F:F)</f>
        <v>11286658014.427965</v>
      </c>
      <c r="K712" s="2">
        <f>K711-K711*L712/360*_xlfn.XLOOKUP(A712,'BBG Data'!A:A,'BBG Data'!J:J)</f>
        <v>1097529531.3408978</v>
      </c>
      <c r="L712" s="2">
        <v>90</v>
      </c>
      <c r="M712" s="2">
        <f>M711-M711*$M$1*_xlfn.XLOOKUP(A712,'BBG Data'!A:A,'BBG Data'!F:F)</f>
        <v>6355047784.3794498</v>
      </c>
      <c r="N712" s="2">
        <f>N711-N711*O712/360*_xlfn.XLOOKUP('Tether Assets'!A712,'BBG Data'!A:A,'BBG Data'!V:V)</f>
        <v>87225150917.431335</v>
      </c>
      <c r="O712">
        <v>90</v>
      </c>
      <c r="P712" s="2">
        <f>P711-P711*Q712/360*_xlfn.XLOOKUP(A712,'BBG Data'!A:A,'BBG Data'!AF:AF)</f>
        <v>182074069.04086688</v>
      </c>
      <c r="Q712" s="2">
        <v>360</v>
      </c>
      <c r="R712" s="21">
        <v>6571282257</v>
      </c>
      <c r="S712" s="2">
        <f>S711-S711*T712/360*_xlfn.XLOOKUP('Tether Assets'!A712,'BBG Data'!A:A,'BBG Data'!AB:AB)</f>
        <v>25146755.131559089</v>
      </c>
      <c r="T712" s="2">
        <v>180</v>
      </c>
      <c r="U712" s="21">
        <f t="shared" si="66"/>
        <v>3528626010</v>
      </c>
      <c r="V712" s="2">
        <f t="shared" si="69"/>
        <v>124573100561.23466</v>
      </c>
      <c r="W712" s="25">
        <f t="shared" si="70"/>
        <v>9.1484639870755516E-2</v>
      </c>
      <c r="X712" s="2">
        <f t="shared" si="71"/>
        <v>0.70019250162722957</v>
      </c>
      <c r="Y712" s="13">
        <f>USDT_FinalReserves!G711/USDT_FinalReserves!$F711</f>
        <v>5.1123426446607501E-2</v>
      </c>
      <c r="Z712" s="2">
        <v>124560253865.15923</v>
      </c>
      <c r="AA712" s="2">
        <v>118192306888.513</v>
      </c>
    </row>
    <row r="713" spans="1:27" s="2" customFormat="1" x14ac:dyDescent="0.3">
      <c r="A713" s="1">
        <v>45544</v>
      </c>
      <c r="B713">
        <v>0</v>
      </c>
      <c r="C713" s="20">
        <v>75354.018862218261</v>
      </c>
      <c r="D713" s="20">
        <f>_xlfn.XLOOKUP(A713,'BBG Data'!A:A,'BBG Data'!B:B)</f>
        <v>57021.01</v>
      </c>
      <c r="E713" s="21">
        <f t="shared" si="67"/>
        <v>4296762263.082736</v>
      </c>
      <c r="F713" s="21">
        <v>1639340.0949822713</v>
      </c>
      <c r="G713">
        <f>_xlfn.XLOOKUP(A713,'BBG Data'!A:A,'BBG Data'!C:C)</f>
        <v>2506.38</v>
      </c>
      <c r="H713" s="2">
        <f t="shared" si="68"/>
        <v>4108809227.2616653</v>
      </c>
      <c r="I713" s="21">
        <v>109867228</v>
      </c>
      <c r="J713" s="2">
        <f>J712-$J$1*J712*_xlfn.XLOOKUP(A713,'BBG Data'!A:A,'BBG Data'!F:F)</f>
        <v>11286658014.427965</v>
      </c>
      <c r="K713" s="2">
        <f>K712-K712*L713/360*_xlfn.XLOOKUP(A713,'BBG Data'!A:A,'BBG Data'!J:J)</f>
        <v>1101129428.2036963</v>
      </c>
      <c r="L713" s="2">
        <v>90</v>
      </c>
      <c r="M713" s="2">
        <f>M712-M712*$M$1*_xlfn.XLOOKUP(A713,'BBG Data'!A:A,'BBG Data'!F:F)</f>
        <v>6355047784.3794498</v>
      </c>
      <c r="N713" s="2">
        <f>N712-N712*O713/360*_xlfn.XLOOKUP('Tether Assets'!A713,'BBG Data'!A:A,'BBG Data'!V:V)</f>
        <v>87879339549.312073</v>
      </c>
      <c r="O713">
        <v>90</v>
      </c>
      <c r="P713" s="2">
        <f>P712-P712*Q713/360*_xlfn.XLOOKUP(A713,'BBG Data'!A:A,'BBG Data'!AF:AF)</f>
        <v>177522217.31484514</v>
      </c>
      <c r="Q713" s="2">
        <v>360</v>
      </c>
      <c r="R713" s="21">
        <v>6571282257</v>
      </c>
      <c r="S713" s="2">
        <f>S712-S712*T713/360*_xlfn.XLOOKUP('Tether Assets'!A713,'BBG Data'!A:A,'BBG Data'!AB:AB)</f>
        <v>25129152.402966995</v>
      </c>
      <c r="T713" s="2">
        <v>180</v>
      </c>
      <c r="U713" s="21">
        <f t="shared" si="66"/>
        <v>3528626010</v>
      </c>
      <c r="V713" s="2">
        <f t="shared" si="69"/>
        <v>125440173131.38541</v>
      </c>
      <c r="W713" s="25">
        <f t="shared" si="70"/>
        <v>9.0852276092534587E-2</v>
      </c>
      <c r="X713" s="2">
        <f t="shared" si="71"/>
        <v>0.70056774760082396</v>
      </c>
      <c r="Y713" s="13">
        <f>USDT_FinalReserves!G712/USDT_FinalReserves!$F712</f>
        <v>5.7565058325487167E-2</v>
      </c>
      <c r="Z713" s="2">
        <v>125311063262.26935</v>
      </c>
      <c r="AA713" s="2">
        <v>118097524596.748</v>
      </c>
    </row>
    <row r="714" spans="1:27" s="2" customFormat="1" x14ac:dyDescent="0.3">
      <c r="A714" s="1">
        <v>45545</v>
      </c>
      <c r="B714">
        <v>0</v>
      </c>
      <c r="C714" s="20">
        <v>75354.018862218261</v>
      </c>
      <c r="D714" s="20">
        <f>_xlfn.XLOOKUP(A714,'BBG Data'!A:A,'BBG Data'!B:B)</f>
        <v>57575.28</v>
      </c>
      <c r="E714" s="21">
        <f t="shared" si="67"/>
        <v>4338528735.1174974</v>
      </c>
      <c r="F714" s="21">
        <v>1639340.0949822713</v>
      </c>
      <c r="G714">
        <f>_xlfn.XLOOKUP(A714,'BBG Data'!A:A,'BBG Data'!C:C)</f>
        <v>2516.73</v>
      </c>
      <c r="H714" s="2">
        <f t="shared" si="68"/>
        <v>4125776397.2447319</v>
      </c>
      <c r="I714" s="21">
        <v>109867228</v>
      </c>
      <c r="J714" s="2">
        <f>J713-$J$1*J713*_xlfn.XLOOKUP(A714,'BBG Data'!A:A,'BBG Data'!F:F)</f>
        <v>11286971532.706144</v>
      </c>
      <c r="K714" s="2">
        <f>K713-K713*L714/360*_xlfn.XLOOKUP(A714,'BBG Data'!A:A,'BBG Data'!J:J)</f>
        <v>1094704337.9901276</v>
      </c>
      <c r="L714" s="2">
        <v>90</v>
      </c>
      <c r="M714" s="2">
        <f>M713-M713*$M$1*_xlfn.XLOOKUP(A714,'BBG Data'!A:A,'BBG Data'!F:F)</f>
        <v>6355400842.5896931</v>
      </c>
      <c r="N714" s="2">
        <f>N713-N713*O714/360*_xlfn.XLOOKUP('Tether Assets'!A714,'BBG Data'!A:A,'BBG Data'!V:V)</f>
        <v>89153589972.7771</v>
      </c>
      <c r="O714">
        <v>90</v>
      </c>
      <c r="P714" s="2">
        <f>P713-P713*Q714/360*_xlfn.XLOOKUP(A714,'BBG Data'!A:A,'BBG Data'!AF:AF)</f>
        <v>188883639.22299525</v>
      </c>
      <c r="Q714" s="2">
        <v>360</v>
      </c>
      <c r="R714" s="21">
        <v>6571282257</v>
      </c>
      <c r="S714" s="2">
        <f>S713-S713*T714/360*_xlfn.XLOOKUP('Tether Assets'!A714,'BBG Data'!A:A,'BBG Data'!AB:AB)</f>
        <v>25469652.418027196</v>
      </c>
      <c r="T714" s="2">
        <v>180</v>
      </c>
      <c r="U714" s="21">
        <f t="shared" si="66"/>
        <v>3528626010</v>
      </c>
      <c r="V714" s="2">
        <f t="shared" si="69"/>
        <v>126779100605.06631</v>
      </c>
      <c r="W714" s="25">
        <f t="shared" si="70"/>
        <v>8.989524855684855E-2</v>
      </c>
      <c r="X714" s="2">
        <f t="shared" si="71"/>
        <v>0.70321992779000964</v>
      </c>
      <c r="Y714" s="13">
        <f>USDT_FinalReserves!G713/USDT_FinalReserves!$F713</f>
        <v>6.1027812273985821E-2</v>
      </c>
      <c r="Z714" s="2">
        <v>125849636696.46733</v>
      </c>
      <c r="AA714" s="2">
        <v>118169308693.40601</v>
      </c>
    </row>
    <row r="715" spans="1:27" s="2" customFormat="1" x14ac:dyDescent="0.3">
      <c r="A715" s="1">
        <v>45546</v>
      </c>
      <c r="B715">
        <v>0</v>
      </c>
      <c r="C715" s="20">
        <v>75354.018862218261</v>
      </c>
      <c r="D715" s="20">
        <f>_xlfn.XLOOKUP(A715,'BBG Data'!A:A,'BBG Data'!B:B)</f>
        <v>57495.02</v>
      </c>
      <c r="E715" s="21">
        <f t="shared" si="67"/>
        <v>4332480821.5636158</v>
      </c>
      <c r="F715" s="21">
        <v>1639340.0949822713</v>
      </c>
      <c r="G715">
        <f>_xlfn.XLOOKUP(A715,'BBG Data'!A:A,'BBG Data'!C:C)</f>
        <v>2511.7600000000002</v>
      </c>
      <c r="H715" s="2">
        <f t="shared" si="68"/>
        <v>4117628876.9726701</v>
      </c>
      <c r="I715" s="21">
        <v>109867228</v>
      </c>
      <c r="J715" s="2">
        <f>J714-$J$1*J714*_xlfn.XLOOKUP(A715,'BBG Data'!A:A,'BBG Data'!F:F)</f>
        <v>11287285059.693165</v>
      </c>
      <c r="K715" s="2">
        <f>K714-K714*L715/360*_xlfn.XLOOKUP(A715,'BBG Data'!A:A,'BBG Data'!J:J)</f>
        <v>1099512826.7947493</v>
      </c>
      <c r="L715" s="2">
        <v>90</v>
      </c>
      <c r="M715" s="2">
        <f>M714-M714*$M$1*_xlfn.XLOOKUP(A715,'BBG Data'!A:A,'BBG Data'!F:F)</f>
        <v>6355753920.4142818</v>
      </c>
      <c r="N715" s="2">
        <f>N714-N714*O715/360*_xlfn.XLOOKUP('Tether Assets'!A715,'BBG Data'!A:A,'BBG Data'!V:V)</f>
        <v>88328919265.528915</v>
      </c>
      <c r="O715">
        <v>90</v>
      </c>
      <c r="P715" s="2">
        <f>P714-P714*Q715/360*_xlfn.XLOOKUP(A715,'BBG Data'!A:A,'BBG Data'!AF:AF)</f>
        <v>177550620.86961561</v>
      </c>
      <c r="Q715" s="2">
        <v>360</v>
      </c>
      <c r="R715" s="21">
        <v>6571282257</v>
      </c>
      <c r="S715" s="2">
        <f>S714-S714*T715/360*_xlfn.XLOOKUP('Tether Assets'!A715,'BBG Data'!A:A,'BBG Data'!AB:AB)</f>
        <v>25208588.480742414</v>
      </c>
      <c r="T715" s="2">
        <v>180</v>
      </c>
      <c r="U715" s="21">
        <f t="shared" si="66"/>
        <v>3528626010</v>
      </c>
      <c r="V715" s="2">
        <f t="shared" si="69"/>
        <v>125934115475.31775</v>
      </c>
      <c r="W715" s="25">
        <f t="shared" si="70"/>
        <v>9.0500911882983218E-2</v>
      </c>
      <c r="X715" s="2">
        <f t="shared" si="71"/>
        <v>0.70138992069103623</v>
      </c>
      <c r="Y715" s="13">
        <f>USDT_FinalReserves!G714/USDT_FinalReserves!$F714</f>
        <v>4.4637872999887737E-2</v>
      </c>
      <c r="Z715" s="2">
        <v>123900641067.50078</v>
      </c>
      <c r="AA715" s="2">
        <v>118369979986.925</v>
      </c>
    </row>
    <row r="716" spans="1:27" s="2" customFormat="1" x14ac:dyDescent="0.3">
      <c r="A716" s="1">
        <v>45547</v>
      </c>
      <c r="B716">
        <v>0</v>
      </c>
      <c r="C716" s="20">
        <v>75354.018862218261</v>
      </c>
      <c r="D716" s="20">
        <f>_xlfn.XLOOKUP(A716,'BBG Data'!A:A,'BBG Data'!B:B)</f>
        <v>58194.64</v>
      </c>
      <c r="E716" s="21">
        <f t="shared" si="67"/>
        <v>4385200000.2400017</v>
      </c>
      <c r="F716" s="21">
        <v>1639340.0949822713</v>
      </c>
      <c r="G716">
        <f>_xlfn.XLOOKUP(A716,'BBG Data'!A:A,'BBG Data'!C:C)</f>
        <v>2557.9</v>
      </c>
      <c r="H716" s="2">
        <f t="shared" si="68"/>
        <v>4193268028.955152</v>
      </c>
      <c r="I716" s="21">
        <v>109867228</v>
      </c>
      <c r="J716" s="2">
        <f>J715-$J$1*J715*_xlfn.XLOOKUP(A716,'BBG Data'!A:A,'BBG Data'!F:F)</f>
        <v>11286971523.997063</v>
      </c>
      <c r="K716" s="2">
        <f>K715-K715*L716/360*_xlfn.XLOOKUP(A716,'BBG Data'!A:A,'BBG Data'!J:J)</f>
        <v>1095293446.3219242</v>
      </c>
      <c r="L716" s="2">
        <v>90</v>
      </c>
      <c r="M716" s="2">
        <f>M715-M715*$M$1*_xlfn.XLOOKUP(A716,'BBG Data'!A:A,'BBG Data'!F:F)</f>
        <v>6355400822.9742584</v>
      </c>
      <c r="N716" s="2">
        <f>N715-N715*O716/360*_xlfn.XLOOKUP('Tether Assets'!A716,'BBG Data'!A:A,'BBG Data'!V:V)</f>
        <v>89101797309.102295</v>
      </c>
      <c r="O716">
        <v>90</v>
      </c>
      <c r="P716" s="2">
        <f>P715-P715*Q716/360*_xlfn.XLOOKUP(A716,'BBG Data'!A:A,'BBG Data'!AF:AF)</f>
        <v>184297544.46266106</v>
      </c>
      <c r="Q716" s="2">
        <v>360</v>
      </c>
      <c r="R716" s="21">
        <v>6571282257</v>
      </c>
      <c r="S716" s="2">
        <f>S715-S715*T716/360*_xlfn.XLOOKUP('Tether Assets'!A716,'BBG Data'!A:A,'BBG Data'!AB:AB)</f>
        <v>25487143.383454617</v>
      </c>
      <c r="T716" s="2">
        <v>180</v>
      </c>
      <c r="U716" s="21">
        <f t="shared" si="66"/>
        <v>3528626010</v>
      </c>
      <c r="V716" s="2">
        <f t="shared" si="69"/>
        <v>126837491314.43683</v>
      </c>
      <c r="W716" s="25">
        <f t="shared" si="70"/>
        <v>8.9853864451983664E-2</v>
      </c>
      <c r="X716" s="2">
        <f t="shared" si="71"/>
        <v>0.70248785580451323</v>
      </c>
      <c r="Y716" s="13">
        <f>USDT_FinalReserves!G715/USDT_FinalReserves!$F715</f>
        <v>5.7764413016803906E-2</v>
      </c>
      <c r="Z716" s="2">
        <v>125715718665.94179</v>
      </c>
      <c r="AA716" s="2">
        <v>118453823970.218</v>
      </c>
    </row>
    <row r="717" spans="1:27" s="2" customFormat="1" x14ac:dyDescent="0.3">
      <c r="A717" s="1">
        <v>45548</v>
      </c>
      <c r="B717">
        <v>0</v>
      </c>
      <c r="C717" s="20">
        <v>75354.018862218261</v>
      </c>
      <c r="D717" s="20">
        <f>_xlfn.XLOOKUP(A717,'BBG Data'!A:A,'BBG Data'!B:B)</f>
        <v>59878.39</v>
      </c>
      <c r="E717" s="21">
        <f t="shared" si="67"/>
        <v>4512077329.4992609</v>
      </c>
      <c r="F717" s="21">
        <v>1639340.0949822713</v>
      </c>
      <c r="G717">
        <f>_xlfn.XLOOKUP(A717,'BBG Data'!A:A,'BBG Data'!C:C)</f>
        <v>2577.6999999999998</v>
      </c>
      <c r="H717" s="2">
        <f t="shared" si="68"/>
        <v>4225726962.8358006</v>
      </c>
      <c r="I717" s="21">
        <v>109867228</v>
      </c>
      <c r="J717" s="2">
        <f>J716-$J$1*J716*_xlfn.XLOOKUP(A717,'BBG Data'!A:A,'BBG Data'!F:F)</f>
        <v>11286971523.997063</v>
      </c>
      <c r="K717" s="2">
        <f>K716-K716*L717/360*_xlfn.XLOOKUP(A717,'BBG Data'!A:A,'BBG Data'!J:J)</f>
        <v>1096788521.8761537</v>
      </c>
      <c r="L717" s="2">
        <v>90</v>
      </c>
      <c r="M717" s="2">
        <f>M716-M716*$M$1*_xlfn.XLOOKUP(A717,'BBG Data'!A:A,'BBG Data'!F:F)</f>
        <v>6355400822.9742584</v>
      </c>
      <c r="N717" s="2">
        <f>N716-N716*O717/360*_xlfn.XLOOKUP('Tether Assets'!A717,'BBG Data'!A:A,'BBG Data'!V:V)</f>
        <v>90995210501.920715</v>
      </c>
      <c r="O717">
        <v>90</v>
      </c>
      <c r="P717" s="2">
        <f>P716-P716*Q717/360*_xlfn.XLOOKUP(A717,'BBG Data'!A:A,'BBG Data'!AF:AF)</f>
        <v>196829777.48612195</v>
      </c>
      <c r="Q717" s="2">
        <v>360</v>
      </c>
      <c r="R717" s="21">
        <v>6571282257</v>
      </c>
      <c r="S717" s="2">
        <f>S716-S716*T717/360*_xlfn.XLOOKUP('Tether Assets'!A717,'BBG Data'!A:A,'BBG Data'!AB:AB)</f>
        <v>26130693.753886852</v>
      </c>
      <c r="T717" s="2">
        <v>180</v>
      </c>
      <c r="U717" s="21">
        <f t="shared" si="66"/>
        <v>3528626010</v>
      </c>
      <c r="V717" s="2">
        <f t="shared" si="69"/>
        <v>128904911629.34328</v>
      </c>
      <c r="W717" s="25">
        <f t="shared" si="70"/>
        <v>8.8412757961991745E-2</v>
      </c>
      <c r="X717" s="2">
        <f t="shared" si="71"/>
        <v>0.70590956815959693</v>
      </c>
      <c r="Y717" s="13">
        <f>USDT_FinalReserves!G716/USDT_FinalReserves!$F716</f>
        <v>6.6225674646543012E-2</v>
      </c>
      <c r="Z717" s="2">
        <v>126797302791.51614</v>
      </c>
      <c r="AA717" s="2">
        <v>118400065870.786</v>
      </c>
    </row>
    <row r="718" spans="1:27" s="2" customFormat="1" x14ac:dyDescent="0.3">
      <c r="A718" s="1">
        <v>45549</v>
      </c>
      <c r="B718">
        <v>0</v>
      </c>
      <c r="C718" s="20">
        <v>75354.018862218261</v>
      </c>
      <c r="D718" s="20">
        <f>_xlfn.XLOOKUP(A718,'BBG Data'!A:A,'BBG Data'!B:B)</f>
        <v>60030.81</v>
      </c>
      <c r="E718" s="21">
        <f t="shared" si="67"/>
        <v>4523562789.0542402</v>
      </c>
      <c r="F718" s="21">
        <v>1639340.0949822713</v>
      </c>
      <c r="G718">
        <f>_xlfn.XLOOKUP(A718,'BBG Data'!A:A,'BBG Data'!C:C)</f>
        <v>2577.6999999999998</v>
      </c>
      <c r="H718" s="2">
        <f t="shared" si="68"/>
        <v>4225726962.8358006</v>
      </c>
      <c r="I718" s="21">
        <v>109867228</v>
      </c>
      <c r="J718" s="2">
        <f>J717-$J$1*J717*_xlfn.XLOOKUP(A718,'BBG Data'!A:A,'BBG Data'!F:F)</f>
        <v>11286971523.997063</v>
      </c>
      <c r="K718" s="2">
        <f>K717-K717*L718/360*_xlfn.XLOOKUP(A718,'BBG Data'!A:A,'BBG Data'!J:J)</f>
        <v>1096788521.8761537</v>
      </c>
      <c r="L718" s="2">
        <v>90</v>
      </c>
      <c r="M718" s="2">
        <f>M717-M717*$M$1*_xlfn.XLOOKUP(A718,'BBG Data'!A:A,'BBG Data'!F:F)</f>
        <v>6355400822.9742584</v>
      </c>
      <c r="N718" s="2">
        <f>N717-N717*O718/360*_xlfn.XLOOKUP('Tether Assets'!A718,'BBG Data'!A:A,'BBG Data'!V:V)</f>
        <v>90995210501.920715</v>
      </c>
      <c r="O718">
        <v>90</v>
      </c>
      <c r="P718" s="2">
        <f>P717-P717*Q718/360*_xlfn.XLOOKUP(A718,'BBG Data'!A:A,'BBG Data'!AF:AF)</f>
        <v>196829777.48612195</v>
      </c>
      <c r="Q718" s="2">
        <v>360</v>
      </c>
      <c r="R718" s="21">
        <v>6571282257</v>
      </c>
      <c r="S718" s="2">
        <f>S717-S717*T718/360*_xlfn.XLOOKUP('Tether Assets'!A718,'BBG Data'!A:A,'BBG Data'!AB:AB)</f>
        <v>26130693.753886852</v>
      </c>
      <c r="T718" s="2">
        <v>180</v>
      </c>
      <c r="U718" s="21">
        <f t="shared" si="66"/>
        <v>3528626010</v>
      </c>
      <c r="V718" s="2">
        <f t="shared" si="69"/>
        <v>128916397088.89825</v>
      </c>
      <c r="W718" s="25">
        <f t="shared" si="70"/>
        <v>8.8404881065191593E-2</v>
      </c>
      <c r="X718" s="2">
        <f t="shared" si="71"/>
        <v>0.70584667704583903</v>
      </c>
      <c r="Y718" s="13">
        <f>USDT_FinalReserves!G717/USDT_FinalReserves!$F717</f>
        <v>5.1089927966826085E-2</v>
      </c>
      <c r="Z718" s="2">
        <v>125107085448.57843</v>
      </c>
      <c r="AA718" s="2">
        <v>118715373464.871</v>
      </c>
    </row>
    <row r="719" spans="1:27" s="2" customFormat="1" x14ac:dyDescent="0.3">
      <c r="A719" s="1">
        <v>45550</v>
      </c>
      <c r="B719">
        <v>0</v>
      </c>
      <c r="C719" s="20">
        <v>75354.018862218261</v>
      </c>
      <c r="D719" s="20">
        <f>_xlfn.XLOOKUP(A719,'BBG Data'!A:A,'BBG Data'!B:B)</f>
        <v>59808.85</v>
      </c>
      <c r="E719" s="21">
        <f t="shared" si="67"/>
        <v>4506837211.0275822</v>
      </c>
      <c r="F719" s="21">
        <v>1639340.0949822713</v>
      </c>
      <c r="G719">
        <f>_xlfn.XLOOKUP(A719,'BBG Data'!A:A,'BBG Data'!C:C)</f>
        <v>2577.6999999999998</v>
      </c>
      <c r="H719" s="2">
        <f t="shared" si="68"/>
        <v>4225726962.8358006</v>
      </c>
      <c r="I719" s="21">
        <v>109867228</v>
      </c>
      <c r="J719" s="2">
        <f>J718-$J$1*J718*_xlfn.XLOOKUP(A719,'BBG Data'!A:A,'BBG Data'!F:F)</f>
        <v>11286971523.997063</v>
      </c>
      <c r="K719" s="2">
        <f>K718-K718*L719/360*_xlfn.XLOOKUP(A719,'BBG Data'!A:A,'BBG Data'!J:J)</f>
        <v>1096788521.8761537</v>
      </c>
      <c r="L719" s="2">
        <v>90</v>
      </c>
      <c r="M719" s="2">
        <f>M718-M718*$M$1*_xlfn.XLOOKUP(A719,'BBG Data'!A:A,'BBG Data'!F:F)</f>
        <v>6355400822.9742584</v>
      </c>
      <c r="N719" s="2">
        <f>N718-N718*O719/360*_xlfn.XLOOKUP('Tether Assets'!A719,'BBG Data'!A:A,'BBG Data'!V:V)</f>
        <v>90995210501.920715</v>
      </c>
      <c r="O719">
        <v>90</v>
      </c>
      <c r="P719" s="2">
        <f>P718-P718*Q719/360*_xlfn.XLOOKUP(A719,'BBG Data'!A:A,'BBG Data'!AF:AF)</f>
        <v>196829777.48612195</v>
      </c>
      <c r="Q719" s="2">
        <v>360</v>
      </c>
      <c r="R719" s="21">
        <v>6571282257</v>
      </c>
      <c r="S719" s="2">
        <f>S718-S718*T719/360*_xlfn.XLOOKUP('Tether Assets'!A719,'BBG Data'!A:A,'BBG Data'!AB:AB)</f>
        <v>26130693.753886852</v>
      </c>
      <c r="T719" s="2">
        <v>180</v>
      </c>
      <c r="U719" s="21">
        <f t="shared" si="66"/>
        <v>3528626010</v>
      </c>
      <c r="V719" s="2">
        <f t="shared" si="69"/>
        <v>128899671510.8716</v>
      </c>
      <c r="W719" s="25">
        <f t="shared" si="70"/>
        <v>8.8416352178491281E-2</v>
      </c>
      <c r="X719" s="2">
        <f t="shared" si="71"/>
        <v>0.70593826528290293</v>
      </c>
      <c r="Y719" s="13">
        <f>USDT_FinalReserves!G718/USDT_FinalReserves!$F718</f>
        <v>5.0882241566512124E-2</v>
      </c>
      <c r="Z719" s="2">
        <v>124980649172.94637</v>
      </c>
      <c r="AA719" s="2">
        <v>118621353590.589</v>
      </c>
    </row>
    <row r="720" spans="1:27" s="2" customFormat="1" x14ac:dyDescent="0.3">
      <c r="A720" s="1">
        <v>45551</v>
      </c>
      <c r="B720">
        <v>0</v>
      </c>
      <c r="C720" s="20">
        <v>75354.018862218261</v>
      </c>
      <c r="D720" s="20">
        <f>_xlfn.XLOOKUP(A720,'BBG Data'!A:A,'BBG Data'!B:B)</f>
        <v>57668.86</v>
      </c>
      <c r="E720" s="21">
        <f t="shared" si="67"/>
        <v>4345580364.2026243</v>
      </c>
      <c r="F720" s="21">
        <v>1639340.0949822713</v>
      </c>
      <c r="G720">
        <f>_xlfn.XLOOKUP(A720,'BBG Data'!A:A,'BBG Data'!C:C)</f>
        <v>2582.4499999999998</v>
      </c>
      <c r="H720" s="2">
        <f t="shared" si="68"/>
        <v>4233513828.2869663</v>
      </c>
      <c r="I720" s="21">
        <v>109867228</v>
      </c>
      <c r="J720" s="2">
        <f>J719-$J$1*J719*_xlfn.XLOOKUP(A720,'BBG Data'!A:A,'BBG Data'!F:F)</f>
        <v>11285403889.063173</v>
      </c>
      <c r="K720" s="2">
        <f>K719-K719*L720/360*_xlfn.XLOOKUP(A720,'BBG Data'!A:A,'BBG Data'!J:J)</f>
        <v>1118123800.5979497</v>
      </c>
      <c r="L720" s="2">
        <v>90</v>
      </c>
      <c r="M720" s="2">
        <f>M719-M719*$M$1*_xlfn.XLOOKUP(A720,'BBG Data'!A:A,'BBG Data'!F:F)</f>
        <v>6353635433.8567657</v>
      </c>
      <c r="N720" s="2">
        <f>N719-N719*O720/360*_xlfn.XLOOKUP('Tether Assets'!A720,'BBG Data'!A:A,'BBG Data'!V:V)</f>
        <v>91359191343.928406</v>
      </c>
      <c r="O720">
        <v>90</v>
      </c>
      <c r="P720" s="2">
        <f>P719-P719*Q720/360*_xlfn.XLOOKUP(A720,'BBG Data'!A:A,'BBG Data'!AF:AF)</f>
        <v>206277606.8054558</v>
      </c>
      <c r="Q720" s="2">
        <v>360</v>
      </c>
      <c r="R720" s="21">
        <v>6571282257</v>
      </c>
      <c r="S720" s="2">
        <f>S719-S719*T720/360*_xlfn.XLOOKUP('Tether Assets'!A720,'BBG Data'!A:A,'BBG Data'!AB:AB)</f>
        <v>26646774.95552611</v>
      </c>
      <c r="T720" s="2">
        <v>180</v>
      </c>
      <c r="U720" s="21">
        <f t="shared" si="66"/>
        <v>3528626010</v>
      </c>
      <c r="V720" s="2">
        <f t="shared" si="69"/>
        <v>129138148536.69687</v>
      </c>
      <c r="W720" s="25">
        <f t="shared" si="70"/>
        <v>8.8240936130697334E-2</v>
      </c>
      <c r="X720" s="2">
        <f t="shared" si="71"/>
        <v>0.70745316065892871</v>
      </c>
      <c r="Y720" s="13">
        <f>USDT_FinalReserves!G719/USDT_FinalReserves!$F719</f>
        <v>5.2757870623456798E-2</v>
      </c>
      <c r="Z720" s="2">
        <v>125419477446.49579</v>
      </c>
      <c r="AA720" s="2">
        <v>118802612881.71201</v>
      </c>
    </row>
    <row r="721" spans="1:27" s="2" customFormat="1" x14ac:dyDescent="0.3">
      <c r="A721" s="1">
        <v>45552</v>
      </c>
      <c r="B721">
        <v>0</v>
      </c>
      <c r="C721" s="20">
        <v>75354.018862218261</v>
      </c>
      <c r="D721" s="20">
        <f>_xlfn.XLOOKUP(A721,'BBG Data'!A:A,'BBG Data'!B:B)</f>
        <v>60137.4</v>
      </c>
      <c r="E721" s="21">
        <f t="shared" si="67"/>
        <v>4531594773.9247646</v>
      </c>
      <c r="F721" s="21">
        <v>1639340.0949822713</v>
      </c>
      <c r="G721">
        <f>_xlfn.XLOOKUP(A721,'BBG Data'!A:A,'BBG Data'!C:C)</f>
        <v>2569.5</v>
      </c>
      <c r="H721" s="2">
        <f t="shared" si="68"/>
        <v>4212284374.0569463</v>
      </c>
      <c r="I721" s="21">
        <v>109867228</v>
      </c>
      <c r="J721" s="2">
        <f>J720-$J$1*J720*_xlfn.XLOOKUP(A721,'BBG Data'!A:A,'BBG Data'!F:F)</f>
        <v>11285403889.063173</v>
      </c>
      <c r="K721" s="2">
        <f>K720-K720*L721/360*_xlfn.XLOOKUP(A721,'BBG Data'!A:A,'BBG Data'!J:J)</f>
        <v>1130350484.3574882</v>
      </c>
      <c r="L721" s="2">
        <v>90</v>
      </c>
      <c r="M721" s="2">
        <f>M720-M720*$M$1*_xlfn.XLOOKUP(A721,'BBG Data'!A:A,'BBG Data'!F:F)</f>
        <v>6353635433.8567657</v>
      </c>
      <c r="N721" s="2">
        <f>N720-N720*O721/360*_xlfn.XLOOKUP('Tether Assets'!A721,'BBG Data'!A:A,'BBG Data'!V:V)</f>
        <v>91678948513.632156</v>
      </c>
      <c r="O721">
        <v>90</v>
      </c>
      <c r="P721" s="2">
        <f>P720-P720*Q721/360*_xlfn.XLOOKUP(A721,'BBG Data'!A:A,'BBG Data'!AF:AF)</f>
        <v>198439057.74684843</v>
      </c>
      <c r="Q721" s="2">
        <v>360</v>
      </c>
      <c r="R721" s="21">
        <v>6571282257</v>
      </c>
      <c r="S721" s="2">
        <f>S720-S720*T721/360*_xlfn.XLOOKUP('Tether Assets'!A721,'BBG Data'!A:A,'BBG Data'!AB:AB)</f>
        <v>26513541.080748484</v>
      </c>
      <c r="T721" s="2">
        <v>180</v>
      </c>
      <c r="U721" s="21">
        <f t="shared" si="66"/>
        <v>3528626010</v>
      </c>
      <c r="V721" s="2">
        <f t="shared" si="69"/>
        <v>129626945562.71887</v>
      </c>
      <c r="W721" s="25">
        <f t="shared" si="70"/>
        <v>8.7908197385933695E-2</v>
      </c>
      <c r="X721" s="2">
        <f t="shared" si="71"/>
        <v>0.70725224694331856</v>
      </c>
      <c r="Y721" s="13">
        <f>USDT_FinalReserves!G720/USDT_FinalReserves!$F720</f>
        <v>5.4583846852361805E-2</v>
      </c>
      <c r="Z721" s="2">
        <v>125435567951.84027</v>
      </c>
      <c r="AA721" s="2">
        <v>118588812120.918</v>
      </c>
    </row>
    <row r="722" spans="1:27" s="2" customFormat="1" x14ac:dyDescent="0.3">
      <c r="A722" s="1">
        <v>45553</v>
      </c>
      <c r="B722">
        <v>0</v>
      </c>
      <c r="C722" s="20">
        <v>75354.018862218261</v>
      </c>
      <c r="D722" s="20">
        <f>_xlfn.XLOOKUP(A722,'BBG Data'!A:A,'BBG Data'!B:B)</f>
        <v>60232.24</v>
      </c>
      <c r="E722" s="21">
        <f t="shared" si="67"/>
        <v>4538741349.073657</v>
      </c>
      <c r="F722" s="21">
        <v>1639340.0949822713</v>
      </c>
      <c r="G722">
        <f>_xlfn.XLOOKUP(A722,'BBG Data'!A:A,'BBG Data'!C:C)</f>
        <v>2558.91</v>
      </c>
      <c r="H722" s="2">
        <f t="shared" si="68"/>
        <v>4194923762.4510837</v>
      </c>
      <c r="I722" s="21">
        <v>109867228</v>
      </c>
      <c r="J722" s="2">
        <f>J721-$J$1*J721*_xlfn.XLOOKUP(A722,'BBG Data'!A:A,'BBG Data'!F:F)</f>
        <v>11286971306.269987</v>
      </c>
      <c r="K722" s="2">
        <f>K721-K721*L722/360*_xlfn.XLOOKUP(A722,'BBG Data'!A:A,'BBG Data'!J:J)</f>
        <v>1132074268.8461332</v>
      </c>
      <c r="L722" s="2">
        <v>90</v>
      </c>
      <c r="M722" s="2">
        <f>M721-M721*$M$1*_xlfn.XLOOKUP(A722,'BBG Data'!A:A,'BBG Data'!F:F)</f>
        <v>6355400332.5883923</v>
      </c>
      <c r="N722" s="2">
        <f>N721-N721*O722/360*_xlfn.XLOOKUP('Tether Assets'!A722,'BBG Data'!A:A,'BBG Data'!V:V)</f>
        <v>93902163015.087723</v>
      </c>
      <c r="O722">
        <v>90</v>
      </c>
      <c r="P722" s="2">
        <f>P721-P721*Q722/360*_xlfn.XLOOKUP(A722,'BBG Data'!A:A,'BBG Data'!AF:AF)</f>
        <v>202804717.01727915</v>
      </c>
      <c r="Q722" s="2">
        <v>360</v>
      </c>
      <c r="R722" s="21">
        <v>6571282257</v>
      </c>
      <c r="S722" s="2">
        <f>S721-S721*T722/360*_xlfn.XLOOKUP('Tether Assets'!A722,'BBG Data'!A:A,'BBG Data'!AB:AB)</f>
        <v>26725649.409394473</v>
      </c>
      <c r="T722" s="2">
        <v>180</v>
      </c>
      <c r="U722" s="21">
        <f t="shared" si="66"/>
        <v>3528626010</v>
      </c>
      <c r="V722" s="2">
        <f t="shared" si="69"/>
        <v>131849579895.74364</v>
      </c>
      <c r="W722" s="25">
        <f t="shared" si="70"/>
        <v>8.6438186176108545E-2</v>
      </c>
      <c r="X722" s="2">
        <f t="shared" si="71"/>
        <v>0.71219159810246058</v>
      </c>
      <c r="Y722" s="13">
        <f>USDT_FinalReserves!G721/USDT_FinalReserves!$F721</f>
        <v>6.7002912989955685E-2</v>
      </c>
      <c r="Z722" s="2">
        <v>127243893676.86624</v>
      </c>
      <c r="AA722" s="2">
        <v>118718182140.332</v>
      </c>
    </row>
    <row r="723" spans="1:27" s="2" customFormat="1" x14ac:dyDescent="0.3">
      <c r="A723" s="1">
        <v>45554</v>
      </c>
      <c r="B723">
        <v>0</v>
      </c>
      <c r="C723" s="20">
        <v>75354.018862218261</v>
      </c>
      <c r="D723" s="20">
        <f>_xlfn.XLOOKUP(A723,'BBG Data'!A:A,'BBG Data'!B:B)</f>
        <v>63042.1</v>
      </c>
      <c r="E723" s="21">
        <f t="shared" si="67"/>
        <v>4750475592.5138502</v>
      </c>
      <c r="F723" s="21">
        <v>1639340.0949822713</v>
      </c>
      <c r="G723">
        <f>_xlfn.XLOOKUP(A723,'BBG Data'!A:A,'BBG Data'!C:C)</f>
        <v>2586.7399999999998</v>
      </c>
      <c r="H723" s="2">
        <f t="shared" si="68"/>
        <v>4240546597.2944403</v>
      </c>
      <c r="I723" s="21">
        <v>109867228</v>
      </c>
      <c r="J723" s="2">
        <f>J722-$J$1*J722*_xlfn.XLOOKUP(A723,'BBG Data'!A:A,'BBG Data'!F:F)</f>
        <v>11302961182.287203</v>
      </c>
      <c r="K723" s="2">
        <f>K722-K722*L723/360*_xlfn.XLOOKUP(A723,'BBG Data'!A:A,'BBG Data'!J:J)</f>
        <v>1149128967.7063003</v>
      </c>
      <c r="L723" s="2">
        <v>90</v>
      </c>
      <c r="M723" s="2">
        <f>M722-M722*$M$1*_xlfn.XLOOKUP(A723,'BBG Data'!A:A,'BBG Data'!F:F)</f>
        <v>6373407300.1973925</v>
      </c>
      <c r="N723" s="2">
        <f>N722-N722*O723/360*_xlfn.XLOOKUP('Tether Assets'!A723,'BBG Data'!A:A,'BBG Data'!V:V)</f>
        <v>94841184645.238602</v>
      </c>
      <c r="O723">
        <v>90</v>
      </c>
      <c r="P723" s="2">
        <f>P722-P722*Q723/360*_xlfn.XLOOKUP(A723,'BBG Data'!A:A,'BBG Data'!AF:AF)</f>
        <v>210308491.54691845</v>
      </c>
      <c r="Q723" s="2">
        <v>360</v>
      </c>
      <c r="R723" s="21">
        <v>6571282257</v>
      </c>
      <c r="S723" s="2">
        <f>S722-S722*T723/360*_xlfn.XLOOKUP('Tether Assets'!A723,'BBG Data'!A:A,'BBG Data'!AB:AB)</f>
        <v>27419180.011568256</v>
      </c>
      <c r="T723" s="2">
        <v>180</v>
      </c>
      <c r="U723" s="21">
        <f t="shared" si="66"/>
        <v>3528626010</v>
      </c>
      <c r="V723" s="2">
        <f t="shared" si="69"/>
        <v>133105207451.79626</v>
      </c>
      <c r="W723" s="25">
        <f t="shared" si="70"/>
        <v>8.5742914411671922E-2</v>
      </c>
      <c r="X723" s="2">
        <f t="shared" si="71"/>
        <v>0.71252798039163956</v>
      </c>
      <c r="Y723" s="13">
        <f>USDT_FinalReserves!G722/USDT_FinalReserves!$F722</f>
        <v>5.9957575017084347E-2</v>
      </c>
      <c r="Z723" s="2">
        <v>126544093666.98628</v>
      </c>
      <c r="AA723" s="2">
        <v>118956816677.979</v>
      </c>
    </row>
    <row r="724" spans="1:27" s="2" customFormat="1" x14ac:dyDescent="0.3">
      <c r="A724" s="1">
        <v>45555</v>
      </c>
      <c r="B724">
        <v>0</v>
      </c>
      <c r="C724" s="20">
        <v>75354.018862218261</v>
      </c>
      <c r="D724" s="20">
        <f>_xlfn.XLOOKUP(A724,'BBG Data'!A:A,'BBG Data'!B:B)</f>
        <v>62823.51</v>
      </c>
      <c r="E724" s="21">
        <f t="shared" si="67"/>
        <v>4734003957.5307579</v>
      </c>
      <c r="F724" s="21">
        <v>1639340.0949822713</v>
      </c>
      <c r="G724">
        <f>_xlfn.XLOOKUP(A724,'BBG Data'!A:A,'BBG Data'!C:C)</f>
        <v>2621.88</v>
      </c>
      <c r="H724" s="2">
        <f t="shared" si="68"/>
        <v>4298153008.2321177</v>
      </c>
      <c r="I724" s="21">
        <v>109867228</v>
      </c>
      <c r="J724" s="2">
        <f>J723-$J$1*J723*_xlfn.XLOOKUP(A724,'BBG Data'!A:A,'BBG Data'!F:F)</f>
        <v>11302647211.14325</v>
      </c>
      <c r="K724" s="2">
        <f>K723-K723*L724/360*_xlfn.XLOOKUP(A724,'BBG Data'!A:A,'BBG Data'!J:J)</f>
        <v>1166946212.3505864</v>
      </c>
      <c r="L724" s="2">
        <v>90</v>
      </c>
      <c r="M724" s="2">
        <f>M723-M723*$M$1*_xlfn.XLOOKUP(A724,'BBG Data'!A:A,'BBG Data'!F:F)</f>
        <v>6373053222.0140486</v>
      </c>
      <c r="N724" s="2">
        <f>N723-N723*O724/360*_xlfn.XLOOKUP('Tether Assets'!A724,'BBG Data'!A:A,'BBG Data'!V:V)</f>
        <v>96168961230.271942</v>
      </c>
      <c r="O724">
        <v>90</v>
      </c>
      <c r="P724" s="2">
        <f>P723-P723*Q724/360*_xlfn.XLOOKUP(A724,'BBG Data'!A:A,'BBG Data'!AF:AF)</f>
        <v>211780650.98774689</v>
      </c>
      <c r="Q724" s="2">
        <v>360</v>
      </c>
      <c r="R724" s="21">
        <v>6571282257</v>
      </c>
      <c r="S724" s="2">
        <f>S723-S723*T724/360*_xlfn.XLOOKUP('Tether Assets'!A724,'BBG Data'!A:A,'BBG Data'!AB:AB)</f>
        <v>27774258.392718066</v>
      </c>
      <c r="T724" s="2">
        <v>180</v>
      </c>
      <c r="U724" s="21">
        <f t="shared" si="66"/>
        <v>3528626010</v>
      </c>
      <c r="V724" s="2">
        <f t="shared" si="69"/>
        <v>134493095245.92317</v>
      </c>
      <c r="W724" s="25">
        <f t="shared" si="70"/>
        <v>8.4855764664165473E-2</v>
      </c>
      <c r="X724" s="2">
        <f t="shared" si="71"/>
        <v>0.71504757217777737</v>
      </c>
      <c r="Y724" s="13">
        <f>USDT_FinalReserves!G723/USDT_FinalReserves!$F723</f>
        <v>6.0798433142740124E-2</v>
      </c>
      <c r="Z724" s="2">
        <v>126585476237.74229</v>
      </c>
      <c r="AA724" s="2">
        <v>118889277623.86</v>
      </c>
    </row>
    <row r="725" spans="1:27" s="2" customFormat="1" x14ac:dyDescent="0.3">
      <c r="A725" s="1">
        <v>45556</v>
      </c>
      <c r="B725">
        <v>0</v>
      </c>
      <c r="C725" s="20">
        <v>75354.018862218261</v>
      </c>
      <c r="D725" s="20">
        <f>_xlfn.XLOOKUP(A725,'BBG Data'!A:A,'BBG Data'!B:B)</f>
        <v>63159.61</v>
      </c>
      <c r="E725" s="21">
        <f t="shared" si="67"/>
        <v>4759330443.2703495</v>
      </c>
      <c r="F725" s="21">
        <v>1639340.0949822713</v>
      </c>
      <c r="G725">
        <f>_xlfn.XLOOKUP(A725,'BBG Data'!A:A,'BBG Data'!C:C)</f>
        <v>2621.88</v>
      </c>
      <c r="H725" s="2">
        <f t="shared" si="68"/>
        <v>4298153008.2321177</v>
      </c>
      <c r="I725" s="21">
        <v>109867228</v>
      </c>
      <c r="J725" s="2">
        <f>J724-$J$1*J724*_xlfn.XLOOKUP(A725,'BBG Data'!A:A,'BBG Data'!F:F)</f>
        <v>11302647211.14325</v>
      </c>
      <c r="K725" s="2">
        <f>K724-K724*L725/360*_xlfn.XLOOKUP(A725,'BBG Data'!A:A,'BBG Data'!J:J)</f>
        <v>1166946212.3505864</v>
      </c>
      <c r="L725" s="2">
        <v>90</v>
      </c>
      <c r="M725" s="2">
        <f>M724-M724*$M$1*_xlfn.XLOOKUP(A725,'BBG Data'!A:A,'BBG Data'!F:F)</f>
        <v>6373053222.0140486</v>
      </c>
      <c r="N725" s="2">
        <f>N724-N724*O725/360*_xlfn.XLOOKUP('Tether Assets'!A725,'BBG Data'!A:A,'BBG Data'!V:V)</f>
        <v>96168961230.271942</v>
      </c>
      <c r="O725">
        <v>90</v>
      </c>
      <c r="P725" s="2">
        <f>P724-P724*Q725/360*_xlfn.XLOOKUP(A725,'BBG Data'!A:A,'BBG Data'!AF:AF)</f>
        <v>211780650.98774689</v>
      </c>
      <c r="Q725" s="2">
        <v>360</v>
      </c>
      <c r="R725" s="21">
        <v>6571282257</v>
      </c>
      <c r="S725" s="2">
        <f>S724-S724*T725/360*_xlfn.XLOOKUP('Tether Assets'!A725,'BBG Data'!A:A,'BBG Data'!AB:AB)</f>
        <v>27774258.392718066</v>
      </c>
      <c r="T725" s="2">
        <v>180</v>
      </c>
      <c r="U725" s="21">
        <f t="shared" si="66"/>
        <v>3528626010</v>
      </c>
      <c r="V725" s="2">
        <f t="shared" si="69"/>
        <v>134518421731.66277</v>
      </c>
      <c r="W725" s="25">
        <f t="shared" si="70"/>
        <v>8.4839788426219601E-2</v>
      </c>
      <c r="X725" s="2">
        <f t="shared" si="71"/>
        <v>0.71491294643725234</v>
      </c>
      <c r="Y725" s="13">
        <f>USDT_FinalReserves!G724/USDT_FinalReserves!$F724</f>
        <v>5.1184052017332615E-2</v>
      </c>
      <c r="Z725" s="2">
        <v>125513811638.2583</v>
      </c>
      <c r="AA725" s="2">
        <v>119089506174.472</v>
      </c>
    </row>
    <row r="726" spans="1:27" s="2" customFormat="1" x14ac:dyDescent="0.3">
      <c r="A726" s="1">
        <v>45557</v>
      </c>
      <c r="B726">
        <v>0</v>
      </c>
      <c r="C726" s="20">
        <v>75354.018862218261</v>
      </c>
      <c r="D726" s="20">
        <f>_xlfn.XLOOKUP(A726,'BBG Data'!A:A,'BBG Data'!B:B)</f>
        <v>63210.62</v>
      </c>
      <c r="E726" s="21">
        <f t="shared" si="67"/>
        <v>4763174251.7725115</v>
      </c>
      <c r="F726" s="21">
        <v>1639340.0949822713</v>
      </c>
      <c r="G726">
        <f>_xlfn.XLOOKUP(A726,'BBG Data'!A:A,'BBG Data'!C:C)</f>
        <v>2621.88</v>
      </c>
      <c r="H726" s="2">
        <f t="shared" si="68"/>
        <v>4298153008.2321177</v>
      </c>
      <c r="I726" s="21">
        <v>109867228</v>
      </c>
      <c r="J726" s="2">
        <f>J725-$J$1*J725*_xlfn.XLOOKUP(A726,'BBG Data'!A:A,'BBG Data'!F:F)</f>
        <v>11302647211.14325</v>
      </c>
      <c r="K726" s="2">
        <f>K725-K725*L726/360*_xlfn.XLOOKUP(A726,'BBG Data'!A:A,'BBG Data'!J:J)</f>
        <v>1166946212.3505864</v>
      </c>
      <c r="L726" s="2">
        <v>90</v>
      </c>
      <c r="M726" s="2">
        <f>M725-M725*$M$1*_xlfn.XLOOKUP(A726,'BBG Data'!A:A,'BBG Data'!F:F)</f>
        <v>6373053222.0140486</v>
      </c>
      <c r="N726" s="2">
        <f>N725-N725*O726/360*_xlfn.XLOOKUP('Tether Assets'!A726,'BBG Data'!A:A,'BBG Data'!V:V)</f>
        <v>96168961230.271942</v>
      </c>
      <c r="O726">
        <v>90</v>
      </c>
      <c r="P726" s="2">
        <f>P725-P725*Q726/360*_xlfn.XLOOKUP(A726,'BBG Data'!A:A,'BBG Data'!AF:AF)</f>
        <v>211780650.98774689</v>
      </c>
      <c r="Q726" s="2">
        <v>360</v>
      </c>
      <c r="R726" s="21">
        <v>6571282257</v>
      </c>
      <c r="S726" s="2">
        <f>S725-S725*T726/360*_xlfn.XLOOKUP('Tether Assets'!A726,'BBG Data'!A:A,'BBG Data'!AB:AB)</f>
        <v>27774258.392718066</v>
      </c>
      <c r="T726" s="2">
        <v>180</v>
      </c>
      <c r="U726" s="21">
        <f t="shared" si="66"/>
        <v>3528626010</v>
      </c>
      <c r="V726" s="2">
        <f t="shared" si="69"/>
        <v>134522265540.16492</v>
      </c>
      <c r="W726" s="25">
        <f t="shared" si="70"/>
        <v>8.4837364233475265E-2</v>
      </c>
      <c r="X726" s="2">
        <f t="shared" si="71"/>
        <v>0.7148925186779459</v>
      </c>
      <c r="Y726" s="13">
        <f>USDT_FinalReserves!G725/USDT_FinalReserves!$F725</f>
        <v>5.1032496199976997E-2</v>
      </c>
      <c r="Z726" s="2">
        <v>125538074564.24422</v>
      </c>
      <c r="AA726" s="2">
        <v>119131553251.092</v>
      </c>
    </row>
    <row r="727" spans="1:27" s="2" customFormat="1" x14ac:dyDescent="0.3">
      <c r="A727" s="1">
        <v>45558</v>
      </c>
      <c r="B727">
        <v>0</v>
      </c>
      <c r="C727" s="20">
        <v>75354.018862218261</v>
      </c>
      <c r="D727" s="20">
        <f>_xlfn.XLOOKUP(A727,'BBG Data'!A:A,'BBG Data'!B:B)</f>
        <v>63317.34</v>
      </c>
      <c r="E727" s="21">
        <f t="shared" si="67"/>
        <v>4771216032.6654863</v>
      </c>
      <c r="F727" s="21">
        <v>1639340.0949822713</v>
      </c>
      <c r="G727">
        <f>_xlfn.XLOOKUP(A727,'BBG Data'!A:A,'BBG Data'!C:C)</f>
        <v>2628.72</v>
      </c>
      <c r="H727" s="2">
        <f t="shared" si="68"/>
        <v>4309366094.4817963</v>
      </c>
      <c r="I727" s="21">
        <v>109867228</v>
      </c>
      <c r="J727" s="2">
        <f>J726-$J$1*J726*_xlfn.XLOOKUP(A727,'BBG Data'!A:A,'BBG Data'!F:F)</f>
        <v>11302647211.14325</v>
      </c>
      <c r="K727" s="2">
        <f>K726-K726*L727/360*_xlfn.XLOOKUP(A727,'BBG Data'!A:A,'BBG Data'!J:J)</f>
        <v>1173743674.0375285</v>
      </c>
      <c r="L727" s="2">
        <v>90</v>
      </c>
      <c r="M727" s="2">
        <f>M726-M726*$M$1*_xlfn.XLOOKUP(A727,'BBG Data'!A:A,'BBG Data'!F:F)</f>
        <v>6373053222.0140486</v>
      </c>
      <c r="N727" s="2">
        <f>N726-N726*O727/360*_xlfn.XLOOKUP('Tether Assets'!A727,'BBG Data'!A:A,'BBG Data'!V:V)</f>
        <v>97202777563.497375</v>
      </c>
      <c r="O727">
        <v>90</v>
      </c>
      <c r="P727" s="2">
        <f>P726-P726*Q727/360*_xlfn.XLOOKUP(A727,'BBG Data'!A:A,'BBG Data'!AF:AF)</f>
        <v>213263115.54466113</v>
      </c>
      <c r="Q727" s="2">
        <v>360</v>
      </c>
      <c r="R727" s="21">
        <v>6571282257</v>
      </c>
      <c r="S727" s="2">
        <f>S726-S726*T727/360*_xlfn.XLOOKUP('Tether Assets'!A727,'BBG Data'!A:A,'BBG Data'!AB:AB)</f>
        <v>27681214.627102468</v>
      </c>
      <c r="T727" s="2">
        <v>180</v>
      </c>
      <c r="U727" s="21">
        <f t="shared" si="66"/>
        <v>3528626010</v>
      </c>
      <c r="V727" s="2">
        <f t="shared" si="69"/>
        <v>135583523623.01125</v>
      </c>
      <c r="W727" s="25">
        <f t="shared" si="70"/>
        <v>8.4173313498442787E-2</v>
      </c>
      <c r="X727" s="2">
        <f t="shared" si="71"/>
        <v>0.71692175395713131</v>
      </c>
      <c r="Y727" s="13">
        <f>USDT_FinalReserves!G726/USDT_FinalReserves!$F726</f>
        <v>5.8433481610025276E-2</v>
      </c>
      <c r="Z727" s="2">
        <v>126536451925.61954</v>
      </c>
      <c r="AA727" s="2">
        <v>119142486489.026</v>
      </c>
    </row>
    <row r="728" spans="1:27" s="2" customFormat="1" x14ac:dyDescent="0.3">
      <c r="A728" s="1">
        <v>45559</v>
      </c>
      <c r="B728">
        <v>0</v>
      </c>
      <c r="C728" s="20">
        <v>75354.018862218261</v>
      </c>
      <c r="D728" s="20">
        <f>_xlfn.XLOOKUP(A728,'BBG Data'!A:A,'BBG Data'!B:B)</f>
        <v>64227.01</v>
      </c>
      <c r="E728" s="21">
        <f t="shared" si="67"/>
        <v>4839763323.0038815</v>
      </c>
      <c r="F728" s="21">
        <v>1639340.0949822713</v>
      </c>
      <c r="G728">
        <f>_xlfn.XLOOKUP(A728,'BBG Data'!A:A,'BBG Data'!C:C)</f>
        <v>2657.1</v>
      </c>
      <c r="H728" s="2">
        <f t="shared" si="68"/>
        <v>4355890566.3773928</v>
      </c>
      <c r="I728" s="21">
        <v>109867228</v>
      </c>
      <c r="J728" s="2">
        <f>J727-$J$1*J727*_xlfn.XLOOKUP(A728,'BBG Data'!A:A,'BBG Data'!F:F)</f>
        <v>11302333248.720718</v>
      </c>
      <c r="K728" s="2">
        <f>K727-K727*L728/360*_xlfn.XLOOKUP(A728,'BBG Data'!A:A,'BBG Data'!J:J)</f>
        <v>1176419809.6143341</v>
      </c>
      <c r="L728" s="2">
        <v>90</v>
      </c>
      <c r="M728" s="2">
        <f>M727-M727*$M$1*_xlfn.XLOOKUP(A728,'BBG Data'!A:A,'BBG Data'!F:F)</f>
        <v>6372699163.5017147</v>
      </c>
      <c r="N728" s="2">
        <f>N727-N727*O728/360*_xlfn.XLOOKUP('Tether Assets'!A728,'BBG Data'!A:A,'BBG Data'!V:V)</f>
        <v>97324281035.451752</v>
      </c>
      <c r="O728">
        <v>90</v>
      </c>
      <c r="P728" s="2">
        <f>P727-P727*Q728/360*_xlfn.XLOOKUP(A728,'BBG Data'!A:A,'BBG Data'!AF:AF)</f>
        <v>221580377.05090284</v>
      </c>
      <c r="Q728" s="2">
        <v>360</v>
      </c>
      <c r="R728" s="21">
        <v>6571282257</v>
      </c>
      <c r="S728" s="2">
        <f>S727-S727*T728/360*_xlfn.XLOOKUP('Tether Assets'!A728,'BBG Data'!A:A,'BBG Data'!AB:AB)</f>
        <v>28497810.458601993</v>
      </c>
      <c r="T728" s="2">
        <v>180</v>
      </c>
      <c r="U728" s="21">
        <f t="shared" si="66"/>
        <v>3528626010</v>
      </c>
      <c r="V728" s="2">
        <f t="shared" si="69"/>
        <v>135831240829.17929</v>
      </c>
      <c r="W728" s="25">
        <f t="shared" si="70"/>
        <v>8.4017494112953339E-2</v>
      </c>
      <c r="X728" s="2">
        <f t="shared" si="71"/>
        <v>0.71650881226835217</v>
      </c>
      <c r="Y728" s="13">
        <f>USDT_FinalReserves!G727/USDT_FinalReserves!$F727</f>
        <v>5.273607371522325E-2</v>
      </c>
      <c r="Z728" s="2">
        <v>125863007963.91052</v>
      </c>
      <c r="AA728" s="2">
        <v>119225487097.90601</v>
      </c>
    </row>
    <row r="729" spans="1:27" s="2" customFormat="1" x14ac:dyDescent="0.3">
      <c r="A729" s="1">
        <v>45560</v>
      </c>
      <c r="B729">
        <v>0</v>
      </c>
      <c r="C729" s="20">
        <v>75354.018862218261</v>
      </c>
      <c r="D729" s="20">
        <f>_xlfn.XLOOKUP(A729,'BBG Data'!A:A,'BBG Data'!B:B)</f>
        <v>63488.74</v>
      </c>
      <c r="E729" s="21">
        <f t="shared" si="67"/>
        <v>4784131711.4984713</v>
      </c>
      <c r="F729" s="21">
        <v>1639340.0949822713</v>
      </c>
      <c r="G729">
        <f>_xlfn.XLOOKUP(A729,'BBG Data'!A:A,'BBG Data'!C:C)</f>
        <v>2656.89</v>
      </c>
      <c r="H729" s="2">
        <f t="shared" si="68"/>
        <v>4355546304.9574471</v>
      </c>
      <c r="I729" s="21">
        <v>109867228</v>
      </c>
      <c r="J729" s="2">
        <f>J728-$J$1*J728*_xlfn.XLOOKUP(A729,'BBG Data'!A:A,'BBG Data'!F:F)</f>
        <v>11302333248.720718</v>
      </c>
      <c r="K729" s="2">
        <f>K728-K728*L729/360*_xlfn.XLOOKUP(A729,'BBG Data'!A:A,'BBG Data'!J:J)</f>
        <v>1181025493.1689744</v>
      </c>
      <c r="L729" s="2">
        <v>90</v>
      </c>
      <c r="M729" s="2">
        <f>M728-M728*$M$1*_xlfn.XLOOKUP(A729,'BBG Data'!A:A,'BBG Data'!F:F)</f>
        <v>6372699163.5017147</v>
      </c>
      <c r="N729" s="2">
        <f>N728-N728*O729/360*_xlfn.XLOOKUP('Tether Assets'!A729,'BBG Data'!A:A,'BBG Data'!V:V)</f>
        <v>97226956754.416306</v>
      </c>
      <c r="O729">
        <v>90</v>
      </c>
      <c r="P729" s="2">
        <f>P728-P728*Q729/360*_xlfn.XLOOKUP(A729,'BBG Data'!A:A,'BBG Data'!AF:AF)</f>
        <v>216040867.6246303</v>
      </c>
      <c r="Q729" s="2">
        <v>360</v>
      </c>
      <c r="R729" s="21">
        <v>6571282257</v>
      </c>
      <c r="S729" s="2">
        <f>S728-S728*T729/360*_xlfn.XLOOKUP('Tether Assets'!A729,'BBG Data'!A:A,'BBG Data'!AB:AB)</f>
        <v>27977725.417732503</v>
      </c>
      <c r="T729" s="2">
        <v>180</v>
      </c>
      <c r="U729" s="21">
        <f t="shared" si="66"/>
        <v>3528626010</v>
      </c>
      <c r="V729" s="2">
        <f t="shared" si="69"/>
        <v>135676486764.30598</v>
      </c>
      <c r="W729" s="25">
        <f t="shared" si="70"/>
        <v>8.4113325373362052E-2</v>
      </c>
      <c r="X729" s="2">
        <f t="shared" si="71"/>
        <v>0.71660874388144125</v>
      </c>
      <c r="Y729" s="13">
        <f>USDT_FinalReserves!G728/USDT_FinalReserves!$F728</f>
        <v>4.9922946340124716E-2</v>
      </c>
      <c r="Z729" s="2">
        <v>125511273178.44841</v>
      </c>
      <c r="AA729" s="2">
        <v>119245380622.48</v>
      </c>
    </row>
    <row r="730" spans="1:27" s="2" customFormat="1" x14ac:dyDescent="0.3">
      <c r="A730" s="1">
        <v>45561</v>
      </c>
      <c r="B730">
        <v>0</v>
      </c>
      <c r="C730" s="20">
        <v>75354.018862218261</v>
      </c>
      <c r="D730" s="20">
        <f>_xlfn.XLOOKUP(A730,'BBG Data'!A:A,'BBG Data'!B:B)</f>
        <v>64678.85</v>
      </c>
      <c r="E730" s="21">
        <f t="shared" si="67"/>
        <v>4873811282.8865852</v>
      </c>
      <c r="F730" s="21">
        <v>1639340.0949822713</v>
      </c>
      <c r="G730">
        <f>_xlfn.XLOOKUP(A730,'BBG Data'!A:A,'BBG Data'!C:C)</f>
        <v>2672.38</v>
      </c>
      <c r="H730" s="2">
        <f t="shared" si="68"/>
        <v>4380939683.0287228</v>
      </c>
      <c r="I730" s="21">
        <v>109867228</v>
      </c>
      <c r="J730" s="2">
        <f>J729-$J$1*J729*_xlfn.XLOOKUP(A730,'BBG Data'!A:A,'BBG Data'!F:F)</f>
        <v>11302647202.422071</v>
      </c>
      <c r="K730" s="2">
        <f>K729-K729*L730/360*_xlfn.XLOOKUP(A730,'BBG Data'!A:A,'BBG Data'!J:J)</f>
        <v>1192688119.9140179</v>
      </c>
      <c r="L730" s="2">
        <v>90</v>
      </c>
      <c r="M730" s="2">
        <f>M729-M729*$M$1*_xlfn.XLOOKUP(A730,'BBG Data'!A:A,'BBG Data'!F:F)</f>
        <v>6373053202.3441315</v>
      </c>
      <c r="N730" s="2">
        <f>N729-N729*O730/360*_xlfn.XLOOKUP('Tether Assets'!A730,'BBG Data'!A:A,'BBG Data'!V:V)</f>
        <v>97226956754.416306</v>
      </c>
      <c r="O730">
        <v>90</v>
      </c>
      <c r="P730" s="2">
        <f>P729-P729*Q730/360*_xlfn.XLOOKUP(A730,'BBG Data'!A:A,'BBG Data'!AF:AF)</f>
        <v>201350088.62615544</v>
      </c>
      <c r="Q730" s="2">
        <v>360</v>
      </c>
      <c r="R730" s="21">
        <v>6571282257</v>
      </c>
      <c r="S730" s="2">
        <f>S729-S729*T730/360*_xlfn.XLOOKUP('Tether Assets'!A730,'BBG Data'!A:A,'BBG Data'!AB:AB)</f>
        <v>27609818.328489322</v>
      </c>
      <c r="T730" s="2">
        <v>180</v>
      </c>
      <c r="U730" s="21">
        <f t="shared" si="66"/>
        <v>3528626010</v>
      </c>
      <c r="V730" s="2">
        <f t="shared" si="69"/>
        <v>135788831646.96648</v>
      </c>
      <c r="W730" s="25">
        <f t="shared" si="70"/>
        <v>8.4046046291149659E-2</v>
      </c>
      <c r="X730" s="2">
        <f t="shared" si="71"/>
        <v>0.71601585767520193</v>
      </c>
      <c r="Y730" s="13">
        <f>USDT_FinalReserves!G729/USDT_FinalReserves!$F729</f>
        <v>5.1790530493018509E-2</v>
      </c>
      <c r="Z730" s="2">
        <v>125848581792.22749</v>
      </c>
      <c r="AA730" s="2">
        <v>119330816979.414</v>
      </c>
    </row>
    <row r="731" spans="1:27" s="2" customFormat="1" x14ac:dyDescent="0.3">
      <c r="A731" s="1">
        <v>45562</v>
      </c>
      <c r="B731">
        <v>0</v>
      </c>
      <c r="C731" s="20">
        <v>75354.018862218261</v>
      </c>
      <c r="D731" s="20">
        <f>_xlfn.XLOOKUP(A731,'BBG Data'!A:A,'BBG Data'!B:B)</f>
        <v>65813.570000000007</v>
      </c>
      <c r="E731" s="21">
        <f t="shared" si="67"/>
        <v>4959316995.1699228</v>
      </c>
      <c r="F731" s="21">
        <v>1639340.0949822713</v>
      </c>
      <c r="G731">
        <f>_xlfn.XLOOKUP(A731,'BBG Data'!A:A,'BBG Data'!C:C)</f>
        <v>2658.24</v>
      </c>
      <c r="H731" s="2">
        <f t="shared" si="68"/>
        <v>4357759414.0856724</v>
      </c>
      <c r="I731" s="21">
        <v>109867228</v>
      </c>
      <c r="J731" s="2">
        <f>J730-$J$1*J730*_xlfn.XLOOKUP(A731,'BBG Data'!A:A,'BBG Data'!F:F)</f>
        <v>11302333239.999783</v>
      </c>
      <c r="K731" s="2">
        <f>K730-K730*L731/360*_xlfn.XLOOKUP(A731,'BBG Data'!A:A,'BBG Data'!J:J)</f>
        <v>1195765255.263396</v>
      </c>
      <c r="L731" s="2">
        <v>90</v>
      </c>
      <c r="M731" s="2">
        <f>M730-M730*$M$1*_xlfn.XLOOKUP(A731,'BBG Data'!A:A,'BBG Data'!F:F)</f>
        <v>6372699143.8328905</v>
      </c>
      <c r="N731" s="2">
        <f>N730-N730*O731/360*_xlfn.XLOOKUP('Tether Assets'!A731,'BBG Data'!A:A,'BBG Data'!V:V)</f>
        <v>97421410667.92514</v>
      </c>
      <c r="O731">
        <v>90</v>
      </c>
      <c r="P731" s="2">
        <f>P730-P730*Q731/360*_xlfn.XLOOKUP(A731,'BBG Data'!A:A,'BBG Data'!AF:AF)</f>
        <v>213028393.76647252</v>
      </c>
      <c r="Q731" s="2">
        <v>360</v>
      </c>
      <c r="R731" s="21">
        <v>6571282257</v>
      </c>
      <c r="S731" s="2">
        <f>S730-S730*T731/360*_xlfn.XLOOKUP('Tether Assets'!A731,'BBG Data'!A:A,'BBG Data'!AB:AB)</f>
        <v>28279356.422955185</v>
      </c>
      <c r="T731" s="2">
        <v>180</v>
      </c>
      <c r="U731" s="21">
        <f t="shared" si="66"/>
        <v>3528626010</v>
      </c>
      <c r="V731" s="2">
        <f t="shared" si="69"/>
        <v>136060367961.46623</v>
      </c>
      <c r="W731" s="25">
        <f t="shared" si="70"/>
        <v>8.3876007679413611E-2</v>
      </c>
      <c r="X731" s="2">
        <f t="shared" si="71"/>
        <v>0.71601607527267552</v>
      </c>
      <c r="Y731" s="13">
        <f>USDT_FinalReserves!G730/USDT_FinalReserves!$F730</f>
        <v>5.2899292858849797E-2</v>
      </c>
      <c r="Z731" s="2">
        <v>125999155443.13092</v>
      </c>
      <c r="AA731" s="2">
        <v>119333889219.377</v>
      </c>
    </row>
    <row r="732" spans="1:27" s="2" customFormat="1" x14ac:dyDescent="0.3">
      <c r="A732" s="1">
        <v>45563</v>
      </c>
      <c r="B732">
        <v>0</v>
      </c>
      <c r="C732" s="20">
        <v>75354.018862218261</v>
      </c>
      <c r="D732" s="20">
        <f>_xlfn.XLOOKUP(A732,'BBG Data'!A:A,'BBG Data'!B:B)</f>
        <v>65657.14</v>
      </c>
      <c r="E732" s="21">
        <f t="shared" si="67"/>
        <v>4947529365.9993048</v>
      </c>
      <c r="F732" s="21">
        <v>1639340.0949822713</v>
      </c>
      <c r="G732">
        <f>_xlfn.XLOOKUP(A732,'BBG Data'!A:A,'BBG Data'!C:C)</f>
        <v>2658.24</v>
      </c>
      <c r="H732" s="2">
        <f t="shared" si="68"/>
        <v>4357759414.0856724</v>
      </c>
      <c r="I732" s="21">
        <v>109867228</v>
      </c>
      <c r="J732" s="2">
        <f>J731-$J$1*J731*_xlfn.XLOOKUP(A732,'BBG Data'!A:A,'BBG Data'!F:F)</f>
        <v>11302333239.999783</v>
      </c>
      <c r="K732" s="2">
        <f>K731-K731*L732/360*_xlfn.XLOOKUP(A732,'BBG Data'!A:A,'BBG Data'!J:J)</f>
        <v>1195765255.263396</v>
      </c>
      <c r="L732" s="2">
        <v>90</v>
      </c>
      <c r="M732" s="2">
        <f>M731-M731*$M$1*_xlfn.XLOOKUP(A732,'BBG Data'!A:A,'BBG Data'!F:F)</f>
        <v>6372699143.8328905</v>
      </c>
      <c r="N732" s="2">
        <f>N731-N731*O732/360*_xlfn.XLOOKUP('Tether Assets'!A732,'BBG Data'!A:A,'BBG Data'!V:V)</f>
        <v>97421410667.92514</v>
      </c>
      <c r="O732">
        <v>90</v>
      </c>
      <c r="P732" s="2">
        <f>P731-P731*Q732/360*_xlfn.XLOOKUP(A732,'BBG Data'!A:A,'BBG Data'!AF:AF)</f>
        <v>213028393.76647252</v>
      </c>
      <c r="Q732" s="2">
        <v>360</v>
      </c>
      <c r="R732" s="21">
        <v>6571282257</v>
      </c>
      <c r="S732" s="2">
        <f>S731-S731*T732/360*_xlfn.XLOOKUP('Tether Assets'!A732,'BBG Data'!A:A,'BBG Data'!AB:AB)</f>
        <v>28279356.422955185</v>
      </c>
      <c r="T732" s="2">
        <v>180</v>
      </c>
      <c r="U732" s="21">
        <f t="shared" si="66"/>
        <v>3528626010</v>
      </c>
      <c r="V732" s="2">
        <f t="shared" si="69"/>
        <v>136048580332.29561</v>
      </c>
      <c r="W732" s="25">
        <f t="shared" si="70"/>
        <v>8.3883274931099899E-2</v>
      </c>
      <c r="X732" s="2">
        <f t="shared" si="71"/>
        <v>0.71607811290625401</v>
      </c>
      <c r="Y732" s="13">
        <f>USDT_FinalReserves!G731/USDT_FinalReserves!$F731</f>
        <v>5.0923156298633761E-2</v>
      </c>
      <c r="Z732" s="2">
        <v>125892519107.69489</v>
      </c>
      <c r="AA732" s="2">
        <v>119481674680.345</v>
      </c>
    </row>
    <row r="733" spans="1:27" s="2" customFormat="1" x14ac:dyDescent="0.3">
      <c r="A733" s="1">
        <v>45564</v>
      </c>
      <c r="B733">
        <v>0</v>
      </c>
      <c r="C733" s="20">
        <v>75354.018862218261</v>
      </c>
      <c r="D733" s="20">
        <f>_xlfn.XLOOKUP(A733,'BBG Data'!A:A,'BBG Data'!B:B)</f>
        <v>65834.070000000007</v>
      </c>
      <c r="E733" s="21">
        <f t="shared" si="67"/>
        <v>4960861752.5565977</v>
      </c>
      <c r="F733" s="21">
        <v>1639340.0949822713</v>
      </c>
      <c r="G733">
        <f>_xlfn.XLOOKUP(A733,'BBG Data'!A:A,'BBG Data'!C:C)</f>
        <v>2658.24</v>
      </c>
      <c r="H733" s="2">
        <f t="shared" si="68"/>
        <v>4357759414.0856724</v>
      </c>
      <c r="I733" s="21">
        <v>109867228</v>
      </c>
      <c r="J733" s="2">
        <f>J732-$J$1*J732*_xlfn.XLOOKUP(A733,'BBG Data'!A:A,'BBG Data'!F:F)</f>
        <v>11302333239.999783</v>
      </c>
      <c r="K733" s="2">
        <f>K732-K732*L733/360*_xlfn.XLOOKUP(A733,'BBG Data'!A:A,'BBG Data'!J:J)</f>
        <v>1195765255.263396</v>
      </c>
      <c r="L733" s="2">
        <v>90</v>
      </c>
      <c r="M733" s="2">
        <f>M732-M732*$M$1*_xlfn.XLOOKUP(A733,'BBG Data'!A:A,'BBG Data'!F:F)</f>
        <v>6372699143.8328905</v>
      </c>
      <c r="N733" s="2">
        <f>N732-N732*O733/360*_xlfn.XLOOKUP('Tether Assets'!A733,'BBG Data'!A:A,'BBG Data'!V:V)</f>
        <v>97421410667.92514</v>
      </c>
      <c r="O733">
        <v>90</v>
      </c>
      <c r="P733" s="2">
        <f>P732-P732*Q733/360*_xlfn.XLOOKUP(A733,'BBG Data'!A:A,'BBG Data'!AF:AF)</f>
        <v>213028393.76647252</v>
      </c>
      <c r="Q733" s="2">
        <v>360</v>
      </c>
      <c r="R733" s="21">
        <v>6571282257</v>
      </c>
      <c r="S733" s="2">
        <f>S732-S732*T733/360*_xlfn.XLOOKUP('Tether Assets'!A733,'BBG Data'!A:A,'BBG Data'!AB:AB)</f>
        <v>28279356.422955185</v>
      </c>
      <c r="T733" s="2">
        <v>180</v>
      </c>
      <c r="U733" s="21">
        <f t="shared" si="66"/>
        <v>3528626010</v>
      </c>
      <c r="V733" s="2">
        <f t="shared" si="69"/>
        <v>136061912718.85291</v>
      </c>
      <c r="W733" s="25">
        <f t="shared" si="70"/>
        <v>8.387505540643847E-2</v>
      </c>
      <c r="X733" s="2">
        <f t="shared" si="71"/>
        <v>0.71600794609751439</v>
      </c>
      <c r="Y733" s="13">
        <f>USDT_FinalReserves!G732/USDT_FinalReserves!$F732</f>
        <v>5.1098369593403109E-2</v>
      </c>
      <c r="Z733" s="2">
        <v>126089707141.64894</v>
      </c>
      <c r="AA733" s="2">
        <v>119646728684.201</v>
      </c>
    </row>
    <row r="734" spans="1:27" s="2" customFormat="1" x14ac:dyDescent="0.3">
      <c r="A734" s="18">
        <v>45565</v>
      </c>
      <c r="B734">
        <v>0</v>
      </c>
      <c r="C734" s="20">
        <v>75353.569013596338</v>
      </c>
      <c r="D734" s="20">
        <f>_xlfn.XLOOKUP(A734,'BBG Data'!A:A,'BBG Data'!B:B)</f>
        <v>63785.09</v>
      </c>
      <c r="E734" s="21">
        <f t="shared" si="67"/>
        <v>4806434181.3534536</v>
      </c>
      <c r="F734" s="21">
        <v>1883456.3793849496</v>
      </c>
      <c r="G734">
        <f>_xlfn.XLOOKUP(A734,'BBG Data'!A:A,'BBG Data'!C:C)</f>
        <v>2634.58</v>
      </c>
      <c r="H734" s="2">
        <f t="shared" si="68"/>
        <v>4962116508</v>
      </c>
      <c r="I734" s="21">
        <v>78413266</v>
      </c>
      <c r="J734" s="2">
        <f>12542965206</f>
        <v>12542965206</v>
      </c>
      <c r="K734" s="2">
        <v>1566204143</v>
      </c>
      <c r="L734" s="2">
        <v>90</v>
      </c>
      <c r="M734" s="2">
        <f>6436961021</f>
        <v>6436961021</v>
      </c>
      <c r="N734" s="2">
        <v>84548020412</v>
      </c>
      <c r="O734">
        <v>90</v>
      </c>
      <c r="P734" s="2">
        <v>91310586</v>
      </c>
      <c r="Q734" s="2">
        <v>270</v>
      </c>
      <c r="R734" s="21">
        <v>6721817210</v>
      </c>
      <c r="S734" s="2">
        <v>17547614</v>
      </c>
      <c r="T734" s="2">
        <v>180</v>
      </c>
      <c r="U734" s="21">
        <f>3723727227</f>
        <v>3723727227</v>
      </c>
      <c r="V734" s="2">
        <f t="shared" si="69"/>
        <v>125495517374.35345</v>
      </c>
      <c r="W734" s="25">
        <f t="shared" si="70"/>
        <v>0.1005723450212998</v>
      </c>
      <c r="X734" s="2">
        <f t="shared" si="71"/>
        <v>0.67371346946037147</v>
      </c>
      <c r="Y734" s="13">
        <f>USDT_FinalReserves!G733/USDT_FinalReserves!$F733</f>
        <v>4.8582681836947195E-2</v>
      </c>
      <c r="Z734" s="2">
        <v>125611339574.4408</v>
      </c>
      <c r="AA734" s="2">
        <v>119508803828.783</v>
      </c>
    </row>
    <row r="735" spans="1:27" s="2" customFormat="1" x14ac:dyDescent="0.3">
      <c r="A735" s="1">
        <v>45566</v>
      </c>
      <c r="B735">
        <v>0</v>
      </c>
      <c r="C735" s="20">
        <v>75353.569013596338</v>
      </c>
      <c r="D735" s="20">
        <f>_xlfn.XLOOKUP(A735,'BBG Data'!A:A,'BBG Data'!B:B)</f>
        <v>60786.64</v>
      </c>
      <c r="E735" s="21">
        <f t="shared" si="67"/>
        <v>4580490272.344636</v>
      </c>
      <c r="F735" s="21">
        <v>1883456.3793849496</v>
      </c>
      <c r="G735">
        <f>_xlfn.XLOOKUP(A735,'BBG Data'!A:A,'BBG Data'!C:C)</f>
        <v>2663.23</v>
      </c>
      <c r="H735" s="2">
        <f t="shared" si="68"/>
        <v>5016077533.2693796</v>
      </c>
      <c r="I735" s="21">
        <v>78413266</v>
      </c>
      <c r="J735" s="2">
        <f>J734-$J$1*J734*_xlfn.XLOOKUP(A735,'BBG Data'!A:A,'BBG Data'!F:F)</f>
        <v>12539829464.6985</v>
      </c>
      <c r="K735" s="2">
        <f>K734-K734*L735/360*_xlfn.XLOOKUP(A735,'BBG Data'!A:A,'BBG Data'!J:J)</f>
        <v>1559383323.9572349</v>
      </c>
      <c r="L735" s="2">
        <v>90</v>
      </c>
      <c r="M735" s="2">
        <f>M734-M734*$M$1*_xlfn.XLOOKUP(A735,'BBG Data'!A:A,'BBG Data'!F:F)</f>
        <v>6433742540.4895</v>
      </c>
      <c r="N735" s="2">
        <f>N734-N734*O735/360*_xlfn.XLOOKUP('Tether Assets'!A735,'BBG Data'!A:A,'BBG Data'!V:V)</f>
        <v>85583733662.046982</v>
      </c>
      <c r="O735">
        <v>90</v>
      </c>
      <c r="P735" s="2">
        <f>P734-P734*Q735/360*_xlfn.XLOOKUP(A735,'BBG Data'!A:A,'BBG Data'!AI:AI)</f>
        <v>94186869.458999991</v>
      </c>
      <c r="Q735" s="2">
        <v>270</v>
      </c>
      <c r="R735" s="21">
        <v>6721817210</v>
      </c>
      <c r="S735" s="2">
        <f>S734-S734*T735/360*_xlfn.XLOOKUP('Tether Assets'!A735,'BBG Data'!A:A,'BBG Data'!AB:AB)</f>
        <v>17782752.027599998</v>
      </c>
      <c r="T735" s="2">
        <v>180</v>
      </c>
      <c r="U735" s="21">
        <f t="shared" ref="U735:U798" si="72">3723727227</f>
        <v>3723727227</v>
      </c>
      <c r="V735" s="2">
        <f t="shared" si="69"/>
        <v>126349184121.29283</v>
      </c>
      <c r="W735" s="25">
        <f t="shared" si="70"/>
        <v>9.9868019081035181E-2</v>
      </c>
      <c r="X735" s="2">
        <f t="shared" si="71"/>
        <v>0.67735881523293584</v>
      </c>
      <c r="Y735" s="13">
        <f>USDT_FinalReserves!G734/USDT_FinalReserves!$F734</f>
        <v>5.5010846234101907E-2</v>
      </c>
      <c r="Z735" s="2">
        <v>126685239903.18651</v>
      </c>
      <c r="AA735" s="2">
        <v>119716177650.742</v>
      </c>
    </row>
    <row r="736" spans="1:27" s="2" customFormat="1" x14ac:dyDescent="0.3">
      <c r="A736" s="1">
        <v>45567</v>
      </c>
      <c r="B736">
        <v>0</v>
      </c>
      <c r="C736" s="20">
        <v>75353.569013596338</v>
      </c>
      <c r="D736" s="20">
        <f>_xlfn.XLOOKUP(A736,'BBG Data'!A:A,'BBG Data'!B:B)</f>
        <v>60905.21</v>
      </c>
      <c r="E736" s="21">
        <f t="shared" si="67"/>
        <v>4589424945.0225773</v>
      </c>
      <c r="F736" s="21">
        <v>1883456.3793849496</v>
      </c>
      <c r="G736">
        <f>_xlfn.XLOOKUP(A736,'BBG Data'!A:A,'BBG Data'!C:C)</f>
        <v>2658.69</v>
      </c>
      <c r="H736" s="2">
        <f t="shared" si="68"/>
        <v>5007526641.3069715</v>
      </c>
      <c r="I736" s="21">
        <v>78413266</v>
      </c>
      <c r="J736" s="2">
        <f>J735-$J$1*J735*_xlfn.XLOOKUP(A736,'BBG Data'!A:A,'BBG Data'!F:F)</f>
        <v>12544357736.44964</v>
      </c>
      <c r="K736" s="2">
        <f>K735-K735*L736/360*_xlfn.XLOOKUP(A736,'BBG Data'!A:A,'BBG Data'!J:J)</f>
        <v>1563784683.3891044</v>
      </c>
      <c r="L736" s="2">
        <v>90</v>
      </c>
      <c r="M736" s="2">
        <f>M735-M735*$M$1*_xlfn.XLOOKUP(A736,'BBG Data'!A:A,'BBG Data'!F:F)</f>
        <v>6438389132.3242979</v>
      </c>
      <c r="N736" s="2">
        <f>N735-N735*O736/360*_xlfn.XLOOKUP('Tether Assets'!A736,'BBG Data'!A:A,'BBG Data'!V:V)</f>
        <v>85262794660.814316</v>
      </c>
      <c r="O736">
        <v>90</v>
      </c>
      <c r="P736" s="2">
        <f>P735-P735*Q736/360*_xlfn.XLOOKUP(A736,'BBG Data'!A:A,'BBG Data'!AI:AI)</f>
        <v>94751990.675753996</v>
      </c>
      <c r="Q736" s="2">
        <v>270</v>
      </c>
      <c r="R736" s="21">
        <v>6721817210</v>
      </c>
      <c r="S736" s="2">
        <f>S735-S735*T736/360*_xlfn.XLOOKUP('Tether Assets'!A736,'BBG Data'!A:A,'BBG Data'!AB:AB)</f>
        <v>17913455.25500286</v>
      </c>
      <c r="T736" s="2">
        <v>180</v>
      </c>
      <c r="U736" s="21">
        <f t="shared" si="72"/>
        <v>3723727227</v>
      </c>
      <c r="V736" s="2">
        <f t="shared" si="69"/>
        <v>126042900948.23767</v>
      </c>
      <c r="W736" s="25">
        <f t="shared" si="70"/>
        <v>0.10014662394698026</v>
      </c>
      <c r="X736" s="2">
        <f t="shared" si="71"/>
        <v>0.676458523402515</v>
      </c>
      <c r="Y736" s="13">
        <f>USDT_FinalReserves!G735/USDT_FinalReserves!$F735</f>
        <v>4.6270745877727344E-2</v>
      </c>
      <c r="Z736" s="2">
        <v>125412107795.96106</v>
      </c>
      <c r="AA736" s="2">
        <v>119609196026.144</v>
      </c>
    </row>
    <row r="737" spans="1:27" s="2" customFormat="1" x14ac:dyDescent="0.3">
      <c r="A737" s="1">
        <v>45568</v>
      </c>
      <c r="B737">
        <v>0</v>
      </c>
      <c r="C737" s="20">
        <v>75353.569013596338</v>
      </c>
      <c r="D737" s="20">
        <f>_xlfn.XLOOKUP(A737,'BBG Data'!A:A,'BBG Data'!B:B)</f>
        <v>60776.03</v>
      </c>
      <c r="E737" s="21">
        <f t="shared" si="67"/>
        <v>4579690770.9774017</v>
      </c>
      <c r="F737" s="21">
        <v>1883456.3793849496</v>
      </c>
      <c r="G737">
        <f>_xlfn.XLOOKUP(A737,'BBG Data'!A:A,'BBG Data'!C:C)</f>
        <v>2655.89</v>
      </c>
      <c r="H737" s="2">
        <f t="shared" si="68"/>
        <v>5002252963.4446936</v>
      </c>
      <c r="I737" s="21">
        <v>78413266</v>
      </c>
      <c r="J737" s="2">
        <f>J736-$J$1*J736*_xlfn.XLOOKUP(A737,'BBG Data'!A:A,'BBG Data'!F:F)</f>
        <v>12546796917.120617</v>
      </c>
      <c r="K737" s="2">
        <f>K736-K736*L737/360*_xlfn.XLOOKUP(A737,'BBG Data'!A:A,'BBG Data'!J:J)</f>
        <v>1567115544.7647231</v>
      </c>
      <c r="L737" s="2">
        <v>90</v>
      </c>
      <c r="M737" s="2">
        <f>M736-M736*$M$1*_xlfn.XLOOKUP(A737,'BBG Data'!A:A,'BBG Data'!F:F)</f>
        <v>6440892950.3202019</v>
      </c>
      <c r="N737" s="2">
        <f>N736-N736*O737/360*_xlfn.XLOOKUP('Tether Assets'!A737,'BBG Data'!A:A,'BBG Data'!V:V)</f>
        <v>85369373154.140335</v>
      </c>
      <c r="O737">
        <v>90</v>
      </c>
      <c r="P737" s="2">
        <f>P736-P736*Q737/360*_xlfn.XLOOKUP(A737,'BBG Data'!A:A,'BBG Data'!AI:AI)</f>
        <v>92406878.906529129</v>
      </c>
      <c r="Q737" s="2">
        <v>270</v>
      </c>
      <c r="R737" s="21">
        <v>6721817210</v>
      </c>
      <c r="S737" s="2">
        <f>S736-S736*T737/360*_xlfn.XLOOKUP('Tether Assets'!A737,'BBG Data'!A:A,'BBG Data'!AB:AB)</f>
        <v>17659084.190381814</v>
      </c>
      <c r="T737" s="2">
        <v>180</v>
      </c>
      <c r="U737" s="21">
        <f t="shared" si="72"/>
        <v>3723727227</v>
      </c>
      <c r="V737" s="2">
        <f t="shared" si="69"/>
        <v>126140145966.86488</v>
      </c>
      <c r="W737" s="25">
        <f t="shared" si="70"/>
        <v>0.10008875514094513</v>
      </c>
      <c r="X737" s="2">
        <f t="shared" si="71"/>
        <v>0.67678194360553212</v>
      </c>
      <c r="Y737" s="13">
        <f>USDT_FinalReserves!G736/USDT_FinalReserves!$F736</f>
        <v>4.9316156450583057E-2</v>
      </c>
      <c r="Z737" s="2">
        <v>125862861581.66866</v>
      </c>
      <c r="AA737" s="2">
        <v>119655789008.589</v>
      </c>
    </row>
    <row r="738" spans="1:27" s="2" customFormat="1" x14ac:dyDescent="0.3">
      <c r="A738" s="1">
        <v>45569</v>
      </c>
      <c r="B738">
        <v>0</v>
      </c>
      <c r="C738" s="20">
        <v>75353.569013596338</v>
      </c>
      <c r="D738" s="20">
        <f>_xlfn.XLOOKUP(A738,'BBG Data'!A:A,'BBG Data'!B:B)</f>
        <v>62420.23</v>
      </c>
      <c r="E738" s="21">
        <f t="shared" si="67"/>
        <v>4703587109.1495571</v>
      </c>
      <c r="F738" s="21">
        <v>1883456.3793849496</v>
      </c>
      <c r="G738">
        <f>_xlfn.XLOOKUP(A738,'BBG Data'!A:A,'BBG Data'!C:C)</f>
        <v>2653.6</v>
      </c>
      <c r="H738" s="2">
        <f t="shared" si="68"/>
        <v>4997939848.3359022</v>
      </c>
      <c r="I738" s="21">
        <v>78413266</v>
      </c>
      <c r="J738" s="2">
        <f>J737-$J$1*J737*_xlfn.XLOOKUP(A738,'BBG Data'!A:A,'BBG Data'!F:F)</f>
        <v>12547493961.393791</v>
      </c>
      <c r="K738" s="2">
        <f>K737-K737*L738/360*_xlfn.XLOOKUP(A738,'BBG Data'!A:A,'BBG Data'!J:J)</f>
        <v>1569364355.5714602</v>
      </c>
      <c r="L738" s="2">
        <v>90</v>
      </c>
      <c r="M738" s="2">
        <f>M737-M737*$M$1*_xlfn.XLOOKUP(A738,'BBG Data'!A:A,'BBG Data'!F:F)</f>
        <v>6441608605.0924597</v>
      </c>
      <c r="N738" s="2">
        <f>N737-N737*O738/360*_xlfn.XLOOKUP('Tether Assets'!A738,'BBG Data'!A:A,'BBG Data'!V:V)</f>
        <v>84643733482.330139</v>
      </c>
      <c r="O738">
        <v>90</v>
      </c>
      <c r="P738" s="2">
        <f>P737-P737*Q738/360*_xlfn.XLOOKUP(A738,'BBG Data'!A:A,'BBG Data'!AI:AI)</f>
        <v>83951649.486581713</v>
      </c>
      <c r="Q738" s="2">
        <v>270</v>
      </c>
      <c r="R738" s="21">
        <v>6721817210</v>
      </c>
      <c r="S738" s="2">
        <f>S737-S737*T738/360*_xlfn.XLOOKUP('Tether Assets'!A738,'BBG Data'!A:A,'BBG Data'!AB:AB)</f>
        <v>16745226.583529552</v>
      </c>
      <c r="T738" s="2">
        <v>180</v>
      </c>
      <c r="U738" s="21">
        <f t="shared" si="72"/>
        <v>3723727227</v>
      </c>
      <c r="V738" s="2">
        <f t="shared" si="69"/>
        <v>125528381940.94341</v>
      </c>
      <c r="W738" s="25">
        <f t="shared" si="70"/>
        <v>0.10058209173232095</v>
      </c>
      <c r="X738" s="2">
        <f t="shared" si="71"/>
        <v>0.67429956615032272</v>
      </c>
      <c r="Y738" s="13">
        <f>USDT_FinalReserves!G737/USDT_FinalReserves!$F737</f>
        <v>4.3945938497383763E-2</v>
      </c>
      <c r="Z738" s="2">
        <v>125117105888.96092</v>
      </c>
      <c r="AA738" s="2">
        <v>119618717248.59399</v>
      </c>
    </row>
    <row r="739" spans="1:27" s="2" customFormat="1" x14ac:dyDescent="0.3">
      <c r="A739" s="1">
        <v>45570</v>
      </c>
      <c r="B739">
        <v>0</v>
      </c>
      <c r="C739" s="20">
        <v>75353.569013596338</v>
      </c>
      <c r="D739" s="20">
        <f>_xlfn.XLOOKUP(A739,'BBG Data'!A:A,'BBG Data'!B:B)</f>
        <v>61725.06</v>
      </c>
      <c r="E739" s="21">
        <f t="shared" si="67"/>
        <v>4651203568.5783749</v>
      </c>
      <c r="F739" s="21">
        <v>1883456.3793849496</v>
      </c>
      <c r="G739">
        <f>_xlfn.XLOOKUP(A739,'BBG Data'!A:A,'BBG Data'!C:C)</f>
        <v>2653.6</v>
      </c>
      <c r="H739" s="2">
        <f t="shared" si="68"/>
        <v>4997939848.3359022</v>
      </c>
      <c r="I739" s="21">
        <v>78413266</v>
      </c>
      <c r="J739" s="2">
        <f>J738-$J$1*J738*_xlfn.XLOOKUP(A739,'BBG Data'!A:A,'BBG Data'!F:F)</f>
        <v>12547493961.393791</v>
      </c>
      <c r="K739" s="2">
        <f>K738-K738*L739/360*_xlfn.XLOOKUP(A739,'BBG Data'!A:A,'BBG Data'!J:J)</f>
        <v>1569364355.5714602</v>
      </c>
      <c r="L739" s="2">
        <v>90</v>
      </c>
      <c r="M739" s="2">
        <f>M738-M738*$M$1*_xlfn.XLOOKUP(A739,'BBG Data'!A:A,'BBG Data'!F:F)</f>
        <v>6441608605.0924597</v>
      </c>
      <c r="N739" s="2">
        <f>N738-N738*O739/360*_xlfn.XLOOKUP('Tether Assets'!A739,'BBG Data'!A:A,'BBG Data'!V:V)</f>
        <v>84643733482.330139</v>
      </c>
      <c r="O739">
        <v>90</v>
      </c>
      <c r="P739" s="2">
        <f>P738-P738*Q739/360*_xlfn.XLOOKUP(A739,'BBG Data'!A:A,'BBG Data'!AI:AI)</f>
        <v>83951649.486581713</v>
      </c>
      <c r="Q739" s="2">
        <v>270</v>
      </c>
      <c r="R739" s="21">
        <v>6721817210</v>
      </c>
      <c r="S739" s="2">
        <f>S738-S738*T739/360*_xlfn.XLOOKUP('Tether Assets'!A739,'BBG Data'!A:A,'BBG Data'!AB:AB)</f>
        <v>16745226.583529552</v>
      </c>
      <c r="T739" s="2">
        <v>180</v>
      </c>
      <c r="U739" s="21">
        <f t="shared" si="72"/>
        <v>3723727227</v>
      </c>
      <c r="V739" s="2">
        <f t="shared" si="69"/>
        <v>125475998400.37222</v>
      </c>
      <c r="W739" s="25">
        <f t="shared" si="70"/>
        <v>0.10062408260029702</v>
      </c>
      <c r="X739" s="2">
        <f t="shared" si="71"/>
        <v>0.67458107176997006</v>
      </c>
      <c r="Y739" s="13">
        <f>USDT_FinalReserves!G738/USDT_FinalReserves!$F738</f>
        <v>4.8185485494049073E-2</v>
      </c>
      <c r="Z739" s="2">
        <v>125740585482.61372</v>
      </c>
      <c r="AA739" s="2">
        <v>119681714324.828</v>
      </c>
    </row>
    <row r="740" spans="1:27" s="2" customFormat="1" x14ac:dyDescent="0.3">
      <c r="A740" s="1">
        <v>45571</v>
      </c>
      <c r="B740">
        <v>0</v>
      </c>
      <c r="C740" s="20">
        <v>75353.569013596338</v>
      </c>
      <c r="D740" s="20">
        <f>_xlfn.XLOOKUP(A740,'BBG Data'!A:A,'BBG Data'!B:B)</f>
        <v>62621.919999999998</v>
      </c>
      <c r="E740" s="21">
        <f t="shared" si="67"/>
        <v>4718785170.4839087</v>
      </c>
      <c r="F740" s="21">
        <v>1883456.3793849496</v>
      </c>
      <c r="G740">
        <f>_xlfn.XLOOKUP(A740,'BBG Data'!A:A,'BBG Data'!C:C)</f>
        <v>2653.6</v>
      </c>
      <c r="H740" s="2">
        <f t="shared" si="68"/>
        <v>4997939848.3359022</v>
      </c>
      <c r="I740" s="21">
        <v>78413266</v>
      </c>
      <c r="J740" s="2">
        <f>J739-$J$1*J739*_xlfn.XLOOKUP(A740,'BBG Data'!A:A,'BBG Data'!F:F)</f>
        <v>12547493961.393791</v>
      </c>
      <c r="K740" s="2">
        <f>K739-K739*L740/360*_xlfn.XLOOKUP(A740,'BBG Data'!A:A,'BBG Data'!J:J)</f>
        <v>1569364355.5714602</v>
      </c>
      <c r="L740" s="2">
        <v>90</v>
      </c>
      <c r="M740" s="2">
        <f>M739-M739*$M$1*_xlfn.XLOOKUP(A740,'BBG Data'!A:A,'BBG Data'!F:F)</f>
        <v>6441608605.0924597</v>
      </c>
      <c r="N740" s="2">
        <f>N739-N739*O740/360*_xlfn.XLOOKUP('Tether Assets'!A740,'BBG Data'!A:A,'BBG Data'!V:V)</f>
        <v>84643733482.330139</v>
      </c>
      <c r="O740">
        <v>90</v>
      </c>
      <c r="P740" s="2">
        <f>P739-P739*Q740/360*_xlfn.XLOOKUP(A740,'BBG Data'!A:A,'BBG Data'!AI:AI)</f>
        <v>83951649.486581713</v>
      </c>
      <c r="Q740" s="2">
        <v>270</v>
      </c>
      <c r="R740" s="21">
        <v>6721817210</v>
      </c>
      <c r="S740" s="2">
        <f>S739-S739*T740/360*_xlfn.XLOOKUP('Tether Assets'!A740,'BBG Data'!A:A,'BBG Data'!AB:AB)</f>
        <v>16745226.583529552</v>
      </c>
      <c r="T740" s="2">
        <v>180</v>
      </c>
      <c r="U740" s="21">
        <f t="shared" si="72"/>
        <v>3723727227</v>
      </c>
      <c r="V740" s="2">
        <f t="shared" si="69"/>
        <v>125543580002.27776</v>
      </c>
      <c r="W740" s="25">
        <f t="shared" si="70"/>
        <v>0.10056991546015111</v>
      </c>
      <c r="X740" s="2">
        <f t="shared" si="71"/>
        <v>0.6742179367578528</v>
      </c>
      <c r="Y740" s="13">
        <f>USDT_FinalReserves!G739/USDT_FinalReserves!$F739</f>
        <v>4.9094841092250936E-2</v>
      </c>
      <c r="Z740" s="2">
        <v>125830273957.25587</v>
      </c>
      <c r="AA740" s="2">
        <v>119652656652.73</v>
      </c>
    </row>
    <row r="741" spans="1:27" s="2" customFormat="1" x14ac:dyDescent="0.3">
      <c r="A741" s="1">
        <v>45572</v>
      </c>
      <c r="B741">
        <v>0</v>
      </c>
      <c r="C741" s="20">
        <v>75353.569013596338</v>
      </c>
      <c r="D741" s="20">
        <f>_xlfn.XLOOKUP(A741,'BBG Data'!A:A,'BBG Data'!B:B)</f>
        <v>63009.26</v>
      </c>
      <c r="E741" s="21">
        <f t="shared" si="67"/>
        <v>4747972621.9056349</v>
      </c>
      <c r="F741" s="21">
        <v>1883456.3793849496</v>
      </c>
      <c r="G741">
        <f>_xlfn.XLOOKUP(A741,'BBG Data'!A:A,'BBG Data'!C:C)</f>
        <v>2642.59</v>
      </c>
      <c r="H741" s="2">
        <f t="shared" si="68"/>
        <v>4977202993.5988741</v>
      </c>
      <c r="I741" s="21">
        <v>78413266</v>
      </c>
      <c r="J741" s="2">
        <f>J740-$J$1*J740*_xlfn.XLOOKUP(A741,'BBG Data'!A:A,'BBG Data'!F:F)</f>
        <v>12547493961.393791</v>
      </c>
      <c r="K741" s="2">
        <f>K740-K740*L741/360*_xlfn.XLOOKUP(A741,'BBG Data'!A:A,'BBG Data'!J:J)</f>
        <v>1548687980.1868064</v>
      </c>
      <c r="L741" s="2">
        <v>90</v>
      </c>
      <c r="M741" s="2">
        <f>M740-M740*$M$1*_xlfn.XLOOKUP(A741,'BBG Data'!A:A,'BBG Data'!F:F)</f>
        <v>6441608605.0924597</v>
      </c>
      <c r="N741" s="2">
        <f>N740-N740*O741/360*_xlfn.XLOOKUP('Tether Assets'!A741,'BBG Data'!A:A,'BBG Data'!V:V)</f>
        <v>84030066414.583252</v>
      </c>
      <c r="O741">
        <v>90</v>
      </c>
      <c r="P741" s="2">
        <f>P740-P740*Q741/360*_xlfn.XLOOKUP(A741,'BBG Data'!A:A,'BBG Data'!AI:AI)</f>
        <v>82566447.270053104</v>
      </c>
      <c r="Q741" s="2">
        <v>270</v>
      </c>
      <c r="R741" s="21">
        <v>6721817210</v>
      </c>
      <c r="S741" s="2">
        <f>S740-S740*T741/360*_xlfn.XLOOKUP('Tether Assets'!A741,'BBG Data'!A:A,'BBG Data'!AB:AB)</f>
        <v>16178400.663677081</v>
      </c>
      <c r="T741" s="2">
        <v>180</v>
      </c>
      <c r="U741" s="21">
        <f t="shared" si="72"/>
        <v>3723727227</v>
      </c>
      <c r="V741" s="2">
        <f t="shared" si="69"/>
        <v>124915735127.69455</v>
      </c>
      <c r="W741" s="25">
        <f t="shared" si="70"/>
        <v>0.10107539466094495</v>
      </c>
      <c r="X741" s="2">
        <f t="shared" si="71"/>
        <v>0.67269400711354654</v>
      </c>
      <c r="Y741" s="13">
        <f>USDT_FinalReserves!G740/USDT_FinalReserves!$F740</f>
        <v>4.3800718330206087E-2</v>
      </c>
      <c r="Z741" s="2">
        <v>125151238374.67982</v>
      </c>
      <c r="AA741" s="2">
        <v>119669524233.95399</v>
      </c>
    </row>
    <row r="742" spans="1:27" s="2" customFormat="1" x14ac:dyDescent="0.3">
      <c r="A742" s="1">
        <v>45573</v>
      </c>
      <c r="B742">
        <v>0</v>
      </c>
      <c r="C742" s="20">
        <v>75353.569013596338</v>
      </c>
      <c r="D742" s="20">
        <f>_xlfn.XLOOKUP(A742,'BBG Data'!A:A,'BBG Data'!B:B)</f>
        <v>62348.77</v>
      </c>
      <c r="E742" s="21">
        <f t="shared" si="67"/>
        <v>4698202343.1078444</v>
      </c>
      <c r="F742" s="21">
        <v>1883456.3793849496</v>
      </c>
      <c r="G742">
        <f>_xlfn.XLOOKUP(A742,'BBG Data'!A:A,'BBG Data'!C:C)</f>
        <v>2621.83</v>
      </c>
      <c r="H742" s="2">
        <f t="shared" si="68"/>
        <v>4938102439.1628418</v>
      </c>
      <c r="I742" s="21">
        <v>78413266</v>
      </c>
      <c r="J742" s="2">
        <f>J741-$J$1*J741*_xlfn.XLOOKUP(A742,'BBG Data'!A:A,'BBG Data'!F:F)</f>
        <v>12547145419.894863</v>
      </c>
      <c r="K742" s="2">
        <f>K741-K741*L742/360*_xlfn.XLOOKUP(A742,'BBG Data'!A:A,'BBG Data'!J:J)</f>
        <v>1533483735.9413223</v>
      </c>
      <c r="L742" s="2">
        <v>90</v>
      </c>
      <c r="M742" s="2">
        <f>M741-M741*$M$1*_xlfn.XLOOKUP(A742,'BBG Data'!A:A,'BBG Data'!F:F)</f>
        <v>6441250737.947732</v>
      </c>
      <c r="N742" s="2">
        <f>N741-N741*O742/360*_xlfn.XLOOKUP('Tether Assets'!A742,'BBG Data'!A:A,'BBG Data'!V:V)</f>
        <v>84387194196.845215</v>
      </c>
      <c r="O742">
        <v>90</v>
      </c>
      <c r="P742" s="2">
        <f>P741-P741*Q742/360*_xlfn.XLOOKUP(A742,'BBG Data'!A:A,'BBG Data'!AI:AI)</f>
        <v>83681094.30819881</v>
      </c>
      <c r="Q742" s="2">
        <v>270</v>
      </c>
      <c r="R742" s="21">
        <v>6721817210</v>
      </c>
      <c r="S742" s="2">
        <f>S741-S741*T742/360*_xlfn.XLOOKUP('Tether Assets'!A742,'BBG Data'!A:A,'BBG Data'!AB:AB)</f>
        <v>16244732.106398154</v>
      </c>
      <c r="T742" s="2">
        <v>180</v>
      </c>
      <c r="U742" s="21">
        <f t="shared" si="72"/>
        <v>3723727227</v>
      </c>
      <c r="V742" s="2">
        <f t="shared" si="69"/>
        <v>125169262402.31442</v>
      </c>
      <c r="W742" s="25">
        <f t="shared" si="70"/>
        <v>0.10086788436376863</v>
      </c>
      <c r="X742" s="2">
        <f t="shared" si="71"/>
        <v>0.67418464067968231</v>
      </c>
      <c r="Y742" s="13">
        <f>USDT_FinalReserves!G741/USDT_FinalReserves!$F741</f>
        <v>5.0509754307221426E-2</v>
      </c>
      <c r="Z742" s="2">
        <v>125930176356.26712</v>
      </c>
      <c r="AA742" s="2">
        <v>119569474088.647</v>
      </c>
    </row>
    <row r="743" spans="1:27" s="2" customFormat="1" x14ac:dyDescent="0.3">
      <c r="A743" s="1">
        <v>45574</v>
      </c>
      <c r="B743">
        <v>0</v>
      </c>
      <c r="C743" s="20">
        <v>75353.569013596338</v>
      </c>
      <c r="D743" s="20">
        <f>_xlfn.XLOOKUP(A743,'BBG Data'!A:A,'BBG Data'!B:B)</f>
        <v>60393.26</v>
      </c>
      <c r="E743" s="21">
        <f t="shared" si="67"/>
        <v>4550847685.3660669</v>
      </c>
      <c r="F743" s="21">
        <v>1883456.3793849496</v>
      </c>
      <c r="G743">
        <f>_xlfn.XLOOKUP(A743,'BBG Data'!A:A,'BBG Data'!C:C)</f>
        <v>2607.77</v>
      </c>
      <c r="H743" s="2">
        <f t="shared" si="68"/>
        <v>4911621042.4686899</v>
      </c>
      <c r="I743" s="21">
        <v>78413266</v>
      </c>
      <c r="J743" s="2">
        <f>J742-$J$1*J742*_xlfn.XLOOKUP(A743,'BBG Data'!A:A,'BBG Data'!F:F)</f>
        <v>12547493951.712082</v>
      </c>
      <c r="K743" s="2">
        <f>K742-K742*L743/360*_xlfn.XLOOKUP(A743,'BBG Data'!A:A,'BBG Data'!J:J)</f>
        <v>1540257900.3448431</v>
      </c>
      <c r="L743" s="2">
        <v>90</v>
      </c>
      <c r="M743" s="2">
        <f>M742-M742*$M$1*_xlfn.XLOOKUP(A743,'BBG Data'!A:A,'BBG Data'!F:F)</f>
        <v>6441608585.2109509</v>
      </c>
      <c r="N743" s="2">
        <f>N742-N742*O743/360*_xlfn.XLOOKUP('Tether Assets'!A743,'BBG Data'!A:A,'BBG Data'!V:V)</f>
        <v>83880871031.664139</v>
      </c>
      <c r="O743">
        <v>90</v>
      </c>
      <c r="P743" s="2">
        <f>P742-P742*Q743/360*_xlfn.XLOOKUP(A743,'BBG Data'!A:A,'BBG Data'!AI:AI)</f>
        <v>81233422.299683958</v>
      </c>
      <c r="Q743" s="2">
        <v>270</v>
      </c>
      <c r="R743" s="21">
        <v>6721817210</v>
      </c>
      <c r="S743" s="2">
        <f>S742-S742*T743/360*_xlfn.XLOOKUP('Tether Assets'!A743,'BBG Data'!A:A,'BBG Data'!AB:AB)</f>
        <v>16051419.79433202</v>
      </c>
      <c r="T743" s="2">
        <v>180</v>
      </c>
      <c r="U743" s="21">
        <f t="shared" si="72"/>
        <v>3723727227</v>
      </c>
      <c r="V743" s="2">
        <f t="shared" si="69"/>
        <v>124493942741.86079</v>
      </c>
      <c r="W743" s="25">
        <f t="shared" si="70"/>
        <v>0.10141784362868163</v>
      </c>
      <c r="X743" s="2">
        <f t="shared" si="71"/>
        <v>0.67377471694017921</v>
      </c>
      <c r="Y743" s="13">
        <f>USDT_FinalReserves!G742/USDT_FinalReserves!$F742</f>
        <v>4.3421701261500051E-2</v>
      </c>
      <c r="Z743" s="2">
        <v>125214003460.9498</v>
      </c>
      <c r="AA743" s="2">
        <v>119776998408.912</v>
      </c>
    </row>
    <row r="744" spans="1:27" s="2" customFormat="1" x14ac:dyDescent="0.3">
      <c r="A744" s="1">
        <v>45575</v>
      </c>
      <c r="B744">
        <v>0</v>
      </c>
      <c r="C744" s="20">
        <v>75353.569013596338</v>
      </c>
      <c r="D744" s="20">
        <f>_xlfn.XLOOKUP(A744,'BBG Data'!A:A,'BBG Data'!B:B)</f>
        <v>59728.65</v>
      </c>
      <c r="E744" s="21">
        <f t="shared" si="67"/>
        <v>4500766949.8639412</v>
      </c>
      <c r="F744" s="21">
        <v>1883456.3793849496</v>
      </c>
      <c r="G744">
        <f>_xlfn.XLOOKUP(A744,'BBG Data'!A:A,'BBG Data'!C:C)</f>
        <v>2629.74</v>
      </c>
      <c r="H744" s="2">
        <f t="shared" si="68"/>
        <v>4953000579.1237764</v>
      </c>
      <c r="I744" s="21">
        <v>78413266</v>
      </c>
      <c r="J744" s="2">
        <f>J743-$J$1*J743*_xlfn.XLOOKUP(A744,'BBG Data'!A:A,'BBG Data'!F:F)</f>
        <v>12547842493.210741</v>
      </c>
      <c r="K744" s="2">
        <f>K743-K743*L744/360*_xlfn.XLOOKUP(A744,'BBG Data'!A:A,'BBG Data'!J:J)</f>
        <v>1541174353.7955484</v>
      </c>
      <c r="L744" s="2">
        <v>90</v>
      </c>
      <c r="M744" s="2">
        <f>M743-M743*$M$1*_xlfn.XLOOKUP(A744,'BBG Data'!A:A,'BBG Data'!F:F)</f>
        <v>6441966452.3545732</v>
      </c>
      <c r="N744" s="2">
        <f>N743-N743*O744/360*_xlfn.XLOOKUP('Tether Assets'!A744,'BBG Data'!A:A,'BBG Data'!V:V)</f>
        <v>84132513644.75914</v>
      </c>
      <c r="O744">
        <v>90</v>
      </c>
      <c r="P744" s="2">
        <f>P743-P743*Q744/360*_xlfn.XLOOKUP(A744,'BBG Data'!A:A,'BBG Data'!AI:AI)</f>
        <v>82969786.701339766</v>
      </c>
      <c r="Q744" s="2">
        <v>270</v>
      </c>
      <c r="R744" s="21">
        <v>6721817210</v>
      </c>
      <c r="S744" s="2">
        <f>S743-S743*T744/360*_xlfn.XLOOKUP('Tether Assets'!A744,'BBG Data'!A:A,'BBG Data'!AB:AB)</f>
        <v>16139702.603200847</v>
      </c>
      <c r="T744" s="2">
        <v>180</v>
      </c>
      <c r="U744" s="21">
        <f t="shared" si="72"/>
        <v>3723727227</v>
      </c>
      <c r="V744" s="2">
        <f t="shared" si="69"/>
        <v>124740331665.41225</v>
      </c>
      <c r="W744" s="25">
        <f t="shared" si="70"/>
        <v>0.10122031576024521</v>
      </c>
      <c r="X744" s="2">
        <f t="shared" si="71"/>
        <v>0.67446119888814793</v>
      </c>
      <c r="Y744" s="13">
        <f>USDT_FinalReserves!G743/USDT_FinalReserves!$F743</f>
        <v>5.0461935208656883E-2</v>
      </c>
      <c r="Z744" s="2">
        <v>126039746716.90604</v>
      </c>
      <c r="AA744" s="2">
        <v>119679537184.362</v>
      </c>
    </row>
    <row r="745" spans="1:27" s="2" customFormat="1" x14ac:dyDescent="0.3">
      <c r="A745" s="1">
        <v>45576</v>
      </c>
      <c r="B745">
        <v>0</v>
      </c>
      <c r="C745" s="20">
        <v>75353.569013596338</v>
      </c>
      <c r="D745" s="20">
        <f>_xlfn.XLOOKUP(A745,'BBG Data'!A:A,'BBG Data'!B:B)</f>
        <v>63002.15</v>
      </c>
      <c r="E745" s="21">
        <f t="shared" si="67"/>
        <v>4747436858.0299482</v>
      </c>
      <c r="F745" s="21">
        <v>1883456.3793849496</v>
      </c>
      <c r="G745">
        <f>_xlfn.XLOOKUP(A745,'BBG Data'!A:A,'BBG Data'!C:C)</f>
        <v>2656.59</v>
      </c>
      <c r="H745" s="2">
        <f t="shared" si="68"/>
        <v>5003571382.9102631</v>
      </c>
      <c r="I745" s="21">
        <v>78413266</v>
      </c>
      <c r="J745" s="2">
        <f>J744-$J$1*J744*_xlfn.XLOOKUP(A745,'BBG Data'!A:A,'BBG Data'!F:F)</f>
        <v>12548191044.391108</v>
      </c>
      <c r="K745" s="2">
        <f>K744-K744*L745/360*_xlfn.XLOOKUP(A745,'BBG Data'!A:A,'BBG Data'!J:J)</f>
        <v>1544487878.6562088</v>
      </c>
      <c r="L745" s="2">
        <v>90</v>
      </c>
      <c r="M745" s="2">
        <f>M744-M744*$M$1*_xlfn.XLOOKUP(A745,'BBG Data'!A:A,'BBG Data'!F:F)</f>
        <v>6442324339.3797045</v>
      </c>
      <c r="N745" s="2">
        <f>N744-N744*O745/360*_xlfn.XLOOKUP('Tether Assets'!A745,'BBG Data'!A:A,'BBG Data'!V:V)</f>
        <v>84384911185.693405</v>
      </c>
      <c r="O745">
        <v>90</v>
      </c>
      <c r="P745" s="2">
        <f>P744-P744*Q745/360*_xlfn.XLOOKUP(A745,'BBG Data'!A:A,'BBG Data'!AI:AI)</f>
        <v>83716514.781651795</v>
      </c>
      <c r="Q745" s="2">
        <v>270</v>
      </c>
      <c r="R745" s="21">
        <v>6721817210</v>
      </c>
      <c r="S745" s="2">
        <f>S744-S744*T745/360*_xlfn.XLOOKUP('Tether Assets'!A745,'BBG Data'!A:A,'BBG Data'!AB:AB)</f>
        <v>16288994.852280451</v>
      </c>
      <c r="T745" s="2">
        <v>180</v>
      </c>
      <c r="U745" s="21">
        <f t="shared" si="72"/>
        <v>3723727227</v>
      </c>
      <c r="V745" s="2">
        <f t="shared" si="69"/>
        <v>125294885901.69456</v>
      </c>
      <c r="W745" s="25">
        <f t="shared" si="70"/>
        <v>0.10077509723978557</v>
      </c>
      <c r="X745" s="2">
        <f t="shared" si="71"/>
        <v>0.67349046673701574</v>
      </c>
      <c r="Y745" s="13">
        <f>USDT_FinalReserves!G744/USDT_FinalReserves!$F744</f>
        <v>5.2793647834981902E-2</v>
      </c>
      <c r="Z745" s="2">
        <v>126453704176.81895</v>
      </c>
      <c r="AA745" s="2">
        <v>119777751851.07899</v>
      </c>
    </row>
    <row r="746" spans="1:27" s="2" customFormat="1" x14ac:dyDescent="0.3">
      <c r="A746" s="1">
        <v>45577</v>
      </c>
      <c r="B746">
        <v>0</v>
      </c>
      <c r="C746" s="20">
        <v>75353.569013596338</v>
      </c>
      <c r="D746" s="20">
        <f>_xlfn.XLOOKUP(A746,'BBG Data'!A:A,'BBG Data'!B:B)</f>
        <v>63033.46</v>
      </c>
      <c r="E746" s="21">
        <f t="shared" si="67"/>
        <v>4749796178.2757645</v>
      </c>
      <c r="F746" s="21">
        <v>1883456.3793849496</v>
      </c>
      <c r="G746">
        <f>_xlfn.XLOOKUP(A746,'BBG Data'!A:A,'BBG Data'!C:C)</f>
        <v>2656.59</v>
      </c>
      <c r="H746" s="2">
        <f t="shared" si="68"/>
        <v>5003571382.9102631</v>
      </c>
      <c r="I746" s="21">
        <v>78413266</v>
      </c>
      <c r="J746" s="2">
        <f>J745-$J$1*J745*_xlfn.XLOOKUP(A746,'BBG Data'!A:A,'BBG Data'!F:F)</f>
        <v>12548191044.391108</v>
      </c>
      <c r="K746" s="2">
        <f>K745-K745*L746/360*_xlfn.XLOOKUP(A746,'BBG Data'!A:A,'BBG Data'!J:J)</f>
        <v>1544487878.6562088</v>
      </c>
      <c r="L746" s="2">
        <v>90</v>
      </c>
      <c r="M746" s="2">
        <f>M745-M745*$M$1*_xlfn.XLOOKUP(A746,'BBG Data'!A:A,'BBG Data'!F:F)</f>
        <v>6442324339.3797045</v>
      </c>
      <c r="N746" s="2">
        <f>N745-N745*O746/360*_xlfn.XLOOKUP('Tether Assets'!A746,'BBG Data'!A:A,'BBG Data'!V:V)</f>
        <v>84384911185.693405</v>
      </c>
      <c r="O746">
        <v>90</v>
      </c>
      <c r="P746" s="2">
        <f>P745-P745*Q746/360*_xlfn.XLOOKUP(A746,'BBG Data'!A:A,'BBG Data'!AI:AI)</f>
        <v>83716514.781651795</v>
      </c>
      <c r="Q746" s="2">
        <v>270</v>
      </c>
      <c r="R746" s="21">
        <v>6721817210</v>
      </c>
      <c r="S746" s="2">
        <f>S745-S745*T746/360*_xlfn.XLOOKUP('Tether Assets'!A746,'BBG Data'!A:A,'BBG Data'!AB:AB)</f>
        <v>16288994.852280451</v>
      </c>
      <c r="T746" s="2">
        <v>180</v>
      </c>
      <c r="U746" s="21">
        <f t="shared" si="72"/>
        <v>3723727227</v>
      </c>
      <c r="V746" s="2">
        <f t="shared" si="69"/>
        <v>125297245221.94037</v>
      </c>
      <c r="W746" s="25">
        <f t="shared" si="70"/>
        <v>0.1007731996663252</v>
      </c>
      <c r="X746" s="2">
        <f t="shared" si="71"/>
        <v>0.67347778505602018</v>
      </c>
      <c r="Y746" s="13">
        <f>USDT_FinalReserves!G745/USDT_FinalReserves!$F745</f>
        <v>4.8600596820927766E-2</v>
      </c>
      <c r="Z746" s="2">
        <v>125864828731.58173</v>
      </c>
      <c r="AA746" s="2">
        <v>119747722936.463</v>
      </c>
    </row>
    <row r="747" spans="1:27" s="2" customFormat="1" x14ac:dyDescent="0.3">
      <c r="A747" s="1">
        <v>45578</v>
      </c>
      <c r="B747">
        <v>0</v>
      </c>
      <c r="C747" s="20">
        <v>75353.569013596338</v>
      </c>
      <c r="D747" s="20">
        <f>_xlfn.XLOOKUP(A747,'BBG Data'!A:A,'BBG Data'!B:B)</f>
        <v>62742.75</v>
      </c>
      <c r="E747" s="21">
        <f t="shared" si="67"/>
        <v>4727890142.2278214</v>
      </c>
      <c r="F747" s="21">
        <v>1883456.3793849496</v>
      </c>
      <c r="G747">
        <f>_xlfn.XLOOKUP(A747,'BBG Data'!A:A,'BBG Data'!C:C)</f>
        <v>2656.59</v>
      </c>
      <c r="H747" s="2">
        <f t="shared" si="68"/>
        <v>5003571382.9102631</v>
      </c>
      <c r="I747" s="21">
        <v>78413266</v>
      </c>
      <c r="J747" s="2">
        <f>J746-$J$1*J746*_xlfn.XLOOKUP(A747,'BBG Data'!A:A,'BBG Data'!F:F)</f>
        <v>12548191044.391108</v>
      </c>
      <c r="K747" s="2">
        <f>K746-K746*L747/360*_xlfn.XLOOKUP(A747,'BBG Data'!A:A,'BBG Data'!J:J)</f>
        <v>1544487878.6562088</v>
      </c>
      <c r="L747" s="2">
        <v>90</v>
      </c>
      <c r="M747" s="2">
        <f>M746-M746*$M$1*_xlfn.XLOOKUP(A747,'BBG Data'!A:A,'BBG Data'!F:F)</f>
        <v>6442324339.3797045</v>
      </c>
      <c r="N747" s="2">
        <f>N746-N746*O747/360*_xlfn.XLOOKUP('Tether Assets'!A747,'BBG Data'!A:A,'BBG Data'!V:V)</f>
        <v>84384911185.693405</v>
      </c>
      <c r="O747">
        <v>90</v>
      </c>
      <c r="P747" s="2">
        <f>P746-P746*Q747/360*_xlfn.XLOOKUP(A747,'BBG Data'!A:A,'BBG Data'!AI:AI)</f>
        <v>83716514.781651795</v>
      </c>
      <c r="Q747" s="2">
        <v>270</v>
      </c>
      <c r="R747" s="21">
        <v>6721817210</v>
      </c>
      <c r="S747" s="2">
        <f>S746-S746*T747/360*_xlfn.XLOOKUP('Tether Assets'!A747,'BBG Data'!A:A,'BBG Data'!AB:AB)</f>
        <v>16288994.852280451</v>
      </c>
      <c r="T747" s="2">
        <v>180</v>
      </c>
      <c r="U747" s="21">
        <f t="shared" si="72"/>
        <v>3723727227</v>
      </c>
      <c r="V747" s="2">
        <f t="shared" si="69"/>
        <v>125275339185.89243</v>
      </c>
      <c r="W747" s="25">
        <f t="shared" si="70"/>
        <v>0.10079082118193157</v>
      </c>
      <c r="X747" s="2">
        <f t="shared" si="71"/>
        <v>0.6735955514794264</v>
      </c>
      <c r="Y747" s="13">
        <f>USDT_FinalReserves!G746/USDT_FinalReserves!$F746</f>
        <v>4.841631404098868E-2</v>
      </c>
      <c r="Z747" s="2">
        <v>125798180504.28441</v>
      </c>
      <c r="AA747" s="2">
        <v>119707496291.20399</v>
      </c>
    </row>
    <row r="748" spans="1:27" s="2" customFormat="1" x14ac:dyDescent="0.3">
      <c r="A748" s="1">
        <v>45579</v>
      </c>
      <c r="B748">
        <v>0</v>
      </c>
      <c r="C748" s="20">
        <v>75353.569013596338</v>
      </c>
      <c r="D748" s="20">
        <f>_xlfn.XLOOKUP(A748,'BBG Data'!A:A,'BBG Data'!B:B)</f>
        <v>65906.289999999994</v>
      </c>
      <c r="E748" s="21">
        <f t="shared" si="67"/>
        <v>4966274171.9450941</v>
      </c>
      <c r="F748" s="21">
        <v>1883456.3793849496</v>
      </c>
      <c r="G748">
        <f>_xlfn.XLOOKUP(A748,'BBG Data'!A:A,'BBG Data'!C:C)</f>
        <v>2648.54</v>
      </c>
      <c r="H748" s="2">
        <f t="shared" si="68"/>
        <v>4988409559.0562143</v>
      </c>
      <c r="I748" s="21">
        <v>78413266</v>
      </c>
      <c r="J748" s="2">
        <f>J747-$J$1*J747*_xlfn.XLOOKUP(A748,'BBG Data'!A:A,'BBG Data'!F:F)</f>
        <v>12548191044.391108</v>
      </c>
      <c r="K748" s="2">
        <f>K747-K747*L748/360*_xlfn.XLOOKUP(A748,'BBG Data'!A:A,'BBG Data'!J:J)</f>
        <v>1544487878.6562088</v>
      </c>
      <c r="L748" s="2">
        <v>90</v>
      </c>
      <c r="M748" s="2">
        <f>M747-M747*$M$1*_xlfn.XLOOKUP(A748,'BBG Data'!A:A,'BBG Data'!F:F)</f>
        <v>6442324339.3797045</v>
      </c>
      <c r="N748" s="2">
        <f>N747-N747*O748/360*_xlfn.XLOOKUP('Tether Assets'!A748,'BBG Data'!A:A,'BBG Data'!V:V)</f>
        <v>84384911185.693405</v>
      </c>
      <c r="O748">
        <v>90</v>
      </c>
      <c r="P748" s="2">
        <f>P747-P747*Q748/360*_xlfn.XLOOKUP(A748,'BBG Data'!A:A,'BBG Data'!AI:AI)</f>
        <v>83716514.781651795</v>
      </c>
      <c r="Q748" s="2">
        <v>270</v>
      </c>
      <c r="R748" s="21">
        <v>6721817210</v>
      </c>
      <c r="S748" s="2">
        <f>S747-S747*T748/360*_xlfn.XLOOKUP('Tether Assets'!A748,'BBG Data'!A:A,'BBG Data'!AB:AB)</f>
        <v>16288994.852280451</v>
      </c>
      <c r="T748" s="2">
        <v>180</v>
      </c>
      <c r="U748" s="21">
        <f t="shared" si="72"/>
        <v>3723727227</v>
      </c>
      <c r="V748" s="2">
        <f t="shared" si="69"/>
        <v>125498561391.75566</v>
      </c>
      <c r="W748" s="25">
        <f t="shared" si="70"/>
        <v>0.1006115462230357</v>
      </c>
      <c r="X748" s="2">
        <f t="shared" si="71"/>
        <v>0.67239743826447462</v>
      </c>
      <c r="Y748" s="13">
        <f>USDT_FinalReserves!G747/USDT_FinalReserves!$F747</f>
        <v>5.0274952012012306E-2</v>
      </c>
      <c r="Z748" s="2">
        <v>125991748532.84006</v>
      </c>
      <c r="AA748" s="2">
        <v>119657519421.442</v>
      </c>
    </row>
    <row r="749" spans="1:27" s="2" customFormat="1" x14ac:dyDescent="0.3">
      <c r="A749" s="1">
        <v>45580</v>
      </c>
      <c r="B749">
        <v>0</v>
      </c>
      <c r="C749" s="20">
        <v>75353.569013596338</v>
      </c>
      <c r="D749" s="20">
        <f>_xlfn.XLOOKUP(A749,'BBG Data'!A:A,'BBG Data'!B:B)</f>
        <v>66480.39</v>
      </c>
      <c r="E749" s="21">
        <f t="shared" si="67"/>
        <v>5009534655.9158001</v>
      </c>
      <c r="F749" s="21">
        <v>1883456.3793849496</v>
      </c>
      <c r="G749">
        <f>_xlfn.XLOOKUP(A749,'BBG Data'!A:A,'BBG Data'!C:C)</f>
        <v>2662.58</v>
      </c>
      <c r="H749" s="2">
        <f t="shared" si="68"/>
        <v>5014853286.6227789</v>
      </c>
      <c r="I749" s="21">
        <v>78413266</v>
      </c>
      <c r="J749" s="2">
        <f>J748-$J$1*J748*_xlfn.XLOOKUP(A749,'BBG Data'!A:A,'BBG Data'!F:F)</f>
        <v>12546448240.079386</v>
      </c>
      <c r="K749" s="2">
        <f>K748-K748*L749/360*_xlfn.XLOOKUP(A749,'BBG Data'!A:A,'BBG Data'!J:J)</f>
        <v>1544429960.3607593</v>
      </c>
      <c r="L749" s="2">
        <v>90</v>
      </c>
      <c r="M749" s="2">
        <f>M748-M748*$M$1*_xlfn.XLOOKUP(A749,'BBG Data'!A:A,'BBG Data'!F:F)</f>
        <v>6440534804.8409882</v>
      </c>
      <c r="N749" s="2">
        <f>N748-N748*O749/360*_xlfn.XLOOKUP('Tether Assets'!A749,'BBG Data'!A:A,'BBG Data'!V:V)</f>
        <v>84511488552.471954</v>
      </c>
      <c r="O749">
        <v>90</v>
      </c>
      <c r="P749" s="2">
        <f>P748-P748*Q749/360*_xlfn.XLOOKUP(A749,'BBG Data'!A:A,'BBG Data'!AI:AI)</f>
        <v>84187420.177298546</v>
      </c>
      <c r="Q749" s="2">
        <v>270</v>
      </c>
      <c r="R749" s="21">
        <v>6721817210</v>
      </c>
      <c r="S749" s="2">
        <f>S748-S748*T749/360*_xlfn.XLOOKUP('Tether Assets'!A749,'BBG Data'!A:A,'BBG Data'!AB:AB)</f>
        <v>16304469.397390118</v>
      </c>
      <c r="T749" s="2">
        <v>180</v>
      </c>
      <c r="U749" s="21">
        <f t="shared" si="72"/>
        <v>3723727227</v>
      </c>
      <c r="V749" s="2">
        <f t="shared" si="69"/>
        <v>125691739092.86636</v>
      </c>
      <c r="W749" s="25">
        <f t="shared" si="70"/>
        <v>0.10044304897994613</v>
      </c>
      <c r="X749" s="2">
        <f t="shared" si="71"/>
        <v>0.67237106561180837</v>
      </c>
      <c r="Y749" s="13">
        <f>USDT_FinalReserves!G748/USDT_FinalReserves!$F748</f>
        <v>5.0044930761547146E-2</v>
      </c>
      <c r="Z749" s="2">
        <v>125971481602.03748</v>
      </c>
      <c r="AA749" s="2">
        <v>119667247527.334</v>
      </c>
    </row>
    <row r="750" spans="1:27" s="2" customFormat="1" x14ac:dyDescent="0.3">
      <c r="A750" s="1">
        <v>45581</v>
      </c>
      <c r="B750">
        <v>0</v>
      </c>
      <c r="C750" s="20">
        <v>75353.569013596338</v>
      </c>
      <c r="D750" s="20">
        <f>_xlfn.XLOOKUP(A750,'BBG Data'!A:A,'BBG Data'!B:B)</f>
        <v>67620.070000000007</v>
      </c>
      <c r="E750" s="21">
        <f t="shared" si="67"/>
        <v>5095413611.4492159</v>
      </c>
      <c r="F750" s="21">
        <v>1883456.3793849496</v>
      </c>
      <c r="G750">
        <f>_xlfn.XLOOKUP(A750,'BBG Data'!A:A,'BBG Data'!C:C)</f>
        <v>2673.83</v>
      </c>
      <c r="H750" s="2">
        <f t="shared" si="68"/>
        <v>5036042170.8908596</v>
      </c>
      <c r="I750" s="21">
        <v>78413266</v>
      </c>
      <c r="J750" s="2">
        <f>J749-$J$1*J749*_xlfn.XLOOKUP(A750,'BBG Data'!A:A,'BBG Data'!F:F)</f>
        <v>12546448240.079386</v>
      </c>
      <c r="K750" s="2">
        <f>K749-K749*L750/360*_xlfn.XLOOKUP(A750,'BBG Data'!A:A,'BBG Data'!J:J)</f>
        <v>1550260183.4611213</v>
      </c>
      <c r="L750" s="2">
        <v>90</v>
      </c>
      <c r="M750" s="2">
        <f>M749-M749*$M$1*_xlfn.XLOOKUP(A750,'BBG Data'!A:A,'BBG Data'!F:F)</f>
        <v>6440534804.8409882</v>
      </c>
      <c r="N750" s="2">
        <f>N749-N749*O750/360*_xlfn.XLOOKUP('Tether Assets'!A750,'BBG Data'!A:A,'BBG Data'!V:V)</f>
        <v>84511488552.471954</v>
      </c>
      <c r="O750">
        <v>90</v>
      </c>
      <c r="P750" s="2">
        <f>P749-P749*Q750/360*_xlfn.XLOOKUP(A750,'BBG Data'!A:A,'BBG Data'!AI:AI)</f>
        <v>84629404.133229405</v>
      </c>
      <c r="Q750" s="2">
        <v>270</v>
      </c>
      <c r="R750" s="21">
        <v>6721817210</v>
      </c>
      <c r="S750" s="2">
        <f>S749-S749*T750/360*_xlfn.XLOOKUP('Tether Assets'!A750,'BBG Data'!A:A,'BBG Data'!AB:AB)</f>
        <v>16465068.420954412</v>
      </c>
      <c r="T750" s="2">
        <v>180</v>
      </c>
      <c r="U750" s="21">
        <f t="shared" si="72"/>
        <v>3723727227</v>
      </c>
      <c r="V750" s="2">
        <f t="shared" si="69"/>
        <v>125805239738.74771</v>
      </c>
      <c r="W750" s="25">
        <f t="shared" si="70"/>
        <v>0.1003524299329399</v>
      </c>
      <c r="X750" s="2">
        <f t="shared" si="71"/>
        <v>0.6717644569333675</v>
      </c>
      <c r="Y750" s="13">
        <f>USDT_FinalReserves!G749/USDT_FinalReserves!$F749</f>
        <v>4.9441044178121944E-2</v>
      </c>
      <c r="Z750" s="2">
        <v>125873688148.70422</v>
      </c>
      <c r="AA750" s="2">
        <v>119650361572.08099</v>
      </c>
    </row>
    <row r="751" spans="1:27" s="2" customFormat="1" x14ac:dyDescent="0.3">
      <c r="A751" s="1">
        <v>45582</v>
      </c>
      <c r="B751">
        <v>0</v>
      </c>
      <c r="C751" s="20">
        <v>75353.569013596338</v>
      </c>
      <c r="D751" s="20">
        <f>_xlfn.XLOOKUP(A751,'BBG Data'!A:A,'BBG Data'!B:B)</f>
        <v>66934.03</v>
      </c>
      <c r="E751" s="21">
        <f t="shared" si="67"/>
        <v>5043718048.9631271</v>
      </c>
      <c r="F751" s="21">
        <v>1883456.3793849496</v>
      </c>
      <c r="G751">
        <f>_xlfn.XLOOKUP(A751,'BBG Data'!A:A,'BBG Data'!C:C)</f>
        <v>2692.71</v>
      </c>
      <c r="H751" s="2">
        <f t="shared" si="68"/>
        <v>5071601827.3336477</v>
      </c>
      <c r="I751" s="21">
        <v>78413266</v>
      </c>
      <c r="J751" s="2">
        <f>J750-$J$1*J750*_xlfn.XLOOKUP(A751,'BBG Data'!A:A,'BBG Data'!F:F)</f>
        <v>12546796752.530499</v>
      </c>
      <c r="K751" s="2">
        <f>K750-K750*L751/360*_xlfn.XLOOKUP(A751,'BBG Data'!A:A,'BBG Data'!J:J)</f>
        <v>1556054280.8968072</v>
      </c>
      <c r="L751" s="2">
        <v>90</v>
      </c>
      <c r="M751" s="2">
        <f>M750-M750*$M$1*_xlfn.XLOOKUP(A751,'BBG Data'!A:A,'BBG Data'!F:F)</f>
        <v>6440892612.3301458</v>
      </c>
      <c r="N751" s="2">
        <f>N750-N750*O751/360*_xlfn.XLOOKUP('Tether Assets'!A751,'BBG Data'!A:A,'BBG Data'!V:V)</f>
        <v>84173442598.26207</v>
      </c>
      <c r="O751">
        <v>90</v>
      </c>
      <c r="P751" s="2">
        <f>P750-P750*Q751/360*_xlfn.XLOOKUP(A751,'BBG Data'!A:A,'BBG Data'!AI:AI)</f>
        <v>82820450.619881615</v>
      </c>
      <c r="Q751" s="2">
        <v>270</v>
      </c>
      <c r="R751" s="21">
        <v>6721817210</v>
      </c>
      <c r="S751" s="2">
        <f>S750-S750*T751/360*_xlfn.XLOOKUP('Tether Assets'!A751,'BBG Data'!A:A,'BBG Data'!AB:AB)</f>
        <v>16325938.59279735</v>
      </c>
      <c r="T751" s="2">
        <v>180</v>
      </c>
      <c r="U751" s="21">
        <f t="shared" si="72"/>
        <v>3723727227</v>
      </c>
      <c r="V751" s="2">
        <f t="shared" si="69"/>
        <v>125455610212.52896</v>
      </c>
      <c r="W751" s="25">
        <f t="shared" si="70"/>
        <v>0.10063487792329631</v>
      </c>
      <c r="X751" s="2">
        <f t="shared" si="71"/>
        <v>0.67094203643557637</v>
      </c>
      <c r="Y751" s="13">
        <f>USDT_FinalReserves!G750/USDT_FinalReserves!$F750</f>
        <v>4.5931197494221206E-2</v>
      </c>
      <c r="Z751" s="2">
        <v>125783496143.34247</v>
      </c>
      <c r="AA751" s="2">
        <v>120006109540.46899</v>
      </c>
    </row>
    <row r="752" spans="1:27" s="2" customFormat="1" x14ac:dyDescent="0.3">
      <c r="A752" s="1">
        <v>45583</v>
      </c>
      <c r="B752">
        <v>0</v>
      </c>
      <c r="C752" s="20">
        <v>75353.569013596338</v>
      </c>
      <c r="D752" s="20">
        <f>_xlfn.XLOOKUP(A752,'BBG Data'!A:A,'BBG Data'!B:B)</f>
        <v>68419.600000000006</v>
      </c>
      <c r="E752" s="21">
        <f t="shared" si="67"/>
        <v>5155661050.4826565</v>
      </c>
      <c r="F752" s="21">
        <v>1883456.3793849496</v>
      </c>
      <c r="G752">
        <f>_xlfn.XLOOKUP(A752,'BBG Data'!A:A,'BBG Data'!C:C)</f>
        <v>2721.46</v>
      </c>
      <c r="H752" s="2">
        <f t="shared" si="68"/>
        <v>5125751198.2409649</v>
      </c>
      <c r="I752" s="21">
        <v>78413266</v>
      </c>
      <c r="J752" s="2">
        <f>J751-$J$1*J751*_xlfn.XLOOKUP(A752,'BBG Data'!A:A,'BBG Data'!F:F)</f>
        <v>12547145274.662514</v>
      </c>
      <c r="K752" s="2">
        <f>K751-K751*L752/360*_xlfn.XLOOKUP(A752,'BBG Data'!A:A,'BBG Data'!J:J)</f>
        <v>1550518617.7925167</v>
      </c>
      <c r="L752" s="2">
        <v>90</v>
      </c>
      <c r="M752" s="2">
        <f>M751-M751*$M$1*_xlfn.XLOOKUP(A752,'BBG Data'!A:A,'BBG Data'!F:F)</f>
        <v>6441250439.6974974</v>
      </c>
      <c r="N752" s="2">
        <f>N751-N751*O752/360*_xlfn.XLOOKUP('Tether Assets'!A752,'BBG Data'!A:A,'BBG Data'!V:V)</f>
        <v>84341789483.458588</v>
      </c>
      <c r="O752">
        <v>90</v>
      </c>
      <c r="P752" s="2">
        <f>P751-P751*Q752/360*_xlfn.XLOOKUP(A752,'BBG Data'!A:A,'BBG Data'!AI:AI)</f>
        <v>83659007.682407945</v>
      </c>
      <c r="Q752" s="2">
        <v>270</v>
      </c>
      <c r="R752" s="21">
        <v>6721817210</v>
      </c>
      <c r="S752" s="2">
        <f>S751-S751*T752/360*_xlfn.XLOOKUP('Tether Assets'!A752,'BBG Data'!A:A,'BBG Data'!AB:AB)</f>
        <v>16361855.6577015</v>
      </c>
      <c r="T752" s="2">
        <v>180</v>
      </c>
      <c r="U752" s="21">
        <f t="shared" si="72"/>
        <v>3723727227</v>
      </c>
      <c r="V752" s="2">
        <f t="shared" si="69"/>
        <v>125786094630.67482</v>
      </c>
      <c r="W752" s="25">
        <f t="shared" si="70"/>
        <v>0.10037324537130182</v>
      </c>
      <c r="X752" s="2">
        <f t="shared" si="71"/>
        <v>0.67051759362668517</v>
      </c>
      <c r="Y752" s="13">
        <f>USDT_FinalReserves!G751/USDT_FinalReserves!$F751</f>
        <v>5.1082390566518601E-2</v>
      </c>
      <c r="Z752" s="2">
        <v>126365704275.27899</v>
      </c>
      <c r="AA752" s="2">
        <v>119910642015.276</v>
      </c>
    </row>
    <row r="753" spans="1:27" s="2" customFormat="1" x14ac:dyDescent="0.3">
      <c r="A753" s="1">
        <v>45584</v>
      </c>
      <c r="B753">
        <v>0</v>
      </c>
      <c r="C753" s="20">
        <v>75353.569013596338</v>
      </c>
      <c r="D753" s="20">
        <f>_xlfn.XLOOKUP(A753,'BBG Data'!A:A,'BBG Data'!B:B)</f>
        <v>68231.399999999994</v>
      </c>
      <c r="E753" s="21">
        <f t="shared" si="67"/>
        <v>5141479508.7942963</v>
      </c>
      <c r="F753" s="21">
        <v>1883456.3793849496</v>
      </c>
      <c r="G753">
        <f>_xlfn.XLOOKUP(A753,'BBG Data'!A:A,'BBG Data'!C:C)</f>
        <v>2721.46</v>
      </c>
      <c r="H753" s="2">
        <f t="shared" si="68"/>
        <v>5125751198.2409649</v>
      </c>
      <c r="I753" s="21">
        <v>78413266</v>
      </c>
      <c r="J753" s="2">
        <f>J752-$J$1*J752*_xlfn.XLOOKUP(A753,'BBG Data'!A:A,'BBG Data'!F:F)</f>
        <v>12547145274.662514</v>
      </c>
      <c r="K753" s="2">
        <f>K752-K752*L753/360*_xlfn.XLOOKUP(A753,'BBG Data'!A:A,'BBG Data'!J:J)</f>
        <v>1550518617.7925167</v>
      </c>
      <c r="L753" s="2">
        <v>90</v>
      </c>
      <c r="M753" s="2">
        <f>M752-M752*$M$1*_xlfn.XLOOKUP(A753,'BBG Data'!A:A,'BBG Data'!F:F)</f>
        <v>6441250439.6974974</v>
      </c>
      <c r="N753" s="2">
        <f>N752-N752*O753/360*_xlfn.XLOOKUP('Tether Assets'!A753,'BBG Data'!A:A,'BBG Data'!V:V)</f>
        <v>84341789483.458588</v>
      </c>
      <c r="O753">
        <v>90</v>
      </c>
      <c r="P753" s="2">
        <f>P752-P752*Q753/360*_xlfn.XLOOKUP(A753,'BBG Data'!A:A,'BBG Data'!AI:AI)</f>
        <v>83659007.682407945</v>
      </c>
      <c r="Q753" s="2">
        <v>270</v>
      </c>
      <c r="R753" s="21">
        <v>6721817210</v>
      </c>
      <c r="S753" s="2">
        <f>S752-S752*T753/360*_xlfn.XLOOKUP('Tether Assets'!A753,'BBG Data'!A:A,'BBG Data'!AB:AB)</f>
        <v>16361855.6577015</v>
      </c>
      <c r="T753" s="2">
        <v>180</v>
      </c>
      <c r="U753" s="21">
        <f t="shared" si="72"/>
        <v>3723727227</v>
      </c>
      <c r="V753" s="2">
        <f t="shared" si="69"/>
        <v>125771913088.98647</v>
      </c>
      <c r="W753" s="25">
        <f t="shared" si="70"/>
        <v>0.10038456306003429</v>
      </c>
      <c r="X753" s="2">
        <f t="shared" si="71"/>
        <v>0.67059319852902988</v>
      </c>
      <c r="Y753" s="13">
        <f>USDT_FinalReserves!G752/USDT_FinalReserves!$F752</f>
        <v>4.84754037966506E-2</v>
      </c>
      <c r="Z753" s="2">
        <v>126168083278.28532</v>
      </c>
      <c r="AA753" s="2">
        <v>120052034495.121</v>
      </c>
    </row>
    <row r="754" spans="1:27" s="2" customFormat="1" x14ac:dyDescent="0.3">
      <c r="A754" s="1">
        <v>45585</v>
      </c>
      <c r="B754">
        <v>0</v>
      </c>
      <c r="C754" s="20">
        <v>75353.569013596338</v>
      </c>
      <c r="D754" s="20">
        <f>_xlfn.XLOOKUP(A754,'BBG Data'!A:A,'BBG Data'!B:B)</f>
        <v>68758.39</v>
      </c>
      <c r="E754" s="21">
        <f t="shared" si="67"/>
        <v>5181190086.1287718</v>
      </c>
      <c r="F754" s="21">
        <v>1883456.3793849496</v>
      </c>
      <c r="G754">
        <f>_xlfn.XLOOKUP(A754,'BBG Data'!A:A,'BBG Data'!C:C)</f>
        <v>2721.46</v>
      </c>
      <c r="H754" s="2">
        <f t="shared" si="68"/>
        <v>5125751198.2409649</v>
      </c>
      <c r="I754" s="21">
        <v>78413266</v>
      </c>
      <c r="J754" s="2">
        <f>J753-$J$1*J753*_xlfn.XLOOKUP(A754,'BBG Data'!A:A,'BBG Data'!F:F)</f>
        <v>12547145274.662514</v>
      </c>
      <c r="K754" s="2">
        <f>K753-K753*L754/360*_xlfn.XLOOKUP(A754,'BBG Data'!A:A,'BBG Data'!J:J)</f>
        <v>1550518617.7925167</v>
      </c>
      <c r="L754" s="2">
        <v>90</v>
      </c>
      <c r="M754" s="2">
        <f>M753-M753*$M$1*_xlfn.XLOOKUP(A754,'BBG Data'!A:A,'BBG Data'!F:F)</f>
        <v>6441250439.6974974</v>
      </c>
      <c r="N754" s="2">
        <f>N753-N753*O754/360*_xlfn.XLOOKUP('Tether Assets'!A754,'BBG Data'!A:A,'BBG Data'!V:V)</f>
        <v>84341789483.458588</v>
      </c>
      <c r="O754">
        <v>90</v>
      </c>
      <c r="P754" s="2">
        <f>P753-P753*Q754/360*_xlfn.XLOOKUP(A754,'BBG Data'!A:A,'BBG Data'!AI:AI)</f>
        <v>83659007.682407945</v>
      </c>
      <c r="Q754" s="2">
        <v>270</v>
      </c>
      <c r="R754" s="21">
        <v>6721817210</v>
      </c>
      <c r="S754" s="2">
        <f>S753-S753*T754/360*_xlfn.XLOOKUP('Tether Assets'!A754,'BBG Data'!A:A,'BBG Data'!AB:AB)</f>
        <v>16361855.6577015</v>
      </c>
      <c r="T754" s="2">
        <v>180</v>
      </c>
      <c r="U754" s="21">
        <f t="shared" si="72"/>
        <v>3723727227</v>
      </c>
      <c r="V754" s="2">
        <f t="shared" si="69"/>
        <v>125811623666.32094</v>
      </c>
      <c r="W754" s="25">
        <f t="shared" si="70"/>
        <v>0.10035287815812764</v>
      </c>
      <c r="X754" s="2">
        <f t="shared" si="71"/>
        <v>0.67038153570890135</v>
      </c>
      <c r="Y754" s="13">
        <f>USDT_FinalReserves!G753/USDT_FinalReserves!$F753</f>
        <v>4.8882982634991703E-2</v>
      </c>
      <c r="Z754" s="2">
        <v>126353601182.20647</v>
      </c>
      <c r="AA754" s="2">
        <v>120177060289.748</v>
      </c>
    </row>
    <row r="755" spans="1:27" s="2" customFormat="1" x14ac:dyDescent="0.3">
      <c r="A755" s="1">
        <v>45586</v>
      </c>
      <c r="B755">
        <v>0</v>
      </c>
      <c r="C755" s="20">
        <v>75353.569013596338</v>
      </c>
      <c r="D755" s="20">
        <f>_xlfn.XLOOKUP(A755,'BBG Data'!A:A,'BBG Data'!B:B)</f>
        <v>67721.2</v>
      </c>
      <c r="E755" s="21">
        <f t="shared" si="67"/>
        <v>5103034117.8835602</v>
      </c>
      <c r="F755" s="21">
        <v>1883456.3793849496</v>
      </c>
      <c r="G755">
        <f>_xlfn.XLOOKUP(A755,'BBG Data'!A:A,'BBG Data'!C:C)</f>
        <v>2719.85</v>
      </c>
      <c r="H755" s="2">
        <f t="shared" si="68"/>
        <v>5122718833.4701548</v>
      </c>
      <c r="I755" s="21">
        <v>78413266</v>
      </c>
      <c r="J755" s="2">
        <f>J754-$J$1*J754*_xlfn.XLOOKUP(A755,'BBG Data'!A:A,'BBG Data'!F:F)</f>
        <v>12547842338.288883</v>
      </c>
      <c r="K755" s="2">
        <f>K754-K754*L755/360*_xlfn.XLOOKUP(A755,'BBG Data'!A:A,'BBG Data'!J:J)</f>
        <v>1552600189.0369031</v>
      </c>
      <c r="L755" s="2">
        <v>90</v>
      </c>
      <c r="M755" s="2">
        <f>M754-M754*$M$1*_xlfn.XLOOKUP(A755,'BBG Data'!A:A,'BBG Data'!F:F)</f>
        <v>6441966134.1907969</v>
      </c>
      <c r="N755" s="2">
        <f>N754-N754*O755/360*_xlfn.XLOOKUP('Tether Assets'!A755,'BBG Data'!A:A,'BBG Data'!V:V)</f>
        <v>84426131272.942062</v>
      </c>
      <c r="O755">
        <v>90</v>
      </c>
      <c r="P755" s="2">
        <f>P754-P754*Q755/360*_xlfn.XLOOKUP(A755,'BBG Data'!A:A,'BBG Data'!AI:AI)</f>
        <v>80176701.4876277</v>
      </c>
      <c r="Q755" s="2">
        <v>270</v>
      </c>
      <c r="R755" s="21">
        <v>6721817210</v>
      </c>
      <c r="S755" s="2">
        <f>S754-S754*T755/360*_xlfn.XLOOKUP('Tether Assets'!A755,'BBG Data'!A:A,'BBG Data'!AB:AB)</f>
        <v>15956081.637390504</v>
      </c>
      <c r="T755" s="2">
        <v>180</v>
      </c>
      <c r="U755" s="21">
        <f t="shared" si="72"/>
        <v>3723727227</v>
      </c>
      <c r="V755" s="2">
        <f t="shared" si="69"/>
        <v>125814383371.93736</v>
      </c>
      <c r="W755" s="25">
        <f t="shared" si="70"/>
        <v>0.10035621735682364</v>
      </c>
      <c r="X755" s="2">
        <f t="shared" si="71"/>
        <v>0.67103719789619165</v>
      </c>
      <c r="Y755" s="13">
        <f>USDT_FinalReserves!G754/USDT_FinalReserves!$F754</f>
        <v>4.8603550927158817E-2</v>
      </c>
      <c r="Z755" s="2">
        <v>126259973942.75441</v>
      </c>
      <c r="AA755" s="2">
        <v>120123290869.166</v>
      </c>
    </row>
    <row r="756" spans="1:27" s="2" customFormat="1" x14ac:dyDescent="0.3">
      <c r="A756" s="1">
        <v>45587</v>
      </c>
      <c r="B756">
        <v>0</v>
      </c>
      <c r="C756" s="20">
        <v>75353.569013596338</v>
      </c>
      <c r="D756" s="20">
        <f>_xlfn.XLOOKUP(A756,'BBG Data'!A:A,'BBG Data'!B:B)</f>
        <v>67498.070000000007</v>
      </c>
      <c r="E756" s="21">
        <f t="shared" si="67"/>
        <v>5086220476.0295572</v>
      </c>
      <c r="F756" s="21">
        <v>1883456.3793849496</v>
      </c>
      <c r="G756">
        <f>_xlfn.XLOOKUP(A756,'BBG Data'!A:A,'BBG Data'!C:C)</f>
        <v>2749.01</v>
      </c>
      <c r="H756" s="2">
        <f t="shared" si="68"/>
        <v>5177640421.493021</v>
      </c>
      <c r="I756" s="21">
        <v>78413266</v>
      </c>
      <c r="J756" s="2">
        <f>J755-$J$1*J755*_xlfn.XLOOKUP(A756,'BBG Data'!A:A,'BBG Data'!F:F)</f>
        <v>12547493787.11282</v>
      </c>
      <c r="K756" s="2">
        <f>K755-K755*L756/360*_xlfn.XLOOKUP(A756,'BBG Data'!A:A,'BBG Data'!J:J)</f>
        <v>1549300913.6351998</v>
      </c>
      <c r="L756" s="2">
        <v>90</v>
      </c>
      <c r="M756" s="2">
        <f>M755-M755*$M$1*_xlfn.XLOOKUP(A756,'BBG Data'!A:A,'BBG Data'!F:F)</f>
        <v>6441608247.183342</v>
      </c>
      <c r="N756" s="2">
        <f>N755-N755*O756/360*_xlfn.XLOOKUP('Tether Assets'!A756,'BBG Data'!A:A,'BBG Data'!V:V)</f>
        <v>84405024740.123825</v>
      </c>
      <c r="O756">
        <v>90</v>
      </c>
      <c r="P756" s="2">
        <f>P755-P755*Q756/360*_xlfn.XLOOKUP(A756,'BBG Data'!A:A,'BBG Data'!AI:AI)</f>
        <v>80868225.537958473</v>
      </c>
      <c r="Q756" s="2">
        <v>270</v>
      </c>
      <c r="R756" s="21">
        <v>6721817210</v>
      </c>
      <c r="S756" s="2">
        <f>S755-S755*T756/360*_xlfn.XLOOKUP('Tether Assets'!A756,'BBG Data'!A:A,'BBG Data'!AB:AB)</f>
        <v>15963261.874127327</v>
      </c>
      <c r="T756" s="2">
        <v>180</v>
      </c>
      <c r="U756" s="21">
        <f t="shared" si="72"/>
        <v>3723727227</v>
      </c>
      <c r="V756" s="2">
        <f t="shared" si="69"/>
        <v>125828077775.98984</v>
      </c>
      <c r="W756" s="25">
        <f t="shared" si="70"/>
        <v>0.10034252510469535</v>
      </c>
      <c r="X756" s="2">
        <f t="shared" si="71"/>
        <v>0.67079642502676584</v>
      </c>
      <c r="Y756" s="13">
        <f>USDT_FinalReserves!G755/USDT_FinalReserves!$F755</f>
        <v>4.8686228624021451E-2</v>
      </c>
      <c r="Z756" s="2">
        <v>126241945843.21405</v>
      </c>
      <c r="AA756" s="2">
        <v>120095701605.95</v>
      </c>
    </row>
    <row r="757" spans="1:27" s="2" customFormat="1" x14ac:dyDescent="0.3">
      <c r="A757" s="1">
        <v>45588</v>
      </c>
      <c r="B757">
        <v>0</v>
      </c>
      <c r="C757" s="20">
        <v>75353.569013596338</v>
      </c>
      <c r="D757" s="20">
        <f>_xlfn.XLOOKUP(A757,'BBG Data'!A:A,'BBG Data'!B:B)</f>
        <v>66586.37</v>
      </c>
      <c r="E757" s="21">
        <f t="shared" si="67"/>
        <v>5017520627.1598606</v>
      </c>
      <c r="F757" s="21">
        <v>1883456.3793849496</v>
      </c>
      <c r="G757">
        <f>_xlfn.XLOOKUP(A757,'BBG Data'!A:A,'BBG Data'!C:C)</f>
        <v>2715.55</v>
      </c>
      <c r="H757" s="2">
        <f t="shared" si="68"/>
        <v>5114619971.0388002</v>
      </c>
      <c r="I757" s="21">
        <v>78413266</v>
      </c>
      <c r="J757" s="2">
        <f>J756-$J$1*J756*_xlfn.XLOOKUP(A757,'BBG Data'!A:A,'BBG Data'!F:F)</f>
        <v>12547493787.11282</v>
      </c>
      <c r="K757" s="2">
        <f>K756-K756*L757/360*_xlfn.XLOOKUP(A757,'BBG Data'!A:A,'BBG Data'!J:J)</f>
        <v>1552744234.9157541</v>
      </c>
      <c r="L757" s="2">
        <v>90</v>
      </c>
      <c r="M757" s="2">
        <f>M756-M756*$M$1*_xlfn.XLOOKUP(A757,'BBG Data'!A:A,'BBG Data'!F:F)</f>
        <v>6441608247.183342</v>
      </c>
      <c r="N757" s="2">
        <f>N756-N756*O757/360*_xlfn.XLOOKUP('Tether Assets'!A757,'BBG Data'!A:A,'BBG Data'!V:V)</f>
        <v>84299518459.198669</v>
      </c>
      <c r="O757">
        <v>90</v>
      </c>
      <c r="P757" s="2">
        <f>P756-P756*Q757/360*_xlfn.XLOOKUP(A757,'BBG Data'!A:A,'BBG Data'!AI:AI)</f>
        <v>79594550.985735685</v>
      </c>
      <c r="Q757" s="2">
        <v>270</v>
      </c>
      <c r="R757" s="21">
        <v>6721817210</v>
      </c>
      <c r="S757" s="2">
        <f>S756-S756*T757/360*_xlfn.XLOOKUP('Tether Assets'!A757,'BBG Data'!A:A,'BBG Data'!AB:AB)</f>
        <v>15833161.289853195</v>
      </c>
      <c r="T757" s="2">
        <v>180</v>
      </c>
      <c r="U757" s="21">
        <f t="shared" si="72"/>
        <v>3723727227</v>
      </c>
      <c r="V757" s="2">
        <f t="shared" si="69"/>
        <v>125592890741.88484</v>
      </c>
      <c r="W757" s="25">
        <f t="shared" si="70"/>
        <v>0.10053042794485276</v>
      </c>
      <c r="X757" s="2">
        <f t="shared" si="71"/>
        <v>0.67121250224623619</v>
      </c>
      <c r="Y757" s="13">
        <f>USDT_FinalReserves!G756/USDT_FinalReserves!$F756</f>
        <v>4.6801044230446398E-2</v>
      </c>
      <c r="Z757" s="2">
        <v>126034528118.80147</v>
      </c>
      <c r="AA757" s="2">
        <v>120135980593.75</v>
      </c>
    </row>
    <row r="758" spans="1:27" s="2" customFormat="1" x14ac:dyDescent="0.3">
      <c r="A758" s="1">
        <v>45589</v>
      </c>
      <c r="B758">
        <v>0</v>
      </c>
      <c r="C758" s="20">
        <v>75353.569013596338</v>
      </c>
      <c r="D758" s="20">
        <f>_xlfn.XLOOKUP(A758,'BBG Data'!A:A,'BBG Data'!B:B)</f>
        <v>68149.929999999993</v>
      </c>
      <c r="E758" s="21">
        <f t="shared" si="67"/>
        <v>5135340453.5267591</v>
      </c>
      <c r="F758" s="21">
        <v>1883456.3793849496</v>
      </c>
      <c r="G758">
        <f>_xlfn.XLOOKUP(A758,'BBG Data'!A:A,'BBG Data'!C:C)</f>
        <v>2736.17</v>
      </c>
      <c r="H758" s="2">
        <f t="shared" si="68"/>
        <v>5153456841.5817175</v>
      </c>
      <c r="I758" s="21">
        <v>78413266</v>
      </c>
      <c r="J758" s="2">
        <f>J757-$J$1*J757*_xlfn.XLOOKUP(A758,'BBG Data'!A:A,'BBG Data'!F:F)</f>
        <v>12547493787.11282</v>
      </c>
      <c r="K758" s="2">
        <f>K757-K757*L758/360*_xlfn.XLOOKUP(A758,'BBG Data'!A:A,'BBG Data'!J:J)</f>
        <v>1556105926.1843467</v>
      </c>
      <c r="L758" s="2">
        <v>90</v>
      </c>
      <c r="M758" s="2">
        <f>M757-M757*$M$1*_xlfn.XLOOKUP(A758,'BBG Data'!A:A,'BBG Data'!F:F)</f>
        <v>6441608247.183342</v>
      </c>
      <c r="N758" s="2">
        <f>N757-N757*O758/360*_xlfn.XLOOKUP('Tether Assets'!A758,'BBG Data'!A:A,'BBG Data'!V:V)</f>
        <v>84699941171.879868</v>
      </c>
      <c r="O758">
        <v>90</v>
      </c>
      <c r="P758" s="2">
        <f>P757-P757*Q758/360*_xlfn.XLOOKUP(A758,'BBG Data'!A:A,'BBG Data'!AI:AI)</f>
        <v>79922878.508551821</v>
      </c>
      <c r="Q758" s="2">
        <v>270</v>
      </c>
      <c r="R758" s="21">
        <v>6721817210</v>
      </c>
      <c r="S758" s="2">
        <f>S757-S757*T758/360*_xlfn.XLOOKUP('Tether Assets'!A758,'BBG Data'!A:A,'BBG Data'!AB:AB)</f>
        <v>15924201.967269849</v>
      </c>
      <c r="T758" s="2">
        <v>180</v>
      </c>
      <c r="U758" s="21">
        <f t="shared" si="72"/>
        <v>3723727227</v>
      </c>
      <c r="V758" s="2">
        <f t="shared" si="69"/>
        <v>126153751210.94467</v>
      </c>
      <c r="W758" s="25">
        <f t="shared" si="70"/>
        <v>0.10008348488980516</v>
      </c>
      <c r="X758" s="2">
        <f t="shared" si="71"/>
        <v>0.67140247799885944</v>
      </c>
      <c r="Y758" s="13">
        <f>USDT_FinalReserves!G757/USDT_FinalReserves!$F757</f>
        <v>5.2812539119940743E-2</v>
      </c>
      <c r="Z758" s="2">
        <v>126772834998.29105</v>
      </c>
      <c r="AA758" s="2">
        <v>120077639690.59801</v>
      </c>
    </row>
    <row r="759" spans="1:27" s="2" customFormat="1" x14ac:dyDescent="0.3">
      <c r="A759" s="1">
        <v>45590</v>
      </c>
      <c r="B759">
        <v>0</v>
      </c>
      <c r="C759" s="20">
        <v>75353.569013596338</v>
      </c>
      <c r="D759" s="20">
        <f>_xlfn.XLOOKUP(A759,'BBG Data'!A:A,'BBG Data'!B:B)</f>
        <v>66768.479999999996</v>
      </c>
      <c r="E759" s="21">
        <f t="shared" si="67"/>
        <v>5031243265.6129265</v>
      </c>
      <c r="F759" s="21">
        <v>1883456.3793849496</v>
      </c>
      <c r="G759">
        <f>_xlfn.XLOOKUP(A759,'BBG Data'!A:A,'BBG Data'!C:C)</f>
        <v>2747.56</v>
      </c>
      <c r="H759" s="2">
        <f t="shared" si="68"/>
        <v>5174909409.7429123</v>
      </c>
      <c r="I759" s="21">
        <v>78413266</v>
      </c>
      <c r="J759" s="2">
        <f>J758-$J$1*J758*_xlfn.XLOOKUP(A759,'BBG Data'!A:A,'BBG Data'!F:F)</f>
        <v>12547493787.11282</v>
      </c>
      <c r="K759" s="2">
        <f>K758-K758*L759/360*_xlfn.XLOOKUP(A759,'BBG Data'!A:A,'BBG Data'!J:J)</f>
        <v>1560995989.0573812</v>
      </c>
      <c r="L759" s="2">
        <v>90</v>
      </c>
      <c r="M759" s="2">
        <f>M758-M758*$M$1*_xlfn.XLOOKUP(A759,'BBG Data'!A:A,'BBG Data'!F:F)</f>
        <v>6441608247.183342</v>
      </c>
      <c r="N759" s="2">
        <f>N758-N758*O759/360*_xlfn.XLOOKUP('Tether Assets'!A759,'BBG Data'!A:A,'BBG Data'!V:V)</f>
        <v>84212916510.141541</v>
      </c>
      <c r="O759">
        <v>90</v>
      </c>
      <c r="P759" s="2">
        <f>P758-P758*Q759/360*_xlfn.XLOOKUP(A759,'BBG Data'!A:A,'BBG Data'!AI:AI)</f>
        <v>77824902.947702333</v>
      </c>
      <c r="Q759" s="2">
        <v>270</v>
      </c>
      <c r="R759" s="21">
        <v>6721817210</v>
      </c>
      <c r="S759" s="2">
        <f>S758-S758*T759/360*_xlfn.XLOOKUP('Tether Assets'!A759,'BBG Data'!A:A,'BBG Data'!AB:AB)</f>
        <v>15807159.082810413</v>
      </c>
      <c r="T759" s="2">
        <v>180</v>
      </c>
      <c r="U759" s="21">
        <f t="shared" si="72"/>
        <v>3723727227</v>
      </c>
      <c r="V759" s="2">
        <f t="shared" si="69"/>
        <v>125586756973.88145</v>
      </c>
      <c r="W759" s="25">
        <f t="shared" si="70"/>
        <v>0.10053533793964164</v>
      </c>
      <c r="X759" s="2">
        <f t="shared" si="71"/>
        <v>0.67055570618529059</v>
      </c>
      <c r="Y759" s="13">
        <f>USDT_FinalReserves!G758/USDT_FinalReserves!$F758</f>
        <v>4.4287259696595367E-2</v>
      </c>
      <c r="Z759" s="2">
        <v>125754126501.37595</v>
      </c>
      <c r="AA759" s="2">
        <v>120184820843.091</v>
      </c>
    </row>
    <row r="760" spans="1:27" s="2" customFormat="1" x14ac:dyDescent="0.3">
      <c r="A760" s="1">
        <v>45591</v>
      </c>
      <c r="B760">
        <v>0</v>
      </c>
      <c r="C760" s="20">
        <v>75353.569013596338</v>
      </c>
      <c r="D760" s="20">
        <f>_xlfn.XLOOKUP(A760,'BBG Data'!A:A,'BBG Data'!B:B)</f>
        <v>67177.259999999995</v>
      </c>
      <c r="E760" s="21">
        <f t="shared" si="67"/>
        <v>5062046297.5543041</v>
      </c>
      <c r="F760" s="21">
        <v>1883456.3793849496</v>
      </c>
      <c r="G760">
        <f>_xlfn.XLOOKUP(A760,'BBG Data'!A:A,'BBG Data'!C:C)</f>
        <v>2747.56</v>
      </c>
      <c r="H760" s="2">
        <f t="shared" si="68"/>
        <v>5174909409.7429123</v>
      </c>
      <c r="I760" s="21">
        <v>78413266</v>
      </c>
      <c r="J760" s="2">
        <f>J759-$J$1*J759*_xlfn.XLOOKUP(A760,'BBG Data'!A:A,'BBG Data'!F:F)</f>
        <v>12547493787.11282</v>
      </c>
      <c r="K760" s="2">
        <f>K759-K759*L760/360*_xlfn.XLOOKUP(A760,'BBG Data'!A:A,'BBG Data'!J:J)</f>
        <v>1560995989.0573812</v>
      </c>
      <c r="L760" s="2">
        <v>90</v>
      </c>
      <c r="M760" s="2">
        <f>M759-M759*$M$1*_xlfn.XLOOKUP(A760,'BBG Data'!A:A,'BBG Data'!F:F)</f>
        <v>6441608247.183342</v>
      </c>
      <c r="N760" s="2">
        <f>N759-N759*O760/360*_xlfn.XLOOKUP('Tether Assets'!A760,'BBG Data'!A:A,'BBG Data'!V:V)</f>
        <v>84212916510.141541</v>
      </c>
      <c r="O760">
        <v>90</v>
      </c>
      <c r="P760" s="2">
        <f>P759-P759*Q760/360*_xlfn.XLOOKUP(A760,'BBG Data'!A:A,'BBG Data'!AI:AI)</f>
        <v>77824902.947702333</v>
      </c>
      <c r="Q760" s="2">
        <v>270</v>
      </c>
      <c r="R760" s="21">
        <v>6721817210</v>
      </c>
      <c r="S760" s="2">
        <f>S759-S759*T760/360*_xlfn.XLOOKUP('Tether Assets'!A760,'BBG Data'!A:A,'BBG Data'!AB:AB)</f>
        <v>15807159.082810413</v>
      </c>
      <c r="T760" s="2">
        <v>180</v>
      </c>
      <c r="U760" s="21">
        <f t="shared" si="72"/>
        <v>3723727227</v>
      </c>
      <c r="V760" s="2">
        <f t="shared" si="69"/>
        <v>125617560005.82283</v>
      </c>
      <c r="W760" s="25">
        <f t="shared" si="70"/>
        <v>0.10051068538926854</v>
      </c>
      <c r="X760" s="2">
        <f t="shared" si="71"/>
        <v>0.6703912773519719</v>
      </c>
      <c r="Y760" s="13">
        <f>USDT_FinalReserves!G759/USDT_FinalReserves!$F759</f>
        <v>4.8815981528802427E-2</v>
      </c>
      <c r="Z760" s="2">
        <v>126367040465.53709</v>
      </c>
      <c r="AA760" s="2">
        <v>120198309352.32201</v>
      </c>
    </row>
    <row r="761" spans="1:27" s="2" customFormat="1" x14ac:dyDescent="0.3">
      <c r="A761" s="1">
        <v>45592</v>
      </c>
      <c r="B761">
        <v>0</v>
      </c>
      <c r="C761" s="20">
        <v>75353.569013596338</v>
      </c>
      <c r="D761" s="20">
        <f>_xlfn.XLOOKUP(A761,'BBG Data'!A:A,'BBG Data'!B:B)</f>
        <v>67689.070000000007</v>
      </c>
      <c r="E761" s="21">
        <f t="shared" si="67"/>
        <v>5100613007.711154</v>
      </c>
      <c r="F761" s="21">
        <v>1883456.3793849496</v>
      </c>
      <c r="G761">
        <f>_xlfn.XLOOKUP(A761,'BBG Data'!A:A,'BBG Data'!C:C)</f>
        <v>2747.56</v>
      </c>
      <c r="H761" s="2">
        <f t="shared" si="68"/>
        <v>5174909409.7429123</v>
      </c>
      <c r="I761" s="21">
        <v>78413266</v>
      </c>
      <c r="J761" s="2">
        <f>J760-$J$1*J760*_xlfn.XLOOKUP(A761,'BBG Data'!A:A,'BBG Data'!F:F)</f>
        <v>12547493787.11282</v>
      </c>
      <c r="K761" s="2">
        <f>K760-K760*L761/360*_xlfn.XLOOKUP(A761,'BBG Data'!A:A,'BBG Data'!J:J)</f>
        <v>1560995989.0573812</v>
      </c>
      <c r="L761" s="2">
        <v>90</v>
      </c>
      <c r="M761" s="2">
        <f>M760-M760*$M$1*_xlfn.XLOOKUP(A761,'BBG Data'!A:A,'BBG Data'!F:F)</f>
        <v>6441608247.183342</v>
      </c>
      <c r="N761" s="2">
        <f>N760-N760*O761/360*_xlfn.XLOOKUP('Tether Assets'!A761,'BBG Data'!A:A,'BBG Data'!V:V)</f>
        <v>84212916510.141541</v>
      </c>
      <c r="O761">
        <v>90</v>
      </c>
      <c r="P761" s="2">
        <f>P760-P760*Q761/360*_xlfn.XLOOKUP(A761,'BBG Data'!A:A,'BBG Data'!AI:AI)</f>
        <v>77824902.947702333</v>
      </c>
      <c r="Q761" s="2">
        <v>270</v>
      </c>
      <c r="R761" s="21">
        <v>6721817210</v>
      </c>
      <c r="S761" s="2">
        <f>S760-S760*T761/360*_xlfn.XLOOKUP('Tether Assets'!A761,'BBG Data'!A:A,'BBG Data'!AB:AB)</f>
        <v>15807159.082810413</v>
      </c>
      <c r="T761" s="2">
        <v>180</v>
      </c>
      <c r="U761" s="21">
        <f t="shared" si="72"/>
        <v>3723727227</v>
      </c>
      <c r="V761" s="2">
        <f t="shared" si="69"/>
        <v>125656126715.97968</v>
      </c>
      <c r="W761" s="25">
        <f t="shared" si="70"/>
        <v>0.10047983638435025</v>
      </c>
      <c r="X761" s="2">
        <f t="shared" si="71"/>
        <v>0.6701855190912247</v>
      </c>
      <c r="Y761" s="13">
        <f>USDT_FinalReserves!G760/USDT_FinalReserves!$F760</f>
        <v>4.8874693352077954E-2</v>
      </c>
      <c r="Z761" s="2">
        <v>126330884835.3273</v>
      </c>
      <c r="AA761" s="2">
        <v>120156501578.104</v>
      </c>
    </row>
    <row r="762" spans="1:27" s="2" customFormat="1" x14ac:dyDescent="0.3">
      <c r="A762" s="1">
        <v>45593</v>
      </c>
      <c r="B762">
        <v>0</v>
      </c>
      <c r="C762" s="20">
        <v>75353.569013596338</v>
      </c>
      <c r="D762" s="20">
        <f>_xlfn.XLOOKUP(A762,'BBG Data'!A:A,'BBG Data'!B:B)</f>
        <v>69610.570000000007</v>
      </c>
      <c r="E762" s="21">
        <f t="shared" si="67"/>
        <v>5245404890.5707798</v>
      </c>
      <c r="F762" s="21">
        <v>1883456.3793849496</v>
      </c>
      <c r="G762">
        <f>_xlfn.XLOOKUP(A762,'BBG Data'!A:A,'BBG Data'!C:C)</f>
        <v>2742.46</v>
      </c>
      <c r="H762" s="2">
        <f t="shared" si="68"/>
        <v>5165303782.2080488</v>
      </c>
      <c r="I762" s="21">
        <v>78413266</v>
      </c>
      <c r="J762" s="2">
        <f>J761-$J$1*J761*_xlfn.XLOOKUP(A762,'BBG Data'!A:A,'BBG Data'!F:F)</f>
        <v>12547842328.606907</v>
      </c>
      <c r="K762" s="2">
        <f>K761-K761*L762/360*_xlfn.XLOOKUP(A762,'BBG Data'!A:A,'BBG Data'!J:J)</f>
        <v>1567033141.0450604</v>
      </c>
      <c r="L762" s="2">
        <v>90</v>
      </c>
      <c r="M762" s="2">
        <f>M761-M761*$M$1*_xlfn.XLOOKUP(A762,'BBG Data'!A:A,'BBG Data'!F:F)</f>
        <v>6441966114.3081856</v>
      </c>
      <c r="N762" s="2">
        <f>N761-N761*O762/360*_xlfn.XLOOKUP('Tether Assets'!A762,'BBG Data'!A:A,'BBG Data'!V:V)</f>
        <v>84802406925.71254</v>
      </c>
      <c r="O762">
        <v>90</v>
      </c>
      <c r="P762" s="2">
        <f>P761-P761*Q762/360*_xlfn.XLOOKUP(A762,'BBG Data'!A:A,'BBG Data'!AI:AI)</f>
        <v>78904723.476101682</v>
      </c>
      <c r="Q762" s="2">
        <v>270</v>
      </c>
      <c r="R762" s="21">
        <v>6721817210</v>
      </c>
      <c r="S762" s="2">
        <f>S761-S761*T762/360*_xlfn.XLOOKUP('Tether Assets'!A762,'BBG Data'!A:A,'BBG Data'!AB:AB)</f>
        <v>15724171.497625662</v>
      </c>
      <c r="T762" s="2">
        <v>180</v>
      </c>
      <c r="U762" s="21">
        <f t="shared" si="72"/>
        <v>3723727227</v>
      </c>
      <c r="V762" s="2">
        <f t="shared" si="69"/>
        <v>126388543780.42525</v>
      </c>
      <c r="W762" s="25">
        <f t="shared" si="70"/>
        <v>9.9900317045684889E-2</v>
      </c>
      <c r="X762" s="2">
        <f t="shared" si="71"/>
        <v>0.67096593084448952</v>
      </c>
      <c r="Y762" s="13">
        <f>USDT_FinalReserves!G761/USDT_FinalReserves!$F761</f>
        <v>5.4096110968959901E-2</v>
      </c>
      <c r="Z762" s="2">
        <v>127039496283.1712</v>
      </c>
      <c r="AA762" s="2">
        <v>120167153594.79601</v>
      </c>
    </row>
    <row r="763" spans="1:27" s="2" customFormat="1" x14ac:dyDescent="0.3">
      <c r="A763" s="1">
        <v>45594</v>
      </c>
      <c r="B763">
        <v>0</v>
      </c>
      <c r="C763" s="20">
        <v>75353.569013596338</v>
      </c>
      <c r="D763" s="20">
        <f>_xlfn.XLOOKUP(A763,'BBG Data'!A:A,'BBG Data'!B:B)</f>
        <v>72310.41</v>
      </c>
      <c r="E763" s="21">
        <f t="shared" si="67"/>
        <v>5448847470.3364468</v>
      </c>
      <c r="F763" s="21">
        <v>1883456.3793849496</v>
      </c>
      <c r="G763">
        <f>_xlfn.XLOOKUP(A763,'BBG Data'!A:A,'BBG Data'!C:C)</f>
        <v>2774.74</v>
      </c>
      <c r="H763" s="2">
        <f t="shared" si="68"/>
        <v>5226101754.1345949</v>
      </c>
      <c r="I763" s="21">
        <v>78413266</v>
      </c>
      <c r="J763" s="2">
        <f>J762-$J$1*J762*_xlfn.XLOOKUP(A763,'BBG Data'!A:A,'BBG Data'!F:F)</f>
        <v>12547842328.606907</v>
      </c>
      <c r="K763" s="2">
        <f>K762-K762*L763/360*_xlfn.XLOOKUP(A763,'BBG Data'!A:A,'BBG Data'!J:J)</f>
        <v>1568521822.5290532</v>
      </c>
      <c r="L763" s="2">
        <v>90</v>
      </c>
      <c r="M763" s="2">
        <f>M762-M762*$M$1*_xlfn.XLOOKUP(A763,'BBG Data'!A:A,'BBG Data'!F:F)</f>
        <v>6441966114.3081856</v>
      </c>
      <c r="N763" s="2">
        <f>N762-N762*O763/360*_xlfn.XLOOKUP('Tether Assets'!A763,'BBG Data'!A:A,'BBG Data'!V:V)</f>
        <v>85205218358.60968</v>
      </c>
      <c r="O763">
        <v>90</v>
      </c>
      <c r="P763" s="2">
        <f>P762-P762*Q763/360*_xlfn.XLOOKUP(A763,'BBG Data'!A:A,'BBG Data'!AI:AI)</f>
        <v>80177062.142153859</v>
      </c>
      <c r="Q763" s="2">
        <v>270</v>
      </c>
      <c r="R763" s="21">
        <v>6721817210</v>
      </c>
      <c r="S763" s="2">
        <f>S762-S762*T763/360*_xlfn.XLOOKUP('Tether Assets'!A763,'BBG Data'!A:A,'BBG Data'!AB:AB)</f>
        <v>15838957.949558327</v>
      </c>
      <c r="T763" s="2">
        <v>180</v>
      </c>
      <c r="U763" s="21">
        <f t="shared" si="72"/>
        <v>3723727227</v>
      </c>
      <c r="V763" s="2">
        <f t="shared" si="69"/>
        <v>127058471571.61656</v>
      </c>
      <c r="W763" s="25">
        <f t="shared" si="70"/>
        <v>9.9373583189139122E-2</v>
      </c>
      <c r="X763" s="2">
        <f t="shared" si="71"/>
        <v>0.67059848355395746</v>
      </c>
      <c r="Y763" s="13">
        <f>USDT_FinalReserves!G762/USDT_FinalReserves!$F762</f>
        <v>5.3599119502017484E-2</v>
      </c>
      <c r="Z763" s="2">
        <v>127067802960.4077</v>
      </c>
      <c r="AA763" s="2">
        <v>120257080604.674</v>
      </c>
    </row>
    <row r="764" spans="1:27" s="2" customFormat="1" x14ac:dyDescent="0.3">
      <c r="A764" s="1">
        <v>45595</v>
      </c>
      <c r="B764">
        <v>0</v>
      </c>
      <c r="C764" s="20">
        <v>75353.569013596338</v>
      </c>
      <c r="D764" s="20">
        <f>_xlfn.XLOOKUP(A764,'BBG Data'!A:A,'BBG Data'!B:B)</f>
        <v>72834.600000000006</v>
      </c>
      <c r="E764" s="21">
        <f t="shared" si="67"/>
        <v>5488347057.6776838</v>
      </c>
      <c r="F764" s="21">
        <v>1883456.3793849496</v>
      </c>
      <c r="G764">
        <f>_xlfn.XLOOKUP(A764,'BBG Data'!A:A,'BBG Data'!C:C)</f>
        <v>2787.61</v>
      </c>
      <c r="H764" s="2">
        <f t="shared" si="68"/>
        <v>5250341837.7372799</v>
      </c>
      <c r="I764" s="21">
        <v>78413266</v>
      </c>
      <c r="J764" s="2">
        <f>J763-$J$1*J763*_xlfn.XLOOKUP(A764,'BBG Data'!A:A,'BBG Data'!F:F)</f>
        <v>12548190879.782701</v>
      </c>
      <c r="K764" s="2">
        <f>K763-K763*L764/360*_xlfn.XLOOKUP(A764,'BBG Data'!A:A,'BBG Data'!J:J)</f>
        <v>1574133209.3491509</v>
      </c>
      <c r="L764" s="2">
        <v>90</v>
      </c>
      <c r="M764" s="2">
        <f>M763-M763*$M$1*_xlfn.XLOOKUP(A764,'BBG Data'!A:A,'BBG Data'!F:F)</f>
        <v>6442324001.3145361</v>
      </c>
      <c r="N764" s="2">
        <f>N763-N763*O764/360*_xlfn.XLOOKUP('Tether Assets'!A764,'BBG Data'!A:A,'BBG Data'!V:V)</f>
        <v>85546039232.044113</v>
      </c>
      <c r="O764">
        <v>90</v>
      </c>
      <c r="P764" s="2">
        <f>P763-P763*Q764/360*_xlfn.XLOOKUP(A764,'BBG Data'!A:A,'BBG Data'!AI:AI)</f>
        <v>79756132.565907523</v>
      </c>
      <c r="Q764" s="2">
        <v>270</v>
      </c>
      <c r="R764" s="21">
        <v>6721817210</v>
      </c>
      <c r="S764" s="2">
        <f>S763-S763*T764/360*_xlfn.XLOOKUP('Tether Assets'!A764,'BBG Data'!A:A,'BBG Data'!AB:AB)</f>
        <v>15745508.097655933</v>
      </c>
      <c r="T764" s="2">
        <v>180</v>
      </c>
      <c r="U764" s="21">
        <f t="shared" si="72"/>
        <v>3723727227</v>
      </c>
      <c r="V764" s="2">
        <f t="shared" si="69"/>
        <v>127468835561.56902</v>
      </c>
      <c r="W764" s="25">
        <f t="shared" si="70"/>
        <v>9.9056401434560029E-2</v>
      </c>
      <c r="X764" s="2">
        <f t="shared" si="71"/>
        <v>0.67111336551532497</v>
      </c>
      <c r="Y764" s="13">
        <f>USDT_FinalReserves!G763/USDT_FinalReserves!$F763</f>
        <v>5.1645606237811219E-2</v>
      </c>
      <c r="Z764" s="2">
        <v>126833491882.46439</v>
      </c>
      <c r="AA764" s="2">
        <v>120283099302.936</v>
      </c>
    </row>
    <row r="765" spans="1:27" s="2" customFormat="1" x14ac:dyDescent="0.3">
      <c r="A765" s="1">
        <v>45596</v>
      </c>
      <c r="B765">
        <v>0</v>
      </c>
      <c r="C765" s="20">
        <v>75353.569013596338</v>
      </c>
      <c r="D765" s="20">
        <f>_xlfn.XLOOKUP(A765,'BBG Data'!A:A,'BBG Data'!B:B)</f>
        <v>69937.509999999995</v>
      </c>
      <c r="E765" s="21">
        <f t="shared" si="67"/>
        <v>5270040986.4240837</v>
      </c>
      <c r="F765" s="21">
        <v>1883456.3793849496</v>
      </c>
      <c r="G765">
        <f>_xlfn.XLOOKUP(A765,'BBG Data'!A:A,'BBG Data'!C:C)</f>
        <v>2743.97</v>
      </c>
      <c r="H765" s="2">
        <f t="shared" si="68"/>
        <v>5168147801.3409195</v>
      </c>
      <c r="I765" s="21">
        <v>78413266</v>
      </c>
      <c r="J765" s="2">
        <f>J764-$J$1*J764*_xlfn.XLOOKUP(A765,'BBG Data'!A:A,'BBG Data'!F:F)</f>
        <v>12545053832.062756</v>
      </c>
      <c r="K765" s="2">
        <f>K764-K764*L765/360*_xlfn.XLOOKUP(A765,'BBG Data'!A:A,'BBG Data'!J:J)</f>
        <v>1578784772.9827776</v>
      </c>
      <c r="L765" s="2">
        <v>90</v>
      </c>
      <c r="M765" s="2">
        <f>M764-M764*$M$1*_xlfn.XLOOKUP(A765,'BBG Data'!A:A,'BBG Data'!F:F)</f>
        <v>6439102839.313879</v>
      </c>
      <c r="N765" s="2">
        <f>N764-N764*O765/360*_xlfn.XLOOKUP('Tether Assets'!A765,'BBG Data'!A:A,'BBG Data'!V:V)</f>
        <v>86209021036.092453</v>
      </c>
      <c r="O765">
        <v>90</v>
      </c>
      <c r="P765" s="2">
        <f>P764-P764*Q765/360*_xlfn.XLOOKUP(A765,'BBG Data'!A:A,'BBG Data'!AI:AI)</f>
        <v>80653389.057274014</v>
      </c>
      <c r="Q765" s="2">
        <v>270</v>
      </c>
      <c r="R765" s="21">
        <v>6721817210</v>
      </c>
      <c r="S765" s="2">
        <f>S764-S764*T765/360*_xlfn.XLOOKUP('Tether Assets'!A765,'BBG Data'!A:A,'BBG Data'!AB:AB)</f>
        <v>15784084.592495192</v>
      </c>
      <c r="T765" s="2">
        <v>180</v>
      </c>
      <c r="U765" s="21">
        <f t="shared" si="72"/>
        <v>3723727227</v>
      </c>
      <c r="V765" s="2">
        <f t="shared" si="69"/>
        <v>127830546444.86662</v>
      </c>
      <c r="W765" s="25">
        <f t="shared" si="70"/>
        <v>9.8751569551548957E-2</v>
      </c>
      <c r="X765" s="2">
        <f t="shared" si="71"/>
        <v>0.67440078630403455</v>
      </c>
      <c r="Y765" s="13">
        <f>USDT_FinalReserves!G764/USDT_FinalReserves!$F764</f>
        <v>5.1274823958750763E-2</v>
      </c>
      <c r="Z765" s="2">
        <v>126886720895.92047</v>
      </c>
      <c r="AA765" s="2">
        <v>120380626619.27901</v>
      </c>
    </row>
    <row r="766" spans="1:27" s="2" customFormat="1" x14ac:dyDescent="0.3">
      <c r="A766" s="1">
        <v>45597</v>
      </c>
      <c r="B766">
        <v>0</v>
      </c>
      <c r="C766" s="20">
        <v>75353.569013596338</v>
      </c>
      <c r="D766" s="20">
        <f>_xlfn.XLOOKUP(A766,'BBG Data'!A:A,'BBG Data'!B:B)</f>
        <v>69195.41</v>
      </c>
      <c r="E766" s="21">
        <f t="shared" si="67"/>
        <v>5214121102.8590946</v>
      </c>
      <c r="F766" s="21">
        <v>1883456.3793849496</v>
      </c>
      <c r="G766">
        <f>_xlfn.XLOOKUP(A766,'BBG Data'!A:A,'BBG Data'!C:C)</f>
        <v>2736.53</v>
      </c>
      <c r="H766" s="2">
        <f t="shared" si="68"/>
        <v>5154134885.8782969</v>
      </c>
      <c r="I766" s="21">
        <v>78413266</v>
      </c>
      <c r="J766" s="2">
        <f>J765-$J$1*J765*_xlfn.XLOOKUP(A766,'BBG Data'!A:A,'BBG Data'!F:F)</f>
        <v>12546447726.932985</v>
      </c>
      <c r="K766" s="2">
        <f>K765-K765*L766/360*_xlfn.XLOOKUP(A766,'BBG Data'!A:A,'BBG Data'!J:J)</f>
        <v>1580738519.1393437</v>
      </c>
      <c r="L766" s="2">
        <v>90</v>
      </c>
      <c r="M766" s="2">
        <f>M765-M765*$M$1*_xlfn.XLOOKUP(A766,'BBG Data'!A:A,'BBG Data'!F:F)</f>
        <v>6440533751.0559492</v>
      </c>
      <c r="N766" s="2">
        <f>N765-N765*O766/360*_xlfn.XLOOKUP('Tether Assets'!A766,'BBG Data'!A:A,'BBG Data'!V:V)</f>
        <v>86898693204.381195</v>
      </c>
      <c r="O766">
        <v>90</v>
      </c>
      <c r="P766" s="2">
        <f>P765-P765*Q766/360*_xlfn.XLOOKUP(A766,'BBG Data'!A:A,'BBG Data'!AI:AI)</f>
        <v>81107064.370721191</v>
      </c>
      <c r="Q766" s="2">
        <v>270</v>
      </c>
      <c r="R766" s="21">
        <v>6721817210</v>
      </c>
      <c r="S766" s="2">
        <f>S765-S765*T766/360*_xlfn.XLOOKUP('Tether Assets'!A766,'BBG Data'!A:A,'BBG Data'!AB:AB)</f>
        <v>15668071.57074035</v>
      </c>
      <c r="T766" s="2">
        <v>180</v>
      </c>
      <c r="U766" s="21">
        <f t="shared" si="72"/>
        <v>3723727227</v>
      </c>
      <c r="V766" s="2">
        <f t="shared" si="69"/>
        <v>128455402029.18834</v>
      </c>
      <c r="W766" s="25">
        <f t="shared" si="70"/>
        <v>9.8282055822489237E-2</v>
      </c>
      <c r="X766" s="2">
        <f t="shared" si="71"/>
        <v>0.67648920817386571</v>
      </c>
      <c r="Y766" s="13">
        <f>USDT_FinalReserves!G765/USDT_FinalReserves!$F765</f>
        <v>5.3210734957978865E-2</v>
      </c>
      <c r="Z766" s="2">
        <v>127071823457.00793</v>
      </c>
      <c r="AA766" s="2">
        <v>120310238338.41</v>
      </c>
    </row>
    <row r="767" spans="1:27" s="2" customFormat="1" x14ac:dyDescent="0.3">
      <c r="A767" s="1">
        <v>45598</v>
      </c>
      <c r="B767">
        <v>0</v>
      </c>
      <c r="C767" s="20">
        <v>75353.569013596338</v>
      </c>
      <c r="D767" s="20">
        <f>_xlfn.XLOOKUP(A767,'BBG Data'!A:A,'BBG Data'!B:B)</f>
        <v>69514.850000000006</v>
      </c>
      <c r="E767" s="21">
        <f t="shared" si="67"/>
        <v>5238192046.9447975</v>
      </c>
      <c r="F767" s="21">
        <v>1883456.3793849496</v>
      </c>
      <c r="G767">
        <f>_xlfn.XLOOKUP(A767,'BBG Data'!A:A,'BBG Data'!C:C)</f>
        <v>2736.53</v>
      </c>
      <c r="H767" s="2">
        <f t="shared" si="68"/>
        <v>5154134885.8782969</v>
      </c>
      <c r="I767" s="21">
        <v>78413266</v>
      </c>
      <c r="J767" s="2">
        <f>J766-$J$1*J766*_xlfn.XLOOKUP(A767,'BBG Data'!A:A,'BBG Data'!F:F)</f>
        <v>12546447726.932985</v>
      </c>
      <c r="K767" s="2">
        <f>K766-K766*L767/360*_xlfn.XLOOKUP(A767,'BBG Data'!A:A,'BBG Data'!J:J)</f>
        <v>1580738519.1393437</v>
      </c>
      <c r="L767" s="2">
        <v>90</v>
      </c>
      <c r="M767" s="2">
        <f>M766-M766*$M$1*_xlfn.XLOOKUP(A767,'BBG Data'!A:A,'BBG Data'!F:F)</f>
        <v>6440533751.0559492</v>
      </c>
      <c r="N767" s="2">
        <f>N766-N766*O767/360*_xlfn.XLOOKUP('Tether Assets'!A767,'BBG Data'!A:A,'BBG Data'!V:V)</f>
        <v>86898693204.381195</v>
      </c>
      <c r="O767">
        <v>90</v>
      </c>
      <c r="P767" s="2">
        <f>P766-P766*Q767/360*_xlfn.XLOOKUP(A767,'BBG Data'!A:A,'BBG Data'!AI:AI)</f>
        <v>81107064.370721191</v>
      </c>
      <c r="Q767" s="2">
        <v>270</v>
      </c>
      <c r="R767" s="21">
        <v>6721817210</v>
      </c>
      <c r="S767" s="2">
        <f>S766-S766*T767/360*_xlfn.XLOOKUP('Tether Assets'!A767,'BBG Data'!A:A,'BBG Data'!AB:AB)</f>
        <v>15668071.57074035</v>
      </c>
      <c r="T767" s="2">
        <v>180</v>
      </c>
      <c r="U767" s="21">
        <f t="shared" si="72"/>
        <v>3723727227</v>
      </c>
      <c r="V767" s="2">
        <f t="shared" si="69"/>
        <v>128479472973.27403</v>
      </c>
      <c r="W767" s="25">
        <f t="shared" si="70"/>
        <v>9.8263642438502039E-2</v>
      </c>
      <c r="X767" s="2">
        <f t="shared" si="71"/>
        <v>0.67636246626305541</v>
      </c>
      <c r="Y767" s="13">
        <f>USDT_FinalReserves!G766/USDT_FinalReserves!$F766</f>
        <v>4.8760932202843665E-2</v>
      </c>
      <c r="Z767" s="2">
        <v>126676769622.36435</v>
      </c>
      <c r="AA767" s="2">
        <v>120499892247.133</v>
      </c>
    </row>
    <row r="768" spans="1:27" s="2" customFormat="1" x14ac:dyDescent="0.3">
      <c r="A768" s="1">
        <v>45599</v>
      </c>
      <c r="B768">
        <v>0</v>
      </c>
      <c r="C768" s="20">
        <v>75353.569013596338</v>
      </c>
      <c r="D768" s="20">
        <f>_xlfn.XLOOKUP(A768,'BBG Data'!A:A,'BBG Data'!B:B)</f>
        <v>69114.12</v>
      </c>
      <c r="E768" s="21">
        <f t="shared" si="67"/>
        <v>5207995611.2339783</v>
      </c>
      <c r="F768" s="21">
        <v>1883456.3793849496</v>
      </c>
      <c r="G768">
        <f>_xlfn.XLOOKUP(A768,'BBG Data'!A:A,'BBG Data'!C:C)</f>
        <v>2736.53</v>
      </c>
      <c r="H768" s="2">
        <f t="shared" si="68"/>
        <v>5154134885.8782969</v>
      </c>
      <c r="I768" s="21">
        <v>78413266</v>
      </c>
      <c r="J768" s="2">
        <f>J767-$J$1*J767*_xlfn.XLOOKUP(A768,'BBG Data'!A:A,'BBG Data'!F:F)</f>
        <v>12546447726.932985</v>
      </c>
      <c r="K768" s="2">
        <f>K767-K767*L768/360*_xlfn.XLOOKUP(A768,'BBG Data'!A:A,'BBG Data'!J:J)</f>
        <v>1580738519.1393437</v>
      </c>
      <c r="L768" s="2">
        <v>90</v>
      </c>
      <c r="M768" s="2">
        <f>M767-M767*$M$1*_xlfn.XLOOKUP(A768,'BBG Data'!A:A,'BBG Data'!F:F)</f>
        <v>6440533751.0559492</v>
      </c>
      <c r="N768" s="2">
        <f>N767-N767*O768/360*_xlfn.XLOOKUP('Tether Assets'!A768,'BBG Data'!A:A,'BBG Data'!V:V)</f>
        <v>86898693204.381195</v>
      </c>
      <c r="O768">
        <v>90</v>
      </c>
      <c r="P768" s="2">
        <f>P767-P767*Q768/360*_xlfn.XLOOKUP(A768,'BBG Data'!A:A,'BBG Data'!AI:AI)</f>
        <v>81107064.370721191</v>
      </c>
      <c r="Q768" s="2">
        <v>270</v>
      </c>
      <c r="R768" s="21">
        <v>6721817210</v>
      </c>
      <c r="S768" s="2">
        <f>S767-S767*T768/360*_xlfn.XLOOKUP('Tether Assets'!A768,'BBG Data'!A:A,'BBG Data'!AB:AB)</f>
        <v>15668071.57074035</v>
      </c>
      <c r="T768" s="2">
        <v>180</v>
      </c>
      <c r="U768" s="21">
        <f t="shared" si="72"/>
        <v>3723727227</v>
      </c>
      <c r="V768" s="2">
        <f t="shared" si="69"/>
        <v>128449276537.56322</v>
      </c>
      <c r="W768" s="25">
        <f t="shared" si="70"/>
        <v>9.8286742699099747E-2</v>
      </c>
      <c r="X768" s="2">
        <f t="shared" si="71"/>
        <v>0.67652146860452633</v>
      </c>
      <c r="Y768" s="13">
        <f>USDT_FinalReserves!G767/USDT_FinalReserves!$F767</f>
        <v>4.83590183593747E-2</v>
      </c>
      <c r="Z768" s="2">
        <v>126709614948.40839</v>
      </c>
      <c r="AA768" s="2">
        <v>120582062352.80901</v>
      </c>
    </row>
    <row r="769" spans="1:27" s="2" customFormat="1" x14ac:dyDescent="0.3">
      <c r="A769" s="1">
        <v>45600</v>
      </c>
      <c r="B769">
        <v>0</v>
      </c>
      <c r="C769" s="20">
        <v>75353.569013596338</v>
      </c>
      <c r="D769" s="20">
        <f>_xlfn.XLOOKUP(A769,'BBG Data'!A:A,'BBG Data'!B:B)</f>
        <v>67086.009999999995</v>
      </c>
      <c r="E769" s="21">
        <f t="shared" si="67"/>
        <v>5055170284.381814</v>
      </c>
      <c r="F769" s="21">
        <v>1883456.3793849496</v>
      </c>
      <c r="G769">
        <f>_xlfn.XLOOKUP(A769,'BBG Data'!A:A,'BBG Data'!C:C)</f>
        <v>2736.78</v>
      </c>
      <c r="H769" s="2">
        <f t="shared" si="68"/>
        <v>5154605749.9731426</v>
      </c>
      <c r="I769" s="21">
        <v>78413266</v>
      </c>
      <c r="J769" s="2">
        <f>J768-$J$1*J768*_xlfn.XLOOKUP(A769,'BBG Data'!A:A,'BBG Data'!F:F)</f>
        <v>12547841776.680422</v>
      </c>
      <c r="K769" s="2">
        <f>K768-K768*L769/360*_xlfn.XLOOKUP(A769,'BBG Data'!A:A,'BBG Data'!J:J)</f>
        <v>1589689451.0039701</v>
      </c>
      <c r="L769" s="2">
        <v>90</v>
      </c>
      <c r="M769" s="2">
        <f>M768-M768*$M$1*_xlfn.XLOOKUP(A769,'BBG Data'!A:A,'BBG Data'!F:F)</f>
        <v>6441964980.7784061</v>
      </c>
      <c r="N769" s="2">
        <f>N768-N768*O769/360*_xlfn.XLOOKUP('Tether Assets'!A769,'BBG Data'!A:A,'BBG Data'!V:V)</f>
        <v>86659721798.069138</v>
      </c>
      <c r="O769">
        <v>90</v>
      </c>
      <c r="P769" s="2">
        <f>P768-P768*Q769/360*_xlfn.XLOOKUP(A769,'BBG Data'!A:A,'BBG Data'!AI:AI)</f>
        <v>82566991.52939412</v>
      </c>
      <c r="Q769" s="2">
        <v>270</v>
      </c>
      <c r="R769" s="21">
        <v>6721817210</v>
      </c>
      <c r="S769" s="2">
        <f>S768-S768*T769/360*_xlfn.XLOOKUP('Tether Assets'!A769,'BBG Data'!A:A,'BBG Data'!AB:AB)</f>
        <v>15869406.290424367</v>
      </c>
      <c r="T769" s="2">
        <v>180</v>
      </c>
      <c r="U769" s="21">
        <f t="shared" si="72"/>
        <v>3723727227</v>
      </c>
      <c r="V769" s="2">
        <f t="shared" si="69"/>
        <v>128071388141.70673</v>
      </c>
      <c r="W769" s="25">
        <f t="shared" si="70"/>
        <v>9.8587633240219824E-2</v>
      </c>
      <c r="X769" s="2">
        <f t="shared" si="71"/>
        <v>0.67665169446108475</v>
      </c>
      <c r="Y769" s="13">
        <f>USDT_FinalReserves!G768/USDT_FinalReserves!$F768</f>
        <v>4.5775422781139045E-2</v>
      </c>
      <c r="Z769" s="2">
        <v>126342063841.14297</v>
      </c>
      <c r="AA769" s="2">
        <v>120558702453.77299</v>
      </c>
    </row>
    <row r="770" spans="1:27" s="2" customFormat="1" x14ac:dyDescent="0.3">
      <c r="A770" s="1">
        <v>45601</v>
      </c>
      <c r="B770">
        <v>0</v>
      </c>
      <c r="C770" s="20">
        <v>75353.569013596338</v>
      </c>
      <c r="D770" s="20">
        <f>_xlfn.XLOOKUP(A770,'BBG Data'!A:A,'BBG Data'!B:B)</f>
        <v>69162.789999999994</v>
      </c>
      <c r="E770" s="21">
        <f t="shared" si="67"/>
        <v>5211663069.43787</v>
      </c>
      <c r="F770" s="21">
        <v>1883456.3793849496</v>
      </c>
      <c r="G770">
        <f>_xlfn.XLOOKUP(A770,'BBG Data'!A:A,'BBG Data'!C:C)</f>
        <v>2743.99</v>
      </c>
      <c r="H770" s="2">
        <f t="shared" si="68"/>
        <v>5168185470.4685078</v>
      </c>
      <c r="I770" s="21">
        <v>78413266</v>
      </c>
      <c r="J770" s="2">
        <f>J769-$J$1*J769*_xlfn.XLOOKUP(A770,'BBG Data'!A:A,'BBG Data'!F:F)</f>
        <v>12547841776.680422</v>
      </c>
      <c r="K770" s="2">
        <f>K769-K769*L770/360*_xlfn.XLOOKUP(A770,'BBG Data'!A:A,'BBG Data'!J:J)</f>
        <v>1593258303.8214741</v>
      </c>
      <c r="L770" s="2">
        <v>90</v>
      </c>
      <c r="M770" s="2">
        <f>M769-M769*$M$1*_xlfn.XLOOKUP(A770,'BBG Data'!A:A,'BBG Data'!F:F)</f>
        <v>6441964980.7784061</v>
      </c>
      <c r="N770" s="2">
        <f>N769-N769*O770/360*_xlfn.XLOOKUP('Tether Assets'!A770,'BBG Data'!A:A,'BBG Data'!V:V)</f>
        <v>86486402354.472992</v>
      </c>
      <c r="O770">
        <v>90</v>
      </c>
      <c r="P770" s="2">
        <f>P769-P769*Q770/360*_xlfn.XLOOKUP(A770,'BBG Data'!A:A,'BBG Data'!AI:AI)</f>
        <v>82536028.907570615</v>
      </c>
      <c r="Q770" s="2">
        <v>270</v>
      </c>
      <c r="R770" s="21">
        <v>6721817210</v>
      </c>
      <c r="S770" s="2">
        <f>S769-S769*T770/360*_xlfn.XLOOKUP('Tether Assets'!A770,'BBG Data'!A:A,'BBG Data'!AB:AB)</f>
        <v>15967796.609424995</v>
      </c>
      <c r="T770" s="2">
        <v>180</v>
      </c>
      <c r="U770" s="21">
        <f t="shared" si="72"/>
        <v>3723727227</v>
      </c>
      <c r="V770" s="2">
        <f t="shared" si="69"/>
        <v>128071777484.17667</v>
      </c>
      <c r="W770" s="25">
        <f t="shared" si="70"/>
        <v>9.8587333530530577E-2</v>
      </c>
      <c r="X770" s="2">
        <f t="shared" si="71"/>
        <v>0.67529633814255785</v>
      </c>
      <c r="Y770" s="13">
        <f>USDT_FinalReserves!G769/USDT_FinalReserves!$F769</f>
        <v>4.8585574177288586E-2</v>
      </c>
      <c r="Z770" s="2">
        <v>126715813710.19096</v>
      </c>
      <c r="AA770" s="2">
        <v>120559253143.739</v>
      </c>
    </row>
    <row r="771" spans="1:27" s="2" customFormat="1" x14ac:dyDescent="0.3">
      <c r="A771" s="1">
        <v>45602</v>
      </c>
      <c r="B771">
        <v>0</v>
      </c>
      <c r="C771" s="20">
        <v>75353.569013596338</v>
      </c>
      <c r="D771" s="20">
        <f>_xlfn.XLOOKUP(A771,'BBG Data'!A:A,'BBG Data'!B:B)</f>
        <v>75959.320000000007</v>
      </c>
      <c r="E771" s="21">
        <f t="shared" si="67"/>
        <v>5723805861.845849</v>
      </c>
      <c r="F771" s="21">
        <v>1883456.3793849496</v>
      </c>
      <c r="G771">
        <f>_xlfn.XLOOKUP(A771,'BBG Data'!A:A,'BBG Data'!C:C)</f>
        <v>2659.06</v>
      </c>
      <c r="H771" s="2">
        <f t="shared" si="68"/>
        <v>5008223520.1673441</v>
      </c>
      <c r="I771" s="21">
        <v>78413266</v>
      </c>
      <c r="J771" s="2">
        <f>J770-$J$1*J770*_xlfn.XLOOKUP(A771,'BBG Data'!A:A,'BBG Data'!F:F)</f>
        <v>12548190327.840885</v>
      </c>
      <c r="K771" s="2">
        <f>K770-K770*L771/360*_xlfn.XLOOKUP(A771,'BBG Data'!A:A,'BBG Data'!J:J)</f>
        <v>1593417629.6518562</v>
      </c>
      <c r="L771" s="2">
        <v>90</v>
      </c>
      <c r="M771" s="2">
        <f>M770-M770*$M$1*_xlfn.XLOOKUP(A771,'BBG Data'!A:A,'BBG Data'!F:F)</f>
        <v>6442322867.7217827</v>
      </c>
      <c r="N771" s="2">
        <f>N770-N770*O771/360*_xlfn.XLOOKUP('Tether Assets'!A771,'BBG Data'!A:A,'BBG Data'!V:V)</f>
        <v>86378294351.529907</v>
      </c>
      <c r="O771">
        <v>90</v>
      </c>
      <c r="P771" s="2">
        <f>P770-P770*Q771/360*_xlfn.XLOOKUP(A771,'BBG Data'!A:A,'BBG Data'!AI:AI)</f>
        <v>79998046.018662795</v>
      </c>
      <c r="Q771" s="2">
        <v>270</v>
      </c>
      <c r="R771" s="21">
        <v>6721817210</v>
      </c>
      <c r="S771" s="2">
        <f>S770-S770*T771/360*_xlfn.XLOOKUP('Tether Assets'!A771,'BBG Data'!A:A,'BBG Data'!AB:AB)</f>
        <v>15752231.355197757</v>
      </c>
      <c r="T771" s="2">
        <v>180</v>
      </c>
      <c r="U771" s="21">
        <f t="shared" si="72"/>
        <v>3723727227</v>
      </c>
      <c r="V771" s="2">
        <f t="shared" si="69"/>
        <v>128313962539.13148</v>
      </c>
      <c r="W771" s="25">
        <f t="shared" si="70"/>
        <v>9.8403972131950887E-2</v>
      </c>
      <c r="X771" s="2">
        <f t="shared" si="71"/>
        <v>0.67317922884025505</v>
      </c>
      <c r="Y771" s="13">
        <f>USDT_FinalReserves!G770/USDT_FinalReserves!$F770</f>
        <v>5.0378426048447354E-2</v>
      </c>
      <c r="Z771" s="2">
        <v>126887689724.39687</v>
      </c>
      <c r="AA771" s="2">
        <v>120495287631.158</v>
      </c>
    </row>
    <row r="772" spans="1:27" s="2" customFormat="1" x14ac:dyDescent="0.3">
      <c r="A772" s="1">
        <v>45603</v>
      </c>
      <c r="B772">
        <v>0</v>
      </c>
      <c r="C772" s="20">
        <v>75353.569013596338</v>
      </c>
      <c r="D772" s="20">
        <f>_xlfn.XLOOKUP(A772,'BBG Data'!A:A,'BBG Data'!B:B)</f>
        <v>75959.78</v>
      </c>
      <c r="E772" s="21">
        <f t="shared" ref="E772:E835" si="73">C772*D772</f>
        <v>5723840524.4875946</v>
      </c>
      <c r="F772" s="21">
        <v>1883456.3793849496</v>
      </c>
      <c r="G772">
        <f>_xlfn.XLOOKUP(A772,'BBG Data'!A:A,'BBG Data'!C:C)</f>
        <v>2706.71</v>
      </c>
      <c r="H772" s="2">
        <f t="shared" ref="H772:H835" si="74">G772*F772</f>
        <v>5097970216.6450367</v>
      </c>
      <c r="I772" s="21">
        <v>78413266</v>
      </c>
      <c r="J772" s="2">
        <f>J771-$J$1*J771*_xlfn.XLOOKUP(A772,'BBG Data'!A:A,'BBG Data'!F:F)</f>
        <v>12547841766.998446</v>
      </c>
      <c r="K772" s="2">
        <f>K771-K771*L772/360*_xlfn.XLOOKUP(A772,'BBG Data'!A:A,'BBG Data'!J:J)</f>
        <v>1593668592.9285264</v>
      </c>
      <c r="L772" s="2">
        <v>90</v>
      </c>
      <c r="M772" s="2">
        <f>M771-M771*$M$1*_xlfn.XLOOKUP(A772,'BBG Data'!A:A,'BBG Data'!F:F)</f>
        <v>6441964960.8957977</v>
      </c>
      <c r="N772" s="2">
        <f>N771-N771*O772/360*_xlfn.XLOOKUP('Tether Assets'!A772,'BBG Data'!A:A,'BBG Data'!V:V)</f>
        <v>86335105204.354141</v>
      </c>
      <c r="O772">
        <v>90</v>
      </c>
      <c r="P772" s="2">
        <f>P771-P771*Q772/360*_xlfn.XLOOKUP(A772,'BBG Data'!A:A,'BBG Data'!AI:AI)</f>
        <v>82127993.993909687</v>
      </c>
      <c r="Q772" s="2">
        <v>270</v>
      </c>
      <c r="R772" s="21">
        <v>6721817210</v>
      </c>
      <c r="S772" s="2">
        <f>S771-S771*T772/360*_xlfn.XLOOKUP('Tether Assets'!A772,'BBG Data'!A:A,'BBG Data'!AB:AB)</f>
        <v>16116107.899502831</v>
      </c>
      <c r="T772" s="2">
        <v>180</v>
      </c>
      <c r="U772" s="21">
        <f t="shared" si="72"/>
        <v>3723727227</v>
      </c>
      <c r="V772" s="2">
        <f t="shared" ref="V772:V835" si="75">U772+S772+R772+P772+N772+M772+K772+J772+I772+H772+E772+B772</f>
        <v>128362593071.20296</v>
      </c>
      <c r="W772" s="25">
        <f t="shared" ref="W772:W835" si="76">(I772+J772)/V772</f>
        <v>9.8363976068905373E-2</v>
      </c>
      <c r="X772" s="2">
        <f t="shared" ref="X772:X835" si="77">N772/V772</f>
        <v>0.67258773088561641</v>
      </c>
      <c r="Y772" s="13">
        <f>USDT_FinalReserves!G771/USDT_FinalReserves!$F771</f>
        <v>4.8943128983559521E-2</v>
      </c>
      <c r="Z772" s="2">
        <v>126773894793.01157</v>
      </c>
      <c r="AA772" s="2">
        <v>120569183708.409</v>
      </c>
    </row>
    <row r="773" spans="1:27" s="2" customFormat="1" x14ac:dyDescent="0.3">
      <c r="A773" s="1">
        <v>45604</v>
      </c>
      <c r="B773">
        <v>0</v>
      </c>
      <c r="C773" s="20">
        <v>75353.569013596338</v>
      </c>
      <c r="D773" s="20">
        <f>_xlfn.XLOOKUP(A773,'BBG Data'!A:A,'BBG Data'!B:B)</f>
        <v>76529.919999999998</v>
      </c>
      <c r="E773" s="21">
        <f t="shared" si="73"/>
        <v>5766802608.3250065</v>
      </c>
      <c r="F773" s="21">
        <v>1883456.3793849496</v>
      </c>
      <c r="G773">
        <f>_xlfn.XLOOKUP(A773,'BBG Data'!A:A,'BBG Data'!C:C)</f>
        <v>2684.77</v>
      </c>
      <c r="H773" s="2">
        <f t="shared" si="74"/>
        <v>5056647183.6813307</v>
      </c>
      <c r="I773" s="21">
        <v>78413266</v>
      </c>
      <c r="J773" s="2">
        <f>J772-$J$1*J772*_xlfn.XLOOKUP(A773,'BBG Data'!A:A,'BBG Data'!F:F)</f>
        <v>12555509892.522722</v>
      </c>
      <c r="K773" s="2">
        <f>K772-K772*L773/360*_xlfn.XLOOKUP(A773,'BBG Data'!A:A,'BBG Data'!J:J)</f>
        <v>1595843950.557874</v>
      </c>
      <c r="L773" s="2">
        <v>90</v>
      </c>
      <c r="M773" s="2">
        <f>M772-M772*$M$1*_xlfn.XLOOKUP(A773,'BBG Data'!A:A,'BBG Data'!F:F)</f>
        <v>6449838473.6257811</v>
      </c>
      <c r="N773" s="2">
        <f>N772-N772*O773/360*_xlfn.XLOOKUP('Tether Assets'!A773,'BBG Data'!A:A,'BBG Data'!V:V)</f>
        <v>86529359191.063919</v>
      </c>
      <c r="O773">
        <v>90</v>
      </c>
      <c r="P773" s="2">
        <f>P772-P772*Q773/360*_xlfn.XLOOKUP(A773,'BBG Data'!A:A,'BBG Data'!AI:AI)</f>
        <v>79910538.156074151</v>
      </c>
      <c r="Q773" s="2">
        <v>270</v>
      </c>
      <c r="R773" s="21">
        <v>6721817210</v>
      </c>
      <c r="S773" s="2">
        <f>S772-S772*T773/360*_xlfn.XLOOKUP('Tether Assets'!A773,'BBG Data'!A:A,'BBG Data'!AB:AB)</f>
        <v>15928355.242473617</v>
      </c>
      <c r="T773" s="2">
        <v>180</v>
      </c>
      <c r="U773" s="21">
        <f t="shared" si="72"/>
        <v>3723727227</v>
      </c>
      <c r="V773" s="2">
        <f t="shared" si="75"/>
        <v>128573797896.17519</v>
      </c>
      <c r="W773" s="25">
        <f t="shared" si="76"/>
        <v>9.8262036007715658E-2</v>
      </c>
      <c r="X773" s="2">
        <f t="shared" si="77"/>
        <v>0.67299372505848643</v>
      </c>
      <c r="Y773" s="13">
        <f>USDT_FinalReserves!G772/USDT_FinalReserves!$F772</f>
        <v>5.014555025528887E-2</v>
      </c>
      <c r="Z773" s="2">
        <v>127826166558.59285</v>
      </c>
      <c r="AA773" s="2">
        <v>121416253099.48801</v>
      </c>
    </row>
    <row r="774" spans="1:27" s="2" customFormat="1" x14ac:dyDescent="0.3">
      <c r="A774" s="1">
        <v>45605</v>
      </c>
      <c r="B774">
        <v>0</v>
      </c>
      <c r="C774" s="20">
        <v>75353.569013596338</v>
      </c>
      <c r="D774" s="20">
        <f>_xlfn.XLOOKUP(A774,'BBG Data'!A:A,'BBG Data'!B:B)</f>
        <v>76469.289999999994</v>
      </c>
      <c r="E774" s="21">
        <f t="shared" si="73"/>
        <v>5762233921.4357119</v>
      </c>
      <c r="F774" s="21">
        <v>1883456.3793849496</v>
      </c>
      <c r="G774">
        <f>_xlfn.XLOOKUP(A774,'BBG Data'!A:A,'BBG Data'!C:C)</f>
        <v>2684.77</v>
      </c>
      <c r="H774" s="2">
        <f t="shared" si="74"/>
        <v>5056647183.6813307</v>
      </c>
      <c r="I774" s="21">
        <v>78413266</v>
      </c>
      <c r="J774" s="2">
        <f>J773-$J$1*J773*_xlfn.XLOOKUP(A774,'BBG Data'!A:A,'BBG Data'!F:F)</f>
        <v>12555509892.522722</v>
      </c>
      <c r="K774" s="2">
        <f>K773-K773*L774/360*_xlfn.XLOOKUP(A774,'BBG Data'!A:A,'BBG Data'!J:J)</f>
        <v>1595843950.557874</v>
      </c>
      <c r="L774" s="2">
        <v>90</v>
      </c>
      <c r="M774" s="2">
        <f>M773-M773*$M$1*_xlfn.XLOOKUP(A774,'BBG Data'!A:A,'BBG Data'!F:F)</f>
        <v>6449838473.6257811</v>
      </c>
      <c r="N774" s="2">
        <f>N773-N773*O774/360*_xlfn.XLOOKUP('Tether Assets'!A774,'BBG Data'!A:A,'BBG Data'!V:V)</f>
        <v>86529359191.063919</v>
      </c>
      <c r="O774">
        <v>90</v>
      </c>
      <c r="P774" s="2">
        <f>P773-P773*Q774/360*_xlfn.XLOOKUP(A774,'BBG Data'!A:A,'BBG Data'!AI:AI)</f>
        <v>79910538.156074151</v>
      </c>
      <c r="Q774" s="2">
        <v>270</v>
      </c>
      <c r="R774" s="21">
        <v>6721817210</v>
      </c>
      <c r="S774" s="2">
        <f>S773-S773*T774/360*_xlfn.XLOOKUP('Tether Assets'!A774,'BBG Data'!A:A,'BBG Data'!AB:AB)</f>
        <v>15928355.242473617</v>
      </c>
      <c r="T774" s="2">
        <v>180</v>
      </c>
      <c r="U774" s="21">
        <f t="shared" si="72"/>
        <v>3723727227</v>
      </c>
      <c r="V774" s="2">
        <f t="shared" si="75"/>
        <v>128569229209.28589</v>
      </c>
      <c r="W774" s="25">
        <f t="shared" si="76"/>
        <v>9.8265527733367164E-2</v>
      </c>
      <c r="X774" s="2">
        <f t="shared" si="77"/>
        <v>0.67301763978230611</v>
      </c>
      <c r="Y774" s="13">
        <f>USDT_FinalReserves!G773/USDT_FinalReserves!$F773</f>
        <v>4.8548873375509984E-2</v>
      </c>
      <c r="Z774" s="2">
        <v>128332232925.98405</v>
      </c>
      <c r="AA774" s="2">
        <v>122101847599.664</v>
      </c>
    </row>
    <row r="775" spans="1:27" s="2" customFormat="1" x14ac:dyDescent="0.3">
      <c r="A775" s="1">
        <v>45606</v>
      </c>
      <c r="B775">
        <v>0</v>
      </c>
      <c r="C775" s="20">
        <v>75353.569013596338</v>
      </c>
      <c r="D775" s="20">
        <f>_xlfn.XLOOKUP(A775,'BBG Data'!A:A,'BBG Data'!B:B)</f>
        <v>79927.89</v>
      </c>
      <c r="E775" s="21">
        <f t="shared" si="73"/>
        <v>6022851775.2261362</v>
      </c>
      <c r="F775" s="21">
        <v>1883456.3793849496</v>
      </c>
      <c r="G775">
        <f>_xlfn.XLOOKUP(A775,'BBG Data'!A:A,'BBG Data'!C:C)</f>
        <v>2684.77</v>
      </c>
      <c r="H775" s="2">
        <f t="shared" si="74"/>
        <v>5056647183.6813307</v>
      </c>
      <c r="I775" s="21">
        <v>78413266</v>
      </c>
      <c r="J775" s="2">
        <f>J774-$J$1*J774*_xlfn.XLOOKUP(A775,'BBG Data'!A:A,'BBG Data'!F:F)</f>
        <v>12555509892.522722</v>
      </c>
      <c r="K775" s="2">
        <f>K774-K774*L775/360*_xlfn.XLOOKUP(A775,'BBG Data'!A:A,'BBG Data'!J:J)</f>
        <v>1595843950.557874</v>
      </c>
      <c r="L775" s="2">
        <v>90</v>
      </c>
      <c r="M775" s="2">
        <f>M774-M774*$M$1*_xlfn.XLOOKUP(A775,'BBG Data'!A:A,'BBG Data'!F:F)</f>
        <v>6449838473.6257811</v>
      </c>
      <c r="N775" s="2">
        <f>N774-N774*O775/360*_xlfn.XLOOKUP('Tether Assets'!A775,'BBG Data'!A:A,'BBG Data'!V:V)</f>
        <v>86529359191.063919</v>
      </c>
      <c r="O775">
        <v>90</v>
      </c>
      <c r="P775" s="2">
        <f>P774-P774*Q775/360*_xlfn.XLOOKUP(A775,'BBG Data'!A:A,'BBG Data'!AI:AI)</f>
        <v>79910538.156074151</v>
      </c>
      <c r="Q775" s="2">
        <v>270</v>
      </c>
      <c r="R775" s="21">
        <v>6721817210</v>
      </c>
      <c r="S775" s="2">
        <f>S774-S774*T775/360*_xlfn.XLOOKUP('Tether Assets'!A775,'BBG Data'!A:A,'BBG Data'!AB:AB)</f>
        <v>15928355.242473617</v>
      </c>
      <c r="T775" s="2">
        <v>180</v>
      </c>
      <c r="U775" s="21">
        <f t="shared" si="72"/>
        <v>3723727227</v>
      </c>
      <c r="V775" s="2">
        <f t="shared" si="75"/>
        <v>128829847063.07631</v>
      </c>
      <c r="W775" s="25">
        <f t="shared" si="76"/>
        <v>9.8066740328714624E-2</v>
      </c>
      <c r="X775" s="2">
        <f t="shared" si="77"/>
        <v>0.67165615083512697</v>
      </c>
      <c r="Y775" s="13">
        <f>USDT_FinalReserves!G774/USDT_FinalReserves!$F774</f>
        <v>5.0507362686698483E-2</v>
      </c>
      <c r="Z775" s="2">
        <v>129666790358.13438</v>
      </c>
      <c r="AA775" s="2">
        <v>123117662749.09599</v>
      </c>
    </row>
    <row r="776" spans="1:27" s="2" customFormat="1" x14ac:dyDescent="0.3">
      <c r="A776" s="1">
        <v>45607</v>
      </c>
      <c r="B776">
        <v>0</v>
      </c>
      <c r="C776" s="20">
        <v>75353.569013596338</v>
      </c>
      <c r="D776" s="20">
        <f>_xlfn.XLOOKUP(A776,'BBG Data'!A:A,'BBG Data'!B:B)</f>
        <v>88014.53</v>
      </c>
      <c r="E776" s="21">
        <f t="shared" si="73"/>
        <v>6632208960.554245</v>
      </c>
      <c r="F776" s="21">
        <v>1883456.3793849496</v>
      </c>
      <c r="G776">
        <f>_xlfn.XLOOKUP(A776,'BBG Data'!A:A,'BBG Data'!C:C)</f>
        <v>2618.8200000000002</v>
      </c>
      <c r="H776" s="2">
        <f t="shared" si="74"/>
        <v>4932433235.4608936</v>
      </c>
      <c r="I776" s="21">
        <v>78413266</v>
      </c>
      <c r="J776" s="2">
        <f>J775-$J$1*J775*_xlfn.XLOOKUP(A776,'BBG Data'!A:A,'BBG Data'!F:F)</f>
        <v>12555509892.522722</v>
      </c>
      <c r="K776" s="2">
        <f>K775-K775*L776/360*_xlfn.XLOOKUP(A776,'BBG Data'!A:A,'BBG Data'!J:J)</f>
        <v>1595843950.557874</v>
      </c>
      <c r="L776" s="2">
        <v>90</v>
      </c>
      <c r="M776" s="2">
        <f>M775-M775*$M$1*_xlfn.XLOOKUP(A776,'BBG Data'!A:A,'BBG Data'!F:F)</f>
        <v>6449838473.6257811</v>
      </c>
      <c r="N776" s="2">
        <f>N775-N775*O776/360*_xlfn.XLOOKUP('Tether Assets'!A776,'BBG Data'!A:A,'BBG Data'!V:V)</f>
        <v>86529359191.063919</v>
      </c>
      <c r="O776">
        <v>90</v>
      </c>
      <c r="P776" s="2">
        <f>P775-P775*Q776/360*_xlfn.XLOOKUP(A776,'BBG Data'!A:A,'BBG Data'!AI:AI)</f>
        <v>79910538.156074151</v>
      </c>
      <c r="Q776" s="2">
        <v>270</v>
      </c>
      <c r="R776" s="21">
        <v>6721817210</v>
      </c>
      <c r="S776" s="2">
        <f>S775-S775*T776/360*_xlfn.XLOOKUP('Tether Assets'!A776,'BBG Data'!A:A,'BBG Data'!AB:AB)</f>
        <v>15928355.242473617</v>
      </c>
      <c r="T776" s="2">
        <v>180</v>
      </c>
      <c r="U776" s="21">
        <f t="shared" si="72"/>
        <v>3723727227</v>
      </c>
      <c r="V776" s="2">
        <f t="shared" si="75"/>
        <v>129314990300.18398</v>
      </c>
      <c r="W776" s="25">
        <f t="shared" si="76"/>
        <v>9.7698829263298079E-2</v>
      </c>
      <c r="X776" s="2">
        <f t="shared" si="77"/>
        <v>0.66913633902921787</v>
      </c>
      <c r="Y776" s="13">
        <f>USDT_FinalReserves!G775/USDT_FinalReserves!$F775</f>
        <v>5.215205671376888E-2</v>
      </c>
      <c r="Z776" s="2">
        <v>130090450250.66121</v>
      </c>
      <c r="AA776" s="2">
        <v>123305965711.269</v>
      </c>
    </row>
    <row r="777" spans="1:27" s="2" customFormat="1" x14ac:dyDescent="0.3">
      <c r="A777" s="1">
        <v>45608</v>
      </c>
      <c r="B777">
        <v>0</v>
      </c>
      <c r="C777" s="20">
        <v>75353.569013596338</v>
      </c>
      <c r="D777" s="20">
        <f>_xlfn.XLOOKUP(A777,'BBG Data'!A:A,'BBG Data'!B:B)</f>
        <v>88320.23</v>
      </c>
      <c r="E777" s="21">
        <f t="shared" si="73"/>
        <v>6655244546.6017017</v>
      </c>
      <c r="F777" s="21">
        <v>1883456.3793849496</v>
      </c>
      <c r="G777">
        <f>_xlfn.XLOOKUP(A777,'BBG Data'!A:A,'BBG Data'!C:C)</f>
        <v>2598.39</v>
      </c>
      <c r="H777" s="2">
        <f t="shared" si="74"/>
        <v>4893954221.6300592</v>
      </c>
      <c r="I777" s="21">
        <v>78413266</v>
      </c>
      <c r="J777" s="2">
        <f>J776-$J$1*J776*_xlfn.XLOOKUP(A777,'BBG Data'!A:A,'BBG Data'!F:F)</f>
        <v>12555509892.522722</v>
      </c>
      <c r="K777" s="2">
        <f>K776-K776*L777/360*_xlfn.XLOOKUP(A777,'BBG Data'!A:A,'BBG Data'!J:J)</f>
        <v>1595592605.1356611</v>
      </c>
      <c r="L777" s="2">
        <v>90</v>
      </c>
      <c r="M777" s="2">
        <f>M776-M776*$M$1*_xlfn.XLOOKUP(A777,'BBG Data'!A:A,'BBG Data'!F:F)</f>
        <v>6449838473.6257811</v>
      </c>
      <c r="N777" s="2">
        <f>N776-N776*O777/360*_xlfn.XLOOKUP('Tether Assets'!A777,'BBG Data'!A:A,'BBG Data'!V:V)</f>
        <v>86486094511.468399</v>
      </c>
      <c r="O777">
        <v>90</v>
      </c>
      <c r="P777" s="2">
        <f>P776-P776*Q777/360*_xlfn.XLOOKUP(A777,'BBG Data'!A:A,'BBG Data'!AI:AI)</f>
        <v>77333423.300540745</v>
      </c>
      <c r="Q777" s="2">
        <v>270</v>
      </c>
      <c r="R777" s="21">
        <v>6721817210</v>
      </c>
      <c r="S777" s="2">
        <f>S776-S776*T777/360*_xlfn.XLOOKUP('Tether Assets'!A777,'BBG Data'!A:A,'BBG Data'!AB:AB)</f>
        <v>15671112.305307673</v>
      </c>
      <c r="T777" s="2">
        <v>180</v>
      </c>
      <c r="U777" s="21">
        <f t="shared" si="72"/>
        <v>3723727227</v>
      </c>
      <c r="V777" s="2">
        <f t="shared" si="75"/>
        <v>129253196489.59018</v>
      </c>
      <c r="W777" s="25">
        <f t="shared" si="76"/>
        <v>9.7745537454002038E-2</v>
      </c>
      <c r="X777" s="2">
        <f t="shared" si="77"/>
        <v>0.66912151389953312</v>
      </c>
      <c r="Y777" s="13">
        <f>USDT_FinalReserves!G776/USDT_FinalReserves!$F776</f>
        <v>4.8127824988908163E-2</v>
      </c>
      <c r="Z777" s="2">
        <v>129680658340.08606</v>
      </c>
      <c r="AA777" s="2">
        <v>123439410311.048</v>
      </c>
    </row>
    <row r="778" spans="1:27" s="2" customFormat="1" x14ac:dyDescent="0.3">
      <c r="A778" s="1">
        <v>45609</v>
      </c>
      <c r="B778">
        <v>0</v>
      </c>
      <c r="C778" s="20">
        <v>75353.569013596338</v>
      </c>
      <c r="D778" s="20">
        <f>_xlfn.XLOOKUP(A778,'BBG Data'!A:A,'BBG Data'!B:B)</f>
        <v>88633.919999999998</v>
      </c>
      <c r="E778" s="21">
        <f t="shared" si="73"/>
        <v>6678882207.6655769</v>
      </c>
      <c r="F778" s="21">
        <v>1883456.3793849496</v>
      </c>
      <c r="G778">
        <f>_xlfn.XLOOKUP(A778,'BBG Data'!A:A,'BBG Data'!C:C)</f>
        <v>2572.98</v>
      </c>
      <c r="H778" s="2">
        <f t="shared" si="74"/>
        <v>4846095595.0298872</v>
      </c>
      <c r="I778" s="21">
        <v>78413266</v>
      </c>
      <c r="J778" s="2">
        <f>J777-$J$1*J777*_xlfn.XLOOKUP(A778,'BBG Data'!A:A,'BBG Data'!F:F)</f>
        <v>12555858656.686403</v>
      </c>
      <c r="K778" s="2">
        <f>K777-K777*L778/360*_xlfn.XLOOKUP(A778,'BBG Data'!A:A,'BBG Data'!J:J)</f>
        <v>1592935943.4481101</v>
      </c>
      <c r="L778" s="2">
        <v>90</v>
      </c>
      <c r="M778" s="2">
        <f>M777-M777*$M$1*_xlfn.XLOOKUP(A778,'BBG Data'!A:A,'BBG Data'!F:F)</f>
        <v>6450196797.9854269</v>
      </c>
      <c r="N778" s="2">
        <f>N777-N777*O778/360*_xlfn.XLOOKUP('Tether Assets'!A778,'BBG Data'!A:A,'BBG Data'!V:V)</f>
        <v>87242847838.443756</v>
      </c>
      <c r="O778">
        <v>90</v>
      </c>
      <c r="P778" s="2">
        <f>P777-P777*Q778/360*_xlfn.XLOOKUP(A778,'BBG Data'!A:A,'BBG Data'!AI:AI)</f>
        <v>80320426.775524125</v>
      </c>
      <c r="Q778" s="2">
        <v>270</v>
      </c>
      <c r="R778" s="21">
        <v>6721817210</v>
      </c>
      <c r="S778" s="2">
        <f>S777-S777*T778/360*_xlfn.XLOOKUP('Tether Assets'!A778,'BBG Data'!A:A,'BBG Data'!AB:AB)</f>
        <v>15827039.872745482</v>
      </c>
      <c r="T778" s="2">
        <v>180</v>
      </c>
      <c r="U778" s="21">
        <f t="shared" si="72"/>
        <v>3723727227</v>
      </c>
      <c r="V778" s="2">
        <f t="shared" si="75"/>
        <v>129986922208.90742</v>
      </c>
      <c r="W778" s="25">
        <f t="shared" si="76"/>
        <v>9.7196484907776617E-2</v>
      </c>
      <c r="X778" s="2">
        <f t="shared" si="77"/>
        <v>0.67116634778252637</v>
      </c>
      <c r="Y778" s="13">
        <f>USDT_FinalReserves!G777/USDT_FinalReserves!$F777</f>
        <v>5.3953063289768705E-2</v>
      </c>
      <c r="Z778" s="2">
        <v>131273237471.03246</v>
      </c>
      <c r="AA778" s="2">
        <v>124190644181.505</v>
      </c>
    </row>
    <row r="779" spans="1:27" s="2" customFormat="1" x14ac:dyDescent="0.3">
      <c r="A779" s="1">
        <v>45610</v>
      </c>
      <c r="B779">
        <v>0</v>
      </c>
      <c r="C779" s="20">
        <v>75353.569013596338</v>
      </c>
      <c r="D779" s="20">
        <f>_xlfn.XLOOKUP(A779,'BBG Data'!A:A,'BBG Data'!B:B)</f>
        <v>88213.6</v>
      </c>
      <c r="E779" s="21">
        <f t="shared" si="73"/>
        <v>6647209595.5377827</v>
      </c>
      <c r="F779" s="21">
        <v>1883456.3793849496</v>
      </c>
      <c r="G779">
        <f>_xlfn.XLOOKUP(A779,'BBG Data'!A:A,'BBG Data'!C:C)</f>
        <v>2564.85</v>
      </c>
      <c r="H779" s="2">
        <f t="shared" si="74"/>
        <v>4830783094.6654873</v>
      </c>
      <c r="I779" s="21">
        <v>78413266</v>
      </c>
      <c r="J779" s="2">
        <f>J778-$J$1*J778*_xlfn.XLOOKUP(A779,'BBG Data'!A:A,'BBG Data'!F:F)</f>
        <v>12556207430.537977</v>
      </c>
      <c r="K779" s="2">
        <f>K778-K778*L779/360*_xlfn.XLOOKUP(A779,'BBG Data'!A:A,'BBG Data'!J:J)</f>
        <v>1608096711.2898777</v>
      </c>
      <c r="L779" s="2">
        <v>90</v>
      </c>
      <c r="M779" s="2">
        <f>M778-M778*$M$1*_xlfn.XLOOKUP(A779,'BBG Data'!A:A,'BBG Data'!F:F)</f>
        <v>6450555142.2519817</v>
      </c>
      <c r="N779" s="2">
        <f>N778-N778*O779/360*_xlfn.XLOOKUP('Tether Assets'!A779,'BBG Data'!A:A,'BBG Data'!V:V)</f>
        <v>86610337191.615036</v>
      </c>
      <c r="O779">
        <v>90</v>
      </c>
      <c r="P779" s="2">
        <f>P778-P778*Q779/360*_xlfn.XLOOKUP(A779,'BBG Data'!A:A,'BBG Data'!AI:AI)</f>
        <v>76916848.690911308</v>
      </c>
      <c r="Q779" s="2">
        <v>270</v>
      </c>
      <c r="R779" s="21">
        <v>6721817210</v>
      </c>
      <c r="S779" s="2">
        <f>S778-S778*T779/360*_xlfn.XLOOKUP('Tether Assets'!A779,'BBG Data'!A:A,'BBG Data'!AB:AB)</f>
        <v>15563519.658864273</v>
      </c>
      <c r="T779" s="2">
        <v>180</v>
      </c>
      <c r="U779" s="21">
        <f t="shared" si="72"/>
        <v>3723727227</v>
      </c>
      <c r="V779" s="2">
        <f t="shared" si="75"/>
        <v>129319627237.24791</v>
      </c>
      <c r="W779" s="25">
        <f t="shared" si="76"/>
        <v>9.7700720041194414E-2</v>
      </c>
      <c r="X779" s="2">
        <f t="shared" si="77"/>
        <v>0.6697385311258357</v>
      </c>
      <c r="Y779" s="13">
        <f>USDT_FinalReserves!G778/USDT_FinalReserves!$F778</f>
        <v>4.3673326575697863E-2</v>
      </c>
      <c r="Z779" s="2">
        <v>131158300632.80505</v>
      </c>
      <c r="AA779" s="2">
        <v>125430181336.155</v>
      </c>
    </row>
    <row r="780" spans="1:27" s="2" customFormat="1" x14ac:dyDescent="0.3">
      <c r="A780" s="1">
        <v>45611</v>
      </c>
      <c r="B780">
        <v>0</v>
      </c>
      <c r="C780" s="20">
        <v>75353.569013596338</v>
      </c>
      <c r="D780" s="20">
        <f>_xlfn.XLOOKUP(A780,'BBG Data'!A:A,'BBG Data'!B:B)</f>
        <v>91740.37</v>
      </c>
      <c r="E780" s="21">
        <f t="shared" si="73"/>
        <v>6912964302.1278629</v>
      </c>
      <c r="F780" s="21">
        <v>1883456.3793849496</v>
      </c>
      <c r="G780">
        <f>_xlfn.XLOOKUP(A780,'BBG Data'!A:A,'BBG Data'!C:C)</f>
        <v>2563.25</v>
      </c>
      <c r="H780" s="2">
        <f t="shared" si="74"/>
        <v>4827769564.4584723</v>
      </c>
      <c r="I780" s="21">
        <v>78413266</v>
      </c>
      <c r="J780" s="2">
        <f>J779-$J$1*J779*_xlfn.XLOOKUP(A780,'BBG Data'!A:A,'BBG Data'!F:F)</f>
        <v>12556556214.077715</v>
      </c>
      <c r="K780" s="2">
        <f>K779-K779*L780/360*_xlfn.XLOOKUP(A780,'BBG Data'!A:A,'BBG Data'!J:J)</f>
        <v>1605789092.5091765</v>
      </c>
      <c r="L780" s="2">
        <v>90</v>
      </c>
      <c r="M780" s="2">
        <f>M779-M779*$M$1*_xlfn.XLOOKUP(A780,'BBG Data'!A:A,'BBG Data'!F:F)</f>
        <v>6450913506.4265509</v>
      </c>
      <c r="N780" s="2">
        <f>N779-N779*O780/360*_xlfn.XLOOKUP('Tether Assets'!A780,'BBG Data'!A:A,'BBG Data'!V:V)</f>
        <v>87216609551.956329</v>
      </c>
      <c r="O780">
        <v>90</v>
      </c>
      <c r="P780" s="2">
        <f>P779-P779*Q780/360*_xlfn.XLOOKUP(A780,'BBG Data'!A:A,'BBG Data'!AI:AI)</f>
        <v>78301351.967347711</v>
      </c>
      <c r="Q780" s="2">
        <v>270</v>
      </c>
      <c r="R780" s="21">
        <v>6721817210</v>
      </c>
      <c r="S780" s="2">
        <f>S779-S779*T780/360*_xlfn.XLOOKUP('Tether Assets'!A780,'BBG Data'!A:A,'BBG Data'!AB:AB)</f>
        <v>15688027.816135187</v>
      </c>
      <c r="T780" s="2">
        <v>180</v>
      </c>
      <c r="U780" s="21">
        <f t="shared" si="72"/>
        <v>3723727227</v>
      </c>
      <c r="V780" s="2">
        <f t="shared" si="75"/>
        <v>130188549314.33957</v>
      </c>
      <c r="W780" s="25">
        <f t="shared" si="76"/>
        <v>9.7051311706152027E-2</v>
      </c>
      <c r="X780" s="2">
        <f t="shared" si="77"/>
        <v>0.66992535066484449</v>
      </c>
      <c r="Y780" s="13">
        <f>USDT_FinalReserves!G779/USDT_FinalReserves!$F779</f>
        <v>5.493276037022219E-2</v>
      </c>
      <c r="Z780" s="2">
        <v>133888766667.72577</v>
      </c>
      <c r="AA780" s="2">
        <v>126533887132.103</v>
      </c>
    </row>
    <row r="781" spans="1:27" s="2" customFormat="1" x14ac:dyDescent="0.3">
      <c r="A781" s="1">
        <v>45612</v>
      </c>
      <c r="B781">
        <v>0</v>
      </c>
      <c r="C781" s="20">
        <v>75353.569013596338</v>
      </c>
      <c r="D781" s="20">
        <f>_xlfn.XLOOKUP(A781,'BBG Data'!A:A,'BBG Data'!B:B)</f>
        <v>91047.96</v>
      </c>
      <c r="E781" s="21">
        <f t="shared" si="73"/>
        <v>6860788737.4071589</v>
      </c>
      <c r="F781" s="21">
        <v>1883456.3793849496</v>
      </c>
      <c r="G781">
        <f>_xlfn.XLOOKUP(A781,'BBG Data'!A:A,'BBG Data'!C:C)</f>
        <v>2563.25</v>
      </c>
      <c r="H781" s="2">
        <f t="shared" si="74"/>
        <v>4827769564.4584723</v>
      </c>
      <c r="I781" s="21">
        <v>78413266</v>
      </c>
      <c r="J781" s="2">
        <f>J780-$J$1*J780*_xlfn.XLOOKUP(A781,'BBG Data'!A:A,'BBG Data'!F:F)</f>
        <v>12556556214.077715</v>
      </c>
      <c r="K781" s="2">
        <f>K780-K780*L781/360*_xlfn.XLOOKUP(A781,'BBG Data'!A:A,'BBG Data'!J:J)</f>
        <v>1605789092.5091765</v>
      </c>
      <c r="L781" s="2">
        <v>90</v>
      </c>
      <c r="M781" s="2">
        <f>M780-M780*$M$1*_xlfn.XLOOKUP(A781,'BBG Data'!A:A,'BBG Data'!F:F)</f>
        <v>6450913506.4265509</v>
      </c>
      <c r="N781" s="2">
        <f>N780-N780*O781/360*_xlfn.XLOOKUP('Tether Assets'!A781,'BBG Data'!A:A,'BBG Data'!V:V)</f>
        <v>87216609551.956329</v>
      </c>
      <c r="O781">
        <v>90</v>
      </c>
      <c r="P781" s="2">
        <f>P780-P780*Q781/360*_xlfn.XLOOKUP(A781,'BBG Data'!A:A,'BBG Data'!AI:AI)</f>
        <v>78301351.967347711</v>
      </c>
      <c r="Q781" s="2">
        <v>270</v>
      </c>
      <c r="R781" s="21">
        <v>6721817210</v>
      </c>
      <c r="S781" s="2">
        <f>S780-S780*T781/360*_xlfn.XLOOKUP('Tether Assets'!A781,'BBG Data'!A:A,'BBG Data'!AB:AB)</f>
        <v>15688027.816135187</v>
      </c>
      <c r="T781" s="2">
        <v>180</v>
      </c>
      <c r="U781" s="21">
        <f t="shared" si="72"/>
        <v>3723727227</v>
      </c>
      <c r="V781" s="2">
        <f t="shared" si="75"/>
        <v>130136373749.61887</v>
      </c>
      <c r="W781" s="25">
        <f t="shared" si="76"/>
        <v>9.7090222479898472E-2</v>
      </c>
      <c r="X781" s="2">
        <f t="shared" si="77"/>
        <v>0.67019394377593655</v>
      </c>
      <c r="Y781" s="13">
        <f>USDT_FinalReserves!G780/USDT_FinalReserves!$F780</f>
        <v>4.8201230176431985E-2</v>
      </c>
      <c r="Z781" s="2">
        <v>133590867783.54704</v>
      </c>
      <c r="AA781" s="2">
        <v>127151623616.043</v>
      </c>
    </row>
    <row r="782" spans="1:27" s="2" customFormat="1" x14ac:dyDescent="0.3">
      <c r="A782" s="1">
        <v>45613</v>
      </c>
      <c r="B782">
        <v>0</v>
      </c>
      <c r="C782" s="20">
        <v>75353.569013596338</v>
      </c>
      <c r="D782" s="20">
        <f>_xlfn.XLOOKUP(A782,'BBG Data'!A:A,'BBG Data'!B:B)</f>
        <v>89148.31</v>
      </c>
      <c r="E782" s="21">
        <f t="shared" si="73"/>
        <v>6717643330.0304804</v>
      </c>
      <c r="F782" s="21">
        <v>1883456.3793849496</v>
      </c>
      <c r="G782">
        <f>_xlfn.XLOOKUP(A782,'BBG Data'!A:A,'BBG Data'!C:C)</f>
        <v>2563.25</v>
      </c>
      <c r="H782" s="2">
        <f t="shared" si="74"/>
        <v>4827769564.4584723</v>
      </c>
      <c r="I782" s="21">
        <v>78413266</v>
      </c>
      <c r="J782" s="2">
        <f>J781-$J$1*J781*_xlfn.XLOOKUP(A782,'BBG Data'!A:A,'BBG Data'!F:F)</f>
        <v>12556556214.077715</v>
      </c>
      <c r="K782" s="2">
        <f>K781-K781*L782/360*_xlfn.XLOOKUP(A782,'BBG Data'!A:A,'BBG Data'!J:J)</f>
        <v>1605789092.5091765</v>
      </c>
      <c r="L782" s="2">
        <v>90</v>
      </c>
      <c r="M782" s="2">
        <f>M781-M781*$M$1*_xlfn.XLOOKUP(A782,'BBG Data'!A:A,'BBG Data'!F:F)</f>
        <v>6450913506.4265509</v>
      </c>
      <c r="N782" s="2">
        <f>N781-N781*O782/360*_xlfn.XLOOKUP('Tether Assets'!A782,'BBG Data'!A:A,'BBG Data'!V:V)</f>
        <v>87216609551.956329</v>
      </c>
      <c r="O782">
        <v>90</v>
      </c>
      <c r="P782" s="2">
        <f>P781-P781*Q782/360*_xlfn.XLOOKUP(A782,'BBG Data'!A:A,'BBG Data'!AI:AI)</f>
        <v>78301351.967347711</v>
      </c>
      <c r="Q782" s="2">
        <v>270</v>
      </c>
      <c r="R782" s="21">
        <v>6721817210</v>
      </c>
      <c r="S782" s="2">
        <f>S781-S781*T782/360*_xlfn.XLOOKUP('Tether Assets'!A782,'BBG Data'!A:A,'BBG Data'!AB:AB)</f>
        <v>15688027.816135187</v>
      </c>
      <c r="T782" s="2">
        <v>180</v>
      </c>
      <c r="U782" s="21">
        <f t="shared" si="72"/>
        <v>3723727227</v>
      </c>
      <c r="V782" s="2">
        <f t="shared" si="75"/>
        <v>129993228342.24219</v>
      </c>
      <c r="W782" s="25">
        <f t="shared" si="76"/>
        <v>9.7197135890900066E-2</v>
      </c>
      <c r="X782" s="2">
        <f t="shared" si="77"/>
        <v>0.67093194518052213</v>
      </c>
      <c r="Y782" s="13">
        <f>USDT_FinalReserves!G781/USDT_FinalReserves!$F781</f>
        <v>4.7535004036107366E-2</v>
      </c>
      <c r="Z782" s="2">
        <v>133827014717.78302</v>
      </c>
      <c r="AA782" s="2">
        <v>127465547033.033</v>
      </c>
    </row>
    <row r="783" spans="1:27" s="2" customFormat="1" x14ac:dyDescent="0.3">
      <c r="A783" s="1">
        <v>45614</v>
      </c>
      <c r="B783">
        <v>0</v>
      </c>
      <c r="C783" s="20">
        <v>75353.569013596338</v>
      </c>
      <c r="D783" s="20">
        <f>_xlfn.XLOOKUP(A783,'BBG Data'!A:A,'BBG Data'!B:B)</f>
        <v>91370.51</v>
      </c>
      <c r="E783" s="21">
        <f t="shared" si="73"/>
        <v>6885094031.092494</v>
      </c>
      <c r="F783" s="21">
        <v>1883456.3793849496</v>
      </c>
      <c r="G783">
        <f>_xlfn.XLOOKUP(A783,'BBG Data'!A:A,'BBG Data'!C:C)</f>
        <v>2611.83</v>
      </c>
      <c r="H783" s="2">
        <f t="shared" si="74"/>
        <v>4919267875.3689928</v>
      </c>
      <c r="I783" s="21">
        <v>78413266</v>
      </c>
      <c r="J783" s="2">
        <f>J782-$J$1*J782*_xlfn.XLOOKUP(A783,'BBG Data'!A:A,'BBG Data'!F:F)</f>
        <v>12556556214.077715</v>
      </c>
      <c r="K783" s="2">
        <f>K782-K782*L783/360*_xlfn.XLOOKUP(A783,'BBG Data'!A:A,'BBG Data'!J:J)</f>
        <v>1593797862.4608643</v>
      </c>
      <c r="L783" s="2">
        <v>90</v>
      </c>
      <c r="M783" s="2">
        <f>M782-M782*$M$1*_xlfn.XLOOKUP(A783,'BBG Data'!A:A,'BBG Data'!F:F)</f>
        <v>6450913506.4265509</v>
      </c>
      <c r="N783" s="2">
        <f>N782-N782*O783/360*_xlfn.XLOOKUP('Tether Assets'!A783,'BBG Data'!A:A,'BBG Data'!V:V)</f>
        <v>86889547266.136505</v>
      </c>
      <c r="O783">
        <v>90</v>
      </c>
      <c r="P783" s="2">
        <f>P782-P782*Q783/360*_xlfn.XLOOKUP(A783,'BBG Data'!A:A,'BBG Data'!AI:AI)</f>
        <v>78154536.932408914</v>
      </c>
      <c r="Q783" s="2">
        <v>270</v>
      </c>
      <c r="R783" s="21">
        <v>6721817210</v>
      </c>
      <c r="S783" s="2">
        <f>S782-S782*T783/360*_xlfn.XLOOKUP('Tether Assets'!A783,'BBG Data'!A:A,'BBG Data'!AB:AB)</f>
        <v>15870793.34019316</v>
      </c>
      <c r="T783" s="2">
        <v>180</v>
      </c>
      <c r="U783" s="21">
        <f t="shared" si="72"/>
        <v>3723727227</v>
      </c>
      <c r="V783" s="2">
        <f t="shared" si="75"/>
        <v>129913159788.83571</v>
      </c>
      <c r="W783" s="25">
        <f t="shared" si="76"/>
        <v>9.7257040784897608E-2</v>
      </c>
      <c r="X783" s="2">
        <f t="shared" si="77"/>
        <v>0.66882791094735183</v>
      </c>
      <c r="Y783" s="13">
        <f>USDT_FinalReserves!G782/USDT_FinalReserves!$F782</f>
        <v>4.7996300838478514E-2</v>
      </c>
      <c r="Z783" s="2">
        <v>134035495352.9045</v>
      </c>
      <c r="AA783" s="2">
        <v>127602287394.912</v>
      </c>
    </row>
    <row r="784" spans="1:27" s="2" customFormat="1" x14ac:dyDescent="0.3">
      <c r="A784" s="1">
        <v>45615</v>
      </c>
      <c r="B784">
        <v>0</v>
      </c>
      <c r="C784" s="20">
        <v>75353.569013596338</v>
      </c>
      <c r="D784" s="20">
        <f>_xlfn.XLOOKUP(A784,'BBG Data'!A:A,'BBG Data'!B:B)</f>
        <v>92306.2</v>
      </c>
      <c r="E784" s="21">
        <f t="shared" si="73"/>
        <v>6955601612.0828257</v>
      </c>
      <c r="F784" s="21">
        <v>1883456.3793849496</v>
      </c>
      <c r="G784">
        <f>_xlfn.XLOOKUP(A784,'BBG Data'!A:A,'BBG Data'!C:C)</f>
        <v>2632.08</v>
      </c>
      <c r="H784" s="2">
        <f t="shared" si="74"/>
        <v>4957407867.0515375</v>
      </c>
      <c r="I784" s="21">
        <v>78413266</v>
      </c>
      <c r="J784" s="2">
        <f>J783-$J$1*J783*_xlfn.XLOOKUP(A784,'BBG Data'!A:A,'BBG Data'!F:F)</f>
        <v>12556556214.077715</v>
      </c>
      <c r="K784" s="2">
        <f>K783-K783*L784/360*_xlfn.XLOOKUP(A784,'BBG Data'!A:A,'BBG Data'!J:J)</f>
        <v>1594140529.0012934</v>
      </c>
      <c r="L784" s="2">
        <v>90</v>
      </c>
      <c r="M784" s="2">
        <f>M783-M783*$M$1*_xlfn.XLOOKUP(A784,'BBG Data'!A:A,'BBG Data'!F:F)</f>
        <v>6450913506.4265509</v>
      </c>
      <c r="N784" s="2">
        <f>N783-N783*O784/360*_xlfn.XLOOKUP('Tether Assets'!A784,'BBG Data'!A:A,'BBG Data'!V:V)</f>
        <v>86737490558.420776</v>
      </c>
      <c r="O784">
        <v>90</v>
      </c>
      <c r="P784" s="2">
        <f>P783-P783*Q784/360*_xlfn.XLOOKUP(A784,'BBG Data'!A:A,'BBG Data'!AI:AI)</f>
        <v>77949381.272961408</v>
      </c>
      <c r="Q784" s="2">
        <v>270</v>
      </c>
      <c r="R784" s="21">
        <v>6721817210</v>
      </c>
      <c r="S784" s="2">
        <f>S783-S783*T784/360*_xlfn.XLOOKUP('Tether Assets'!A784,'BBG Data'!A:A,'BBG Data'!AB:AB)</f>
        <v>15850954.848517915</v>
      </c>
      <c r="T784" s="2">
        <v>180</v>
      </c>
      <c r="U784" s="21">
        <f t="shared" si="72"/>
        <v>3723727227</v>
      </c>
      <c r="V784" s="2">
        <f t="shared" si="75"/>
        <v>129869868326.18217</v>
      </c>
      <c r="W784" s="25">
        <f t="shared" si="76"/>
        <v>9.7289460926714935E-2</v>
      </c>
      <c r="X784" s="2">
        <f t="shared" si="77"/>
        <v>0.66788002233566768</v>
      </c>
      <c r="Y784" s="13">
        <f>USDT_FinalReserves!G783/USDT_FinalReserves!$F783</f>
        <v>4.8265531694053933E-2</v>
      </c>
      <c r="Z784" s="2">
        <v>134047270968.29782</v>
      </c>
      <c r="AA784" s="2">
        <v>127577408162.87601</v>
      </c>
    </row>
    <row r="785" spans="1:27" s="2" customFormat="1" x14ac:dyDescent="0.3">
      <c r="A785" s="1">
        <v>45616</v>
      </c>
      <c r="B785">
        <v>0</v>
      </c>
      <c r="C785" s="20">
        <v>75353.569013596338</v>
      </c>
      <c r="D785" s="20">
        <f>_xlfn.XLOOKUP(A785,'BBG Data'!A:A,'BBG Data'!B:B)</f>
        <v>94463.65</v>
      </c>
      <c r="E785" s="21">
        <f t="shared" si="73"/>
        <v>7118173169.5512094</v>
      </c>
      <c r="F785" s="21">
        <v>1883456.3793849496</v>
      </c>
      <c r="G785">
        <f>_xlfn.XLOOKUP(A785,'BBG Data'!A:A,'BBG Data'!C:C)</f>
        <v>2650.6</v>
      </c>
      <c r="H785" s="2">
        <f t="shared" si="74"/>
        <v>4992289479.1977472</v>
      </c>
      <c r="I785" s="21">
        <v>78413266</v>
      </c>
      <c r="J785" s="2">
        <f>J784-$J$1*J784*_xlfn.XLOOKUP(A785,'BBG Data'!A:A,'BBG Data'!F:F)</f>
        <v>12556905007.305883</v>
      </c>
      <c r="K785" s="2">
        <f>K784-K784*L785/360*_xlfn.XLOOKUP(A785,'BBG Data'!A:A,'BBG Data'!J:J)</f>
        <v>1596671227.0910828</v>
      </c>
      <c r="L785" s="2">
        <v>90</v>
      </c>
      <c r="M785" s="2">
        <f>M784-M784*$M$1*_xlfn.XLOOKUP(A785,'BBG Data'!A:A,'BBG Data'!F:F)</f>
        <v>6451271890.5102415</v>
      </c>
      <c r="N785" s="2">
        <f>N784-N784*O785/360*_xlfn.XLOOKUP('Tether Assets'!A785,'BBG Data'!A:A,'BBG Data'!V:V)</f>
        <v>86433909341.466293</v>
      </c>
      <c r="O785">
        <v>90</v>
      </c>
      <c r="P785" s="2">
        <f>P784-P784*Q785/360*_xlfn.XLOOKUP(A785,'BBG Data'!A:A,'BBG Data'!AI:AI)</f>
        <v>77013988.697685823</v>
      </c>
      <c r="Q785" s="2">
        <v>270</v>
      </c>
      <c r="R785" s="21">
        <v>6721817210</v>
      </c>
      <c r="S785" s="2">
        <f>S784-S784*T785/360*_xlfn.XLOOKUP('Tether Assets'!A785,'BBG Data'!A:A,'BBG Data'!AB:AB)</f>
        <v>15660743.3903357</v>
      </c>
      <c r="T785" s="2">
        <v>180</v>
      </c>
      <c r="U785" s="21">
        <f t="shared" si="72"/>
        <v>3723727227</v>
      </c>
      <c r="V785" s="2">
        <f t="shared" si="75"/>
        <v>129765852550.21048</v>
      </c>
      <c r="W785" s="25">
        <f t="shared" si="76"/>
        <v>9.7370132627278672E-2</v>
      </c>
      <c r="X785" s="2">
        <f t="shared" si="77"/>
        <v>0.66607591783841824</v>
      </c>
      <c r="Y785" s="13">
        <f>USDT_FinalReserves!G784/USDT_FinalReserves!$F784</f>
        <v>4.7820058938266262E-2</v>
      </c>
      <c r="Z785" s="2">
        <v>134746745270.64899</v>
      </c>
      <c r="AA785" s="2">
        <v>128303147970.067</v>
      </c>
    </row>
    <row r="786" spans="1:27" s="2" customFormat="1" x14ac:dyDescent="0.3">
      <c r="A786" s="1">
        <v>45617</v>
      </c>
      <c r="B786">
        <v>0</v>
      </c>
      <c r="C786" s="20">
        <v>75353.569013596338</v>
      </c>
      <c r="D786" s="20">
        <f>_xlfn.XLOOKUP(A786,'BBG Data'!A:A,'BBG Data'!B:B)</f>
        <v>98084.99</v>
      </c>
      <c r="E786" s="21">
        <f t="shared" si="73"/>
        <v>7391054063.1629066</v>
      </c>
      <c r="F786" s="21">
        <v>1883456.3793849496</v>
      </c>
      <c r="G786">
        <f>_xlfn.XLOOKUP(A786,'BBG Data'!A:A,'BBG Data'!C:C)</f>
        <v>2669.72</v>
      </c>
      <c r="H786" s="2">
        <f t="shared" si="74"/>
        <v>5028301165.171587</v>
      </c>
      <c r="I786" s="21">
        <v>78413266</v>
      </c>
      <c r="J786" s="2">
        <f>J785-$J$1*J785*_xlfn.XLOOKUP(A786,'BBG Data'!A:A,'BBG Data'!F:F)</f>
        <v>12556556204.389013</v>
      </c>
      <c r="K786" s="2">
        <f>K785-K785*L786/360*_xlfn.XLOOKUP(A786,'BBG Data'!A:A,'BBG Data'!J:J)</f>
        <v>1593857094.053335</v>
      </c>
      <c r="L786" s="2">
        <v>90</v>
      </c>
      <c r="M786" s="2">
        <f>M785-M785*$M$1*_xlfn.XLOOKUP(A786,'BBG Data'!A:A,'BBG Data'!F:F)</f>
        <v>6450913486.516324</v>
      </c>
      <c r="N786" s="2">
        <f>N785-N785*O786/360*_xlfn.XLOOKUP('Tether Assets'!A786,'BBG Data'!A:A,'BBG Data'!V:V)</f>
        <v>86261041522.783356</v>
      </c>
      <c r="O786">
        <v>90</v>
      </c>
      <c r="P786" s="2">
        <f>P785-P785*Q786/360*_xlfn.XLOOKUP(A786,'BBG Data'!A:A,'BBG Data'!AI:AI)</f>
        <v>76089820.833313644</v>
      </c>
      <c r="Q786" s="2">
        <v>270</v>
      </c>
      <c r="R786" s="21">
        <v>6721817210</v>
      </c>
      <c r="S786" s="2">
        <f>S785-S785*T786/360*_xlfn.XLOOKUP('Tether Assets'!A786,'BBG Data'!A:A,'BBG Data'!AB:AB)</f>
        <v>15661526.427505214</v>
      </c>
      <c r="T786" s="2">
        <v>180</v>
      </c>
      <c r="U786" s="21">
        <f t="shared" si="72"/>
        <v>3723727227</v>
      </c>
      <c r="V786" s="2">
        <f t="shared" si="75"/>
        <v>129897432586.33733</v>
      </c>
      <c r="W786" s="25">
        <f t="shared" si="76"/>
        <v>9.7268816009824399E-2</v>
      </c>
      <c r="X786" s="2">
        <f t="shared" si="77"/>
        <v>0.66407041159531222</v>
      </c>
      <c r="Y786" s="13">
        <f>USDT_FinalReserves!G785/USDT_FinalReserves!$F785</f>
        <v>4.9546423171960716E-2</v>
      </c>
      <c r="Z786" s="2">
        <v>135604599772.65956</v>
      </c>
      <c r="AA786" s="2">
        <v>128885876888.259</v>
      </c>
    </row>
    <row r="787" spans="1:27" s="2" customFormat="1" x14ac:dyDescent="0.3">
      <c r="A787" s="1">
        <v>45618</v>
      </c>
      <c r="B787">
        <v>0</v>
      </c>
      <c r="C787" s="20">
        <v>75353.569013596338</v>
      </c>
      <c r="D787" s="20">
        <f>_xlfn.XLOOKUP(A787,'BBG Data'!A:A,'BBG Data'!B:B)</f>
        <v>99420.01</v>
      </c>
      <c r="E787" s="21">
        <f t="shared" si="73"/>
        <v>7491652584.8674374</v>
      </c>
      <c r="F787" s="21">
        <v>1883456.3793849496</v>
      </c>
      <c r="G787">
        <f>_xlfn.XLOOKUP(A787,'BBG Data'!A:A,'BBG Data'!C:C)</f>
        <v>2716.19</v>
      </c>
      <c r="H787" s="2">
        <f t="shared" si="74"/>
        <v>5115825383.1216059</v>
      </c>
      <c r="I787" s="21">
        <v>78413266</v>
      </c>
      <c r="J787" s="2">
        <f>J786-$J$1*J786*_xlfn.XLOOKUP(A787,'BBG Data'!A:A,'BBG Data'!F:F)</f>
        <v>12556556204.389013</v>
      </c>
      <c r="K787" s="2">
        <f>K786-K786*L787/360*_xlfn.XLOOKUP(A787,'BBG Data'!A:A,'BBG Data'!J:J)</f>
        <v>1593817247.6259832</v>
      </c>
      <c r="L787" s="2">
        <v>90</v>
      </c>
      <c r="M787" s="2">
        <f>M786-M786*$M$1*_xlfn.XLOOKUP(A787,'BBG Data'!A:A,'BBG Data'!F:F)</f>
        <v>6450913486.516324</v>
      </c>
      <c r="N787" s="2">
        <f>N786-N786*O787/360*_xlfn.XLOOKUP('Tether Assets'!A787,'BBG Data'!A:A,'BBG Data'!V:V)</f>
        <v>86261041522.783356</v>
      </c>
      <c r="O787">
        <v>90</v>
      </c>
      <c r="P787" s="2">
        <f>P786-P786*Q787/360*_xlfn.XLOOKUP(A787,'BBG Data'!A:A,'BBG Data'!AI:AI)</f>
        <v>75347945.080188841</v>
      </c>
      <c r="Q787" s="2">
        <v>270</v>
      </c>
      <c r="R787" s="21">
        <v>6721817210</v>
      </c>
      <c r="S787" s="2">
        <f>S786-S786*T787/360*_xlfn.XLOOKUP('Tether Assets'!A787,'BBG Data'!A:A,'BBG Data'!AB:AB)</f>
        <v>15472021.957732404</v>
      </c>
      <c r="T787" s="2">
        <v>180</v>
      </c>
      <c r="U787" s="21">
        <f t="shared" si="72"/>
        <v>3723727227</v>
      </c>
      <c r="V787" s="2">
        <f t="shared" si="75"/>
        <v>130084584099.34163</v>
      </c>
      <c r="W787" s="25">
        <f t="shared" si="76"/>
        <v>9.712887624516732E-2</v>
      </c>
      <c r="X787" s="2">
        <f t="shared" si="77"/>
        <v>0.66311501950844864</v>
      </c>
      <c r="Y787" s="13">
        <f>USDT_FinalReserves!G786/USDT_FinalReserves!$F786</f>
        <v>4.9951477315869651E-2</v>
      </c>
      <c r="Z787" s="2">
        <v>137130184743.27049</v>
      </c>
      <c r="AA787" s="2">
        <v>130280329430.746</v>
      </c>
    </row>
    <row r="788" spans="1:27" s="2" customFormat="1" x14ac:dyDescent="0.3">
      <c r="A788" s="1">
        <v>45619</v>
      </c>
      <c r="B788">
        <v>0</v>
      </c>
      <c r="C788" s="20">
        <v>75353.569013596338</v>
      </c>
      <c r="D788" s="20">
        <f>_xlfn.XLOOKUP(A788,'BBG Data'!A:A,'BBG Data'!B:B)</f>
        <v>98077.31</v>
      </c>
      <c r="E788" s="21">
        <f t="shared" si="73"/>
        <v>7390475347.752882</v>
      </c>
      <c r="F788" s="21">
        <v>1883456.3793849496</v>
      </c>
      <c r="G788">
        <f>_xlfn.XLOOKUP(A788,'BBG Data'!A:A,'BBG Data'!C:C)</f>
        <v>2716.19</v>
      </c>
      <c r="H788" s="2">
        <f t="shared" si="74"/>
        <v>5115825383.1216059</v>
      </c>
      <c r="I788" s="21">
        <v>78413266</v>
      </c>
      <c r="J788" s="2">
        <f>J787-$J$1*J787*_xlfn.XLOOKUP(A788,'BBG Data'!A:A,'BBG Data'!F:F)</f>
        <v>12556556204.389013</v>
      </c>
      <c r="K788" s="2">
        <f>K787-K787*L788/360*_xlfn.XLOOKUP(A788,'BBG Data'!A:A,'BBG Data'!J:J)</f>
        <v>1593817247.6259832</v>
      </c>
      <c r="L788" s="2">
        <v>90</v>
      </c>
      <c r="M788" s="2">
        <f>M787-M787*$M$1*_xlfn.XLOOKUP(A788,'BBG Data'!A:A,'BBG Data'!F:F)</f>
        <v>6450913486.516324</v>
      </c>
      <c r="N788" s="2">
        <f>N787-N787*O788/360*_xlfn.XLOOKUP('Tether Assets'!A788,'BBG Data'!A:A,'BBG Data'!V:V)</f>
        <v>86261041522.783356</v>
      </c>
      <c r="O788">
        <v>90</v>
      </c>
      <c r="P788" s="2">
        <f>P787-P787*Q788/360*_xlfn.XLOOKUP(A788,'BBG Data'!A:A,'BBG Data'!AI:AI)</f>
        <v>75347945.080188841</v>
      </c>
      <c r="Q788" s="2">
        <v>270</v>
      </c>
      <c r="R788" s="21">
        <v>6721817210</v>
      </c>
      <c r="S788" s="2">
        <f>S787-S787*T788/360*_xlfn.XLOOKUP('Tether Assets'!A788,'BBG Data'!A:A,'BBG Data'!AB:AB)</f>
        <v>15472021.957732404</v>
      </c>
      <c r="T788" s="2">
        <v>180</v>
      </c>
      <c r="U788" s="21">
        <f t="shared" si="72"/>
        <v>3723727227</v>
      </c>
      <c r="V788" s="2">
        <f t="shared" si="75"/>
        <v>129983406862.22708</v>
      </c>
      <c r="W788" s="25">
        <f t="shared" si="76"/>
        <v>9.720447998244236E-2</v>
      </c>
      <c r="X788" s="2">
        <f t="shared" si="77"/>
        <v>0.66363117881818379</v>
      </c>
      <c r="Y788" s="13">
        <f>USDT_FinalReserves!G787/USDT_FinalReserves!$F787</f>
        <v>4.7842112114100104E-2</v>
      </c>
      <c r="Z788" s="2">
        <v>137474844222.38058</v>
      </c>
      <c r="AA788" s="2">
        <v>130897757312.22501</v>
      </c>
    </row>
    <row r="789" spans="1:27" s="2" customFormat="1" x14ac:dyDescent="0.3">
      <c r="A789" s="1">
        <v>45620</v>
      </c>
      <c r="B789">
        <v>0</v>
      </c>
      <c r="C789" s="20">
        <v>75353.569013596338</v>
      </c>
      <c r="D789" s="20">
        <f>_xlfn.XLOOKUP(A789,'BBG Data'!A:A,'BBG Data'!B:B)</f>
        <v>97040.56</v>
      </c>
      <c r="E789" s="21">
        <f t="shared" si="73"/>
        <v>7312352535.0780363</v>
      </c>
      <c r="F789" s="21">
        <v>1883456.3793849496</v>
      </c>
      <c r="G789">
        <f>_xlfn.XLOOKUP(A789,'BBG Data'!A:A,'BBG Data'!C:C)</f>
        <v>2716.19</v>
      </c>
      <c r="H789" s="2">
        <f t="shared" si="74"/>
        <v>5115825383.1216059</v>
      </c>
      <c r="I789" s="21">
        <v>78413266</v>
      </c>
      <c r="J789" s="2">
        <f>J788-$J$1*J788*_xlfn.XLOOKUP(A789,'BBG Data'!A:A,'BBG Data'!F:F)</f>
        <v>12556556204.389013</v>
      </c>
      <c r="K789" s="2">
        <f>K788-K788*L789/360*_xlfn.XLOOKUP(A789,'BBG Data'!A:A,'BBG Data'!J:J)</f>
        <v>1593817247.6259832</v>
      </c>
      <c r="L789" s="2">
        <v>90</v>
      </c>
      <c r="M789" s="2">
        <f>M788-M788*$M$1*_xlfn.XLOOKUP(A789,'BBG Data'!A:A,'BBG Data'!F:F)</f>
        <v>6450913486.516324</v>
      </c>
      <c r="N789" s="2">
        <f>N788-N788*O789/360*_xlfn.XLOOKUP('Tether Assets'!A789,'BBG Data'!A:A,'BBG Data'!V:V)</f>
        <v>86261041522.783356</v>
      </c>
      <c r="O789">
        <v>90</v>
      </c>
      <c r="P789" s="2">
        <f>P788-P788*Q789/360*_xlfn.XLOOKUP(A789,'BBG Data'!A:A,'BBG Data'!AI:AI)</f>
        <v>75347945.080188841</v>
      </c>
      <c r="Q789" s="2">
        <v>270</v>
      </c>
      <c r="R789" s="21">
        <v>6721817210</v>
      </c>
      <c r="S789" s="2">
        <f>S788-S788*T789/360*_xlfn.XLOOKUP('Tether Assets'!A789,'BBG Data'!A:A,'BBG Data'!AB:AB)</f>
        <v>15472021.957732404</v>
      </c>
      <c r="T789" s="2">
        <v>180</v>
      </c>
      <c r="U789" s="21">
        <f t="shared" si="72"/>
        <v>3723727227</v>
      </c>
      <c r="V789" s="2">
        <f t="shared" si="75"/>
        <v>129905284049.55223</v>
      </c>
      <c r="W789" s="25">
        <f t="shared" si="76"/>
        <v>9.726293709168457E-2</v>
      </c>
      <c r="X789" s="2">
        <f t="shared" si="77"/>
        <v>0.66403027524176128</v>
      </c>
      <c r="Y789" s="13">
        <f>USDT_FinalReserves!G788/USDT_FinalReserves!$F788</f>
        <v>4.8010515758667445E-2</v>
      </c>
      <c r="Z789" s="2">
        <v>138824383478.88217</v>
      </c>
      <c r="AA789" s="2">
        <v>132159353228.18201</v>
      </c>
    </row>
    <row r="790" spans="1:27" s="2" customFormat="1" x14ac:dyDescent="0.3">
      <c r="A790" s="1">
        <v>45621</v>
      </c>
      <c r="B790">
        <v>0</v>
      </c>
      <c r="C790" s="20">
        <v>75353.569013596338</v>
      </c>
      <c r="D790" s="20">
        <f>_xlfn.XLOOKUP(A790,'BBG Data'!A:A,'BBG Data'!B:B)</f>
        <v>93714.51</v>
      </c>
      <c r="E790" s="21">
        <f t="shared" si="73"/>
        <v>7061722796.860364</v>
      </c>
      <c r="F790" s="21">
        <v>1883456.3793849496</v>
      </c>
      <c r="G790">
        <f>_xlfn.XLOOKUP(A790,'BBG Data'!A:A,'BBG Data'!C:C)</f>
        <v>2625.01</v>
      </c>
      <c r="H790" s="2">
        <f t="shared" si="74"/>
        <v>4944091830.4492865</v>
      </c>
      <c r="I790" s="21">
        <v>78413266</v>
      </c>
      <c r="J790" s="2">
        <f>J789-$J$1*J789*_xlfn.XLOOKUP(A790,'BBG Data'!A:A,'BBG Data'!F:F)</f>
        <v>12556207411.161114</v>
      </c>
      <c r="K790" s="2">
        <f>K789-K789*L790/360*_xlfn.XLOOKUP(A790,'BBG Data'!A:A,'BBG Data'!J:J)</f>
        <v>1593761464.0223162</v>
      </c>
      <c r="L790" s="2">
        <v>90</v>
      </c>
      <c r="M790" s="2">
        <f>M789-M789*$M$1*_xlfn.XLOOKUP(A790,'BBG Data'!A:A,'BBG Data'!F:F)</f>
        <v>6450555102.4337397</v>
      </c>
      <c r="N790" s="2">
        <f>N789-N789*O790/360*_xlfn.XLOOKUP('Tether Assets'!A790,'BBG Data'!A:A,'BBG Data'!V:V)</f>
        <v>86649216209.63588</v>
      </c>
      <c r="O790">
        <v>90</v>
      </c>
      <c r="P790" s="2">
        <f>P789-P789*Q790/360*_xlfn.XLOOKUP(A790,'BBG Data'!A:A,'BBG Data'!AI:AI)</f>
        <v>76534675.215201765</v>
      </c>
      <c r="Q790" s="2">
        <v>270</v>
      </c>
      <c r="R790" s="21">
        <v>6721817210</v>
      </c>
      <c r="S790" s="2">
        <f>S789-S789*T790/360*_xlfn.XLOOKUP('Tether Assets'!A790,'BBG Data'!A:A,'BBG Data'!AB:AB)</f>
        <v>15680120.653063901</v>
      </c>
      <c r="T790" s="2">
        <v>180</v>
      </c>
      <c r="U790" s="21">
        <f t="shared" si="72"/>
        <v>3723727227</v>
      </c>
      <c r="V790" s="2">
        <f t="shared" si="75"/>
        <v>129871727313.43098</v>
      </c>
      <c r="W790" s="25">
        <f t="shared" si="76"/>
        <v>9.7285382573443879E-2</v>
      </c>
      <c r="X790" s="2">
        <f t="shared" si="77"/>
        <v>0.66719075815876094</v>
      </c>
      <c r="Y790" s="13">
        <f>USDT_FinalReserves!G789/USDT_FinalReserves!$F789</f>
        <v>4.8336851119613923E-2</v>
      </c>
      <c r="Z790" s="2">
        <v>139381779760.44968</v>
      </c>
      <c r="AA790" s="2">
        <v>132644503423.382</v>
      </c>
    </row>
    <row r="791" spans="1:27" s="2" customFormat="1" x14ac:dyDescent="0.3">
      <c r="A791" s="1">
        <v>45622</v>
      </c>
      <c r="B791">
        <v>0</v>
      </c>
      <c r="C791" s="20">
        <v>75353.569013596338</v>
      </c>
      <c r="D791" s="20">
        <f>_xlfn.XLOOKUP(A791,'BBG Data'!A:A,'BBG Data'!B:B)</f>
        <v>91651.14</v>
      </c>
      <c r="E791" s="21">
        <f t="shared" si="73"/>
        <v>6906240503.1647797</v>
      </c>
      <c r="F791" s="21">
        <v>1883456.3793849496</v>
      </c>
      <c r="G791">
        <f>_xlfn.XLOOKUP(A791,'BBG Data'!A:A,'BBG Data'!C:C)</f>
        <v>2633.15</v>
      </c>
      <c r="H791" s="2">
        <f t="shared" si="74"/>
        <v>4959423165.3774805</v>
      </c>
      <c r="I791" s="21">
        <v>78413266</v>
      </c>
      <c r="J791" s="2">
        <f>J790-$J$1*J790*_xlfn.XLOOKUP(A791,'BBG Data'!A:A,'BBG Data'!F:F)</f>
        <v>12556207411.161114</v>
      </c>
      <c r="K791" s="2">
        <f>K790-K790*L791/360*_xlfn.XLOOKUP(A791,'BBG Data'!A:A,'BBG Data'!J:J)</f>
        <v>1596618281.4465764</v>
      </c>
      <c r="L791" s="2">
        <v>90</v>
      </c>
      <c r="M791" s="2">
        <f>M790-M790*$M$1*_xlfn.XLOOKUP(A791,'BBG Data'!A:A,'BBG Data'!F:F)</f>
        <v>6450555102.4337397</v>
      </c>
      <c r="N791" s="2">
        <f>N790-N790*O791/360*_xlfn.XLOOKUP('Tether Assets'!A791,'BBG Data'!A:A,'BBG Data'!V:V)</f>
        <v>87407396851.4702</v>
      </c>
      <c r="O791">
        <v>90</v>
      </c>
      <c r="P791" s="2">
        <f>P790-P790*Q791/360*_xlfn.XLOOKUP(A791,'BBG Data'!A:A,'BBG Data'!AI:AI)</f>
        <v>77051284.272904396</v>
      </c>
      <c r="Q791" s="2">
        <v>270</v>
      </c>
      <c r="R791" s="21">
        <v>6721817210</v>
      </c>
      <c r="S791" s="2">
        <f>S790-S790*T791/360*_xlfn.XLOOKUP('Tether Assets'!A791,'BBG Data'!A:A,'BBG Data'!AB:AB)</f>
        <v>15719320.954696566</v>
      </c>
      <c r="T791" s="2">
        <v>180</v>
      </c>
      <c r="U791" s="21">
        <f t="shared" si="72"/>
        <v>3723727227</v>
      </c>
      <c r="V791" s="2">
        <f t="shared" si="75"/>
        <v>130493169623.28151</v>
      </c>
      <c r="W791" s="25">
        <f t="shared" si="76"/>
        <v>9.6822084356106786E-2</v>
      </c>
      <c r="X791" s="2">
        <f t="shared" si="77"/>
        <v>0.66982354021904067</v>
      </c>
      <c r="Y791" s="13">
        <f>USDT_FinalReserves!G790/USDT_FinalReserves!$F790</f>
        <v>5.3113577802904065E-2</v>
      </c>
      <c r="Z791" s="2">
        <v>139951810327.55908</v>
      </c>
      <c r="AA791" s="2">
        <v>132518468961.069</v>
      </c>
    </row>
    <row r="792" spans="1:27" s="2" customFormat="1" x14ac:dyDescent="0.3">
      <c r="A792" s="1">
        <v>45623</v>
      </c>
      <c r="B792">
        <v>0</v>
      </c>
      <c r="C792" s="20">
        <v>75353.569013596338</v>
      </c>
      <c r="D792" s="20">
        <f>_xlfn.XLOOKUP(A792,'BBG Data'!A:A,'BBG Data'!B:B)</f>
        <v>96400.51</v>
      </c>
      <c r="E792" s="21">
        <f t="shared" si="73"/>
        <v>7264122483.2308836</v>
      </c>
      <c r="F792" s="21">
        <v>1883456.3793849496</v>
      </c>
      <c r="G792">
        <f>_xlfn.XLOOKUP(A792,'BBG Data'!A:A,'BBG Data'!C:C)</f>
        <v>2636.02</v>
      </c>
      <c r="H792" s="2">
        <f t="shared" si="74"/>
        <v>4964828685.1863146</v>
      </c>
      <c r="I792" s="21">
        <v>78413266</v>
      </c>
      <c r="J792" s="2">
        <f>J791-$J$1*J791*_xlfn.XLOOKUP(A792,'BBG Data'!A:A,'BBG Data'!F:F)</f>
        <v>12556556194.700314</v>
      </c>
      <c r="K792" s="2">
        <f>K791-K791*L792/360*_xlfn.XLOOKUP(A792,'BBG Data'!A:A,'BBG Data'!J:J)</f>
        <v>1602421988.8996348</v>
      </c>
      <c r="L792" s="2">
        <v>90</v>
      </c>
      <c r="M792" s="2">
        <f>M791-M791*$M$1*_xlfn.XLOOKUP(A792,'BBG Data'!A:A,'BBG Data'!F:F)</f>
        <v>6450913466.6060972</v>
      </c>
      <c r="N792" s="2">
        <f>N791-N791*O792/360*_xlfn.XLOOKUP('Tether Assets'!A792,'BBG Data'!A:A,'BBG Data'!V:V)</f>
        <v>87232582057.767258</v>
      </c>
      <c r="O792">
        <v>90</v>
      </c>
      <c r="P792" s="2">
        <f>P791-P791*Q792/360*_xlfn.XLOOKUP(A792,'BBG Data'!A:A,'BBG Data'!AI:AI)</f>
        <v>78524890.08462365</v>
      </c>
      <c r="Q792" s="2">
        <v>270</v>
      </c>
      <c r="R792" s="21">
        <v>6721817210</v>
      </c>
      <c r="S792" s="2">
        <f>S791-S791*T792/360*_xlfn.XLOOKUP('Tether Assets'!A792,'BBG Data'!A:A,'BBG Data'!AB:AB)</f>
        <v>15750759.596605955</v>
      </c>
      <c r="T792" s="2">
        <v>180</v>
      </c>
      <c r="U792" s="21">
        <f t="shared" si="72"/>
        <v>3723727227</v>
      </c>
      <c r="V792" s="2">
        <f t="shared" si="75"/>
        <v>130689658229.07172</v>
      </c>
      <c r="W792" s="25">
        <f t="shared" si="76"/>
        <v>9.6679183585849204E-2</v>
      </c>
      <c r="X792" s="2">
        <f t="shared" si="77"/>
        <v>0.66747884446117944</v>
      </c>
      <c r="Y792" s="13">
        <f>USDT_FinalReserves!G791/USDT_FinalReserves!$F791</f>
        <v>5.0013113784690373E-2</v>
      </c>
      <c r="Z792" s="2">
        <v>139789860207.06805</v>
      </c>
      <c r="AA792" s="2">
        <v>132798534022.586</v>
      </c>
    </row>
    <row r="793" spans="1:27" s="2" customFormat="1" x14ac:dyDescent="0.3">
      <c r="A793" s="1">
        <v>45624</v>
      </c>
      <c r="B793">
        <v>0</v>
      </c>
      <c r="C793" s="20">
        <v>75353.569013596338</v>
      </c>
      <c r="D793" s="20">
        <f>_xlfn.XLOOKUP(A793,'BBG Data'!A:A,'BBG Data'!B:B)</f>
        <v>95132.86</v>
      </c>
      <c r="E793" s="21">
        <f t="shared" si="73"/>
        <v>7168600531.4707985</v>
      </c>
      <c r="F793" s="21">
        <v>1883456.3793849496</v>
      </c>
      <c r="G793">
        <f>_xlfn.XLOOKUP(A793,'BBG Data'!A:A,'BBG Data'!C:C)</f>
        <v>2637.92</v>
      </c>
      <c r="H793" s="2">
        <f t="shared" si="74"/>
        <v>4968407252.3071461</v>
      </c>
      <c r="I793" s="21">
        <v>78413266</v>
      </c>
      <c r="J793" s="2">
        <f>J792-$J$1*J792*_xlfn.XLOOKUP(A793,'BBG Data'!A:A,'BBG Data'!F:F)</f>
        <v>12556556194.700314</v>
      </c>
      <c r="K793" s="2">
        <f>K792-K792*L793/360*_xlfn.XLOOKUP(A793,'BBG Data'!A:A,'BBG Data'!J:J)</f>
        <v>1602421988.8996348</v>
      </c>
      <c r="L793" s="2">
        <v>90</v>
      </c>
      <c r="M793" s="2">
        <f>M792-M792*$M$1*_xlfn.XLOOKUP(A793,'BBG Data'!A:A,'BBG Data'!F:F)</f>
        <v>6450913466.6060972</v>
      </c>
      <c r="N793" s="2">
        <f>N792-N792*O793/360*_xlfn.XLOOKUP('Tether Assets'!A793,'BBG Data'!A:A,'BBG Data'!V:V)</f>
        <v>87232582057.767258</v>
      </c>
      <c r="O793">
        <v>90</v>
      </c>
      <c r="P793" s="2">
        <f>P792-P792*Q793/360*_xlfn.XLOOKUP(A793,'BBG Data'!A:A,'BBG Data'!AI:AI)</f>
        <v>78524890.08462365</v>
      </c>
      <c r="Q793" s="2">
        <v>270</v>
      </c>
      <c r="R793" s="21">
        <v>6721817210</v>
      </c>
      <c r="S793" s="2">
        <f>S792-S792*T793/360*_xlfn.XLOOKUP('Tether Assets'!A793,'BBG Data'!A:A,'BBG Data'!AB:AB)</f>
        <v>15750759.596605955</v>
      </c>
      <c r="T793" s="2">
        <v>180</v>
      </c>
      <c r="U793" s="21">
        <f t="shared" si="72"/>
        <v>3723727227</v>
      </c>
      <c r="V793" s="2">
        <f t="shared" si="75"/>
        <v>130597714844.43246</v>
      </c>
      <c r="W793" s="25">
        <f t="shared" si="76"/>
        <v>9.6747247650933593E-2</v>
      </c>
      <c r="X793" s="2">
        <f t="shared" si="77"/>
        <v>0.66794876282236948</v>
      </c>
      <c r="Y793" s="13">
        <f>USDT_FinalReserves!G792/USDT_FinalReserves!$F792</f>
        <v>4.7912865151865651E-2</v>
      </c>
      <c r="Z793" s="2">
        <v>139501181642.45065</v>
      </c>
      <c r="AA793" s="2">
        <v>132817280337.89</v>
      </c>
    </row>
    <row r="794" spans="1:27" s="2" customFormat="1" x14ac:dyDescent="0.3">
      <c r="A794" s="1">
        <v>45625</v>
      </c>
      <c r="B794">
        <v>0</v>
      </c>
      <c r="C794" s="20">
        <v>75353.569013596338</v>
      </c>
      <c r="D794" s="20">
        <f>_xlfn.XLOOKUP(A794,'BBG Data'!A:A,'BBG Data'!B:B)</f>
        <v>97460.39</v>
      </c>
      <c r="E794" s="21">
        <f t="shared" si="73"/>
        <v>7343988223.9570141</v>
      </c>
      <c r="F794" s="21">
        <v>1883456.3793849496</v>
      </c>
      <c r="G794">
        <f>_xlfn.XLOOKUP(A794,'BBG Data'!A:A,'BBG Data'!C:C)</f>
        <v>2643.15</v>
      </c>
      <c r="H794" s="2">
        <f t="shared" si="74"/>
        <v>4978257729.1713295</v>
      </c>
      <c r="I794" s="21">
        <v>78413266</v>
      </c>
      <c r="J794" s="2">
        <f>J793-$J$1*J793*_xlfn.XLOOKUP(A794,'BBG Data'!A:A,'BBG Data'!F:F)</f>
        <v>12555858608.245052</v>
      </c>
      <c r="K794" s="2">
        <f>K793-K793*L794/360*_xlfn.XLOOKUP(A794,'BBG Data'!A:A,'BBG Data'!J:J)</f>
        <v>1615710073.2425852</v>
      </c>
      <c r="L794" s="2">
        <v>90</v>
      </c>
      <c r="M794" s="2">
        <f>M793-M793*$M$1*_xlfn.XLOOKUP(A794,'BBG Data'!A:A,'BBG Data'!F:F)</f>
        <v>6450196698.443141</v>
      </c>
      <c r="N794" s="2">
        <f>N793-N793*O794/360*_xlfn.XLOOKUP('Tether Assets'!A794,'BBG Data'!A:A,'BBG Data'!V:V)</f>
        <v>87407047221.882797</v>
      </c>
      <c r="O794">
        <v>90</v>
      </c>
      <c r="P794" s="2">
        <f>P793-P793*Q794/360*_xlfn.XLOOKUP(A794,'BBG Data'!A:A,'BBG Data'!AI:AI)</f>
        <v>80203359.610182539</v>
      </c>
      <c r="Q794" s="2">
        <v>270</v>
      </c>
      <c r="R794" s="21">
        <v>6721817210</v>
      </c>
      <c r="S794" s="2">
        <f>S793-S793*T794/360*_xlfn.XLOOKUP('Tether Assets'!A794,'BBG Data'!A:A,'BBG Data'!AB:AB)</f>
        <v>16189418.25137143</v>
      </c>
      <c r="T794" s="2">
        <v>180</v>
      </c>
      <c r="U794" s="21">
        <f t="shared" si="72"/>
        <v>3723727227</v>
      </c>
      <c r="V794" s="2">
        <f t="shared" si="75"/>
        <v>130971409035.80348</v>
      </c>
      <c r="W794" s="25">
        <f t="shared" si="76"/>
        <v>9.6465877302971043E-2</v>
      </c>
      <c r="X794" s="2">
        <f t="shared" si="77"/>
        <v>0.66737502379613589</v>
      </c>
      <c r="Y794" s="13">
        <f>USDT_FinalReserves!G793/USDT_FinalReserves!$F793</f>
        <v>5.1297313434673468E-2</v>
      </c>
      <c r="Z794" s="2">
        <v>140284159958.96594</v>
      </c>
      <c r="AA794" s="2">
        <v>133087959435.631</v>
      </c>
    </row>
    <row r="795" spans="1:27" s="2" customFormat="1" x14ac:dyDescent="0.3">
      <c r="A795" s="1">
        <v>45626</v>
      </c>
      <c r="B795">
        <v>0</v>
      </c>
      <c r="C795" s="20">
        <v>75353.569013596338</v>
      </c>
      <c r="D795" s="20">
        <f>_xlfn.XLOOKUP(A795,'BBG Data'!A:A,'BBG Data'!B:B)</f>
        <v>96841.2</v>
      </c>
      <c r="E795" s="21">
        <f t="shared" si="73"/>
        <v>7297330047.5594854</v>
      </c>
      <c r="F795" s="21">
        <v>1883456.3793849496</v>
      </c>
      <c r="G795">
        <f>_xlfn.XLOOKUP(A795,'BBG Data'!A:A,'BBG Data'!C:C)</f>
        <v>2643.15</v>
      </c>
      <c r="H795" s="2">
        <f t="shared" si="74"/>
        <v>4978257729.1713295</v>
      </c>
      <c r="I795" s="21">
        <v>78413266</v>
      </c>
      <c r="J795" s="2">
        <f>J794-$J$1*J794*_xlfn.XLOOKUP(A795,'BBG Data'!A:A,'BBG Data'!F:F)</f>
        <v>12555858608.245052</v>
      </c>
      <c r="K795" s="2">
        <f>K794-K794*L795/360*_xlfn.XLOOKUP(A795,'BBG Data'!A:A,'BBG Data'!J:J)</f>
        <v>1615710073.2425852</v>
      </c>
      <c r="L795" s="2">
        <v>90</v>
      </c>
      <c r="M795" s="2">
        <f>M794-M794*$M$1*_xlfn.XLOOKUP(A795,'BBG Data'!A:A,'BBG Data'!F:F)</f>
        <v>6450196698.443141</v>
      </c>
      <c r="N795" s="2">
        <f>N794-N794*O795/360*_xlfn.XLOOKUP('Tether Assets'!A795,'BBG Data'!A:A,'BBG Data'!V:V)</f>
        <v>87407047221.882797</v>
      </c>
      <c r="O795">
        <v>90</v>
      </c>
      <c r="P795" s="2">
        <f>P794-P794*Q795/360*_xlfn.XLOOKUP(A795,'BBG Data'!A:A,'BBG Data'!AI:AI)</f>
        <v>80203359.610182539</v>
      </c>
      <c r="Q795" s="2">
        <v>270</v>
      </c>
      <c r="R795" s="21">
        <v>6721817210</v>
      </c>
      <c r="S795" s="2">
        <f>S794-S794*T795/360*_xlfn.XLOOKUP('Tether Assets'!A795,'BBG Data'!A:A,'BBG Data'!AB:AB)</f>
        <v>16189418.25137143</v>
      </c>
      <c r="T795" s="2">
        <v>180</v>
      </c>
      <c r="U795" s="21">
        <f t="shared" si="72"/>
        <v>3723727227</v>
      </c>
      <c r="V795" s="2">
        <f t="shared" si="75"/>
        <v>130924750859.40594</v>
      </c>
      <c r="W795" s="25">
        <f t="shared" si="76"/>
        <v>9.6500255232965196E-2</v>
      </c>
      <c r="X795" s="2">
        <f t="shared" si="77"/>
        <v>0.66761285889896549</v>
      </c>
      <c r="Y795" s="13">
        <f>USDT_FinalReserves!G794/USDT_FinalReserves!$F794</f>
        <v>4.8243621447164868E-2</v>
      </c>
      <c r="Z795" s="2">
        <v>140328583743.38882</v>
      </c>
      <c r="AA795" s="2">
        <v>133558624671.056</v>
      </c>
    </row>
    <row r="796" spans="1:27" s="2" customFormat="1" x14ac:dyDescent="0.3">
      <c r="A796" s="1">
        <v>45627</v>
      </c>
      <c r="B796">
        <v>0</v>
      </c>
      <c r="C796" s="20">
        <v>75353.569013596338</v>
      </c>
      <c r="D796" s="20">
        <f>_xlfn.XLOOKUP(A796,'BBG Data'!A:A,'BBG Data'!B:B)</f>
        <v>97824.17</v>
      </c>
      <c r="E796" s="21">
        <f t="shared" si="73"/>
        <v>7371400345.2927799</v>
      </c>
      <c r="F796" s="21">
        <v>1883456.3793849496</v>
      </c>
      <c r="G796">
        <f>_xlfn.XLOOKUP(A796,'BBG Data'!A:A,'BBG Data'!C:C)</f>
        <v>2643.15</v>
      </c>
      <c r="H796" s="2">
        <f t="shared" si="74"/>
        <v>4978257729.1713295</v>
      </c>
      <c r="I796" s="21">
        <v>78413266</v>
      </c>
      <c r="J796" s="2">
        <f>J795-$J$1*J795*_xlfn.XLOOKUP(A796,'BBG Data'!A:A,'BBG Data'!F:F)</f>
        <v>12555858608.245052</v>
      </c>
      <c r="K796" s="2">
        <f>K795-K795*L796/360*_xlfn.XLOOKUP(A796,'BBG Data'!A:A,'BBG Data'!J:J)</f>
        <v>1615710073.2425852</v>
      </c>
      <c r="L796" s="2">
        <v>90</v>
      </c>
      <c r="M796" s="2">
        <f>M795-M795*$M$1*_xlfn.XLOOKUP(A796,'BBG Data'!A:A,'BBG Data'!F:F)</f>
        <v>6450196698.443141</v>
      </c>
      <c r="N796" s="2">
        <f>N795-N795*O796/360*_xlfn.XLOOKUP('Tether Assets'!A796,'BBG Data'!A:A,'BBG Data'!V:V)</f>
        <v>87407047221.882797</v>
      </c>
      <c r="O796">
        <v>90</v>
      </c>
      <c r="P796" s="2">
        <f>P795-P795*Q796/360*_xlfn.XLOOKUP(A796,'BBG Data'!A:A,'BBG Data'!AI:AI)</f>
        <v>80203359.610182539</v>
      </c>
      <c r="Q796" s="2">
        <v>270</v>
      </c>
      <c r="R796" s="21">
        <v>6721817210</v>
      </c>
      <c r="S796" s="2">
        <f>S795-S795*T796/360*_xlfn.XLOOKUP('Tether Assets'!A796,'BBG Data'!A:A,'BBG Data'!AB:AB)</f>
        <v>16189418.25137143</v>
      </c>
      <c r="T796" s="2">
        <v>180</v>
      </c>
      <c r="U796" s="21">
        <f t="shared" si="72"/>
        <v>3723727227</v>
      </c>
      <c r="V796" s="2">
        <f t="shared" si="75"/>
        <v>130998821157.13925</v>
      </c>
      <c r="W796" s="25">
        <f t="shared" si="76"/>
        <v>9.6445691363051644E-2</v>
      </c>
      <c r="X796" s="2">
        <f t="shared" si="77"/>
        <v>0.66723537242395436</v>
      </c>
      <c r="Y796" s="13">
        <f>USDT_FinalReserves!G795/USDT_FinalReserves!$F795</f>
        <v>4.9120639075054144E-2</v>
      </c>
      <c r="Z796" s="2">
        <v>141024173112.19299</v>
      </c>
      <c r="AA796" s="2">
        <v>134096975603.89101</v>
      </c>
    </row>
    <row r="797" spans="1:27" s="2" customFormat="1" x14ac:dyDescent="0.3">
      <c r="A797" s="1">
        <v>45628</v>
      </c>
      <c r="B797">
        <v>0</v>
      </c>
      <c r="C797" s="20">
        <v>75353.569013596338</v>
      </c>
      <c r="D797" s="20">
        <f>_xlfn.XLOOKUP(A797,'BBG Data'!A:A,'BBG Data'!B:B)</f>
        <v>95419.96</v>
      </c>
      <c r="E797" s="21">
        <f t="shared" si="73"/>
        <v>7190234541.1346025</v>
      </c>
      <c r="F797" s="21">
        <v>1883456.3793849496</v>
      </c>
      <c r="G797">
        <f>_xlfn.XLOOKUP(A797,'BBG Data'!A:A,'BBG Data'!C:C)</f>
        <v>2639.13</v>
      </c>
      <c r="H797" s="2">
        <f t="shared" si="74"/>
        <v>4970686234.5262022</v>
      </c>
      <c r="I797" s="21">
        <v>78413266</v>
      </c>
      <c r="J797" s="2">
        <f>J796-$J$1*J796*_xlfn.XLOOKUP(A797,'BBG Data'!A:A,'BBG Data'!F:F)</f>
        <v>12554114738.993908</v>
      </c>
      <c r="K797" s="2">
        <f>K796-K796*L797/360*_xlfn.XLOOKUP(A797,'BBG Data'!A:A,'BBG Data'!J:J)</f>
        <v>1616307885.9696848</v>
      </c>
      <c r="L797" s="2">
        <v>90</v>
      </c>
      <c r="M797" s="2">
        <f>M796-M796*$M$1*_xlfn.XLOOKUP(A797,'BBG Data'!A:A,'BBG Data'!F:F)</f>
        <v>6448404977.1380177</v>
      </c>
      <c r="N797" s="2">
        <f>N796-N796*O797/360*_xlfn.XLOOKUP('Tether Assets'!A797,'BBG Data'!A:A,'BBG Data'!V:V)</f>
        <v>87953341267.019577</v>
      </c>
      <c r="O797">
        <v>90</v>
      </c>
      <c r="P797" s="2">
        <f>P796-P796*Q797/360*_xlfn.XLOOKUP(A797,'BBG Data'!A:A,'BBG Data'!AI:AI)</f>
        <v>80654503.507989839</v>
      </c>
      <c r="Q797" s="2">
        <v>270</v>
      </c>
      <c r="R797" s="21">
        <v>6721817210</v>
      </c>
      <c r="S797" s="2">
        <f>S796-S796*T797/360*_xlfn.XLOOKUP('Tether Assets'!A797,'BBG Data'!A:A,'BBG Data'!AB:AB)</f>
        <v>16186989.838633724</v>
      </c>
      <c r="T797" s="2">
        <v>180</v>
      </c>
      <c r="U797" s="21">
        <f t="shared" si="72"/>
        <v>3723727227</v>
      </c>
      <c r="V797" s="2">
        <f t="shared" si="75"/>
        <v>131353888841.1286</v>
      </c>
      <c r="W797" s="25">
        <f t="shared" si="76"/>
        <v>9.6171709238641892E-2</v>
      </c>
      <c r="X797" s="2">
        <f t="shared" si="77"/>
        <v>0.66959069155081041</v>
      </c>
      <c r="Y797" s="13">
        <f>USDT_FinalReserves!G796/USDT_FinalReserves!$F796</f>
        <v>5.1154494111771386E-2</v>
      </c>
      <c r="Z797" s="2">
        <v>141374960135.10199</v>
      </c>
      <c r="AA797" s="2">
        <v>134142995569.319</v>
      </c>
    </row>
    <row r="798" spans="1:27" s="2" customFormat="1" x14ac:dyDescent="0.3">
      <c r="A798" s="1">
        <v>45629</v>
      </c>
      <c r="B798">
        <v>0</v>
      </c>
      <c r="C798" s="20">
        <v>75353.569013596338</v>
      </c>
      <c r="D798" s="20">
        <f>_xlfn.XLOOKUP(A798,'BBG Data'!A:A,'BBG Data'!B:B)</f>
        <v>96086.07</v>
      </c>
      <c r="E798" s="21">
        <f t="shared" si="73"/>
        <v>7240428306.9902496</v>
      </c>
      <c r="F798" s="21">
        <v>1883456.3793849496</v>
      </c>
      <c r="G798">
        <f>_xlfn.XLOOKUP(A798,'BBG Data'!A:A,'BBG Data'!C:C)</f>
        <v>2643.49</v>
      </c>
      <c r="H798" s="2">
        <f t="shared" si="74"/>
        <v>4978898104.3403196</v>
      </c>
      <c r="I798" s="21">
        <v>78413266</v>
      </c>
      <c r="J798" s="2">
        <f>J797-$J$1*J797*_xlfn.XLOOKUP(A798,'BBG Data'!A:A,'BBG Data'!F:F)</f>
        <v>12554114738.993908</v>
      </c>
      <c r="K798" s="2">
        <f>K797-K797*L798/360*_xlfn.XLOOKUP(A798,'BBG Data'!A:A,'BBG Data'!J:J)</f>
        <v>1613455102.5509484</v>
      </c>
      <c r="L798" s="2">
        <v>90</v>
      </c>
      <c r="M798" s="2">
        <f>M797-M797*$M$1*_xlfn.XLOOKUP(A798,'BBG Data'!A:A,'BBG Data'!F:F)</f>
        <v>6448404977.1380177</v>
      </c>
      <c r="N798" s="2">
        <f>N797-N797*O798/360*_xlfn.XLOOKUP('Tether Assets'!A798,'BBG Data'!A:A,'BBG Data'!V:V)</f>
        <v>88129247949.553619</v>
      </c>
      <c r="O798">
        <v>90</v>
      </c>
      <c r="P798" s="2">
        <f>P797-P797*Q798/360*_xlfn.XLOOKUP(A798,'BBG Data'!A:A,'BBG Data'!AI:AI)</f>
        <v>81803830.182978705</v>
      </c>
      <c r="Q798" s="2">
        <v>270</v>
      </c>
      <c r="R798" s="21">
        <v>6721817210</v>
      </c>
      <c r="S798" s="2">
        <f>S797-S797*T798/360*_xlfn.XLOOKUP('Tether Assets'!A798,'BBG Data'!A:A,'BBG Data'!AB:AB)</f>
        <v>16184561.790157935</v>
      </c>
      <c r="T798" s="2">
        <v>180</v>
      </c>
      <c r="U798" s="21">
        <f t="shared" si="72"/>
        <v>3723727227</v>
      </c>
      <c r="V798" s="2">
        <f t="shared" si="75"/>
        <v>131586495274.54021</v>
      </c>
      <c r="W798" s="25">
        <f t="shared" si="76"/>
        <v>9.6001705787798208E-2</v>
      </c>
      <c r="X798" s="2">
        <f t="shared" si="77"/>
        <v>0.66974386517158924</v>
      </c>
      <c r="Y798" s="13">
        <f>USDT_FinalReserves!G797/USDT_FinalReserves!$F797</f>
        <v>5.026450935733378E-2</v>
      </c>
      <c r="Z798" s="2">
        <v>141337547087.83405</v>
      </c>
      <c r="AA798" s="2">
        <v>134233284629.69501</v>
      </c>
    </row>
    <row r="799" spans="1:27" s="2" customFormat="1" x14ac:dyDescent="0.3">
      <c r="A799" s="1">
        <v>45630</v>
      </c>
      <c r="B799">
        <v>0</v>
      </c>
      <c r="C799" s="20">
        <v>75353.569013596338</v>
      </c>
      <c r="D799" s="20">
        <f>_xlfn.XLOOKUP(A799,'BBG Data'!A:A,'BBG Data'!B:B)</f>
        <v>97876.14</v>
      </c>
      <c r="E799" s="21">
        <f t="shared" si="73"/>
        <v>7375316470.2744169</v>
      </c>
      <c r="F799" s="21">
        <v>1883456.3793849496</v>
      </c>
      <c r="G799">
        <f>_xlfn.XLOOKUP(A799,'BBG Data'!A:A,'BBG Data'!C:C)</f>
        <v>2649.9</v>
      </c>
      <c r="H799" s="2">
        <f t="shared" si="74"/>
        <v>4990971059.7321777</v>
      </c>
      <c r="I799" s="21">
        <v>78413266</v>
      </c>
      <c r="J799" s="2">
        <f>J798-$J$1*J798*_xlfn.XLOOKUP(A799,'BBG Data'!A:A,'BBG Data'!F:F)</f>
        <v>12555858366.040991</v>
      </c>
      <c r="K799" s="2">
        <f>K798-K798*L799/360*_xlfn.XLOOKUP(A799,'BBG Data'!A:A,'BBG Data'!J:J)</f>
        <v>1624591976.3963063</v>
      </c>
      <c r="L799" s="2">
        <v>90</v>
      </c>
      <c r="M799" s="2">
        <f>M798-M798*$M$1*_xlfn.XLOOKUP(A799,'BBG Data'!A:A,'BBG Data'!F:F)</f>
        <v>6450196200.7427778</v>
      </c>
      <c r="N799" s="2">
        <f>N798-N798*O799/360*_xlfn.XLOOKUP('Tether Assets'!A799,'BBG Data'!A:A,'BBG Data'!V:V)</f>
        <v>88151280261.541</v>
      </c>
      <c r="O799">
        <v>90</v>
      </c>
      <c r="P799" s="2">
        <f>P798-P798*Q799/360*_xlfn.XLOOKUP(A799,'BBG Data'!A:A,'BBG Data'!AI:AI)</f>
        <v>84135239.343193561</v>
      </c>
      <c r="Q799" s="2">
        <v>270</v>
      </c>
      <c r="R799" s="21">
        <v>6721817210</v>
      </c>
      <c r="S799" s="2">
        <f>S798-S798*T799/360*_xlfn.XLOOKUP('Tether Assets'!A799,'BBG Data'!A:A,'BBG Data'!AB:AB)</f>
        <v>16437850.182173906</v>
      </c>
      <c r="T799" s="2">
        <v>180</v>
      </c>
      <c r="U799" s="21">
        <f t="shared" ref="U799:U825" si="78">3723727227</f>
        <v>3723727227</v>
      </c>
      <c r="V799" s="2">
        <f t="shared" si="75"/>
        <v>131772745127.25304</v>
      </c>
      <c r="W799" s="25">
        <f t="shared" si="76"/>
        <v>9.5879247410684695E-2</v>
      </c>
      <c r="X799" s="2">
        <f t="shared" si="77"/>
        <v>0.66896443704206998</v>
      </c>
      <c r="Y799" s="13">
        <f>USDT_FinalReserves!G798/USDT_FinalReserves!$F798</f>
        <v>4.9927431354043324E-2</v>
      </c>
      <c r="Z799" s="2">
        <v>141875835997.86386</v>
      </c>
      <c r="AA799" s="2">
        <v>134792339935.283</v>
      </c>
    </row>
    <row r="800" spans="1:27" s="2" customFormat="1" x14ac:dyDescent="0.3">
      <c r="A800" s="1">
        <v>45631</v>
      </c>
      <c r="B800">
        <v>0</v>
      </c>
      <c r="C800" s="20">
        <v>75353.569013596338</v>
      </c>
      <c r="D800" s="20">
        <f>_xlfn.XLOOKUP(A800,'BBG Data'!A:A,'BBG Data'!B:B)</f>
        <v>99029.87</v>
      </c>
      <c r="E800" s="21">
        <f t="shared" si="73"/>
        <v>7462254143.4524736</v>
      </c>
      <c r="F800" s="21">
        <v>1883456.3793849496</v>
      </c>
      <c r="G800">
        <f>_xlfn.XLOOKUP(A800,'BBG Data'!A:A,'BBG Data'!C:C)</f>
        <v>2631.67</v>
      </c>
      <c r="H800" s="2">
        <f t="shared" si="74"/>
        <v>4956635649.9359903</v>
      </c>
      <c r="I800" s="21">
        <v>78413266</v>
      </c>
      <c r="J800" s="2">
        <f>J799-$J$1*J799*_xlfn.XLOOKUP(A800,'BBG Data'!A:A,'BBG Data'!F:F)</f>
        <v>12555858366.040991</v>
      </c>
      <c r="K800" s="2">
        <f>K799-K799*L800/360*_xlfn.XLOOKUP(A800,'BBG Data'!A:A,'BBG Data'!J:J)</f>
        <v>1630980684.3434846</v>
      </c>
      <c r="L800" s="2">
        <v>90</v>
      </c>
      <c r="M800" s="2">
        <f>M799-M799*$M$1*_xlfn.XLOOKUP(A800,'BBG Data'!A:A,'BBG Data'!F:F)</f>
        <v>6450196200.7427778</v>
      </c>
      <c r="N800" s="2">
        <f>N799-N799*O800/360*_xlfn.XLOOKUP('Tether Assets'!A800,'BBG Data'!A:A,'BBG Data'!V:V)</f>
        <v>88415734102.325638</v>
      </c>
      <c r="O800">
        <v>90</v>
      </c>
      <c r="P800" s="2">
        <f>P799-P799*Q800/360*_xlfn.XLOOKUP(A800,'BBG Data'!A:A,'BBG Data'!AI:AI)</f>
        <v>83598877.192380726</v>
      </c>
      <c r="Q800" s="2">
        <v>270</v>
      </c>
      <c r="R800" s="21">
        <v>6721817210</v>
      </c>
      <c r="S800" s="2">
        <f>S799-S799*T800/360*_xlfn.XLOOKUP('Tether Assets'!A800,'BBG Data'!A:A,'BBG Data'!AB:AB)</f>
        <v>16331826.048498884</v>
      </c>
      <c r="T800" s="2">
        <v>180</v>
      </c>
      <c r="U800" s="21">
        <f t="shared" si="78"/>
        <v>3723727227</v>
      </c>
      <c r="V800" s="2">
        <f t="shared" si="75"/>
        <v>132095547553.08223</v>
      </c>
      <c r="W800" s="25">
        <f t="shared" si="76"/>
        <v>9.5644946904542283E-2</v>
      </c>
      <c r="X800" s="2">
        <f t="shared" si="77"/>
        <v>0.66933167498924229</v>
      </c>
      <c r="Y800" s="13">
        <f>USDT_FinalReserves!G799/USDT_FinalReserves!$F799</f>
        <v>5.0907664199850253E-2</v>
      </c>
      <c r="Z800" s="2">
        <v>142362449679.86252</v>
      </c>
      <c r="AA800" s="2">
        <v>135115109896.892</v>
      </c>
    </row>
    <row r="801" spans="1:27" s="2" customFormat="1" x14ac:dyDescent="0.3">
      <c r="A801" s="1">
        <v>45632</v>
      </c>
      <c r="B801">
        <v>0</v>
      </c>
      <c r="C801" s="20">
        <v>75353.569013596338</v>
      </c>
      <c r="D801" s="20">
        <f>_xlfn.XLOOKUP(A801,'BBG Data'!A:A,'BBG Data'!B:B)</f>
        <v>100566.11</v>
      </c>
      <c r="E801" s="21">
        <f t="shared" si="73"/>
        <v>7578015310.313921</v>
      </c>
      <c r="F801" s="21">
        <v>1883456.3793849496</v>
      </c>
      <c r="G801">
        <f>_xlfn.XLOOKUP(A801,'BBG Data'!A:A,'BBG Data'!C:C)</f>
        <v>2633.37</v>
      </c>
      <c r="H801" s="2">
        <f t="shared" si="74"/>
        <v>4959837525.7809448</v>
      </c>
      <c r="I801" s="21">
        <v>78413266</v>
      </c>
      <c r="J801" s="2">
        <f>J800-$J$1*J800*_xlfn.XLOOKUP(A801,'BBG Data'!A:A,'BBG Data'!F:F)</f>
        <v>12555509592.197489</v>
      </c>
      <c r="K801" s="2">
        <f>K800-K800*L801/360*_xlfn.XLOOKUP(A801,'BBG Data'!A:A,'BBG Data'!J:J)</f>
        <v>1631682006.0377522</v>
      </c>
      <c r="L801" s="2">
        <v>90</v>
      </c>
      <c r="M801" s="2">
        <f>M800-M800*$M$1*_xlfn.XLOOKUP(A801,'BBG Data'!A:A,'BBG Data'!F:F)</f>
        <v>6449837856.5094032</v>
      </c>
      <c r="N801" s="2">
        <f>N800-N800*O801/360*_xlfn.XLOOKUP('Tether Assets'!A801,'BBG Data'!A:A,'BBG Data'!V:V)</f>
        <v>89476722911.553543</v>
      </c>
      <c r="O801">
        <v>90</v>
      </c>
      <c r="P801" s="2">
        <f>P800-P800*Q801/360*_xlfn.XLOOKUP(A801,'BBG Data'!A:A,'BBG Data'!AI:AI)</f>
        <v>86420339.297623575</v>
      </c>
      <c r="Q801" s="2">
        <v>270</v>
      </c>
      <c r="R801" s="21">
        <v>6721817210</v>
      </c>
      <c r="S801" s="2">
        <f>S800-S800*T801/360*_xlfn.XLOOKUP('Tether Assets'!A801,'BBG Data'!A:A,'BBG Data'!AB:AB)</f>
        <v>16759719.89096955</v>
      </c>
      <c r="T801" s="2">
        <v>180</v>
      </c>
      <c r="U801" s="21">
        <f t="shared" si="78"/>
        <v>3723727227</v>
      </c>
      <c r="V801" s="2">
        <f t="shared" si="75"/>
        <v>133278742964.58165</v>
      </c>
      <c r="W801" s="25">
        <f t="shared" si="76"/>
        <v>9.4793232417827569E-2</v>
      </c>
      <c r="X801" s="2">
        <f t="shared" si="77"/>
        <v>0.67135029128637314</v>
      </c>
      <c r="Y801" s="13">
        <f>USDT_FinalReserves!G800/USDT_FinalReserves!$F800</f>
        <v>5.7028984527322635E-2</v>
      </c>
      <c r="Z801" s="2">
        <v>144333237250.92966</v>
      </c>
      <c r="AA801" s="2">
        <v>136102059296.968</v>
      </c>
    </row>
    <row r="802" spans="1:27" s="2" customFormat="1" x14ac:dyDescent="0.3">
      <c r="A802" s="1">
        <v>45633</v>
      </c>
      <c r="B802">
        <v>0</v>
      </c>
      <c r="C802" s="20">
        <v>75353.569013596338</v>
      </c>
      <c r="D802" s="20">
        <f>_xlfn.XLOOKUP(A802,'BBG Data'!A:A,'BBG Data'!B:B)</f>
        <v>99974.34</v>
      </c>
      <c r="E802" s="21">
        <f t="shared" si="73"/>
        <v>7533423328.7787447</v>
      </c>
      <c r="F802" s="21">
        <v>1883456.3793849496</v>
      </c>
      <c r="G802">
        <f>_xlfn.XLOOKUP(A802,'BBG Data'!A:A,'BBG Data'!C:C)</f>
        <v>2633.37</v>
      </c>
      <c r="H802" s="2">
        <f t="shared" si="74"/>
        <v>4959837525.7809448</v>
      </c>
      <c r="I802" s="21">
        <v>78413266</v>
      </c>
      <c r="J802" s="2">
        <f>J801-$J$1*J801*_xlfn.XLOOKUP(A802,'BBG Data'!A:A,'BBG Data'!F:F)</f>
        <v>12555509592.197489</v>
      </c>
      <c r="K802" s="2">
        <f>K801-K801*L802/360*_xlfn.XLOOKUP(A802,'BBG Data'!A:A,'BBG Data'!J:J)</f>
        <v>1631682006.0377522</v>
      </c>
      <c r="L802" s="2">
        <v>90</v>
      </c>
      <c r="M802" s="2">
        <f>M801-M801*$M$1*_xlfn.XLOOKUP(A802,'BBG Data'!A:A,'BBG Data'!F:F)</f>
        <v>6449837856.5094032</v>
      </c>
      <c r="N802" s="2">
        <f>N801-N801*O802/360*_xlfn.XLOOKUP('Tether Assets'!A802,'BBG Data'!A:A,'BBG Data'!V:V)</f>
        <v>89476722911.553543</v>
      </c>
      <c r="O802">
        <v>90</v>
      </c>
      <c r="P802" s="2">
        <f>P801-P801*Q802/360*_xlfn.XLOOKUP(A802,'BBG Data'!A:A,'BBG Data'!AI:AI)</f>
        <v>86420339.297623575</v>
      </c>
      <c r="Q802" s="2">
        <v>270</v>
      </c>
      <c r="R802" s="21">
        <v>6721817210</v>
      </c>
      <c r="S802" s="2">
        <f>S801-S801*T802/360*_xlfn.XLOOKUP('Tether Assets'!A802,'BBG Data'!A:A,'BBG Data'!AB:AB)</f>
        <v>16759719.89096955</v>
      </c>
      <c r="T802" s="2">
        <v>180</v>
      </c>
      <c r="U802" s="21">
        <f t="shared" si="78"/>
        <v>3723727227</v>
      </c>
      <c r="V802" s="2">
        <f t="shared" si="75"/>
        <v>133234150983.04648</v>
      </c>
      <c r="W802" s="25">
        <f t="shared" si="76"/>
        <v>9.482495865346946E-2</v>
      </c>
      <c r="X802" s="2">
        <f t="shared" si="77"/>
        <v>0.67157498472699473</v>
      </c>
      <c r="Y802" s="13">
        <f>USDT_FinalReserves!G801/USDT_FinalReserves!$F801</f>
        <v>4.8264253091984094E-2</v>
      </c>
      <c r="Z802" s="2">
        <v>143794806696.96841</v>
      </c>
      <c r="AA802" s="2">
        <v>136854657753.233</v>
      </c>
    </row>
    <row r="803" spans="1:27" s="2" customFormat="1" x14ac:dyDescent="0.3">
      <c r="A803" s="1">
        <v>45634</v>
      </c>
      <c r="B803">
        <v>0</v>
      </c>
      <c r="C803" s="20">
        <v>75353.569013596338</v>
      </c>
      <c r="D803" s="20">
        <f>_xlfn.XLOOKUP(A803,'BBG Data'!A:A,'BBG Data'!B:B)</f>
        <v>100091.91</v>
      </c>
      <c r="E803" s="21">
        <f t="shared" si="73"/>
        <v>7542282647.8876734</v>
      </c>
      <c r="F803" s="21">
        <v>1883456.3793849496</v>
      </c>
      <c r="G803">
        <f>_xlfn.XLOOKUP(A803,'BBG Data'!A:A,'BBG Data'!C:C)</f>
        <v>2633.37</v>
      </c>
      <c r="H803" s="2">
        <f t="shared" si="74"/>
        <v>4959837525.7809448</v>
      </c>
      <c r="I803" s="21">
        <v>78413266</v>
      </c>
      <c r="J803" s="2">
        <f>J802-$J$1*J802*_xlfn.XLOOKUP(A803,'BBG Data'!A:A,'BBG Data'!F:F)</f>
        <v>12555509592.197489</v>
      </c>
      <c r="K803" s="2">
        <f>K802-K802*L803/360*_xlfn.XLOOKUP(A803,'BBG Data'!A:A,'BBG Data'!J:J)</f>
        <v>1631682006.0377522</v>
      </c>
      <c r="L803" s="2">
        <v>90</v>
      </c>
      <c r="M803" s="2">
        <f>M802-M802*$M$1*_xlfn.XLOOKUP(A803,'BBG Data'!A:A,'BBG Data'!F:F)</f>
        <v>6449837856.5094032</v>
      </c>
      <c r="N803" s="2">
        <f>N802-N802*O803/360*_xlfn.XLOOKUP('Tether Assets'!A803,'BBG Data'!A:A,'BBG Data'!V:V)</f>
        <v>89476722911.553543</v>
      </c>
      <c r="O803">
        <v>90</v>
      </c>
      <c r="P803" s="2">
        <f>P802-P802*Q803/360*_xlfn.XLOOKUP(A803,'BBG Data'!A:A,'BBG Data'!AI:AI)</f>
        <v>86420339.297623575</v>
      </c>
      <c r="Q803" s="2">
        <v>270</v>
      </c>
      <c r="R803" s="21">
        <v>6721817210</v>
      </c>
      <c r="S803" s="2">
        <f>S802-S802*T803/360*_xlfn.XLOOKUP('Tether Assets'!A803,'BBG Data'!A:A,'BBG Data'!AB:AB)</f>
        <v>16759719.89096955</v>
      </c>
      <c r="T803" s="2">
        <v>180</v>
      </c>
      <c r="U803" s="21">
        <f t="shared" si="78"/>
        <v>3723727227</v>
      </c>
      <c r="V803" s="2">
        <f t="shared" si="75"/>
        <v>133243010302.15541</v>
      </c>
      <c r="W803" s="25">
        <f t="shared" si="76"/>
        <v>9.481865374812172E-2</v>
      </c>
      <c r="X803" s="2">
        <f t="shared" si="77"/>
        <v>0.67153033174983834</v>
      </c>
      <c r="Y803" s="13">
        <f>USDT_FinalReserves!G802/USDT_FinalReserves!$F802</f>
        <v>4.8645941512694829E-2</v>
      </c>
      <c r="Z803" s="2">
        <v>144648626546.11179</v>
      </c>
      <c r="AA803" s="2">
        <v>137612057919.258</v>
      </c>
    </row>
    <row r="804" spans="1:27" s="2" customFormat="1" x14ac:dyDescent="0.3">
      <c r="A804" s="1">
        <v>45635</v>
      </c>
      <c r="B804">
        <v>0</v>
      </c>
      <c r="C804" s="20">
        <v>75353.569013596338</v>
      </c>
      <c r="D804" s="20">
        <f>_xlfn.XLOOKUP(A804,'BBG Data'!A:A,'BBG Data'!B:B)</f>
        <v>96935.039999999994</v>
      </c>
      <c r="E804" s="21">
        <f t="shared" si="73"/>
        <v>7304401226.4757214</v>
      </c>
      <c r="F804" s="21">
        <v>1883456.3793849496</v>
      </c>
      <c r="G804">
        <f>_xlfn.XLOOKUP(A804,'BBG Data'!A:A,'BBG Data'!C:C)</f>
        <v>2660.3</v>
      </c>
      <c r="H804" s="2">
        <f t="shared" si="74"/>
        <v>5010559006.0777817</v>
      </c>
      <c r="I804" s="21">
        <v>78413266</v>
      </c>
      <c r="J804" s="2">
        <f>J803-$J$1*J803*_xlfn.XLOOKUP(A804,'BBG Data'!A:A,'BBG Data'!F:F)</f>
        <v>12554463299.731472</v>
      </c>
      <c r="K804" s="2">
        <f>K803-K803*L804/360*_xlfn.XLOOKUP(A804,'BBG Data'!A:A,'BBG Data'!J:J)</f>
        <v>1644123581.3337903</v>
      </c>
      <c r="L804" s="2">
        <v>90</v>
      </c>
      <c r="M804" s="2">
        <f>M803-M803*$M$1*_xlfn.XLOOKUP(A804,'BBG Data'!A:A,'BBG Data'!F:F)</f>
        <v>6448762883.5333185</v>
      </c>
      <c r="N804" s="2">
        <f>N803-N803*O804/360*_xlfn.XLOOKUP('Tether Assets'!A804,'BBG Data'!A:A,'BBG Data'!V:V)</f>
        <v>89454353730.825653</v>
      </c>
      <c r="O804">
        <v>90</v>
      </c>
      <c r="P804" s="2">
        <f>P803-P803*Q804/360*_xlfn.XLOOKUP(A804,'BBG Data'!A:A,'BBG Data'!AI:AI)</f>
        <v>85804594.380127996</v>
      </c>
      <c r="Q804" s="2">
        <v>270</v>
      </c>
      <c r="R804" s="21">
        <v>6721817210</v>
      </c>
      <c r="S804" s="2">
        <f>S803-S803*T804/360*_xlfn.XLOOKUP('Tether Assets'!A804,'BBG Data'!A:A,'BBG Data'!AB:AB)</f>
        <v>16628156.08982544</v>
      </c>
      <c r="T804" s="2">
        <v>180</v>
      </c>
      <c r="U804" s="21">
        <f t="shared" si="78"/>
        <v>3723727227</v>
      </c>
      <c r="V804" s="2">
        <f t="shared" si="75"/>
        <v>133043054181.44771</v>
      </c>
      <c r="W804" s="25">
        <f t="shared" si="76"/>
        <v>9.4953296460726269E-2</v>
      </c>
      <c r="X804" s="2">
        <f t="shared" si="77"/>
        <v>0.67237146862868458</v>
      </c>
      <c r="Y804" s="13">
        <f>USDT_FinalReserves!G803/USDT_FinalReserves!$F803</f>
        <v>4.7152755883394334E-2</v>
      </c>
      <c r="Z804" s="2">
        <v>144992789030.85333</v>
      </c>
      <c r="AA804" s="2">
        <v>138155979444.82901</v>
      </c>
    </row>
    <row r="805" spans="1:27" s="2" customFormat="1" x14ac:dyDescent="0.3">
      <c r="A805" s="1">
        <v>45636</v>
      </c>
      <c r="B805">
        <v>0</v>
      </c>
      <c r="C805" s="20">
        <v>75353.569013596338</v>
      </c>
      <c r="D805" s="20">
        <f>_xlfn.XLOOKUP(A805,'BBG Data'!A:A,'BBG Data'!B:B)</f>
        <v>96911.360000000001</v>
      </c>
      <c r="E805" s="21">
        <f t="shared" si="73"/>
        <v>7302616853.9614792</v>
      </c>
      <c r="F805" s="21">
        <v>1883456.3793849496</v>
      </c>
      <c r="G805">
        <f>_xlfn.XLOOKUP(A805,'BBG Data'!A:A,'BBG Data'!C:C)</f>
        <v>2694.25</v>
      </c>
      <c r="H805" s="2">
        <f t="shared" si="74"/>
        <v>5074502350.1579008</v>
      </c>
      <c r="I805" s="21">
        <v>78413266</v>
      </c>
      <c r="J805" s="2">
        <f>J804-$J$1*J804*_xlfn.XLOOKUP(A805,'BBG Data'!A:A,'BBG Data'!F:F)</f>
        <v>12554114564.639812</v>
      </c>
      <c r="K805" s="2">
        <f>K804-K804*L805/360*_xlfn.XLOOKUP(A805,'BBG Data'!A:A,'BBG Data'!J:J)</f>
        <v>1645780035.8419838</v>
      </c>
      <c r="L805" s="2">
        <v>90</v>
      </c>
      <c r="M805" s="2">
        <f>M804-M804*$M$1*_xlfn.XLOOKUP(A805,'BBG Data'!A:A,'BBG Data'!F:F)</f>
        <v>6448404618.9286776</v>
      </c>
      <c r="N805" s="2">
        <f>N804-N804*O805/360*_xlfn.XLOOKUP('Tether Assets'!A805,'BBG Data'!A:A,'BBG Data'!V:V)</f>
        <v>89879261911.047073</v>
      </c>
      <c r="O805">
        <v>90</v>
      </c>
      <c r="P805" s="2">
        <f>P804-P804*Q805/360*_xlfn.XLOOKUP(A805,'BBG Data'!A:A,'BBG Data'!AI:AI)</f>
        <v>86094184.88616094</v>
      </c>
      <c r="Q805" s="2">
        <v>270</v>
      </c>
      <c r="R805" s="21">
        <v>6721817210</v>
      </c>
      <c r="S805" s="2">
        <f>S804-S804*T805/360*_xlfn.XLOOKUP('Tether Assets'!A805,'BBG Data'!A:A,'BBG Data'!AB:AB)</f>
        <v>16654761.139569165</v>
      </c>
      <c r="T805" s="2">
        <v>180</v>
      </c>
      <c r="U805" s="21">
        <f t="shared" si="78"/>
        <v>3723727227</v>
      </c>
      <c r="V805" s="2">
        <f t="shared" si="75"/>
        <v>133531386983.60266</v>
      </c>
      <c r="W805" s="25">
        <f t="shared" si="76"/>
        <v>9.4603434563224134E-2</v>
      </c>
      <c r="X805" s="2">
        <f t="shared" si="77"/>
        <v>0.67309464794283935</v>
      </c>
      <c r="Y805" s="13">
        <f>USDT_FinalReserves!G804/USDT_FinalReserves!$F804</f>
        <v>5.206207567455004E-2</v>
      </c>
      <c r="Z805" s="2">
        <v>145640897897.89249</v>
      </c>
      <c r="AA805" s="2">
        <v>138058530450.22299</v>
      </c>
    </row>
    <row r="806" spans="1:27" s="2" customFormat="1" x14ac:dyDescent="0.3">
      <c r="A806" s="1">
        <v>45637</v>
      </c>
      <c r="B806">
        <v>0</v>
      </c>
      <c r="C806" s="20">
        <v>75353.569013596338</v>
      </c>
      <c r="D806" s="20">
        <f>_xlfn.XLOOKUP(A806,'BBG Data'!A:A,'BBG Data'!B:B)</f>
        <v>101612.51</v>
      </c>
      <c r="E806" s="21">
        <f t="shared" si="73"/>
        <v>7656865284.9297476</v>
      </c>
      <c r="F806" s="21">
        <v>1883456.3793849496</v>
      </c>
      <c r="G806">
        <f>_xlfn.XLOOKUP(A806,'BBG Data'!A:A,'BBG Data'!C:C)</f>
        <v>2718.23</v>
      </c>
      <c r="H806" s="2">
        <f t="shared" si="74"/>
        <v>5119667634.1355515</v>
      </c>
      <c r="I806" s="21">
        <v>78413266</v>
      </c>
      <c r="J806" s="2">
        <f>J805-$J$1*J805*_xlfn.XLOOKUP(A806,'BBG Data'!A:A,'BBG Data'!F:F)</f>
        <v>12554812015.448959</v>
      </c>
      <c r="K806" s="2">
        <f>K805-K805*L806/360*_xlfn.XLOOKUP(A806,'BBG Data'!A:A,'BBG Data'!J:J)</f>
        <v>1644438725.1127725</v>
      </c>
      <c r="L806" s="2">
        <v>90</v>
      </c>
      <c r="M806" s="2">
        <f>M805-M805*$M$1*_xlfn.XLOOKUP(A806,'BBG Data'!A:A,'BBG Data'!F:F)</f>
        <v>6449121108.330781</v>
      </c>
      <c r="N806" s="2">
        <f>N805-N805*O806/360*_xlfn.XLOOKUP('Tether Assets'!A806,'BBG Data'!A:A,'BBG Data'!V:V)</f>
        <v>90238778958.691269</v>
      </c>
      <c r="O806">
        <v>90</v>
      </c>
      <c r="P806" s="2">
        <f>P805-P805*Q806/360*_xlfn.XLOOKUP(A806,'BBG Data'!A:A,'BBG Data'!AI:AI)</f>
        <v>86739891.272807136</v>
      </c>
      <c r="Q806" s="2">
        <v>270</v>
      </c>
      <c r="R806" s="21">
        <v>6721817210</v>
      </c>
      <c r="S806" s="2">
        <f>S805-S805*T806/360*_xlfn.XLOOKUP('Tether Assets'!A806,'BBG Data'!A:A,'BBG Data'!AB:AB)</f>
        <v>16772177.205603128</v>
      </c>
      <c r="T806" s="2">
        <v>180</v>
      </c>
      <c r="U806" s="21">
        <f t="shared" si="78"/>
        <v>3723727227</v>
      </c>
      <c r="V806" s="2">
        <f t="shared" si="75"/>
        <v>134291153498.1275</v>
      </c>
      <c r="W806" s="25">
        <f t="shared" si="76"/>
        <v>9.4073399121001003E-2</v>
      </c>
      <c r="X806" s="2">
        <f t="shared" si="77"/>
        <v>0.67196368940229201</v>
      </c>
      <c r="Y806" s="13">
        <f>USDT_FinalReserves!G805/USDT_FinalReserves!$F805</f>
        <v>5.3965426722591463E-2</v>
      </c>
      <c r="Z806" s="2">
        <v>146301841896.21432</v>
      </c>
      <c r="AA806" s="2">
        <v>138406600567.98401</v>
      </c>
    </row>
    <row r="807" spans="1:27" s="2" customFormat="1" x14ac:dyDescent="0.3">
      <c r="A807" s="1">
        <v>45638</v>
      </c>
      <c r="B807">
        <v>0</v>
      </c>
      <c r="C807" s="20">
        <v>75353.569013596338</v>
      </c>
      <c r="D807" s="20">
        <f>_xlfn.XLOOKUP(A807,'BBG Data'!A:A,'BBG Data'!B:B)</f>
        <v>99787.04</v>
      </c>
      <c r="E807" s="21">
        <f t="shared" si="73"/>
        <v>7519309605.3024979</v>
      </c>
      <c r="F807" s="21">
        <v>1883456.3793849496</v>
      </c>
      <c r="G807">
        <f>_xlfn.XLOOKUP(A807,'BBG Data'!A:A,'BBG Data'!C:C)</f>
        <v>2680.73</v>
      </c>
      <c r="H807" s="2">
        <f t="shared" si="74"/>
        <v>5049038019.9086161</v>
      </c>
      <c r="I807" s="21">
        <v>78413266</v>
      </c>
      <c r="J807" s="2">
        <f>J806-$J$1*J806*_xlfn.XLOOKUP(A807,'BBG Data'!A:A,'BBG Data'!F:F)</f>
        <v>12554812015.448959</v>
      </c>
      <c r="K807" s="2">
        <f>K806-K806*L807/360*_xlfn.XLOOKUP(A807,'BBG Data'!A:A,'BBG Data'!J:J)</f>
        <v>1659600450.1583123</v>
      </c>
      <c r="L807" s="2">
        <v>90</v>
      </c>
      <c r="M807" s="2">
        <f>M806-M806*$M$1*_xlfn.XLOOKUP(A807,'BBG Data'!A:A,'BBG Data'!F:F)</f>
        <v>6449121108.330781</v>
      </c>
      <c r="N807" s="2">
        <f>N806-N806*O807/360*_xlfn.XLOOKUP('Tether Assets'!A807,'BBG Data'!A:A,'BBG Data'!V:V)</f>
        <v>90960689190.360794</v>
      </c>
      <c r="O807">
        <v>90</v>
      </c>
      <c r="P807" s="2">
        <f>P806-P806*Q807/360*_xlfn.XLOOKUP(A807,'BBG Data'!A:A,'BBG Data'!AI:AI)</f>
        <v>86349561.762079492</v>
      </c>
      <c r="Q807" s="2">
        <v>270</v>
      </c>
      <c r="R807" s="21">
        <v>6721817210</v>
      </c>
      <c r="S807" s="2">
        <f>S806-S806*T807/360*_xlfn.XLOOKUP('Tether Assets'!A807,'BBG Data'!A:A,'BBG Data'!AB:AB)</f>
        <v>16657287.791744746</v>
      </c>
      <c r="T807" s="2">
        <v>180</v>
      </c>
      <c r="U807" s="21">
        <f t="shared" si="78"/>
        <v>3723727227</v>
      </c>
      <c r="V807" s="2">
        <f t="shared" si="75"/>
        <v>134819534942.06378</v>
      </c>
      <c r="W807" s="25">
        <f t="shared" si="76"/>
        <v>9.3704708942052475E-2</v>
      </c>
      <c r="X807" s="2">
        <f t="shared" si="77"/>
        <v>0.6746847868111211</v>
      </c>
      <c r="Y807" s="13">
        <f>USDT_FinalReserves!G806/USDT_FinalReserves!$F806</f>
        <v>5.2311453461719552E-2</v>
      </c>
      <c r="Z807" s="2">
        <v>146258906912.08871</v>
      </c>
      <c r="AA807" s="2">
        <v>138607890909.79501</v>
      </c>
    </row>
    <row r="808" spans="1:27" s="2" customFormat="1" x14ac:dyDescent="0.3">
      <c r="A808" s="1">
        <v>45639</v>
      </c>
      <c r="B808">
        <v>0</v>
      </c>
      <c r="C808" s="20">
        <v>75353.569013596338</v>
      </c>
      <c r="D808" s="20">
        <f>_xlfn.XLOOKUP(A808,'BBG Data'!A:A,'BBG Data'!B:B)</f>
        <v>101342.01</v>
      </c>
      <c r="E808" s="21">
        <f t="shared" si="73"/>
        <v>7636482144.51157</v>
      </c>
      <c r="F808" s="21">
        <v>1883456.3793849496</v>
      </c>
      <c r="G808">
        <f>_xlfn.XLOOKUP(A808,'BBG Data'!A:A,'BBG Data'!C:C)</f>
        <v>2648.23</v>
      </c>
      <c r="H808" s="2">
        <f t="shared" si="74"/>
        <v>4987825687.5786047</v>
      </c>
      <c r="I808" s="21">
        <v>78413266</v>
      </c>
      <c r="J808" s="2">
        <f>J807-$J$1*J807*_xlfn.XLOOKUP(A808,'BBG Data'!A:A,'BBG Data'!F:F)</f>
        <v>12555509505.005373</v>
      </c>
      <c r="K808" s="2">
        <f>K807-K807*L808/360*_xlfn.XLOOKUP(A808,'BBG Data'!A:A,'BBG Data'!J:J)</f>
        <v>1663687216.2668271</v>
      </c>
      <c r="L808" s="2">
        <v>90</v>
      </c>
      <c r="M808" s="2">
        <f>M807-M807*$M$1*_xlfn.XLOOKUP(A808,'BBG Data'!A:A,'BBG Data'!F:F)</f>
        <v>6449837677.3428173</v>
      </c>
      <c r="N808" s="2">
        <f>N807-N807*O808/360*_xlfn.XLOOKUP('Tether Assets'!A808,'BBG Data'!A:A,'BBG Data'!V:V)</f>
        <v>91119870396.443924</v>
      </c>
      <c r="O808">
        <v>90</v>
      </c>
      <c r="P808" s="2">
        <f>P807-P807*Q808/360*_xlfn.XLOOKUP(A808,'BBG Data'!A:A,'BBG Data'!AI:AI)</f>
        <v>85410510.277916878</v>
      </c>
      <c r="Q808" s="2">
        <v>270</v>
      </c>
      <c r="R808" s="21">
        <v>6721817210</v>
      </c>
      <c r="S808" s="2">
        <f>S807-S807*T808/360*_xlfn.XLOOKUP('Tether Assets'!A808,'BBG Data'!A:A,'BBG Data'!AB:AB)</f>
        <v>16411592.796816507</v>
      </c>
      <c r="T808" s="2">
        <v>180</v>
      </c>
      <c r="U808" s="21">
        <f t="shared" si="78"/>
        <v>3723727227</v>
      </c>
      <c r="V808" s="2">
        <f t="shared" si="75"/>
        <v>135038992433.22385</v>
      </c>
      <c r="W808" s="25">
        <f t="shared" si="76"/>
        <v>9.3557590614079769E-2</v>
      </c>
      <c r="X808" s="2">
        <f t="shared" si="77"/>
        <v>0.67476710803734907</v>
      </c>
      <c r="Y808" s="13">
        <f>USDT_FinalReserves!G807/USDT_FinalReserves!$F807</f>
        <v>5.0128869748513119E-2</v>
      </c>
      <c r="Z808" s="2">
        <v>147097132631.44128</v>
      </c>
      <c r="AA808" s="2">
        <v>139723319629.38</v>
      </c>
    </row>
    <row r="809" spans="1:27" s="2" customFormat="1" x14ac:dyDescent="0.3">
      <c r="A809" s="1">
        <v>45640</v>
      </c>
      <c r="B809">
        <v>0</v>
      </c>
      <c r="C809" s="20">
        <v>75353.569013596338</v>
      </c>
      <c r="D809" s="20">
        <f>_xlfn.XLOOKUP(A809,'BBG Data'!A:A,'BBG Data'!B:B)</f>
        <v>101075.91</v>
      </c>
      <c r="E809" s="21">
        <f t="shared" si="73"/>
        <v>7616430559.7970524</v>
      </c>
      <c r="F809" s="21">
        <v>1883456.3793849496</v>
      </c>
      <c r="G809">
        <f>_xlfn.XLOOKUP(A809,'BBG Data'!A:A,'BBG Data'!C:C)</f>
        <v>2648.23</v>
      </c>
      <c r="H809" s="2">
        <f t="shared" si="74"/>
        <v>4987825687.5786047</v>
      </c>
      <c r="I809" s="21">
        <v>78413266</v>
      </c>
      <c r="J809" s="2">
        <f>J808-$J$1*J808*_xlfn.XLOOKUP(A809,'BBG Data'!A:A,'BBG Data'!F:F)</f>
        <v>12555509505.005373</v>
      </c>
      <c r="K809" s="2">
        <f>K808-K808*L809/360*_xlfn.XLOOKUP(A809,'BBG Data'!A:A,'BBG Data'!J:J)</f>
        <v>1663687216.2668271</v>
      </c>
      <c r="L809" s="2">
        <v>90</v>
      </c>
      <c r="M809" s="2">
        <f>M808-M808*$M$1*_xlfn.XLOOKUP(A809,'BBG Data'!A:A,'BBG Data'!F:F)</f>
        <v>6449837677.3428173</v>
      </c>
      <c r="N809" s="2">
        <f>N808-N808*O809/360*_xlfn.XLOOKUP('Tether Assets'!A809,'BBG Data'!A:A,'BBG Data'!V:V)</f>
        <v>91119870396.443924</v>
      </c>
      <c r="O809">
        <v>90</v>
      </c>
      <c r="P809" s="2">
        <f>P808-P808*Q809/360*_xlfn.XLOOKUP(A809,'BBG Data'!A:A,'BBG Data'!AI:AI)</f>
        <v>85410510.277916878</v>
      </c>
      <c r="Q809" s="2">
        <v>270</v>
      </c>
      <c r="R809" s="21">
        <v>6721817210</v>
      </c>
      <c r="S809" s="2">
        <f>S808-S808*T809/360*_xlfn.XLOOKUP('Tether Assets'!A809,'BBG Data'!A:A,'BBG Data'!AB:AB)</f>
        <v>16411592.796816507</v>
      </c>
      <c r="T809" s="2">
        <v>180</v>
      </c>
      <c r="U809" s="21">
        <f t="shared" si="78"/>
        <v>3723727227</v>
      </c>
      <c r="V809" s="2">
        <f t="shared" si="75"/>
        <v>135018940848.50934</v>
      </c>
      <c r="W809" s="25">
        <f t="shared" si="76"/>
        <v>9.3571484797681681E-2</v>
      </c>
      <c r="X809" s="2">
        <f t="shared" si="77"/>
        <v>0.67486731730979888</v>
      </c>
      <c r="Y809" s="13">
        <f>USDT_FinalReserves!G808/USDT_FinalReserves!$F808</f>
        <v>4.8441387402002524E-2</v>
      </c>
      <c r="Z809" s="2">
        <v>147247508437.97351</v>
      </c>
      <c r="AA809" s="2">
        <v>140114634837.75</v>
      </c>
    </row>
    <row r="810" spans="1:27" s="2" customFormat="1" x14ac:dyDescent="0.3">
      <c r="A810" s="1">
        <v>45641</v>
      </c>
      <c r="B810">
        <v>0</v>
      </c>
      <c r="C810" s="20">
        <v>75353.569013596338</v>
      </c>
      <c r="D810" s="20">
        <f>_xlfn.XLOOKUP(A810,'BBG Data'!A:A,'BBG Data'!B:B)</f>
        <v>102836.81</v>
      </c>
      <c r="E810" s="21">
        <f t="shared" si="73"/>
        <v>7749120659.473094</v>
      </c>
      <c r="F810" s="21">
        <v>1883456.3793849496</v>
      </c>
      <c r="G810">
        <f>_xlfn.XLOOKUP(A810,'BBG Data'!A:A,'BBG Data'!C:C)</f>
        <v>2648.23</v>
      </c>
      <c r="H810" s="2">
        <f t="shared" si="74"/>
        <v>4987825687.5786047</v>
      </c>
      <c r="I810" s="21">
        <v>78413266</v>
      </c>
      <c r="J810" s="2">
        <f>J809-$J$1*J809*_xlfn.XLOOKUP(A810,'BBG Data'!A:A,'BBG Data'!F:F)</f>
        <v>12555509505.005373</v>
      </c>
      <c r="K810" s="2">
        <f>K809-K809*L810/360*_xlfn.XLOOKUP(A810,'BBG Data'!A:A,'BBG Data'!J:J)</f>
        <v>1663687216.2668271</v>
      </c>
      <c r="L810" s="2">
        <v>90</v>
      </c>
      <c r="M810" s="2">
        <f>M809-M809*$M$1*_xlfn.XLOOKUP(A810,'BBG Data'!A:A,'BBG Data'!F:F)</f>
        <v>6449837677.3428173</v>
      </c>
      <c r="N810" s="2">
        <f>N809-N809*O810/360*_xlfn.XLOOKUP('Tether Assets'!A810,'BBG Data'!A:A,'BBG Data'!V:V)</f>
        <v>91119870396.443924</v>
      </c>
      <c r="O810">
        <v>90</v>
      </c>
      <c r="P810" s="2">
        <f>P809-P809*Q810/360*_xlfn.XLOOKUP(A810,'BBG Data'!A:A,'BBG Data'!AI:AI)</f>
        <v>85410510.277916878</v>
      </c>
      <c r="Q810" s="2">
        <v>270</v>
      </c>
      <c r="R810" s="21">
        <v>6721817210</v>
      </c>
      <c r="S810" s="2">
        <f>S809-S809*T810/360*_xlfn.XLOOKUP('Tether Assets'!A810,'BBG Data'!A:A,'BBG Data'!AB:AB)</f>
        <v>16411592.796816507</v>
      </c>
      <c r="T810" s="2">
        <v>180</v>
      </c>
      <c r="U810" s="21">
        <f t="shared" si="78"/>
        <v>3723727227</v>
      </c>
      <c r="V810" s="2">
        <f t="shared" si="75"/>
        <v>135151630948.18538</v>
      </c>
      <c r="W810" s="25">
        <f t="shared" si="76"/>
        <v>9.3479617540457083E-2</v>
      </c>
      <c r="X810" s="2">
        <f t="shared" si="77"/>
        <v>0.67420474142393139</v>
      </c>
      <c r="Y810" s="13">
        <f>USDT_FinalReserves!G809/USDT_FinalReserves!$F809</f>
        <v>4.9516770888591244E-2</v>
      </c>
      <c r="Z810" s="2">
        <v>147385341135.94864</v>
      </c>
      <c r="AA810" s="2">
        <v>140087294966.58301</v>
      </c>
    </row>
    <row r="811" spans="1:27" s="2" customFormat="1" x14ac:dyDescent="0.3">
      <c r="A811" s="1">
        <v>45642</v>
      </c>
      <c r="B811">
        <v>0</v>
      </c>
      <c r="C811" s="20">
        <v>75353.569013596338</v>
      </c>
      <c r="D811" s="20">
        <f>_xlfn.XLOOKUP(A811,'BBG Data'!A:A,'BBG Data'!B:B)</f>
        <v>106075.01</v>
      </c>
      <c r="E811" s="21">
        <f t="shared" si="73"/>
        <v>7993130586.6529217</v>
      </c>
      <c r="F811" s="21">
        <v>1883456.3793849496</v>
      </c>
      <c r="G811">
        <f>_xlfn.XLOOKUP(A811,'BBG Data'!A:A,'BBG Data'!C:C)</f>
        <v>2652.72</v>
      </c>
      <c r="H811" s="2">
        <f t="shared" si="74"/>
        <v>4996282406.722043</v>
      </c>
      <c r="I811" s="21">
        <v>78413266</v>
      </c>
      <c r="J811" s="2">
        <f>J810-$J$1*J810*_xlfn.XLOOKUP(A811,'BBG Data'!A:A,'BBG Data'!F:F)</f>
        <v>12553765684.240789</v>
      </c>
      <c r="K811" s="2">
        <f>K810-K810*L811/360*_xlfn.XLOOKUP(A811,'BBG Data'!A:A,'BBG Data'!J:J)</f>
        <v>1662580864.2680099</v>
      </c>
      <c r="L811" s="2">
        <v>90</v>
      </c>
      <c r="M811" s="2">
        <f>M810-M810*$M$1*_xlfn.XLOOKUP(A811,'BBG Data'!A:A,'BBG Data'!F:F)</f>
        <v>6448046055.7657776</v>
      </c>
      <c r="N811" s="2">
        <f>N810-N810*O811/360*_xlfn.XLOOKUP('Tether Assets'!A811,'BBG Data'!A:A,'BBG Data'!V:V)</f>
        <v>91393230007.63327</v>
      </c>
      <c r="O811">
        <v>90</v>
      </c>
      <c r="P811" s="2">
        <f>P810-P810*Q811/360*_xlfn.XLOOKUP(A811,'BBG Data'!A:A,'BBG Data'!AI:AI)</f>
        <v>85634712.867396459</v>
      </c>
      <c r="Q811" s="2">
        <v>270</v>
      </c>
      <c r="R811" s="21">
        <v>6721817210</v>
      </c>
      <c r="S811" s="2">
        <f>S810-S810*T811/360*_xlfn.XLOOKUP('Tether Assets'!A811,'BBG Data'!A:A,'BBG Data'!AB:AB)</f>
        <v>16422260.332134442</v>
      </c>
      <c r="T811" s="2">
        <v>180</v>
      </c>
      <c r="U811" s="21">
        <f t="shared" si="78"/>
        <v>3723727227</v>
      </c>
      <c r="V811" s="2">
        <f t="shared" si="75"/>
        <v>135673050281.48233</v>
      </c>
      <c r="W811" s="25">
        <f t="shared" si="76"/>
        <v>9.3107503104210246E-2</v>
      </c>
      <c r="X811" s="2">
        <f t="shared" si="77"/>
        <v>0.67362847535320214</v>
      </c>
      <c r="Y811" s="13">
        <f>USDT_FinalReserves!G810/USDT_FinalReserves!$F810</f>
        <v>5.223917354767766E-2</v>
      </c>
      <c r="Z811" s="2">
        <v>148004596642.84671</v>
      </c>
      <c r="AA811" s="2">
        <v>140272958832.96701</v>
      </c>
    </row>
    <row r="812" spans="1:27" s="2" customFormat="1" x14ac:dyDescent="0.3">
      <c r="A812" s="1">
        <v>45643</v>
      </c>
      <c r="B812">
        <v>0</v>
      </c>
      <c r="C812" s="20">
        <v>75353.569013596338</v>
      </c>
      <c r="D812" s="20">
        <f>_xlfn.XLOOKUP(A812,'BBG Data'!A:A,'BBG Data'!B:B)</f>
        <v>106407.51</v>
      </c>
      <c r="E812" s="21">
        <f t="shared" si="73"/>
        <v>8018185648.3499422</v>
      </c>
      <c r="F812" s="21">
        <v>1883456.3793849496</v>
      </c>
      <c r="G812">
        <f>_xlfn.XLOOKUP(A812,'BBG Data'!A:A,'BBG Data'!C:C)</f>
        <v>2646.83</v>
      </c>
      <c r="H812" s="2">
        <f t="shared" si="74"/>
        <v>4985188848.6474657</v>
      </c>
      <c r="I812" s="21">
        <v>78413266</v>
      </c>
      <c r="J812" s="2">
        <f>J811-$J$1*J811*_xlfn.XLOOKUP(A812,'BBG Data'!A:A,'BBG Data'!F:F)</f>
        <v>12554811831.381144</v>
      </c>
      <c r="K812" s="2">
        <f>K811-K811*L812/360*_xlfn.XLOOKUP(A812,'BBG Data'!A:A,'BBG Data'!J:J)</f>
        <v>1661969865.8003912</v>
      </c>
      <c r="L812" s="2">
        <v>90</v>
      </c>
      <c r="M812" s="2">
        <f>M811-M811*$M$1*_xlfn.XLOOKUP(A812,'BBG Data'!A:A,'BBG Data'!F:F)</f>
        <v>6449120730.1084051</v>
      </c>
      <c r="N812" s="2">
        <f>N811-N811*O812/360*_xlfn.XLOOKUP('Tether Assets'!A812,'BBG Data'!A:A,'BBG Data'!V:V)</f>
        <v>91027657087.602737</v>
      </c>
      <c r="O812">
        <v>90</v>
      </c>
      <c r="P812" s="2">
        <f>P811-P811*Q812/360*_xlfn.XLOOKUP(A812,'BBG Data'!A:A,'BBG Data'!AI:AI)</f>
        <v>85731051.919372231</v>
      </c>
      <c r="Q812" s="2">
        <v>270</v>
      </c>
      <c r="R812" s="21">
        <v>6721817210</v>
      </c>
      <c r="S812" s="2">
        <f>S811-S811*T812/360*_xlfn.XLOOKUP('Tether Assets'!A812,'BBG Data'!A:A,'BBG Data'!AB:AB)</f>
        <v>16369709.099071611</v>
      </c>
      <c r="T812" s="2">
        <v>180</v>
      </c>
      <c r="U812" s="21">
        <f t="shared" si="78"/>
        <v>3723727227</v>
      </c>
      <c r="V812" s="2">
        <f t="shared" si="75"/>
        <v>135322992475.90852</v>
      </c>
      <c r="W812" s="25">
        <f t="shared" si="76"/>
        <v>9.3356087285981576E-2</v>
      </c>
      <c r="X812" s="2">
        <f t="shared" si="77"/>
        <v>0.67266955468641698</v>
      </c>
      <c r="Y812" s="13">
        <f>USDT_FinalReserves!G811/USDT_FinalReserves!$F811</f>
        <v>4.6121525366139927E-2</v>
      </c>
      <c r="Z812" s="2">
        <v>147323541781.95712</v>
      </c>
      <c r="AA812" s="2">
        <v>140528755312.63101</v>
      </c>
    </row>
    <row r="813" spans="1:27" s="2" customFormat="1" x14ac:dyDescent="0.3">
      <c r="A813" s="1">
        <v>45644</v>
      </c>
      <c r="B813">
        <v>0</v>
      </c>
      <c r="C813" s="20">
        <v>75353.569013596338</v>
      </c>
      <c r="D813" s="20">
        <f>_xlfn.XLOOKUP(A813,'BBG Data'!A:A,'BBG Data'!B:B)</f>
        <v>100950.51</v>
      </c>
      <c r="E813" s="21">
        <f t="shared" si="73"/>
        <v>7606981222.2427473</v>
      </c>
      <c r="F813" s="21">
        <v>1883456.3793849496</v>
      </c>
      <c r="G813">
        <f>_xlfn.XLOOKUP(A813,'BBG Data'!A:A,'BBG Data'!C:C)</f>
        <v>2585.35</v>
      </c>
      <c r="H813" s="2">
        <f t="shared" si="74"/>
        <v>4869393950.4428797</v>
      </c>
      <c r="I813" s="21">
        <v>78413266</v>
      </c>
      <c r="J813" s="2">
        <f>J812-$J$1*J812*_xlfn.XLOOKUP(A813,'BBG Data'!A:A,'BBG Data'!F:F)</f>
        <v>12556555555.246613</v>
      </c>
      <c r="K813" s="2">
        <f>K812-K812*L813/360*_xlfn.XLOOKUP(A813,'BBG Data'!A:A,'BBG Data'!J:J)</f>
        <v>1661467119.9159868</v>
      </c>
      <c r="L813" s="2">
        <v>90</v>
      </c>
      <c r="M813" s="2">
        <f>M812-M812*$M$1*_xlfn.XLOOKUP(A813,'BBG Data'!A:A,'BBG Data'!F:F)</f>
        <v>6450912152.5334349</v>
      </c>
      <c r="N813" s="2">
        <f>N812-N812*O813/360*_xlfn.XLOOKUP('Tether Assets'!A813,'BBG Data'!A:A,'BBG Data'!V:V)</f>
        <v>90709060287.796127</v>
      </c>
      <c r="O813">
        <v>90</v>
      </c>
      <c r="P813" s="2">
        <f>P812-P812*Q813/360*_xlfn.XLOOKUP(A813,'BBG Data'!A:A,'BBG Data'!AI:AI)</f>
        <v>84252191.273763075</v>
      </c>
      <c r="Q813" s="2">
        <v>270</v>
      </c>
      <c r="R813" s="21">
        <v>6721817210</v>
      </c>
      <c r="S813" s="2">
        <f>S812-S812*T813/360*_xlfn.XLOOKUP('Tether Assets'!A813,'BBG Data'!A:A,'BBG Data'!AB:AB)</f>
        <v>16003027.615252404</v>
      </c>
      <c r="T813" s="2">
        <v>180</v>
      </c>
      <c r="U813" s="21">
        <f t="shared" si="78"/>
        <v>3723727227</v>
      </c>
      <c r="V813" s="2">
        <f t="shared" si="75"/>
        <v>134478583210.06682</v>
      </c>
      <c r="W813" s="25">
        <f t="shared" si="76"/>
        <v>9.3955249376101266E-2</v>
      </c>
      <c r="X813" s="2">
        <f t="shared" si="77"/>
        <v>0.67452421138391216</v>
      </c>
      <c r="Y813" s="13">
        <f>USDT_FinalReserves!G812/USDT_FinalReserves!$F812</f>
        <v>4.260860343753254E-2</v>
      </c>
      <c r="Z813" s="2">
        <v>146634704946.22321</v>
      </c>
      <c r="AA813" s="2">
        <v>140386804952.98999</v>
      </c>
    </row>
    <row r="814" spans="1:27" s="2" customFormat="1" x14ac:dyDescent="0.3">
      <c r="A814" s="1">
        <v>45645</v>
      </c>
      <c r="B814">
        <v>0</v>
      </c>
      <c r="C814" s="20">
        <v>75353.569013596338</v>
      </c>
      <c r="D814" s="20">
        <f>_xlfn.XLOOKUP(A814,'BBG Data'!A:A,'BBG Data'!B:B)</f>
        <v>97327.84</v>
      </c>
      <c r="E814" s="21">
        <f t="shared" si="73"/>
        <v>7334000108.3842621</v>
      </c>
      <c r="F814" s="21">
        <v>1883456.3793849496</v>
      </c>
      <c r="G814">
        <f>_xlfn.XLOOKUP(A814,'BBG Data'!A:A,'BBG Data'!C:C)</f>
        <v>2594.0100000000002</v>
      </c>
      <c r="H814" s="2">
        <f t="shared" si="74"/>
        <v>4885704682.6883535</v>
      </c>
      <c r="I814" s="21">
        <v>78413266</v>
      </c>
      <c r="J814" s="2">
        <f>J813-$J$1*J813*_xlfn.XLOOKUP(A814,'BBG Data'!A:A,'BBG Data'!F:F)</f>
        <v>12565972971.913048</v>
      </c>
      <c r="K814" s="2">
        <f>K813-K813*L814/360*_xlfn.XLOOKUP(A814,'BBG Data'!A:A,'BBG Data'!J:J)</f>
        <v>1668424513.4806347</v>
      </c>
      <c r="L814" s="2">
        <v>90</v>
      </c>
      <c r="M814" s="2">
        <f>M813-M813*$M$1*_xlfn.XLOOKUP(A814,'BBG Data'!A:A,'BBG Data'!F:F)</f>
        <v>6460588520.7622347</v>
      </c>
      <c r="N814" s="2">
        <f>N813-N813*O814/360*_xlfn.XLOOKUP('Tether Assets'!A814,'BBG Data'!A:A,'BBG Data'!V:V)</f>
        <v>90935832938.51561</v>
      </c>
      <c r="O814">
        <v>90</v>
      </c>
      <c r="P814" s="2">
        <f>P813-P813*Q814/360*_xlfn.XLOOKUP(A814,'BBG Data'!A:A,'BBG Data'!AI:AI)</f>
        <v>85452784.999414146</v>
      </c>
      <c r="Q814" s="2">
        <v>270</v>
      </c>
      <c r="R814" s="21">
        <v>6721817210</v>
      </c>
      <c r="S814" s="2">
        <f>S813-S813*T814/360*_xlfn.XLOOKUP('Tether Assets'!A814,'BBG Data'!A:A,'BBG Data'!AB:AB)</f>
        <v>16039034.427386723</v>
      </c>
      <c r="T814" s="2">
        <v>180</v>
      </c>
      <c r="U814" s="21">
        <f t="shared" si="78"/>
        <v>3723727227</v>
      </c>
      <c r="V814" s="2">
        <f t="shared" si="75"/>
        <v>134475973258.17094</v>
      </c>
      <c r="W814" s="25">
        <f t="shared" si="76"/>
        <v>9.4027103366918802E-2</v>
      </c>
      <c r="X814" s="2">
        <f t="shared" si="77"/>
        <v>0.67622364601841778</v>
      </c>
      <c r="Y814" s="13">
        <f>USDT_FinalReserves!G813/USDT_FinalReserves!$F813</f>
        <v>4.8564216431022614E-2</v>
      </c>
      <c r="Z814" s="2">
        <v>147598113139.36783</v>
      </c>
      <c r="AA814" s="2">
        <v>140430126428.05701</v>
      </c>
    </row>
    <row r="815" spans="1:27" s="2" customFormat="1" x14ac:dyDescent="0.3">
      <c r="A815" s="1">
        <v>45646</v>
      </c>
      <c r="B815">
        <v>0</v>
      </c>
      <c r="C815" s="20">
        <v>75353.569013596338</v>
      </c>
      <c r="D815" s="20">
        <f>_xlfn.XLOOKUP(A815,'BBG Data'!A:A,'BBG Data'!B:B)</f>
        <v>96557.17</v>
      </c>
      <c r="E815" s="21">
        <f t="shared" si="73"/>
        <v>7275927373.3525534</v>
      </c>
      <c r="F815" s="21">
        <v>1883456.3793849496</v>
      </c>
      <c r="G815">
        <f>_xlfn.XLOOKUP(A815,'BBG Data'!A:A,'BBG Data'!C:C)</f>
        <v>2622.91</v>
      </c>
      <c r="H815" s="2">
        <f t="shared" si="74"/>
        <v>4940136572.052578</v>
      </c>
      <c r="I815" s="21">
        <v>78413266</v>
      </c>
      <c r="J815" s="2">
        <f>J814-$J$1*J814*_xlfn.XLOOKUP(A815,'BBG Data'!A:A,'BBG Data'!F:F)</f>
        <v>12565972971.913048</v>
      </c>
      <c r="K815" s="2">
        <f>K814-K814*L815/360*_xlfn.XLOOKUP(A815,'BBG Data'!A:A,'BBG Data'!J:J)</f>
        <v>1672549693.0902157</v>
      </c>
      <c r="L815" s="2">
        <v>90</v>
      </c>
      <c r="M815" s="2">
        <f>M814-M814*$M$1*_xlfn.XLOOKUP(A815,'BBG Data'!A:A,'BBG Data'!F:F)</f>
        <v>6460588520.7622347</v>
      </c>
      <c r="N815" s="2">
        <f>N814-N814*O815/360*_xlfn.XLOOKUP('Tether Assets'!A815,'BBG Data'!A:A,'BBG Data'!V:V)</f>
        <v>91117704604.392639</v>
      </c>
      <c r="O815">
        <v>90</v>
      </c>
      <c r="P815" s="2">
        <f>P814-P814*Q815/360*_xlfn.XLOOKUP(A815,'BBG Data'!A:A,'BBG Data'!AI:AI)</f>
        <v>85965501.709410682</v>
      </c>
      <c r="Q815" s="2">
        <v>270</v>
      </c>
      <c r="R815" s="21">
        <v>6721817210</v>
      </c>
      <c r="S815" s="2">
        <f>S814-S814*T815/360*_xlfn.XLOOKUP('Tether Assets'!A815,'BBG Data'!A:A,'BBG Data'!AB:AB)</f>
        <v>16073518.351405604</v>
      </c>
      <c r="T815" s="2">
        <v>180</v>
      </c>
      <c r="U815" s="21">
        <f t="shared" si="78"/>
        <v>3723727227</v>
      </c>
      <c r="V815" s="2">
        <f t="shared" si="75"/>
        <v>134658876458.6241</v>
      </c>
      <c r="W815" s="25">
        <f t="shared" si="76"/>
        <v>9.3899389111554182E-2</v>
      </c>
      <c r="X815" s="2">
        <f t="shared" si="77"/>
        <v>0.67665576158575691</v>
      </c>
      <c r="Y815" s="13">
        <f>USDT_FinalReserves!G814/USDT_FinalReserves!$F814</f>
        <v>4.9874964061743861E-2</v>
      </c>
      <c r="Z815" s="2">
        <v>147831547673.86813</v>
      </c>
      <c r="AA815" s="2">
        <v>140458454546.44199</v>
      </c>
    </row>
    <row r="816" spans="1:27" s="2" customFormat="1" x14ac:dyDescent="0.3">
      <c r="A816" s="1">
        <v>45647</v>
      </c>
      <c r="B816">
        <v>0</v>
      </c>
      <c r="C816" s="20">
        <v>75353.569013596338</v>
      </c>
      <c r="D816" s="20">
        <f>_xlfn.XLOOKUP(A816,'BBG Data'!A:A,'BBG Data'!B:B)</f>
        <v>96864.46</v>
      </c>
      <c r="E816" s="21">
        <f t="shared" si="73"/>
        <v>7299082771.5747423</v>
      </c>
      <c r="F816" s="21">
        <v>1883456.3793849496</v>
      </c>
      <c r="G816">
        <f>_xlfn.XLOOKUP(A816,'BBG Data'!A:A,'BBG Data'!C:C)</f>
        <v>2622.91</v>
      </c>
      <c r="H816" s="2">
        <f t="shared" si="74"/>
        <v>4940136572.052578</v>
      </c>
      <c r="I816" s="21">
        <v>78413266</v>
      </c>
      <c r="J816" s="2">
        <f>J815-$J$1*J815*_xlfn.XLOOKUP(A816,'BBG Data'!A:A,'BBG Data'!F:F)</f>
        <v>12565972971.913048</v>
      </c>
      <c r="K816" s="2">
        <f>K815-K815*L816/360*_xlfn.XLOOKUP(A816,'BBG Data'!A:A,'BBG Data'!J:J)</f>
        <v>1672549693.0902157</v>
      </c>
      <c r="L816" s="2">
        <v>90</v>
      </c>
      <c r="M816" s="2">
        <f>M815-M815*$M$1*_xlfn.XLOOKUP(A816,'BBG Data'!A:A,'BBG Data'!F:F)</f>
        <v>6460588520.7622347</v>
      </c>
      <c r="N816" s="2">
        <f>N815-N815*O816/360*_xlfn.XLOOKUP('Tether Assets'!A816,'BBG Data'!A:A,'BBG Data'!V:V)</f>
        <v>91117704604.392639</v>
      </c>
      <c r="O816">
        <v>90</v>
      </c>
      <c r="P816" s="2">
        <f>P815-P815*Q816/360*_xlfn.XLOOKUP(A816,'BBG Data'!A:A,'BBG Data'!AI:AI)</f>
        <v>85965501.709410682</v>
      </c>
      <c r="Q816" s="2">
        <v>270</v>
      </c>
      <c r="R816" s="21">
        <v>6721817210</v>
      </c>
      <c r="S816" s="2">
        <f>S815-S815*T816/360*_xlfn.XLOOKUP('Tether Assets'!A816,'BBG Data'!A:A,'BBG Data'!AB:AB)</f>
        <v>16073518.351405604</v>
      </c>
      <c r="T816" s="2">
        <v>180</v>
      </c>
      <c r="U816" s="21">
        <f t="shared" si="78"/>
        <v>3723727227</v>
      </c>
      <c r="V816" s="2">
        <f t="shared" si="75"/>
        <v>134682031856.84628</v>
      </c>
      <c r="W816" s="25">
        <f t="shared" si="76"/>
        <v>9.3883245326687556E-2</v>
      </c>
      <c r="X816" s="2">
        <f t="shared" si="77"/>
        <v>0.67653942658989419</v>
      </c>
      <c r="Y816" s="13">
        <f>USDT_FinalReserves!G815/USDT_FinalReserves!$F815</f>
        <v>4.8746255600825079E-2</v>
      </c>
      <c r="Z816" s="2">
        <v>147755433335.68918</v>
      </c>
      <c r="AA816" s="2">
        <v>140552909215.897</v>
      </c>
    </row>
    <row r="817" spans="1:27" s="2" customFormat="1" x14ac:dyDescent="0.3">
      <c r="A817" s="1">
        <v>45648</v>
      </c>
      <c r="B817">
        <v>0</v>
      </c>
      <c r="C817" s="20">
        <v>75353.569013596338</v>
      </c>
      <c r="D817" s="20">
        <f>_xlfn.XLOOKUP(A817,'BBG Data'!A:A,'BBG Data'!B:B)</f>
        <v>95111.82</v>
      </c>
      <c r="E817" s="21">
        <f t="shared" si="73"/>
        <v>7167015092.3787527</v>
      </c>
      <c r="F817" s="21">
        <v>1883456.3793849496</v>
      </c>
      <c r="G817">
        <f>_xlfn.XLOOKUP(A817,'BBG Data'!A:A,'BBG Data'!C:C)</f>
        <v>2622.91</v>
      </c>
      <c r="H817" s="2">
        <f t="shared" si="74"/>
        <v>4940136572.052578</v>
      </c>
      <c r="I817" s="21">
        <v>78413266</v>
      </c>
      <c r="J817" s="2">
        <f>J816-$J$1*J816*_xlfn.XLOOKUP(A817,'BBG Data'!A:A,'BBG Data'!F:F)</f>
        <v>12565972971.913048</v>
      </c>
      <c r="K817" s="2">
        <f>K816-K816*L817/360*_xlfn.XLOOKUP(A817,'BBG Data'!A:A,'BBG Data'!J:J)</f>
        <v>1672549693.0902157</v>
      </c>
      <c r="L817" s="2">
        <v>90</v>
      </c>
      <c r="M817" s="2">
        <f>M816-M816*$M$1*_xlfn.XLOOKUP(A817,'BBG Data'!A:A,'BBG Data'!F:F)</f>
        <v>6460588520.7622347</v>
      </c>
      <c r="N817" s="2">
        <f>N816-N816*O817/360*_xlfn.XLOOKUP('Tether Assets'!A817,'BBG Data'!A:A,'BBG Data'!V:V)</f>
        <v>91117704604.392639</v>
      </c>
      <c r="O817">
        <v>90</v>
      </c>
      <c r="P817" s="2">
        <f>P816-P816*Q817/360*_xlfn.XLOOKUP(A817,'BBG Data'!A:A,'BBG Data'!AI:AI)</f>
        <v>85965501.709410682</v>
      </c>
      <c r="Q817" s="2">
        <v>270</v>
      </c>
      <c r="R817" s="21">
        <v>6721817210</v>
      </c>
      <c r="S817" s="2">
        <f>S816-S816*T817/360*_xlfn.XLOOKUP('Tether Assets'!A817,'BBG Data'!A:A,'BBG Data'!AB:AB)</f>
        <v>16073518.351405604</v>
      </c>
      <c r="T817" s="2">
        <v>180</v>
      </c>
      <c r="U817" s="21">
        <f t="shared" si="78"/>
        <v>3723727227</v>
      </c>
      <c r="V817" s="2">
        <f t="shared" si="75"/>
        <v>134549964177.6503</v>
      </c>
      <c r="W817" s="25">
        <f t="shared" si="76"/>
        <v>9.397539653907519E-2</v>
      </c>
      <c r="X817" s="2">
        <f t="shared" si="77"/>
        <v>0.67720348467790925</v>
      </c>
      <c r="Y817" s="13">
        <f>USDT_FinalReserves!G816/USDT_FinalReserves!$F816</f>
        <v>4.7648817023793026E-2</v>
      </c>
      <c r="Z817" s="2">
        <v>146877503076.56485</v>
      </c>
      <c r="AA817" s="2">
        <v>139878963807.55801</v>
      </c>
    </row>
    <row r="818" spans="1:27" s="2" customFormat="1" x14ac:dyDescent="0.3">
      <c r="A818" s="1">
        <v>45649</v>
      </c>
      <c r="B818">
        <v>0</v>
      </c>
      <c r="C818" s="20">
        <v>75353.569013596338</v>
      </c>
      <c r="D818" s="20">
        <f>_xlfn.XLOOKUP(A818,'BBG Data'!A:A,'BBG Data'!B:B)</f>
        <v>93847.37</v>
      </c>
      <c r="E818" s="21">
        <f t="shared" si="73"/>
        <v>7071734272.0395098</v>
      </c>
      <c r="F818" s="21">
        <v>1883456.3793849496</v>
      </c>
      <c r="G818">
        <f>_xlfn.XLOOKUP(A818,'BBG Data'!A:A,'BBG Data'!C:C)</f>
        <v>2612.56</v>
      </c>
      <c r="H818" s="2">
        <f t="shared" si="74"/>
        <v>4920642798.5259438</v>
      </c>
      <c r="I818" s="21">
        <v>78413266</v>
      </c>
      <c r="J818" s="2">
        <f>J817-$J$1*J817*_xlfn.XLOOKUP(A818,'BBG Data'!A:A,'BBG Data'!F:F)</f>
        <v>12565623917.108273</v>
      </c>
      <c r="K818" s="2">
        <f>K817-K817*L818/360*_xlfn.XLOOKUP(A818,'BBG Data'!A:A,'BBG Data'!J:J)</f>
        <v>1673168536.4766591</v>
      </c>
      <c r="L818" s="2">
        <v>90</v>
      </c>
      <c r="M818" s="2">
        <f>M817-M817*$M$1*_xlfn.XLOOKUP(A818,'BBG Data'!A:A,'BBG Data'!F:F)</f>
        <v>6460229599.1777477</v>
      </c>
      <c r="N818" s="2">
        <f>N817-N817*O818/360*_xlfn.XLOOKUP('Tether Assets'!A818,'BBG Data'!A:A,'BBG Data'!V:V)</f>
        <v>91208822308.99704</v>
      </c>
      <c r="O818">
        <v>90</v>
      </c>
      <c r="P818" s="2">
        <f>P817-P817*Q818/360*_xlfn.XLOOKUP(A818,'BBG Data'!A:A,'BBG Data'!AI:AI)</f>
        <v>86706954.161654338</v>
      </c>
      <c r="Q818" s="2">
        <v>270</v>
      </c>
      <c r="R818" s="21">
        <v>6721817210</v>
      </c>
      <c r="S818" s="2">
        <f>S817-S817*T818/360*_xlfn.XLOOKUP('Tether Assets'!A818,'BBG Data'!A:A,'BBG Data'!AB:AB)</f>
        <v>16102450.684438137</v>
      </c>
      <c r="T818" s="2">
        <v>180</v>
      </c>
      <c r="U818" s="21">
        <f t="shared" si="78"/>
        <v>3723727227</v>
      </c>
      <c r="V818" s="2">
        <f t="shared" si="75"/>
        <v>134526988540.17126</v>
      </c>
      <c r="W818" s="25">
        <f t="shared" si="76"/>
        <v>9.3988851756185876E-2</v>
      </c>
      <c r="X818" s="2">
        <f t="shared" si="77"/>
        <v>0.67799646226200228</v>
      </c>
      <c r="Y818" s="13">
        <f>USDT_FinalReserves!G817/USDT_FinalReserves!$F817</f>
        <v>4.8420190877842238E-2</v>
      </c>
      <c r="Z818" s="2">
        <v>146880339221.07465</v>
      </c>
      <c r="AA818" s="2">
        <v>139768365159.78799</v>
      </c>
    </row>
    <row r="819" spans="1:27" s="2" customFormat="1" x14ac:dyDescent="0.3">
      <c r="A819" s="1">
        <v>45650</v>
      </c>
      <c r="B819">
        <v>0</v>
      </c>
      <c r="C819" s="20">
        <v>75353.569013596338</v>
      </c>
      <c r="D819" s="20">
        <f>_xlfn.XLOOKUP(A819,'BBG Data'!A:A,'BBG Data'!B:B)</f>
        <v>98322.95</v>
      </c>
      <c r="E819" s="21">
        <f t="shared" si="73"/>
        <v>7408985198.4453821</v>
      </c>
      <c r="F819" s="21">
        <v>1883456.3793849496</v>
      </c>
      <c r="G819">
        <f>_xlfn.XLOOKUP(A819,'BBG Data'!A:A,'BBG Data'!C:C)</f>
        <v>2616.87</v>
      </c>
      <c r="H819" s="2">
        <f t="shared" si="74"/>
        <v>4928760495.5210924</v>
      </c>
      <c r="I819" s="21">
        <v>78413266</v>
      </c>
      <c r="J819" s="2">
        <f>J818-$J$1*J818*_xlfn.XLOOKUP(A819,'BBG Data'!A:A,'BBG Data'!F:F)</f>
        <v>12562482511.128996</v>
      </c>
      <c r="K819" s="2">
        <f>K818-K818*L819/360*_xlfn.XLOOKUP(A819,'BBG Data'!A:A,'BBG Data'!J:J)</f>
        <v>1672867366.1400931</v>
      </c>
      <c r="L819" s="2">
        <v>90</v>
      </c>
      <c r="M819" s="2">
        <f>M818-M818*$M$1*_xlfn.XLOOKUP(A819,'BBG Data'!A:A,'BBG Data'!F:F)</f>
        <v>6456999484.3781586</v>
      </c>
      <c r="N819" s="2">
        <f>N818-N818*O819/360*_xlfn.XLOOKUP('Tether Assets'!A819,'BBG Data'!A:A,'BBG Data'!V:V)</f>
        <v>91231624514.57428</v>
      </c>
      <c r="O819">
        <v>90</v>
      </c>
      <c r="P819" s="2">
        <f>P818-P818*Q819/360*_xlfn.XLOOKUP(A819,'BBG Data'!A:A,'BBG Data'!AI:AI)</f>
        <v>86219227.544495016</v>
      </c>
      <c r="Q819" s="2">
        <v>270</v>
      </c>
      <c r="R819" s="21">
        <v>6721817210</v>
      </c>
      <c r="S819" s="2">
        <f>S818-S818*T819/360*_xlfn.XLOOKUP('Tether Assets'!A819,'BBG Data'!A:A,'BBG Data'!AB:AB)</f>
        <v>16084737.988685254</v>
      </c>
      <c r="T819" s="2">
        <v>180</v>
      </c>
      <c r="U819" s="21">
        <f t="shared" si="78"/>
        <v>3723727227</v>
      </c>
      <c r="V819" s="2">
        <f t="shared" si="75"/>
        <v>134887981238.72118</v>
      </c>
      <c r="W819" s="25">
        <f t="shared" si="76"/>
        <v>9.3714025972095119E-2</v>
      </c>
      <c r="X819" s="2">
        <f t="shared" si="77"/>
        <v>0.67635102606447173</v>
      </c>
      <c r="Y819" s="13">
        <f>USDT_FinalReserves!G818/USDT_FinalReserves!$F818</f>
        <v>5.1128903538663846E-2</v>
      </c>
      <c r="Z819" s="2">
        <v>147214701853.97714</v>
      </c>
      <c r="AA819" s="2">
        <v>139687775563.41199</v>
      </c>
    </row>
    <row r="820" spans="1:27" s="2" customFormat="1" x14ac:dyDescent="0.3">
      <c r="A820" s="1">
        <v>45651</v>
      </c>
      <c r="B820">
        <v>0</v>
      </c>
      <c r="C820" s="20">
        <v>75353.569013596338</v>
      </c>
      <c r="D820" s="20">
        <f>_xlfn.XLOOKUP(A820,'BBG Data'!A:A,'BBG Data'!B:B)</f>
        <v>98428.04</v>
      </c>
      <c r="E820" s="21">
        <f t="shared" si="73"/>
        <v>7416904105.0130205</v>
      </c>
      <c r="F820" s="21">
        <v>1883456.3793849496</v>
      </c>
      <c r="G820">
        <f>_xlfn.XLOOKUP(A820,'BBG Data'!A:A,'BBG Data'!C:C)</f>
        <v>2616.87</v>
      </c>
      <c r="H820" s="2">
        <f t="shared" si="74"/>
        <v>4928760495.5210924</v>
      </c>
      <c r="I820" s="21">
        <v>78413266</v>
      </c>
      <c r="J820" s="2">
        <f>J819-$J$1*J819*_xlfn.XLOOKUP(A820,'BBG Data'!A:A,'BBG Data'!F:F)</f>
        <v>12562482511.128996</v>
      </c>
      <c r="K820" s="2">
        <f>K819-K819*L820/360*_xlfn.XLOOKUP(A820,'BBG Data'!A:A,'BBG Data'!J:J)</f>
        <v>1672867366.1400931</v>
      </c>
      <c r="L820" s="2">
        <v>90</v>
      </c>
      <c r="M820" s="2">
        <f>M819-M819*$M$1*_xlfn.XLOOKUP(A820,'BBG Data'!A:A,'BBG Data'!F:F)</f>
        <v>6456999484.3781586</v>
      </c>
      <c r="N820" s="2">
        <f>N819-N819*O820/360*_xlfn.XLOOKUP('Tether Assets'!A820,'BBG Data'!A:A,'BBG Data'!V:V)</f>
        <v>91231624514.57428</v>
      </c>
      <c r="O820">
        <v>90</v>
      </c>
      <c r="P820" s="2">
        <f>P819-P819*Q820/360*_xlfn.XLOOKUP(A820,'BBG Data'!A:A,'BBG Data'!AI:AI)</f>
        <v>86219227.544495016</v>
      </c>
      <c r="Q820" s="2">
        <v>270</v>
      </c>
      <c r="R820" s="21">
        <v>6721817210</v>
      </c>
      <c r="S820" s="2">
        <f>S819-S819*T820/360*_xlfn.XLOOKUP('Tether Assets'!A820,'BBG Data'!A:A,'BBG Data'!AB:AB)</f>
        <v>16084737.988685254</v>
      </c>
      <c r="T820" s="2">
        <v>180</v>
      </c>
      <c r="U820" s="21">
        <f t="shared" si="78"/>
        <v>3723727227</v>
      </c>
      <c r="V820" s="2">
        <f t="shared" si="75"/>
        <v>134895900145.2888</v>
      </c>
      <c r="W820" s="25">
        <f t="shared" si="76"/>
        <v>9.370852459944444E-2</v>
      </c>
      <c r="X820" s="2">
        <f t="shared" si="77"/>
        <v>0.67631132166592034</v>
      </c>
      <c r="Y820" s="13">
        <f>USDT_FinalReserves!G819/USDT_FinalReserves!$F819</f>
        <v>4.8638533681526791E-2</v>
      </c>
      <c r="Z820" s="2">
        <v>146915879548.70691</v>
      </c>
      <c r="AA820" s="2">
        <v>139770106592.92599</v>
      </c>
    </row>
    <row r="821" spans="1:27" s="2" customFormat="1" x14ac:dyDescent="0.3">
      <c r="A821" s="1">
        <v>45652</v>
      </c>
      <c r="B821">
        <v>0</v>
      </c>
      <c r="C821" s="20">
        <v>75353.569013596338</v>
      </c>
      <c r="D821" s="20">
        <f>_xlfn.XLOOKUP(A821,'BBG Data'!A:A,'BBG Data'!B:B)</f>
        <v>95696.78</v>
      </c>
      <c r="E821" s="21">
        <f t="shared" si="73"/>
        <v>7211093916.1089458</v>
      </c>
      <c r="F821" s="21">
        <v>1883456.3793849496</v>
      </c>
      <c r="G821">
        <f>_xlfn.XLOOKUP(A821,'BBG Data'!A:A,'BBG Data'!C:C)</f>
        <v>2633.58</v>
      </c>
      <c r="H821" s="2">
        <f t="shared" si="74"/>
        <v>4960233051.620615</v>
      </c>
      <c r="I821" s="21">
        <v>78413266</v>
      </c>
      <c r="J821" s="2">
        <f>J820-$J$1*J820*_xlfn.XLOOKUP(A821,'BBG Data'!A:A,'BBG Data'!F:F)</f>
        <v>12557946059.111088</v>
      </c>
      <c r="K821" s="2">
        <f>K820-K820*L821/360*_xlfn.XLOOKUP(A821,'BBG Data'!A:A,'BBG Data'!J:J)</f>
        <v>1673703799.8231635</v>
      </c>
      <c r="L821" s="2">
        <v>90</v>
      </c>
      <c r="M821" s="2">
        <f>M820-M820*$M$1*_xlfn.XLOOKUP(A821,'BBG Data'!A:A,'BBG Data'!F:F)</f>
        <v>6452336095.8616629</v>
      </c>
      <c r="N821" s="2">
        <f>N820-N820*O821/360*_xlfn.XLOOKUP('Tether Assets'!A821,'BBG Data'!A:A,'BBG Data'!V:V)</f>
        <v>90980737547.159195</v>
      </c>
      <c r="O821">
        <v>90</v>
      </c>
      <c r="P821" s="2">
        <f>P820-P820*Q821/360*_xlfn.XLOOKUP(A821,'BBG Data'!A:A,'BBG Data'!AI:AI)</f>
        <v>85992902.072190732</v>
      </c>
      <c r="Q821" s="2">
        <v>270</v>
      </c>
      <c r="R821" s="21">
        <v>6721817210</v>
      </c>
      <c r="S821" s="2">
        <f>S820-S820*T821/360*_xlfn.XLOOKUP('Tether Assets'!A821,'BBG Data'!A:A,'BBG Data'!AB:AB)</f>
        <v>16207786.234298695</v>
      </c>
      <c r="T821" s="2">
        <v>180</v>
      </c>
      <c r="U821" s="21">
        <f t="shared" si="78"/>
        <v>3723727227</v>
      </c>
      <c r="V821" s="2">
        <f t="shared" si="75"/>
        <v>134462208860.99117</v>
      </c>
      <c r="W821" s="25">
        <f t="shared" si="76"/>
        <v>9.3977032150161427E-2</v>
      </c>
      <c r="X821" s="2">
        <f t="shared" si="77"/>
        <v>0.67662682561771914</v>
      </c>
      <c r="Y821" s="13">
        <f>USDT_FinalReserves!G820/USDT_FinalReserves!$F820</f>
        <v>4.5514002524652632E-2</v>
      </c>
      <c r="Z821" s="2">
        <v>146058668006.27185</v>
      </c>
      <c r="AA821" s="2">
        <v>139410953421.88699</v>
      </c>
    </row>
    <row r="822" spans="1:27" s="2" customFormat="1" x14ac:dyDescent="0.3">
      <c r="A822" s="1">
        <v>45653</v>
      </c>
      <c r="B822">
        <v>0</v>
      </c>
      <c r="C822" s="20">
        <v>75353.569013596338</v>
      </c>
      <c r="D822" s="20">
        <f>_xlfn.XLOOKUP(A822,'BBG Data'!A:A,'BBG Data'!B:B)</f>
        <v>94400.07</v>
      </c>
      <c r="E822" s="21">
        <f t="shared" si="73"/>
        <v>7113382189.6333256</v>
      </c>
      <c r="F822" s="21">
        <v>1883456.3793849496</v>
      </c>
      <c r="G822">
        <f>_xlfn.XLOOKUP(A822,'BBG Data'!A:A,'BBG Data'!C:C)</f>
        <v>2621.4</v>
      </c>
      <c r="H822" s="2">
        <f t="shared" si="74"/>
        <v>4937292552.9197073</v>
      </c>
      <c r="I822" s="21">
        <v>78413266</v>
      </c>
      <c r="J822" s="2">
        <f>J821-$J$1*J821*_xlfn.XLOOKUP(A822,'BBG Data'!A:A,'BBG Data'!F:F)</f>
        <v>12560387881.955915</v>
      </c>
      <c r="K822" s="2">
        <f>K821-K821*L822/360*_xlfn.XLOOKUP(A822,'BBG Data'!A:A,'BBG Data'!J:J)</f>
        <v>1671979884.9093454</v>
      </c>
      <c r="L822" s="2">
        <v>90</v>
      </c>
      <c r="M822" s="2">
        <f>M821-M821*$M$1*_xlfn.XLOOKUP(A822,'BBG Data'!A:A,'BBG Data'!F:F)</f>
        <v>6454845337.6767206</v>
      </c>
      <c r="N822" s="2">
        <f>N821-N821*O822/360*_xlfn.XLOOKUP('Tether Assets'!A822,'BBG Data'!A:A,'BBG Data'!V:V)</f>
        <v>92072506397.725113</v>
      </c>
      <c r="O822">
        <v>90</v>
      </c>
      <c r="P822" s="2">
        <f>P821-P821*Q822/360*_xlfn.XLOOKUP(A822,'BBG Data'!A:A,'BBG Data'!AI:AI)</f>
        <v>87831000.353983819</v>
      </c>
      <c r="Q822" s="2">
        <v>270</v>
      </c>
      <c r="R822" s="21">
        <v>6721817210</v>
      </c>
      <c r="S822" s="2">
        <f>S821-S821*T822/360*_xlfn.XLOOKUP('Tether Assets'!A822,'BBG Data'!A:A,'BBG Data'!AB:AB)</f>
        <v>16151058.982478652</v>
      </c>
      <c r="T822" s="2">
        <v>180</v>
      </c>
      <c r="U822" s="21">
        <f t="shared" si="78"/>
        <v>3723727227</v>
      </c>
      <c r="V822" s="2">
        <f t="shared" si="75"/>
        <v>135438334007.1566</v>
      </c>
      <c r="W822" s="25">
        <f t="shared" si="76"/>
        <v>9.3317754095292388E-2</v>
      </c>
      <c r="X822" s="2">
        <f t="shared" si="77"/>
        <v>0.67981127405819963</v>
      </c>
      <c r="Y822" s="13">
        <f>USDT_FinalReserves!G821/USDT_FinalReserves!$F821</f>
        <v>5.5439694480850205E-2</v>
      </c>
      <c r="Z822" s="2">
        <v>147443382823.1886</v>
      </c>
      <c r="AA822" s="2">
        <v>139269166726.24799</v>
      </c>
    </row>
    <row r="823" spans="1:27" s="2" customFormat="1" x14ac:dyDescent="0.3">
      <c r="A823" s="1">
        <v>45654</v>
      </c>
      <c r="B823">
        <v>0</v>
      </c>
      <c r="C823" s="20">
        <v>75353.569013596338</v>
      </c>
      <c r="D823" s="20">
        <f>_xlfn.XLOOKUP(A823,'BBG Data'!A:A,'BBG Data'!B:B)</f>
        <v>94991.98</v>
      </c>
      <c r="E823" s="21">
        <f t="shared" si="73"/>
        <v>7157984720.6681623</v>
      </c>
      <c r="F823" s="21">
        <v>1883456.3793849496</v>
      </c>
      <c r="G823">
        <f>_xlfn.XLOOKUP(A823,'BBG Data'!A:A,'BBG Data'!C:C)</f>
        <v>2621.4</v>
      </c>
      <c r="H823" s="2">
        <f t="shared" si="74"/>
        <v>4937292552.9197073</v>
      </c>
      <c r="I823" s="21">
        <v>78413266</v>
      </c>
      <c r="J823" s="2">
        <f>J822-$J$1*J822*_xlfn.XLOOKUP(A823,'BBG Data'!A:A,'BBG Data'!F:F)</f>
        <v>12560387881.955915</v>
      </c>
      <c r="K823" s="2">
        <f>K822-K822*L823/360*_xlfn.XLOOKUP(A823,'BBG Data'!A:A,'BBG Data'!J:J)</f>
        <v>1671979884.9093454</v>
      </c>
      <c r="L823" s="2">
        <v>90</v>
      </c>
      <c r="M823" s="2">
        <f>M822-M822*$M$1*_xlfn.XLOOKUP(A823,'BBG Data'!A:A,'BBG Data'!F:F)</f>
        <v>6454845337.6767206</v>
      </c>
      <c r="N823" s="2">
        <f>N822-N822*O823/360*_xlfn.XLOOKUP('Tether Assets'!A823,'BBG Data'!A:A,'BBG Data'!V:V)</f>
        <v>92072506397.725113</v>
      </c>
      <c r="O823">
        <v>90</v>
      </c>
      <c r="P823" s="2">
        <f>P822-P822*Q823/360*_xlfn.XLOOKUP(A823,'BBG Data'!A:A,'BBG Data'!AI:AI)</f>
        <v>87831000.353983819</v>
      </c>
      <c r="Q823" s="2">
        <v>270</v>
      </c>
      <c r="R823" s="21">
        <v>6721817210</v>
      </c>
      <c r="S823" s="2">
        <f>S822-S822*T823/360*_xlfn.XLOOKUP('Tether Assets'!A823,'BBG Data'!A:A,'BBG Data'!AB:AB)</f>
        <v>16151058.982478652</v>
      </c>
      <c r="T823" s="2">
        <v>180</v>
      </c>
      <c r="U823" s="21">
        <f t="shared" si="78"/>
        <v>3723727227</v>
      </c>
      <c r="V823" s="2">
        <f t="shared" si="75"/>
        <v>135482936538.19144</v>
      </c>
      <c r="W823" s="25">
        <f t="shared" si="76"/>
        <v>9.328703282419E-2</v>
      </c>
      <c r="X823" s="2">
        <f t="shared" si="77"/>
        <v>0.67958747241775863</v>
      </c>
      <c r="Y823" s="13">
        <f>USDT_FinalReserves!G822/USDT_FinalReserves!$F822</f>
        <v>4.889589929107651E-2</v>
      </c>
      <c r="Z823" s="2">
        <v>146496956303.07437</v>
      </c>
      <c r="AA823" s="2">
        <v>139333855881.23001</v>
      </c>
    </row>
    <row r="824" spans="1:27" s="2" customFormat="1" x14ac:dyDescent="0.3">
      <c r="A824" s="1">
        <v>45655</v>
      </c>
      <c r="B824">
        <v>0</v>
      </c>
      <c r="C824" s="20">
        <v>75353.569013596338</v>
      </c>
      <c r="D824" s="20">
        <f>_xlfn.XLOOKUP(A824,'BBG Data'!A:A,'BBG Data'!B:B)</f>
        <v>93204.92</v>
      </c>
      <c r="E824" s="21">
        <f t="shared" si="73"/>
        <v>7023323371.6267252</v>
      </c>
      <c r="F824" s="21">
        <v>1883456.3793849496</v>
      </c>
      <c r="G824">
        <f>_xlfn.XLOOKUP(A824,'BBG Data'!A:A,'BBG Data'!C:C)</f>
        <v>2621.4</v>
      </c>
      <c r="H824" s="2">
        <f t="shared" si="74"/>
        <v>4937292552.9197073</v>
      </c>
      <c r="I824" s="21">
        <v>78413266</v>
      </c>
      <c r="J824" s="2">
        <f>J823-$J$1*J823*_xlfn.XLOOKUP(A824,'BBG Data'!A:A,'BBG Data'!F:F)</f>
        <v>12560387881.955915</v>
      </c>
      <c r="K824" s="2">
        <f>K823-K823*L824/360*_xlfn.XLOOKUP(A824,'BBG Data'!A:A,'BBG Data'!J:J)</f>
        <v>1671979884.9093454</v>
      </c>
      <c r="L824" s="2">
        <v>90</v>
      </c>
      <c r="M824" s="2">
        <f>M823-M823*$M$1*_xlfn.XLOOKUP(A824,'BBG Data'!A:A,'BBG Data'!F:F)</f>
        <v>6454845337.6767206</v>
      </c>
      <c r="N824" s="2">
        <f>N823-N823*O824/360*_xlfn.XLOOKUP('Tether Assets'!A824,'BBG Data'!A:A,'BBG Data'!V:V)</f>
        <v>92072506397.725113</v>
      </c>
      <c r="O824">
        <v>90</v>
      </c>
      <c r="P824" s="2">
        <f>P823-P823*Q824/360*_xlfn.XLOOKUP(A824,'BBG Data'!A:A,'BBG Data'!AI:AI)</f>
        <v>87831000.353983819</v>
      </c>
      <c r="Q824" s="2">
        <v>270</v>
      </c>
      <c r="R824" s="21">
        <v>6721817210</v>
      </c>
      <c r="S824" s="2">
        <f>S823-S823*T824/360*_xlfn.XLOOKUP('Tether Assets'!A824,'BBG Data'!A:A,'BBG Data'!AB:AB)</f>
        <v>16151058.982478652</v>
      </c>
      <c r="T824" s="2">
        <v>180</v>
      </c>
      <c r="U824" s="21">
        <f t="shared" si="78"/>
        <v>3723727227</v>
      </c>
      <c r="V824" s="2">
        <f t="shared" si="75"/>
        <v>135348275189.14999</v>
      </c>
      <c r="W824" s="25">
        <f t="shared" si="76"/>
        <v>9.3379846402129013E-2</v>
      </c>
      <c r="X824" s="2">
        <f t="shared" si="77"/>
        <v>0.68026361081479059</v>
      </c>
      <c r="Y824" s="13">
        <f>USDT_FinalReserves!G823/USDT_FinalReserves!$F823</f>
        <v>4.7636093198221145E-2</v>
      </c>
      <c r="Z824" s="2">
        <v>145750984883.84119</v>
      </c>
      <c r="AA824" s="2">
        <v>138807977384.18201</v>
      </c>
    </row>
    <row r="825" spans="1:27" s="2" customFormat="1" x14ac:dyDescent="0.3">
      <c r="A825" s="1">
        <v>45656</v>
      </c>
      <c r="B825">
        <v>0</v>
      </c>
      <c r="C825" s="20">
        <v>75353.569013596338</v>
      </c>
      <c r="D825" s="20">
        <f>_xlfn.XLOOKUP(A825,'BBG Data'!A:A,'BBG Data'!B:B)</f>
        <v>91918.95</v>
      </c>
      <c r="E825" s="21">
        <f t="shared" si="73"/>
        <v>6926420942.4823112</v>
      </c>
      <c r="F825" s="21">
        <v>1883456.3793849496</v>
      </c>
      <c r="G825">
        <f>_xlfn.XLOOKUP(A825,'BBG Data'!A:A,'BBG Data'!C:C)</f>
        <v>2606.5</v>
      </c>
      <c r="H825" s="2">
        <f t="shared" si="74"/>
        <v>4909229052.8668709</v>
      </c>
      <c r="I825" s="21">
        <v>78413266</v>
      </c>
      <c r="J825" s="2">
        <f>J824-$J$1*J824*_xlfn.XLOOKUP(A825,'BBG Data'!A:A,'BBG Data'!F:F)</f>
        <v>12563527978.926405</v>
      </c>
      <c r="K825" s="2">
        <f>K824-K824*L825/360*_xlfn.XLOOKUP(A825,'BBG Data'!A:A,'BBG Data'!J:J)</f>
        <v>1679645912.6816549</v>
      </c>
      <c r="L825" s="2">
        <v>90</v>
      </c>
      <c r="M825" s="2">
        <f>M824-M824*$M$1*_xlfn.XLOOKUP(A825,'BBG Data'!A:A,'BBG Data'!F:F)</f>
        <v>6458072760.3455591</v>
      </c>
      <c r="N825" s="2">
        <f>N824-N824*O825/360*_xlfn.XLOOKUP('Tether Assets'!A825,'BBG Data'!A:A,'BBG Data'!V:V)</f>
        <v>92072506397.725113</v>
      </c>
      <c r="O825">
        <v>90</v>
      </c>
      <c r="P825" s="2">
        <f>P824-P824*Q825/360*_xlfn.XLOOKUP(A825,'BBG Data'!A:A,'BBG Data'!AI:AI)</f>
        <v>89214338.609559059</v>
      </c>
      <c r="Q825" s="2">
        <v>270</v>
      </c>
      <c r="R825" s="21">
        <v>6721817210</v>
      </c>
      <c r="S825" s="2">
        <f>S824-S824*T825/360*_xlfn.XLOOKUP('Tether Assets'!A825,'BBG Data'!A:A,'BBG Data'!AB:AB)</f>
        <v>16361022.749250874</v>
      </c>
      <c r="T825" s="2">
        <v>180</v>
      </c>
      <c r="U825" s="21">
        <f t="shared" si="78"/>
        <v>3723727227</v>
      </c>
      <c r="V825" s="2">
        <f t="shared" si="75"/>
        <v>135238936109.38673</v>
      </c>
      <c r="W825" s="25">
        <f t="shared" si="76"/>
        <v>9.347856178564648E-2</v>
      </c>
      <c r="X825" s="2">
        <f t="shared" si="77"/>
        <v>0.68081359589558688</v>
      </c>
      <c r="Y825" s="13">
        <f>USDT_FinalReserves!G824/USDT_FinalReserves!$F824</f>
        <v>4.7813472191918414E-2</v>
      </c>
      <c r="Z825" s="2">
        <v>145741944506.65088</v>
      </c>
      <c r="AA825" s="2">
        <v>138773516095.78601</v>
      </c>
    </row>
    <row r="826" spans="1:27" s="2" customFormat="1" x14ac:dyDescent="0.3">
      <c r="A826" s="18">
        <v>45657</v>
      </c>
      <c r="B826">
        <v>0</v>
      </c>
      <c r="C826" s="20">
        <v>83758.253496354417</v>
      </c>
      <c r="D826" s="20">
        <f>_xlfn.XLOOKUP(A826,'BBG Data'!A:A,'BBG Data'!B:B)</f>
        <v>93714.04</v>
      </c>
      <c r="E826" s="21">
        <f t="shared" si="73"/>
        <v>7849324318.4874973</v>
      </c>
      <c r="F826" s="21">
        <v>2026624.2107068014</v>
      </c>
      <c r="G826">
        <f>_xlfn.XLOOKUP(A826,'BBG Data'!A:A,'BBG Data'!C:C)</f>
        <v>2624.5</v>
      </c>
      <c r="H826" s="2">
        <f t="shared" si="74"/>
        <v>5318875241</v>
      </c>
      <c r="I826" s="21">
        <v>108844601</v>
      </c>
      <c r="J826" s="2">
        <f>14101623321</f>
        <v>14101623321</v>
      </c>
      <c r="K826" s="2">
        <v>3077452467</v>
      </c>
      <c r="L826" s="2">
        <v>90</v>
      </c>
      <c r="M826" s="2">
        <v>6506444067</v>
      </c>
      <c r="N826" s="2">
        <v>94471651607</v>
      </c>
      <c r="O826">
        <v>90</v>
      </c>
      <c r="P826" s="2">
        <v>69263354</v>
      </c>
      <c r="Q826" s="2">
        <v>300</v>
      </c>
      <c r="R826" s="21">
        <v>8194007406</v>
      </c>
      <c r="S826" s="2">
        <v>14270773</v>
      </c>
      <c r="T826" s="2">
        <v>150</v>
      </c>
      <c r="U826" s="21">
        <f>3984793433</f>
        <v>3984793433</v>
      </c>
      <c r="V826" s="2">
        <f t="shared" si="75"/>
        <v>143696550588.48749</v>
      </c>
      <c r="W826" s="25">
        <f t="shared" si="76"/>
        <v>9.8892199317263896E-2</v>
      </c>
      <c r="X826" s="2">
        <f t="shared" si="77"/>
        <v>0.65743854824702219</v>
      </c>
      <c r="Y826" s="13">
        <f>USDT_FinalReserves!G825/USDT_FinalReserves!$F825</f>
        <v>4.9344036291692608E-2</v>
      </c>
      <c r="Z826" s="2">
        <v>145965627935.03085</v>
      </c>
      <c r="AA826" s="2">
        <v>138763094692.86499</v>
      </c>
    </row>
    <row r="827" spans="1:27" s="2" customFormat="1" x14ac:dyDescent="0.3">
      <c r="A827" s="1">
        <v>45658</v>
      </c>
      <c r="B827">
        <v>0</v>
      </c>
      <c r="C827" s="20">
        <v>83758.253496354417</v>
      </c>
      <c r="D827" s="20">
        <f>_xlfn.XLOOKUP(A827,'BBG Data'!A:A,'BBG Data'!B:B)</f>
        <v>94771.56</v>
      </c>
      <c r="E827" s="21">
        <f t="shared" si="73"/>
        <v>7937900346.7249622</v>
      </c>
      <c r="F827" s="21">
        <v>2026624.2107068014</v>
      </c>
      <c r="G827">
        <f>_xlfn.XLOOKUP(A827,'BBG Data'!A:A,'BBG Data'!C:C)</f>
        <v>2624.5</v>
      </c>
      <c r="H827" s="2">
        <f t="shared" si="74"/>
        <v>5318875241</v>
      </c>
      <c r="I827" s="21">
        <v>108844601</v>
      </c>
      <c r="J827" s="2">
        <f>J826-$J$1*J826*_xlfn.XLOOKUP(A827,'BBG Data'!A:A,'BBG Data'!F:F)</f>
        <v>14101623321</v>
      </c>
      <c r="K827" s="2">
        <f>K826-K826*L827/360*_xlfn.XLOOKUP(A827,'BBG Data'!A:A,'BBG Data'!J:J)</f>
        <v>3077452467</v>
      </c>
      <c r="L827" s="2">
        <v>90</v>
      </c>
      <c r="M827" s="2">
        <f>M826-M826*$M$1*_xlfn.XLOOKUP(A827,'BBG Data'!A:A,'BBG Data'!F:F)</f>
        <v>6506444067</v>
      </c>
      <c r="N827" s="2">
        <f>N826-N826*O827/360*_xlfn.XLOOKUP('Tether Assets'!A827,'BBG Data'!A:A,'BBG Data'!V:V)</f>
        <v>94471651607</v>
      </c>
      <c r="O827">
        <v>90</v>
      </c>
      <c r="P827" s="2">
        <f>P826-P826*Q827/360*_xlfn.XLOOKUP(A827,'BBG Data'!A:A,'BBG Data'!AI:AI)</f>
        <v>69263354</v>
      </c>
      <c r="Q827" s="2">
        <v>300</v>
      </c>
      <c r="R827" s="21">
        <v>8194007406</v>
      </c>
      <c r="S827" s="2">
        <f>S826-S826*T827/360*_xlfn.XLOOKUP('Tether Assets'!A827,'BBG Data'!A:A,'BBG Data'!AB:AB)</f>
        <v>14270773</v>
      </c>
      <c r="T827" s="2">
        <v>150</v>
      </c>
      <c r="U827" s="21">
        <f t="shared" ref="U827:U890" si="79">3984793433</f>
        <v>3984793433</v>
      </c>
      <c r="V827" s="2">
        <f t="shared" si="75"/>
        <v>143785126616.72498</v>
      </c>
      <c r="W827" s="25">
        <f t="shared" si="76"/>
        <v>9.883127870297434E-2</v>
      </c>
      <c r="X827" s="2">
        <f t="shared" si="77"/>
        <v>0.65703354602750075</v>
      </c>
      <c r="Y827" s="13">
        <f>USDT_FinalReserves!G826/USDT_FinalReserves!$F826</f>
        <v>4.9929669392048161E-2</v>
      </c>
      <c r="Z827" s="2">
        <v>144779086555.35773</v>
      </c>
      <c r="AA827" s="2">
        <v>137550314628.76599</v>
      </c>
    </row>
    <row r="828" spans="1:27" s="2" customFormat="1" x14ac:dyDescent="0.3">
      <c r="A828" s="1">
        <v>45659</v>
      </c>
      <c r="B828">
        <v>0</v>
      </c>
      <c r="C828" s="20">
        <v>83758.253496354417</v>
      </c>
      <c r="D828" s="20">
        <f>_xlfn.XLOOKUP(A828,'BBG Data'!A:A,'BBG Data'!B:B)</f>
        <v>97123.79</v>
      </c>
      <c r="E828" s="21">
        <f t="shared" si="73"/>
        <v>8134919023.3466911</v>
      </c>
      <c r="F828" s="21">
        <v>2026624.2107068014</v>
      </c>
      <c r="G828">
        <f>_xlfn.XLOOKUP(A828,'BBG Data'!A:A,'BBG Data'!C:C)</f>
        <v>2657.9</v>
      </c>
      <c r="H828" s="2">
        <f t="shared" si="74"/>
        <v>5386564489.6376076</v>
      </c>
      <c r="I828" s="21">
        <v>108844601</v>
      </c>
      <c r="J828" s="2">
        <f>J827-$J$1*J827*_xlfn.XLOOKUP(A828,'BBG Data'!A:A,'BBG Data'!F:F)</f>
        <v>14105148726.83025</v>
      </c>
      <c r="K828" s="2">
        <f>K827-K827*L828/360*_xlfn.XLOOKUP(A828,'BBG Data'!A:A,'BBG Data'!J:J)</f>
        <v>3084415203.2065878</v>
      </c>
      <c r="L828" s="2">
        <v>90</v>
      </c>
      <c r="M828" s="2">
        <f>M827-M827*$M$1*_xlfn.XLOOKUP(A828,'BBG Data'!A:A,'BBG Data'!F:F)</f>
        <v>6509697289.0334997</v>
      </c>
      <c r="N828" s="2">
        <f>N827-N827*O828/360*_xlfn.XLOOKUP('Tether Assets'!A828,'BBG Data'!A:A,'BBG Data'!V:V)</f>
        <v>94707830736.017502</v>
      </c>
      <c r="O828">
        <v>90</v>
      </c>
      <c r="P828" s="2">
        <f>P827-P827*Q828/360*_xlfn.XLOOKUP(A828,'BBG Data'!A:A,'BBG Data'!AI:AI)</f>
        <v>69003616.422500044</v>
      </c>
      <c r="Q828" s="2">
        <v>300</v>
      </c>
      <c r="R828" s="21">
        <v>8194007406</v>
      </c>
      <c r="S828" s="2">
        <f>S827-S827*T828/360*_xlfn.XLOOKUP('Tether Assets'!A828,'BBG Data'!A:A,'BBG Data'!AB:AB)</f>
        <v>14437859.96720833</v>
      </c>
      <c r="T828" s="2">
        <v>150</v>
      </c>
      <c r="U828" s="21">
        <f t="shared" si="79"/>
        <v>3984793433</v>
      </c>
      <c r="V828" s="2">
        <f t="shared" si="75"/>
        <v>144299662384.46182</v>
      </c>
      <c r="W828" s="25">
        <f t="shared" si="76"/>
        <v>9.8503302730948122E-2</v>
      </c>
      <c r="X828" s="2">
        <f t="shared" si="77"/>
        <v>0.65632745892145372</v>
      </c>
      <c r="Y828" s="13">
        <f>USDT_FinalReserves!G827/USDT_FinalReserves!$F827</f>
        <v>5.273383283076577E-2</v>
      </c>
      <c r="Z828" s="2">
        <v>144734087125.04248</v>
      </c>
      <c r="AA828" s="2">
        <v>137101703969.677</v>
      </c>
    </row>
    <row r="829" spans="1:27" s="2" customFormat="1" x14ac:dyDescent="0.3">
      <c r="A829" s="1">
        <v>45660</v>
      </c>
      <c r="B829">
        <v>0</v>
      </c>
      <c r="C829" s="20">
        <v>83758.253496354417</v>
      </c>
      <c r="D829" s="20">
        <f>_xlfn.XLOOKUP(A829,'BBG Data'!A:A,'BBG Data'!B:B)</f>
        <v>98243.4</v>
      </c>
      <c r="E829" s="21">
        <f t="shared" si="73"/>
        <v>8228695601.543745</v>
      </c>
      <c r="F829" s="21">
        <v>2026624.2107068014</v>
      </c>
      <c r="G829">
        <f>_xlfn.XLOOKUP(A829,'BBG Data'!A:A,'BBG Data'!C:C)</f>
        <v>2640.22</v>
      </c>
      <c r="H829" s="2">
        <f t="shared" si="74"/>
        <v>5350733773.5923109</v>
      </c>
      <c r="I829" s="21">
        <v>108844601</v>
      </c>
      <c r="J829" s="2">
        <f>J828-$J$1*J828*_xlfn.XLOOKUP(A829,'BBG Data'!A:A,'BBG Data'!F:F)</f>
        <v>14108675014.011957</v>
      </c>
      <c r="K829" s="2">
        <f>K828-K828*L829/360*_xlfn.XLOOKUP(A829,'BBG Data'!A:A,'BBG Data'!J:J)</f>
        <v>3086235008.1764798</v>
      </c>
      <c r="L829" s="2">
        <v>90</v>
      </c>
      <c r="M829" s="2">
        <f>M828-M828*$M$1*_xlfn.XLOOKUP(A829,'BBG Data'!A:A,'BBG Data'!F:F)</f>
        <v>6512952137.6780167</v>
      </c>
      <c r="N829" s="2">
        <f>N828-N828*O829/360*_xlfn.XLOOKUP('Tether Assets'!A829,'BBG Data'!A:A,'BBG Data'!V:V)</f>
        <v>94991954228.22554</v>
      </c>
      <c r="O829">
        <v>90</v>
      </c>
      <c r="P829" s="2">
        <f>P828-P828*Q829/360*_xlfn.XLOOKUP(A829,'BBG Data'!A:A,'BBG Data'!AI:AI)</f>
        <v>68428586.285645843</v>
      </c>
      <c r="Q829" s="2">
        <v>300</v>
      </c>
      <c r="R829" s="21">
        <v>8194007406</v>
      </c>
      <c r="S829" s="2">
        <f>S828-S828*T829/360*_xlfn.XLOOKUP('Tether Assets'!A829,'BBG Data'!A:A,'BBG Data'!AB:AB)</f>
        <v>14335591.792440606</v>
      </c>
      <c r="T829" s="2">
        <v>150</v>
      </c>
      <c r="U829" s="21">
        <f t="shared" si="79"/>
        <v>3984793433</v>
      </c>
      <c r="V829" s="2">
        <f t="shared" si="75"/>
        <v>144649655381.30612</v>
      </c>
      <c r="W829" s="25">
        <f t="shared" si="76"/>
        <v>9.8289343154905062E-2</v>
      </c>
      <c r="X829" s="2">
        <f t="shared" si="77"/>
        <v>0.65670363318751379</v>
      </c>
      <c r="Y829" s="13">
        <f>USDT_FinalReserves!G828/USDT_FinalReserves!$F828</f>
        <v>5.1644234856487607E-2</v>
      </c>
      <c r="Z829" s="2">
        <v>144810515757.17041</v>
      </c>
      <c r="AA829" s="2">
        <v>137331887471.718</v>
      </c>
    </row>
    <row r="830" spans="1:27" s="2" customFormat="1" x14ac:dyDescent="0.3">
      <c r="A830" s="1">
        <v>45661</v>
      </c>
      <c r="B830">
        <v>0</v>
      </c>
      <c r="C830" s="20">
        <v>83758.253496354417</v>
      </c>
      <c r="D830" s="20">
        <f>_xlfn.XLOOKUP(A830,'BBG Data'!A:A,'BBG Data'!B:B)</f>
        <v>98355.29</v>
      </c>
      <c r="E830" s="21">
        <f t="shared" si="73"/>
        <v>8238067312.5274525</v>
      </c>
      <c r="F830" s="21">
        <v>2026624.2107068014</v>
      </c>
      <c r="G830">
        <f>_xlfn.XLOOKUP(A830,'BBG Data'!A:A,'BBG Data'!C:C)</f>
        <v>2640.22</v>
      </c>
      <c r="H830" s="2">
        <f t="shared" si="74"/>
        <v>5350733773.5923109</v>
      </c>
      <c r="I830" s="21">
        <v>108844601</v>
      </c>
      <c r="J830" s="2">
        <f>J829-$J$1*J829*_xlfn.XLOOKUP(A830,'BBG Data'!A:A,'BBG Data'!F:F)</f>
        <v>14108675014.011957</v>
      </c>
      <c r="K830" s="2">
        <f>K829-K829*L830/360*_xlfn.XLOOKUP(A830,'BBG Data'!A:A,'BBG Data'!J:J)</f>
        <v>3086235008.1764798</v>
      </c>
      <c r="L830" s="2">
        <v>90</v>
      </c>
      <c r="M830" s="2">
        <f>M829-M829*$M$1*_xlfn.XLOOKUP(A830,'BBG Data'!A:A,'BBG Data'!F:F)</f>
        <v>6512952137.6780167</v>
      </c>
      <c r="N830" s="2">
        <f>N829-N829*O830/360*_xlfn.XLOOKUP('Tether Assets'!A830,'BBG Data'!A:A,'BBG Data'!V:V)</f>
        <v>94991954228.22554</v>
      </c>
      <c r="O830">
        <v>90</v>
      </c>
      <c r="P830" s="2">
        <f>P829-P829*Q830/360*_xlfn.XLOOKUP(A830,'BBG Data'!A:A,'BBG Data'!AI:AI)</f>
        <v>68428586.285645843</v>
      </c>
      <c r="Q830" s="2">
        <v>300</v>
      </c>
      <c r="R830" s="21">
        <v>8194007406</v>
      </c>
      <c r="S830" s="2">
        <f>S829-S829*T830/360*_xlfn.XLOOKUP('Tether Assets'!A830,'BBG Data'!A:A,'BBG Data'!AB:AB)</f>
        <v>14335591.792440606</v>
      </c>
      <c r="T830" s="2">
        <v>150</v>
      </c>
      <c r="U830" s="21">
        <f t="shared" si="79"/>
        <v>3984793433</v>
      </c>
      <c r="V830" s="2">
        <f t="shared" si="75"/>
        <v>144659027092.28986</v>
      </c>
      <c r="W830" s="25">
        <f t="shared" si="76"/>
        <v>9.828297549617443E-2</v>
      </c>
      <c r="X830" s="2">
        <f t="shared" si="77"/>
        <v>0.65666108875198215</v>
      </c>
      <c r="Y830" s="13">
        <f>USDT_FinalReserves!G829/USDT_FinalReserves!$F829</f>
        <v>4.9405624380012621E-2</v>
      </c>
      <c r="Z830" s="2">
        <v>144322446326.75836</v>
      </c>
      <c r="AA830" s="2">
        <v>137192105753.93401</v>
      </c>
    </row>
    <row r="831" spans="1:27" s="2" customFormat="1" x14ac:dyDescent="0.3">
      <c r="A831" s="1">
        <v>45662</v>
      </c>
      <c r="B831">
        <v>0</v>
      </c>
      <c r="C831" s="20">
        <v>83758.253496354417</v>
      </c>
      <c r="D831" s="20">
        <f>_xlfn.XLOOKUP(A831,'BBG Data'!A:A,'BBG Data'!B:B)</f>
        <v>98482.42</v>
      </c>
      <c r="E831" s="21">
        <f t="shared" si="73"/>
        <v>8248715499.2944441</v>
      </c>
      <c r="F831" s="21">
        <v>2026624.2107068014</v>
      </c>
      <c r="G831">
        <f>_xlfn.XLOOKUP(A831,'BBG Data'!A:A,'BBG Data'!C:C)</f>
        <v>2640.22</v>
      </c>
      <c r="H831" s="2">
        <f t="shared" si="74"/>
        <v>5350733773.5923109</v>
      </c>
      <c r="I831" s="21">
        <v>108844601</v>
      </c>
      <c r="J831" s="2">
        <f>J830-$J$1*J830*_xlfn.XLOOKUP(A831,'BBG Data'!A:A,'BBG Data'!F:F)</f>
        <v>14108675014.011957</v>
      </c>
      <c r="K831" s="2">
        <f>K830-K830*L831/360*_xlfn.XLOOKUP(A831,'BBG Data'!A:A,'BBG Data'!J:J)</f>
        <v>3086235008.1764798</v>
      </c>
      <c r="L831" s="2">
        <v>90</v>
      </c>
      <c r="M831" s="2">
        <f>M830-M830*$M$1*_xlfn.XLOOKUP(A831,'BBG Data'!A:A,'BBG Data'!F:F)</f>
        <v>6512952137.6780167</v>
      </c>
      <c r="N831" s="2">
        <f>N830-N830*O831/360*_xlfn.XLOOKUP('Tether Assets'!A831,'BBG Data'!A:A,'BBG Data'!V:V)</f>
        <v>94991954228.22554</v>
      </c>
      <c r="O831">
        <v>90</v>
      </c>
      <c r="P831" s="2">
        <f>P830-P830*Q831/360*_xlfn.XLOOKUP(A831,'BBG Data'!A:A,'BBG Data'!AI:AI)</f>
        <v>68428586.285645843</v>
      </c>
      <c r="Q831" s="2">
        <v>300</v>
      </c>
      <c r="R831" s="21">
        <v>8194007406</v>
      </c>
      <c r="S831" s="2">
        <f>S830-S830*T831/360*_xlfn.XLOOKUP('Tether Assets'!A831,'BBG Data'!A:A,'BBG Data'!AB:AB)</f>
        <v>14335591.792440606</v>
      </c>
      <c r="T831" s="2">
        <v>150</v>
      </c>
      <c r="U831" s="21">
        <f t="shared" si="79"/>
        <v>3984793433</v>
      </c>
      <c r="V831" s="2">
        <f t="shared" si="75"/>
        <v>144669675279.05682</v>
      </c>
      <c r="W831" s="25">
        <f t="shared" si="76"/>
        <v>9.8275741530403249E-2</v>
      </c>
      <c r="X831" s="2">
        <f t="shared" si="77"/>
        <v>0.65661275623238435</v>
      </c>
      <c r="Y831" s="13">
        <f>USDT_FinalReserves!G830/USDT_FinalReserves!$F830</f>
        <v>4.9414007847467301E-2</v>
      </c>
      <c r="Z831" s="2">
        <v>144443077425.52628</v>
      </c>
      <c r="AA831" s="2">
        <v>137305566064.10899</v>
      </c>
    </row>
    <row r="832" spans="1:27" s="2" customFormat="1" x14ac:dyDescent="0.3">
      <c r="A832" s="1">
        <v>45663</v>
      </c>
      <c r="B832">
        <v>0</v>
      </c>
      <c r="C832" s="20">
        <v>83758.253496354417</v>
      </c>
      <c r="D832" s="20">
        <f>_xlfn.XLOOKUP(A832,'BBG Data'!A:A,'BBG Data'!B:B)</f>
        <v>101661.91</v>
      </c>
      <c r="E832" s="21">
        <f t="shared" si="73"/>
        <v>8515024028.7035685</v>
      </c>
      <c r="F832" s="21">
        <v>2026624.2107068014</v>
      </c>
      <c r="G832">
        <f>_xlfn.XLOOKUP(A832,'BBG Data'!A:A,'BBG Data'!C:C)</f>
        <v>2636.47</v>
      </c>
      <c r="H832" s="2">
        <f t="shared" si="74"/>
        <v>5343133932.8021603</v>
      </c>
      <c r="I832" s="21">
        <v>108844601</v>
      </c>
      <c r="J832" s="2">
        <f>J831-$J$1*J831*_xlfn.XLOOKUP(A832,'BBG Data'!A:A,'BBG Data'!F:F)</f>
        <v>14110242644.569069</v>
      </c>
      <c r="K832" s="2">
        <f>K831-K831*L832/360*_xlfn.XLOOKUP(A832,'BBG Data'!A:A,'BBG Data'!J:J)</f>
        <v>3090470865.7252021</v>
      </c>
      <c r="L832" s="2">
        <v>90</v>
      </c>
      <c r="M832" s="2">
        <f>M831-M831*$M$1*_xlfn.XLOOKUP(A832,'BBG Data'!A:A,'BBG Data'!F:F)</f>
        <v>6514399460.3752785</v>
      </c>
      <c r="N832" s="2">
        <f>N831-N831*O832/360*_xlfn.XLOOKUP('Tether Assets'!A832,'BBG Data'!A:A,'BBG Data'!V:V)</f>
        <v>95015702216.782608</v>
      </c>
      <c r="O832">
        <v>90</v>
      </c>
      <c r="P832" s="2">
        <f>P831-P831*Q832/360*_xlfn.XLOOKUP(A832,'BBG Data'!A:A,'BBG Data'!AI:AI)</f>
        <v>68970312.593740538</v>
      </c>
      <c r="Q832" s="2">
        <v>300</v>
      </c>
      <c r="R832" s="21">
        <v>8194007406</v>
      </c>
      <c r="S832" s="2">
        <f>S831-S831*T832/360*_xlfn.XLOOKUP('Tether Assets'!A832,'BBG Data'!A:A,'BBG Data'!AB:AB)</f>
        <v>14410256.333026236</v>
      </c>
      <c r="T832" s="2">
        <v>150</v>
      </c>
      <c r="U832" s="21">
        <f t="shared" si="79"/>
        <v>3984793433</v>
      </c>
      <c r="V832" s="2">
        <f t="shared" si="75"/>
        <v>144959999157.88467</v>
      </c>
      <c r="W832" s="25">
        <f t="shared" si="76"/>
        <v>9.8089730464762243E-2</v>
      </c>
      <c r="X832" s="2">
        <f t="shared" si="77"/>
        <v>0.65546152572266003</v>
      </c>
      <c r="Y832" s="13">
        <f>USDT_FinalReserves!G831/USDT_FinalReserves!$F831</f>
        <v>5.1247996890602415E-2</v>
      </c>
      <c r="Z832" s="2">
        <v>144653251766.35046</v>
      </c>
      <c r="AA832" s="2">
        <v>137240062369.61301</v>
      </c>
    </row>
    <row r="833" spans="1:27" s="2" customFormat="1" x14ac:dyDescent="0.3">
      <c r="A833" s="1">
        <v>45664</v>
      </c>
      <c r="B833">
        <v>0</v>
      </c>
      <c r="C833" s="20">
        <v>83758.253496354417</v>
      </c>
      <c r="D833" s="20">
        <f>_xlfn.XLOOKUP(A833,'BBG Data'!A:A,'BBG Data'!B:B)</f>
        <v>96478.53</v>
      </c>
      <c r="E833" s="21">
        <f t="shared" si="73"/>
        <v>8080873172.6956348</v>
      </c>
      <c r="F833" s="21">
        <v>2026624.2107068014</v>
      </c>
      <c r="G833">
        <f>_xlfn.XLOOKUP(A833,'BBG Data'!A:A,'BBG Data'!C:C)</f>
        <v>2648.59</v>
      </c>
      <c r="H833" s="2">
        <f t="shared" si="74"/>
        <v>5367696618.2359276</v>
      </c>
      <c r="I833" s="21">
        <v>108844601</v>
      </c>
      <c r="J833" s="2">
        <f>J832-$J$1*J832*_xlfn.XLOOKUP(A833,'BBG Data'!A:A,'BBG Data'!F:F)</f>
        <v>14110242644.569069</v>
      </c>
      <c r="K833" s="2">
        <f>K832-K832*L833/360*_xlfn.XLOOKUP(A833,'BBG Data'!A:A,'BBG Data'!J:J)</f>
        <v>3092819623.5831528</v>
      </c>
      <c r="L833" s="2">
        <v>90</v>
      </c>
      <c r="M833" s="2">
        <f>M832-M832*$M$1*_xlfn.XLOOKUP(A833,'BBG Data'!A:A,'BBG Data'!F:F)</f>
        <v>6514399460.3752785</v>
      </c>
      <c r="N833" s="2">
        <f>N832-N832*O833/360*_xlfn.XLOOKUP('Tether Assets'!A833,'BBG Data'!A:A,'BBG Data'!V:V)</f>
        <v>94730655110.132263</v>
      </c>
      <c r="O833">
        <v>90</v>
      </c>
      <c r="P833" s="2">
        <f>P832-P832*Q833/360*_xlfn.XLOOKUP(A833,'BBG Data'!A:A,'BBG Data'!AI:AI)</f>
        <v>68682936.29126662</v>
      </c>
      <c r="Q833" s="2">
        <v>300</v>
      </c>
      <c r="R833" s="21">
        <v>8194007406</v>
      </c>
      <c r="S833" s="2">
        <f>S832-S832*T833/360*_xlfn.XLOOKUP('Tether Assets'!A833,'BBG Data'!A:A,'BBG Data'!AB:AB)</f>
        <v>14328598.213805752</v>
      </c>
      <c r="T833" s="2">
        <v>150</v>
      </c>
      <c r="U833" s="21">
        <f t="shared" si="79"/>
        <v>3984793433</v>
      </c>
      <c r="V833" s="2">
        <f t="shared" si="75"/>
        <v>144267343604.09641</v>
      </c>
      <c r="W833" s="25">
        <f t="shared" si="76"/>
        <v>9.8560678323637782E-2</v>
      </c>
      <c r="X833" s="2">
        <f t="shared" si="77"/>
        <v>0.65663269831941673</v>
      </c>
      <c r="Y833" s="13">
        <f>USDT_FinalReserves!G832/USDT_FinalReserves!$F832</f>
        <v>4.4779752257937115E-2</v>
      </c>
      <c r="Z833" s="2">
        <v>143811443191.86197</v>
      </c>
      <c r="AA833" s="2">
        <v>137371602393.87399</v>
      </c>
    </row>
    <row r="834" spans="1:27" s="2" customFormat="1" x14ac:dyDescent="0.3">
      <c r="A834" s="1">
        <v>45665</v>
      </c>
      <c r="B834">
        <v>0</v>
      </c>
      <c r="C834" s="20">
        <v>83758.253496354417</v>
      </c>
      <c r="D834" s="20">
        <f>_xlfn.XLOOKUP(A834,'BBG Data'!A:A,'BBG Data'!B:B)</f>
        <v>94457.9</v>
      </c>
      <c r="E834" s="21">
        <f t="shared" si="73"/>
        <v>7911628732.9332952</v>
      </c>
      <c r="F834" s="21">
        <v>2026624.2107068014</v>
      </c>
      <c r="G834">
        <f>_xlfn.XLOOKUP(A834,'BBG Data'!A:A,'BBG Data'!C:C)</f>
        <v>2661.94</v>
      </c>
      <c r="H834" s="2">
        <f t="shared" si="74"/>
        <v>5394752051.448863</v>
      </c>
      <c r="I834" s="21">
        <v>108844601</v>
      </c>
      <c r="J834" s="2">
        <f>J833-$J$1*J833*_xlfn.XLOOKUP(A834,'BBG Data'!A:A,'BBG Data'!F:F)</f>
        <v>14109458742.199926</v>
      </c>
      <c r="K834" s="2">
        <f>K833-K833*L834/360*_xlfn.XLOOKUP(A834,'BBG Data'!A:A,'BBG Data'!J:J)</f>
        <v>3089827320.5973358</v>
      </c>
      <c r="L834" s="2">
        <v>90</v>
      </c>
      <c r="M834" s="2">
        <f>M833-M833*$M$1*_xlfn.XLOOKUP(A834,'BBG Data'!A:A,'BBG Data'!F:F)</f>
        <v>6513675638.2130146</v>
      </c>
      <c r="N834" s="2">
        <f>N833-N833*O834/360*_xlfn.XLOOKUP('Tether Assets'!A834,'BBG Data'!A:A,'BBG Data'!V:V)</f>
        <v>94683289782.577179</v>
      </c>
      <c r="O834">
        <v>90</v>
      </c>
      <c r="P834" s="2">
        <f>P833-P833*Q834/360*_xlfn.XLOOKUP(A834,'BBG Data'!A:A,'BBG Data'!AI:AI)</f>
        <v>68654318.401145279</v>
      </c>
      <c r="Q834" s="2">
        <v>300</v>
      </c>
      <c r="R834" s="21">
        <v>8194007406</v>
      </c>
      <c r="S834" s="2">
        <f>S833-S833*T834/360*_xlfn.XLOOKUP('Tether Assets'!A834,'BBG Data'!A:A,'BBG Data'!AB:AB)</f>
        <v>14388300.706363274</v>
      </c>
      <c r="T834" s="2">
        <v>150</v>
      </c>
      <c r="U834" s="21">
        <f t="shared" si="79"/>
        <v>3984793433</v>
      </c>
      <c r="V834" s="2">
        <f t="shared" si="75"/>
        <v>144073320327.07712</v>
      </c>
      <c r="W834" s="25">
        <f t="shared" si="76"/>
        <v>9.8687968812833288E-2</v>
      </c>
      <c r="X834" s="2">
        <f t="shared" si="77"/>
        <v>0.65718822588128012</v>
      </c>
      <c r="Y834" s="13">
        <f>USDT_FinalReserves!G833/USDT_FinalReserves!$F833</f>
        <v>4.8063789643819993E-2</v>
      </c>
      <c r="Z834" s="2">
        <v>144445512485.46097</v>
      </c>
      <c r="AA834" s="2">
        <v>137502913758.366</v>
      </c>
    </row>
    <row r="835" spans="1:27" s="2" customFormat="1" x14ac:dyDescent="0.3">
      <c r="A835" s="1">
        <v>45666</v>
      </c>
      <c r="B835">
        <v>0</v>
      </c>
      <c r="C835" s="20">
        <v>83758.253496354417</v>
      </c>
      <c r="D835" s="20">
        <f>_xlfn.XLOOKUP(A835,'BBG Data'!A:A,'BBG Data'!B:B)</f>
        <v>92106.9</v>
      </c>
      <c r="E835" s="21">
        <f t="shared" si="73"/>
        <v>7714713078.9633665</v>
      </c>
      <c r="F835" s="21">
        <v>2026624.2107068014</v>
      </c>
      <c r="G835">
        <f>_xlfn.XLOOKUP(A835,'BBG Data'!A:A,'BBG Data'!C:C)</f>
        <v>2667.25</v>
      </c>
      <c r="H835" s="2">
        <f t="shared" si="74"/>
        <v>5405513426.0077162</v>
      </c>
      <c r="I835" s="21">
        <v>108844601</v>
      </c>
      <c r="J835" s="2">
        <f>J834-$J$1*J834*_xlfn.XLOOKUP(A835,'BBG Data'!A:A,'BBG Data'!F:F)</f>
        <v>14109066812.790421</v>
      </c>
      <c r="K835" s="2">
        <f>K834-K834*L835/360*_xlfn.XLOOKUP(A835,'BBG Data'!A:A,'BBG Data'!J:J)</f>
        <v>3089896841.7120495</v>
      </c>
      <c r="L835" s="2">
        <v>90</v>
      </c>
      <c r="M835" s="2">
        <f>M834-M834*$M$1*_xlfn.XLOOKUP(A835,'BBG Data'!A:A,'BBG Data'!F:F)</f>
        <v>6513313767.3442249</v>
      </c>
      <c r="N835" s="2">
        <f>N834-N834*O835/360*_xlfn.XLOOKUP('Tether Assets'!A835,'BBG Data'!A:A,'BBG Data'!V:V)</f>
        <v>94754302249.914108</v>
      </c>
      <c r="O835">
        <v>90</v>
      </c>
      <c r="P835" s="2">
        <f>P834-P834*Q835/360*_xlfn.XLOOKUP(A835,'BBG Data'!A:A,'BBG Data'!AI:AI)</f>
        <v>69197831.755154297</v>
      </c>
      <c r="Q835" s="2">
        <v>300</v>
      </c>
      <c r="R835" s="21">
        <v>8194007406</v>
      </c>
      <c r="S835" s="2">
        <f>S834-S834*T835/360*_xlfn.XLOOKUP('Tether Assets'!A835,'BBG Data'!A:A,'BBG Data'!AB:AB)</f>
        <v>14429067.558364637</v>
      </c>
      <c r="T835" s="2">
        <v>150</v>
      </c>
      <c r="U835" s="21">
        <f t="shared" si="79"/>
        <v>3984793433</v>
      </c>
      <c r="V835" s="2">
        <f t="shared" si="75"/>
        <v>143958078516.04541</v>
      </c>
      <c r="W835" s="25">
        <f t="shared" si="76"/>
        <v>9.8764248316955044E-2</v>
      </c>
      <c r="X835" s="2">
        <f t="shared" si="77"/>
        <v>0.65820760617718932</v>
      </c>
      <c r="Y835" s="13">
        <f>USDT_FinalReserves!G834/USDT_FinalReserves!$F834</f>
        <v>4.8583013943692743E-2</v>
      </c>
      <c r="Z835" s="2">
        <v>144481012775.82788</v>
      </c>
      <c r="AA835" s="2">
        <v>137461689717.54099</v>
      </c>
    </row>
    <row r="836" spans="1:27" s="2" customFormat="1" x14ac:dyDescent="0.3">
      <c r="A836" s="1">
        <v>45667</v>
      </c>
      <c r="B836">
        <v>0</v>
      </c>
      <c r="C836" s="20">
        <v>83758.253496354417</v>
      </c>
      <c r="D836" s="20">
        <f>_xlfn.XLOOKUP(A836,'BBG Data'!A:A,'BBG Data'!B:B)</f>
        <v>94620.17</v>
      </c>
      <c r="E836" s="21">
        <f t="shared" ref="E836:E899" si="80">C836*D836</f>
        <v>7925220184.7281494</v>
      </c>
      <c r="F836" s="21">
        <v>2026624.2107068014</v>
      </c>
      <c r="G836">
        <f>_xlfn.XLOOKUP(A836,'BBG Data'!A:A,'BBG Data'!C:C)</f>
        <v>2689.76</v>
      </c>
      <c r="H836" s="2">
        <f t="shared" ref="H836:H899" si="81">G836*F836</f>
        <v>5451132736.9907265</v>
      </c>
      <c r="I836" s="21">
        <v>108844601</v>
      </c>
      <c r="J836" s="2">
        <f>J835-$J$1*J835*_xlfn.XLOOKUP(A836,'BBG Data'!A:A,'BBG Data'!F:F)</f>
        <v>14109066812.790421</v>
      </c>
      <c r="K836" s="2">
        <f>K835-K835*L836/360*_xlfn.XLOOKUP(A836,'BBG Data'!A:A,'BBG Data'!J:J)</f>
        <v>3091387716.9381752</v>
      </c>
      <c r="L836" s="2">
        <v>90</v>
      </c>
      <c r="M836" s="2">
        <f>M835-M835*$M$1*_xlfn.XLOOKUP(A836,'BBG Data'!A:A,'BBG Data'!F:F)</f>
        <v>6513313767.3442249</v>
      </c>
      <c r="N836" s="2">
        <f>N835-N835*O836/360*_xlfn.XLOOKUP('Tether Assets'!A836,'BBG Data'!A:A,'BBG Data'!V:V)</f>
        <v>94398973616.476944</v>
      </c>
      <c r="O836">
        <v>90</v>
      </c>
      <c r="P836" s="2">
        <f>P835-P835*Q836/360*_xlfn.XLOOKUP(A836,'BBG Data'!A:A,'BBG Data'!AI:AI)</f>
        <v>66545248.204540089</v>
      </c>
      <c r="Q836" s="2">
        <v>300</v>
      </c>
      <c r="R836" s="21">
        <v>8194007406</v>
      </c>
      <c r="S836" s="2">
        <f>S835-S835*T836/360*_xlfn.XLOOKUP('Tether Assets'!A836,'BBG Data'!A:A,'BBG Data'!AB:AB)</f>
        <v>14169344.342314076</v>
      </c>
      <c r="T836" s="2">
        <v>150</v>
      </c>
      <c r="U836" s="21">
        <f t="shared" si="79"/>
        <v>3984793433</v>
      </c>
      <c r="V836" s="2">
        <f t="shared" ref="V836:V899" si="82">U836+S836+R836+P836+N836+M836+K836+J836+I836+H836+E836+B836</f>
        <v>143857454867.81549</v>
      </c>
      <c r="W836" s="25">
        <f t="shared" ref="W836:W899" si="83">(I836+J836)/V836</f>
        <v>9.8833330722100265E-2</v>
      </c>
      <c r="X836" s="2">
        <f t="shared" ref="X836:X899" si="84">N836/V836</f>
        <v>0.65619799615679397</v>
      </c>
      <c r="Y836" s="13">
        <f>USDT_FinalReserves!G835/USDT_FinalReserves!$F835</f>
        <v>4.8679083117262024E-2</v>
      </c>
      <c r="Z836" s="2">
        <v>144636614739.59833</v>
      </c>
      <c r="AA836" s="2">
        <v>137595836948.89001</v>
      </c>
    </row>
    <row r="837" spans="1:27" s="2" customFormat="1" x14ac:dyDescent="0.3">
      <c r="A837" s="1">
        <v>45668</v>
      </c>
      <c r="B837">
        <v>0</v>
      </c>
      <c r="C837" s="20">
        <v>83758.253496354417</v>
      </c>
      <c r="D837" s="20">
        <f>_xlfn.XLOOKUP(A837,'BBG Data'!A:A,'BBG Data'!B:B)</f>
        <v>94907.03</v>
      </c>
      <c r="E837" s="21">
        <f t="shared" si="80"/>
        <v>7949247077.3261137</v>
      </c>
      <c r="F837" s="21">
        <v>2026624.2107068014</v>
      </c>
      <c r="G837">
        <f>_xlfn.XLOOKUP(A837,'BBG Data'!A:A,'BBG Data'!C:C)</f>
        <v>2689.76</v>
      </c>
      <c r="H837" s="2">
        <f t="shared" si="81"/>
        <v>5451132736.9907265</v>
      </c>
      <c r="I837" s="21">
        <v>108844601</v>
      </c>
      <c r="J837" s="2">
        <f>J836-$J$1*J836*_xlfn.XLOOKUP(A837,'BBG Data'!A:A,'BBG Data'!F:F)</f>
        <v>14109066812.790421</v>
      </c>
      <c r="K837" s="2">
        <f>K836-K836*L837/360*_xlfn.XLOOKUP(A837,'BBG Data'!A:A,'BBG Data'!J:J)</f>
        <v>3091387716.9381752</v>
      </c>
      <c r="L837" s="2">
        <v>90</v>
      </c>
      <c r="M837" s="2">
        <f>M836-M836*$M$1*_xlfn.XLOOKUP(A837,'BBG Data'!A:A,'BBG Data'!F:F)</f>
        <v>6513313767.3442249</v>
      </c>
      <c r="N837" s="2">
        <f>N836-N836*O837/360*_xlfn.XLOOKUP('Tether Assets'!A837,'BBG Data'!A:A,'BBG Data'!V:V)</f>
        <v>94398973616.476944</v>
      </c>
      <c r="O837">
        <v>90</v>
      </c>
      <c r="P837" s="2">
        <f>P836-P836*Q837/360*_xlfn.XLOOKUP(A837,'BBG Data'!A:A,'BBG Data'!AI:AI)</f>
        <v>66545248.204540089</v>
      </c>
      <c r="Q837" s="2">
        <v>300</v>
      </c>
      <c r="R837" s="21">
        <v>8194007406</v>
      </c>
      <c r="S837" s="2">
        <f>S836-S836*T837/360*_xlfn.XLOOKUP('Tether Assets'!A837,'BBG Data'!A:A,'BBG Data'!AB:AB)</f>
        <v>14169344.342314076</v>
      </c>
      <c r="T837" s="2">
        <v>150</v>
      </c>
      <c r="U837" s="21">
        <f t="shared" si="79"/>
        <v>3984793433</v>
      </c>
      <c r="V837" s="2">
        <f t="shared" si="82"/>
        <v>143881481760.41345</v>
      </c>
      <c r="W837" s="25">
        <f t="shared" si="83"/>
        <v>9.8816826459054707E-2</v>
      </c>
      <c r="X837" s="2">
        <f t="shared" si="84"/>
        <v>0.65608841708807886</v>
      </c>
      <c r="Y837" s="13">
        <f>USDT_FinalReserves!G836/USDT_FinalReserves!$F836</f>
        <v>4.9502787150094818E-2</v>
      </c>
      <c r="Z837" s="2">
        <v>144574874786.71432</v>
      </c>
      <c r="AA837" s="2">
        <v>137418015532.896</v>
      </c>
    </row>
    <row r="838" spans="1:27" s="2" customFormat="1" x14ac:dyDescent="0.3">
      <c r="A838" s="1">
        <v>45669</v>
      </c>
      <c r="B838">
        <v>0</v>
      </c>
      <c r="C838" s="20">
        <v>83758.253496354417</v>
      </c>
      <c r="D838" s="20">
        <f>_xlfn.XLOOKUP(A838,'BBG Data'!A:A,'BBG Data'!B:B)</f>
        <v>94314.67</v>
      </c>
      <c r="E838" s="21">
        <f t="shared" si="80"/>
        <v>7899632038.2850132</v>
      </c>
      <c r="F838" s="21">
        <v>2026624.2107068014</v>
      </c>
      <c r="G838">
        <f>_xlfn.XLOOKUP(A838,'BBG Data'!A:A,'BBG Data'!C:C)</f>
        <v>2689.76</v>
      </c>
      <c r="H838" s="2">
        <f t="shared" si="81"/>
        <v>5451132736.9907265</v>
      </c>
      <c r="I838" s="21">
        <v>108844601</v>
      </c>
      <c r="J838" s="2">
        <f>J837-$J$1*J837*_xlfn.XLOOKUP(A838,'BBG Data'!A:A,'BBG Data'!F:F)</f>
        <v>14109066812.790421</v>
      </c>
      <c r="K838" s="2">
        <f>K837-K837*L838/360*_xlfn.XLOOKUP(A838,'BBG Data'!A:A,'BBG Data'!J:J)</f>
        <v>3091387716.9381752</v>
      </c>
      <c r="L838" s="2">
        <v>90</v>
      </c>
      <c r="M838" s="2">
        <f>M837-M837*$M$1*_xlfn.XLOOKUP(A838,'BBG Data'!A:A,'BBG Data'!F:F)</f>
        <v>6513313767.3442249</v>
      </c>
      <c r="N838" s="2">
        <f>N837-N837*O838/360*_xlfn.XLOOKUP('Tether Assets'!A838,'BBG Data'!A:A,'BBG Data'!V:V)</f>
        <v>94398973616.476944</v>
      </c>
      <c r="O838">
        <v>90</v>
      </c>
      <c r="P838" s="2">
        <f>P837-P837*Q838/360*_xlfn.XLOOKUP(A838,'BBG Data'!A:A,'BBG Data'!AI:AI)</f>
        <v>66545248.204540089</v>
      </c>
      <c r="Q838" s="2">
        <v>300</v>
      </c>
      <c r="R838" s="21">
        <v>8194007406</v>
      </c>
      <c r="S838" s="2">
        <f>S837-S837*T838/360*_xlfn.XLOOKUP('Tether Assets'!A838,'BBG Data'!A:A,'BBG Data'!AB:AB)</f>
        <v>14169344.342314076</v>
      </c>
      <c r="T838" s="2">
        <v>150</v>
      </c>
      <c r="U838" s="21">
        <f t="shared" si="79"/>
        <v>3984793433</v>
      </c>
      <c r="V838" s="2">
        <f t="shared" si="82"/>
        <v>143831866721.37234</v>
      </c>
      <c r="W838" s="25">
        <f t="shared" si="83"/>
        <v>9.8850913485903774E-2</v>
      </c>
      <c r="X838" s="2">
        <f t="shared" si="84"/>
        <v>0.65631473586687417</v>
      </c>
      <c r="Y838" s="13">
        <f>USDT_FinalReserves!G837/USDT_FinalReserves!$F837</f>
        <v>4.9016105953102102E-2</v>
      </c>
      <c r="Z838" s="2">
        <v>144476974879.20688</v>
      </c>
      <c r="AA838" s="2">
        <v>137395276170.744</v>
      </c>
    </row>
    <row r="839" spans="1:27" s="2" customFormat="1" x14ac:dyDescent="0.3">
      <c r="A839" s="1">
        <v>45670</v>
      </c>
      <c r="B839">
        <v>0</v>
      </c>
      <c r="C839" s="20">
        <v>83758.253496354417</v>
      </c>
      <c r="D839" s="20">
        <f>_xlfn.XLOOKUP(A839,'BBG Data'!A:A,'BBG Data'!B:B)</f>
        <v>94171.43</v>
      </c>
      <c r="E839" s="21">
        <f t="shared" si="80"/>
        <v>7887634506.0541945</v>
      </c>
      <c r="F839" s="21">
        <v>2026624.2107068014</v>
      </c>
      <c r="G839">
        <f>_xlfn.XLOOKUP(A839,'BBG Data'!A:A,'BBG Data'!C:C)</f>
        <v>2663.16</v>
      </c>
      <c r="H839" s="2">
        <f t="shared" si="81"/>
        <v>5397224532.9859247</v>
      </c>
      <c r="I839" s="21">
        <v>108844601</v>
      </c>
      <c r="J839" s="2">
        <f>J838-$J$1*J838*_xlfn.XLOOKUP(A839,'BBG Data'!A:A,'BBG Data'!F:F)</f>
        <v>14109458731.312998</v>
      </c>
      <c r="K839" s="2">
        <f>K838-K838*L839/360*_xlfn.XLOOKUP(A839,'BBG Data'!A:A,'BBG Data'!J:J)</f>
        <v>3079818198.4075341</v>
      </c>
      <c r="L839" s="2">
        <v>90</v>
      </c>
      <c r="M839" s="2">
        <f>M838-M838*$M$1*_xlfn.XLOOKUP(A839,'BBG Data'!A:A,'BBG Data'!F:F)</f>
        <v>6513675618.1090775</v>
      </c>
      <c r="N839" s="2">
        <f>N838-N838*O839/360*_xlfn.XLOOKUP('Tether Assets'!A839,'BBG Data'!A:A,'BBG Data'!V:V)</f>
        <v>94422573359.881058</v>
      </c>
      <c r="O839">
        <v>90</v>
      </c>
      <c r="P839" s="2">
        <f>P838-P838*Q839/360*_xlfn.XLOOKUP(A839,'BBG Data'!A:A,'BBG Data'!AI:AI)</f>
        <v>65990704.46950227</v>
      </c>
      <c r="Q839" s="2">
        <v>300</v>
      </c>
      <c r="R839" s="21">
        <v>8194007406</v>
      </c>
      <c r="S839" s="2">
        <f>S838-S838*T839/360*_xlfn.XLOOKUP('Tether Assets'!A839,'BBG Data'!A:A,'BBG Data'!AB:AB)</f>
        <v>14067206.985179892</v>
      </c>
      <c r="T839" s="2">
        <v>150</v>
      </c>
      <c r="U839" s="21">
        <f t="shared" si="79"/>
        <v>3984793433</v>
      </c>
      <c r="V839" s="2">
        <f t="shared" si="82"/>
        <v>143778088298.20547</v>
      </c>
      <c r="W839" s="25">
        <f t="shared" si="83"/>
        <v>9.8890613309750477E-2</v>
      </c>
      <c r="X839" s="2">
        <f t="shared" si="84"/>
        <v>0.65672436236627563</v>
      </c>
      <c r="Y839" s="13">
        <f>USDT_FinalReserves!G838/USDT_FinalReserves!$F838</f>
        <v>4.8988455136681271E-2</v>
      </c>
      <c r="Z839" s="2">
        <v>144459170282.56778</v>
      </c>
      <c r="AA839" s="2">
        <v>137382338700.09801</v>
      </c>
    </row>
    <row r="840" spans="1:27" s="2" customFormat="1" x14ac:dyDescent="0.3">
      <c r="A840" s="1">
        <v>45671</v>
      </c>
      <c r="B840">
        <v>0</v>
      </c>
      <c r="C840" s="20">
        <v>83758.253496354417</v>
      </c>
      <c r="D840" s="20">
        <f>_xlfn.XLOOKUP(A840,'BBG Data'!A:A,'BBG Data'!B:B)</f>
        <v>96434.37</v>
      </c>
      <c r="E840" s="21">
        <f t="shared" si="80"/>
        <v>8077174408.2212353</v>
      </c>
      <c r="F840" s="21">
        <v>2026624.2107068014</v>
      </c>
      <c r="G840">
        <f>_xlfn.XLOOKUP(A840,'BBG Data'!A:A,'BBG Data'!C:C)</f>
        <v>2677.46</v>
      </c>
      <c r="H840" s="2">
        <f t="shared" si="81"/>
        <v>5426205259.1990328</v>
      </c>
      <c r="I840" s="21">
        <v>108844601</v>
      </c>
      <c r="J840" s="2">
        <f>J839-$J$1*J839*_xlfn.XLOOKUP(A840,'BBG Data'!A:A,'BBG Data'!F:F)</f>
        <v>14109850660.7222</v>
      </c>
      <c r="K840" s="2">
        <f>K839-K839*L840/360*_xlfn.XLOOKUP(A840,'BBG Data'!A:A,'BBG Data'!J:J)</f>
        <v>3075506452.9297643</v>
      </c>
      <c r="L840" s="2">
        <v>90</v>
      </c>
      <c r="M840" s="2">
        <f>M839-M839*$M$1*_xlfn.XLOOKUP(A840,'BBG Data'!A:A,'BBG Data'!F:F)</f>
        <v>6514037488.9767504</v>
      </c>
      <c r="N840" s="2">
        <f>N839-N839*O840/360*_xlfn.XLOOKUP('Tether Assets'!A840,'BBG Data'!A:A,'BBG Data'!V:V)</f>
        <v>94635024149.940796</v>
      </c>
      <c r="O840">
        <v>90</v>
      </c>
      <c r="P840" s="2">
        <f>P839-P839*Q840/360*_xlfn.XLOOKUP(A840,'BBG Data'!A:A,'BBG Data'!AI:AI)</f>
        <v>66238169.611262865</v>
      </c>
      <c r="Q840" s="2">
        <v>300</v>
      </c>
      <c r="R840" s="21">
        <v>8194007406</v>
      </c>
      <c r="S840" s="2">
        <f>S839-S839*T840/360*_xlfn.XLOOKUP('Tether Assets'!A840,'BBG Data'!A:A,'BBG Data'!AB:AB)</f>
        <v>14240702.537997112</v>
      </c>
      <c r="T840" s="2">
        <v>150</v>
      </c>
      <c r="U840" s="21">
        <f t="shared" si="79"/>
        <v>3984793433</v>
      </c>
      <c r="V840" s="2">
        <f t="shared" si="82"/>
        <v>144205922732.13904</v>
      </c>
      <c r="W840" s="25">
        <f t="shared" si="83"/>
        <v>9.8599939533227599E-2</v>
      </c>
      <c r="X840" s="2">
        <f t="shared" si="84"/>
        <v>0.65624921887379306</v>
      </c>
      <c r="Y840" s="13">
        <f>USDT_FinalReserves!G839/USDT_FinalReserves!$F839</f>
        <v>5.2164470767565183E-2</v>
      </c>
      <c r="Z840" s="2">
        <v>144955987810.89496</v>
      </c>
      <c r="AA840" s="2">
        <v>137394435422.14999</v>
      </c>
    </row>
    <row r="841" spans="1:27" s="2" customFormat="1" x14ac:dyDescent="0.3">
      <c r="A841" s="1">
        <v>45672</v>
      </c>
      <c r="B841">
        <v>0</v>
      </c>
      <c r="C841" s="20">
        <v>83758.253496354417</v>
      </c>
      <c r="D841" s="20">
        <f>_xlfn.XLOOKUP(A841,'BBG Data'!A:A,'BBG Data'!B:B)</f>
        <v>99678.9</v>
      </c>
      <c r="E841" s="21">
        <f t="shared" si="80"/>
        <v>8348930574.4377613</v>
      </c>
      <c r="F841" s="21">
        <v>2026624.2107068014</v>
      </c>
      <c r="G841">
        <f>_xlfn.XLOOKUP(A841,'BBG Data'!A:A,'BBG Data'!C:C)</f>
        <v>2696.32</v>
      </c>
      <c r="H841" s="2">
        <f t="shared" si="81"/>
        <v>5464427391.8129635</v>
      </c>
      <c r="I841" s="21">
        <v>108844601</v>
      </c>
      <c r="J841" s="2">
        <f>J840-$J$1*J840*_xlfn.XLOOKUP(A841,'BBG Data'!A:A,'BBG Data'!F:F)</f>
        <v>14109850660.7222</v>
      </c>
      <c r="K841" s="2">
        <f>K840-K840*L841/360*_xlfn.XLOOKUP(A841,'BBG Data'!A:A,'BBG Data'!J:J)</f>
        <v>3079120173.0119567</v>
      </c>
      <c r="L841" s="2">
        <v>90</v>
      </c>
      <c r="M841" s="2">
        <f>M840-M840*$M$1*_xlfn.XLOOKUP(A841,'BBG Data'!A:A,'BBG Data'!F:F)</f>
        <v>6514037488.9767504</v>
      </c>
      <c r="N841" s="2">
        <f>N840-N840*O841/360*_xlfn.XLOOKUP('Tether Assets'!A841,'BBG Data'!A:A,'BBG Data'!V:V)</f>
        <v>94800635442.203186</v>
      </c>
      <c r="O841">
        <v>90</v>
      </c>
      <c r="P841" s="2">
        <f>P840-P840*Q841/360*_xlfn.XLOOKUP(A841,'BBG Data'!A:A,'BBG Data'!AI:AI)</f>
        <v>67866524.614206389</v>
      </c>
      <c r="Q841" s="2">
        <v>300</v>
      </c>
      <c r="R841" s="21">
        <v>8194007406</v>
      </c>
      <c r="S841" s="2">
        <f>S840-S840*T841/360*_xlfn.XLOOKUP('Tether Assets'!A841,'BBG Data'!A:A,'BBG Data'!AB:AB)</f>
        <v>14613927.617013786</v>
      </c>
      <c r="T841" s="2">
        <v>150</v>
      </c>
      <c r="U841" s="21">
        <f t="shared" si="79"/>
        <v>3984793433</v>
      </c>
      <c r="V841" s="2">
        <f t="shared" si="82"/>
        <v>144687127623.39603</v>
      </c>
      <c r="W841" s="25">
        <f t="shared" si="83"/>
        <v>9.8272012827097036E-2</v>
      </c>
      <c r="X841" s="2">
        <f t="shared" si="84"/>
        <v>0.65521126170227351</v>
      </c>
      <c r="Y841" s="13">
        <f>USDT_FinalReserves!G840/USDT_FinalReserves!$F840</f>
        <v>5.250575708298371E-2</v>
      </c>
      <c r="Z841" s="2">
        <v>144797960427.13251</v>
      </c>
      <c r="AA841" s="2">
        <v>137195233890.834</v>
      </c>
    </row>
    <row r="842" spans="1:27" s="2" customFormat="1" x14ac:dyDescent="0.3">
      <c r="A842" s="1">
        <v>45673</v>
      </c>
      <c r="B842">
        <v>0</v>
      </c>
      <c r="C842" s="20">
        <v>83758.253496354417</v>
      </c>
      <c r="D842" s="20">
        <f>_xlfn.XLOOKUP(A842,'BBG Data'!A:A,'BBG Data'!B:B)</f>
        <v>100135.61</v>
      </c>
      <c r="E842" s="21">
        <f t="shared" si="80"/>
        <v>8387183806.3920822</v>
      </c>
      <c r="F842" s="21">
        <v>2026624.2107068014</v>
      </c>
      <c r="G842">
        <f>_xlfn.XLOOKUP(A842,'BBG Data'!A:A,'BBG Data'!C:C)</f>
        <v>2714.31</v>
      </c>
      <c r="H842" s="2">
        <f t="shared" si="81"/>
        <v>5500886361.3635778</v>
      </c>
      <c r="I842" s="21">
        <v>108844601</v>
      </c>
      <c r="J842" s="2">
        <f>J841-$J$1*J841*_xlfn.XLOOKUP(A842,'BBG Data'!A:A,'BBG Data'!F:F)</f>
        <v>14109458720.426069</v>
      </c>
      <c r="K842" s="2">
        <f>K841-K841*L842/360*_xlfn.XLOOKUP(A842,'BBG Data'!A:A,'BBG Data'!J:J)</f>
        <v>3086594737.2319431</v>
      </c>
      <c r="L842" s="2">
        <v>90</v>
      </c>
      <c r="M842" s="2">
        <f>M841-M841*$M$1*_xlfn.XLOOKUP(A842,'BBG Data'!A:A,'BBG Data'!F:F)</f>
        <v>6513675598.0051403</v>
      </c>
      <c r="N842" s="2">
        <f>N841-N841*O842/360*_xlfn.XLOOKUP('Tether Assets'!A842,'BBG Data'!A:A,'BBG Data'!V:V)</f>
        <v>94871735918.784836</v>
      </c>
      <c r="O842">
        <v>90</v>
      </c>
      <c r="P842" s="2">
        <f>P841-P841*Q842/360*_xlfn.XLOOKUP(A842,'BBG Data'!A:A,'BBG Data'!AI:AI)</f>
        <v>67894802.33279568</v>
      </c>
      <c r="Q842" s="2">
        <v>300</v>
      </c>
      <c r="R842" s="21">
        <v>8194007406</v>
      </c>
      <c r="S842" s="2">
        <f>S841-S841*T842/360*_xlfn.XLOOKUP('Tether Assets'!A842,'BBG Data'!A:A,'BBG Data'!AB:AB)</f>
        <v>14666294.190974755</v>
      </c>
      <c r="T842" s="2">
        <v>150</v>
      </c>
      <c r="U842" s="21">
        <f t="shared" si="79"/>
        <v>3984793433</v>
      </c>
      <c r="V842" s="2">
        <f t="shared" si="82"/>
        <v>144839741678.72742</v>
      </c>
      <c r="W842" s="25">
        <f t="shared" si="83"/>
        <v>9.8165760009183367E-2</v>
      </c>
      <c r="X842" s="2">
        <f t="shared" si="84"/>
        <v>0.65501177245415254</v>
      </c>
      <c r="Y842" s="13">
        <f>USDT_FinalReserves!G841/USDT_FinalReserves!$F841</f>
        <v>5.0345718980193292E-2</v>
      </c>
      <c r="Z842" s="2">
        <v>144540249834.24799</v>
      </c>
      <c r="AA842" s="2">
        <v>137263267034.76601</v>
      </c>
    </row>
    <row r="843" spans="1:27" s="2" customFormat="1" x14ac:dyDescent="0.3">
      <c r="A843" s="1">
        <v>45674</v>
      </c>
      <c r="B843">
        <v>0</v>
      </c>
      <c r="C843" s="20">
        <v>83758.253496354417</v>
      </c>
      <c r="D843" s="20">
        <f>_xlfn.XLOOKUP(A843,'BBG Data'!A:A,'BBG Data'!B:B)</f>
        <v>104640.01</v>
      </c>
      <c r="E843" s="21">
        <f t="shared" si="80"/>
        <v>8764464483.441061</v>
      </c>
      <c r="F843" s="21">
        <v>2026624.2107068014</v>
      </c>
      <c r="G843">
        <f>_xlfn.XLOOKUP(A843,'BBG Data'!A:A,'BBG Data'!C:C)</f>
        <v>2703.25</v>
      </c>
      <c r="H843" s="2">
        <f t="shared" si="81"/>
        <v>5478471897.5931606</v>
      </c>
      <c r="I843" s="21">
        <v>108844601</v>
      </c>
      <c r="J843" s="2">
        <f>J842-$J$1*J842*_xlfn.XLOOKUP(A843,'BBG Data'!A:A,'BBG Data'!F:F)</f>
        <v>14109458720.426069</v>
      </c>
      <c r="K843" s="2">
        <f>K842-K842*L843/360*_xlfn.XLOOKUP(A843,'BBG Data'!A:A,'BBG Data'!J:J)</f>
        <v>3088971415.1796117</v>
      </c>
      <c r="L843" s="2">
        <v>90</v>
      </c>
      <c r="M843" s="2">
        <f>M842-M842*$M$1*_xlfn.XLOOKUP(A843,'BBG Data'!A:A,'BBG Data'!F:F)</f>
        <v>6513675598.0051403</v>
      </c>
      <c r="N843" s="2">
        <f>N842-N842*O843/360*_xlfn.XLOOKUP('Tether Assets'!A843,'BBG Data'!A:A,'BBG Data'!V:V)</f>
        <v>94966607654.703629</v>
      </c>
      <c r="O843">
        <v>90</v>
      </c>
      <c r="P843" s="2">
        <f>P842-P842*Q843/360*_xlfn.XLOOKUP(A843,'BBG Data'!A:A,'BBG Data'!AI:AI)</f>
        <v>66508616.785167783</v>
      </c>
      <c r="Q843" s="2">
        <v>300</v>
      </c>
      <c r="R843" s="21">
        <v>8194007406</v>
      </c>
      <c r="S843" s="2">
        <f>S842-S842*T843/360*_xlfn.XLOOKUP('Tether Assets'!A843,'BBG Data'!A:A,'BBG Data'!AB:AB)</f>
        <v>14551408.219812116</v>
      </c>
      <c r="T843" s="2">
        <v>150</v>
      </c>
      <c r="U843" s="21">
        <f t="shared" si="79"/>
        <v>3984793433</v>
      </c>
      <c r="V843" s="2">
        <f t="shared" si="82"/>
        <v>145290355234.35364</v>
      </c>
      <c r="W843" s="25">
        <f t="shared" si="83"/>
        <v>9.7861301932202702E-2</v>
      </c>
      <c r="X843" s="2">
        <f t="shared" si="84"/>
        <v>0.65363325391779992</v>
      </c>
      <c r="Y843" s="13">
        <f>USDT_FinalReserves!G842/USDT_FinalReserves!$F842</f>
        <v>5.2292466442426772E-2</v>
      </c>
      <c r="Z843" s="2">
        <v>145018071187.23178</v>
      </c>
      <c r="AA843" s="2">
        <v>137434718566.12801</v>
      </c>
    </row>
    <row r="844" spans="1:27" s="2" customFormat="1" x14ac:dyDescent="0.3">
      <c r="A844" s="1">
        <v>45675</v>
      </c>
      <c r="B844">
        <v>0</v>
      </c>
      <c r="C844" s="20">
        <v>83758.253496354417</v>
      </c>
      <c r="D844" s="20">
        <f>_xlfn.XLOOKUP(A844,'BBG Data'!A:A,'BBG Data'!B:B)</f>
        <v>103803.41</v>
      </c>
      <c r="E844" s="21">
        <f t="shared" si="80"/>
        <v>8694392328.5660114</v>
      </c>
      <c r="F844" s="21">
        <v>2026624.2107068014</v>
      </c>
      <c r="G844">
        <f>_xlfn.XLOOKUP(A844,'BBG Data'!A:A,'BBG Data'!C:C)</f>
        <v>2703.25</v>
      </c>
      <c r="H844" s="2">
        <f t="shared" si="81"/>
        <v>5478471897.5931606</v>
      </c>
      <c r="I844" s="21">
        <v>108844601</v>
      </c>
      <c r="J844" s="2">
        <f>J843-$J$1*J843*_xlfn.XLOOKUP(A844,'BBG Data'!A:A,'BBG Data'!F:F)</f>
        <v>14109458720.426069</v>
      </c>
      <c r="K844" s="2">
        <f>K843-K843*L844/360*_xlfn.XLOOKUP(A844,'BBG Data'!A:A,'BBG Data'!J:J)</f>
        <v>3088971415.1796117</v>
      </c>
      <c r="L844" s="2">
        <v>90</v>
      </c>
      <c r="M844" s="2">
        <f>M843-M843*$M$1*_xlfn.XLOOKUP(A844,'BBG Data'!A:A,'BBG Data'!F:F)</f>
        <v>6513675598.0051403</v>
      </c>
      <c r="N844" s="2">
        <f>N843-N843*O844/360*_xlfn.XLOOKUP('Tether Assets'!A844,'BBG Data'!A:A,'BBG Data'!V:V)</f>
        <v>94966607654.703629</v>
      </c>
      <c r="O844">
        <v>90</v>
      </c>
      <c r="P844" s="2">
        <f>P843-P843*Q844/360*_xlfn.XLOOKUP(A844,'BBG Data'!A:A,'BBG Data'!AI:AI)</f>
        <v>66508616.785167783</v>
      </c>
      <c r="Q844" s="2">
        <v>300</v>
      </c>
      <c r="R844" s="21">
        <v>8194007406</v>
      </c>
      <c r="S844" s="2">
        <f>S843-S843*T844/360*_xlfn.XLOOKUP('Tether Assets'!A844,'BBG Data'!A:A,'BBG Data'!AB:AB)</f>
        <v>14551408.219812116</v>
      </c>
      <c r="T844" s="2">
        <v>150</v>
      </c>
      <c r="U844" s="21">
        <f t="shared" si="79"/>
        <v>3984793433</v>
      </c>
      <c r="V844" s="2">
        <f t="shared" si="82"/>
        <v>145220283079.47861</v>
      </c>
      <c r="W844" s="25">
        <f t="shared" si="83"/>
        <v>9.7908522280213683E-2</v>
      </c>
      <c r="X844" s="2">
        <f t="shared" si="84"/>
        <v>0.65394864712340972</v>
      </c>
      <c r="Y844" s="13">
        <f>USDT_FinalReserves!G843/USDT_FinalReserves!$F843</f>
        <v>4.888532273936199E-2</v>
      </c>
      <c r="Z844" s="2">
        <v>144575590247.16965</v>
      </c>
      <c r="AA844" s="2">
        <v>137507965857.703</v>
      </c>
    </row>
    <row r="845" spans="1:27" s="2" customFormat="1" x14ac:dyDescent="0.3">
      <c r="A845" s="1">
        <v>45676</v>
      </c>
      <c r="B845">
        <v>0</v>
      </c>
      <c r="C845" s="20">
        <v>83758.253496354417</v>
      </c>
      <c r="D845" s="20">
        <f>_xlfn.XLOOKUP(A845,'BBG Data'!A:A,'BBG Data'!B:B)</f>
        <v>103556.31</v>
      </c>
      <c r="E845" s="21">
        <f t="shared" si="80"/>
        <v>8673695664.1270618</v>
      </c>
      <c r="F845" s="21">
        <v>2026624.2107068014</v>
      </c>
      <c r="G845">
        <f>_xlfn.XLOOKUP(A845,'BBG Data'!A:A,'BBG Data'!C:C)</f>
        <v>2703.25</v>
      </c>
      <c r="H845" s="2">
        <f t="shared" si="81"/>
        <v>5478471897.5931606</v>
      </c>
      <c r="I845" s="21">
        <v>108844601</v>
      </c>
      <c r="J845" s="2">
        <f>J844-$J$1*J844*_xlfn.XLOOKUP(A845,'BBG Data'!A:A,'BBG Data'!F:F)</f>
        <v>14109458720.426069</v>
      </c>
      <c r="K845" s="2">
        <f>K844-K844*L845/360*_xlfn.XLOOKUP(A845,'BBG Data'!A:A,'BBG Data'!J:J)</f>
        <v>3088971415.1796117</v>
      </c>
      <c r="L845" s="2">
        <v>90</v>
      </c>
      <c r="M845" s="2">
        <f>M844-M844*$M$1*_xlfn.XLOOKUP(A845,'BBG Data'!A:A,'BBG Data'!F:F)</f>
        <v>6513675598.0051403</v>
      </c>
      <c r="N845" s="2">
        <f>N844-N844*O845/360*_xlfn.XLOOKUP('Tether Assets'!A845,'BBG Data'!A:A,'BBG Data'!V:V)</f>
        <v>94966607654.703629</v>
      </c>
      <c r="O845">
        <v>90</v>
      </c>
      <c r="P845" s="2">
        <f>P844-P844*Q845/360*_xlfn.XLOOKUP(A845,'BBG Data'!A:A,'BBG Data'!AI:AI)</f>
        <v>66508616.785167783</v>
      </c>
      <c r="Q845" s="2">
        <v>300</v>
      </c>
      <c r="R845" s="21">
        <v>8194007406</v>
      </c>
      <c r="S845" s="2">
        <f>S844-S844*T845/360*_xlfn.XLOOKUP('Tether Assets'!A845,'BBG Data'!A:A,'BBG Data'!AB:AB)</f>
        <v>14551408.219812116</v>
      </c>
      <c r="T845" s="2">
        <v>150</v>
      </c>
      <c r="U845" s="21">
        <f t="shared" si="79"/>
        <v>3984793433</v>
      </c>
      <c r="V845" s="2">
        <f t="shared" si="82"/>
        <v>145199586415.03964</v>
      </c>
      <c r="W845" s="25">
        <f t="shared" si="83"/>
        <v>9.7922478103927652E-2</v>
      </c>
      <c r="X845" s="2">
        <f t="shared" si="84"/>
        <v>0.65404186058251113</v>
      </c>
      <c r="Y845" s="13">
        <f>USDT_FinalReserves!G844/USDT_FinalReserves!$F844</f>
        <v>4.920853034457838E-2</v>
      </c>
      <c r="Z845" s="2">
        <v>145294997250.81519</v>
      </c>
      <c r="AA845" s="2">
        <v>138145243969.68301</v>
      </c>
    </row>
    <row r="846" spans="1:27" s="2" customFormat="1" x14ac:dyDescent="0.3">
      <c r="A846" s="1">
        <v>45677</v>
      </c>
      <c r="B846">
        <v>0</v>
      </c>
      <c r="C846" s="20">
        <v>83758.253496354417</v>
      </c>
      <c r="D846" s="20">
        <f>_xlfn.XLOOKUP(A846,'BBG Data'!A:A,'BBG Data'!B:B)</f>
        <v>102494.61</v>
      </c>
      <c r="E846" s="21">
        <f t="shared" si="80"/>
        <v>8584769526.3899822</v>
      </c>
      <c r="F846" s="21">
        <v>2026624.2107068014</v>
      </c>
      <c r="G846">
        <f>_xlfn.XLOOKUP(A846,'BBG Data'!A:A,'BBG Data'!C:C)</f>
        <v>2708.21</v>
      </c>
      <c r="H846" s="2">
        <f t="shared" si="81"/>
        <v>5488523953.6782665</v>
      </c>
      <c r="I846" s="21">
        <v>108844601</v>
      </c>
      <c r="J846" s="2">
        <f>J845-$J$1*J845*_xlfn.XLOOKUP(A846,'BBG Data'!A:A,'BBG Data'!F:F)</f>
        <v>14109458720.426069</v>
      </c>
      <c r="K846" s="2">
        <f>K845-K845*L846/360*_xlfn.XLOOKUP(A846,'BBG Data'!A:A,'BBG Data'!J:J)</f>
        <v>3088971415.1796117</v>
      </c>
      <c r="L846" s="2">
        <v>90</v>
      </c>
      <c r="M846" s="2">
        <f>M845-M845*$M$1*_xlfn.XLOOKUP(A846,'BBG Data'!A:A,'BBG Data'!F:F)</f>
        <v>6513675598.0051403</v>
      </c>
      <c r="N846" s="2">
        <f>N845-N845*O846/360*_xlfn.XLOOKUP('Tether Assets'!A846,'BBG Data'!A:A,'BBG Data'!V:V)</f>
        <v>94966607654.703629</v>
      </c>
      <c r="O846">
        <v>90</v>
      </c>
      <c r="P846" s="2">
        <f>P845-P845*Q846/360*_xlfn.XLOOKUP(A846,'BBG Data'!A:A,'BBG Data'!AI:AI)</f>
        <v>66508616.785167783</v>
      </c>
      <c r="Q846" s="2">
        <v>300</v>
      </c>
      <c r="R846" s="21">
        <v>8194007406</v>
      </c>
      <c r="S846" s="2">
        <f>S845-S845*T846/360*_xlfn.XLOOKUP('Tether Assets'!A846,'BBG Data'!A:A,'BBG Data'!AB:AB)</f>
        <v>14551408.219812116</v>
      </c>
      <c r="T846" s="2">
        <v>150</v>
      </c>
      <c r="U846" s="21">
        <f t="shared" si="79"/>
        <v>3984793433</v>
      </c>
      <c r="V846" s="2">
        <f t="shared" si="82"/>
        <v>145120712333.38766</v>
      </c>
      <c r="W846" s="25">
        <f t="shared" si="83"/>
        <v>9.797569962833548E-2</v>
      </c>
      <c r="X846" s="2">
        <f t="shared" si="84"/>
        <v>0.65439733672568823</v>
      </c>
      <c r="Y846" s="13">
        <f>USDT_FinalReserves!G845/USDT_FinalReserves!$F845</f>
        <v>4.8827348391675914E-2</v>
      </c>
      <c r="Z846" s="2">
        <v>145266295024.67581</v>
      </c>
      <c r="AA846" s="2">
        <v>138173327027.93799</v>
      </c>
    </row>
    <row r="847" spans="1:27" s="2" customFormat="1" x14ac:dyDescent="0.3">
      <c r="A847" s="1">
        <v>45678</v>
      </c>
      <c r="B847">
        <v>0</v>
      </c>
      <c r="C847" s="20">
        <v>83758.253496354417</v>
      </c>
      <c r="D847" s="20">
        <f>_xlfn.XLOOKUP(A847,'BBG Data'!A:A,'BBG Data'!B:B)</f>
        <v>106788.72</v>
      </c>
      <c r="E847" s="21">
        <f t="shared" si="80"/>
        <v>8944436680.3112125</v>
      </c>
      <c r="F847" s="21">
        <v>2026624.2107068014</v>
      </c>
      <c r="G847">
        <f>_xlfn.XLOOKUP(A847,'BBG Data'!A:A,'BBG Data'!C:C)</f>
        <v>2744.81</v>
      </c>
      <c r="H847" s="2">
        <f t="shared" si="81"/>
        <v>5562698399.7901354</v>
      </c>
      <c r="I847" s="21">
        <v>108844601</v>
      </c>
      <c r="J847" s="2">
        <f>J846-$J$1*J846*_xlfn.XLOOKUP(A847,'BBG Data'!A:A,'BBG Data'!F:F)</f>
        <v>14109458720.426069</v>
      </c>
      <c r="K847" s="2">
        <f>K846-K846*L847/360*_xlfn.XLOOKUP(A847,'BBG Data'!A:A,'BBG Data'!J:J)</f>
        <v>3088778354.4661636</v>
      </c>
      <c r="L847" s="2">
        <v>90</v>
      </c>
      <c r="M847" s="2">
        <f>M846-M846*$M$1*_xlfn.XLOOKUP(A847,'BBG Data'!A:A,'BBG Data'!F:F)</f>
        <v>6513675598.0051403</v>
      </c>
      <c r="N847" s="2">
        <f>N846-N846*O847/360*_xlfn.XLOOKUP('Tether Assets'!A847,'BBG Data'!A:A,'BBG Data'!V:V)</f>
        <v>94871641047.04892</v>
      </c>
      <c r="O847">
        <v>90</v>
      </c>
      <c r="P847" s="2">
        <f>P846-P846*Q847/360*_xlfn.XLOOKUP(A847,'BBG Data'!A:A,'BBG Data'!AI:AI)</f>
        <v>67007431.411056563</v>
      </c>
      <c r="Q847" s="2">
        <v>300</v>
      </c>
      <c r="R847" s="21">
        <v>8194007406</v>
      </c>
      <c r="S847" s="2">
        <f>S846-S846*T847/360*_xlfn.XLOOKUP('Tether Assets'!A847,'BBG Data'!A:A,'BBG Data'!AB:AB)</f>
        <v>14704198.006120142</v>
      </c>
      <c r="T847" s="2">
        <v>150</v>
      </c>
      <c r="U847" s="21">
        <f t="shared" si="79"/>
        <v>3984793433</v>
      </c>
      <c r="V847" s="2">
        <f t="shared" si="82"/>
        <v>145460045869.46481</v>
      </c>
      <c r="W847" s="25">
        <f t="shared" si="83"/>
        <v>9.7747138992280463E-2</v>
      </c>
      <c r="X847" s="2">
        <f t="shared" si="84"/>
        <v>0.65221786834981688</v>
      </c>
      <c r="Y847" s="13">
        <f>USDT_FinalReserves!G846/USDT_FinalReserves!$F846</f>
        <v>5.1561754894967872E-2</v>
      </c>
      <c r="Z847" s="2">
        <v>145741335234.70837</v>
      </c>
      <c r="AA847" s="2">
        <v>138226656229.271</v>
      </c>
    </row>
    <row r="848" spans="1:27" s="2" customFormat="1" x14ac:dyDescent="0.3">
      <c r="A848" s="1">
        <v>45679</v>
      </c>
      <c r="B848">
        <v>0</v>
      </c>
      <c r="C848" s="20">
        <v>83758.253496354417</v>
      </c>
      <c r="D848" s="20">
        <f>_xlfn.XLOOKUP(A848,'BBG Data'!A:A,'BBG Data'!B:B)</f>
        <v>104071.31</v>
      </c>
      <c r="E848" s="21">
        <f t="shared" si="80"/>
        <v>8716831164.6776848</v>
      </c>
      <c r="F848" s="21">
        <v>2026624.2107068014</v>
      </c>
      <c r="G848">
        <f>_xlfn.XLOOKUP(A848,'BBG Data'!A:A,'BBG Data'!C:C)</f>
        <v>2756.48</v>
      </c>
      <c r="H848" s="2">
        <f t="shared" si="81"/>
        <v>5586349104.3290844</v>
      </c>
      <c r="I848" s="21">
        <v>108844601</v>
      </c>
      <c r="J848" s="2">
        <f>J847-$J$1*J847*_xlfn.XLOOKUP(A848,'BBG Data'!A:A,'BBG Data'!F:F)</f>
        <v>14109066791.017168</v>
      </c>
      <c r="K848" s="2">
        <f>K847-K847*L848/360*_xlfn.XLOOKUP(A848,'BBG Data'!A:A,'BBG Data'!J:J)</f>
        <v>3083913528.557879</v>
      </c>
      <c r="L848" s="2">
        <v>90</v>
      </c>
      <c r="M848" s="2">
        <f>M847-M847*$M$1*_xlfn.XLOOKUP(A848,'BBG Data'!A:A,'BBG Data'!F:F)</f>
        <v>6513313727.1385841</v>
      </c>
      <c r="N848" s="2">
        <f>N847-N847*O848/360*_xlfn.XLOOKUP('Tether Assets'!A848,'BBG Data'!A:A,'BBG Data'!V:V)</f>
        <v>94444718662.337204</v>
      </c>
      <c r="O848">
        <v>90</v>
      </c>
      <c r="P848" s="2">
        <f>P847-P847*Q848/360*_xlfn.XLOOKUP(A848,'BBG Data'!A:A,'BBG Data'!AI:AI)</f>
        <v>66756153.543265089</v>
      </c>
      <c r="Q848" s="2">
        <v>300</v>
      </c>
      <c r="R848" s="21">
        <v>8194007406</v>
      </c>
      <c r="S848" s="2">
        <f>S847-S847*T848/360*_xlfn.XLOOKUP('Tether Assets'!A848,'BBG Data'!A:A,'BBG Data'!AB:AB)</f>
        <v>14650282.613431035</v>
      </c>
      <c r="T848" s="2">
        <v>150</v>
      </c>
      <c r="U848" s="21">
        <f t="shared" si="79"/>
        <v>3984793433</v>
      </c>
      <c r="V848" s="2">
        <f t="shared" si="82"/>
        <v>144823244854.21429</v>
      </c>
      <c r="W848" s="25">
        <f t="shared" si="83"/>
        <v>9.8174235816422761E-2</v>
      </c>
      <c r="X848" s="2">
        <f t="shared" si="84"/>
        <v>0.65213784401398811</v>
      </c>
      <c r="Y848" s="13">
        <f>USDT_FinalReserves!G847/USDT_FinalReserves!$F847</f>
        <v>4.5163915321106723E-2</v>
      </c>
      <c r="Z848" s="2">
        <v>144983062409.55383</v>
      </c>
      <c r="AA848" s="2">
        <v>138435059655.89401</v>
      </c>
    </row>
    <row r="849" spans="1:27" s="2" customFormat="1" x14ac:dyDescent="0.3">
      <c r="A849" s="1">
        <v>45680</v>
      </c>
      <c r="B849">
        <v>0</v>
      </c>
      <c r="C849" s="20">
        <v>83758.253496354417</v>
      </c>
      <c r="D849" s="20">
        <f>_xlfn.XLOOKUP(A849,'BBG Data'!A:A,'BBG Data'!B:B)</f>
        <v>103131.11</v>
      </c>
      <c r="E849" s="21">
        <f t="shared" si="80"/>
        <v>8638081654.7404118</v>
      </c>
      <c r="F849" s="21">
        <v>2026624.2107068014</v>
      </c>
      <c r="G849">
        <f>_xlfn.XLOOKUP(A849,'BBG Data'!A:A,'BBG Data'!C:C)</f>
        <v>2754.87</v>
      </c>
      <c r="H849" s="2">
        <f t="shared" si="81"/>
        <v>5583086239.3498459</v>
      </c>
      <c r="I849" s="21">
        <v>108844601</v>
      </c>
      <c r="J849" s="2">
        <f>J848-$J$1*J848*_xlfn.XLOOKUP(A849,'BBG Data'!A:A,'BBG Data'!F:F)</f>
        <v>14107107198.407305</v>
      </c>
      <c r="K849" s="2">
        <f>K848-K848*L849/360*_xlfn.XLOOKUP(A849,'BBG Data'!A:A,'BBG Data'!J:J)</f>
        <v>3081269072.7071409</v>
      </c>
      <c r="L849" s="2">
        <v>90</v>
      </c>
      <c r="M849" s="2">
        <f>M848-M848*$M$1*_xlfn.XLOOKUP(A849,'BBG Data'!A:A,'BBG Data'!F:F)</f>
        <v>6511504473.32549</v>
      </c>
      <c r="N849" s="2">
        <f>N848-N848*O849/360*_xlfn.XLOOKUP('Tether Assets'!A849,'BBG Data'!A:A,'BBG Data'!V:V)</f>
        <v>94539163380.999557</v>
      </c>
      <c r="O849">
        <v>90</v>
      </c>
      <c r="P849" s="2">
        <f>P848-P848*Q849/360*_xlfn.XLOOKUP(A849,'BBG Data'!A:A,'BBG Data'!AI:AI)</f>
        <v>67618420.526532233</v>
      </c>
      <c r="Q849" s="2">
        <v>300</v>
      </c>
      <c r="R849" s="21">
        <v>8194007406</v>
      </c>
      <c r="S849" s="2">
        <f>S848-S848*T849/360*_xlfn.XLOOKUP('Tether Assets'!A849,'BBG Data'!A:A,'BBG Data'!AB:AB)</f>
        <v>14698506.460366914</v>
      </c>
      <c r="T849" s="2">
        <v>150</v>
      </c>
      <c r="U849" s="21">
        <f t="shared" si="79"/>
        <v>3984793433</v>
      </c>
      <c r="V849" s="2">
        <f t="shared" si="82"/>
        <v>144830174386.51663</v>
      </c>
      <c r="W849" s="25">
        <f t="shared" si="83"/>
        <v>9.8156008301615208E-2</v>
      </c>
      <c r="X849" s="2">
        <f t="shared" si="84"/>
        <v>0.65275874852361526</v>
      </c>
      <c r="Y849" s="13">
        <f>USDT_FinalReserves!G848/USDT_FinalReserves!$F848</f>
        <v>4.9389521296711897E-2</v>
      </c>
      <c r="Z849" s="2">
        <v>145675986718.2579</v>
      </c>
      <c r="AA849" s="2">
        <v>138481119469.81699</v>
      </c>
    </row>
    <row r="850" spans="1:27" s="2" customFormat="1" x14ac:dyDescent="0.3">
      <c r="A850" s="1">
        <v>45681</v>
      </c>
      <c r="B850">
        <v>0</v>
      </c>
      <c r="C850" s="20">
        <v>83758.253496354417</v>
      </c>
      <c r="D850" s="20">
        <f>_xlfn.XLOOKUP(A850,'BBG Data'!A:A,'BBG Data'!B:B)</f>
        <v>105111.41</v>
      </c>
      <c r="E850" s="21">
        <f t="shared" si="80"/>
        <v>8803948124.1392422</v>
      </c>
      <c r="F850" s="21">
        <v>2026624.2107068014</v>
      </c>
      <c r="G850">
        <f>_xlfn.XLOOKUP(A850,'BBG Data'!A:A,'BBG Data'!C:C)</f>
        <v>2770.58</v>
      </c>
      <c r="H850" s="2">
        <f t="shared" si="81"/>
        <v>5614924505.7000494</v>
      </c>
      <c r="I850" s="21">
        <v>108844601</v>
      </c>
      <c r="J850" s="2">
        <f>J849-$J$1*J849*_xlfn.XLOOKUP(A850,'BBG Data'!A:A,'BBG Data'!F:F)</f>
        <v>14107499062.496149</v>
      </c>
      <c r="K850" s="2">
        <f>K849-K849*L850/360*_xlfn.XLOOKUP(A850,'BBG Data'!A:A,'BBG Data'!J:J)</f>
        <v>3081446245.6788216</v>
      </c>
      <c r="L850" s="2">
        <v>90</v>
      </c>
      <c r="M850" s="2">
        <f>M849-M849*$M$1*_xlfn.XLOOKUP(A850,'BBG Data'!A:A,'BBG Data'!F:F)</f>
        <v>6511866223.574008</v>
      </c>
      <c r="N850" s="2">
        <f>N849-N849*O850/360*_xlfn.XLOOKUP('Tether Assets'!A850,'BBG Data'!A:A,'BBG Data'!V:V)</f>
        <v>94728241707.761551</v>
      </c>
      <c r="O850">
        <v>90</v>
      </c>
      <c r="P850" s="2">
        <f>P849-P849*Q850/360*_xlfn.XLOOKUP(A850,'BBG Data'!A:A,'BBG Data'!AI:AI)</f>
        <v>68463650.783113912</v>
      </c>
      <c r="Q850" s="2">
        <v>300</v>
      </c>
      <c r="R850" s="21">
        <v>8194007406</v>
      </c>
      <c r="S850" s="2">
        <f>S849-S849*T850/360*_xlfn.XLOOKUP('Tether Assets'!A850,'BBG Data'!A:A,'BBG Data'!AB:AB)</f>
        <v>14798946.254512755</v>
      </c>
      <c r="T850" s="2">
        <v>150</v>
      </c>
      <c r="U850" s="21">
        <f t="shared" si="79"/>
        <v>3984793433</v>
      </c>
      <c r="V850" s="2">
        <f t="shared" si="82"/>
        <v>145218833906.38745</v>
      </c>
      <c r="W850" s="25">
        <f t="shared" si="83"/>
        <v>9.7896004816155208E-2</v>
      </c>
      <c r="X850" s="2">
        <f t="shared" si="84"/>
        <v>0.65231374718809754</v>
      </c>
      <c r="Y850" s="13">
        <f>USDT_FinalReserves!G849/USDT_FinalReserves!$F849</f>
        <v>5.1888344632960368E-2</v>
      </c>
      <c r="Z850" s="2">
        <v>146225356077.34039</v>
      </c>
      <c r="AA850" s="2">
        <v>138637964407.12201</v>
      </c>
    </row>
    <row r="851" spans="1:27" s="2" customFormat="1" x14ac:dyDescent="0.3">
      <c r="A851" s="1">
        <v>45682</v>
      </c>
      <c r="B851">
        <v>0</v>
      </c>
      <c r="C851" s="20">
        <v>83758.253496354417</v>
      </c>
      <c r="D851" s="20">
        <f>_xlfn.XLOOKUP(A851,'BBG Data'!A:A,'BBG Data'!B:B)</f>
        <v>105075.31</v>
      </c>
      <c r="E851" s="21">
        <f t="shared" si="80"/>
        <v>8800924451.1880245</v>
      </c>
      <c r="F851" s="21">
        <v>2026624.2107068014</v>
      </c>
      <c r="G851">
        <f>_xlfn.XLOOKUP(A851,'BBG Data'!A:A,'BBG Data'!C:C)</f>
        <v>2770.58</v>
      </c>
      <c r="H851" s="2">
        <f t="shared" si="81"/>
        <v>5614924505.7000494</v>
      </c>
      <c r="I851" s="21">
        <v>108844601</v>
      </c>
      <c r="J851" s="2">
        <f>J850-$J$1*J850*_xlfn.XLOOKUP(A851,'BBG Data'!A:A,'BBG Data'!F:F)</f>
        <v>14107499062.496149</v>
      </c>
      <c r="K851" s="2">
        <f>K850-K850*L851/360*_xlfn.XLOOKUP(A851,'BBG Data'!A:A,'BBG Data'!J:J)</f>
        <v>3081446245.6788216</v>
      </c>
      <c r="L851" s="2">
        <v>90</v>
      </c>
      <c r="M851" s="2">
        <f>M850-M850*$M$1*_xlfn.XLOOKUP(A851,'BBG Data'!A:A,'BBG Data'!F:F)</f>
        <v>6511866223.574008</v>
      </c>
      <c r="N851" s="2">
        <f>N850-N850*O851/360*_xlfn.XLOOKUP('Tether Assets'!A851,'BBG Data'!A:A,'BBG Data'!V:V)</f>
        <v>94728241707.761551</v>
      </c>
      <c r="O851">
        <v>90</v>
      </c>
      <c r="P851" s="2">
        <f>P850-P850*Q851/360*_xlfn.XLOOKUP(A851,'BBG Data'!A:A,'BBG Data'!AI:AI)</f>
        <v>68463650.783113912</v>
      </c>
      <c r="Q851" s="2">
        <v>300</v>
      </c>
      <c r="R851" s="21">
        <v>8194007406</v>
      </c>
      <c r="S851" s="2">
        <f>S850-S850*T851/360*_xlfn.XLOOKUP('Tether Assets'!A851,'BBG Data'!A:A,'BBG Data'!AB:AB)</f>
        <v>14798946.254512755</v>
      </c>
      <c r="T851" s="2">
        <v>150</v>
      </c>
      <c r="U851" s="21">
        <f t="shared" si="79"/>
        <v>3984793433</v>
      </c>
      <c r="V851" s="2">
        <f t="shared" si="82"/>
        <v>145215810233.43622</v>
      </c>
      <c r="W851" s="25">
        <f t="shared" si="83"/>
        <v>9.7898043199588253E-2</v>
      </c>
      <c r="X851" s="2">
        <f t="shared" si="84"/>
        <v>0.65232732961710382</v>
      </c>
      <c r="Y851" s="13">
        <f>USDT_FinalReserves!G850/USDT_FinalReserves!$F850</f>
        <v>4.9324241802932843E-2</v>
      </c>
      <c r="Z851" s="2">
        <v>146135585397.61615</v>
      </c>
      <c r="AA851" s="2">
        <v>138927558447.45099</v>
      </c>
    </row>
    <row r="852" spans="1:27" s="2" customFormat="1" x14ac:dyDescent="0.3">
      <c r="A852" s="1">
        <v>45683</v>
      </c>
      <c r="B852">
        <v>0</v>
      </c>
      <c r="C852" s="20">
        <v>83758.253496354417</v>
      </c>
      <c r="D852" s="20">
        <f>_xlfn.XLOOKUP(A852,'BBG Data'!A:A,'BBG Data'!B:B)</f>
        <v>104566.11</v>
      </c>
      <c r="E852" s="21">
        <f t="shared" si="80"/>
        <v>8758274748.5076809</v>
      </c>
      <c r="F852" s="21">
        <v>2026624.2107068014</v>
      </c>
      <c r="G852">
        <f>_xlfn.XLOOKUP(A852,'BBG Data'!A:A,'BBG Data'!C:C)</f>
        <v>2770.58</v>
      </c>
      <c r="H852" s="2">
        <f t="shared" si="81"/>
        <v>5614924505.7000494</v>
      </c>
      <c r="I852" s="21">
        <v>108844601</v>
      </c>
      <c r="J852" s="2">
        <f>J851-$J$1*J851*_xlfn.XLOOKUP(A852,'BBG Data'!A:A,'BBG Data'!F:F)</f>
        <v>14107499062.496149</v>
      </c>
      <c r="K852" s="2">
        <f>K851-K851*L852/360*_xlfn.XLOOKUP(A852,'BBG Data'!A:A,'BBG Data'!J:J)</f>
        <v>3081446245.6788216</v>
      </c>
      <c r="L852" s="2">
        <v>90</v>
      </c>
      <c r="M852" s="2">
        <f>M851-M851*$M$1*_xlfn.XLOOKUP(A852,'BBG Data'!A:A,'BBG Data'!F:F)</f>
        <v>6511866223.574008</v>
      </c>
      <c r="N852" s="2">
        <f>N851-N851*O852/360*_xlfn.XLOOKUP('Tether Assets'!A852,'BBG Data'!A:A,'BBG Data'!V:V)</f>
        <v>94728241707.761551</v>
      </c>
      <c r="O852">
        <v>90</v>
      </c>
      <c r="P852" s="2">
        <f>P851-P851*Q852/360*_xlfn.XLOOKUP(A852,'BBG Data'!A:A,'BBG Data'!AI:AI)</f>
        <v>68463650.783113912</v>
      </c>
      <c r="Q852" s="2">
        <v>300</v>
      </c>
      <c r="R852" s="21">
        <v>8194007406</v>
      </c>
      <c r="S852" s="2">
        <f>S851-S851*T852/360*_xlfn.XLOOKUP('Tether Assets'!A852,'BBG Data'!A:A,'BBG Data'!AB:AB)</f>
        <v>14798946.254512755</v>
      </c>
      <c r="T852" s="2">
        <v>150</v>
      </c>
      <c r="U852" s="21">
        <f t="shared" si="79"/>
        <v>3984793433</v>
      </c>
      <c r="V852" s="2">
        <f t="shared" si="82"/>
        <v>145173160530.75589</v>
      </c>
      <c r="W852" s="25">
        <f t="shared" si="83"/>
        <v>9.7926804180062763E-2</v>
      </c>
      <c r="X852" s="2">
        <f t="shared" si="84"/>
        <v>0.65251897362731004</v>
      </c>
      <c r="Y852" s="13">
        <f>USDT_FinalReserves!G851/USDT_FinalReserves!$F851</f>
        <v>4.9064747791978156E-2</v>
      </c>
      <c r="Z852" s="2">
        <v>146494554383.96866</v>
      </c>
      <c r="AA852" s="2">
        <v>139306836020.22101</v>
      </c>
    </row>
    <row r="853" spans="1:27" s="2" customFormat="1" x14ac:dyDescent="0.3">
      <c r="A853" s="1">
        <v>45684</v>
      </c>
      <c r="B853">
        <v>0</v>
      </c>
      <c r="C853" s="20">
        <v>83758.253496354417</v>
      </c>
      <c r="D853" s="20">
        <f>_xlfn.XLOOKUP(A853,'BBG Data'!A:A,'BBG Data'!B:B)</f>
        <v>101341.41</v>
      </c>
      <c r="E853" s="21">
        <f t="shared" si="80"/>
        <v>8488179508.4579868</v>
      </c>
      <c r="F853" s="21">
        <v>2026624.2107068014</v>
      </c>
      <c r="G853">
        <f>_xlfn.XLOOKUP(A853,'BBG Data'!A:A,'BBG Data'!C:C)</f>
        <v>2740.81</v>
      </c>
      <c r="H853" s="2">
        <f t="shared" si="81"/>
        <v>5554591902.9473085</v>
      </c>
      <c r="I853" s="21">
        <v>108844601</v>
      </c>
      <c r="J853" s="2">
        <f>J852-$J$1*J852*_xlfn.XLOOKUP(A853,'BBG Data'!A:A,'BBG Data'!F:F)</f>
        <v>14107499062.496149</v>
      </c>
      <c r="K853" s="2">
        <f>K852-K852*L853/360*_xlfn.XLOOKUP(A853,'BBG Data'!A:A,'BBG Data'!J:J)</f>
        <v>3086045304.2004967</v>
      </c>
      <c r="L853" s="2">
        <v>90</v>
      </c>
      <c r="M853" s="2">
        <f>M852-M852*$M$1*_xlfn.XLOOKUP(A853,'BBG Data'!A:A,'BBG Data'!F:F)</f>
        <v>6511866223.574008</v>
      </c>
      <c r="N853" s="2">
        <f>N852-N852*O853/360*_xlfn.XLOOKUP('Tether Assets'!A853,'BBG Data'!A:A,'BBG Data'!V:V)</f>
        <v>95012426432.884827</v>
      </c>
      <c r="O853">
        <v>90</v>
      </c>
      <c r="P853" s="2">
        <f>P852-P852*Q853/360*_xlfn.XLOOKUP(A853,'BBG Data'!A:A,'BBG Data'!AI:AI)</f>
        <v>69661764.671818346</v>
      </c>
      <c r="Q853" s="2">
        <v>300</v>
      </c>
      <c r="R853" s="21">
        <v>8194007406</v>
      </c>
      <c r="S853" s="2">
        <f>S852-S852*T853/360*_xlfn.XLOOKUP('Tether Assets'!A853,'BBG Data'!A:A,'BBG Data'!AB:AB)</f>
        <v>14985166.328215372</v>
      </c>
      <c r="T853" s="2">
        <v>150</v>
      </c>
      <c r="U853" s="21">
        <f t="shared" si="79"/>
        <v>3984793433</v>
      </c>
      <c r="V853" s="2">
        <f t="shared" si="82"/>
        <v>145132900805.56082</v>
      </c>
      <c r="W853" s="25">
        <f t="shared" si="83"/>
        <v>9.7953968980074607E-2</v>
      </c>
      <c r="X853" s="2">
        <f t="shared" si="84"/>
        <v>0.65465808169972439</v>
      </c>
      <c r="Y853" s="13">
        <f>USDT_FinalReserves!G852/USDT_FinalReserves!$F852</f>
        <v>4.9080325254143617E-2</v>
      </c>
      <c r="Z853" s="2">
        <v>146466100406.0647</v>
      </c>
      <c r="AA853" s="2">
        <v>139277496559.42899</v>
      </c>
    </row>
    <row r="854" spans="1:27" s="2" customFormat="1" x14ac:dyDescent="0.3">
      <c r="A854" s="1">
        <v>45685</v>
      </c>
      <c r="B854">
        <v>0</v>
      </c>
      <c r="C854" s="20">
        <v>83758.253496354417</v>
      </c>
      <c r="D854" s="20">
        <f>_xlfn.XLOOKUP(A854,'BBG Data'!A:A,'BBG Data'!B:B)</f>
        <v>100287.01</v>
      </c>
      <c r="E854" s="21">
        <f t="shared" si="80"/>
        <v>8399864805.9714298</v>
      </c>
      <c r="F854" s="21">
        <v>2026624.2107068014</v>
      </c>
      <c r="G854">
        <f>_xlfn.XLOOKUP(A854,'BBG Data'!A:A,'BBG Data'!C:C)</f>
        <v>2763.51</v>
      </c>
      <c r="H854" s="2">
        <f t="shared" si="81"/>
        <v>5600596272.5303535</v>
      </c>
      <c r="I854" s="21">
        <v>108844601</v>
      </c>
      <c r="J854" s="2">
        <f>J853-$J$1*J853*_xlfn.XLOOKUP(A854,'BBG Data'!A:A,'BBG Data'!F:F)</f>
        <v>14107107187.52219</v>
      </c>
      <c r="K854" s="2">
        <f>K853-K853*L854/360*_xlfn.XLOOKUP(A854,'BBG Data'!A:A,'BBG Data'!J:J)</f>
        <v>3091430453.2563267</v>
      </c>
      <c r="L854" s="2">
        <v>90</v>
      </c>
      <c r="M854" s="2">
        <f>M853-M853*$M$1*_xlfn.XLOOKUP(A854,'BBG Data'!A:A,'BBG Data'!F:F)</f>
        <v>6511504453.2282543</v>
      </c>
      <c r="N854" s="2">
        <f>N853-N853*O854/360*_xlfn.XLOOKUP('Tether Assets'!A854,'BBG Data'!A:A,'BBG Data'!V:V)</f>
        <v>95202451285.750595</v>
      </c>
      <c r="O854">
        <v>90</v>
      </c>
      <c r="P854" s="2">
        <f>P853-P853*Q854/360*_xlfn.XLOOKUP(A854,'BBG Data'!A:A,'BBG Data'!AI:AI)</f>
        <v>69400533.054299071</v>
      </c>
      <c r="Q854" s="2">
        <v>300</v>
      </c>
      <c r="R854" s="21">
        <v>8194007406</v>
      </c>
      <c r="S854" s="2">
        <f>S853-S853*T854/360*_xlfn.XLOOKUP('Tether Assets'!A854,'BBG Data'!A:A,'BBG Data'!AB:AB)</f>
        <v>15033243.736851728</v>
      </c>
      <c r="T854" s="2">
        <v>150</v>
      </c>
      <c r="U854" s="21">
        <f t="shared" si="79"/>
        <v>3984793433</v>
      </c>
      <c r="V854" s="2">
        <f t="shared" si="82"/>
        <v>145285033675.05029</v>
      </c>
      <c r="W854" s="25">
        <f t="shared" si="83"/>
        <v>9.7848700784404927E-2</v>
      </c>
      <c r="X854" s="2">
        <f t="shared" si="84"/>
        <v>0.65528051222869799</v>
      </c>
      <c r="Y854" s="13">
        <f>USDT_FinalReserves!G853/USDT_FinalReserves!$F853</f>
        <v>5.0339500284079429E-2</v>
      </c>
      <c r="Z854" s="2">
        <v>146703103979.54568</v>
      </c>
      <c r="AA854" s="2">
        <v>139318143035.09201</v>
      </c>
    </row>
    <row r="855" spans="1:27" s="2" customFormat="1" x14ac:dyDescent="0.3">
      <c r="A855" s="1">
        <v>45686</v>
      </c>
      <c r="B855">
        <v>0</v>
      </c>
      <c r="C855" s="20">
        <v>83758.253496354417</v>
      </c>
      <c r="D855" s="20">
        <f>_xlfn.XLOOKUP(A855,'BBG Data'!A:A,'BBG Data'!B:B)</f>
        <v>103751.41</v>
      </c>
      <c r="E855" s="21">
        <f t="shared" si="80"/>
        <v>8690036899.384201</v>
      </c>
      <c r="F855" s="21">
        <v>2026624.2107068014</v>
      </c>
      <c r="G855">
        <f>_xlfn.XLOOKUP(A855,'BBG Data'!A:A,'BBG Data'!C:C)</f>
        <v>2759.36</v>
      </c>
      <c r="H855" s="2">
        <f t="shared" si="81"/>
        <v>5592185782.0559196</v>
      </c>
      <c r="I855" s="21">
        <v>108844601</v>
      </c>
      <c r="J855" s="2">
        <f>J854-$J$1*J854*_xlfn.XLOOKUP(A855,'BBG Data'!A:A,'BBG Data'!F:F)</f>
        <v>14107107187.52219</v>
      </c>
      <c r="K855" s="2">
        <f>K854-K854*L855/360*_xlfn.XLOOKUP(A855,'BBG Data'!A:A,'BBG Data'!J:J)</f>
        <v>3088447222.8689342</v>
      </c>
      <c r="L855" s="2">
        <v>90</v>
      </c>
      <c r="M855" s="2">
        <f>M854-M854*$M$1*_xlfn.XLOOKUP(A855,'BBG Data'!A:A,'BBG Data'!F:F)</f>
        <v>6511504453.2282543</v>
      </c>
      <c r="N855" s="2">
        <f>N854-N854*O855/360*_xlfn.XLOOKUP('Tether Assets'!A855,'BBG Data'!A:A,'BBG Data'!V:V)</f>
        <v>95107248834.464859</v>
      </c>
      <c r="O855">
        <v>90</v>
      </c>
      <c r="P855" s="2">
        <f>P854-P854*Q855/360*_xlfn.XLOOKUP(A855,'BBG Data'!A:A,'BBG Data'!AI:AI)</f>
        <v>68041439.2819857</v>
      </c>
      <c r="Q855" s="2">
        <v>300</v>
      </c>
      <c r="R855" s="21">
        <v>8194007406</v>
      </c>
      <c r="S855" s="2">
        <f>S854-S854*T855/360*_xlfn.XLOOKUP('Tether Assets'!A855,'BBG Data'!A:A,'BBG Data'!AB:AB)</f>
        <v>14938659.578340705</v>
      </c>
      <c r="T855" s="2">
        <v>150</v>
      </c>
      <c r="U855" s="21">
        <f t="shared" si="79"/>
        <v>3984793433</v>
      </c>
      <c r="V855" s="2">
        <f t="shared" si="82"/>
        <v>145467155918.38467</v>
      </c>
      <c r="W855" s="25">
        <f t="shared" si="83"/>
        <v>9.7726195984048428E-2</v>
      </c>
      <c r="X855" s="2">
        <f t="shared" si="84"/>
        <v>0.65380565278821712</v>
      </c>
      <c r="Y855" s="13">
        <f>USDT_FinalReserves!G854/USDT_FinalReserves!$F854</f>
        <v>5.0534240332300459E-2</v>
      </c>
      <c r="Z855" s="2">
        <v>146790517484.11185</v>
      </c>
      <c r="AA855" s="2">
        <v>139372570195.06699</v>
      </c>
    </row>
    <row r="856" spans="1:27" s="2" customFormat="1" x14ac:dyDescent="0.3">
      <c r="A856" s="1">
        <v>45687</v>
      </c>
      <c r="B856">
        <v>0</v>
      </c>
      <c r="C856" s="20">
        <v>83758.253496354417</v>
      </c>
      <c r="D856" s="20">
        <f>_xlfn.XLOOKUP(A856,'BBG Data'!A:A,'BBG Data'!B:B)</f>
        <v>105059.41</v>
      </c>
      <c r="E856" s="21">
        <f t="shared" si="80"/>
        <v>8799592694.9574318</v>
      </c>
      <c r="F856" s="21">
        <v>2026624.2107068014</v>
      </c>
      <c r="G856">
        <f>_xlfn.XLOOKUP(A856,'BBG Data'!A:A,'BBG Data'!C:C)</f>
        <v>2794.59</v>
      </c>
      <c r="H856" s="2">
        <f t="shared" si="81"/>
        <v>5663583752.9991207</v>
      </c>
      <c r="I856" s="21">
        <v>108844601</v>
      </c>
      <c r="J856" s="2">
        <f>J855-$J$1*J855*_xlfn.XLOOKUP(A856,'BBG Data'!A:A,'BBG Data'!F:F)</f>
        <v>14106715323.433647</v>
      </c>
      <c r="K856" s="2">
        <f>K855-K855*L856/360*_xlfn.XLOOKUP(A856,'BBG Data'!A:A,'BBG Data'!J:J)</f>
        <v>3088478107.3411632</v>
      </c>
      <c r="L856" s="2">
        <v>90</v>
      </c>
      <c r="M856" s="2">
        <f>M855-M855*$M$1*_xlfn.XLOOKUP(A856,'BBG Data'!A:A,'BBG Data'!F:F)</f>
        <v>6511142702.9808531</v>
      </c>
      <c r="N856" s="2">
        <f>N855-N855*O856/360*_xlfn.XLOOKUP('Tether Assets'!A856,'BBG Data'!A:A,'BBG Data'!V:V)</f>
        <v>95178579271.090683</v>
      </c>
      <c r="O856">
        <v>90</v>
      </c>
      <c r="P856" s="2">
        <f>P855-P855*Q856/360*_xlfn.XLOOKUP(A856,'BBG Data'!A:A,'BBG Data'!AI:AI)</f>
        <v>67871335.68378073</v>
      </c>
      <c r="Q856" s="2">
        <v>300</v>
      </c>
      <c r="R856" s="21">
        <v>8194007406</v>
      </c>
      <c r="S856" s="2">
        <f>S855-S855*T856/360*_xlfn.XLOOKUP('Tether Assets'!A856,'BBG Data'!A:A,'BBG Data'!AB:AB)</f>
        <v>15070617.737949379</v>
      </c>
      <c r="T856" s="2">
        <v>150</v>
      </c>
      <c r="U856" s="21">
        <f t="shared" si="79"/>
        <v>3984793433</v>
      </c>
      <c r="V856" s="2">
        <f t="shared" si="82"/>
        <v>145718679246.22461</v>
      </c>
      <c r="W856" s="25">
        <f t="shared" si="83"/>
        <v>9.7554822744538125E-2</v>
      </c>
      <c r="X856" s="2">
        <f t="shared" si="84"/>
        <v>0.65316663425328603</v>
      </c>
      <c r="Y856" s="13">
        <f>USDT_FinalReserves!G855/USDT_FinalReserves!$F855</f>
        <v>5.0984952561725312E-2</v>
      </c>
      <c r="Z856" s="2">
        <v>146960513531.34543</v>
      </c>
      <c r="AA856" s="2">
        <v>139467738720.50299</v>
      </c>
    </row>
    <row r="857" spans="1:27" s="2" customFormat="1" x14ac:dyDescent="0.3">
      <c r="A857" s="1">
        <v>45688</v>
      </c>
      <c r="B857">
        <v>0</v>
      </c>
      <c r="C857" s="20">
        <v>83758.253496354417</v>
      </c>
      <c r="D857" s="20">
        <f>_xlfn.XLOOKUP(A857,'BBG Data'!A:A,'BBG Data'!B:B)</f>
        <v>102110.01</v>
      </c>
      <c r="E857" s="21">
        <f t="shared" si="80"/>
        <v>8552556102.0952845</v>
      </c>
      <c r="F857" s="21">
        <v>2026624.2107068014</v>
      </c>
      <c r="G857">
        <f>_xlfn.XLOOKUP(A857,'BBG Data'!A:A,'BBG Data'!C:C)</f>
        <v>2798.41</v>
      </c>
      <c r="H857" s="2">
        <f t="shared" si="81"/>
        <v>5671325457.4840202</v>
      </c>
      <c r="I857" s="21">
        <v>108844601</v>
      </c>
      <c r="J857" s="2">
        <f>J856-$J$1*J856*_xlfn.XLOOKUP(A857,'BBG Data'!A:A,'BBG Data'!F:F)</f>
        <v>14105931617.026791</v>
      </c>
      <c r="K857" s="2">
        <f>K856-K856*L857/360*_xlfn.XLOOKUP(A857,'BBG Data'!A:A,'BBG Data'!J:J)</f>
        <v>3079567848.0014839</v>
      </c>
      <c r="L857" s="2">
        <v>90</v>
      </c>
      <c r="M857" s="2">
        <f>M856-M856*$M$1*_xlfn.XLOOKUP(A857,'BBG Data'!A:A,'BBG Data'!F:F)</f>
        <v>6510419242.680522</v>
      </c>
      <c r="N857" s="2">
        <f>N856-N856*O857/360*_xlfn.XLOOKUP('Tether Assets'!A857,'BBG Data'!A:A,'BBG Data'!V:V)</f>
        <v>95226168560.726242</v>
      </c>
      <c r="O857">
        <v>90</v>
      </c>
      <c r="P857" s="2">
        <f>P856-P856*Q857/360*_xlfn.XLOOKUP(A857,'BBG Data'!A:A,'BBG Data'!AI:AI)</f>
        <v>68041014.022990182</v>
      </c>
      <c r="Q857" s="2">
        <v>300</v>
      </c>
      <c r="R857" s="21">
        <v>8194007406</v>
      </c>
      <c r="S857" s="2">
        <f>S856-S856*T857/360*_xlfn.XLOOKUP('Tether Assets'!A857,'BBG Data'!A:A,'BBG Data'!AB:AB)</f>
        <v>15130272.266495429</v>
      </c>
      <c r="T857" s="2">
        <v>150</v>
      </c>
      <c r="U857" s="21">
        <f t="shared" si="79"/>
        <v>3984793433</v>
      </c>
      <c r="V857" s="2">
        <f t="shared" si="82"/>
        <v>145516785554.30383</v>
      </c>
      <c r="W857" s="25">
        <f t="shared" si="83"/>
        <v>9.7684787111533139E-2</v>
      </c>
      <c r="X857" s="2">
        <f t="shared" si="84"/>
        <v>0.65439989069295257</v>
      </c>
      <c r="Y857" s="13">
        <f>USDT_FinalReserves!G856/USDT_FinalReserves!$F856</f>
        <v>4.8025072011877994E-2</v>
      </c>
      <c r="Z857" s="2">
        <v>146451458067.91306</v>
      </c>
      <c r="AA857" s="2">
        <v>139418116247.957</v>
      </c>
    </row>
    <row r="858" spans="1:27" s="2" customFormat="1" x14ac:dyDescent="0.3">
      <c r="A858" s="1">
        <v>45689</v>
      </c>
      <c r="B858">
        <v>0</v>
      </c>
      <c r="C858" s="20">
        <v>83758.253496354417</v>
      </c>
      <c r="D858" s="20">
        <f>_xlfn.XLOOKUP(A858,'BBG Data'!A:A,'BBG Data'!B:B)</f>
        <v>101190.91</v>
      </c>
      <c r="E858" s="21">
        <f t="shared" si="80"/>
        <v>8475573891.3067856</v>
      </c>
      <c r="F858" s="21">
        <v>2026624.2107068014</v>
      </c>
      <c r="G858">
        <f>_xlfn.XLOOKUP(A858,'BBG Data'!A:A,'BBG Data'!C:C)</f>
        <v>2798.41</v>
      </c>
      <c r="H858" s="2">
        <f t="shared" si="81"/>
        <v>5671325457.4840202</v>
      </c>
      <c r="I858" s="21">
        <v>108844601</v>
      </c>
      <c r="J858" s="2">
        <f>J857-$J$1*J857*_xlfn.XLOOKUP(A858,'BBG Data'!A:A,'BBG Data'!F:F)</f>
        <v>14105931617.026791</v>
      </c>
      <c r="K858" s="2">
        <f>K857-K857*L858/360*_xlfn.XLOOKUP(A858,'BBG Data'!A:A,'BBG Data'!J:J)</f>
        <v>3079567848.0014839</v>
      </c>
      <c r="L858" s="2">
        <v>90</v>
      </c>
      <c r="M858" s="2">
        <f>M857-M857*$M$1*_xlfn.XLOOKUP(A858,'BBG Data'!A:A,'BBG Data'!F:F)</f>
        <v>6510419242.680522</v>
      </c>
      <c r="N858" s="2">
        <f>N857-N857*O858/360*_xlfn.XLOOKUP('Tether Assets'!A858,'BBG Data'!A:A,'BBG Data'!V:V)</f>
        <v>95226168560.726242</v>
      </c>
      <c r="O858">
        <v>90</v>
      </c>
      <c r="P858" s="2">
        <f>P857-P857*Q858/360*_xlfn.XLOOKUP(A858,'BBG Data'!A:A,'BBG Data'!AI:AI)</f>
        <v>68041014.022990182</v>
      </c>
      <c r="Q858" s="2">
        <v>300</v>
      </c>
      <c r="R858" s="21">
        <v>8194007406</v>
      </c>
      <c r="S858" s="2">
        <f>S857-S857*T858/360*_xlfn.XLOOKUP('Tether Assets'!A858,'BBG Data'!A:A,'BBG Data'!AB:AB)</f>
        <v>15130272.266495429</v>
      </c>
      <c r="T858" s="2">
        <v>150</v>
      </c>
      <c r="U858" s="21">
        <f t="shared" si="79"/>
        <v>3984793433</v>
      </c>
      <c r="V858" s="2">
        <f t="shared" si="82"/>
        <v>145439803343.51535</v>
      </c>
      <c r="W858" s="25">
        <f t="shared" si="83"/>
        <v>9.7736492289203697E-2</v>
      </c>
      <c r="X858" s="2">
        <f t="shared" si="84"/>
        <v>0.65474626870754804</v>
      </c>
      <c r="Y858" s="13">
        <f>USDT_FinalReserves!G857/USDT_FinalReserves!$F857</f>
        <v>4.8840848057776401E-2</v>
      </c>
      <c r="Z858" s="2">
        <v>146512303925.4097</v>
      </c>
      <c r="AA858" s="2">
        <v>139356518750.79401</v>
      </c>
    </row>
    <row r="859" spans="1:27" s="2" customFormat="1" x14ac:dyDescent="0.3">
      <c r="A859" s="1">
        <v>45690</v>
      </c>
      <c r="B859">
        <v>0</v>
      </c>
      <c r="C859" s="20">
        <v>83758.253496354417</v>
      </c>
      <c r="D859" s="20">
        <f>_xlfn.XLOOKUP(A859,'BBG Data'!A:A,'BBG Data'!B:B)</f>
        <v>96996.87</v>
      </c>
      <c r="E859" s="21">
        <f t="shared" si="80"/>
        <v>8124288425.8129349</v>
      </c>
      <c r="F859" s="21">
        <v>2026624.2107068014</v>
      </c>
      <c r="G859">
        <f>_xlfn.XLOOKUP(A859,'BBG Data'!A:A,'BBG Data'!C:C)</f>
        <v>2798.41</v>
      </c>
      <c r="H859" s="2">
        <f t="shared" si="81"/>
        <v>5671325457.4840202</v>
      </c>
      <c r="I859" s="21">
        <v>108844601</v>
      </c>
      <c r="J859" s="2">
        <f>J858-$J$1*J858*_xlfn.XLOOKUP(A859,'BBG Data'!A:A,'BBG Data'!F:F)</f>
        <v>14105931617.026791</v>
      </c>
      <c r="K859" s="2">
        <f>K858-K858*L859/360*_xlfn.XLOOKUP(A859,'BBG Data'!A:A,'BBG Data'!J:J)</f>
        <v>3079567848.0014839</v>
      </c>
      <c r="L859" s="2">
        <v>90</v>
      </c>
      <c r="M859" s="2">
        <f>M858-M858*$M$1*_xlfn.XLOOKUP(A859,'BBG Data'!A:A,'BBG Data'!F:F)</f>
        <v>6510419242.680522</v>
      </c>
      <c r="N859" s="2">
        <f>N858-N858*O859/360*_xlfn.XLOOKUP('Tether Assets'!A859,'BBG Data'!A:A,'BBG Data'!V:V)</f>
        <v>95226168560.726242</v>
      </c>
      <c r="O859">
        <v>90</v>
      </c>
      <c r="P859" s="2">
        <f>P858-P858*Q859/360*_xlfn.XLOOKUP(A859,'BBG Data'!A:A,'BBG Data'!AI:AI)</f>
        <v>68041014.022990182</v>
      </c>
      <c r="Q859" s="2">
        <v>300</v>
      </c>
      <c r="R859" s="21">
        <v>8194007406</v>
      </c>
      <c r="S859" s="2">
        <f>S858-S858*T859/360*_xlfn.XLOOKUP('Tether Assets'!A859,'BBG Data'!A:A,'BBG Data'!AB:AB)</f>
        <v>15130272.266495429</v>
      </c>
      <c r="T859" s="2">
        <v>150</v>
      </c>
      <c r="U859" s="21">
        <f t="shared" si="79"/>
        <v>3984793433</v>
      </c>
      <c r="V859" s="2">
        <f t="shared" si="82"/>
        <v>145088517878.02148</v>
      </c>
      <c r="W859" s="25">
        <f t="shared" si="83"/>
        <v>9.7973129961789307E-2</v>
      </c>
      <c r="X859" s="2">
        <f t="shared" si="84"/>
        <v>0.65633152749402668</v>
      </c>
      <c r="Y859" s="13">
        <f>USDT_FinalReserves!G858/USDT_FinalReserves!$F858</f>
        <v>4.7042326772428408E-2</v>
      </c>
      <c r="Z859" s="2">
        <v>146249580280.65613</v>
      </c>
      <c r="AA859" s="2">
        <v>139369659734.763</v>
      </c>
    </row>
    <row r="860" spans="1:27" s="2" customFormat="1" x14ac:dyDescent="0.3">
      <c r="A860" s="1">
        <v>45691</v>
      </c>
      <c r="B860">
        <v>0</v>
      </c>
      <c r="C860" s="20">
        <v>83758.253496354417</v>
      </c>
      <c r="D860" s="20">
        <f>_xlfn.XLOOKUP(A860,'BBG Data'!A:A,'BBG Data'!B:B)</f>
        <v>101934.81</v>
      </c>
      <c r="E860" s="21">
        <f t="shared" si="80"/>
        <v>8537881656.0827227</v>
      </c>
      <c r="F860" s="21">
        <v>2026624.2107068014</v>
      </c>
      <c r="G860">
        <f>_xlfn.XLOOKUP(A860,'BBG Data'!A:A,'BBG Data'!C:C)</f>
        <v>2815.21</v>
      </c>
      <c r="H860" s="2">
        <f t="shared" si="81"/>
        <v>5705372744.2238941</v>
      </c>
      <c r="I860" s="21">
        <v>108844601</v>
      </c>
      <c r="J860" s="2">
        <f>J859-$J$1*J859*_xlfn.XLOOKUP(A860,'BBG Data'!A:A,'BBG Data'!F:F)</f>
        <v>14107107111.328209</v>
      </c>
      <c r="K860" s="2">
        <f>K859-K859*L860/360*_xlfn.XLOOKUP(A860,'BBG Data'!A:A,'BBG Data'!J:J)</f>
        <v>3078890343.074923</v>
      </c>
      <c r="L860" s="2">
        <v>90</v>
      </c>
      <c r="M860" s="2">
        <f>M859-M859*$M$1*_xlfn.XLOOKUP(A860,'BBG Data'!A:A,'BBG Data'!F:F)</f>
        <v>6511504312.5543022</v>
      </c>
      <c r="N860" s="2">
        <f>N859-N859*O860/360*_xlfn.XLOOKUP('Tether Assets'!A860,'BBG Data'!A:A,'BBG Data'!V:V)</f>
        <v>95059522765.744965</v>
      </c>
      <c r="O860">
        <v>90</v>
      </c>
      <c r="P860" s="2">
        <f>P859-P859*Q860/360*_xlfn.XLOOKUP(A860,'BBG Data'!A:A,'BBG Data'!AI:AI)</f>
        <v>66453390.362453766</v>
      </c>
      <c r="Q860" s="2">
        <v>300</v>
      </c>
      <c r="R860" s="21">
        <v>8194007406</v>
      </c>
      <c r="S860" s="2">
        <f>S859-S859*T860/360*_xlfn.XLOOKUP('Tether Assets'!A860,'BBG Data'!A:A,'BBG Data'!AB:AB)</f>
        <v>14965100.127586192</v>
      </c>
      <c r="T860" s="2">
        <v>150</v>
      </c>
      <c r="U860" s="21">
        <f t="shared" si="79"/>
        <v>3984793433</v>
      </c>
      <c r="V860" s="2">
        <f t="shared" si="82"/>
        <v>145369342863.49905</v>
      </c>
      <c r="W860" s="25">
        <f t="shared" si="83"/>
        <v>9.779195139980032E-2</v>
      </c>
      <c r="X860" s="2">
        <f t="shared" si="84"/>
        <v>0.65391726269964146</v>
      </c>
      <c r="Y860" s="13">
        <f>USDT_FinalReserves!G859/USDT_FinalReserves!$F859</f>
        <v>5.1180516679811744E-2</v>
      </c>
      <c r="Z860" s="2">
        <v>146868579868.33035</v>
      </c>
      <c r="AA860" s="2">
        <v>139351770066.63901</v>
      </c>
    </row>
    <row r="861" spans="1:27" s="2" customFormat="1" x14ac:dyDescent="0.3">
      <c r="A861" s="1">
        <v>45692</v>
      </c>
      <c r="B861">
        <v>0</v>
      </c>
      <c r="C861" s="20">
        <v>83758.253496354417</v>
      </c>
      <c r="D861" s="20">
        <f>_xlfn.XLOOKUP(A861,'BBG Data'!A:A,'BBG Data'!B:B)</f>
        <v>96530.36</v>
      </c>
      <c r="E861" s="21">
        <f t="shared" si="80"/>
        <v>8085214362.9743509</v>
      </c>
      <c r="F861" s="21">
        <v>2026624.2107068014</v>
      </c>
      <c r="G861">
        <f>_xlfn.XLOOKUP(A861,'BBG Data'!A:A,'BBG Data'!C:C)</f>
        <v>2842.71</v>
      </c>
      <c r="H861" s="2">
        <f t="shared" si="81"/>
        <v>5761104910.0183315</v>
      </c>
      <c r="I861" s="21">
        <v>108844601</v>
      </c>
      <c r="J861" s="2">
        <f>J860-$J$1*J860*_xlfn.XLOOKUP(A861,'BBG Data'!A:A,'BBG Data'!F:F)</f>
        <v>14107890839.50106</v>
      </c>
      <c r="K861" s="2">
        <f>K860-K860*L861/360*_xlfn.XLOOKUP(A861,'BBG Data'!A:A,'BBG Data'!J:J)</f>
        <v>3079852496.3071346</v>
      </c>
      <c r="L861" s="2">
        <v>90</v>
      </c>
      <c r="M861" s="2">
        <f>M860-M860*$M$1*_xlfn.XLOOKUP(A861,'BBG Data'!A:A,'BBG Data'!F:F)</f>
        <v>6512227813.0334749</v>
      </c>
      <c r="N861" s="2">
        <f>N860-N860*O861/360*_xlfn.XLOOKUP('Tether Assets'!A861,'BBG Data'!A:A,'BBG Data'!V:V)</f>
        <v>94631754913.299118</v>
      </c>
      <c r="O861">
        <v>90</v>
      </c>
      <c r="P861" s="2">
        <f>P860-P860*Q861/360*_xlfn.XLOOKUP(A861,'BBG Data'!A:A,'BBG Data'!AI:AI)</f>
        <v>67533257.955843627</v>
      </c>
      <c r="Q861" s="2">
        <v>300</v>
      </c>
      <c r="R861" s="21">
        <v>8194007406</v>
      </c>
      <c r="S861" s="2">
        <f>S860-S860*T861/360*_xlfn.XLOOKUP('Tether Assets'!A861,'BBG Data'!A:A,'BBG Data'!AB:AB)</f>
        <v>15139692.962408029</v>
      </c>
      <c r="T861" s="2">
        <v>150</v>
      </c>
      <c r="U861" s="21">
        <f t="shared" si="79"/>
        <v>3984793433</v>
      </c>
      <c r="V861" s="2">
        <f t="shared" si="82"/>
        <v>144548363726.05173</v>
      </c>
      <c r="W861" s="25">
        <f t="shared" si="83"/>
        <v>9.8352793999416266E-2</v>
      </c>
      <c r="X861" s="2">
        <f t="shared" si="84"/>
        <v>0.65467192069116298</v>
      </c>
      <c r="Y861" s="13">
        <f>USDT_FinalReserves!G860/USDT_FinalReserves!$F860</f>
        <v>4.3944675877115126E-2</v>
      </c>
      <c r="Z861" s="2">
        <v>145959054720.59464</v>
      </c>
      <c r="AA861" s="2">
        <v>139544931369.56799</v>
      </c>
    </row>
    <row r="862" spans="1:27" s="2" customFormat="1" x14ac:dyDescent="0.3">
      <c r="A862" s="1">
        <v>45693</v>
      </c>
      <c r="B862">
        <v>0</v>
      </c>
      <c r="C862" s="20">
        <v>83758.253496354417</v>
      </c>
      <c r="D862" s="20">
        <f>_xlfn.XLOOKUP(A862,'BBG Data'!A:A,'BBG Data'!B:B)</f>
        <v>96935.73</v>
      </c>
      <c r="E862" s="21">
        <f t="shared" si="80"/>
        <v>8119167446.1941671</v>
      </c>
      <c r="F862" s="21">
        <v>2026624.2107068014</v>
      </c>
      <c r="G862">
        <f>_xlfn.XLOOKUP(A862,'BBG Data'!A:A,'BBG Data'!C:C)</f>
        <v>2867.24</v>
      </c>
      <c r="H862" s="2">
        <f t="shared" si="81"/>
        <v>5810818001.9069691</v>
      </c>
      <c r="I862" s="21">
        <v>108844601</v>
      </c>
      <c r="J862" s="2">
        <f>J861-$J$1*J861*_xlfn.XLOOKUP(A862,'BBG Data'!A:A,'BBG Data'!F:F)</f>
        <v>14107890839.50106</v>
      </c>
      <c r="K862" s="2">
        <f>K861-K861*L862/360*_xlfn.XLOOKUP(A862,'BBG Data'!A:A,'BBG Data'!J:J)</f>
        <v>3079829397.4134116</v>
      </c>
      <c r="L862" s="2">
        <v>90</v>
      </c>
      <c r="M862" s="2">
        <f>M861-M861*$M$1*_xlfn.XLOOKUP(A862,'BBG Data'!A:A,'BBG Data'!F:F)</f>
        <v>6512227813.0334749</v>
      </c>
      <c r="N862" s="2">
        <f>N861-N861*O862/360*_xlfn.XLOOKUP('Tether Assets'!A862,'BBG Data'!A:A,'BBG Data'!V:V)</f>
        <v>94489807280.929169</v>
      </c>
      <c r="O862">
        <v>90</v>
      </c>
      <c r="P862" s="2">
        <f>P861-P861*Q862/360*_xlfn.XLOOKUP(A862,'BBG Data'!A:A,'BBG Data'!AI:AI)</f>
        <v>67702091.100733191</v>
      </c>
      <c r="Q862" s="2">
        <v>300</v>
      </c>
      <c r="R862" s="21">
        <v>8194007406</v>
      </c>
      <c r="S862" s="2">
        <f>S861-S861*T862/360*_xlfn.XLOOKUP('Tether Assets'!A862,'BBG Data'!A:A,'BBG Data'!AB:AB)</f>
        <v>15190789.426156154</v>
      </c>
      <c r="T862" s="2">
        <v>150</v>
      </c>
      <c r="U862" s="21">
        <f t="shared" si="79"/>
        <v>3984793433</v>
      </c>
      <c r="V862" s="2">
        <f t="shared" si="82"/>
        <v>144490279099.50513</v>
      </c>
      <c r="W862" s="25">
        <f t="shared" si="83"/>
        <v>9.8392331505640723E-2</v>
      </c>
      <c r="X862" s="2">
        <f t="shared" si="84"/>
        <v>0.65395269404841772</v>
      </c>
      <c r="Y862" s="13">
        <f>USDT_FinalReserves!G861/USDT_FinalReserves!$F861</f>
        <v>4.8961875657977813E-2</v>
      </c>
      <c r="Z862" s="2">
        <v>147748966440.35541</v>
      </c>
      <c r="AA862" s="2">
        <v>140514899916.90799</v>
      </c>
    </row>
    <row r="863" spans="1:27" s="2" customFormat="1" x14ac:dyDescent="0.3">
      <c r="A863" s="1">
        <v>45694</v>
      </c>
      <c r="B863">
        <v>0</v>
      </c>
      <c r="C863" s="20">
        <v>83758.253496354417</v>
      </c>
      <c r="D863" s="20">
        <f>_xlfn.XLOOKUP(A863,'BBG Data'!A:A,'BBG Data'!B:B)</f>
        <v>96811.79</v>
      </c>
      <c r="E863" s="21">
        <f t="shared" si="80"/>
        <v>8108786448.2558289</v>
      </c>
      <c r="F863" s="21">
        <v>2026624.2107068014</v>
      </c>
      <c r="G863">
        <f>_xlfn.XLOOKUP(A863,'BBG Data'!A:A,'BBG Data'!C:C)</f>
        <v>2856.28</v>
      </c>
      <c r="H863" s="2">
        <f t="shared" si="81"/>
        <v>5788606200.5576229</v>
      </c>
      <c r="I863" s="21">
        <v>108844601</v>
      </c>
      <c r="J863" s="2">
        <f>J862-$J$1*J862*_xlfn.XLOOKUP(A863,'BBG Data'!A:A,'BBG Data'!F:F)</f>
        <v>14106715181.931103</v>
      </c>
      <c r="K863" s="2">
        <f>K862-K862*L863/360*_xlfn.XLOOKUP(A863,'BBG Data'!A:A,'BBG Data'!J:J)</f>
        <v>3083340402.9264631</v>
      </c>
      <c r="L863" s="2">
        <v>90</v>
      </c>
      <c r="M863" s="2">
        <f>M862-M862*$M$1*_xlfn.XLOOKUP(A863,'BBG Data'!A:A,'BBG Data'!F:F)</f>
        <v>6511142441.7313023</v>
      </c>
      <c r="N863" s="2">
        <f>N862-N862*O863/360*_xlfn.XLOOKUP('Tether Assets'!A863,'BBG Data'!A:A,'BBG Data'!V:V)</f>
        <v>94418939925.468475</v>
      </c>
      <c r="O863">
        <v>90</v>
      </c>
      <c r="P863" s="2">
        <f>P862-P862*Q863/360*_xlfn.XLOOKUP(A863,'BBG Data'!A:A,'BBG Data'!AI:AI)</f>
        <v>67194325.417477727</v>
      </c>
      <c r="Q863" s="2">
        <v>300</v>
      </c>
      <c r="R863" s="21">
        <v>8194007406</v>
      </c>
      <c r="S863" s="2">
        <f>S862-S862*T863/360*_xlfn.XLOOKUP('Tether Assets'!A863,'BBG Data'!A:A,'BBG Data'!AB:AB)</f>
        <v>15060401.816914981</v>
      </c>
      <c r="T863" s="2">
        <v>150</v>
      </c>
      <c r="U863" s="21">
        <f t="shared" si="79"/>
        <v>3984793433</v>
      </c>
      <c r="V863" s="2">
        <f t="shared" si="82"/>
        <v>144387430768.10519</v>
      </c>
      <c r="W863" s="25">
        <f t="shared" si="83"/>
        <v>9.8454274775220132E-2</v>
      </c>
      <c r="X863" s="2">
        <f t="shared" si="84"/>
        <v>0.65392769594405287</v>
      </c>
      <c r="Y863" s="13">
        <f>USDT_FinalReserves!G862/USDT_FinalReserves!$F862</f>
        <v>4.8666876381839891E-2</v>
      </c>
      <c r="Z863" s="2">
        <v>148626674729.47845</v>
      </c>
      <c r="AA863" s="2">
        <v>141393478723.375</v>
      </c>
    </row>
    <row r="864" spans="1:27" s="2" customFormat="1" x14ac:dyDescent="0.3">
      <c r="A864" s="1">
        <v>45695</v>
      </c>
      <c r="B864">
        <v>0</v>
      </c>
      <c r="C864" s="20">
        <v>83758.253496354417</v>
      </c>
      <c r="D864" s="20">
        <f>_xlfn.XLOOKUP(A864,'BBG Data'!A:A,'BBG Data'!B:B)</f>
        <v>96019.98</v>
      </c>
      <c r="E864" s="21">
        <f t="shared" si="80"/>
        <v>8042465825.5548811</v>
      </c>
      <c r="F864" s="21">
        <v>2026624.2107068014</v>
      </c>
      <c r="G864">
        <f>_xlfn.XLOOKUP(A864,'BBG Data'!A:A,'BBG Data'!C:C)</f>
        <v>2861.07</v>
      </c>
      <c r="H864" s="2">
        <f t="shared" si="81"/>
        <v>5798313730.5269089</v>
      </c>
      <c r="I864" s="21">
        <v>108844601</v>
      </c>
      <c r="J864" s="2">
        <f>J863-$J$1*J863*_xlfn.XLOOKUP(A864,'BBG Data'!A:A,'BBG Data'!F:F)</f>
        <v>14107107035.1306</v>
      </c>
      <c r="K864" s="2">
        <f>K863-K863*L864/360*_xlfn.XLOOKUP(A864,'BBG Data'!A:A,'BBG Data'!J:J)</f>
        <v>3078260599.6126418</v>
      </c>
      <c r="L864" s="2">
        <v>90</v>
      </c>
      <c r="M864" s="2">
        <f>M863-M863*$M$1*_xlfn.XLOOKUP(A864,'BBG Data'!A:A,'BBG Data'!F:F)</f>
        <v>6511504171.8669538</v>
      </c>
      <c r="N864" s="2">
        <f>N863-N863*O864/360*_xlfn.XLOOKUP('Tether Assets'!A864,'BBG Data'!A:A,'BBG Data'!V:V)</f>
        <v>94182892575.654816</v>
      </c>
      <c r="O864">
        <v>90</v>
      </c>
      <c r="P864" s="2">
        <f>P863-P863*Q864/360*_xlfn.XLOOKUP(A864,'BBG Data'!A:A,'BBG Data'!AI:AI)</f>
        <v>65122500.383772165</v>
      </c>
      <c r="Q864" s="2">
        <v>300</v>
      </c>
      <c r="R864" s="21">
        <v>8194007406</v>
      </c>
      <c r="S864" s="2">
        <f>S863-S863*T864/360*_xlfn.XLOOKUP('Tether Assets'!A864,'BBG Data'!A:A,'BBG Data'!AB:AB)</f>
        <v>14872774.310945919</v>
      </c>
      <c r="T864" s="2">
        <v>150</v>
      </c>
      <c r="U864" s="21">
        <f t="shared" si="79"/>
        <v>3984793433</v>
      </c>
      <c r="V864" s="2">
        <f t="shared" si="82"/>
        <v>144088184653.0415</v>
      </c>
      <c r="W864" s="25">
        <f t="shared" si="83"/>
        <v>9.8661466728601196E-2</v>
      </c>
      <c r="X864" s="2">
        <f t="shared" si="84"/>
        <v>0.65364757563184928</v>
      </c>
      <c r="Y864" s="13">
        <f>USDT_FinalReserves!G863/USDT_FinalReserves!$F863</f>
        <v>4.7369689091838349E-2</v>
      </c>
      <c r="Z864" s="2">
        <v>148197878144.73526</v>
      </c>
      <c r="AA864" s="2">
        <v>141177790732.94901</v>
      </c>
    </row>
    <row r="865" spans="1:27" s="2" customFormat="1" x14ac:dyDescent="0.3">
      <c r="A865" s="1">
        <v>45696</v>
      </c>
      <c r="B865">
        <v>0</v>
      </c>
      <c r="C865" s="20">
        <v>83758.253496354417</v>
      </c>
      <c r="D865" s="20">
        <f>_xlfn.XLOOKUP(A865,'BBG Data'!A:A,'BBG Data'!B:B)</f>
        <v>96556.21</v>
      </c>
      <c r="E865" s="21">
        <f t="shared" si="80"/>
        <v>8087379513.8272314</v>
      </c>
      <c r="F865" s="21">
        <v>2026624.2107068014</v>
      </c>
      <c r="G865">
        <f>_xlfn.XLOOKUP(A865,'BBG Data'!A:A,'BBG Data'!C:C)</f>
        <v>2861.07</v>
      </c>
      <c r="H865" s="2">
        <f t="shared" si="81"/>
        <v>5798313730.5269089</v>
      </c>
      <c r="I865" s="21">
        <v>108844601</v>
      </c>
      <c r="J865" s="2">
        <f>J864-$J$1*J864*_xlfn.XLOOKUP(A865,'BBG Data'!A:A,'BBG Data'!F:F)</f>
        <v>14107107035.1306</v>
      </c>
      <c r="K865" s="2">
        <f>K864-K864*L865/360*_xlfn.XLOOKUP(A865,'BBG Data'!A:A,'BBG Data'!J:J)</f>
        <v>3078260599.6126418</v>
      </c>
      <c r="L865" s="2">
        <v>90</v>
      </c>
      <c r="M865" s="2">
        <f>M864-M864*$M$1*_xlfn.XLOOKUP(A865,'BBG Data'!A:A,'BBG Data'!F:F)</f>
        <v>6511504171.8669538</v>
      </c>
      <c r="N865" s="2">
        <f>N864-N864*O865/360*_xlfn.XLOOKUP('Tether Assets'!A865,'BBG Data'!A:A,'BBG Data'!V:V)</f>
        <v>94182892575.654816</v>
      </c>
      <c r="O865">
        <v>90</v>
      </c>
      <c r="P865" s="2">
        <f>P864-P864*Q865/360*_xlfn.XLOOKUP(A865,'BBG Data'!A:A,'BBG Data'!AI:AI)</f>
        <v>65122500.383772165</v>
      </c>
      <c r="Q865" s="2">
        <v>300</v>
      </c>
      <c r="R865" s="21">
        <v>8194007406</v>
      </c>
      <c r="S865" s="2">
        <f>S864-S864*T865/360*_xlfn.XLOOKUP('Tether Assets'!A865,'BBG Data'!A:A,'BBG Data'!AB:AB)</f>
        <v>14872774.310945919</v>
      </c>
      <c r="T865" s="2">
        <v>150</v>
      </c>
      <c r="U865" s="21">
        <f t="shared" si="79"/>
        <v>3984793433</v>
      </c>
      <c r="V865" s="2">
        <f t="shared" si="82"/>
        <v>144133098341.31387</v>
      </c>
      <c r="W865" s="25">
        <f t="shared" si="83"/>
        <v>9.863072257328824E-2</v>
      </c>
      <c r="X865" s="2">
        <f t="shared" si="84"/>
        <v>0.65344389081698184</v>
      </c>
      <c r="Y865" s="13">
        <f>USDT_FinalReserves!G864/USDT_FinalReserves!$F864</f>
        <v>4.9640272660019205E-2</v>
      </c>
      <c r="Z865" s="2">
        <v>148767991273.039</v>
      </c>
      <c r="AA865" s="2">
        <v>141383107623.16199</v>
      </c>
    </row>
    <row r="866" spans="1:27" s="2" customFormat="1" x14ac:dyDescent="0.3">
      <c r="A866" s="1">
        <v>45697</v>
      </c>
      <c r="B866">
        <v>0</v>
      </c>
      <c r="C866" s="20">
        <v>83758.253496354417</v>
      </c>
      <c r="D866" s="20">
        <f>_xlfn.XLOOKUP(A866,'BBG Data'!A:A,'BBG Data'!B:B)</f>
        <v>95224.76</v>
      </c>
      <c r="E866" s="21">
        <f t="shared" si="80"/>
        <v>7975859587.2095098</v>
      </c>
      <c r="F866" s="21">
        <v>2026624.2107068014</v>
      </c>
      <c r="G866">
        <f>_xlfn.XLOOKUP(A866,'BBG Data'!A:A,'BBG Data'!C:C)</f>
        <v>2861.07</v>
      </c>
      <c r="H866" s="2">
        <f t="shared" si="81"/>
        <v>5798313730.5269089</v>
      </c>
      <c r="I866" s="21">
        <v>108844601</v>
      </c>
      <c r="J866" s="2">
        <f>J865-$J$1*J865*_xlfn.XLOOKUP(A866,'BBG Data'!A:A,'BBG Data'!F:F)</f>
        <v>14107107035.1306</v>
      </c>
      <c r="K866" s="2">
        <f>K865-K865*L866/360*_xlfn.XLOOKUP(A866,'BBG Data'!A:A,'BBG Data'!J:J)</f>
        <v>3078260599.6126418</v>
      </c>
      <c r="L866" s="2">
        <v>90</v>
      </c>
      <c r="M866" s="2">
        <f>M865-M865*$M$1*_xlfn.XLOOKUP(A866,'BBG Data'!A:A,'BBG Data'!F:F)</f>
        <v>6511504171.8669538</v>
      </c>
      <c r="N866" s="2">
        <f>N865-N865*O866/360*_xlfn.XLOOKUP('Tether Assets'!A866,'BBG Data'!A:A,'BBG Data'!V:V)</f>
        <v>94182892575.654816</v>
      </c>
      <c r="O866">
        <v>90</v>
      </c>
      <c r="P866" s="2">
        <f>P865-P865*Q866/360*_xlfn.XLOOKUP(A866,'BBG Data'!A:A,'BBG Data'!AI:AI)</f>
        <v>65122500.383772165</v>
      </c>
      <c r="Q866" s="2">
        <v>300</v>
      </c>
      <c r="R866" s="21">
        <v>8194007406</v>
      </c>
      <c r="S866" s="2">
        <f>S865-S865*T866/360*_xlfn.XLOOKUP('Tether Assets'!A866,'BBG Data'!A:A,'BBG Data'!AB:AB)</f>
        <v>14872774.310945919</v>
      </c>
      <c r="T866" s="2">
        <v>150</v>
      </c>
      <c r="U866" s="21">
        <f t="shared" si="79"/>
        <v>3984793433</v>
      </c>
      <c r="V866" s="2">
        <f t="shared" si="82"/>
        <v>144021578414.69614</v>
      </c>
      <c r="W866" s="25">
        <f t="shared" si="83"/>
        <v>9.8707095093744562E-2</v>
      </c>
      <c r="X866" s="2">
        <f t="shared" si="84"/>
        <v>0.65394987065385668</v>
      </c>
      <c r="Y866" s="13">
        <f>USDT_FinalReserves!G865/USDT_FinalReserves!$F865</f>
        <v>4.8607916854046973E-2</v>
      </c>
      <c r="Z866" s="2">
        <v>148910221759.75064</v>
      </c>
      <c r="AA866" s="2">
        <v>141672006081.73499</v>
      </c>
    </row>
    <row r="867" spans="1:27" s="2" customFormat="1" x14ac:dyDescent="0.3">
      <c r="A867" s="1">
        <v>45698</v>
      </c>
      <c r="B867">
        <v>0</v>
      </c>
      <c r="C867" s="20">
        <v>83758.253496354417</v>
      </c>
      <c r="D867" s="20">
        <f>_xlfn.XLOOKUP(A867,'BBG Data'!A:A,'BBG Data'!B:B)</f>
        <v>97402.99</v>
      </c>
      <c r="E867" s="21">
        <f t="shared" si="80"/>
        <v>8158304327.7228746</v>
      </c>
      <c r="F867" s="21">
        <v>2026624.2107068014</v>
      </c>
      <c r="G867">
        <f>_xlfn.XLOOKUP(A867,'BBG Data'!A:A,'BBG Data'!C:C)</f>
        <v>2908.26</v>
      </c>
      <c r="H867" s="2">
        <f t="shared" si="81"/>
        <v>5893950127.0301628</v>
      </c>
      <c r="I867" s="21">
        <v>108844601</v>
      </c>
      <c r="J867" s="2">
        <f>J866-$J$1*J866*_xlfn.XLOOKUP(A867,'BBG Data'!A:A,'BBG Data'!F:F)</f>
        <v>14107107035.1306</v>
      </c>
      <c r="K867" s="2">
        <f>K866-K866*L867/360*_xlfn.XLOOKUP(A867,'BBG Data'!A:A,'BBG Data'!J:J)</f>
        <v>3069987774.251183</v>
      </c>
      <c r="L867" s="2">
        <v>90</v>
      </c>
      <c r="M867" s="2">
        <f>M866-M866*$M$1*_xlfn.XLOOKUP(A867,'BBG Data'!A:A,'BBG Data'!F:F)</f>
        <v>6511504171.8669538</v>
      </c>
      <c r="N867" s="2">
        <f>N866-N866*O867/360*_xlfn.XLOOKUP('Tether Assets'!A867,'BBG Data'!A:A,'BBG Data'!V:V)</f>
        <v>94135801129.366989</v>
      </c>
      <c r="O867">
        <v>90</v>
      </c>
      <c r="P867" s="2">
        <f>P866-P866*Q867/360*_xlfn.XLOOKUP(A867,'BBG Data'!A:A,'BBG Data'!AI:AI)</f>
        <v>64905425.382492945</v>
      </c>
      <c r="Q867" s="2">
        <v>300</v>
      </c>
      <c r="R867" s="21">
        <v>8194007406</v>
      </c>
      <c r="S867" s="2">
        <f>S866-S866*T867/360*_xlfn.XLOOKUP('Tether Assets'!A867,'BBG Data'!A:A,'BBG Data'!AB:AB)</f>
        <v>14970067.042896688</v>
      </c>
      <c r="T867" s="2">
        <v>150</v>
      </c>
      <c r="U867" s="21">
        <f t="shared" si="79"/>
        <v>3984793433</v>
      </c>
      <c r="V867" s="2">
        <f t="shared" si="82"/>
        <v>144244175497.79416</v>
      </c>
      <c r="W867" s="25">
        <f t="shared" si="83"/>
        <v>9.8554770666272037E-2</v>
      </c>
      <c r="X867" s="2">
        <f t="shared" si="84"/>
        <v>0.65261422726081963</v>
      </c>
      <c r="Y867" s="13">
        <f>USDT_FinalReserves!G866/USDT_FinalReserves!$F866</f>
        <v>5.0811085091555373E-2</v>
      </c>
      <c r="Z867" s="2">
        <v>149346641662.2085</v>
      </c>
      <c r="AA867" s="2">
        <v>141758176744.57199</v>
      </c>
    </row>
    <row r="868" spans="1:27" s="2" customFormat="1" x14ac:dyDescent="0.3">
      <c r="A868" s="1">
        <v>45699</v>
      </c>
      <c r="B868">
        <v>0</v>
      </c>
      <c r="C868" s="20">
        <v>83758.253496354417</v>
      </c>
      <c r="D868" s="20">
        <f>_xlfn.XLOOKUP(A868,'BBG Data'!A:A,'BBG Data'!B:B)</f>
        <v>96376.21</v>
      </c>
      <c r="E868" s="21">
        <f t="shared" si="80"/>
        <v>8072303028.1978884</v>
      </c>
      <c r="F868" s="21">
        <v>2026624.2107068014</v>
      </c>
      <c r="G868">
        <f>_xlfn.XLOOKUP(A868,'BBG Data'!A:A,'BBG Data'!C:C)</f>
        <v>2897.91</v>
      </c>
      <c r="H868" s="2">
        <f t="shared" si="81"/>
        <v>5872974566.4493465</v>
      </c>
      <c r="I868" s="21">
        <v>108844601</v>
      </c>
      <c r="J868" s="2">
        <f>J867-$J$1*J867*_xlfn.XLOOKUP(A868,'BBG Data'!A:A,'BBG Data'!F:F)</f>
        <v>14107498899.214909</v>
      </c>
      <c r="K868" s="2">
        <f>K867-K867*L868/360*_xlfn.XLOOKUP(A868,'BBG Data'!A:A,'BBG Data'!J:J)</f>
        <v>3069719150.3209362</v>
      </c>
      <c r="L868" s="2">
        <v>90</v>
      </c>
      <c r="M868" s="2">
        <f>M867-M867*$M$1*_xlfn.XLOOKUP(A868,'BBG Data'!A:A,'BBG Data'!F:F)</f>
        <v>6511865922.0987244</v>
      </c>
      <c r="N868" s="2">
        <f>N867-N867*O868/360*_xlfn.XLOOKUP('Tether Assets'!A868,'BBG Data'!A:A,'BBG Data'!V:V)</f>
        <v>94394674582.472748</v>
      </c>
      <c r="O868">
        <v>90</v>
      </c>
      <c r="P868" s="2">
        <f>P867-P867*Q868/360*_xlfn.XLOOKUP(A868,'BBG Data'!A:A,'BBG Data'!AI:AI)</f>
        <v>64445678.619366921</v>
      </c>
      <c r="Q868" s="2">
        <v>300</v>
      </c>
      <c r="R868" s="21">
        <v>8194007406</v>
      </c>
      <c r="S868" s="2">
        <f>S867-S867*T868/360*_xlfn.XLOOKUP('Tether Assets'!A868,'BBG Data'!A:A,'BBG Data'!AB:AB)</f>
        <v>14953849.470266882</v>
      </c>
      <c r="T868" s="2">
        <v>150</v>
      </c>
      <c r="U868" s="21">
        <f t="shared" si="79"/>
        <v>3984793433</v>
      </c>
      <c r="V868" s="2">
        <f t="shared" si="82"/>
        <v>144396081116.84418</v>
      </c>
      <c r="W868" s="25">
        <f t="shared" si="83"/>
        <v>9.8453804218628024E-2</v>
      </c>
      <c r="X868" s="2">
        <f t="shared" si="84"/>
        <v>0.65372047393785793</v>
      </c>
      <c r="Y868" s="13">
        <f>USDT_FinalReserves!G867/USDT_FinalReserves!$F867</f>
        <v>5.0344132565453968E-2</v>
      </c>
      <c r="Z868" s="2">
        <v>149150984393.96051</v>
      </c>
      <c r="AA868" s="2">
        <v>141642107463.36301</v>
      </c>
    </row>
    <row r="869" spans="1:27" s="2" customFormat="1" x14ac:dyDescent="0.3">
      <c r="A869" s="1">
        <v>45700</v>
      </c>
      <c r="B869">
        <v>0</v>
      </c>
      <c r="C869" s="20">
        <v>83758.253496354417</v>
      </c>
      <c r="D869" s="20">
        <f>_xlfn.XLOOKUP(A869,'BBG Data'!A:A,'BBG Data'!B:B)</f>
        <v>97663.11</v>
      </c>
      <c r="E869" s="21">
        <f t="shared" si="80"/>
        <v>8180091524.6223459</v>
      </c>
      <c r="F869" s="21">
        <v>2026624.2107068014</v>
      </c>
      <c r="G869">
        <f>_xlfn.XLOOKUP(A869,'BBG Data'!A:A,'BBG Data'!C:C)</f>
        <v>2904.04</v>
      </c>
      <c r="H869" s="2">
        <f t="shared" si="81"/>
        <v>5885397772.8609791</v>
      </c>
      <c r="I869" s="21">
        <v>108844601</v>
      </c>
      <c r="J869" s="2">
        <f>J868-$J$1*J868*_xlfn.XLOOKUP(A869,'BBG Data'!A:A,'BBG Data'!F:F)</f>
        <v>14108282649.153753</v>
      </c>
      <c r="K869" s="2">
        <f>K868-K868*L869/360*_xlfn.XLOOKUP(A869,'BBG Data'!A:A,'BBG Data'!J:J)</f>
        <v>3067432209.553947</v>
      </c>
      <c r="L869" s="2">
        <v>90</v>
      </c>
      <c r="M869" s="2">
        <f>M868-M868*$M$1*_xlfn.XLOOKUP(A869,'BBG Data'!A:A,'BBG Data'!F:F)</f>
        <v>6512589462.7567348</v>
      </c>
      <c r="N869" s="2">
        <f>N868-N868*O869/360*_xlfn.XLOOKUP('Tether Assets'!A869,'BBG Data'!A:A,'BBG Data'!V:V)</f>
        <v>94182286564.66217</v>
      </c>
      <c r="O869">
        <v>90</v>
      </c>
      <c r="P869" s="2">
        <f>P868-P868*Q869/360*_xlfn.XLOOKUP(A869,'BBG Data'!A:A,'BBG Data'!AI:AI)</f>
        <v>63022503.216522597</v>
      </c>
      <c r="Q869" s="2">
        <v>300</v>
      </c>
      <c r="R869" s="21">
        <v>8194007406</v>
      </c>
      <c r="S869" s="2">
        <f>S868-S868*T869/360*_xlfn.XLOOKUP('Tether Assets'!A869,'BBG Data'!A:A,'BBG Data'!AB:AB)</f>
        <v>14803687.898502953</v>
      </c>
      <c r="T869" s="2">
        <v>150</v>
      </c>
      <c r="U869" s="21">
        <f t="shared" si="79"/>
        <v>3984793433</v>
      </c>
      <c r="V869" s="2">
        <f t="shared" si="82"/>
        <v>144301551814.72495</v>
      </c>
      <c r="W869" s="25">
        <f t="shared" si="83"/>
        <v>9.8523730835602813E-2</v>
      </c>
      <c r="X869" s="2">
        <f t="shared" si="84"/>
        <v>0.65267687963319287</v>
      </c>
      <c r="Y869" s="13">
        <f>USDT_FinalReserves!G868/USDT_FinalReserves!$F868</f>
        <v>4.8721278991617219E-2</v>
      </c>
      <c r="Z869" s="2">
        <v>149122689065.21661</v>
      </c>
      <c r="AA869" s="2">
        <v>141857240927.29001</v>
      </c>
    </row>
    <row r="870" spans="1:27" s="2" customFormat="1" x14ac:dyDescent="0.3">
      <c r="A870" s="1">
        <v>45701</v>
      </c>
      <c r="B870">
        <v>0</v>
      </c>
      <c r="C870" s="20">
        <v>83758.253496354417</v>
      </c>
      <c r="D870" s="20">
        <f>_xlfn.XLOOKUP(A870,'BBG Data'!A:A,'BBG Data'!B:B)</f>
        <v>96491.67</v>
      </c>
      <c r="E870" s="21">
        <f t="shared" si="80"/>
        <v>8081973756.1465769</v>
      </c>
      <c r="F870" s="21">
        <v>2026624.2107068014</v>
      </c>
      <c r="G870">
        <f>_xlfn.XLOOKUP(A870,'BBG Data'!A:A,'BBG Data'!C:C)</f>
        <v>2928.21</v>
      </c>
      <c r="H870" s="2">
        <f t="shared" si="81"/>
        <v>5934381280.0337629</v>
      </c>
      <c r="I870" s="21">
        <v>108844601</v>
      </c>
      <c r="J870" s="2">
        <f>J869-$J$1*J869*_xlfn.XLOOKUP(A870,'BBG Data'!A:A,'BBG Data'!F:F)</f>
        <v>14107890752.4135</v>
      </c>
      <c r="K870" s="2">
        <f>K869-K869*L870/360*_xlfn.XLOOKUP(A870,'BBG Data'!A:A,'BBG Data'!J:J)</f>
        <v>3063628593.6140995</v>
      </c>
      <c r="L870" s="2">
        <v>90</v>
      </c>
      <c r="M870" s="2">
        <f>M869-M869*$M$1*_xlfn.XLOOKUP(A870,'BBG Data'!A:A,'BBG Data'!F:F)</f>
        <v>6512227652.2310257</v>
      </c>
      <c r="N870" s="2">
        <f>N869-N869*O870/360*_xlfn.XLOOKUP('Tether Assets'!A870,'BBG Data'!A:A,'BBG Data'!V:V)</f>
        <v>94417742281.073822</v>
      </c>
      <c r="O870">
        <v>90</v>
      </c>
      <c r="P870" s="2">
        <f>P869-P869*Q870/360*_xlfn.XLOOKUP(A870,'BBG Data'!A:A,'BBG Data'!AI:AI)</f>
        <v>63495171.990646489</v>
      </c>
      <c r="Q870" s="2">
        <v>300</v>
      </c>
      <c r="R870" s="21">
        <v>8194007406</v>
      </c>
      <c r="S870" s="2">
        <f>S869-S869*T870/360*_xlfn.XLOOKUP('Tether Assets'!A870,'BBG Data'!A:A,'BBG Data'!AB:AB)</f>
        <v>14984416.254930511</v>
      </c>
      <c r="T870" s="2">
        <v>150</v>
      </c>
      <c r="U870" s="21">
        <f t="shared" si="79"/>
        <v>3984793433</v>
      </c>
      <c r="V870" s="2">
        <f t="shared" si="82"/>
        <v>144483969343.75836</v>
      </c>
      <c r="W870" s="25">
        <f t="shared" si="83"/>
        <v>9.839662779189598E-2</v>
      </c>
      <c r="X870" s="2">
        <f t="shared" si="84"/>
        <v>0.65348247774418322</v>
      </c>
      <c r="Y870" s="13">
        <f>USDT_FinalReserves!G869/USDT_FinalReserves!$F869</f>
        <v>5.0544282330392987E-2</v>
      </c>
      <c r="Z870" s="2">
        <v>149513839420.79047</v>
      </c>
      <c r="AA870" s="2">
        <v>141956769708.80499</v>
      </c>
    </row>
    <row r="871" spans="1:27" s="2" customFormat="1" x14ac:dyDescent="0.3">
      <c r="A871" s="1">
        <v>45702</v>
      </c>
      <c r="B871">
        <v>0</v>
      </c>
      <c r="C871" s="20">
        <v>83758.253496354417</v>
      </c>
      <c r="D871" s="20">
        <f>_xlfn.XLOOKUP(A871,'BBG Data'!A:A,'BBG Data'!B:B)</f>
        <v>97503.15</v>
      </c>
      <c r="E871" s="21">
        <f t="shared" si="80"/>
        <v>8166693554.3930683</v>
      </c>
      <c r="F871" s="21">
        <v>2026624.2107068014</v>
      </c>
      <c r="G871">
        <f>_xlfn.XLOOKUP(A871,'BBG Data'!A:A,'BBG Data'!C:C)</f>
        <v>2882.53</v>
      </c>
      <c r="H871" s="2">
        <f t="shared" si="81"/>
        <v>5841805086.0886765</v>
      </c>
      <c r="I871" s="21">
        <v>108844601</v>
      </c>
      <c r="J871" s="2">
        <f>J870-$J$1*J870*_xlfn.XLOOKUP(A871,'BBG Data'!A:A,'BBG Data'!F:F)</f>
        <v>14107890752.4135</v>
      </c>
      <c r="K871" s="2">
        <f>K870-K870*L871/360*_xlfn.XLOOKUP(A871,'BBG Data'!A:A,'BBG Data'!J:J)</f>
        <v>3063620934.5426159</v>
      </c>
      <c r="L871" s="2">
        <v>90</v>
      </c>
      <c r="M871" s="2">
        <f>M870-M870*$M$1*_xlfn.XLOOKUP(A871,'BBG Data'!A:A,'BBG Data'!F:F)</f>
        <v>6512227652.2310257</v>
      </c>
      <c r="N871" s="2">
        <f>N870-N870*O871/360*_xlfn.XLOOKUP('Tether Assets'!A871,'BBG Data'!A:A,'BBG Data'!V:V)</f>
        <v>94535764458.925186</v>
      </c>
      <c r="O871">
        <v>90</v>
      </c>
      <c r="P871" s="2">
        <f>P870-P870*Q871/360*_xlfn.XLOOKUP(A871,'BBG Data'!A:A,'BBG Data'!AI:AI)</f>
        <v>64738619.108796664</v>
      </c>
      <c r="Q871" s="2">
        <v>300</v>
      </c>
      <c r="R871" s="21">
        <v>8194007406</v>
      </c>
      <c r="S871" s="2">
        <f>S870-S870*T871/360*_xlfn.XLOOKUP('Tether Assets'!A871,'BBG Data'!A:A,'BBG Data'!AB:AB)</f>
        <v>15066206.193655338</v>
      </c>
      <c r="T871" s="2">
        <v>150</v>
      </c>
      <c r="U871" s="21">
        <f t="shared" si="79"/>
        <v>3984793433</v>
      </c>
      <c r="V871" s="2">
        <f t="shared" si="82"/>
        <v>144595452703.89651</v>
      </c>
      <c r="W871" s="25">
        <f t="shared" si="83"/>
        <v>9.8320763810786083E-2</v>
      </c>
      <c r="X871" s="2">
        <f t="shared" si="84"/>
        <v>0.65379486485315774</v>
      </c>
      <c r="Y871" s="13">
        <f>USDT_FinalReserves!G870/USDT_FinalReserves!$F870</f>
        <v>5.0076993789233248E-2</v>
      </c>
      <c r="Z871" s="2">
        <v>149418619715.89783</v>
      </c>
      <c r="AA871" s="2">
        <v>141936184424.38901</v>
      </c>
    </row>
    <row r="872" spans="1:27" s="2" customFormat="1" x14ac:dyDescent="0.3">
      <c r="A872" s="1">
        <v>45703</v>
      </c>
      <c r="B872">
        <v>0</v>
      </c>
      <c r="C872" s="20">
        <v>83758.253496354417</v>
      </c>
      <c r="D872" s="20">
        <f>_xlfn.XLOOKUP(A872,'BBG Data'!A:A,'BBG Data'!B:B)</f>
        <v>97689.24</v>
      </c>
      <c r="E872" s="21">
        <f t="shared" si="80"/>
        <v>8182280127.7862062</v>
      </c>
      <c r="F872" s="21">
        <v>2026624.2107068014</v>
      </c>
      <c r="G872">
        <f>_xlfn.XLOOKUP(A872,'BBG Data'!A:A,'BBG Data'!C:C)</f>
        <v>2882.53</v>
      </c>
      <c r="H872" s="2">
        <f t="shared" si="81"/>
        <v>5841805086.0886765</v>
      </c>
      <c r="I872" s="21">
        <v>108844601</v>
      </c>
      <c r="J872" s="2">
        <f>J871-$J$1*J871*_xlfn.XLOOKUP(A872,'BBG Data'!A:A,'BBG Data'!F:F)</f>
        <v>14107890752.4135</v>
      </c>
      <c r="K872" s="2">
        <f>K871-K871*L872/360*_xlfn.XLOOKUP(A872,'BBG Data'!A:A,'BBG Data'!J:J)</f>
        <v>3063620934.5426159</v>
      </c>
      <c r="L872" s="2">
        <v>90</v>
      </c>
      <c r="M872" s="2">
        <f>M871-M871*$M$1*_xlfn.XLOOKUP(A872,'BBG Data'!A:A,'BBG Data'!F:F)</f>
        <v>6512227652.2310257</v>
      </c>
      <c r="N872" s="2">
        <f>N871-N871*O872/360*_xlfn.XLOOKUP('Tether Assets'!A872,'BBG Data'!A:A,'BBG Data'!V:V)</f>
        <v>94535764458.925186</v>
      </c>
      <c r="O872">
        <v>90</v>
      </c>
      <c r="P872" s="2">
        <f>P871-P871*Q872/360*_xlfn.XLOOKUP(A872,'BBG Data'!A:A,'BBG Data'!AI:AI)</f>
        <v>64738619.108796664</v>
      </c>
      <c r="Q872" s="2">
        <v>300</v>
      </c>
      <c r="R872" s="21">
        <v>8194007406</v>
      </c>
      <c r="S872" s="2">
        <f>S871-S871*T872/360*_xlfn.XLOOKUP('Tether Assets'!A872,'BBG Data'!A:A,'BBG Data'!AB:AB)</f>
        <v>15066206.193655338</v>
      </c>
      <c r="T872" s="2">
        <v>150</v>
      </c>
      <c r="U872" s="21">
        <f t="shared" si="79"/>
        <v>3984793433</v>
      </c>
      <c r="V872" s="2">
        <f t="shared" si="82"/>
        <v>144611039277.28964</v>
      </c>
      <c r="W872" s="25">
        <f t="shared" si="83"/>
        <v>9.8310166529908607E-2</v>
      </c>
      <c r="X872" s="2">
        <f t="shared" si="84"/>
        <v>0.65372439705418461</v>
      </c>
      <c r="Y872" s="13">
        <f>USDT_FinalReserves!G871/USDT_FinalReserves!$F871</f>
        <v>4.9446500591956585E-2</v>
      </c>
      <c r="Z872" s="2">
        <v>149190909396.53323</v>
      </c>
      <c r="AA872" s="2">
        <v>141813941006.74301</v>
      </c>
    </row>
    <row r="873" spans="1:27" s="2" customFormat="1" x14ac:dyDescent="0.3">
      <c r="A873" s="1">
        <v>45704</v>
      </c>
      <c r="B873">
        <v>0</v>
      </c>
      <c r="C873" s="20">
        <v>83758.253496354417</v>
      </c>
      <c r="D873" s="20">
        <f>_xlfn.XLOOKUP(A873,'BBG Data'!A:A,'BBG Data'!B:B)</f>
        <v>97188.39</v>
      </c>
      <c r="E873" s="21">
        <f t="shared" si="80"/>
        <v>8140329806.5225563</v>
      </c>
      <c r="F873" s="21">
        <v>2026624.2107068014</v>
      </c>
      <c r="G873">
        <f>_xlfn.XLOOKUP(A873,'BBG Data'!A:A,'BBG Data'!C:C)</f>
        <v>2882.53</v>
      </c>
      <c r="H873" s="2">
        <f t="shared" si="81"/>
        <v>5841805086.0886765</v>
      </c>
      <c r="I873" s="21">
        <v>108844601</v>
      </c>
      <c r="J873" s="2">
        <f>J872-$J$1*J872*_xlfn.XLOOKUP(A873,'BBG Data'!A:A,'BBG Data'!F:F)</f>
        <v>14107890752.4135</v>
      </c>
      <c r="K873" s="2">
        <f>K872-K872*L873/360*_xlfn.XLOOKUP(A873,'BBG Data'!A:A,'BBG Data'!J:J)</f>
        <v>3063620934.5426159</v>
      </c>
      <c r="L873" s="2">
        <v>90</v>
      </c>
      <c r="M873" s="2">
        <f>M872-M872*$M$1*_xlfn.XLOOKUP(A873,'BBG Data'!A:A,'BBG Data'!F:F)</f>
        <v>6512227652.2310257</v>
      </c>
      <c r="N873" s="2">
        <f>N872-N872*O873/360*_xlfn.XLOOKUP('Tether Assets'!A873,'BBG Data'!A:A,'BBG Data'!V:V)</f>
        <v>94535764458.925186</v>
      </c>
      <c r="O873">
        <v>90</v>
      </c>
      <c r="P873" s="2">
        <f>P872-P872*Q873/360*_xlfn.XLOOKUP(A873,'BBG Data'!A:A,'BBG Data'!AI:AI)</f>
        <v>64738619.108796664</v>
      </c>
      <c r="Q873" s="2">
        <v>300</v>
      </c>
      <c r="R873" s="21">
        <v>8194007406</v>
      </c>
      <c r="S873" s="2">
        <f>S872-S872*T873/360*_xlfn.XLOOKUP('Tether Assets'!A873,'BBG Data'!A:A,'BBG Data'!AB:AB)</f>
        <v>15066206.193655338</v>
      </c>
      <c r="T873" s="2">
        <v>150</v>
      </c>
      <c r="U873" s="21">
        <f t="shared" si="79"/>
        <v>3984793433</v>
      </c>
      <c r="V873" s="2">
        <f t="shared" si="82"/>
        <v>144569088956.026</v>
      </c>
      <c r="W873" s="25">
        <f t="shared" si="83"/>
        <v>9.8338693672876676E-2</v>
      </c>
      <c r="X873" s="2">
        <f t="shared" si="84"/>
        <v>0.65391409146723201</v>
      </c>
      <c r="Y873" s="13">
        <f>USDT_FinalReserves!G872/USDT_FinalReserves!$F872</f>
        <v>4.9068179790301321E-2</v>
      </c>
      <c r="Z873" s="2">
        <v>149346369395.46231</v>
      </c>
      <c r="AA873" s="2">
        <v>142018214890.93701</v>
      </c>
    </row>
    <row r="874" spans="1:27" s="2" customFormat="1" x14ac:dyDescent="0.3">
      <c r="A874" s="1">
        <v>45705</v>
      </c>
      <c r="B874">
        <v>0</v>
      </c>
      <c r="C874" s="20">
        <v>83758.253496354417</v>
      </c>
      <c r="D874" s="20">
        <f>_xlfn.XLOOKUP(A874,'BBG Data'!A:A,'BBG Data'!B:B)</f>
        <v>96417.79</v>
      </c>
      <c r="E874" s="21">
        <f t="shared" si="80"/>
        <v>8075785696.3782654</v>
      </c>
      <c r="F874" s="21">
        <v>2026624.2107068014</v>
      </c>
      <c r="G874">
        <f>_xlfn.XLOOKUP(A874,'BBG Data'!A:A,'BBG Data'!C:C)</f>
        <v>2896.56</v>
      </c>
      <c r="H874" s="2">
        <f t="shared" si="81"/>
        <v>5870238623.7648926</v>
      </c>
      <c r="I874" s="21">
        <v>108844601</v>
      </c>
      <c r="J874" s="2">
        <f>J873-$J$1*J873*_xlfn.XLOOKUP(A874,'BBG Data'!A:A,'BBG Data'!F:F)</f>
        <v>14107890752.4135</v>
      </c>
      <c r="K874" s="2">
        <f>K873-K873*L874/360*_xlfn.XLOOKUP(A874,'BBG Data'!A:A,'BBG Data'!J:J)</f>
        <v>3063620934.5426159</v>
      </c>
      <c r="L874" s="2">
        <v>90</v>
      </c>
      <c r="M874" s="2">
        <f>M873-M873*$M$1*_xlfn.XLOOKUP(A874,'BBG Data'!A:A,'BBG Data'!F:F)</f>
        <v>6512227652.2310257</v>
      </c>
      <c r="N874" s="2">
        <f>N873-N873*O874/360*_xlfn.XLOOKUP('Tether Assets'!A874,'BBG Data'!A:A,'BBG Data'!V:V)</f>
        <v>94535764458.925186</v>
      </c>
      <c r="O874">
        <v>90</v>
      </c>
      <c r="P874" s="2">
        <f>P873-P873*Q874/360*_xlfn.XLOOKUP(A874,'BBG Data'!A:A,'BBG Data'!AI:AI)</f>
        <v>64738619.108796664</v>
      </c>
      <c r="Q874" s="2">
        <v>300</v>
      </c>
      <c r="R874" s="21">
        <v>8194007406</v>
      </c>
      <c r="S874" s="2">
        <f>S873-S873*T874/360*_xlfn.XLOOKUP('Tether Assets'!A874,'BBG Data'!A:A,'BBG Data'!AB:AB)</f>
        <v>15066206.193655338</v>
      </c>
      <c r="T874" s="2">
        <v>150</v>
      </c>
      <c r="U874" s="21">
        <f t="shared" si="79"/>
        <v>3984793433</v>
      </c>
      <c r="V874" s="2">
        <f t="shared" si="82"/>
        <v>144532978383.55792</v>
      </c>
      <c r="W874" s="25">
        <f t="shared" si="83"/>
        <v>9.8363262920421468E-2</v>
      </c>
      <c r="X874" s="2">
        <f t="shared" si="84"/>
        <v>0.65407746741403605</v>
      </c>
      <c r="Y874" s="13">
        <f>USDT_FinalReserves!G873/USDT_FinalReserves!$F873</f>
        <v>4.9106521425164494E-2</v>
      </c>
      <c r="Z874" s="2">
        <v>149337150044.47083</v>
      </c>
      <c r="AA874" s="2">
        <v>142003722086.23901</v>
      </c>
    </row>
    <row r="875" spans="1:27" s="2" customFormat="1" x14ac:dyDescent="0.3">
      <c r="A875" s="1">
        <v>45706</v>
      </c>
      <c r="B875">
        <v>0</v>
      </c>
      <c r="C875" s="20">
        <v>83758.253496354417</v>
      </c>
      <c r="D875" s="20">
        <f>_xlfn.XLOOKUP(A875,'BBG Data'!A:A,'BBG Data'!B:B)</f>
        <v>95008.45</v>
      </c>
      <c r="E875" s="21">
        <f t="shared" si="80"/>
        <v>7957741839.3957138</v>
      </c>
      <c r="F875" s="21">
        <v>2026624.2107068014</v>
      </c>
      <c r="G875">
        <f>_xlfn.XLOOKUP(A875,'BBG Data'!A:A,'BBG Data'!C:C)</f>
        <v>2936.02</v>
      </c>
      <c r="H875" s="2">
        <f t="shared" si="81"/>
        <v>5950209215.1193829</v>
      </c>
      <c r="I875" s="21">
        <v>108844601</v>
      </c>
      <c r="J875" s="2">
        <f>J874-$J$1*J874*_xlfn.XLOOKUP(A875,'BBG Data'!A:A,'BBG Data'!F:F)</f>
        <v>14106323208.996565</v>
      </c>
      <c r="K875" s="2">
        <f>K874-K874*L875/360*_xlfn.XLOOKUP(A875,'BBG Data'!A:A,'BBG Data'!J:J)</f>
        <v>3064440453.1426058</v>
      </c>
      <c r="L875" s="2">
        <v>90</v>
      </c>
      <c r="M875" s="2">
        <f>M874-M874*$M$1*_xlfn.XLOOKUP(A875,'BBG Data'!A:A,'BBG Data'!F:F)</f>
        <v>6510780490.53053</v>
      </c>
      <c r="N875" s="2">
        <f>N874-N874*O875/360*_xlfn.XLOOKUP('Tether Assets'!A875,'BBG Data'!A:A,'BBG Data'!V:V)</f>
        <v>94512130517.81044</v>
      </c>
      <c r="O875">
        <v>90</v>
      </c>
      <c r="P875" s="2">
        <f>P874-P874*Q875/360*_xlfn.XLOOKUP(A875,'BBG Data'!A:A,'BBG Data'!AI:AI)</f>
        <v>63821488.671422027</v>
      </c>
      <c r="Q875" s="2">
        <v>300</v>
      </c>
      <c r="R875" s="21">
        <v>8194007406</v>
      </c>
      <c r="S875" s="2">
        <f>S874-S874*T875/360*_xlfn.XLOOKUP('Tether Assets'!A875,'BBG Data'!A:A,'BBG Data'!AB:AB)</f>
        <v>14926216.027772628</v>
      </c>
      <c r="T875" s="2">
        <v>150</v>
      </c>
      <c r="U875" s="21">
        <f t="shared" si="79"/>
        <v>3984793433</v>
      </c>
      <c r="V875" s="2">
        <f t="shared" si="82"/>
        <v>144468018869.69446</v>
      </c>
      <c r="W875" s="25">
        <f t="shared" si="83"/>
        <v>9.8396641147396033E-2</v>
      </c>
      <c r="X875" s="2">
        <f t="shared" si="84"/>
        <v>0.65420797805123476</v>
      </c>
      <c r="Y875" s="13">
        <f>USDT_FinalReserves!G874/USDT_FinalReserves!$F874</f>
        <v>4.8916577330622588E-2</v>
      </c>
      <c r="Z875" s="2">
        <v>149291350298.65735</v>
      </c>
      <c r="AA875" s="2">
        <v>141988528416.98001</v>
      </c>
    </row>
    <row r="876" spans="1:27" s="2" customFormat="1" x14ac:dyDescent="0.3">
      <c r="A876" s="1">
        <v>45707</v>
      </c>
      <c r="B876">
        <v>0</v>
      </c>
      <c r="C876" s="20">
        <v>83758.253496354417</v>
      </c>
      <c r="D876" s="20">
        <f>_xlfn.XLOOKUP(A876,'BBG Data'!A:A,'BBG Data'!B:B)</f>
        <v>96315.42</v>
      </c>
      <c r="E876" s="21">
        <f t="shared" si="80"/>
        <v>8067211363.967844</v>
      </c>
      <c r="F876" s="21">
        <v>2026624.2107068014</v>
      </c>
      <c r="G876">
        <f>_xlfn.XLOOKUP(A876,'BBG Data'!A:A,'BBG Data'!C:C)</f>
        <v>2933.39</v>
      </c>
      <c r="H876" s="2">
        <f t="shared" si="81"/>
        <v>5944879193.4452238</v>
      </c>
      <c r="I876" s="21">
        <v>108844601</v>
      </c>
      <c r="J876" s="2">
        <f>J875-$J$1*J875*_xlfn.XLOOKUP(A876,'BBG Data'!A:A,'BBG Data'!F:F)</f>
        <v>14107106893.619287</v>
      </c>
      <c r="K876" s="2">
        <f>K875-K875*L876/360*_xlfn.XLOOKUP(A876,'BBG Data'!A:A,'BBG Data'!J:J)</f>
        <v>3058227300.1238594</v>
      </c>
      <c r="L876" s="2">
        <v>90</v>
      </c>
      <c r="M876" s="2">
        <f>M875-M875*$M$1*_xlfn.XLOOKUP(A876,'BBG Data'!A:A,'BBG Data'!F:F)</f>
        <v>6511503910.5850334</v>
      </c>
      <c r="N876" s="2">
        <f>N875-N875*O876/360*_xlfn.XLOOKUP('Tether Assets'!A876,'BBG Data'!A:A,'BBG Data'!V:V)</f>
        <v>94346734289.404282</v>
      </c>
      <c r="O876">
        <v>90</v>
      </c>
      <c r="P876" s="2">
        <f>P875-P875*Q876/360*_xlfn.XLOOKUP(A876,'BBG Data'!A:A,'BBG Data'!AI:AI)</f>
        <v>64645849.56676124</v>
      </c>
      <c r="Q876" s="2">
        <v>300</v>
      </c>
      <c r="R876" s="21">
        <v>8194007406</v>
      </c>
      <c r="S876" s="2">
        <f>S875-S875*T876/360*_xlfn.XLOOKUP('Tether Assets'!A876,'BBG Data'!A:A,'BBG Data'!AB:AB)</f>
        <v>15061173.897690406</v>
      </c>
      <c r="T876" s="2">
        <v>150</v>
      </c>
      <c r="U876" s="21">
        <f t="shared" si="79"/>
        <v>3984793433</v>
      </c>
      <c r="V876" s="2">
        <f t="shared" si="82"/>
        <v>144403015414.60999</v>
      </c>
      <c r="W876" s="25">
        <f t="shared" si="83"/>
        <v>9.844636175915332E-2</v>
      </c>
      <c r="X876" s="2">
        <f t="shared" si="84"/>
        <v>0.65335709242993234</v>
      </c>
      <c r="Y876" s="13">
        <f>USDT_FinalReserves!G875/USDT_FinalReserves!$F875</f>
        <v>4.8916095628125031E-2</v>
      </c>
      <c r="Z876" s="2">
        <v>148965194595.77203</v>
      </c>
      <c r="AA876" s="2">
        <v>141678398891.66299</v>
      </c>
    </row>
    <row r="877" spans="1:27" s="2" customFormat="1" x14ac:dyDescent="0.3">
      <c r="A877" s="1">
        <v>45708</v>
      </c>
      <c r="B877">
        <v>0</v>
      </c>
      <c r="C877" s="20">
        <v>83758.253496354417</v>
      </c>
      <c r="D877" s="20">
        <f>_xlfn.XLOOKUP(A877,'BBG Data'!A:A,'BBG Data'!B:B)</f>
        <v>98131.18</v>
      </c>
      <c r="E877" s="21">
        <f t="shared" si="80"/>
        <v>8219296250.3363838</v>
      </c>
      <c r="F877" s="21">
        <v>2026624.2107068014</v>
      </c>
      <c r="G877">
        <f>_xlfn.XLOOKUP(A877,'BBG Data'!A:A,'BBG Data'!C:C)</f>
        <v>2938.98</v>
      </c>
      <c r="H877" s="2">
        <f t="shared" si="81"/>
        <v>5956208022.7830753</v>
      </c>
      <c r="I877" s="21">
        <v>108844601</v>
      </c>
      <c r="J877" s="2">
        <f>J876-$J$1*J876*_xlfn.XLOOKUP(A877,'BBG Data'!A:A,'BBG Data'!F:F)</f>
        <v>14107890621.780045</v>
      </c>
      <c r="K877" s="2">
        <f>K876-K876*L877/360*_xlfn.XLOOKUP(A877,'BBG Data'!A:A,'BBG Data'!J:J)</f>
        <v>3059328261.9519038</v>
      </c>
      <c r="L877" s="2">
        <v>90</v>
      </c>
      <c r="M877" s="2">
        <f>M876-M876*$M$1*_xlfn.XLOOKUP(A877,'BBG Data'!A:A,'BBG Data'!F:F)</f>
        <v>6512227411.0195427</v>
      </c>
      <c r="N877" s="2">
        <f>N876-N876*O877/360*_xlfn.XLOOKUP('Tether Assets'!A877,'BBG Data'!A:A,'BBG Data'!V:V)</f>
        <v>94606187808.700119</v>
      </c>
      <c r="O877">
        <v>90</v>
      </c>
      <c r="P877" s="2">
        <f>P876-P876*Q877/360*_xlfn.XLOOKUP(A877,'BBG Data'!A:A,'BBG Data'!AI:AI)</f>
        <v>65238436.521123223</v>
      </c>
      <c r="Q877" s="2">
        <v>300</v>
      </c>
      <c r="R877" s="21">
        <v>8194007406</v>
      </c>
      <c r="S877" s="2">
        <f>S876-S876*T877/360*_xlfn.XLOOKUP('Tether Assets'!A877,'BBG Data'!A:A,'BBG Data'!AB:AB)</f>
        <v>14988378.223851565</v>
      </c>
      <c r="T877" s="2">
        <v>150</v>
      </c>
      <c r="U877" s="21">
        <f t="shared" si="79"/>
        <v>3984793433</v>
      </c>
      <c r="V877" s="2">
        <f t="shared" si="82"/>
        <v>144829010631.31607</v>
      </c>
      <c r="W877" s="25">
        <f t="shared" si="83"/>
        <v>9.8162206320464851E-2</v>
      </c>
      <c r="X877" s="2">
        <f t="shared" si="84"/>
        <v>0.65322677684745312</v>
      </c>
      <c r="Y877" s="13">
        <f>USDT_FinalReserves!G876/USDT_FinalReserves!$F876</f>
        <v>5.2140264005377836E-2</v>
      </c>
      <c r="Z877" s="2">
        <v>149563527112.90009</v>
      </c>
      <c r="AA877" s="2">
        <v>141765245323.65799</v>
      </c>
    </row>
    <row r="878" spans="1:27" s="2" customFormat="1" x14ac:dyDescent="0.3">
      <c r="A878" s="1">
        <v>45709</v>
      </c>
      <c r="B878">
        <v>0</v>
      </c>
      <c r="C878" s="20">
        <v>83758.253496354417</v>
      </c>
      <c r="D878" s="20">
        <f>_xlfn.XLOOKUP(A878,'BBG Data'!A:A,'BBG Data'!B:B)</f>
        <v>95325.37</v>
      </c>
      <c r="E878" s="21">
        <f t="shared" si="80"/>
        <v>7984286505.0937777</v>
      </c>
      <c r="F878" s="21">
        <v>2026624.2107068014</v>
      </c>
      <c r="G878">
        <f>_xlfn.XLOOKUP(A878,'BBG Data'!A:A,'BBG Data'!C:C)</f>
        <v>2936.05</v>
      </c>
      <c r="H878" s="2">
        <f t="shared" si="81"/>
        <v>5950270013.845705</v>
      </c>
      <c r="I878" s="21">
        <v>108844601</v>
      </c>
      <c r="J878" s="2">
        <f>J877-$J$1*J877*_xlfn.XLOOKUP(A878,'BBG Data'!A:A,'BBG Data'!F:F)</f>
        <v>14107498735.92944</v>
      </c>
      <c r="K878" s="2">
        <f>K877-K877*L878/360*_xlfn.XLOOKUP(A878,'BBG Data'!A:A,'BBG Data'!J:J)</f>
        <v>3064727976.334249</v>
      </c>
      <c r="L878" s="2">
        <v>90</v>
      </c>
      <c r="M878" s="2">
        <f>M877-M877*$M$1*_xlfn.XLOOKUP(A878,'BBG Data'!A:A,'BBG Data'!F:F)</f>
        <v>6511865620.6078196</v>
      </c>
      <c r="N878" s="2">
        <f>N877-N877*O878/360*_xlfn.XLOOKUP('Tether Assets'!A878,'BBG Data'!A:A,'BBG Data'!V:V)</f>
        <v>94842703278.221878</v>
      </c>
      <c r="O878">
        <v>90</v>
      </c>
      <c r="P878" s="2">
        <f>P877-P877*Q878/360*_xlfn.XLOOKUP(A878,'BBG Data'!A:A,'BBG Data'!AI:AI)</f>
        <v>67114041.571105495</v>
      </c>
      <c r="Q878" s="2">
        <v>300</v>
      </c>
      <c r="R878" s="21">
        <v>8194007406</v>
      </c>
      <c r="S878" s="2">
        <f>S877-S877*T878/360*_xlfn.XLOOKUP('Tether Assets'!A878,'BBG Data'!A:A,'BBG Data'!AB:AB)</f>
        <v>15113281.375716997</v>
      </c>
      <c r="T878" s="2">
        <v>150</v>
      </c>
      <c r="U878" s="21">
        <f t="shared" si="79"/>
        <v>3984793433</v>
      </c>
      <c r="V878" s="2">
        <f t="shared" si="82"/>
        <v>144831224892.97968</v>
      </c>
      <c r="W878" s="25">
        <f t="shared" si="83"/>
        <v>9.815799975063623E-2</v>
      </c>
      <c r="X878" s="2">
        <f t="shared" si="84"/>
        <v>0.65484983192197754</v>
      </c>
      <c r="Y878" s="13">
        <f>USDT_FinalReserves!G877/USDT_FinalReserves!$F877</f>
        <v>4.9358570457631423E-2</v>
      </c>
      <c r="Z878" s="2">
        <v>149164738926.58084</v>
      </c>
      <c r="AA878" s="2">
        <v>141802180650.479</v>
      </c>
    </row>
    <row r="879" spans="1:27" s="2" customFormat="1" x14ac:dyDescent="0.3">
      <c r="A879" s="1">
        <v>45710</v>
      </c>
      <c r="B879">
        <v>0</v>
      </c>
      <c r="C879" s="20">
        <v>83758.253496354417</v>
      </c>
      <c r="D879" s="20">
        <f>_xlfn.XLOOKUP(A879,'BBG Data'!A:A,'BBG Data'!B:B)</f>
        <v>96672.17</v>
      </c>
      <c r="E879" s="21">
        <f t="shared" si="80"/>
        <v>8097092120.902668</v>
      </c>
      <c r="F879" s="21">
        <v>2026624.2107068014</v>
      </c>
      <c r="G879">
        <f>_xlfn.XLOOKUP(A879,'BBG Data'!A:A,'BBG Data'!C:C)</f>
        <v>2936.05</v>
      </c>
      <c r="H879" s="2">
        <f t="shared" si="81"/>
        <v>5950270013.845705</v>
      </c>
      <c r="I879" s="21">
        <v>108844601</v>
      </c>
      <c r="J879" s="2">
        <f>J878-$J$1*J878*_xlfn.XLOOKUP(A879,'BBG Data'!A:A,'BBG Data'!F:F)</f>
        <v>14107498735.92944</v>
      </c>
      <c r="K879" s="2">
        <f>K878-K878*L879/360*_xlfn.XLOOKUP(A879,'BBG Data'!A:A,'BBG Data'!J:J)</f>
        <v>3064727976.334249</v>
      </c>
      <c r="L879" s="2">
        <v>90</v>
      </c>
      <c r="M879" s="2">
        <f>M878-M878*$M$1*_xlfn.XLOOKUP(A879,'BBG Data'!A:A,'BBG Data'!F:F)</f>
        <v>6511865620.6078196</v>
      </c>
      <c r="N879" s="2">
        <f>N878-N878*O879/360*_xlfn.XLOOKUP('Tether Assets'!A879,'BBG Data'!A:A,'BBG Data'!V:V)</f>
        <v>94842703278.221878</v>
      </c>
      <c r="O879">
        <v>90</v>
      </c>
      <c r="P879" s="2">
        <f>P878-P878*Q879/360*_xlfn.XLOOKUP(A879,'BBG Data'!A:A,'BBG Data'!AI:AI)</f>
        <v>67114041.571105495</v>
      </c>
      <c r="Q879" s="2">
        <v>300</v>
      </c>
      <c r="R879" s="21">
        <v>8194007406</v>
      </c>
      <c r="S879" s="2">
        <f>S878-S878*T879/360*_xlfn.XLOOKUP('Tether Assets'!A879,'BBG Data'!A:A,'BBG Data'!AB:AB)</f>
        <v>15113281.375716997</v>
      </c>
      <c r="T879" s="2">
        <v>150</v>
      </c>
      <c r="U879" s="21">
        <f t="shared" si="79"/>
        <v>3984793433</v>
      </c>
      <c r="V879" s="2">
        <f t="shared" si="82"/>
        <v>144944030508.78857</v>
      </c>
      <c r="W879" s="25">
        <f t="shared" si="83"/>
        <v>9.8081606307114821E-2</v>
      </c>
      <c r="X879" s="2">
        <f t="shared" si="84"/>
        <v>0.65434018182950393</v>
      </c>
      <c r="Y879" s="13">
        <f>USDT_FinalReserves!G878/USDT_FinalReserves!$F878</f>
        <v>5.0083903473749761E-2</v>
      </c>
      <c r="Z879" s="2">
        <v>149622252823.11383</v>
      </c>
      <c r="AA879" s="2">
        <v>142128586355.19601</v>
      </c>
    </row>
    <row r="880" spans="1:27" s="2" customFormat="1" x14ac:dyDescent="0.3">
      <c r="A880" s="1">
        <v>45711</v>
      </c>
      <c r="B880">
        <v>0</v>
      </c>
      <c r="C880" s="20">
        <v>83758.253496354417</v>
      </c>
      <c r="D880" s="20">
        <f>_xlfn.XLOOKUP(A880,'BBG Data'!A:A,'BBG Data'!B:B)</f>
        <v>95769.24</v>
      </c>
      <c r="E880" s="21">
        <f t="shared" si="80"/>
        <v>8021464281.0732059</v>
      </c>
      <c r="F880" s="21">
        <v>2026624.2107068014</v>
      </c>
      <c r="G880">
        <f>_xlfn.XLOOKUP(A880,'BBG Data'!A:A,'BBG Data'!C:C)</f>
        <v>2936.05</v>
      </c>
      <c r="H880" s="2">
        <f t="shared" si="81"/>
        <v>5950270013.845705</v>
      </c>
      <c r="I880" s="21">
        <v>108844601</v>
      </c>
      <c r="J880" s="2">
        <f>J879-$J$1*J879*_xlfn.XLOOKUP(A880,'BBG Data'!A:A,'BBG Data'!F:F)</f>
        <v>14107498735.92944</v>
      </c>
      <c r="K880" s="2">
        <f>K879-K879*L880/360*_xlfn.XLOOKUP(A880,'BBG Data'!A:A,'BBG Data'!J:J)</f>
        <v>3064727976.334249</v>
      </c>
      <c r="L880" s="2">
        <v>90</v>
      </c>
      <c r="M880" s="2">
        <f>M879-M879*$M$1*_xlfn.XLOOKUP(A880,'BBG Data'!A:A,'BBG Data'!F:F)</f>
        <v>6511865620.6078196</v>
      </c>
      <c r="N880" s="2">
        <f>N879-N879*O880/360*_xlfn.XLOOKUP('Tether Assets'!A880,'BBG Data'!A:A,'BBG Data'!V:V)</f>
        <v>94842703278.221878</v>
      </c>
      <c r="O880">
        <v>90</v>
      </c>
      <c r="P880" s="2">
        <f>P879-P879*Q880/360*_xlfn.XLOOKUP(A880,'BBG Data'!A:A,'BBG Data'!AI:AI)</f>
        <v>67114041.571105495</v>
      </c>
      <c r="Q880" s="2">
        <v>300</v>
      </c>
      <c r="R880" s="21">
        <v>8194007406</v>
      </c>
      <c r="S880" s="2">
        <f>S879-S879*T880/360*_xlfn.XLOOKUP('Tether Assets'!A880,'BBG Data'!A:A,'BBG Data'!AB:AB)</f>
        <v>15113281.375716997</v>
      </c>
      <c r="T880" s="2">
        <v>150</v>
      </c>
      <c r="U880" s="21">
        <f t="shared" si="79"/>
        <v>3984793433</v>
      </c>
      <c r="V880" s="2">
        <f t="shared" si="82"/>
        <v>144868402668.95911</v>
      </c>
      <c r="W880" s="25">
        <f t="shared" si="83"/>
        <v>9.8132809329135859E-2</v>
      </c>
      <c r="X880" s="2">
        <f t="shared" si="84"/>
        <v>0.65468177691548324</v>
      </c>
      <c r="Y880" s="13">
        <f>USDT_FinalReserves!G879/USDT_FinalReserves!$F879</f>
        <v>4.8847751003584919E-2</v>
      </c>
      <c r="Z880" s="2">
        <v>149816854458.67361</v>
      </c>
      <c r="AA880" s="2">
        <v>142498638055.936</v>
      </c>
    </row>
    <row r="881" spans="1:27" s="2" customFormat="1" x14ac:dyDescent="0.3">
      <c r="A881" s="1">
        <v>45712</v>
      </c>
      <c r="B881">
        <v>0</v>
      </c>
      <c r="C881" s="20">
        <v>83758.253496354417</v>
      </c>
      <c r="D881" s="20">
        <f>_xlfn.XLOOKUP(A881,'BBG Data'!A:A,'BBG Data'!B:B)</f>
        <v>93957.79</v>
      </c>
      <c r="E881" s="21">
        <f t="shared" si="80"/>
        <v>7869740392.7772331</v>
      </c>
      <c r="F881" s="21">
        <v>2026624.2107068014</v>
      </c>
      <c r="G881">
        <f>_xlfn.XLOOKUP(A881,'BBG Data'!A:A,'BBG Data'!C:C)</f>
        <v>2951.73</v>
      </c>
      <c r="H881" s="2">
        <f t="shared" si="81"/>
        <v>5982047481.4695873</v>
      </c>
      <c r="I881" s="21">
        <v>108844601</v>
      </c>
      <c r="J881" s="2">
        <f>J880-$J$1*J880*_xlfn.XLOOKUP(A881,'BBG Data'!A:A,'BBG Data'!F:F)</f>
        <v>14107498735.92944</v>
      </c>
      <c r="K881" s="2">
        <f>K880-K880*L881/360*_xlfn.XLOOKUP(A881,'BBG Data'!A:A,'BBG Data'!J:J)</f>
        <v>3067401951.4936008</v>
      </c>
      <c r="L881" s="2">
        <v>90</v>
      </c>
      <c r="M881" s="2">
        <f>M880-M880*$M$1*_xlfn.XLOOKUP(A881,'BBG Data'!A:A,'BBG Data'!F:F)</f>
        <v>6511865620.6078196</v>
      </c>
      <c r="N881" s="2">
        <f>N880-N880*O881/360*_xlfn.XLOOKUP('Tether Assets'!A881,'BBG Data'!A:A,'BBG Data'!V:V)</f>
        <v>95079810036.417435</v>
      </c>
      <c r="O881">
        <v>90</v>
      </c>
      <c r="P881" s="2">
        <f>P880-P880*Q881/360*_xlfn.XLOOKUP(A881,'BBG Data'!A:A,'BBG Data'!AI:AI)</f>
        <v>67393683.410985142</v>
      </c>
      <c r="Q881" s="2">
        <v>300</v>
      </c>
      <c r="R881" s="21">
        <v>8194007406</v>
      </c>
      <c r="S881" s="2">
        <f>S880-S880*T881/360*_xlfn.XLOOKUP('Tether Assets'!A881,'BBG Data'!A:A,'BBG Data'!AB:AB)</f>
        <v>15193255.822996831</v>
      </c>
      <c r="T881" s="2">
        <v>150</v>
      </c>
      <c r="U881" s="21">
        <f t="shared" si="79"/>
        <v>3984793433</v>
      </c>
      <c r="V881" s="2">
        <f t="shared" si="82"/>
        <v>144988596597.92911</v>
      </c>
      <c r="W881" s="25">
        <f t="shared" si="83"/>
        <v>9.8051458325050744E-2</v>
      </c>
      <c r="X881" s="2">
        <f t="shared" si="84"/>
        <v>0.6557744006591445</v>
      </c>
      <c r="Y881" s="13">
        <f>USDT_FinalReserves!G880/USDT_FinalReserves!$F880</f>
        <v>5.013211947932239E-2</v>
      </c>
      <c r="Z881" s="2">
        <v>150008636683.98163</v>
      </c>
      <c r="AA881" s="2">
        <v>142488385786.81</v>
      </c>
    </row>
    <row r="882" spans="1:27" s="2" customFormat="1" x14ac:dyDescent="0.3">
      <c r="A882" s="1">
        <v>45713</v>
      </c>
      <c r="B882">
        <v>0</v>
      </c>
      <c r="C882" s="20">
        <v>83758.253496354417</v>
      </c>
      <c r="D882" s="20">
        <f>_xlfn.XLOOKUP(A882,'BBG Data'!A:A,'BBG Data'!B:B)</f>
        <v>88701.92</v>
      </c>
      <c r="E882" s="21">
        <f t="shared" si="80"/>
        <v>7429517900.9733496</v>
      </c>
      <c r="F882" s="21">
        <v>2026624.2107068014</v>
      </c>
      <c r="G882">
        <f>_xlfn.XLOOKUP(A882,'BBG Data'!A:A,'BBG Data'!C:C)</f>
        <v>2914.98</v>
      </c>
      <c r="H882" s="2">
        <f t="shared" si="81"/>
        <v>5907569041.7261124</v>
      </c>
      <c r="I882" s="21">
        <v>108844601</v>
      </c>
      <c r="J882" s="2">
        <f>J881-$J$1*J881*_xlfn.XLOOKUP(A882,'BBG Data'!A:A,'BBG Data'!F:F)</f>
        <v>14107890610.894327</v>
      </c>
      <c r="K882" s="2">
        <f>K881-K881*L882/360*_xlfn.XLOOKUP(A882,'BBG Data'!A:A,'BBG Data'!J:J)</f>
        <v>3067033863.2594213</v>
      </c>
      <c r="L882" s="2">
        <v>90</v>
      </c>
      <c r="M882" s="2">
        <f>M881-M881*$M$1*_xlfn.XLOOKUP(A882,'BBG Data'!A:A,'BBG Data'!F:F)</f>
        <v>6512227390.9200754</v>
      </c>
      <c r="N882" s="2">
        <f>N881-N881*O882/360*_xlfn.XLOOKUP('Tether Assets'!A882,'BBG Data'!A:A,'BBG Data'!V:V)</f>
        <v>95198659798.962952</v>
      </c>
      <c r="O882">
        <v>90</v>
      </c>
      <c r="P882" s="2">
        <f>P881-P881*Q882/360*_xlfn.XLOOKUP(A882,'BBG Data'!A:A,'BBG Data'!AI:AI)</f>
        <v>68769637.780626073</v>
      </c>
      <c r="Q882" s="2">
        <v>300</v>
      </c>
      <c r="R882" s="21">
        <v>8194007406</v>
      </c>
      <c r="S882" s="2">
        <f>S881-S881*T882/360*_xlfn.XLOOKUP('Tether Assets'!A882,'BBG Data'!A:A,'BBG Data'!AB:AB)</f>
        <v>15361647.741701713</v>
      </c>
      <c r="T882" s="2">
        <v>150</v>
      </c>
      <c r="U882" s="21">
        <f t="shared" si="79"/>
        <v>3984793433</v>
      </c>
      <c r="V882" s="2">
        <f t="shared" si="82"/>
        <v>144594675332.25858</v>
      </c>
      <c r="W882" s="25">
        <f t="shared" si="83"/>
        <v>9.8321291425332469E-2</v>
      </c>
      <c r="X882" s="2">
        <f t="shared" si="84"/>
        <v>0.65838288706143289</v>
      </c>
      <c r="Y882" s="13">
        <f>USDT_FinalReserves!G881/USDT_FinalReserves!$F881</f>
        <v>4.6754151155322846E-2</v>
      </c>
      <c r="Z882" s="2">
        <v>149357944245.31052</v>
      </c>
      <c r="AA882" s="2">
        <v>142374840343.81699</v>
      </c>
    </row>
    <row r="883" spans="1:27" s="2" customFormat="1" x14ac:dyDescent="0.3">
      <c r="A883" s="1">
        <v>45714</v>
      </c>
      <c r="B883">
        <v>0</v>
      </c>
      <c r="C883" s="20">
        <v>83758.253496354417</v>
      </c>
      <c r="D883" s="20">
        <f>_xlfn.XLOOKUP(A883,'BBG Data'!A:A,'BBG Data'!B:B)</f>
        <v>84470.18</v>
      </c>
      <c r="E883" s="21">
        <f t="shared" si="80"/>
        <v>7075074749.3226862</v>
      </c>
      <c r="F883" s="21">
        <v>2026624.2107068014</v>
      </c>
      <c r="G883">
        <f>_xlfn.XLOOKUP(A883,'BBG Data'!A:A,'BBG Data'!C:C)</f>
        <v>2916.39</v>
      </c>
      <c r="H883" s="2">
        <f t="shared" si="81"/>
        <v>5910426581.8632078</v>
      </c>
      <c r="I883" s="21">
        <v>108844601</v>
      </c>
      <c r="J883" s="2">
        <f>J882-$J$1*J882*_xlfn.XLOOKUP(A883,'BBG Data'!A:A,'BBG Data'!F:F)</f>
        <v>14107890610.894327</v>
      </c>
      <c r="K883" s="2">
        <f>K882-K882*L883/360*_xlfn.XLOOKUP(A883,'BBG Data'!A:A,'BBG Data'!J:J)</f>
        <v>3071082347.9589238</v>
      </c>
      <c r="L883" s="2">
        <v>90</v>
      </c>
      <c r="M883" s="2">
        <f>M882-M882*$M$1*_xlfn.XLOOKUP(A883,'BBG Data'!A:A,'BBG Data'!F:F)</f>
        <v>6512227390.9200754</v>
      </c>
      <c r="N883" s="2">
        <f>N882-N882*O883/360*_xlfn.XLOOKUP('Tether Assets'!A883,'BBG Data'!A:A,'BBG Data'!V:V)</f>
        <v>94889264154.616318</v>
      </c>
      <c r="O883">
        <v>90</v>
      </c>
      <c r="P883" s="2">
        <f>P882-P882*Q883/360*_xlfn.XLOOKUP(A883,'BBG Data'!A:A,'BBG Data'!AI:AI)</f>
        <v>68769637.780626073</v>
      </c>
      <c r="Q883" s="2">
        <v>300</v>
      </c>
      <c r="R883" s="21">
        <v>8194007406</v>
      </c>
      <c r="S883" s="2">
        <f>S882-S882*T883/360*_xlfn.XLOOKUP('Tether Assets'!A883,'BBG Data'!A:A,'BBG Data'!AB:AB)</f>
        <v>15464698.795302294</v>
      </c>
      <c r="T883" s="2">
        <v>150</v>
      </c>
      <c r="U883" s="21">
        <f t="shared" si="79"/>
        <v>3984793433</v>
      </c>
      <c r="V883" s="2">
        <f t="shared" si="82"/>
        <v>143937845612.15146</v>
      </c>
      <c r="W883" s="25">
        <f t="shared" si="83"/>
        <v>9.8769959710263491E-2</v>
      </c>
      <c r="X883" s="2">
        <f t="shared" si="84"/>
        <v>0.65923776857339333</v>
      </c>
      <c r="Y883" s="13">
        <f>USDT_FinalReserves!G882/USDT_FinalReserves!$F882</f>
        <v>4.5005920156182114E-2</v>
      </c>
      <c r="Z883" s="2">
        <v>148890593343.186</v>
      </c>
      <c r="AA883" s="2">
        <v>142189635187.17599</v>
      </c>
    </row>
    <row r="884" spans="1:27" s="2" customFormat="1" x14ac:dyDescent="0.3">
      <c r="A884" s="1">
        <v>45715</v>
      </c>
      <c r="B884">
        <v>0</v>
      </c>
      <c r="C884" s="20">
        <v>83758.253496354417</v>
      </c>
      <c r="D884" s="20">
        <f>_xlfn.XLOOKUP(A884,'BBG Data'!A:A,'BBG Data'!B:B)</f>
        <v>84285.18</v>
      </c>
      <c r="E884" s="21">
        <f t="shared" si="80"/>
        <v>7059579472.4258604</v>
      </c>
      <c r="F884" s="21">
        <v>2026624.2107068014</v>
      </c>
      <c r="G884">
        <f>_xlfn.XLOOKUP(A884,'BBG Data'!A:A,'BBG Data'!C:C)</f>
        <v>2877.52</v>
      </c>
      <c r="H884" s="2">
        <f t="shared" si="81"/>
        <v>5831651698.7930355</v>
      </c>
      <c r="I884" s="21">
        <v>108844601</v>
      </c>
      <c r="J884" s="2">
        <f>J883-$J$1*J883*_xlfn.XLOOKUP(A884,'BBG Data'!A:A,'BBG Data'!F:F)</f>
        <v>14106714953.34342</v>
      </c>
      <c r="K884" s="2">
        <f>K883-K883*L884/360*_xlfn.XLOOKUP(A884,'BBG Data'!A:A,'BBG Data'!J:J)</f>
        <v>3067036196.9654884</v>
      </c>
      <c r="L884" s="2">
        <v>90</v>
      </c>
      <c r="M884" s="2">
        <f>M883-M883*$M$1*_xlfn.XLOOKUP(A884,'BBG Data'!A:A,'BBG Data'!F:F)</f>
        <v>6511142019.6882553</v>
      </c>
      <c r="N884" s="2">
        <f>N883-N883*O884/360*_xlfn.XLOOKUP('Tether Assets'!A884,'BBG Data'!A:A,'BBG Data'!V:V)</f>
        <v>94960431102.732285</v>
      </c>
      <c r="O884">
        <v>90</v>
      </c>
      <c r="P884" s="2">
        <f>P883-P883*Q884/360*_xlfn.XLOOKUP(A884,'BBG Data'!A:A,'BBG Data'!AI:AI)</f>
        <v>69056177.938045338</v>
      </c>
      <c r="Q884" s="2">
        <v>300</v>
      </c>
      <c r="R884" s="21">
        <v>8194007406</v>
      </c>
      <c r="S884" s="2">
        <f>S883-S883*T884/360*_xlfn.XLOOKUP('Tether Assets'!A884,'BBG Data'!A:A,'BBG Data'!AB:AB)</f>
        <v>15251414.824417083</v>
      </c>
      <c r="T884" s="2">
        <v>150</v>
      </c>
      <c r="U884" s="21">
        <f t="shared" si="79"/>
        <v>3984793433</v>
      </c>
      <c r="V884" s="2">
        <f t="shared" si="82"/>
        <v>143908508476.71082</v>
      </c>
      <c r="W884" s="25">
        <f t="shared" si="83"/>
        <v>9.8781925438716986E-2</v>
      </c>
      <c r="X884" s="2">
        <f t="shared" si="84"/>
        <v>0.6598666896620643</v>
      </c>
      <c r="Y884" s="13">
        <f>USDT_FinalReserves!G883/USDT_FinalReserves!$F883</f>
        <v>4.9150235917691326E-2</v>
      </c>
      <c r="Z884" s="2">
        <v>149232989253.46194</v>
      </c>
      <c r="AA884" s="2">
        <v>141898152624.952</v>
      </c>
    </row>
    <row r="885" spans="1:27" s="2" customFormat="1" x14ac:dyDescent="0.3">
      <c r="A885" s="1">
        <v>45716</v>
      </c>
      <c r="B885">
        <v>0</v>
      </c>
      <c r="C885" s="20">
        <v>83758.253496354417</v>
      </c>
      <c r="D885" s="20">
        <f>_xlfn.XLOOKUP(A885,'BBG Data'!A:A,'BBG Data'!B:B)</f>
        <v>84212.07</v>
      </c>
      <c r="E885" s="21">
        <f t="shared" si="80"/>
        <v>7053455906.512743</v>
      </c>
      <c r="F885" s="21">
        <v>2026624.2107068014</v>
      </c>
      <c r="G885">
        <f>_xlfn.XLOOKUP(A885,'BBG Data'!A:A,'BBG Data'!C:C)</f>
        <v>2857.83</v>
      </c>
      <c r="H885" s="2">
        <f t="shared" si="81"/>
        <v>5791747468.084218</v>
      </c>
      <c r="I885" s="21">
        <v>108844601</v>
      </c>
      <c r="J885" s="2">
        <f>J884-$J$1*J884*_xlfn.XLOOKUP(A885,'BBG Data'!A:A,'BBG Data'!F:F)</f>
        <v>14105539393.763975</v>
      </c>
      <c r="K885" s="2">
        <f>K884-K884*L885/360*_xlfn.XLOOKUP(A885,'BBG Data'!A:A,'BBG Data'!J:J)</f>
        <v>3068362690.120676</v>
      </c>
      <c r="L885" s="2">
        <v>90</v>
      </c>
      <c r="M885" s="2">
        <f>M884-M884*$M$1*_xlfn.XLOOKUP(A885,'BBG Data'!A:A,'BBG Data'!F:F)</f>
        <v>6510056829.3516407</v>
      </c>
      <c r="N885" s="2">
        <f>N884-N884*O885/360*_xlfn.XLOOKUP('Tether Assets'!A885,'BBG Data'!A:A,'BBG Data'!V:V)</f>
        <v>94984171210.50795</v>
      </c>
      <c r="O885">
        <v>90</v>
      </c>
      <c r="P885" s="2">
        <f>P884-P884*Q885/360*_xlfn.XLOOKUP(A885,'BBG Data'!A:A,'BBG Data'!AI:AI)</f>
        <v>70696262.164073929</v>
      </c>
      <c r="Q885" s="2">
        <v>300</v>
      </c>
      <c r="R885" s="21">
        <v>8194007406</v>
      </c>
      <c r="S885" s="2">
        <f>S884-S884*T885/360*_xlfn.XLOOKUP('Tether Assets'!A885,'BBG Data'!A:A,'BBG Data'!AB:AB)</f>
        <v>15143383.969410798</v>
      </c>
      <c r="T885" s="2">
        <v>150</v>
      </c>
      <c r="U885" s="21">
        <f t="shared" si="79"/>
        <v>3984793433</v>
      </c>
      <c r="V885" s="2">
        <f t="shared" si="82"/>
        <v>143886818584.4747</v>
      </c>
      <c r="W885" s="25">
        <f t="shared" si="83"/>
        <v>9.8788646066413882E-2</v>
      </c>
      <c r="X885" s="2">
        <f t="shared" si="84"/>
        <v>0.66013115131003863</v>
      </c>
      <c r="Y885" s="13">
        <f>USDT_FinalReserves!G884/USDT_FinalReserves!$F884</f>
        <v>4.9200731813844795E-2</v>
      </c>
      <c r="Z885" s="2">
        <v>149524662515.35251</v>
      </c>
      <c r="AA885" s="2">
        <v>142167939695.379</v>
      </c>
    </row>
    <row r="886" spans="1:27" s="2" customFormat="1" x14ac:dyDescent="0.3">
      <c r="A886" s="1">
        <v>45717</v>
      </c>
      <c r="B886">
        <v>0</v>
      </c>
      <c r="C886" s="20">
        <v>83758.253496354417</v>
      </c>
      <c r="D886" s="20">
        <f>_xlfn.XLOOKUP(A886,'BBG Data'!A:A,'BBG Data'!B:B)</f>
        <v>86047.76</v>
      </c>
      <c r="E886" s="21">
        <f t="shared" si="80"/>
        <v>7207210094.8734655</v>
      </c>
      <c r="F886" s="21">
        <v>2026624.2107068014</v>
      </c>
      <c r="G886">
        <f>_xlfn.XLOOKUP(A886,'BBG Data'!A:A,'BBG Data'!C:C)</f>
        <v>2857.83</v>
      </c>
      <c r="H886" s="2">
        <f t="shared" si="81"/>
        <v>5791747468.084218</v>
      </c>
      <c r="I886" s="21">
        <v>108844601</v>
      </c>
      <c r="J886" s="2">
        <f>J885-$J$1*J885*_xlfn.XLOOKUP(A886,'BBG Data'!A:A,'BBG Data'!F:F)</f>
        <v>14105539393.763975</v>
      </c>
      <c r="K886" s="2">
        <f>K885-K885*L886/360*_xlfn.XLOOKUP(A886,'BBG Data'!A:A,'BBG Data'!J:J)</f>
        <v>3068362690.120676</v>
      </c>
      <c r="L886" s="2">
        <v>90</v>
      </c>
      <c r="M886" s="2">
        <f>M885-M885*$M$1*_xlfn.XLOOKUP(A886,'BBG Data'!A:A,'BBG Data'!F:F)</f>
        <v>6510056829.3516407</v>
      </c>
      <c r="N886" s="2">
        <f>N885-N885*O886/360*_xlfn.XLOOKUP('Tether Assets'!A886,'BBG Data'!A:A,'BBG Data'!V:V)</f>
        <v>94984171210.50795</v>
      </c>
      <c r="O886">
        <v>90</v>
      </c>
      <c r="P886" s="2">
        <f>P885-P885*Q886/360*_xlfn.XLOOKUP(A886,'BBG Data'!A:A,'BBG Data'!AI:AI)</f>
        <v>70696262.164073929</v>
      </c>
      <c r="Q886" s="2">
        <v>300</v>
      </c>
      <c r="R886" s="21">
        <v>8194007406</v>
      </c>
      <c r="S886" s="2">
        <f>S885-S885*T886/360*_xlfn.XLOOKUP('Tether Assets'!A886,'BBG Data'!A:A,'BBG Data'!AB:AB)</f>
        <v>15143383.969410798</v>
      </c>
      <c r="T886" s="2">
        <v>150</v>
      </c>
      <c r="U886" s="21">
        <f t="shared" si="79"/>
        <v>3984793433</v>
      </c>
      <c r="V886" s="2">
        <f t="shared" si="82"/>
        <v>144040572772.83542</v>
      </c>
      <c r="W886" s="25">
        <f t="shared" si="83"/>
        <v>9.8683195443698371E-2</v>
      </c>
      <c r="X886" s="2">
        <f t="shared" si="84"/>
        <v>0.65942650311663431</v>
      </c>
      <c r="Y886" s="13">
        <f>USDT_FinalReserves!G885/USDT_FinalReserves!$F885</f>
        <v>5.0358801321409324E-2</v>
      </c>
      <c r="Z886" s="2">
        <v>149644150810.46207</v>
      </c>
      <c r="AA886" s="2">
        <v>142108250750.88699</v>
      </c>
    </row>
    <row r="887" spans="1:27" s="2" customFormat="1" x14ac:dyDescent="0.3">
      <c r="A887" s="1">
        <v>45718</v>
      </c>
      <c r="B887">
        <v>0</v>
      </c>
      <c r="C887" s="20">
        <v>83758.253496354417</v>
      </c>
      <c r="D887" s="20">
        <f>_xlfn.XLOOKUP(A887,'BBG Data'!A:A,'BBG Data'!B:B)</f>
        <v>94297.71</v>
      </c>
      <c r="E887" s="21">
        <f t="shared" si="80"/>
        <v>7898211498.3057156</v>
      </c>
      <c r="F887" s="21">
        <v>2026624.2107068014</v>
      </c>
      <c r="G887">
        <f>_xlfn.XLOOKUP(A887,'BBG Data'!A:A,'BBG Data'!C:C)</f>
        <v>2857.83</v>
      </c>
      <c r="H887" s="2">
        <f t="shared" si="81"/>
        <v>5791747468.084218</v>
      </c>
      <c r="I887" s="21">
        <v>108844601</v>
      </c>
      <c r="J887" s="2">
        <f>J886-$J$1*J886*_xlfn.XLOOKUP(A887,'BBG Data'!A:A,'BBG Data'!F:F)</f>
        <v>14105539393.763975</v>
      </c>
      <c r="K887" s="2">
        <f>K886-K886*L887/360*_xlfn.XLOOKUP(A887,'BBG Data'!A:A,'BBG Data'!J:J)</f>
        <v>3068362690.120676</v>
      </c>
      <c r="L887" s="2">
        <v>90</v>
      </c>
      <c r="M887" s="2">
        <f>M886-M886*$M$1*_xlfn.XLOOKUP(A887,'BBG Data'!A:A,'BBG Data'!F:F)</f>
        <v>6510056829.3516407</v>
      </c>
      <c r="N887" s="2">
        <f>N886-N886*O887/360*_xlfn.XLOOKUP('Tether Assets'!A887,'BBG Data'!A:A,'BBG Data'!V:V)</f>
        <v>94984171210.50795</v>
      </c>
      <c r="O887">
        <v>90</v>
      </c>
      <c r="P887" s="2">
        <f>P886-P886*Q887/360*_xlfn.XLOOKUP(A887,'BBG Data'!A:A,'BBG Data'!AI:AI)</f>
        <v>70696262.164073929</v>
      </c>
      <c r="Q887" s="2">
        <v>300</v>
      </c>
      <c r="R887" s="21">
        <v>8194007406</v>
      </c>
      <c r="S887" s="2">
        <f>S886-S886*T887/360*_xlfn.XLOOKUP('Tether Assets'!A887,'BBG Data'!A:A,'BBG Data'!AB:AB)</f>
        <v>15143383.969410798</v>
      </c>
      <c r="T887" s="2">
        <v>150</v>
      </c>
      <c r="U887" s="21">
        <f t="shared" si="79"/>
        <v>3984793433</v>
      </c>
      <c r="V887" s="2">
        <f t="shared" si="82"/>
        <v>144731574176.26767</v>
      </c>
      <c r="W887" s="25">
        <f t="shared" si="83"/>
        <v>9.8212045821130689E-2</v>
      </c>
      <c r="X887" s="2">
        <f t="shared" si="84"/>
        <v>0.6562781601119555</v>
      </c>
      <c r="Y887" s="13">
        <f>USDT_FinalReserves!G886/USDT_FinalReserves!$F886</f>
        <v>5.3882815123073489E-2</v>
      </c>
      <c r="Z887" s="2">
        <v>150230684084.42599</v>
      </c>
      <c r="AA887" s="2">
        <v>142135831908.09201</v>
      </c>
    </row>
    <row r="888" spans="1:27" s="2" customFormat="1" x14ac:dyDescent="0.3">
      <c r="A888" s="1">
        <v>45719</v>
      </c>
      <c r="B888">
        <v>0</v>
      </c>
      <c r="C888" s="20">
        <v>83758.253496354417</v>
      </c>
      <c r="D888" s="20">
        <f>_xlfn.XLOOKUP(A888,'BBG Data'!A:A,'BBG Data'!B:B)</f>
        <v>85314.51</v>
      </c>
      <c r="E888" s="21">
        <f t="shared" si="80"/>
        <v>7145794355.497263</v>
      </c>
      <c r="F888" s="21">
        <v>2026624.2107068014</v>
      </c>
      <c r="G888">
        <f>_xlfn.XLOOKUP(A888,'BBG Data'!A:A,'BBG Data'!C:C)</f>
        <v>2892.73</v>
      </c>
      <c r="H888" s="2">
        <f t="shared" si="81"/>
        <v>5862476653.0378857</v>
      </c>
      <c r="I888" s="21">
        <v>108844601</v>
      </c>
      <c r="J888" s="2">
        <f>J887-$J$1*J887*_xlfn.XLOOKUP(A888,'BBG Data'!A:A,'BBG Data'!F:F)</f>
        <v>14107890316.996269</v>
      </c>
      <c r="K888" s="2">
        <f>K887-K887*L888/360*_xlfn.XLOOKUP(A888,'BBG Data'!A:A,'BBG Data'!J:J)</f>
        <v>3073786021.1754642</v>
      </c>
      <c r="L888" s="2">
        <v>90</v>
      </c>
      <c r="M888" s="2">
        <f>M887-M887*$M$1*_xlfn.XLOOKUP(A888,'BBG Data'!A:A,'BBG Data'!F:F)</f>
        <v>6512226848.2947578</v>
      </c>
      <c r="N888" s="2">
        <f>N887-N887*O888/360*_xlfn.XLOOKUP('Tether Assets'!A888,'BBG Data'!A:A,'BBG Data'!V:V)</f>
        <v>94984171210.50795</v>
      </c>
      <c r="O888">
        <v>90</v>
      </c>
      <c r="P888" s="2">
        <f>P887-P887*Q888/360*_xlfn.XLOOKUP(A888,'BBG Data'!A:A,'BBG Data'!AI:AI)</f>
        <v>72021817.079650313</v>
      </c>
      <c r="Q888" s="2">
        <v>300</v>
      </c>
      <c r="R888" s="21">
        <v>8194007406</v>
      </c>
      <c r="S888" s="2">
        <f>S887-S887*T888/360*_xlfn.XLOOKUP('Tether Assets'!A888,'BBG Data'!A:A,'BBG Data'!AB:AB)</f>
        <v>15374320.574944312</v>
      </c>
      <c r="T888" s="2">
        <v>150</v>
      </c>
      <c r="U888" s="21">
        <f t="shared" si="79"/>
        <v>3984793433</v>
      </c>
      <c r="V888" s="2">
        <f t="shared" si="82"/>
        <v>144061386983.16418</v>
      </c>
      <c r="W888" s="25">
        <f t="shared" si="83"/>
        <v>9.8685256443197478E-2</v>
      </c>
      <c r="X888" s="2">
        <f t="shared" si="84"/>
        <v>0.65933122816322964</v>
      </c>
      <c r="Y888" s="13">
        <f>USDT_FinalReserves!G887/USDT_FinalReserves!$F887</f>
        <v>4.4921494864965904E-2</v>
      </c>
      <c r="Z888" s="2">
        <v>149125263348.13806</v>
      </c>
      <c r="AA888" s="2">
        <v>142426333596.40799</v>
      </c>
    </row>
    <row r="889" spans="1:27" s="2" customFormat="1" x14ac:dyDescent="0.3">
      <c r="A889" s="1">
        <v>45720</v>
      </c>
      <c r="B889">
        <v>0</v>
      </c>
      <c r="C889" s="20">
        <v>83758.253496354417</v>
      </c>
      <c r="D889" s="20">
        <f>_xlfn.XLOOKUP(A889,'BBG Data'!A:A,'BBG Data'!B:B)</f>
        <v>87499.37</v>
      </c>
      <c r="E889" s="21">
        <f t="shared" si="80"/>
        <v>7328794413.231308</v>
      </c>
      <c r="F889" s="21">
        <v>2026624.2107068014</v>
      </c>
      <c r="G889">
        <f>_xlfn.XLOOKUP(A889,'BBG Data'!A:A,'BBG Data'!C:C)</f>
        <v>2917.89</v>
      </c>
      <c r="H889" s="2">
        <f t="shared" si="81"/>
        <v>5913466518.1792688</v>
      </c>
      <c r="I889" s="21">
        <v>108844601</v>
      </c>
      <c r="J889" s="2">
        <f>J888-$J$1*J888*_xlfn.XLOOKUP(A889,'BBG Data'!A:A,'BBG Data'!F:F)</f>
        <v>14107890316.996269</v>
      </c>
      <c r="K889" s="2">
        <f>K888-K888*L889/360*_xlfn.XLOOKUP(A889,'BBG Data'!A:A,'BBG Data'!J:J)</f>
        <v>3081101631.9058619</v>
      </c>
      <c r="L889" s="2">
        <v>90</v>
      </c>
      <c r="M889" s="2">
        <f>M888-M888*$M$1*_xlfn.XLOOKUP(A889,'BBG Data'!A:A,'BBG Data'!F:F)</f>
        <v>6512226848.2947578</v>
      </c>
      <c r="N889" s="2">
        <f>N888-N888*O889/360*_xlfn.XLOOKUP('Tether Assets'!A889,'BBG Data'!A:A,'BBG Data'!V:V)</f>
        <v>95197885595.731598</v>
      </c>
      <c r="O889">
        <v>90</v>
      </c>
      <c r="P889" s="2">
        <f>P888-P888*Q889/360*_xlfn.XLOOKUP(A889,'BBG Data'!A:A,'BBG Data'!AI:AI)</f>
        <v>71931789.808300748</v>
      </c>
      <c r="Q889" s="2">
        <v>300</v>
      </c>
      <c r="R889" s="21">
        <v>8194007406</v>
      </c>
      <c r="S889" s="2">
        <f>S888-S888*T889/360*_xlfn.XLOOKUP('Tether Assets'!A889,'BBG Data'!A:A,'BBG Data'!AB:AB)</f>
        <v>15572905.549037341</v>
      </c>
      <c r="T889" s="2">
        <v>150</v>
      </c>
      <c r="U889" s="21">
        <f t="shared" si="79"/>
        <v>3984793433</v>
      </c>
      <c r="V889" s="2">
        <f t="shared" si="82"/>
        <v>144516515459.69641</v>
      </c>
      <c r="W889" s="25">
        <f t="shared" si="83"/>
        <v>9.837446517980232E-2</v>
      </c>
      <c r="X889" s="2">
        <f t="shared" si="84"/>
        <v>0.65873360766355404</v>
      </c>
      <c r="Y889" s="13">
        <f>USDT_FinalReserves!G888/USDT_FinalReserves!$F888</f>
        <v>5.2337954316165725E-2</v>
      </c>
      <c r="Z889" s="2">
        <v>150188859400.97107</v>
      </c>
      <c r="AA889" s="2">
        <v>142328281738.84601</v>
      </c>
    </row>
    <row r="890" spans="1:27" s="2" customFormat="1" x14ac:dyDescent="0.3">
      <c r="A890" s="1">
        <v>45721</v>
      </c>
      <c r="B890">
        <v>0</v>
      </c>
      <c r="C890" s="20">
        <v>83758.253496354417</v>
      </c>
      <c r="D890" s="20">
        <f>_xlfn.XLOOKUP(A890,'BBG Data'!A:A,'BBG Data'!B:B)</f>
        <v>90375.01</v>
      </c>
      <c r="E890" s="21">
        <f t="shared" si="80"/>
        <v>7569652997.3155651</v>
      </c>
      <c r="F890" s="21">
        <v>2026624.2107068014</v>
      </c>
      <c r="G890">
        <f>_xlfn.XLOOKUP(A890,'BBG Data'!A:A,'BBG Data'!C:C)</f>
        <v>2919.39</v>
      </c>
      <c r="H890" s="2">
        <f t="shared" si="81"/>
        <v>5916506454.4953289</v>
      </c>
      <c r="I890" s="21">
        <v>108844601</v>
      </c>
      <c r="J890" s="2">
        <f>J889-$J$1*J889*_xlfn.XLOOKUP(A890,'BBG Data'!A:A,'BBG Data'!F:F)</f>
        <v>14107498431.154131</v>
      </c>
      <c r="K890" s="2">
        <f>K889-K889*L890/360*_xlfn.XLOOKUP(A890,'BBG Data'!A:A,'BBG Data'!J:J)</f>
        <v>3092139678.5021648</v>
      </c>
      <c r="L890" s="2">
        <v>90</v>
      </c>
      <c r="M890" s="2">
        <f>M889-M889*$M$1*_xlfn.XLOOKUP(A890,'BBG Data'!A:A,'BBG Data'!F:F)</f>
        <v>6511865057.9142971</v>
      </c>
      <c r="N890" s="2">
        <f>N889-N889*O890/360*_xlfn.XLOOKUP('Tether Assets'!A890,'BBG Data'!A:A,'BBG Data'!V:V)</f>
        <v>94745695639.151871</v>
      </c>
      <c r="O890">
        <v>90</v>
      </c>
      <c r="P890" s="2">
        <f>P889-P889*Q890/360*_xlfn.XLOOKUP(A890,'BBG Data'!A:A,'BBG Data'!AI:AI)</f>
        <v>71751960.333779991</v>
      </c>
      <c r="Q890" s="2">
        <v>300</v>
      </c>
      <c r="R890" s="21">
        <v>8194007406</v>
      </c>
      <c r="S890" s="2">
        <f>S889-S889*T890/360*_xlfn.XLOOKUP('Tether Assets'!A890,'BBG Data'!A:A,'BBG Data'!AB:AB)</f>
        <v>15341258.578995408</v>
      </c>
      <c r="T890" s="2">
        <v>150</v>
      </c>
      <c r="U890" s="21">
        <f t="shared" si="79"/>
        <v>3984793433</v>
      </c>
      <c r="V890" s="2">
        <f t="shared" si="82"/>
        <v>144318096917.44614</v>
      </c>
      <c r="W890" s="25">
        <f t="shared" si="83"/>
        <v>9.8507001795389973E-2</v>
      </c>
      <c r="X890" s="2">
        <f t="shared" si="84"/>
        <v>0.65650599379334229</v>
      </c>
      <c r="Y890" s="13">
        <f>USDT_FinalReserves!G889/USDT_FinalReserves!$F889</f>
        <v>4.8037008451598313E-2</v>
      </c>
      <c r="Z890" s="2">
        <v>149665424620.19641</v>
      </c>
      <c r="AA890" s="2">
        <v>142475945352.80399</v>
      </c>
    </row>
    <row r="891" spans="1:27" s="2" customFormat="1" x14ac:dyDescent="0.3">
      <c r="A891" s="1">
        <v>45722</v>
      </c>
      <c r="B891">
        <v>0</v>
      </c>
      <c r="C891" s="20">
        <v>83758.253496354417</v>
      </c>
      <c r="D891" s="20">
        <f>_xlfn.XLOOKUP(A891,'BBG Data'!A:A,'BBG Data'!B:B)</f>
        <v>89842.68</v>
      </c>
      <c r="E891" s="21">
        <f t="shared" si="80"/>
        <v>7525065966.2318506</v>
      </c>
      <c r="F891" s="21">
        <v>2026624.2107068014</v>
      </c>
      <c r="G891">
        <f>_xlfn.XLOOKUP(A891,'BBG Data'!A:A,'BBG Data'!C:C)</f>
        <v>2911.8</v>
      </c>
      <c r="H891" s="2">
        <f t="shared" si="81"/>
        <v>5901124376.7360649</v>
      </c>
      <c r="I891" s="21">
        <v>108844601</v>
      </c>
      <c r="J891" s="2">
        <f>J890-$J$1*J890*_xlfn.XLOOKUP(A891,'BBG Data'!A:A,'BBG Data'!F:F)</f>
        <v>14107106556.19771</v>
      </c>
      <c r="K891" s="2">
        <f>K890-K890*L891/360*_xlfn.XLOOKUP(A891,'BBG Data'!A:A,'BBG Data'!J:J)</f>
        <v>3085221015.9715157</v>
      </c>
      <c r="L891" s="2">
        <v>90</v>
      </c>
      <c r="M891" s="2">
        <f>M890-M890*$M$1*_xlfn.XLOOKUP(A891,'BBG Data'!A:A,'BBG Data'!F:F)</f>
        <v>6511503287.6333017</v>
      </c>
      <c r="N891" s="2">
        <f>N890-N890*O891/360*_xlfn.XLOOKUP('Tether Assets'!A891,'BBG Data'!A:A,'BBG Data'!V:V)</f>
        <v>94864127758.700806</v>
      </c>
      <c r="O891">
        <v>90</v>
      </c>
      <c r="P891" s="2">
        <f>P890-P890*Q891/360*_xlfn.XLOOKUP(A891,'BBG Data'!A:A,'BBG Data'!AI:AI)</f>
        <v>74083899.044627875</v>
      </c>
      <c r="Q891" s="2">
        <v>300</v>
      </c>
      <c r="R891" s="21">
        <v>8194007406</v>
      </c>
      <c r="S891" s="2">
        <f>S890-S890*T891/360*_xlfn.XLOOKUP('Tether Assets'!A891,'BBG Data'!A:A,'BBG Data'!AB:AB)</f>
        <v>15386003.916517481</v>
      </c>
      <c r="T891" s="2">
        <v>150</v>
      </c>
      <c r="U891" s="21">
        <f t="shared" ref="U891:U915" si="85">3984793433</f>
        <v>3984793433</v>
      </c>
      <c r="V891" s="2">
        <f t="shared" si="82"/>
        <v>144371264304.4324</v>
      </c>
      <c r="W891" s="25">
        <f t="shared" si="83"/>
        <v>9.8468010415291907E-2</v>
      </c>
      <c r="X891" s="2">
        <f t="shared" si="84"/>
        <v>0.65708455360384577</v>
      </c>
      <c r="Y891" s="13">
        <f>USDT_FinalReserves!G890/USDT_FinalReserves!$F890</f>
        <v>4.9694132924542674E-2</v>
      </c>
      <c r="Z891" s="2">
        <v>149943628109.70172</v>
      </c>
      <c r="AA891" s="2">
        <v>142492309523.23001</v>
      </c>
    </row>
    <row r="892" spans="1:27" s="2" customFormat="1" x14ac:dyDescent="0.3">
      <c r="A892" s="1">
        <v>45723</v>
      </c>
      <c r="B892">
        <v>0</v>
      </c>
      <c r="C892" s="20">
        <v>83758.253496354417</v>
      </c>
      <c r="D892" s="20">
        <f>_xlfn.XLOOKUP(A892,'BBG Data'!A:A,'BBG Data'!B:B)</f>
        <v>86282.15</v>
      </c>
      <c r="E892" s="21">
        <f t="shared" si="80"/>
        <v>7226842191.9104757</v>
      </c>
      <c r="F892" s="21">
        <v>2026624.2107068014</v>
      </c>
      <c r="G892">
        <f>_xlfn.XLOOKUP(A892,'BBG Data'!A:A,'BBG Data'!C:C)</f>
        <v>2909.1</v>
      </c>
      <c r="H892" s="2">
        <f t="shared" si="81"/>
        <v>5895652491.367156</v>
      </c>
      <c r="I892" s="21">
        <v>108844601</v>
      </c>
      <c r="J892" s="2">
        <f>J891-$J$1*J891*_xlfn.XLOOKUP(A892,'BBG Data'!A:A,'BBG Data'!F:F)</f>
        <v>14107498420.268715</v>
      </c>
      <c r="K892" s="2">
        <f>K891-K891*L892/360*_xlfn.XLOOKUP(A892,'BBG Data'!A:A,'BBG Data'!J:J)</f>
        <v>3087110713.8437977</v>
      </c>
      <c r="L892" s="2">
        <v>90</v>
      </c>
      <c r="M892" s="2">
        <f>M891-M891*$M$1*_xlfn.XLOOKUP(A892,'BBG Data'!A:A,'BBG Data'!F:F)</f>
        <v>6511865037.8159485</v>
      </c>
      <c r="N892" s="2">
        <f>N891-N891*O892/360*_xlfn.XLOOKUP('Tether Assets'!A892,'BBG Data'!A:A,'BBG Data'!V:V)</f>
        <v>94887843790.640488</v>
      </c>
      <c r="O892">
        <v>90</v>
      </c>
      <c r="P892" s="2">
        <f>P891-P891*Q892/360*_xlfn.XLOOKUP(A892,'BBG Data'!A:A,'BBG Data'!AI:AI)</f>
        <v>72633089.355003893</v>
      </c>
      <c r="Q892" s="2">
        <v>300</v>
      </c>
      <c r="R892" s="21">
        <v>8194007406</v>
      </c>
      <c r="S892" s="2">
        <f>S891-S891*T892/360*_xlfn.XLOOKUP('Tether Assets'!A892,'BBG Data'!A:A,'BBG Data'!AB:AB)</f>
        <v>15248812.048261868</v>
      </c>
      <c r="T892" s="2">
        <v>150</v>
      </c>
      <c r="U892" s="21">
        <f t="shared" si="85"/>
        <v>3984793433</v>
      </c>
      <c r="V892" s="2">
        <f t="shared" si="82"/>
        <v>144092339987.24982</v>
      </c>
      <c r="W892" s="25">
        <f t="shared" si="83"/>
        <v>9.8661337740275884E-2</v>
      </c>
      <c r="X892" s="2">
        <f t="shared" si="84"/>
        <v>0.65852108307101376</v>
      </c>
      <c r="Y892" s="13">
        <f>USDT_FinalReserves!G891/USDT_FinalReserves!$F891</f>
        <v>4.7503820041638237E-2</v>
      </c>
      <c r="Z892" s="2">
        <v>149838989365.1637</v>
      </c>
      <c r="AA892" s="2">
        <v>142721064979.14001</v>
      </c>
    </row>
    <row r="893" spans="1:27" s="2" customFormat="1" x14ac:dyDescent="0.3">
      <c r="A893" s="1">
        <v>45724</v>
      </c>
      <c r="B893">
        <v>0</v>
      </c>
      <c r="C893" s="20">
        <v>83758.253496354417</v>
      </c>
      <c r="D893" s="20">
        <f>_xlfn.XLOOKUP(A893,'BBG Data'!A:A,'BBG Data'!B:B)</f>
        <v>86210.62</v>
      </c>
      <c r="E893" s="21">
        <f t="shared" si="80"/>
        <v>7220850964.0378819</v>
      </c>
      <c r="F893" s="21">
        <v>2026624.2107068014</v>
      </c>
      <c r="G893">
        <f>_xlfn.XLOOKUP(A893,'BBG Data'!A:A,'BBG Data'!C:C)</f>
        <v>2909.1</v>
      </c>
      <c r="H893" s="2">
        <f t="shared" si="81"/>
        <v>5895652491.367156</v>
      </c>
      <c r="I893" s="21">
        <v>108844601</v>
      </c>
      <c r="J893" s="2">
        <f>J892-$J$1*J892*_xlfn.XLOOKUP(A893,'BBG Data'!A:A,'BBG Data'!F:F)</f>
        <v>14107498420.268715</v>
      </c>
      <c r="K893" s="2">
        <f>K892-K892*L893/360*_xlfn.XLOOKUP(A893,'BBG Data'!A:A,'BBG Data'!J:J)</f>
        <v>3087110713.8437977</v>
      </c>
      <c r="L893" s="2">
        <v>90</v>
      </c>
      <c r="M893" s="2">
        <f>M892-M892*$M$1*_xlfn.XLOOKUP(A893,'BBG Data'!A:A,'BBG Data'!F:F)</f>
        <v>6511865037.8159485</v>
      </c>
      <c r="N893" s="2">
        <f>N892-N892*O893/360*_xlfn.XLOOKUP('Tether Assets'!A893,'BBG Data'!A:A,'BBG Data'!V:V)</f>
        <v>94887843790.640488</v>
      </c>
      <c r="O893">
        <v>90</v>
      </c>
      <c r="P893" s="2">
        <f>P892-P892*Q893/360*_xlfn.XLOOKUP(A893,'BBG Data'!A:A,'BBG Data'!AI:AI)</f>
        <v>72633089.355003893</v>
      </c>
      <c r="Q893" s="2">
        <v>300</v>
      </c>
      <c r="R893" s="21">
        <v>8194007406</v>
      </c>
      <c r="S893" s="2">
        <f>S892-S892*T893/360*_xlfn.XLOOKUP('Tether Assets'!A893,'BBG Data'!A:A,'BBG Data'!AB:AB)</f>
        <v>15248812.048261868</v>
      </c>
      <c r="T893" s="2">
        <v>150</v>
      </c>
      <c r="U893" s="21">
        <f t="shared" si="85"/>
        <v>3984793433</v>
      </c>
      <c r="V893" s="2">
        <f t="shared" si="82"/>
        <v>144086348759.37723</v>
      </c>
      <c r="W893" s="25">
        <f t="shared" si="83"/>
        <v>9.8665440159149756E-2</v>
      </c>
      <c r="X893" s="2">
        <f t="shared" si="84"/>
        <v>0.65854846491462038</v>
      </c>
      <c r="Y893" s="13">
        <f>USDT_FinalReserves!G892/USDT_FinalReserves!$F892</f>
        <v>4.9304507241535941E-2</v>
      </c>
      <c r="Z893" s="2">
        <v>150141120061.62152</v>
      </c>
      <c r="AA893" s="2">
        <v>142738486120.29099</v>
      </c>
    </row>
    <row r="894" spans="1:27" s="2" customFormat="1" x14ac:dyDescent="0.3">
      <c r="A894" s="1">
        <v>45725</v>
      </c>
      <c r="B894">
        <v>0</v>
      </c>
      <c r="C894" s="20">
        <v>83758.253496354417</v>
      </c>
      <c r="D894" s="20">
        <f>_xlfn.XLOOKUP(A894,'BBG Data'!A:A,'BBG Data'!B:B)</f>
        <v>83081.539999999994</v>
      </c>
      <c r="E894" s="21">
        <f t="shared" si="80"/>
        <v>6958764688.1875086</v>
      </c>
      <c r="F894" s="21">
        <v>2026624.2107068014</v>
      </c>
      <c r="G894">
        <f>_xlfn.XLOOKUP(A894,'BBG Data'!A:A,'BBG Data'!C:C)</f>
        <v>2909.1</v>
      </c>
      <c r="H894" s="2">
        <f t="shared" si="81"/>
        <v>5895652491.367156</v>
      </c>
      <c r="I894" s="21">
        <v>108844601</v>
      </c>
      <c r="J894" s="2">
        <f>J893-$J$1*J893*_xlfn.XLOOKUP(A894,'BBG Data'!A:A,'BBG Data'!F:F)</f>
        <v>14107498420.268715</v>
      </c>
      <c r="K894" s="2">
        <f>K893-K893*L894/360*_xlfn.XLOOKUP(A894,'BBG Data'!A:A,'BBG Data'!J:J)</f>
        <v>3087110713.8437977</v>
      </c>
      <c r="L894" s="2">
        <v>90</v>
      </c>
      <c r="M894" s="2">
        <f>M893-M893*$M$1*_xlfn.XLOOKUP(A894,'BBG Data'!A:A,'BBG Data'!F:F)</f>
        <v>6511865037.8159485</v>
      </c>
      <c r="N894" s="2">
        <f>N893-N893*O894/360*_xlfn.XLOOKUP('Tether Assets'!A894,'BBG Data'!A:A,'BBG Data'!V:V)</f>
        <v>94887843790.640488</v>
      </c>
      <c r="O894">
        <v>90</v>
      </c>
      <c r="P894" s="2">
        <f>P893-P893*Q894/360*_xlfn.XLOOKUP(A894,'BBG Data'!A:A,'BBG Data'!AI:AI)</f>
        <v>72633089.355003893</v>
      </c>
      <c r="Q894" s="2">
        <v>300</v>
      </c>
      <c r="R894" s="21">
        <v>8194007406</v>
      </c>
      <c r="S894" s="2">
        <f>S893-S893*T894/360*_xlfn.XLOOKUP('Tether Assets'!A894,'BBG Data'!A:A,'BBG Data'!AB:AB)</f>
        <v>15248812.048261868</v>
      </c>
      <c r="T894" s="2">
        <v>150</v>
      </c>
      <c r="U894" s="21">
        <f t="shared" si="85"/>
        <v>3984793433</v>
      </c>
      <c r="V894" s="2">
        <f t="shared" si="82"/>
        <v>143824262483.52686</v>
      </c>
      <c r="W894" s="25">
        <f t="shared" si="83"/>
        <v>9.8845234981802921E-2</v>
      </c>
      <c r="X894" s="2">
        <f t="shared" si="84"/>
        <v>0.65974851636391063</v>
      </c>
      <c r="Y894" s="13">
        <f>USDT_FinalReserves!G893/USDT_FinalReserves!$F893</f>
        <v>4.7611686847718902E-2</v>
      </c>
      <c r="Z894" s="2">
        <v>149890153940.76089</v>
      </c>
      <c r="AA894" s="2">
        <v>142753630869.77701</v>
      </c>
    </row>
    <row r="895" spans="1:27" s="2" customFormat="1" x14ac:dyDescent="0.3">
      <c r="A895" s="1">
        <v>45726</v>
      </c>
      <c r="B895">
        <v>0</v>
      </c>
      <c r="C895" s="20">
        <v>83758.253496354417</v>
      </c>
      <c r="D895" s="20">
        <f>_xlfn.XLOOKUP(A895,'BBG Data'!A:A,'BBG Data'!B:B)</f>
        <v>79272.09</v>
      </c>
      <c r="E895" s="21">
        <f t="shared" si="80"/>
        <v>6639691809.4058218</v>
      </c>
      <c r="F895" s="21">
        <v>2026624.2107068014</v>
      </c>
      <c r="G895">
        <f>_xlfn.XLOOKUP(A895,'BBG Data'!A:A,'BBG Data'!C:C)</f>
        <v>2888.71</v>
      </c>
      <c r="H895" s="2">
        <f t="shared" si="81"/>
        <v>5854329623.710844</v>
      </c>
      <c r="I895" s="21">
        <v>108844601</v>
      </c>
      <c r="J895" s="2">
        <f>J894-$J$1*J894*_xlfn.XLOOKUP(A895,'BBG Data'!A:A,'BBG Data'!F:F)</f>
        <v>14107890295.224833</v>
      </c>
      <c r="K895" s="2">
        <f>K894-K894*L895/360*_xlfn.XLOOKUP(A895,'BBG Data'!A:A,'BBG Data'!J:J)</f>
        <v>3082179054.4784327</v>
      </c>
      <c r="L895" s="2">
        <v>90</v>
      </c>
      <c r="M895" s="2">
        <f>M894-M894*$M$1*_xlfn.XLOOKUP(A895,'BBG Data'!A:A,'BBG Data'!F:F)</f>
        <v>6512226808.0958271</v>
      </c>
      <c r="N895" s="2">
        <f>N894-N894*O895/360*_xlfn.XLOOKUP('Tether Assets'!A895,'BBG Data'!A:A,'BBG Data'!V:V)</f>
        <v>95362283009.593674</v>
      </c>
      <c r="O895">
        <v>90</v>
      </c>
      <c r="P895" s="2">
        <f>P894-P894*Q895/360*_xlfn.XLOOKUP(A895,'BBG Data'!A:A,'BBG Data'!AI:AI)</f>
        <v>75659468.078129038</v>
      </c>
      <c r="Q895" s="2">
        <v>300</v>
      </c>
      <c r="R895" s="21">
        <v>8194007406</v>
      </c>
      <c r="S895" s="2">
        <f>S894-S894*T895/360*_xlfn.XLOOKUP('Tether Assets'!A895,'BBG Data'!A:A,'BBG Data'!AB:AB)</f>
        <v>15284392.609707808</v>
      </c>
      <c r="T895" s="2">
        <v>150</v>
      </c>
      <c r="U895" s="21">
        <f t="shared" si="85"/>
        <v>3984793433</v>
      </c>
      <c r="V895" s="2">
        <f t="shared" si="82"/>
        <v>143937189901.19727</v>
      </c>
      <c r="W895" s="25">
        <f t="shared" si="83"/>
        <v>9.877040746719884E-2</v>
      </c>
      <c r="X895" s="2">
        <f t="shared" si="84"/>
        <v>0.66252705833046455</v>
      </c>
      <c r="Y895" s="13">
        <f>USDT_FinalReserves!G894/USDT_FinalReserves!$F894</f>
        <v>5.0089883304186469E-2</v>
      </c>
      <c r="Z895" s="2">
        <v>150282703116.64337</v>
      </c>
      <c r="AA895" s="2">
        <v>142755060054.89301</v>
      </c>
    </row>
    <row r="896" spans="1:27" s="2" customFormat="1" x14ac:dyDescent="0.3">
      <c r="A896" s="1">
        <v>45727</v>
      </c>
      <c r="B896">
        <v>0</v>
      </c>
      <c r="C896" s="20">
        <v>83758.253496354417</v>
      </c>
      <c r="D896" s="20">
        <f>_xlfn.XLOOKUP(A896,'BBG Data'!A:A,'BBG Data'!B:B)</f>
        <v>82785.570000000007</v>
      </c>
      <c r="E896" s="21">
        <f t="shared" si="80"/>
        <v>6933974757.9001942</v>
      </c>
      <c r="F896" s="21">
        <v>2026624.2107068014</v>
      </c>
      <c r="G896">
        <f>_xlfn.XLOOKUP(A896,'BBG Data'!A:A,'BBG Data'!C:C)</f>
        <v>2915.9</v>
      </c>
      <c r="H896" s="2">
        <f t="shared" si="81"/>
        <v>5909433535.9999628</v>
      </c>
      <c r="I896" s="21">
        <v>108844601</v>
      </c>
      <c r="J896" s="2">
        <f>J895-$J$1*J895*_xlfn.XLOOKUP(A896,'BBG Data'!A:A,'BBG Data'!F:F)</f>
        <v>14108282181.066366</v>
      </c>
      <c r="K896" s="2">
        <f>K895-K895*L896/360*_xlfn.XLOOKUP(A896,'BBG Data'!A:A,'BBG Data'!J:J)</f>
        <v>3083542918.7100396</v>
      </c>
      <c r="L896" s="2">
        <v>90</v>
      </c>
      <c r="M896" s="2">
        <f>M895-M895*$M$1*_xlfn.XLOOKUP(A896,'BBG Data'!A:A,'BBG Data'!F:F)</f>
        <v>6512588598.4740543</v>
      </c>
      <c r="N896" s="2">
        <f>N895-N895*O896/360*_xlfn.XLOOKUP('Tether Assets'!A896,'BBG Data'!A:A,'BBG Data'!V:V)</f>
        <v>95243080155.83168</v>
      </c>
      <c r="O896">
        <v>90</v>
      </c>
      <c r="P896" s="2">
        <f>P895-P895*Q896/360*_xlfn.XLOOKUP(A896,'BBG Data'!A:A,'BBG Data'!AI:AI)</f>
        <v>73831030.932907596</v>
      </c>
      <c r="Q896" s="2">
        <v>300</v>
      </c>
      <c r="R896" s="21">
        <v>8194007406</v>
      </c>
      <c r="S896" s="2">
        <f>S895-S895*T896/360*_xlfn.XLOOKUP('Tether Assets'!A896,'BBG Data'!A:A,'BBG Data'!AB:AB)</f>
        <v>15211791.744811695</v>
      </c>
      <c r="T896" s="2">
        <v>150</v>
      </c>
      <c r="U896" s="21">
        <f t="shared" si="85"/>
        <v>3984793433</v>
      </c>
      <c r="V896" s="2">
        <f t="shared" si="82"/>
        <v>144167590410.66003</v>
      </c>
      <c r="W896" s="25">
        <f t="shared" si="83"/>
        <v>9.8615276440211105E-2</v>
      </c>
      <c r="X896" s="2">
        <f t="shared" si="84"/>
        <v>0.66064140965755658</v>
      </c>
      <c r="Y896" s="13">
        <f>USDT_FinalReserves!G895/USDT_FinalReserves!$F895</f>
        <v>5.0863321019545195E-2</v>
      </c>
      <c r="Z896" s="2">
        <v>150496538698.75519</v>
      </c>
      <c r="AA896" s="2">
        <v>142841784938.59</v>
      </c>
    </row>
    <row r="897" spans="1:27" s="2" customFormat="1" x14ac:dyDescent="0.3">
      <c r="A897" s="1">
        <v>45728</v>
      </c>
      <c r="B897">
        <v>0</v>
      </c>
      <c r="C897" s="20">
        <v>83758.253496354417</v>
      </c>
      <c r="D897" s="20">
        <f>_xlfn.XLOOKUP(A897,'BBG Data'!A:A,'BBG Data'!B:B)</f>
        <v>83107.009999999995</v>
      </c>
      <c r="E897" s="21">
        <f t="shared" si="80"/>
        <v>6960898010.9040613</v>
      </c>
      <c r="F897" s="21">
        <v>2026624.2107068014</v>
      </c>
      <c r="G897">
        <f>_xlfn.XLOOKUP(A897,'BBG Data'!A:A,'BBG Data'!C:C)</f>
        <v>2934.77</v>
      </c>
      <c r="H897" s="2">
        <f t="shared" si="81"/>
        <v>5947675934.855999</v>
      </c>
      <c r="I897" s="21">
        <v>108844601</v>
      </c>
      <c r="J897" s="2">
        <f>J896-$J$1*J896*_xlfn.XLOOKUP(A897,'BBG Data'!A:A,'BBG Data'!F:F)</f>
        <v>14108674077.793617</v>
      </c>
      <c r="K897" s="2">
        <f>K896-K896*L897/360*_xlfn.XLOOKUP(A897,'BBG Data'!A:A,'BBG Data'!J:J)</f>
        <v>3089871890.5506911</v>
      </c>
      <c r="L897" s="2">
        <v>90</v>
      </c>
      <c r="M897" s="2">
        <f>M896-M896*$M$1*_xlfn.XLOOKUP(A897,'BBG Data'!A:A,'BBG Data'!F:F)</f>
        <v>6512950408.9517469</v>
      </c>
      <c r="N897" s="2">
        <f>N896-N896*O897/360*_xlfn.XLOOKUP('Tether Assets'!A897,'BBG Data'!A:A,'BBG Data'!V:V)</f>
        <v>94885918605.247314</v>
      </c>
      <c r="O897">
        <v>90</v>
      </c>
      <c r="P897" s="2">
        <f>P896-P896*Q897/360*_xlfn.XLOOKUP(A897,'BBG Data'!A:A,'BBG Data'!AI:AI)</f>
        <v>72538987.891581714</v>
      </c>
      <c r="Q897" s="2">
        <v>300</v>
      </c>
      <c r="R897" s="21">
        <v>8194007406</v>
      </c>
      <c r="S897" s="2">
        <f>S896-S896*T897/360*_xlfn.XLOOKUP('Tether Assets'!A897,'BBG Data'!A:A,'BBG Data'!AB:AB)</f>
        <v>15058406.178051513</v>
      </c>
      <c r="T897" s="2">
        <v>150</v>
      </c>
      <c r="U897" s="21">
        <f t="shared" si="85"/>
        <v>3984793433</v>
      </c>
      <c r="V897" s="2">
        <f t="shared" si="82"/>
        <v>143881231762.37308</v>
      </c>
      <c r="W897" s="25">
        <f t="shared" si="83"/>
        <v>9.8814268578646502E-2</v>
      </c>
      <c r="X897" s="2">
        <f t="shared" si="84"/>
        <v>0.65947391082914875</v>
      </c>
      <c r="Y897" s="13">
        <f>USDT_FinalReserves!G896/USDT_FinalReserves!$F896</f>
        <v>4.7451999690261155E-2</v>
      </c>
      <c r="Z897" s="2">
        <v>150079677626.97891</v>
      </c>
      <c r="AA897" s="2">
        <v>142958096810.70901</v>
      </c>
    </row>
    <row r="898" spans="1:27" s="2" customFormat="1" x14ac:dyDescent="0.3">
      <c r="A898" s="1">
        <v>45729</v>
      </c>
      <c r="B898">
        <v>0</v>
      </c>
      <c r="C898" s="20">
        <v>83758.253496354417</v>
      </c>
      <c r="D898" s="20">
        <f>_xlfn.XLOOKUP(A898,'BBG Data'!A:A,'BBG Data'!B:B)</f>
        <v>80323.17</v>
      </c>
      <c r="E898" s="21">
        <f t="shared" si="80"/>
        <v>6727728434.4907703</v>
      </c>
      <c r="F898" s="21">
        <v>2026624.2107068014</v>
      </c>
      <c r="G898">
        <f>_xlfn.XLOOKUP(A898,'BBG Data'!A:A,'BBG Data'!C:C)</f>
        <v>2989.18</v>
      </c>
      <c r="H898" s="2">
        <f t="shared" si="81"/>
        <v>6057944558.1605558</v>
      </c>
      <c r="I898" s="21">
        <v>108844601</v>
      </c>
      <c r="J898" s="2">
        <f>J897-$J$1*J897*_xlfn.XLOOKUP(A898,'BBG Data'!A:A,'BBG Data'!F:F)</f>
        <v>14109065985.406889</v>
      </c>
      <c r="K898" s="2">
        <f>K897-K897*L898/360*_xlfn.XLOOKUP(A898,'BBG Data'!A:A,'BBG Data'!J:J)</f>
        <v>3081753252.1582694</v>
      </c>
      <c r="L898" s="2">
        <v>90</v>
      </c>
      <c r="M898" s="2">
        <f>M897-M897*$M$1*_xlfn.XLOOKUP(A898,'BBG Data'!A:A,'BBG Data'!F:F)</f>
        <v>6513312239.5300217</v>
      </c>
      <c r="N898" s="2">
        <f>N897-N897*O898/360*_xlfn.XLOOKUP('Tether Assets'!A898,'BBG Data'!A:A,'BBG Data'!V:V)</f>
        <v>95004526003.503876</v>
      </c>
      <c r="O898">
        <v>90</v>
      </c>
      <c r="P898" s="2">
        <f>P897-P897*Q898/360*_xlfn.XLOOKUP(A898,'BBG Data'!A:A,'BBG Data'!AI:AI)</f>
        <v>73536398.975090951</v>
      </c>
      <c r="Q898" s="2">
        <v>300</v>
      </c>
      <c r="R898" s="21">
        <v>8194007406</v>
      </c>
      <c r="S898" s="2">
        <f>S897-S897*T898/360*_xlfn.XLOOKUP('Tether Assets'!A898,'BBG Data'!A:A,'BBG Data'!AB:AB)</f>
        <v>15158168.118981106</v>
      </c>
      <c r="T898" s="2">
        <v>150</v>
      </c>
      <c r="U898" s="21">
        <f t="shared" si="85"/>
        <v>3984793433</v>
      </c>
      <c r="V898" s="2">
        <f t="shared" si="82"/>
        <v>143870670480.34445</v>
      </c>
      <c r="W898" s="25">
        <f t="shared" si="83"/>
        <v>9.882424638001068E-2</v>
      </c>
      <c r="X898" s="2">
        <f t="shared" si="84"/>
        <v>0.66034672450131771</v>
      </c>
      <c r="Y898" s="13">
        <f>USDT_FinalReserves!G897/USDT_FinalReserves!$F897</f>
        <v>4.927425038111484E-2</v>
      </c>
      <c r="Z898" s="2">
        <v>150563928155.04697</v>
      </c>
      <c r="AA898" s="2">
        <v>143145003460.771</v>
      </c>
    </row>
    <row r="899" spans="1:27" s="2" customFormat="1" x14ac:dyDescent="0.3">
      <c r="A899" s="1">
        <v>45730</v>
      </c>
      <c r="B899">
        <v>0</v>
      </c>
      <c r="C899" s="20">
        <v>83758.253496354417</v>
      </c>
      <c r="D899" s="20">
        <f>_xlfn.XLOOKUP(A899,'BBG Data'!A:A,'BBG Data'!B:B)</f>
        <v>84154.04</v>
      </c>
      <c r="E899" s="21">
        <f t="shared" si="80"/>
        <v>7048595415.0623493</v>
      </c>
      <c r="F899" s="21">
        <v>2026624.2107068014</v>
      </c>
      <c r="G899">
        <f>_xlfn.XLOOKUP(A899,'BBG Data'!A:A,'BBG Data'!C:C)</f>
        <v>2984.16</v>
      </c>
      <c r="H899" s="2">
        <f t="shared" si="81"/>
        <v>6047770904.6228085</v>
      </c>
      <c r="I899" s="21">
        <v>108844601</v>
      </c>
      <c r="J899" s="2">
        <f>J898-$J$1*J898*_xlfn.XLOOKUP(A899,'BBG Data'!A:A,'BBG Data'!F:F)</f>
        <v>14109065985.406889</v>
      </c>
      <c r="K899" s="2">
        <f>K898-K898*L899/360*_xlfn.XLOOKUP(A899,'BBG Data'!A:A,'BBG Data'!J:J)</f>
        <v>3085012206.2224274</v>
      </c>
      <c r="L899" s="2">
        <v>90</v>
      </c>
      <c r="M899" s="2">
        <f>M898-M898*$M$1*_xlfn.XLOOKUP(A899,'BBG Data'!A:A,'BBG Data'!F:F)</f>
        <v>6513312239.5300217</v>
      </c>
      <c r="N899" s="2">
        <f>N898-N898*O899/360*_xlfn.XLOOKUP('Tether Assets'!A899,'BBG Data'!A:A,'BBG Data'!V:V)</f>
        <v>95099530529.507385</v>
      </c>
      <c r="O899">
        <v>90</v>
      </c>
      <c r="P899" s="2">
        <f>P898-P898*Q899/360*_xlfn.XLOOKUP(A899,'BBG Data'!A:A,'BBG Data'!AI:AI)</f>
        <v>71636708.668234453</v>
      </c>
      <c r="Q899" s="2">
        <v>300</v>
      </c>
      <c r="R899" s="21">
        <v>8194007406</v>
      </c>
      <c r="S899" s="2">
        <f>S898-S898*T899/360*_xlfn.XLOOKUP('Tether Assets'!A899,'BBG Data'!A:A,'BBG Data'!AB:AB)</f>
        <v>15181536.961497866</v>
      </c>
      <c r="T899" s="2">
        <v>150</v>
      </c>
      <c r="U899" s="21">
        <f t="shared" si="85"/>
        <v>3984793433</v>
      </c>
      <c r="V899" s="2">
        <f t="shared" si="82"/>
        <v>144277750965.98163</v>
      </c>
      <c r="W899" s="25">
        <f t="shared" si="83"/>
        <v>9.8545413213151925E-2</v>
      </c>
      <c r="X899" s="2">
        <f t="shared" si="84"/>
        <v>0.6591420360574537</v>
      </c>
      <c r="Y899" s="13">
        <f>USDT_FinalReserves!G898/USDT_FinalReserves!$F898</f>
        <v>5.2026317438918925E-2</v>
      </c>
      <c r="Z899" s="2">
        <v>151142216016.6731</v>
      </c>
      <c r="AA899" s="2">
        <v>143278843107.76801</v>
      </c>
    </row>
    <row r="900" spans="1:27" s="2" customFormat="1" x14ac:dyDescent="0.3">
      <c r="A900" s="1">
        <v>45731</v>
      </c>
      <c r="B900">
        <v>0</v>
      </c>
      <c r="C900" s="20">
        <v>83758.253496354417</v>
      </c>
      <c r="D900" s="20">
        <f>_xlfn.XLOOKUP(A900,'BBG Data'!A:A,'BBG Data'!B:B)</f>
        <v>84395.01</v>
      </c>
      <c r="E900" s="21">
        <f t="shared" ref="E900:E963" si="86">C900*D900</f>
        <v>7068778641.4073658</v>
      </c>
      <c r="F900" s="21">
        <v>2026624.2107068014</v>
      </c>
      <c r="G900">
        <f>_xlfn.XLOOKUP(A900,'BBG Data'!A:A,'BBG Data'!C:C)</f>
        <v>2984.16</v>
      </c>
      <c r="H900" s="2">
        <f t="shared" ref="H900:H963" si="87">G900*F900</f>
        <v>6047770904.6228085</v>
      </c>
      <c r="I900" s="21">
        <v>108844601</v>
      </c>
      <c r="J900" s="2">
        <f>J899-$J$1*J899*_xlfn.XLOOKUP(A900,'BBG Data'!A:A,'BBG Data'!F:F)</f>
        <v>14109065985.406889</v>
      </c>
      <c r="K900" s="2">
        <f>K899-K899*L900/360*_xlfn.XLOOKUP(A900,'BBG Data'!A:A,'BBG Data'!J:J)</f>
        <v>3085012206.2224274</v>
      </c>
      <c r="L900" s="2">
        <v>90</v>
      </c>
      <c r="M900" s="2">
        <f>M899-M899*$M$1*_xlfn.XLOOKUP(A900,'BBG Data'!A:A,'BBG Data'!F:F)</f>
        <v>6513312239.5300217</v>
      </c>
      <c r="N900" s="2">
        <f>N899-N899*O900/360*_xlfn.XLOOKUP('Tether Assets'!A900,'BBG Data'!A:A,'BBG Data'!V:V)</f>
        <v>95099530529.507385</v>
      </c>
      <c r="O900">
        <v>90</v>
      </c>
      <c r="P900" s="2">
        <f>P899-P899*Q900/360*_xlfn.XLOOKUP(A900,'BBG Data'!A:A,'BBG Data'!AI:AI)</f>
        <v>71636708.668234453</v>
      </c>
      <c r="Q900" s="2">
        <v>300</v>
      </c>
      <c r="R900" s="21">
        <v>8194007406</v>
      </c>
      <c r="S900" s="2">
        <f>S899-S899*T900/360*_xlfn.XLOOKUP('Tether Assets'!A900,'BBG Data'!A:A,'BBG Data'!AB:AB)</f>
        <v>15181536.961497866</v>
      </c>
      <c r="T900" s="2">
        <v>150</v>
      </c>
      <c r="U900" s="21">
        <f t="shared" si="85"/>
        <v>3984793433</v>
      </c>
      <c r="V900" s="2">
        <f t="shared" ref="V900:V963" si="88">U900+S900+R900+P900+N900+M900+K900+J900+I900+H900+E900+B900</f>
        <v>144297934192.32663</v>
      </c>
      <c r="W900" s="25">
        <f t="shared" ref="W900:W963" si="89">(I900+J900)/V900</f>
        <v>9.8531629478885219E-2</v>
      </c>
      <c r="X900" s="2">
        <f t="shared" ref="X900:X963" si="90">N900/V900</f>
        <v>0.65904984060793659</v>
      </c>
      <c r="Y900" s="13">
        <f>USDT_FinalReserves!G899/USDT_FinalReserves!$F899</f>
        <v>4.9477006348396246E-2</v>
      </c>
      <c r="Z900" s="2">
        <v>150808794700.06195</v>
      </c>
      <c r="AA900" s="2">
        <v>143347227007.293</v>
      </c>
    </row>
    <row r="901" spans="1:27" s="2" customFormat="1" x14ac:dyDescent="0.3">
      <c r="A901" s="1">
        <v>45732</v>
      </c>
      <c r="B901">
        <v>0</v>
      </c>
      <c r="C901" s="20">
        <v>83758.253496354417</v>
      </c>
      <c r="D901" s="20">
        <f>_xlfn.XLOOKUP(A901,'BBG Data'!A:A,'BBG Data'!B:B)</f>
        <v>83217.73</v>
      </c>
      <c r="E901" s="21">
        <f t="shared" si="86"/>
        <v>6970171724.7311773</v>
      </c>
      <c r="F901" s="21">
        <v>2026624.2107068014</v>
      </c>
      <c r="G901">
        <f>_xlfn.XLOOKUP(A901,'BBG Data'!A:A,'BBG Data'!C:C)</f>
        <v>2984.16</v>
      </c>
      <c r="H901" s="2">
        <f t="shared" si="87"/>
        <v>6047770904.6228085</v>
      </c>
      <c r="I901" s="21">
        <v>108844601</v>
      </c>
      <c r="J901" s="2">
        <f>J900-$J$1*J900*_xlfn.XLOOKUP(A901,'BBG Data'!A:A,'BBG Data'!F:F)</f>
        <v>14109065985.406889</v>
      </c>
      <c r="K901" s="2">
        <f>K900-K900*L901/360*_xlfn.XLOOKUP(A901,'BBG Data'!A:A,'BBG Data'!J:J)</f>
        <v>3085012206.2224274</v>
      </c>
      <c r="L901" s="2">
        <v>90</v>
      </c>
      <c r="M901" s="2">
        <f>M900-M900*$M$1*_xlfn.XLOOKUP(A901,'BBG Data'!A:A,'BBG Data'!F:F)</f>
        <v>6513312239.5300217</v>
      </c>
      <c r="N901" s="2">
        <f>N900-N900*O901/360*_xlfn.XLOOKUP('Tether Assets'!A901,'BBG Data'!A:A,'BBG Data'!V:V)</f>
        <v>95099530529.507385</v>
      </c>
      <c r="O901">
        <v>90</v>
      </c>
      <c r="P901" s="2">
        <f>P900-P900*Q901/360*_xlfn.XLOOKUP(A901,'BBG Data'!A:A,'BBG Data'!AI:AI)</f>
        <v>71636708.668234453</v>
      </c>
      <c r="Q901" s="2">
        <v>300</v>
      </c>
      <c r="R901" s="21">
        <v>8194007406</v>
      </c>
      <c r="S901" s="2">
        <f>S900-S900*T901/360*_xlfn.XLOOKUP('Tether Assets'!A901,'BBG Data'!A:A,'BBG Data'!AB:AB)</f>
        <v>15181536.961497866</v>
      </c>
      <c r="T901" s="2">
        <v>150</v>
      </c>
      <c r="U901" s="21">
        <f t="shared" si="85"/>
        <v>3984793433</v>
      </c>
      <c r="V901" s="2">
        <f t="shared" si="88"/>
        <v>144199327275.65045</v>
      </c>
      <c r="W901" s="25">
        <f t="shared" si="89"/>
        <v>9.859900774174922E-2</v>
      </c>
      <c r="X901" s="2">
        <f t="shared" si="90"/>
        <v>0.65950051450459102</v>
      </c>
      <c r="Y901" s="13">
        <f>USDT_FinalReserves!G900/USDT_FinalReserves!$F900</f>
        <v>4.869395521869372E-2</v>
      </c>
      <c r="Z901" s="2">
        <v>150811339859.87601</v>
      </c>
      <c r="AA901" s="2">
        <v>143467739230.26801</v>
      </c>
    </row>
    <row r="902" spans="1:27" s="2" customFormat="1" x14ac:dyDescent="0.3">
      <c r="A902" s="1">
        <v>45733</v>
      </c>
      <c r="B902">
        <v>0</v>
      </c>
      <c r="C902" s="20">
        <v>83758.253496354417</v>
      </c>
      <c r="D902" s="20">
        <f>_xlfn.XLOOKUP(A902,'BBG Data'!A:A,'BBG Data'!B:B)</f>
        <v>83958.01</v>
      </c>
      <c r="E902" s="21">
        <f t="shared" si="86"/>
        <v>7032176284.6294584</v>
      </c>
      <c r="F902" s="21">
        <v>2026624.2107068014</v>
      </c>
      <c r="G902">
        <f>_xlfn.XLOOKUP(A902,'BBG Data'!A:A,'BBG Data'!C:C)</f>
        <v>3000.6</v>
      </c>
      <c r="H902" s="2">
        <f t="shared" si="87"/>
        <v>6081088606.6468277</v>
      </c>
      <c r="I902" s="21">
        <v>108844601</v>
      </c>
      <c r="J902" s="2">
        <f>J901-$J$1*J901*_xlfn.XLOOKUP(A902,'BBG Data'!A:A,'BBG Data'!F:F)</f>
        <v>14108282148.4077</v>
      </c>
      <c r="K902" s="2">
        <f>K901-K901*L902/360*_xlfn.XLOOKUP(A902,'BBG Data'!A:A,'BBG Data'!J:J)</f>
        <v>3084827105.4900541</v>
      </c>
      <c r="L902" s="2">
        <v>90</v>
      </c>
      <c r="M902" s="2">
        <f>M901-M901*$M$1*_xlfn.XLOOKUP(A902,'BBG Data'!A:A,'BBG Data'!F:F)</f>
        <v>6512588538.1700735</v>
      </c>
      <c r="N902" s="2">
        <f>N901-N901*O902/360*_xlfn.XLOOKUP('Tether Assets'!A902,'BBG Data'!A:A,'BBG Data'!V:V)</f>
        <v>95170855177.404495</v>
      </c>
      <c r="O902">
        <v>90</v>
      </c>
      <c r="P902" s="2">
        <f>P901-P901*Q902/360*_xlfn.XLOOKUP(A902,'BBG Data'!A:A,'BBG Data'!AI:AI)</f>
        <v>70412914.895152107</v>
      </c>
      <c r="Q902" s="2">
        <v>300</v>
      </c>
      <c r="R902" s="21">
        <v>8194007406</v>
      </c>
      <c r="S902" s="2">
        <f>S901-S901*T902/360*_xlfn.XLOOKUP('Tether Assets'!A902,'BBG Data'!A:A,'BBG Data'!AB:AB)</f>
        <v>15237835.161063423</v>
      </c>
      <c r="T902" s="2">
        <v>150</v>
      </c>
      <c r="U902" s="21">
        <f t="shared" si="85"/>
        <v>3984793433</v>
      </c>
      <c r="V902" s="2">
        <f t="shared" si="88"/>
        <v>144363114050.80481</v>
      </c>
      <c r="W902" s="25">
        <f t="shared" si="89"/>
        <v>9.8481712886882969E-2</v>
      </c>
      <c r="X902" s="2">
        <f t="shared" si="90"/>
        <v>0.65924634421443429</v>
      </c>
      <c r="Y902" s="13">
        <f>USDT_FinalReserves!G901/USDT_FinalReserves!$F901</f>
        <v>5.0422600408300919E-2</v>
      </c>
      <c r="Z902" s="2">
        <v>151067934309.74155</v>
      </c>
      <c r="AA902" s="2">
        <v>143450696223.534</v>
      </c>
    </row>
    <row r="903" spans="1:27" s="2" customFormat="1" x14ac:dyDescent="0.3">
      <c r="A903" s="1">
        <v>45734</v>
      </c>
      <c r="B903">
        <v>0</v>
      </c>
      <c r="C903" s="20">
        <v>83758.253496354417</v>
      </c>
      <c r="D903" s="20">
        <f>_xlfn.XLOOKUP(A903,'BBG Data'!A:A,'BBG Data'!B:B)</f>
        <v>82031.45</v>
      </c>
      <c r="E903" s="21">
        <f t="shared" si="86"/>
        <v>6870810983.7735224</v>
      </c>
      <c r="F903" s="21">
        <v>2026624.2107068014</v>
      </c>
      <c r="G903">
        <f>_xlfn.XLOOKUP(A903,'BBG Data'!A:A,'BBG Data'!C:C)</f>
        <v>3034.73</v>
      </c>
      <c r="H903" s="2">
        <f t="shared" si="87"/>
        <v>6150257290.958251</v>
      </c>
      <c r="I903" s="21">
        <v>108844601</v>
      </c>
      <c r="J903" s="2">
        <f>J902-$J$1*J902*_xlfn.XLOOKUP(A903,'BBG Data'!A:A,'BBG Data'!F:F)</f>
        <v>14108674045.134045</v>
      </c>
      <c r="K903" s="2">
        <f>K902-K902*L903/360*_xlfn.XLOOKUP(A903,'BBG Data'!A:A,'BBG Data'!J:J)</f>
        <v>3077577761.7921524</v>
      </c>
      <c r="L903" s="2">
        <v>90</v>
      </c>
      <c r="M903" s="2">
        <f>M902-M902*$M$1*_xlfn.XLOOKUP(A903,'BBG Data'!A:A,'BBG Data'!F:F)</f>
        <v>6512950348.6444159</v>
      </c>
      <c r="N903" s="2">
        <f>N902-N902*O903/360*_xlfn.XLOOKUP('Tether Assets'!A903,'BBG Data'!A:A,'BBG Data'!V:V)</f>
        <v>95337404173.964966</v>
      </c>
      <c r="O903">
        <v>90</v>
      </c>
      <c r="P903" s="2">
        <f>P902-P902*Q903/360*_xlfn.XLOOKUP(A903,'BBG Data'!A:A,'BBG Data'!AI:AI)</f>
        <v>70060850.320676327</v>
      </c>
      <c r="Q903" s="2">
        <v>300</v>
      </c>
      <c r="R903" s="21">
        <v>8194007406</v>
      </c>
      <c r="S903" s="2">
        <f>S902-S902*T903/360*_xlfn.XLOOKUP('Tether Assets'!A903,'BBG Data'!A:A,'BBG Data'!AB:AB)</f>
        <v>15317833.795659006</v>
      </c>
      <c r="T903" s="2">
        <v>150</v>
      </c>
      <c r="U903" s="21">
        <f t="shared" si="85"/>
        <v>3984793433</v>
      </c>
      <c r="V903" s="2">
        <f t="shared" si="88"/>
        <v>144430698728.38367</v>
      </c>
      <c r="W903" s="25">
        <f t="shared" si="89"/>
        <v>9.8438342896003755E-2</v>
      </c>
      <c r="X903" s="2">
        <f t="shared" si="90"/>
        <v>0.66009099875128663</v>
      </c>
      <c r="Y903" s="13">
        <f>USDT_FinalReserves!G902/USDT_FinalReserves!$F902</f>
        <v>4.9788884771699557E-2</v>
      </c>
      <c r="Z903" s="2">
        <v>150971907068.54764</v>
      </c>
      <c r="AA903" s="2">
        <v>143455184183.74799</v>
      </c>
    </row>
    <row r="904" spans="1:27" s="2" customFormat="1" x14ac:dyDescent="0.3">
      <c r="A904" s="1">
        <v>45735</v>
      </c>
      <c r="B904">
        <v>0</v>
      </c>
      <c r="C904" s="20">
        <v>83758.253496354417</v>
      </c>
      <c r="D904" s="20">
        <f>_xlfn.XLOOKUP(A904,'BBG Data'!A:A,'BBG Data'!B:B)</f>
        <v>85377.85</v>
      </c>
      <c r="E904" s="21">
        <f t="shared" si="86"/>
        <v>7151099603.2737236</v>
      </c>
      <c r="F904" s="21">
        <v>2026624.2107068014</v>
      </c>
      <c r="G904">
        <f>_xlfn.XLOOKUP(A904,'BBG Data'!A:A,'BBG Data'!C:C)</f>
        <v>3047.79</v>
      </c>
      <c r="H904" s="2">
        <f t="shared" si="87"/>
        <v>6176725003.1500826</v>
      </c>
      <c r="I904" s="21">
        <v>108844601</v>
      </c>
      <c r="J904" s="2">
        <f>J903-$J$1*J903*_xlfn.XLOOKUP(A904,'BBG Data'!A:A,'BBG Data'!F:F)</f>
        <v>14109457860.358774</v>
      </c>
      <c r="K904" s="2">
        <f>K903-K903*L904/360*_xlfn.XLOOKUP(A904,'BBG Data'!A:A,'BBG Data'!J:J)</f>
        <v>3077046879.628243</v>
      </c>
      <c r="L904" s="2">
        <v>90</v>
      </c>
      <c r="M904" s="2">
        <f>M903-M903*$M$1*_xlfn.XLOOKUP(A904,'BBG Data'!A:A,'BBG Data'!F:F)</f>
        <v>6513674009.7942648</v>
      </c>
      <c r="N904" s="2">
        <f>N903-N903*O904/360*_xlfn.XLOOKUP('Tether Assets'!A904,'BBG Data'!A:A,'BBG Data'!V:V)</f>
        <v>94979888908.312576</v>
      </c>
      <c r="O904">
        <v>90</v>
      </c>
      <c r="P904" s="2">
        <f>P903-P903*Q904/360*_xlfn.XLOOKUP(A904,'BBG Data'!A:A,'BBG Data'!AI:AI)</f>
        <v>71549643.389990702</v>
      </c>
      <c r="Q904" s="2">
        <v>300</v>
      </c>
      <c r="R904" s="21">
        <v>8194007406</v>
      </c>
      <c r="S904" s="2">
        <f>S903-S903*T904/360*_xlfn.XLOOKUP('Tether Assets'!A904,'BBG Data'!A:A,'BBG Data'!AB:AB)</f>
        <v>15497818.342758</v>
      </c>
      <c r="T904" s="2">
        <v>150</v>
      </c>
      <c r="U904" s="21">
        <f t="shared" si="85"/>
        <v>3984793433</v>
      </c>
      <c r="V904" s="2">
        <f t="shared" si="88"/>
        <v>144382585166.25043</v>
      </c>
      <c r="W904" s="25">
        <f t="shared" si="89"/>
        <v>9.8476574892927715E-2</v>
      </c>
      <c r="X904" s="2">
        <f t="shared" si="90"/>
        <v>0.65783479911339215</v>
      </c>
      <c r="Y904" s="13">
        <f>USDT_FinalReserves!G903/USDT_FinalReserves!$F903</f>
        <v>4.9027242928251002E-2</v>
      </c>
      <c r="Z904" s="2">
        <v>150789870730.6228</v>
      </c>
      <c r="AA904" s="2">
        <v>143397059107.19299</v>
      </c>
    </row>
    <row r="905" spans="1:27" s="2" customFormat="1" x14ac:dyDescent="0.3">
      <c r="A905" s="1">
        <v>45736</v>
      </c>
      <c r="B905">
        <v>0</v>
      </c>
      <c r="C905" s="20">
        <v>83758.253496354417</v>
      </c>
      <c r="D905" s="20">
        <f>_xlfn.XLOOKUP(A905,'BBG Data'!A:A,'BBG Data'!B:B)</f>
        <v>84504.07</v>
      </c>
      <c r="E905" s="21">
        <f t="shared" si="86"/>
        <v>7077913316.533679</v>
      </c>
      <c r="F905" s="21">
        <v>2026624.2107068014</v>
      </c>
      <c r="G905">
        <f>_xlfn.XLOOKUP(A905,'BBG Data'!A:A,'BBG Data'!C:C)</f>
        <v>3044.9</v>
      </c>
      <c r="H905" s="2">
        <f t="shared" si="87"/>
        <v>6170868059.1811399</v>
      </c>
      <c r="I905" s="21">
        <v>108844601</v>
      </c>
      <c r="J905" s="2">
        <f>J904-$J$1*J904*_xlfn.XLOOKUP(A905,'BBG Data'!A:A,'BBG Data'!F:F)</f>
        <v>14109457860.358774</v>
      </c>
      <c r="K905" s="2">
        <f>K904-K904*L905/360*_xlfn.XLOOKUP(A905,'BBG Data'!A:A,'BBG Data'!J:J)</f>
        <v>3079000804.3968072</v>
      </c>
      <c r="L905" s="2">
        <v>90</v>
      </c>
      <c r="M905" s="2">
        <f>M904-M904*$M$1*_xlfn.XLOOKUP(A905,'BBG Data'!A:A,'BBG Data'!F:F)</f>
        <v>6513674009.7942648</v>
      </c>
      <c r="N905" s="2">
        <f>N904-N904*O905/360*_xlfn.XLOOKUP('Tether Assets'!A905,'BBG Data'!A:A,'BBG Data'!V:V)</f>
        <v>95146103713.90213</v>
      </c>
      <c r="O905">
        <v>90</v>
      </c>
      <c r="P905" s="2">
        <f>P904-P904*Q905/360*_xlfn.XLOOKUP(A905,'BBG Data'!A:A,'BBG Data'!AI:AI)</f>
        <v>72593075.689428076</v>
      </c>
      <c r="Q905" s="2">
        <v>300</v>
      </c>
      <c r="R905" s="21">
        <v>8194007406</v>
      </c>
      <c r="S905" s="2">
        <f>S904-S904*T905/360*_xlfn.XLOOKUP('Tether Assets'!A905,'BBG Data'!A:A,'BBG Data'!AB:AB)</f>
        <v>15338965.704744728</v>
      </c>
      <c r="T905" s="2">
        <v>150</v>
      </c>
      <c r="U905" s="21">
        <f t="shared" si="85"/>
        <v>3984793433</v>
      </c>
      <c r="V905" s="2">
        <f t="shared" si="88"/>
        <v>144472595245.56097</v>
      </c>
      <c r="W905" s="25">
        <f t="shared" si="89"/>
        <v>9.8415221497141631E-2</v>
      </c>
      <c r="X905" s="2">
        <f t="shared" si="90"/>
        <v>0.65857544506750021</v>
      </c>
      <c r="Y905" s="13">
        <f>USDT_FinalReserves!G904/USDT_FinalReserves!$F904</f>
        <v>4.9936318991016852E-2</v>
      </c>
      <c r="Z905" s="2">
        <v>151010282044.71426</v>
      </c>
      <c r="AA905" s="2">
        <v>143469384429.60599</v>
      </c>
    </row>
    <row r="906" spans="1:27" s="2" customFormat="1" x14ac:dyDescent="0.3">
      <c r="A906" s="1">
        <v>45737</v>
      </c>
      <c r="B906">
        <v>0</v>
      </c>
      <c r="C906" s="20">
        <v>83758.253496354417</v>
      </c>
      <c r="D906" s="20">
        <f>_xlfn.XLOOKUP(A906,'BBG Data'!A:A,'BBG Data'!B:B)</f>
        <v>84183.37</v>
      </c>
      <c r="E906" s="21">
        <f t="shared" si="86"/>
        <v>7051052044.6373968</v>
      </c>
      <c r="F906" s="21">
        <v>2026624.2107068014</v>
      </c>
      <c r="G906">
        <f>_xlfn.XLOOKUP(A906,'BBG Data'!A:A,'BBG Data'!C:C)</f>
        <v>3022.15</v>
      </c>
      <c r="H906" s="2">
        <f t="shared" si="87"/>
        <v>6124762358.3875599</v>
      </c>
      <c r="I906" s="21">
        <v>108844601</v>
      </c>
      <c r="J906" s="2">
        <f>J905-$J$1*J905*_xlfn.XLOOKUP(A906,'BBG Data'!A:A,'BBG Data'!F:F)</f>
        <v>14109065930.973764</v>
      </c>
      <c r="K906" s="2">
        <f>K905-K905*L906/360*_xlfn.XLOOKUP(A906,'BBG Data'!A:A,'BBG Data'!J:J)</f>
        <v>3082857252.904314</v>
      </c>
      <c r="L906" s="2">
        <v>90</v>
      </c>
      <c r="M906" s="2">
        <f>M905-M905*$M$1*_xlfn.XLOOKUP(A906,'BBG Data'!A:A,'BBG Data'!F:F)</f>
        <v>6513312139.0159426</v>
      </c>
      <c r="N906" s="2">
        <f>N905-N905*O906/360*_xlfn.XLOOKUP('Tether Assets'!A906,'BBG Data'!A:A,'BBG Data'!V:V)</f>
        <v>95193676765.759079</v>
      </c>
      <c r="O906">
        <v>90</v>
      </c>
      <c r="P906" s="2">
        <f>P905-P905*Q906/360*_xlfn.XLOOKUP(A906,'BBG Data'!A:A,'BBG Data'!AI:AI)</f>
        <v>73409747.790934116</v>
      </c>
      <c r="Q906" s="2">
        <v>300</v>
      </c>
      <c r="R906" s="21">
        <v>8194007406</v>
      </c>
      <c r="S906" s="2">
        <f>S905-S905*T906/360*_xlfn.XLOOKUP('Tether Assets'!A906,'BBG Data'!A:A,'BBG Data'!AB:AB)</f>
        <v>15311483.391190395</v>
      </c>
      <c r="T906" s="2">
        <v>150</v>
      </c>
      <c r="U906" s="21">
        <f t="shared" si="85"/>
        <v>3984793433</v>
      </c>
      <c r="V906" s="2">
        <f t="shared" si="88"/>
        <v>144451093162.8602</v>
      </c>
      <c r="W906" s="25">
        <f t="shared" si="89"/>
        <v>9.8427157736659693E-2</v>
      </c>
      <c r="X906" s="2">
        <f t="shared" si="90"/>
        <v>0.65900281321120746</v>
      </c>
      <c r="Y906" s="13">
        <f>USDT_FinalReserves!G905/USDT_FinalReserves!$F905</f>
        <v>4.9202527614229039E-2</v>
      </c>
      <c r="Z906" s="2">
        <v>150997307835.05978</v>
      </c>
      <c r="AA906" s="2">
        <v>143567858626.63101</v>
      </c>
    </row>
    <row r="907" spans="1:27" s="2" customFormat="1" x14ac:dyDescent="0.3">
      <c r="A907" s="1">
        <v>45738</v>
      </c>
      <c r="B907">
        <v>0</v>
      </c>
      <c r="C907" s="20">
        <v>83758.253496354417</v>
      </c>
      <c r="D907" s="20">
        <f>_xlfn.XLOOKUP(A907,'BBG Data'!A:A,'BBG Data'!B:B)</f>
        <v>83945.35</v>
      </c>
      <c r="E907" s="21">
        <f t="shared" si="86"/>
        <v>7031115905.1401958</v>
      </c>
      <c r="F907" s="21">
        <v>2026624.2107068014</v>
      </c>
      <c r="G907">
        <f>_xlfn.XLOOKUP(A907,'BBG Data'!A:A,'BBG Data'!C:C)</f>
        <v>3022.15</v>
      </c>
      <c r="H907" s="2">
        <f t="shared" si="87"/>
        <v>6124762358.3875599</v>
      </c>
      <c r="I907" s="21">
        <v>108844601</v>
      </c>
      <c r="J907" s="2">
        <f>J906-$J$1*J906*_xlfn.XLOOKUP(A907,'BBG Data'!A:A,'BBG Data'!F:F)</f>
        <v>14109065930.973764</v>
      </c>
      <c r="K907" s="2">
        <f>K906-K906*L907/360*_xlfn.XLOOKUP(A907,'BBG Data'!A:A,'BBG Data'!J:J)</f>
        <v>3082857252.904314</v>
      </c>
      <c r="L907" s="2">
        <v>90</v>
      </c>
      <c r="M907" s="2">
        <f>M906-M906*$M$1*_xlfn.XLOOKUP(A907,'BBG Data'!A:A,'BBG Data'!F:F)</f>
        <v>6513312139.0159426</v>
      </c>
      <c r="N907" s="2">
        <f>N906-N906*O907/360*_xlfn.XLOOKUP('Tether Assets'!A907,'BBG Data'!A:A,'BBG Data'!V:V)</f>
        <v>95193676765.759079</v>
      </c>
      <c r="O907">
        <v>90</v>
      </c>
      <c r="P907" s="2">
        <f>P906-P906*Q907/360*_xlfn.XLOOKUP(A907,'BBG Data'!A:A,'BBG Data'!AI:AI)</f>
        <v>73409747.790934116</v>
      </c>
      <c r="Q907" s="2">
        <v>300</v>
      </c>
      <c r="R907" s="21">
        <v>8194007406</v>
      </c>
      <c r="S907" s="2">
        <f>S906-S906*T907/360*_xlfn.XLOOKUP('Tether Assets'!A907,'BBG Data'!A:A,'BBG Data'!AB:AB)</f>
        <v>15311483.391190395</v>
      </c>
      <c r="T907" s="2">
        <v>150</v>
      </c>
      <c r="U907" s="21">
        <f t="shared" si="85"/>
        <v>3984793433</v>
      </c>
      <c r="V907" s="2">
        <f t="shared" si="88"/>
        <v>144431157023.36298</v>
      </c>
      <c r="W907" s="25">
        <f t="shared" si="89"/>
        <v>9.8440743846384168E-2</v>
      </c>
      <c r="X907" s="2">
        <f t="shared" si="90"/>
        <v>0.65909377676979131</v>
      </c>
      <c r="Y907" s="13">
        <f>USDT_FinalReserves!G906/USDT_FinalReserves!$F906</f>
        <v>4.9212815229028845E-2</v>
      </c>
      <c r="Z907" s="2">
        <v>150900689778.99045</v>
      </c>
      <c r="AA907" s="2">
        <v>143474442014.96399</v>
      </c>
    </row>
    <row r="908" spans="1:27" s="2" customFormat="1" x14ac:dyDescent="0.3">
      <c r="A908" s="1">
        <v>45739</v>
      </c>
      <c r="B908">
        <v>0</v>
      </c>
      <c r="C908" s="20">
        <v>83758.253496354417</v>
      </c>
      <c r="D908" s="20">
        <f>_xlfn.XLOOKUP(A908,'BBG Data'!A:A,'BBG Data'!B:B)</f>
        <v>85121.57</v>
      </c>
      <c r="E908" s="21">
        <f t="shared" si="86"/>
        <v>7129634038.0676775</v>
      </c>
      <c r="F908" s="21">
        <v>2026624.2107068014</v>
      </c>
      <c r="G908">
        <f>_xlfn.XLOOKUP(A908,'BBG Data'!A:A,'BBG Data'!C:C)</f>
        <v>3022.15</v>
      </c>
      <c r="H908" s="2">
        <f t="shared" si="87"/>
        <v>6124762358.3875599</v>
      </c>
      <c r="I908" s="21">
        <v>108844601</v>
      </c>
      <c r="J908" s="2">
        <f>J907-$J$1*J907*_xlfn.XLOOKUP(A908,'BBG Data'!A:A,'BBG Data'!F:F)</f>
        <v>14109065930.973764</v>
      </c>
      <c r="K908" s="2">
        <f>K907-K907*L908/360*_xlfn.XLOOKUP(A908,'BBG Data'!A:A,'BBG Data'!J:J)</f>
        <v>3082857252.904314</v>
      </c>
      <c r="L908" s="2">
        <v>90</v>
      </c>
      <c r="M908" s="2">
        <f>M907-M907*$M$1*_xlfn.XLOOKUP(A908,'BBG Data'!A:A,'BBG Data'!F:F)</f>
        <v>6513312139.0159426</v>
      </c>
      <c r="N908" s="2">
        <f>N907-N907*O908/360*_xlfn.XLOOKUP('Tether Assets'!A908,'BBG Data'!A:A,'BBG Data'!V:V)</f>
        <v>95193676765.759079</v>
      </c>
      <c r="O908">
        <v>90</v>
      </c>
      <c r="P908" s="2">
        <f>P907-P907*Q908/360*_xlfn.XLOOKUP(A908,'BBG Data'!A:A,'BBG Data'!AI:AI)</f>
        <v>73409747.790934116</v>
      </c>
      <c r="Q908" s="2">
        <v>300</v>
      </c>
      <c r="R908" s="21">
        <v>8194007406</v>
      </c>
      <c r="S908" s="2">
        <f>S907-S907*T908/360*_xlfn.XLOOKUP('Tether Assets'!A908,'BBG Data'!A:A,'BBG Data'!AB:AB)</f>
        <v>15311483.391190395</v>
      </c>
      <c r="T908" s="2">
        <v>150</v>
      </c>
      <c r="U908" s="21">
        <f t="shared" si="85"/>
        <v>3984793433</v>
      </c>
      <c r="V908" s="2">
        <f t="shared" si="88"/>
        <v>144529675156.29047</v>
      </c>
      <c r="W908" s="25">
        <f t="shared" si="89"/>
        <v>9.8373642067616229E-2</v>
      </c>
      <c r="X908" s="2">
        <f t="shared" si="90"/>
        <v>0.65864450786884576</v>
      </c>
      <c r="Y908" s="13">
        <f>USDT_FinalReserves!G907/USDT_FinalReserves!$F907</f>
        <v>4.9992047508071957E-2</v>
      </c>
      <c r="Z908" s="2">
        <v>151012771590.79041</v>
      </c>
      <c r="AA908" s="2">
        <v>143463333939.09799</v>
      </c>
    </row>
    <row r="909" spans="1:27" s="2" customFormat="1" x14ac:dyDescent="0.3">
      <c r="A909" s="1">
        <v>45740</v>
      </c>
      <c r="B909">
        <v>0</v>
      </c>
      <c r="C909" s="20">
        <v>83758.253496354417</v>
      </c>
      <c r="D909" s="20">
        <f>_xlfn.XLOOKUP(A909,'BBG Data'!A:A,'BBG Data'!B:B)</f>
        <v>87879.82</v>
      </c>
      <c r="E909" s="21">
        <f t="shared" si="86"/>
        <v>7360660240.7739973</v>
      </c>
      <c r="F909" s="21">
        <v>2026624.2107068014</v>
      </c>
      <c r="G909">
        <f>_xlfn.XLOOKUP(A909,'BBG Data'!A:A,'BBG Data'!C:C)</f>
        <v>3011.04</v>
      </c>
      <c r="H909" s="2">
        <f t="shared" si="87"/>
        <v>6102246563.4066076</v>
      </c>
      <c r="I909" s="21">
        <v>108844601</v>
      </c>
      <c r="J909" s="2">
        <f>J908-$J$1*J908*_xlfn.XLOOKUP(A909,'BBG Data'!A:A,'BBG Data'!F:F)</f>
        <v>14108674012.475681</v>
      </c>
      <c r="K909" s="2">
        <f>K908-K908*L909/360*_xlfn.XLOOKUP(A909,'BBG Data'!A:A,'BBG Data'!J:J)</f>
        <v>3084390974.3876343</v>
      </c>
      <c r="L909" s="2">
        <v>90</v>
      </c>
      <c r="M909" s="2">
        <f>M908-M908*$M$1*_xlfn.XLOOKUP(A909,'BBG Data'!A:A,'BBG Data'!F:F)</f>
        <v>6512950288.3415527</v>
      </c>
      <c r="N909" s="2">
        <f>N908-N908*O909/360*_xlfn.XLOOKUP('Tether Assets'!A909,'BBG Data'!A:A,'BBG Data'!V:V)</f>
        <v>95241273604.141953</v>
      </c>
      <c r="O909">
        <v>90</v>
      </c>
      <c r="P909" s="2">
        <f>P908-P908*Q909/360*_xlfn.XLOOKUP(A909,'BBG Data'!A:A,'BBG Data'!AI:AI)</f>
        <v>71054518.382641643</v>
      </c>
      <c r="Q909" s="2">
        <v>300</v>
      </c>
      <c r="R909" s="21">
        <v>8194007406</v>
      </c>
      <c r="S909" s="2">
        <f>S908-S908*T909/360*_xlfn.XLOOKUP('Tether Assets'!A909,'BBG Data'!A:A,'BBG Data'!AB:AB)</f>
        <v>15354227.948990798</v>
      </c>
      <c r="T909" s="2">
        <v>150</v>
      </c>
      <c r="U909" s="21">
        <f t="shared" si="85"/>
        <v>3984793433</v>
      </c>
      <c r="V909" s="2">
        <f t="shared" si="88"/>
        <v>144784249869.85904</v>
      </c>
      <c r="W909" s="25">
        <f t="shared" si="89"/>
        <v>9.8197964393608131E-2</v>
      </c>
      <c r="X909" s="2">
        <f t="shared" si="90"/>
        <v>0.65781515385651856</v>
      </c>
      <c r="Y909" s="13">
        <f>USDT_FinalReserves!G908/USDT_FinalReserves!$F908</f>
        <v>5.1015578395760125E-2</v>
      </c>
      <c r="Z909" s="2">
        <v>151195798673.16122</v>
      </c>
      <c r="AA909" s="2">
        <v>143482457552.841</v>
      </c>
    </row>
    <row r="910" spans="1:27" s="2" customFormat="1" x14ac:dyDescent="0.3">
      <c r="A910" s="1">
        <v>45741</v>
      </c>
      <c r="B910">
        <v>0</v>
      </c>
      <c r="C910" s="20">
        <v>83758.253496354417</v>
      </c>
      <c r="D910" s="20">
        <f>_xlfn.XLOOKUP(A910,'BBG Data'!A:A,'BBG Data'!B:B)</f>
        <v>87897.82</v>
      </c>
      <c r="E910" s="21">
        <f t="shared" si="86"/>
        <v>7362167889.3369322</v>
      </c>
      <c r="F910" s="21">
        <v>2026624.2107068014</v>
      </c>
      <c r="G910">
        <f>_xlfn.XLOOKUP(A910,'BBG Data'!A:A,'BBG Data'!C:C)</f>
        <v>3020.09</v>
      </c>
      <c r="H910" s="2">
        <f t="shared" si="87"/>
        <v>6120587512.513504</v>
      </c>
      <c r="I910" s="21">
        <v>108844601</v>
      </c>
      <c r="J910" s="2">
        <f>J909-$J$1*J909*_xlfn.XLOOKUP(A910,'BBG Data'!A:A,'BBG Data'!F:F)</f>
        <v>14107890197.252766</v>
      </c>
      <c r="K910" s="2">
        <f>K909-K909*L910/360*_xlfn.XLOOKUP(A910,'BBG Data'!A:A,'BBG Data'!J:J)</f>
        <v>3079016423.1147637</v>
      </c>
      <c r="L910" s="2">
        <v>90</v>
      </c>
      <c r="M910" s="2">
        <f>M909-M909*$M$1*_xlfn.XLOOKUP(A910,'BBG Data'!A:A,'BBG Data'!F:F)</f>
        <v>6512226627.1984034</v>
      </c>
      <c r="N910" s="2">
        <f>N909-N909*O910/360*_xlfn.XLOOKUP('Tether Assets'!A910,'BBG Data'!A:A,'BBG Data'!V:V)</f>
        <v>95431756151.350235</v>
      </c>
      <c r="O910">
        <v>90</v>
      </c>
      <c r="P910" s="2">
        <f>P909-P909*Q910/360*_xlfn.XLOOKUP(A910,'BBG Data'!A:A,'BBG Data'!AI:AI)</f>
        <v>71735457.517141998</v>
      </c>
      <c r="Q910" s="2">
        <v>300</v>
      </c>
      <c r="R910" s="21">
        <v>8194007406</v>
      </c>
      <c r="S910" s="2">
        <f>S909-S909*T910/360*_xlfn.XLOOKUP('Tether Assets'!A910,'BBG Data'!A:A,'BBG Data'!AB:AB)</f>
        <v>15489856.962540219</v>
      </c>
      <c r="T910" s="2">
        <v>150</v>
      </c>
      <c r="U910" s="21">
        <f t="shared" si="85"/>
        <v>3984793433</v>
      </c>
      <c r="V910" s="2">
        <f t="shared" si="88"/>
        <v>144988515555.24631</v>
      </c>
      <c r="W910" s="25">
        <f t="shared" si="89"/>
        <v>9.8054213078936123E-2</v>
      </c>
      <c r="X910" s="2">
        <f t="shared" si="90"/>
        <v>0.65820217405417192</v>
      </c>
      <c r="Y910" s="13">
        <f>USDT_FinalReserves!G909/USDT_FinalReserves!$F909</f>
        <v>5.0683358866661594E-2</v>
      </c>
      <c r="Z910" s="2">
        <v>151173831648.8468</v>
      </c>
      <c r="AA910" s="2">
        <v>143511834088.14001</v>
      </c>
    </row>
    <row r="911" spans="1:27" s="2" customFormat="1" x14ac:dyDescent="0.3">
      <c r="A911" s="1">
        <v>45742</v>
      </c>
      <c r="B911">
        <v>0</v>
      </c>
      <c r="C911" s="20">
        <v>83758.253496354417</v>
      </c>
      <c r="D911" s="20">
        <f>_xlfn.XLOOKUP(A911,'BBG Data'!A:A,'BBG Data'!B:B)</f>
        <v>87286.31</v>
      </c>
      <c r="E911" s="21">
        <f t="shared" si="86"/>
        <v>7310948879.741375</v>
      </c>
      <c r="F911" s="21">
        <v>2026624.2107068014</v>
      </c>
      <c r="G911">
        <f>_xlfn.XLOOKUP(A911,'BBG Data'!A:A,'BBG Data'!C:C)</f>
        <v>3019.38</v>
      </c>
      <c r="H911" s="2">
        <f t="shared" si="87"/>
        <v>6119148609.3239021</v>
      </c>
      <c r="I911" s="21">
        <v>108844601</v>
      </c>
      <c r="J911" s="2">
        <f>J910-$J$1*J910*_xlfn.XLOOKUP(A911,'BBG Data'!A:A,'BBG Data'!F:F)</f>
        <v>14107106425.57514</v>
      </c>
      <c r="K911" s="2">
        <f>K910-K910*L911/360*_xlfn.XLOOKUP(A911,'BBG Data'!A:A,'BBG Data'!J:J)</f>
        <v>3079124188.6895728</v>
      </c>
      <c r="L911" s="2">
        <v>90</v>
      </c>
      <c r="M911" s="2">
        <f>M910-M910*$M$1*_xlfn.XLOOKUP(A911,'BBG Data'!A:A,'BBG Data'!F:F)</f>
        <v>6511503046.4620476</v>
      </c>
      <c r="N911" s="2">
        <f>N910-N910*O911/360*_xlfn.XLOOKUP('Tether Assets'!A911,'BBG Data'!A:A,'BBG Data'!V:V)</f>
        <v>95050029126.744827</v>
      </c>
      <c r="O911">
        <v>90</v>
      </c>
      <c r="P911" s="2">
        <f>P910-P910*Q911/360*_xlfn.XLOOKUP(A911,'BBG Data'!A:A,'BBG Data'!AI:AI)</f>
        <v>71317000.681625307</v>
      </c>
      <c r="Q911" s="2">
        <v>300</v>
      </c>
      <c r="R911" s="21">
        <v>8194007406</v>
      </c>
      <c r="S911" s="2">
        <f>S910-S910*T911/360*_xlfn.XLOOKUP('Tether Assets'!A911,'BBG Data'!A:A,'BBG Data'!AB:AB)</f>
        <v>15333022.160794498</v>
      </c>
      <c r="T911" s="2">
        <v>150</v>
      </c>
      <c r="U911" s="21">
        <f t="shared" si="85"/>
        <v>3984793433</v>
      </c>
      <c r="V911" s="2">
        <f t="shared" si="88"/>
        <v>144552155739.37927</v>
      </c>
      <c r="W911" s="25">
        <f t="shared" si="89"/>
        <v>9.8344787415040907E-2</v>
      </c>
      <c r="X911" s="2">
        <f t="shared" si="90"/>
        <v>0.65754833361403164</v>
      </c>
      <c r="Y911" s="13">
        <f>USDT_FinalReserves!G910/USDT_FinalReserves!$F910</f>
        <v>4.6474289665260071E-2</v>
      </c>
      <c r="Z911" s="2">
        <v>150811147811.56818</v>
      </c>
      <c r="AA911" s="2">
        <v>143802306843.423</v>
      </c>
    </row>
    <row r="912" spans="1:27" s="2" customFormat="1" x14ac:dyDescent="0.3">
      <c r="A912" s="1">
        <v>45743</v>
      </c>
      <c r="B912">
        <v>0</v>
      </c>
      <c r="C912" s="20">
        <v>83758.253496354417</v>
      </c>
      <c r="D912" s="20">
        <f>_xlfn.XLOOKUP(A912,'BBG Data'!A:A,'BBG Data'!B:B)</f>
        <v>87309.14</v>
      </c>
      <c r="E912" s="21">
        <f t="shared" si="86"/>
        <v>7312861080.6686974</v>
      </c>
      <c r="F912" s="21">
        <v>2026624.2107068014</v>
      </c>
      <c r="G912">
        <f>_xlfn.XLOOKUP(A912,'BBG Data'!A:A,'BBG Data'!C:C)</f>
        <v>3057.29</v>
      </c>
      <c r="H912" s="2">
        <f t="shared" si="87"/>
        <v>6195977933.1517963</v>
      </c>
      <c r="I912" s="21">
        <v>108844601</v>
      </c>
      <c r="J912" s="2">
        <f>J911-$J$1*J911*_xlfn.XLOOKUP(A912,'BBG Data'!A:A,'BBG Data'!F:F)</f>
        <v>14106714561.507763</v>
      </c>
      <c r="K912" s="2">
        <f>K911-K911*L912/360*_xlfn.XLOOKUP(A912,'BBG Data'!A:A,'BBG Data'!J:J)</f>
        <v>3081818422.3546762</v>
      </c>
      <c r="L912" s="2">
        <v>90</v>
      </c>
      <c r="M912" s="2">
        <f>M911-M911*$M$1*_xlfn.XLOOKUP(A912,'BBG Data'!A:A,'BBG Data'!F:F)</f>
        <v>6511141296.2927999</v>
      </c>
      <c r="N912" s="2">
        <f>N911-N911*O912/360*_xlfn.XLOOKUP('Tether Assets'!A912,'BBG Data'!A:A,'BBG Data'!V:V)</f>
        <v>95050029126.744827</v>
      </c>
      <c r="O912">
        <v>90</v>
      </c>
      <c r="P912" s="2">
        <f>P911-P911*Q912/360*_xlfn.XLOOKUP(A912,'BBG Data'!A:A,'BBG Data'!AI:AI)</f>
        <v>71287285.264674649</v>
      </c>
      <c r="Q912" s="2">
        <v>300</v>
      </c>
      <c r="R912" s="21">
        <v>8194007406</v>
      </c>
      <c r="S912" s="2">
        <f>S911-S911*T912/360*_xlfn.XLOOKUP('Tether Assets'!A912,'BBG Data'!A:A,'BBG Data'!AB:AB)</f>
        <v>15363049.329192724</v>
      </c>
      <c r="T912" s="2">
        <v>150</v>
      </c>
      <c r="U912" s="21">
        <f t="shared" si="85"/>
        <v>3984793433</v>
      </c>
      <c r="V912" s="2">
        <f t="shared" si="88"/>
        <v>144632838195.31442</v>
      </c>
      <c r="W912" s="25">
        <f t="shared" si="89"/>
        <v>9.8287217065538404E-2</v>
      </c>
      <c r="X912" s="2">
        <f t="shared" si="90"/>
        <v>0.65718152469902991</v>
      </c>
      <c r="Y912" s="13">
        <f>USDT_FinalReserves!G911/USDT_FinalReserves!$F911</f>
        <v>4.987435332659592E-2</v>
      </c>
      <c r="Z912" s="2">
        <v>151588603399.5304</v>
      </c>
      <c r="AA912" s="2">
        <v>144028219833.297</v>
      </c>
    </row>
    <row r="913" spans="1:27" s="2" customFormat="1" x14ac:dyDescent="0.3">
      <c r="A913" s="1">
        <v>45744</v>
      </c>
      <c r="B913">
        <v>0</v>
      </c>
      <c r="C913" s="20">
        <v>83758.253496354417</v>
      </c>
      <c r="D913" s="20">
        <f>_xlfn.XLOOKUP(A913,'BBG Data'!A:A,'BBG Data'!B:B)</f>
        <v>83758.98</v>
      </c>
      <c r="E913" s="21">
        <f t="shared" si="86"/>
        <v>7015505879.436079</v>
      </c>
      <c r="F913" s="21">
        <v>2026624.2107068014</v>
      </c>
      <c r="G913">
        <f>_xlfn.XLOOKUP(A913,'BBG Data'!A:A,'BBG Data'!C:C)</f>
        <v>3085.12</v>
      </c>
      <c r="H913" s="2">
        <f t="shared" si="87"/>
        <v>6252378884.9357672</v>
      </c>
      <c r="I913" s="21">
        <v>108844601</v>
      </c>
      <c r="J913" s="2">
        <f>J912-$J$1*J912*_xlfn.XLOOKUP(A913,'BBG Data'!A:A,'BBG Data'!F:F)</f>
        <v>14107498267.872292</v>
      </c>
      <c r="K913" s="2">
        <f>K912-K912*L913/360*_xlfn.XLOOKUP(A913,'BBG Data'!A:A,'BBG Data'!J:J)</f>
        <v>3083020331.5393949</v>
      </c>
      <c r="L913" s="2">
        <v>90</v>
      </c>
      <c r="M913" s="2">
        <f>M912-M912*$M$1*_xlfn.XLOOKUP(A913,'BBG Data'!A:A,'BBG Data'!F:F)</f>
        <v>6511864756.4368324</v>
      </c>
      <c r="N913" s="2">
        <f>N912-N912*O913/360*_xlfn.XLOOKUP('Tether Assets'!A913,'BBG Data'!A:A,'BBG Data'!V:V)</f>
        <v>95097554141.308212</v>
      </c>
      <c r="O913">
        <v>90</v>
      </c>
      <c r="P913" s="2">
        <f>P912-P912*Q913/360*_xlfn.XLOOKUP(A913,'BBG Data'!A:A,'BBG Data'!AI:AI)</f>
        <v>73604122.035776556</v>
      </c>
      <c r="Q913" s="2">
        <v>300</v>
      </c>
      <c r="R913" s="21">
        <v>8194007406</v>
      </c>
      <c r="S913" s="2">
        <f>S912-S912*T913/360*_xlfn.XLOOKUP('Tether Assets'!A913,'BBG Data'!A:A,'BBG Data'!AB:AB)</f>
        <v>15623581.040733613</v>
      </c>
      <c r="T913" s="2">
        <v>150</v>
      </c>
      <c r="U913" s="21">
        <f t="shared" si="85"/>
        <v>3984793433</v>
      </c>
      <c r="V913" s="2">
        <f t="shared" si="88"/>
        <v>144444695404.60507</v>
      </c>
      <c r="W913" s="25">
        <f t="shared" si="89"/>
        <v>9.842066424835326E-2</v>
      </c>
      <c r="X913" s="2">
        <f t="shared" si="90"/>
        <v>0.65836653865986405</v>
      </c>
      <c r="Y913" s="13">
        <f>USDT_FinalReserves!G912/USDT_FinalReserves!$F912</f>
        <v>4.8105783370631254E-2</v>
      </c>
      <c r="Z913" s="2">
        <v>151417959613.19748</v>
      </c>
      <c r="AA913" s="2">
        <v>144133880049.62201</v>
      </c>
    </row>
    <row r="914" spans="1:27" s="2" customFormat="1" x14ac:dyDescent="0.3">
      <c r="A914" s="1">
        <v>45745</v>
      </c>
      <c r="B914">
        <v>0</v>
      </c>
      <c r="C914" s="20">
        <v>83758.253496354417</v>
      </c>
      <c r="D914" s="20">
        <f>_xlfn.XLOOKUP(A914,'BBG Data'!A:A,'BBG Data'!B:B)</f>
        <v>82485.149999999994</v>
      </c>
      <c r="E914" s="21">
        <f t="shared" si="86"/>
        <v>6908812103.3848181</v>
      </c>
      <c r="F914" s="21">
        <v>2026624.2107068014</v>
      </c>
      <c r="G914">
        <f>_xlfn.XLOOKUP(A914,'BBG Data'!A:A,'BBG Data'!C:C)</f>
        <v>3085.12</v>
      </c>
      <c r="H914" s="2">
        <f t="shared" si="87"/>
        <v>6252378884.9357672</v>
      </c>
      <c r="I914" s="21">
        <v>108844601</v>
      </c>
      <c r="J914" s="2">
        <f>J913-$J$1*J913*_xlfn.XLOOKUP(A914,'BBG Data'!A:A,'BBG Data'!F:F)</f>
        <v>14107498267.872292</v>
      </c>
      <c r="K914" s="2">
        <f>K913-K913*L914/360*_xlfn.XLOOKUP(A914,'BBG Data'!A:A,'BBG Data'!J:J)</f>
        <v>3083020331.5393949</v>
      </c>
      <c r="L914" s="2">
        <v>90</v>
      </c>
      <c r="M914" s="2">
        <f>M913-M913*$M$1*_xlfn.XLOOKUP(A914,'BBG Data'!A:A,'BBG Data'!F:F)</f>
        <v>6511864756.4368324</v>
      </c>
      <c r="N914" s="2">
        <f>N913-N913*O914/360*_xlfn.XLOOKUP('Tether Assets'!A914,'BBG Data'!A:A,'BBG Data'!V:V)</f>
        <v>95097554141.308212</v>
      </c>
      <c r="O914">
        <v>90</v>
      </c>
      <c r="P914" s="2">
        <f>P913-P913*Q914/360*_xlfn.XLOOKUP(A914,'BBG Data'!A:A,'BBG Data'!AI:AI)</f>
        <v>73604122.035776556</v>
      </c>
      <c r="Q914" s="2">
        <v>300</v>
      </c>
      <c r="R914" s="21">
        <v>8194007406</v>
      </c>
      <c r="S914" s="2">
        <f>S913-S913*T914/360*_xlfn.XLOOKUP('Tether Assets'!A914,'BBG Data'!A:A,'BBG Data'!AB:AB)</f>
        <v>15623581.040733613</v>
      </c>
      <c r="T914" s="2">
        <v>150</v>
      </c>
      <c r="U914" s="21">
        <f t="shared" si="85"/>
        <v>3984793433</v>
      </c>
      <c r="V914" s="2">
        <f t="shared" si="88"/>
        <v>144338001628.55383</v>
      </c>
      <c r="W914" s="25">
        <f t="shared" si="89"/>
        <v>9.8493416206892573E-2</v>
      </c>
      <c r="X914" s="2">
        <f t="shared" si="90"/>
        <v>0.65885319921524688</v>
      </c>
      <c r="Y914" s="13">
        <f>USDT_FinalReserves!G913/USDT_FinalReserves!$F913</f>
        <v>4.8641317164718173E-2</v>
      </c>
      <c r="Z914" s="2">
        <v>151480455030.13986</v>
      </c>
      <c r="AA914" s="2">
        <v>144112246172.763</v>
      </c>
    </row>
    <row r="915" spans="1:27" s="2" customFormat="1" x14ac:dyDescent="0.3">
      <c r="A915" s="1">
        <v>45746</v>
      </c>
      <c r="B915">
        <v>0</v>
      </c>
      <c r="C915" s="20">
        <v>83758.253496354417</v>
      </c>
      <c r="D915" s="20">
        <f>_xlfn.XLOOKUP(A915,'BBG Data'!A:A,'BBG Data'!B:B)</f>
        <v>82531.17</v>
      </c>
      <c r="E915" s="21">
        <f t="shared" si="86"/>
        <v>6912666658.210721</v>
      </c>
      <c r="F915" s="21">
        <v>2026624.2107068014</v>
      </c>
      <c r="G915">
        <f>_xlfn.XLOOKUP(A915,'BBG Data'!A:A,'BBG Data'!C:C)</f>
        <v>3085.12</v>
      </c>
      <c r="H915" s="2">
        <f t="shared" si="87"/>
        <v>6252378884.9357672</v>
      </c>
      <c r="I915" s="21">
        <v>108844601</v>
      </c>
      <c r="J915" s="2">
        <f>J914-$J$1*J914*_xlfn.XLOOKUP(A915,'BBG Data'!A:A,'BBG Data'!F:F)</f>
        <v>14107498267.872292</v>
      </c>
      <c r="K915" s="2">
        <f>K914-K914*L915/360*_xlfn.XLOOKUP(A915,'BBG Data'!A:A,'BBG Data'!J:J)</f>
        <v>3083020331.5393949</v>
      </c>
      <c r="L915" s="2">
        <v>90</v>
      </c>
      <c r="M915" s="2">
        <f>M914-M914*$M$1*_xlfn.XLOOKUP(A915,'BBG Data'!A:A,'BBG Data'!F:F)</f>
        <v>6511864756.4368324</v>
      </c>
      <c r="N915" s="2">
        <f>N914-N914*O915/360*_xlfn.XLOOKUP('Tether Assets'!A915,'BBG Data'!A:A,'BBG Data'!V:V)</f>
        <v>95097554141.308212</v>
      </c>
      <c r="O915">
        <v>90</v>
      </c>
      <c r="P915" s="2">
        <f>P914-P914*Q915/360*_xlfn.XLOOKUP(A915,'BBG Data'!A:A,'BBG Data'!AI:AI)</f>
        <v>73604122.035776556</v>
      </c>
      <c r="Q915" s="2">
        <v>300</v>
      </c>
      <c r="R915" s="21">
        <v>8194007406</v>
      </c>
      <c r="S915" s="2">
        <f>S914-S914*T915/360*_xlfn.XLOOKUP('Tether Assets'!A915,'BBG Data'!A:A,'BBG Data'!AB:AB)</f>
        <v>15623581.040733613</v>
      </c>
      <c r="T915" s="2">
        <v>150</v>
      </c>
      <c r="U915" s="21">
        <f t="shared" si="85"/>
        <v>3984793433</v>
      </c>
      <c r="V915" s="2">
        <f t="shared" si="88"/>
        <v>144341856183.37973</v>
      </c>
      <c r="W915" s="25">
        <f t="shared" si="89"/>
        <v>9.8490786004657424E-2</v>
      </c>
      <c r="X915" s="2">
        <f t="shared" si="90"/>
        <v>0.65883560497165228</v>
      </c>
      <c r="Y915" s="13">
        <f>USDT_FinalReserves!G914/USDT_FinalReserves!$F914</f>
        <v>4.9369422937185249E-2</v>
      </c>
      <c r="Z915" s="2">
        <v>151620389060.00497</v>
      </c>
      <c r="AA915" s="2">
        <v>144134977946.60101</v>
      </c>
    </row>
    <row r="916" spans="1:27" s="2" customFormat="1" x14ac:dyDescent="0.3">
      <c r="A916" s="18">
        <v>45747</v>
      </c>
      <c r="B916">
        <v>0</v>
      </c>
      <c r="C916" s="20">
        <v>92646.189325788349</v>
      </c>
      <c r="D916" s="20">
        <f>_xlfn.XLOOKUP(A916,'BBG Data'!A:A,'BBG Data'!B:B)</f>
        <v>82421.289999999994</v>
      </c>
      <c r="E916" s="21">
        <f t="shared" si="86"/>
        <v>7636018437.8157053</v>
      </c>
      <c r="F916" s="21">
        <v>2133201.9634584785</v>
      </c>
      <c r="G916">
        <f>_xlfn.XLOOKUP(A916,'BBG Data'!A:A,'BBG Data'!C:C)</f>
        <v>3123.57</v>
      </c>
      <c r="H916" s="2">
        <f t="shared" si="87"/>
        <v>6663205657</v>
      </c>
      <c r="I916" s="21">
        <v>64302555</v>
      </c>
      <c r="J916" s="2">
        <f>15093981718</f>
        <v>15093981718</v>
      </c>
      <c r="K916" s="2">
        <v>1613610695</v>
      </c>
      <c r="L916" s="2">
        <v>90</v>
      </c>
      <c r="M916" s="2">
        <v>6285638008</v>
      </c>
      <c r="N916" s="2">
        <v>98523657338</v>
      </c>
      <c r="O916">
        <v>90</v>
      </c>
      <c r="P916" s="2">
        <v>65886184</v>
      </c>
      <c r="Q916" s="2">
        <v>270</v>
      </c>
      <c r="R916" s="21">
        <v>8825524405</v>
      </c>
      <c r="S916" s="2">
        <v>14354777</v>
      </c>
      <c r="T916" s="2">
        <v>120</v>
      </c>
      <c r="U916" s="21">
        <f>4462144209</f>
        <v>4462144209</v>
      </c>
      <c r="V916" s="2">
        <f t="shared" si="88"/>
        <v>149248323983.8157</v>
      </c>
      <c r="W916" s="25">
        <f t="shared" si="89"/>
        <v>0.10156418422925637</v>
      </c>
      <c r="X916" s="2">
        <f t="shared" si="90"/>
        <v>0.6601324203056631</v>
      </c>
      <c r="Y916" s="13">
        <f>USDT_FinalReserves!G915/USDT_FinalReserves!$F915</f>
        <v>3.7490962150899795E-2</v>
      </c>
      <c r="Z916" s="2">
        <v>149766735210.00928</v>
      </c>
      <c r="AA916" s="2">
        <v>144151836208.78699</v>
      </c>
    </row>
    <row r="917" spans="1:27" s="2" customFormat="1" x14ac:dyDescent="0.3">
      <c r="A917" s="1">
        <v>45748</v>
      </c>
      <c r="B917">
        <v>0</v>
      </c>
      <c r="C917" s="20">
        <v>92646.189325788349</v>
      </c>
      <c r="D917" s="20">
        <f>_xlfn.XLOOKUP(A917,'BBG Data'!A:A,'BBG Data'!B:B)</f>
        <v>85243.64</v>
      </c>
      <c r="E917" s="21">
        <f t="shared" si="86"/>
        <v>7897498410.2593451</v>
      </c>
      <c r="F917" s="21">
        <v>2133201.9634584785</v>
      </c>
      <c r="G917">
        <f>_xlfn.XLOOKUP(A917,'BBG Data'!A:A,'BBG Data'!C:C)</f>
        <v>3113.38</v>
      </c>
      <c r="H917" s="2">
        <f t="shared" si="87"/>
        <v>6641468328.9923582</v>
      </c>
      <c r="I917" s="21">
        <v>64302555</v>
      </c>
      <c r="J917" s="2">
        <f>J916-$J$1*J916*_xlfn.XLOOKUP(A917,'BBG Data'!A:A,'BBG Data'!F:F)</f>
        <v>15094820272.539888</v>
      </c>
      <c r="K917" s="2">
        <f>K916-K916*L917/360*_xlfn.XLOOKUP(A917,'BBG Data'!A:A,'BBG Data'!J:J)</f>
        <v>1616394173.4488754</v>
      </c>
      <c r="L917" s="2">
        <v>90</v>
      </c>
      <c r="M917" s="2">
        <f>M916-M916*$M$1*_xlfn.XLOOKUP(A917,'BBG Data'!A:A,'BBG Data'!F:F)</f>
        <v>6286336412.2231112</v>
      </c>
      <c r="N917" s="2">
        <f>N916-N916*O917/360*_xlfn.XLOOKUP('Tether Assets'!A917,'BBG Data'!A:A,'BBG Data'!V:V)</f>
        <v>98523657338</v>
      </c>
      <c r="O917">
        <v>90</v>
      </c>
      <c r="P917" s="2">
        <f>P916-P916*Q917/360*_xlfn.XLOOKUP(A917,'BBG Data'!A:A,'BBG Data'!AI:AI)</f>
        <v>66899184.079000011</v>
      </c>
      <c r="Q917" s="2">
        <v>270</v>
      </c>
      <c r="R917" s="21">
        <v>8825524405</v>
      </c>
      <c r="S917" s="2">
        <f>S916-S916*T917/360*_xlfn.XLOOKUP('Tether Assets'!A917,'BBG Data'!A:A,'BBG Data'!X:X)</f>
        <v>14438991.691733332</v>
      </c>
      <c r="T917" s="2">
        <v>120</v>
      </c>
      <c r="U917" s="21">
        <f t="shared" ref="U917:U980" si="91">4462144209</f>
        <v>4462144209</v>
      </c>
      <c r="V917" s="2">
        <f t="shared" si="88"/>
        <v>149493484280.23431</v>
      </c>
      <c r="W917" s="25">
        <f t="shared" si="89"/>
        <v>0.10140323439865261</v>
      </c>
      <c r="X917" s="2">
        <f t="shared" si="90"/>
        <v>0.65904984295711255</v>
      </c>
      <c r="Y917" s="13">
        <f>USDT_FinalReserves!G916/USDT_FinalReserves!$F916</f>
        <v>3.9069418912148143E-2</v>
      </c>
      <c r="Z917" s="2">
        <v>149759759290.48441</v>
      </c>
      <c r="AA917" s="2">
        <v>143908732518.582</v>
      </c>
    </row>
    <row r="918" spans="1:27" s="2" customFormat="1" x14ac:dyDescent="0.3">
      <c r="A918" s="1">
        <v>45749</v>
      </c>
      <c r="B918">
        <v>0</v>
      </c>
      <c r="C918" s="20">
        <v>92646.189325788349</v>
      </c>
      <c r="D918" s="20">
        <f>_xlfn.XLOOKUP(A918,'BBG Data'!A:A,'BBG Data'!B:B)</f>
        <v>85653.54</v>
      </c>
      <c r="E918" s="21">
        <f t="shared" si="86"/>
        <v>7935474083.2639847</v>
      </c>
      <c r="F918" s="21">
        <v>2133201.9634584785</v>
      </c>
      <c r="G918">
        <f>_xlfn.XLOOKUP(A918,'BBG Data'!A:A,'BBG Data'!C:C)</f>
        <v>3134.17</v>
      </c>
      <c r="H918" s="2">
        <f t="shared" si="87"/>
        <v>6685817597.8126593</v>
      </c>
      <c r="I918" s="21">
        <v>64302555</v>
      </c>
      <c r="J918" s="2">
        <f>J917-$J$1*J917*_xlfn.XLOOKUP(A918,'BBG Data'!A:A,'BBG Data'!F:F)</f>
        <v>15095658873.666142</v>
      </c>
      <c r="K918" s="2">
        <f>K917-K917*L918/360*_xlfn.XLOOKUP(A918,'BBG Data'!A:A,'BBG Data'!J:J)</f>
        <v>1617865092.1467137</v>
      </c>
      <c r="L918" s="2">
        <v>90</v>
      </c>
      <c r="M918" s="2">
        <f>M917-M917*$M$1*_xlfn.XLOOKUP(A918,'BBG Data'!A:A,'BBG Data'!F:F)</f>
        <v>6287034894.0466919</v>
      </c>
      <c r="N918" s="2">
        <f>N917-N917*O918/360*_xlfn.XLOOKUP('Tether Assets'!A918,'BBG Data'!A:A,'BBG Data'!V:V)</f>
        <v>98375871851.993011</v>
      </c>
      <c r="O918">
        <v>90</v>
      </c>
      <c r="P918" s="2">
        <f>P917-P917*Q918/360*_xlfn.XLOOKUP(A918,'BBG Data'!A:A,'BBG Data'!AI:AI)</f>
        <v>66121481.064081669</v>
      </c>
      <c r="Q918" s="2">
        <v>270</v>
      </c>
      <c r="R918" s="21">
        <v>8825524405</v>
      </c>
      <c r="S918" s="2">
        <f>S917-S917*T918/360*_xlfn.XLOOKUP('Tether Assets'!A918,'BBG Data'!A:A,'BBG Data'!X:X)</f>
        <v>14492415.960992746</v>
      </c>
      <c r="T918" s="2">
        <v>120</v>
      </c>
      <c r="U918" s="21">
        <f t="shared" si="91"/>
        <v>4462144209</v>
      </c>
      <c r="V918" s="2">
        <f t="shared" si="88"/>
        <v>149430307458.95425</v>
      </c>
      <c r="W918" s="25">
        <f t="shared" si="89"/>
        <v>0.10145171810497883</v>
      </c>
      <c r="X918" s="2">
        <f t="shared" si="90"/>
        <v>0.65833948631213945</v>
      </c>
      <c r="Y918" s="13">
        <f>USDT_FinalReserves!G917/USDT_FinalReserves!$F917</f>
        <v>3.7084028226325554E-2</v>
      </c>
      <c r="Z918" s="2">
        <v>149535614466.45288</v>
      </c>
      <c r="AA918" s="2">
        <v>143990231518.73801</v>
      </c>
    </row>
    <row r="919" spans="1:27" s="2" customFormat="1" x14ac:dyDescent="0.3">
      <c r="A919" s="1">
        <v>45750</v>
      </c>
      <c r="B919">
        <v>0</v>
      </c>
      <c r="C919" s="20">
        <v>92646.189325788349</v>
      </c>
      <c r="D919" s="20">
        <f>_xlfn.XLOOKUP(A919,'BBG Data'!A:A,'BBG Data'!B:B)</f>
        <v>82315.850000000006</v>
      </c>
      <c r="E919" s="21">
        <f t="shared" si="86"/>
        <v>7626249823.6131954</v>
      </c>
      <c r="F919" s="21">
        <v>2133201.9634584785</v>
      </c>
      <c r="G919">
        <f>_xlfn.XLOOKUP(A919,'BBG Data'!A:A,'BBG Data'!C:C)</f>
        <v>3115.34</v>
      </c>
      <c r="H919" s="2">
        <f t="shared" si="87"/>
        <v>6645649404.8407364</v>
      </c>
      <c r="I919" s="21">
        <v>64302555</v>
      </c>
      <c r="J919" s="2">
        <f>J918-$J$1*J918*_xlfn.XLOOKUP(A919,'BBG Data'!A:A,'BBG Data'!F:F)</f>
        <v>15094820225.950937</v>
      </c>
      <c r="K919" s="2">
        <f>K918-K918*L919/360*_xlfn.XLOOKUP(A919,'BBG Data'!A:A,'BBG Data'!J:J)</f>
        <v>1614892265.0398939</v>
      </c>
      <c r="L919" s="2">
        <v>90</v>
      </c>
      <c r="M919" s="2">
        <f>M918-M918*$M$1*_xlfn.XLOOKUP(A919,'BBG Data'!A:A,'BBG Data'!F:F)</f>
        <v>6286336334.6140203</v>
      </c>
      <c r="N919" s="2">
        <f>N918-N918*O919/360*_xlfn.XLOOKUP('Tether Assets'!A919,'BBG Data'!A:A,'BBG Data'!V:V)</f>
        <v>98646405499.585999</v>
      </c>
      <c r="O919">
        <v>90</v>
      </c>
      <c r="P919" s="2">
        <f>P918-P918*Q919/360*_xlfn.XLOOKUP(A919,'BBG Data'!A:A,'BBG Data'!AI:AI)</f>
        <v>69890405.484734356</v>
      </c>
      <c r="Q919" s="2">
        <v>270</v>
      </c>
      <c r="R919" s="21">
        <v>8825524405</v>
      </c>
      <c r="S919" s="2">
        <f>S918-S918*T919/360*_xlfn.XLOOKUP('Tether Assets'!A919,'BBG Data'!A:A,'BBG Data'!X:X)</f>
        <v>14845547.829908937</v>
      </c>
      <c r="T919" s="2">
        <v>120</v>
      </c>
      <c r="U919" s="21">
        <f t="shared" si="91"/>
        <v>4462144209</v>
      </c>
      <c r="V919" s="2">
        <f t="shared" si="88"/>
        <v>149351060675.95941</v>
      </c>
      <c r="W919" s="25">
        <f t="shared" si="89"/>
        <v>0.10149993386281357</v>
      </c>
      <c r="X919" s="2">
        <f t="shared" si="90"/>
        <v>0.66050020035421686</v>
      </c>
      <c r="Y919" s="13">
        <f>USDT_FinalReserves!G918/USDT_FinalReserves!$F918</f>
        <v>3.6980247700612284E-2</v>
      </c>
      <c r="Z919" s="2">
        <v>149517238951.62888</v>
      </c>
      <c r="AA919" s="2">
        <v>143988054419.686</v>
      </c>
    </row>
    <row r="920" spans="1:27" s="2" customFormat="1" x14ac:dyDescent="0.3">
      <c r="A920" s="1">
        <v>45751</v>
      </c>
      <c r="B920">
        <v>0</v>
      </c>
      <c r="C920" s="20">
        <v>92646.189325788349</v>
      </c>
      <c r="D920" s="20">
        <f>_xlfn.XLOOKUP(A920,'BBG Data'!A:A,'BBG Data'!B:B)</f>
        <v>84129.73</v>
      </c>
      <c r="E920" s="21">
        <f t="shared" si="86"/>
        <v>7794298893.5074558</v>
      </c>
      <c r="F920" s="21">
        <v>2133201.9634584785</v>
      </c>
      <c r="G920">
        <f>_xlfn.XLOOKUP(A920,'BBG Data'!A:A,'BBG Data'!C:C)</f>
        <v>3038.24</v>
      </c>
      <c r="H920" s="2">
        <f t="shared" si="87"/>
        <v>6481179533.458087</v>
      </c>
      <c r="I920" s="21">
        <v>64302555</v>
      </c>
      <c r="J920" s="2">
        <f>J919-$J$1*J919*_xlfn.XLOOKUP(A920,'BBG Data'!A:A,'BBG Data'!F:F)</f>
        <v>15096497428.198265</v>
      </c>
      <c r="K920" s="2">
        <f>K919-K919*L920/360*_xlfn.XLOOKUP(A920,'BBG Data'!A:A,'BBG Data'!J:J)</f>
        <v>1625271985.0734379</v>
      </c>
      <c r="L920" s="2">
        <v>90</v>
      </c>
      <c r="M920" s="2">
        <f>M919-M919*$M$1*_xlfn.XLOOKUP(A920,'BBG Data'!A:A,'BBG Data'!F:F)</f>
        <v>6287733298.2439346</v>
      </c>
      <c r="N920" s="2">
        <f>N919-N919*O920/360*_xlfn.XLOOKUP('Tether Assets'!A920,'BBG Data'!A:A,'BBG Data'!V:V)</f>
        <v>99657531155.956741</v>
      </c>
      <c r="O920">
        <v>90</v>
      </c>
      <c r="P920" s="2">
        <f>P919-P919*Q920/360*_xlfn.XLOOKUP(A920,'BBG Data'!A:A,'BBG Data'!AI:AI)</f>
        <v>74005203.107648075</v>
      </c>
      <c r="Q920" s="2">
        <v>270</v>
      </c>
      <c r="R920" s="21">
        <v>8825524405</v>
      </c>
      <c r="S920" s="2">
        <f>S919-S919*T920/360*_xlfn.XLOOKUP('Tether Assets'!A920,'BBG Data'!A:A,'BBG Data'!X:X)</f>
        <v>14311602.959626546</v>
      </c>
      <c r="T920" s="2">
        <v>120</v>
      </c>
      <c r="U920" s="21">
        <f t="shared" si="91"/>
        <v>4462144209</v>
      </c>
      <c r="V920" s="2">
        <f t="shared" si="88"/>
        <v>150382800269.50519</v>
      </c>
      <c r="W920" s="25">
        <f t="shared" si="89"/>
        <v>0.10081472054003633</v>
      </c>
      <c r="X920" s="2">
        <f t="shared" si="90"/>
        <v>0.6626923489744686</v>
      </c>
      <c r="Y920" s="13">
        <f>USDT_FinalReserves!G919/USDT_FinalReserves!$F919</f>
        <v>4.4094501130855508E-2</v>
      </c>
      <c r="Z920" s="2">
        <v>150833882107.31952</v>
      </c>
      <c r="AA920" s="2">
        <v>144182937322.16699</v>
      </c>
    </row>
    <row r="921" spans="1:27" s="2" customFormat="1" x14ac:dyDescent="0.3">
      <c r="A921" s="1">
        <v>45752</v>
      </c>
      <c r="B921">
        <v>0</v>
      </c>
      <c r="C921" s="20">
        <v>92646.189325788349</v>
      </c>
      <c r="D921" s="20">
        <f>_xlfn.XLOOKUP(A921,'BBG Data'!A:A,'BBG Data'!B:B)</f>
        <v>83044.570000000007</v>
      </c>
      <c r="E921" s="21">
        <f t="shared" si="86"/>
        <v>7693762954.6986837</v>
      </c>
      <c r="F921" s="21">
        <v>2133201.9634584785</v>
      </c>
      <c r="G921">
        <f>_xlfn.XLOOKUP(A921,'BBG Data'!A:A,'BBG Data'!C:C)</f>
        <v>3038.24</v>
      </c>
      <c r="H921" s="2">
        <f t="shared" si="87"/>
        <v>6481179533.458087</v>
      </c>
      <c r="I921" s="21">
        <v>64302555</v>
      </c>
      <c r="J921" s="2">
        <f>J920-$J$1*J920*_xlfn.XLOOKUP(A921,'BBG Data'!A:A,'BBG Data'!F:F)</f>
        <v>15096497428.198265</v>
      </c>
      <c r="K921" s="2">
        <f>K920-K920*L921/360*_xlfn.XLOOKUP(A921,'BBG Data'!A:A,'BBG Data'!J:J)</f>
        <v>1625271985.0734379</v>
      </c>
      <c r="L921" s="2">
        <v>90</v>
      </c>
      <c r="M921" s="2">
        <f>M920-M920*$M$1*_xlfn.XLOOKUP(A921,'BBG Data'!A:A,'BBG Data'!F:F)</f>
        <v>6287733298.2439346</v>
      </c>
      <c r="N921" s="2">
        <f>N920-N920*O921/360*_xlfn.XLOOKUP('Tether Assets'!A921,'BBG Data'!A:A,'BBG Data'!V:V)</f>
        <v>99657531155.956741</v>
      </c>
      <c r="O921">
        <v>90</v>
      </c>
      <c r="P921" s="2">
        <f>P920-P920*Q921/360*_xlfn.XLOOKUP(A921,'BBG Data'!A:A,'BBG Data'!AI:AI)</f>
        <v>74005203.107648075</v>
      </c>
      <c r="Q921" s="2">
        <v>270</v>
      </c>
      <c r="R921" s="21">
        <v>8825524405</v>
      </c>
      <c r="S921" s="2">
        <f>S920-S920*T921/360*_xlfn.XLOOKUP('Tether Assets'!A921,'BBG Data'!A:A,'BBG Data'!X:X)</f>
        <v>14311602.959626546</v>
      </c>
      <c r="T921" s="2">
        <v>120</v>
      </c>
      <c r="U921" s="21">
        <f t="shared" si="91"/>
        <v>4462144209</v>
      </c>
      <c r="V921" s="2">
        <f t="shared" si="88"/>
        <v>150282264330.69641</v>
      </c>
      <c r="W921" s="25">
        <f t="shared" si="89"/>
        <v>0.10088216364531809</v>
      </c>
      <c r="X921" s="2">
        <f t="shared" si="90"/>
        <v>0.66313567738545753</v>
      </c>
      <c r="Y921" s="13">
        <f>USDT_FinalReserves!G920/USDT_FinalReserves!$F920</f>
        <v>3.6847062152699346E-2</v>
      </c>
      <c r="Z921" s="2">
        <v>149546084261.66437</v>
      </c>
      <c r="AA921" s="2">
        <v>144035750400.18201</v>
      </c>
    </row>
    <row r="922" spans="1:27" s="2" customFormat="1" x14ac:dyDescent="0.3">
      <c r="A922" s="1">
        <v>45753</v>
      </c>
      <c r="B922">
        <v>0</v>
      </c>
      <c r="C922" s="20">
        <v>92646.189325788349</v>
      </c>
      <c r="D922" s="20">
        <f>_xlfn.XLOOKUP(A922,'BBG Data'!A:A,'BBG Data'!B:B)</f>
        <v>78807.929999999993</v>
      </c>
      <c r="E922" s="21">
        <f t="shared" si="86"/>
        <v>7301254403.1534748</v>
      </c>
      <c r="F922" s="21">
        <v>2133201.9634584785</v>
      </c>
      <c r="G922">
        <f>_xlfn.XLOOKUP(A922,'BBG Data'!A:A,'BBG Data'!C:C)</f>
        <v>3038.24</v>
      </c>
      <c r="H922" s="2">
        <f t="shared" si="87"/>
        <v>6481179533.458087</v>
      </c>
      <c r="I922" s="21">
        <v>64302555</v>
      </c>
      <c r="J922" s="2">
        <f>J921-$J$1*J921*_xlfn.XLOOKUP(A922,'BBG Data'!A:A,'BBG Data'!F:F)</f>
        <v>15096497428.198265</v>
      </c>
      <c r="K922" s="2">
        <f>K921-K921*L922/360*_xlfn.XLOOKUP(A922,'BBG Data'!A:A,'BBG Data'!J:J)</f>
        <v>1625271985.0734379</v>
      </c>
      <c r="L922" s="2">
        <v>90</v>
      </c>
      <c r="M922" s="2">
        <f>M921-M921*$M$1*_xlfn.XLOOKUP(A922,'BBG Data'!A:A,'BBG Data'!F:F)</f>
        <v>6287733298.2439346</v>
      </c>
      <c r="N922" s="2">
        <f>N921-N921*O922/360*_xlfn.XLOOKUP('Tether Assets'!A922,'BBG Data'!A:A,'BBG Data'!V:V)</f>
        <v>99657531155.956741</v>
      </c>
      <c r="O922">
        <v>90</v>
      </c>
      <c r="P922" s="2">
        <f>P921-P921*Q922/360*_xlfn.XLOOKUP(A922,'BBG Data'!A:A,'BBG Data'!AI:AI)</f>
        <v>74005203.107648075</v>
      </c>
      <c r="Q922" s="2">
        <v>270</v>
      </c>
      <c r="R922" s="21">
        <v>8825524405</v>
      </c>
      <c r="S922" s="2">
        <f>S921-S921*T922/360*_xlfn.XLOOKUP('Tether Assets'!A922,'BBG Data'!A:A,'BBG Data'!X:X)</f>
        <v>14311602.959626546</v>
      </c>
      <c r="T922" s="2">
        <v>120</v>
      </c>
      <c r="U922" s="21">
        <f t="shared" si="91"/>
        <v>4462144209</v>
      </c>
      <c r="V922" s="2">
        <f t="shared" si="88"/>
        <v>149889755779.15121</v>
      </c>
      <c r="W922" s="25">
        <f t="shared" si="89"/>
        <v>0.10114633854988937</v>
      </c>
      <c r="X922" s="2">
        <f t="shared" si="90"/>
        <v>0.66487219648815066</v>
      </c>
      <c r="Y922" s="13">
        <f>USDT_FinalReserves!G921/USDT_FinalReserves!$F921</f>
        <v>3.4970489511982866E-2</v>
      </c>
      <c r="Z922" s="2">
        <v>149248794223.00882</v>
      </c>
      <c r="AA922" s="2">
        <v>144029490829.957</v>
      </c>
    </row>
    <row r="923" spans="1:27" s="2" customFormat="1" x14ac:dyDescent="0.3">
      <c r="A923" s="1">
        <v>45754</v>
      </c>
      <c r="B923">
        <v>0</v>
      </c>
      <c r="C923" s="20">
        <v>92646.189325788349</v>
      </c>
      <c r="D923" s="20">
        <f>_xlfn.XLOOKUP(A923,'BBG Data'!A:A,'BBG Data'!B:B)</f>
        <v>78923.14</v>
      </c>
      <c r="E923" s="21">
        <f t="shared" si="86"/>
        <v>7311928170.625699</v>
      </c>
      <c r="F923" s="21">
        <v>2133201.9634584785</v>
      </c>
      <c r="G923">
        <f>_xlfn.XLOOKUP(A923,'BBG Data'!A:A,'BBG Data'!C:C)</f>
        <v>2983.28</v>
      </c>
      <c r="H923" s="2">
        <f t="shared" si="87"/>
        <v>6363938753.5464096</v>
      </c>
      <c r="I923" s="21">
        <v>64302555</v>
      </c>
      <c r="J923" s="2">
        <f>J922-$J$1*J922*_xlfn.XLOOKUP(A923,'BBG Data'!A:A,'BBG Data'!F:F)</f>
        <v>15097336122.499832</v>
      </c>
      <c r="K923" s="2">
        <f>K922-K922*L923/360*_xlfn.XLOOKUP(A923,'BBG Data'!A:A,'BBG Data'!J:J)</f>
        <v>1646152666.901669</v>
      </c>
      <c r="L923" s="2">
        <v>90</v>
      </c>
      <c r="M923" s="2">
        <f>M922-M922*$M$1*_xlfn.XLOOKUP(A923,'BBG Data'!A:A,'BBG Data'!F:F)</f>
        <v>6288431935.2770729</v>
      </c>
      <c r="N923" s="2">
        <f>N922-N922*O923/360*_xlfn.XLOOKUP('Tether Assets'!A923,'BBG Data'!A:A,'BBG Data'!V:V)</f>
        <v>99184157882.965942</v>
      </c>
      <c r="O923">
        <v>90</v>
      </c>
      <c r="P923" s="2">
        <f>P922-P922*Q923/360*_xlfn.XLOOKUP(A923,'BBG Data'!A:A,'BBG Data'!AI:AI)</f>
        <v>70369697.504984826</v>
      </c>
      <c r="Q923" s="2">
        <v>270</v>
      </c>
      <c r="R923" s="21">
        <v>8825524405</v>
      </c>
      <c r="S923" s="2">
        <f>S922-S922*T923/360*_xlfn.XLOOKUP('Tether Assets'!A923,'BBG Data'!A:A,'BBG Data'!X:X)</f>
        <v>14220008.700684939</v>
      </c>
      <c r="T923" s="2">
        <v>120</v>
      </c>
      <c r="U923" s="21">
        <f t="shared" si="91"/>
        <v>4462144209</v>
      </c>
      <c r="V923" s="2">
        <f t="shared" si="88"/>
        <v>149328506407.02231</v>
      </c>
      <c r="W923" s="25">
        <f t="shared" si="89"/>
        <v>0.10153211226913365</v>
      </c>
      <c r="X923" s="2">
        <f t="shared" si="90"/>
        <v>0.66420109776375369</v>
      </c>
      <c r="Y923" s="13">
        <f>USDT_FinalReserves!G922/USDT_FinalReserves!$F922</f>
        <v>3.3873383657957855E-2</v>
      </c>
      <c r="Z923" s="2">
        <v>149006273128.57776</v>
      </c>
      <c r="AA923" s="2">
        <v>143958926471.45099</v>
      </c>
    </row>
    <row r="924" spans="1:27" s="2" customFormat="1" x14ac:dyDescent="0.3">
      <c r="A924" s="1">
        <v>45755</v>
      </c>
      <c r="B924">
        <v>0</v>
      </c>
      <c r="C924" s="20">
        <v>92646.189325788349</v>
      </c>
      <c r="D924" s="20">
        <f>_xlfn.XLOOKUP(A924,'BBG Data'!A:A,'BBG Data'!B:B)</f>
        <v>77052.89</v>
      </c>
      <c r="E924" s="21">
        <f t="shared" si="86"/>
        <v>7138656635.0391436</v>
      </c>
      <c r="F924" s="21">
        <v>2133201.9634584785</v>
      </c>
      <c r="G924">
        <f>_xlfn.XLOOKUP(A924,'BBG Data'!A:A,'BBG Data'!C:C)</f>
        <v>2983.27</v>
      </c>
      <c r="H924" s="2">
        <f t="shared" si="87"/>
        <v>6363917421.5267754</v>
      </c>
      <c r="I924" s="21">
        <v>64302555</v>
      </c>
      <c r="J924" s="2">
        <f>J923-$J$1*J923*_xlfn.XLOOKUP(A924,'BBG Data'!A:A,'BBG Data'!F:F)</f>
        <v>15094400529.364902</v>
      </c>
      <c r="K924" s="2">
        <f>K923-K923*L924/360*_xlfn.XLOOKUP(A924,'BBG Data'!A:A,'BBG Data'!J:J)</f>
        <v>1645070321.5231812</v>
      </c>
      <c r="L924" s="2">
        <v>90</v>
      </c>
      <c r="M924" s="2">
        <f>M923-M923*$M$1*_xlfn.XLOOKUP(A924,'BBG Data'!A:A,'BBG Data'!F:F)</f>
        <v>6285986433.9689093</v>
      </c>
      <c r="N924" s="2">
        <f>N923-N923*O924/360*_xlfn.XLOOKUP('Tether Assets'!A924,'BBG Data'!A:A,'BBG Data'!V:V)</f>
        <v>98465072738.314438</v>
      </c>
      <c r="O924">
        <v>90</v>
      </c>
      <c r="P924" s="2">
        <f>P923-P923*Q924/360*_xlfn.XLOOKUP(A924,'BBG Data'!A:A,'BBG Data'!AI:AI)</f>
        <v>72269679.337619439</v>
      </c>
      <c r="Q924" s="2">
        <v>270</v>
      </c>
      <c r="R924" s="21">
        <v>8825524405</v>
      </c>
      <c r="S924" s="2">
        <f>S923-S923*T924/360*_xlfn.XLOOKUP('Tether Assets'!A924,'BBG Data'!A:A,'BBG Data'!X:X)</f>
        <v>14052212.598016856</v>
      </c>
      <c r="T924" s="2">
        <v>120</v>
      </c>
      <c r="U924" s="21">
        <f t="shared" si="91"/>
        <v>4462144209</v>
      </c>
      <c r="V924" s="2">
        <f t="shared" si="88"/>
        <v>148431397140.67297</v>
      </c>
      <c r="W924" s="25">
        <f t="shared" si="89"/>
        <v>0.10212598800776992</v>
      </c>
      <c r="X924" s="2">
        <f t="shared" si="90"/>
        <v>0.66337092175313883</v>
      </c>
      <c r="Y924" s="13">
        <f>USDT_FinalReserves!G923/USDT_FinalReserves!$F923</f>
        <v>3.167362300680323E-2</v>
      </c>
      <c r="Z924" s="2">
        <v>148922482228.48849</v>
      </c>
      <c r="AA924" s="2">
        <v>144205567669.146</v>
      </c>
    </row>
    <row r="925" spans="1:27" s="2" customFormat="1" x14ac:dyDescent="0.3">
      <c r="A925" s="1">
        <v>45756</v>
      </c>
      <c r="B925">
        <v>0</v>
      </c>
      <c r="C925" s="20">
        <v>92646.189325788349</v>
      </c>
      <c r="D925" s="20">
        <f>_xlfn.XLOOKUP(A925,'BBG Data'!A:A,'BBG Data'!B:B)</f>
        <v>83173.759999999995</v>
      </c>
      <c r="E925" s="21">
        <f t="shared" si="86"/>
        <v>7705731915.8976812</v>
      </c>
      <c r="F925" s="21">
        <v>2133201.9634584785</v>
      </c>
      <c r="G925">
        <f>_xlfn.XLOOKUP(A925,'BBG Data'!A:A,'BBG Data'!C:C)</f>
        <v>3082.7</v>
      </c>
      <c r="H925" s="2">
        <f t="shared" si="87"/>
        <v>6576021692.7534513</v>
      </c>
      <c r="I925" s="21">
        <v>64302555</v>
      </c>
      <c r="J925" s="2">
        <f>J924-$J$1*J924*_xlfn.XLOOKUP(A925,'BBG Data'!A:A,'BBG Data'!F:F)</f>
        <v>15093561951.557716</v>
      </c>
      <c r="K925" s="2">
        <f>K924-K924*L925/360*_xlfn.XLOOKUP(A925,'BBG Data'!A:A,'BBG Data'!J:J)</f>
        <v>1637079392.4363821</v>
      </c>
      <c r="L925" s="2">
        <v>90</v>
      </c>
      <c r="M925" s="2">
        <f>M924-M924*$M$1*_xlfn.XLOOKUP(A925,'BBG Data'!A:A,'BBG Data'!F:F)</f>
        <v>6285287991.0318012</v>
      </c>
      <c r="N925" s="2">
        <f>N924-N924*O925/360*_xlfn.XLOOKUP('Tether Assets'!A925,'BBG Data'!A:A,'BBG Data'!V:V)</f>
        <v>97726584692.777069</v>
      </c>
      <c r="O925">
        <v>90</v>
      </c>
      <c r="P925" s="2">
        <f>P924-P924*Q925/360*_xlfn.XLOOKUP(A925,'BBG Data'!A:A,'BBG Data'!AI:AI)</f>
        <v>65277587.861704782</v>
      </c>
      <c r="Q925" s="2">
        <v>270</v>
      </c>
      <c r="R925" s="21">
        <v>8825524405</v>
      </c>
      <c r="S925" s="2">
        <f>S924-S924*T925/360*_xlfn.XLOOKUP('Tether Assets'!A925,'BBG Data'!A:A,'BBG Data'!X:X)</f>
        <v>13922932.242115099</v>
      </c>
      <c r="T925" s="2">
        <v>120</v>
      </c>
      <c r="U925" s="21">
        <f t="shared" si="91"/>
        <v>4462144209</v>
      </c>
      <c r="V925" s="2">
        <f t="shared" si="88"/>
        <v>148455439325.55792</v>
      </c>
      <c r="W925" s="25">
        <f t="shared" si="89"/>
        <v>0.1021038001397646</v>
      </c>
      <c r="X925" s="2">
        <f t="shared" si="90"/>
        <v>0.65828901343564694</v>
      </c>
      <c r="Y925" s="13">
        <f>USDT_FinalReserves!G924/USDT_FinalReserves!$F924</f>
        <v>3.7646839364604674E-2</v>
      </c>
      <c r="Z925" s="2">
        <v>149689922254.83078</v>
      </c>
      <c r="AA925" s="2">
        <v>144054569797.203</v>
      </c>
    </row>
    <row r="926" spans="1:27" s="2" customFormat="1" x14ac:dyDescent="0.3">
      <c r="A926" s="1">
        <v>45757</v>
      </c>
      <c r="B926">
        <v>0</v>
      </c>
      <c r="C926" s="20">
        <v>92646.189325788349</v>
      </c>
      <c r="D926" s="20">
        <f>_xlfn.XLOOKUP(A926,'BBG Data'!A:A,'BBG Data'!B:B)</f>
        <v>79879.179999999993</v>
      </c>
      <c r="E926" s="21">
        <f t="shared" si="86"/>
        <v>7400501633.4687252</v>
      </c>
      <c r="F926" s="21">
        <v>2133201.9634584785</v>
      </c>
      <c r="G926">
        <f>_xlfn.XLOOKUP(A926,'BBG Data'!A:A,'BBG Data'!C:C)</f>
        <v>3176.23</v>
      </c>
      <c r="H926" s="2">
        <f t="shared" si="87"/>
        <v>6775540072.3957233</v>
      </c>
      <c r="I926" s="21">
        <v>64302555</v>
      </c>
      <c r="J926" s="2">
        <f>J925-$J$1*J925*_xlfn.XLOOKUP(A926,'BBG Data'!A:A,'BBG Data'!F:F)</f>
        <v>15095658279.606544</v>
      </c>
      <c r="K926" s="2">
        <f>K925-K925*L926/360*_xlfn.XLOOKUP(A926,'BBG Data'!A:A,'BBG Data'!J:J)</f>
        <v>1632143598.0681863</v>
      </c>
      <c r="L926" s="2">
        <v>90</v>
      </c>
      <c r="M926" s="2">
        <f>M925-M925*$M$1*_xlfn.XLOOKUP(A926,'BBG Data'!A:A,'BBG Data'!F:F)</f>
        <v>6287033904.3626432</v>
      </c>
      <c r="N926" s="2">
        <f>N925-N925*O926/360*_xlfn.XLOOKUP('Tether Assets'!A926,'BBG Data'!A:A,'BBG Data'!V:V)</f>
        <v>98044196093.02861</v>
      </c>
      <c r="O926">
        <v>90</v>
      </c>
      <c r="P926" s="2">
        <f>P925-P925*Q926/360*_xlfn.XLOOKUP(A926,'BBG Data'!A:A,'BBG Data'!AI:AI)</f>
        <v>67994767.456448212</v>
      </c>
      <c r="Q926" s="2">
        <v>270</v>
      </c>
      <c r="R926" s="21">
        <v>8825524405</v>
      </c>
      <c r="S926" s="2">
        <f>S925-S925*T926/360*_xlfn.XLOOKUP('Tether Assets'!A926,'BBG Data'!A:A,'BBG Data'!X:X)</f>
        <v>13729403.4839497</v>
      </c>
      <c r="T926" s="2">
        <v>120</v>
      </c>
      <c r="U926" s="21">
        <f t="shared" si="91"/>
        <v>4462144209</v>
      </c>
      <c r="V926" s="2">
        <f t="shared" si="88"/>
        <v>148668768920.87082</v>
      </c>
      <c r="W926" s="25">
        <f t="shared" si="89"/>
        <v>0.10197138877685506</v>
      </c>
      <c r="X926" s="2">
        <f t="shared" si="90"/>
        <v>0.65948078271377075</v>
      </c>
      <c r="Y926" s="13">
        <f>USDT_FinalReserves!G925/USDT_FinalReserves!$F925</f>
        <v>3.8872097308067025E-2</v>
      </c>
      <c r="Z926" s="2">
        <v>149802503265.61813</v>
      </c>
      <c r="AA926" s="2">
        <v>143979365781.685</v>
      </c>
    </row>
    <row r="927" spans="1:27" s="2" customFormat="1" x14ac:dyDescent="0.3">
      <c r="A927" s="1">
        <v>45758</v>
      </c>
      <c r="B927">
        <v>0</v>
      </c>
      <c r="C927" s="20">
        <v>92646.189325788349</v>
      </c>
      <c r="D927" s="20">
        <f>_xlfn.XLOOKUP(A927,'BBG Data'!A:A,'BBG Data'!B:B)</f>
        <v>83820.600000000006</v>
      </c>
      <c r="E927" s="21">
        <f t="shared" si="86"/>
        <v>7765659177.0011759</v>
      </c>
      <c r="F927" s="21">
        <v>2133201.9634584785</v>
      </c>
      <c r="G927">
        <f>_xlfn.XLOOKUP(A927,'BBG Data'!A:A,'BBG Data'!C:C)</f>
        <v>3237.61</v>
      </c>
      <c r="H927" s="2">
        <f t="shared" si="87"/>
        <v>6906476008.9128046</v>
      </c>
      <c r="I927" s="21">
        <v>64302555</v>
      </c>
      <c r="J927" s="2">
        <f>J926-$J$1*J926*_xlfn.XLOOKUP(A927,'BBG Data'!A:A,'BBG Data'!F:F)</f>
        <v>15097335574.970945</v>
      </c>
      <c r="K927" s="2">
        <f>K926-K926*L927/360*_xlfn.XLOOKUP(A927,'BBG Data'!A:A,'BBG Data'!J:J)</f>
        <v>1626271961.4741361</v>
      </c>
      <c r="L927" s="2">
        <v>90</v>
      </c>
      <c r="M927" s="2">
        <f>M926-M926*$M$1*_xlfn.XLOOKUP(A927,'BBG Data'!A:A,'BBG Data'!F:F)</f>
        <v>6288431023.0080576</v>
      </c>
      <c r="N927" s="2">
        <f>N926-N926*O927/360*_xlfn.XLOOKUP('Tether Assets'!A927,'BBG Data'!A:A,'BBG Data'!V:V)</f>
        <v>97921640847.912308</v>
      </c>
      <c r="O927">
        <v>90</v>
      </c>
      <c r="P927" s="2">
        <f>P926-P926*Q927/360*_xlfn.XLOOKUP(A927,'BBG Data'!A:A,'BBG Data'!AI:AI)</f>
        <v>65699944.05479309</v>
      </c>
      <c r="Q927" s="2">
        <v>270</v>
      </c>
      <c r="R927" s="21">
        <v>8825524405</v>
      </c>
      <c r="S927" s="2">
        <f>S926-S926*T927/360*_xlfn.XLOOKUP('Tether Assets'!A927,'BBG Data'!A:A,'BBG Data'!X:X)</f>
        <v>13723454.075773323</v>
      </c>
      <c r="T927" s="2">
        <v>120</v>
      </c>
      <c r="U927" s="21">
        <f t="shared" si="91"/>
        <v>4462144209</v>
      </c>
      <c r="V927" s="2">
        <f t="shared" si="88"/>
        <v>149037209160.41</v>
      </c>
      <c r="W927" s="25">
        <f t="shared" si="89"/>
        <v>0.10173055584832072</v>
      </c>
      <c r="X927" s="2">
        <f t="shared" si="90"/>
        <v>0.6570281435055485</v>
      </c>
      <c r="Y927" s="13">
        <f>USDT_FinalReserves!G926/USDT_FinalReserves!$F926</f>
        <v>3.9870415325456252E-2</v>
      </c>
      <c r="Z927" s="2">
        <v>150278043278.7767</v>
      </c>
      <c r="AA927" s="2">
        <v>144286395278.95499</v>
      </c>
    </row>
    <row r="928" spans="1:27" s="2" customFormat="1" x14ac:dyDescent="0.3">
      <c r="A928" s="1">
        <v>45759</v>
      </c>
      <c r="B928">
        <v>0</v>
      </c>
      <c r="C928" s="20">
        <v>92646.189325788349</v>
      </c>
      <c r="D928" s="20">
        <f>_xlfn.XLOOKUP(A928,'BBG Data'!A:A,'BBG Data'!B:B)</f>
        <v>85502.31</v>
      </c>
      <c r="E928" s="21">
        <f t="shared" si="86"/>
        <v>7921463200.0522461</v>
      </c>
      <c r="F928" s="21">
        <v>2133201.9634584785</v>
      </c>
      <c r="G928">
        <f>_xlfn.XLOOKUP(A928,'BBG Data'!A:A,'BBG Data'!C:C)</f>
        <v>3237.61</v>
      </c>
      <c r="H928" s="2">
        <f t="shared" si="87"/>
        <v>6906476008.9128046</v>
      </c>
      <c r="I928" s="21">
        <v>64302555</v>
      </c>
      <c r="J928" s="2">
        <f>J927-$J$1*J927*_xlfn.XLOOKUP(A928,'BBG Data'!A:A,'BBG Data'!F:F)</f>
        <v>15097335574.970945</v>
      </c>
      <c r="K928" s="2">
        <f>K927-K927*L928/360*_xlfn.XLOOKUP(A928,'BBG Data'!A:A,'BBG Data'!J:J)</f>
        <v>1626271961.4741361</v>
      </c>
      <c r="L928" s="2">
        <v>90</v>
      </c>
      <c r="M928" s="2">
        <f>M927-M927*$M$1*_xlfn.XLOOKUP(A928,'BBG Data'!A:A,'BBG Data'!F:F)</f>
        <v>6288431023.0080576</v>
      </c>
      <c r="N928" s="2">
        <f>N927-N927*O928/360*_xlfn.XLOOKUP('Tether Assets'!A928,'BBG Data'!A:A,'BBG Data'!V:V)</f>
        <v>97921640847.912308</v>
      </c>
      <c r="O928">
        <v>90</v>
      </c>
      <c r="P928" s="2">
        <f>P927-P927*Q928/360*_xlfn.XLOOKUP(A928,'BBG Data'!A:A,'BBG Data'!AI:AI)</f>
        <v>65699944.05479309</v>
      </c>
      <c r="Q928" s="2">
        <v>270</v>
      </c>
      <c r="R928" s="21">
        <v>8825524405</v>
      </c>
      <c r="S928" s="2">
        <f>S927-S927*T928/360*_xlfn.XLOOKUP('Tether Assets'!A928,'BBG Data'!A:A,'BBG Data'!X:X)</f>
        <v>13723454.075773323</v>
      </c>
      <c r="T928" s="2">
        <v>120</v>
      </c>
      <c r="U928" s="21">
        <f t="shared" si="91"/>
        <v>4462144209</v>
      </c>
      <c r="V928" s="2">
        <f t="shared" si="88"/>
        <v>149193013183.46106</v>
      </c>
      <c r="W928" s="25">
        <f t="shared" si="89"/>
        <v>0.10162431742917372</v>
      </c>
      <c r="X928" s="2">
        <f t="shared" si="90"/>
        <v>0.65634200126717135</v>
      </c>
      <c r="Y928" s="13">
        <f>USDT_FinalReserves!G927/USDT_FinalReserves!$F927</f>
        <v>3.849612168967443E-2</v>
      </c>
      <c r="Z928" s="2">
        <v>150051438046.64218</v>
      </c>
      <c r="AA928" s="2">
        <v>144275039627.888</v>
      </c>
    </row>
    <row r="929" spans="1:27" s="2" customFormat="1" x14ac:dyDescent="0.3">
      <c r="A929" s="1">
        <v>45760</v>
      </c>
      <c r="B929">
        <v>0</v>
      </c>
      <c r="C929" s="20">
        <v>92646.189325788349</v>
      </c>
      <c r="D929" s="20">
        <f>_xlfn.XLOOKUP(A929,'BBG Data'!A:A,'BBG Data'!B:B)</f>
        <v>83479.149999999994</v>
      </c>
      <c r="E929" s="21">
        <f t="shared" si="86"/>
        <v>7734025135.6558838</v>
      </c>
      <c r="F929" s="21">
        <v>2133201.9634584785</v>
      </c>
      <c r="G929">
        <f>_xlfn.XLOOKUP(A929,'BBG Data'!A:A,'BBG Data'!C:C)</f>
        <v>3237.61</v>
      </c>
      <c r="H929" s="2">
        <f t="shared" si="87"/>
        <v>6906476008.9128046</v>
      </c>
      <c r="I929" s="21">
        <v>64302555</v>
      </c>
      <c r="J929" s="2">
        <f>J928-$J$1*J928*_xlfn.XLOOKUP(A929,'BBG Data'!A:A,'BBG Data'!F:F)</f>
        <v>15097335574.970945</v>
      </c>
      <c r="K929" s="2">
        <f>K928-K928*L929/360*_xlfn.XLOOKUP(A929,'BBG Data'!A:A,'BBG Data'!J:J)</f>
        <v>1626271961.4741361</v>
      </c>
      <c r="L929" s="2">
        <v>90</v>
      </c>
      <c r="M929" s="2">
        <f>M928-M928*$M$1*_xlfn.XLOOKUP(A929,'BBG Data'!A:A,'BBG Data'!F:F)</f>
        <v>6288431023.0080576</v>
      </c>
      <c r="N929" s="2">
        <f>N928-N928*O929/360*_xlfn.XLOOKUP('Tether Assets'!A929,'BBG Data'!A:A,'BBG Data'!V:V)</f>
        <v>97921640847.912308</v>
      </c>
      <c r="O929">
        <v>90</v>
      </c>
      <c r="P929" s="2">
        <f>P928-P928*Q929/360*_xlfn.XLOOKUP(A929,'BBG Data'!A:A,'BBG Data'!AI:AI)</f>
        <v>65699944.05479309</v>
      </c>
      <c r="Q929" s="2">
        <v>270</v>
      </c>
      <c r="R929" s="21">
        <v>8825524405</v>
      </c>
      <c r="S929" s="2">
        <f>S928-S928*T929/360*_xlfn.XLOOKUP('Tether Assets'!A929,'BBG Data'!A:A,'BBG Data'!X:X)</f>
        <v>13723454.075773323</v>
      </c>
      <c r="T929" s="2">
        <v>120</v>
      </c>
      <c r="U929" s="21">
        <f t="shared" si="91"/>
        <v>4462144209</v>
      </c>
      <c r="V929" s="2">
        <f t="shared" si="88"/>
        <v>149005575119.0647</v>
      </c>
      <c r="W929" s="25">
        <f t="shared" si="89"/>
        <v>0.10175215335302626</v>
      </c>
      <c r="X929" s="2">
        <f t="shared" si="90"/>
        <v>0.65716763127598976</v>
      </c>
      <c r="Y929" s="13">
        <f>USDT_FinalReserves!G928/USDT_FinalReserves!$F928</f>
        <v>3.6280196507572228E-2</v>
      </c>
      <c r="Z929" s="2">
        <v>149809241585.92264</v>
      </c>
      <c r="AA929" s="2">
        <v>144374132862.535</v>
      </c>
    </row>
    <row r="930" spans="1:27" s="2" customFormat="1" x14ac:dyDescent="0.3">
      <c r="A930" s="1">
        <v>45761</v>
      </c>
      <c r="B930">
        <v>0</v>
      </c>
      <c r="C930" s="20">
        <v>92646.189325788349</v>
      </c>
      <c r="D930" s="20">
        <f>_xlfn.XLOOKUP(A930,'BBG Data'!A:A,'BBG Data'!B:B)</f>
        <v>84848.06</v>
      </c>
      <c r="E930" s="21">
        <f t="shared" si="86"/>
        <v>7860849430.6858492</v>
      </c>
      <c r="F930" s="21">
        <v>2133201.9634584785</v>
      </c>
      <c r="G930">
        <f>_xlfn.XLOOKUP(A930,'BBG Data'!A:A,'BBG Data'!C:C)</f>
        <v>3210.93</v>
      </c>
      <c r="H930" s="2">
        <f t="shared" si="87"/>
        <v>6849562180.5277319</v>
      </c>
      <c r="I930" s="21">
        <v>64302555</v>
      </c>
      <c r="J930" s="2">
        <f>J929-$J$1*J929*_xlfn.XLOOKUP(A930,'BBG Data'!A:A,'BBG Data'!F:F)</f>
        <v>15097335574.970945</v>
      </c>
      <c r="K930" s="2">
        <f>K929-K929*L930/360*_xlfn.XLOOKUP(A930,'BBG Data'!A:A,'BBG Data'!J:J)</f>
        <v>1624466799.5969</v>
      </c>
      <c r="L930" s="2">
        <v>90</v>
      </c>
      <c r="M930" s="2">
        <f>M929-M929*$M$1*_xlfn.XLOOKUP(A930,'BBG Data'!A:A,'BBG Data'!F:F)</f>
        <v>6288431023.0080576</v>
      </c>
      <c r="N930" s="2">
        <f>N929-N929*O930/360*_xlfn.XLOOKUP('Tether Assets'!A930,'BBG Data'!A:A,'BBG Data'!V:V)</f>
        <v>98215405770.456055</v>
      </c>
      <c r="O930">
        <v>90</v>
      </c>
      <c r="P930" s="2">
        <f>P929-P929*Q930/360*_xlfn.XLOOKUP(A930,'BBG Data'!A:A,'BBG Data'!AI:AI)</f>
        <v>66808630.610717721</v>
      </c>
      <c r="Q930" s="2">
        <v>270</v>
      </c>
      <c r="R930" s="21">
        <v>8825524405</v>
      </c>
      <c r="S930" s="2">
        <f>S929-S929*T930/360*_xlfn.XLOOKUP('Tether Assets'!A930,'BBG Data'!A:A,'BBG Data'!X:X)</f>
        <v>13889507.870090179</v>
      </c>
      <c r="T930" s="2">
        <v>120</v>
      </c>
      <c r="U930" s="21">
        <f t="shared" si="91"/>
        <v>4462144209</v>
      </c>
      <c r="V930" s="2">
        <f t="shared" si="88"/>
        <v>149368720086.72635</v>
      </c>
      <c r="W930" s="25">
        <f t="shared" si="89"/>
        <v>0.10150477369805276</v>
      </c>
      <c r="X930" s="2">
        <f t="shared" si="90"/>
        <v>0.65753663627451786</v>
      </c>
      <c r="Y930" s="13">
        <f>USDT_FinalReserves!G929/USDT_FinalReserves!$F929</f>
        <v>3.9831012418591834E-2</v>
      </c>
      <c r="Z930" s="2">
        <v>150335972976.02307</v>
      </c>
      <c r="AA930" s="2">
        <v>144347938969.45401</v>
      </c>
    </row>
    <row r="931" spans="1:27" s="2" customFormat="1" x14ac:dyDescent="0.3">
      <c r="A931" s="1">
        <v>45762</v>
      </c>
      <c r="B931">
        <v>0</v>
      </c>
      <c r="C931" s="20">
        <v>92646.189325788349</v>
      </c>
      <c r="D931" s="20">
        <f>_xlfn.XLOOKUP(A931,'BBG Data'!A:A,'BBG Data'!B:B)</f>
        <v>84016.48</v>
      </c>
      <c r="E931" s="21">
        <f t="shared" si="86"/>
        <v>7783806712.5663099</v>
      </c>
      <c r="F931" s="21">
        <v>2133201.9634584785</v>
      </c>
      <c r="G931">
        <f>_xlfn.XLOOKUP(A931,'BBG Data'!A:A,'BBG Data'!C:C)</f>
        <v>3230.72</v>
      </c>
      <c r="H931" s="2">
        <f t="shared" si="87"/>
        <v>6891778247.3845749</v>
      </c>
      <c r="I931" s="21">
        <v>64302555</v>
      </c>
      <c r="J931" s="2">
        <f>J930-$J$1*J930*_xlfn.XLOOKUP(A931,'BBG Data'!A:A,'BBG Data'!F:F)</f>
        <v>15096077463.673031</v>
      </c>
      <c r="K931" s="2">
        <f>K930-K930*L931/360*_xlfn.XLOOKUP(A931,'BBG Data'!A:A,'BBG Data'!J:J)</f>
        <v>1616649053.1238396</v>
      </c>
      <c r="L931" s="2">
        <v>90</v>
      </c>
      <c r="M931" s="2">
        <f>M930-M930*$M$1*_xlfn.XLOOKUP(A931,'BBG Data'!A:A,'BBG Data'!F:F)</f>
        <v>6287382951.1708899</v>
      </c>
      <c r="N931" s="2">
        <f>N930-N930*O931/360*_xlfn.XLOOKUP('Tether Assets'!A931,'BBG Data'!A:A,'BBG Data'!V:V)</f>
        <v>98362728879.11174</v>
      </c>
      <c r="O931">
        <v>90</v>
      </c>
      <c r="P931" s="2">
        <f>P930-P930*Q931/360*_xlfn.XLOOKUP(A931,'BBG Data'!A:A,'BBG Data'!AI:AI)</f>
        <v>66382725.590574406</v>
      </c>
      <c r="Q931" s="2">
        <v>270</v>
      </c>
      <c r="R931" s="21">
        <v>8825524405</v>
      </c>
      <c r="S931" s="2">
        <f>S930-S930*T931/360*_xlfn.XLOOKUP('Tether Assets'!A931,'BBG Data'!A:A,'BBG Data'!X:X)</f>
        <v>13920064.787404377</v>
      </c>
      <c r="T931" s="2">
        <v>120</v>
      </c>
      <c r="U931" s="21">
        <f t="shared" si="91"/>
        <v>4462144209</v>
      </c>
      <c r="V931" s="2">
        <f t="shared" si="88"/>
        <v>149470697266.40836</v>
      </c>
      <c r="W931" s="25">
        <f t="shared" si="89"/>
        <v>0.10142710441533569</v>
      </c>
      <c r="X931" s="2">
        <f t="shared" si="90"/>
        <v>0.6580736604432601</v>
      </c>
      <c r="Y931" s="13">
        <f>USDT_FinalReserves!G930/USDT_FinalReserves!$F930</f>
        <v>3.8147639070813762E-2</v>
      </c>
      <c r="Z931" s="2">
        <v>150058484902.18573</v>
      </c>
      <c r="AA931" s="2">
        <v>144334107980.62399</v>
      </c>
    </row>
    <row r="932" spans="1:27" s="2" customFormat="1" x14ac:dyDescent="0.3">
      <c r="A932" s="1">
        <v>45763</v>
      </c>
      <c r="B932">
        <v>0</v>
      </c>
      <c r="C932" s="20">
        <v>92646.189325788349</v>
      </c>
      <c r="D932" s="20">
        <f>_xlfn.XLOOKUP(A932,'BBG Data'!A:A,'BBG Data'!B:B)</f>
        <v>84308.09</v>
      </c>
      <c r="E932" s="21">
        <f t="shared" si="86"/>
        <v>7810823267.8356028</v>
      </c>
      <c r="F932" s="21">
        <v>2133201.9634584785</v>
      </c>
      <c r="G932">
        <f>_xlfn.XLOOKUP(A932,'BBG Data'!A:A,'BBG Data'!C:C)</f>
        <v>3343.12</v>
      </c>
      <c r="H932" s="2">
        <f t="shared" si="87"/>
        <v>7131550148.0773087</v>
      </c>
      <c r="I932" s="21">
        <v>64302555</v>
      </c>
      <c r="J932" s="2">
        <f>J931-$J$1*J931*_xlfn.XLOOKUP(A932,'BBG Data'!A:A,'BBG Data'!F:F)</f>
        <v>15098174141.098541</v>
      </c>
      <c r="K932" s="2">
        <f>K931-K931*L932/360*_xlfn.XLOOKUP(A932,'BBG Data'!A:A,'BBG Data'!J:J)</f>
        <v>1620820007.6808991</v>
      </c>
      <c r="L932" s="2">
        <v>90</v>
      </c>
      <c r="M932" s="2">
        <f>M931-M931*$M$1*_xlfn.XLOOKUP(A932,'BBG Data'!A:A,'BBG Data'!F:F)</f>
        <v>6289129446.4351044</v>
      </c>
      <c r="N932" s="2">
        <f>N931-N931*O932/360*_xlfn.XLOOKUP('Tether Assets'!A932,'BBG Data'!A:A,'BBG Data'!V:V)</f>
        <v>98166003421.353516</v>
      </c>
      <c r="O932">
        <v>90</v>
      </c>
      <c r="P932" s="2">
        <f>P931-P931*Q932/360*_xlfn.XLOOKUP(A932,'BBG Data'!A:A,'BBG Data'!AI:AI)</f>
        <v>67951017.482651696</v>
      </c>
      <c r="Q932" s="2">
        <v>270</v>
      </c>
      <c r="R932" s="21">
        <v>8825524405</v>
      </c>
      <c r="S932" s="2">
        <f>S931-S931*T932/360*_xlfn.XLOOKUP('Tether Assets'!A932,'BBG Data'!A:A,'BBG Data'!X:X)</f>
        <v>13984561.087586019</v>
      </c>
      <c r="T932" s="2">
        <v>120</v>
      </c>
      <c r="U932" s="21">
        <f t="shared" si="91"/>
        <v>4462144209</v>
      </c>
      <c r="V932" s="2">
        <f t="shared" si="88"/>
        <v>149550407180.05121</v>
      </c>
      <c r="W932" s="25">
        <f t="shared" si="89"/>
        <v>0.10138706394723271</v>
      </c>
      <c r="X932" s="2">
        <f t="shared" si="90"/>
        <v>0.65640746335893663</v>
      </c>
      <c r="Y932" s="13">
        <f>USDT_FinalReserves!G931/USDT_FinalReserves!$F931</f>
        <v>3.800397655008541E-2</v>
      </c>
      <c r="Z932" s="2">
        <v>150279733338.82062</v>
      </c>
      <c r="AA932" s="2">
        <v>144568505877.05899</v>
      </c>
    </row>
    <row r="933" spans="1:27" s="2" customFormat="1" x14ac:dyDescent="0.3">
      <c r="A933" s="1">
        <v>45764</v>
      </c>
      <c r="B933">
        <v>0</v>
      </c>
      <c r="C933" s="20">
        <v>92646.189325788349</v>
      </c>
      <c r="D933" s="20">
        <f>_xlfn.XLOOKUP(A933,'BBG Data'!A:A,'BBG Data'!B:B)</f>
        <v>85139.14</v>
      </c>
      <c r="E933" s="21">
        <f t="shared" si="86"/>
        <v>7887816883.4748001</v>
      </c>
      <c r="F933" s="21">
        <v>2133201.9634584785</v>
      </c>
      <c r="G933">
        <f>_xlfn.XLOOKUP(A933,'BBG Data'!A:A,'BBG Data'!C:C)</f>
        <v>3326.85</v>
      </c>
      <c r="H933" s="2">
        <f t="shared" si="87"/>
        <v>7096842952.1318388</v>
      </c>
      <c r="I933" s="21">
        <v>64302555</v>
      </c>
      <c r="J933" s="2">
        <f>J932-$J$1*J932*_xlfn.XLOOKUP(A933,'BBG Data'!A:A,'BBG Data'!F:F)</f>
        <v>15097754747.3724</v>
      </c>
      <c r="K933" s="2">
        <f>K932-K932*L933/360*_xlfn.XLOOKUP(A933,'BBG Data'!A:A,'BBG Data'!J:J)</f>
        <v>1619640861.1253114</v>
      </c>
      <c r="L933" s="2">
        <v>90</v>
      </c>
      <c r="M933" s="2">
        <f>M932-M932*$M$1*_xlfn.XLOOKUP(A933,'BBG Data'!A:A,'BBG Data'!F:F)</f>
        <v>6288780050.3547468</v>
      </c>
      <c r="N933" s="2">
        <f>N932-N932*O933/360*_xlfn.XLOOKUP('Tether Assets'!A933,'BBG Data'!A:A,'BBG Data'!V:V)</f>
        <v>98018754416.221481</v>
      </c>
      <c r="O933">
        <v>90</v>
      </c>
      <c r="P933" s="2">
        <f>P932-P932*Q933/360*_xlfn.XLOOKUP(A933,'BBG Data'!A:A,'BBG Data'!AI:AI)</f>
        <v>67033678.746635906</v>
      </c>
      <c r="Q933" s="2">
        <v>270</v>
      </c>
      <c r="R933" s="21">
        <v>8825524405</v>
      </c>
      <c r="S933" s="2">
        <f>S932-S932*T933/360*_xlfn.XLOOKUP('Tether Assets'!A933,'BBG Data'!A:A,'BBG Data'!X:X)</f>
        <v>14062874.6296765</v>
      </c>
      <c r="T933" s="2">
        <v>120</v>
      </c>
      <c r="U933" s="21">
        <f t="shared" si="91"/>
        <v>4462144209</v>
      </c>
      <c r="V933" s="2">
        <f t="shared" si="88"/>
        <v>149442657633.05688</v>
      </c>
      <c r="W933" s="25">
        <f t="shared" si="89"/>
        <v>0.1014573585783082</v>
      </c>
      <c r="X933" s="2">
        <f t="shared" si="90"/>
        <v>0.65589541814023267</v>
      </c>
      <c r="Y933" s="13">
        <f>USDT_FinalReserves!G932/USDT_FinalReserves!$F932</f>
        <v>3.6796984176680286E-2</v>
      </c>
      <c r="Z933" s="2">
        <v>150158081067.44858</v>
      </c>
      <c r="AA933" s="2">
        <v>144632716534.409</v>
      </c>
    </row>
    <row r="934" spans="1:27" s="2" customFormat="1" x14ac:dyDescent="0.3">
      <c r="A934" s="1">
        <v>45765</v>
      </c>
      <c r="B934">
        <v>0</v>
      </c>
      <c r="C934" s="20">
        <v>92646.189325788349</v>
      </c>
      <c r="D934" s="20">
        <f>_xlfn.XLOOKUP(A934,'BBG Data'!A:A,'BBG Data'!B:B)</f>
        <v>84501.93</v>
      </c>
      <c r="E934" s="21">
        <f t="shared" si="86"/>
        <v>7828781805.1745138</v>
      </c>
      <c r="F934" s="21">
        <v>2133201.9634584785</v>
      </c>
      <c r="G934">
        <f>_xlfn.XLOOKUP(A934,'BBG Data'!A:A,'BBG Data'!C:C)</f>
        <v>3326.85</v>
      </c>
      <c r="H934" s="2">
        <f t="shared" si="87"/>
        <v>7096842952.1318388</v>
      </c>
      <c r="I934" s="21">
        <v>64302555</v>
      </c>
      <c r="J934" s="2">
        <f>J933-$J$1*J933*_xlfn.XLOOKUP(A934,'BBG Data'!A:A,'BBG Data'!F:F)</f>
        <v>15097754747.3724</v>
      </c>
      <c r="K934" s="2">
        <f>K933-K933*L934/360*_xlfn.XLOOKUP(A934,'BBG Data'!A:A,'BBG Data'!J:J)</f>
        <v>1619640861.1253114</v>
      </c>
      <c r="L934" s="2">
        <v>90</v>
      </c>
      <c r="M934" s="2">
        <f>M933-M933*$M$1*_xlfn.XLOOKUP(A934,'BBG Data'!A:A,'BBG Data'!F:F)</f>
        <v>6288780050.3547468</v>
      </c>
      <c r="N934" s="2">
        <f>N933-N933*O934/360*_xlfn.XLOOKUP('Tether Assets'!A934,'BBG Data'!A:A,'BBG Data'!V:V)</f>
        <v>98018754416.221481</v>
      </c>
      <c r="O934">
        <v>90</v>
      </c>
      <c r="P934" s="2">
        <f>P933-P933*Q934/360*_xlfn.XLOOKUP(A934,'BBG Data'!A:A,'BBG Data'!AI:AI)</f>
        <v>67033678.746635906</v>
      </c>
      <c r="Q934" s="2">
        <v>270</v>
      </c>
      <c r="R934" s="21">
        <v>8825524405</v>
      </c>
      <c r="S934" s="2">
        <f>S933-S933*T934/360*_xlfn.XLOOKUP('Tether Assets'!A934,'BBG Data'!A:A,'BBG Data'!X:X)</f>
        <v>14062874.6296765</v>
      </c>
      <c r="T934" s="2">
        <v>120</v>
      </c>
      <c r="U934" s="21">
        <f t="shared" si="91"/>
        <v>4462144209</v>
      </c>
      <c r="V934" s="2">
        <f t="shared" si="88"/>
        <v>149383622554.75659</v>
      </c>
      <c r="W934" s="25">
        <f t="shared" si="89"/>
        <v>0.10149745362357072</v>
      </c>
      <c r="X934" s="2">
        <f t="shared" si="90"/>
        <v>0.65615462217280673</v>
      </c>
      <c r="Y934" s="13">
        <f>USDT_FinalReserves!G933/USDT_FinalReserves!$F933</f>
        <v>3.7110587144306935E-2</v>
      </c>
      <c r="Z934" s="2">
        <v>150387008457.74164</v>
      </c>
      <c r="AA934" s="2">
        <v>144806058274.99899</v>
      </c>
    </row>
    <row r="935" spans="1:27" s="2" customFormat="1" x14ac:dyDescent="0.3">
      <c r="A935" s="1">
        <v>45766</v>
      </c>
      <c r="B935">
        <v>0</v>
      </c>
      <c r="C935" s="20">
        <v>92646.189325788349</v>
      </c>
      <c r="D935" s="20">
        <f>_xlfn.XLOOKUP(A935,'BBG Data'!A:A,'BBG Data'!B:B)</f>
        <v>85185.43</v>
      </c>
      <c r="E935" s="21">
        <f t="shared" si="86"/>
        <v>7892105475.5786896</v>
      </c>
      <c r="F935" s="21">
        <v>2133201.9634584785</v>
      </c>
      <c r="G935">
        <f>_xlfn.XLOOKUP(A935,'BBG Data'!A:A,'BBG Data'!C:C)</f>
        <v>3326.85</v>
      </c>
      <c r="H935" s="2">
        <f t="shared" si="87"/>
        <v>7096842952.1318388</v>
      </c>
      <c r="I935" s="21">
        <v>64302555</v>
      </c>
      <c r="J935" s="2">
        <f>J934-$J$1*J934*_xlfn.XLOOKUP(A935,'BBG Data'!A:A,'BBG Data'!F:F)</f>
        <v>15097754747.3724</v>
      </c>
      <c r="K935" s="2">
        <f>K934-K934*L935/360*_xlfn.XLOOKUP(A935,'BBG Data'!A:A,'BBG Data'!J:J)</f>
        <v>1619640861.1253114</v>
      </c>
      <c r="L935" s="2">
        <v>90</v>
      </c>
      <c r="M935" s="2">
        <f>M934-M934*$M$1*_xlfn.XLOOKUP(A935,'BBG Data'!A:A,'BBG Data'!F:F)</f>
        <v>6288780050.3547468</v>
      </c>
      <c r="N935" s="2">
        <f>N934-N934*O935/360*_xlfn.XLOOKUP('Tether Assets'!A935,'BBG Data'!A:A,'BBG Data'!V:V)</f>
        <v>98018754416.221481</v>
      </c>
      <c r="O935">
        <v>90</v>
      </c>
      <c r="P935" s="2">
        <f>P934-P934*Q935/360*_xlfn.XLOOKUP(A935,'BBG Data'!A:A,'BBG Data'!AI:AI)</f>
        <v>67033678.746635906</v>
      </c>
      <c r="Q935" s="2">
        <v>270</v>
      </c>
      <c r="R935" s="21">
        <v>8825524405</v>
      </c>
      <c r="S935" s="2">
        <f>S934-S934*T935/360*_xlfn.XLOOKUP('Tether Assets'!A935,'BBG Data'!A:A,'BBG Data'!X:X)</f>
        <v>14062874.6296765</v>
      </c>
      <c r="T935" s="2">
        <v>120</v>
      </c>
      <c r="U935" s="21">
        <f t="shared" si="91"/>
        <v>4462144209</v>
      </c>
      <c r="V935" s="2">
        <f t="shared" si="88"/>
        <v>149446946225.16077</v>
      </c>
      <c r="W935" s="25">
        <f t="shared" si="89"/>
        <v>0.10145444711549234</v>
      </c>
      <c r="X935" s="2">
        <f t="shared" si="90"/>
        <v>0.65587659629085904</v>
      </c>
      <c r="Y935" s="13">
        <f>USDT_FinalReserves!G934/USDT_FinalReserves!$F934</f>
        <v>3.7898796547073857E-2</v>
      </c>
      <c r="Z935" s="2">
        <v>150476366358.01746</v>
      </c>
      <c r="AA935" s="2">
        <v>144773493164.272</v>
      </c>
    </row>
    <row r="936" spans="1:27" s="2" customFormat="1" x14ac:dyDescent="0.3">
      <c r="A936" s="1">
        <v>45767</v>
      </c>
      <c r="B936">
        <v>0</v>
      </c>
      <c r="C936" s="20">
        <v>92646.189325788349</v>
      </c>
      <c r="D936" s="20">
        <f>_xlfn.XLOOKUP(A936,'BBG Data'!A:A,'BBG Data'!B:B)</f>
        <v>85110.53</v>
      </c>
      <c r="E936" s="21">
        <f t="shared" si="86"/>
        <v>7885166275.998189</v>
      </c>
      <c r="F936" s="21">
        <v>2133201.9634584785</v>
      </c>
      <c r="G936">
        <f>_xlfn.XLOOKUP(A936,'BBG Data'!A:A,'BBG Data'!C:C)</f>
        <v>3326.85</v>
      </c>
      <c r="H936" s="2">
        <f t="shared" si="87"/>
        <v>7096842952.1318388</v>
      </c>
      <c r="I936" s="21">
        <v>64302555</v>
      </c>
      <c r="J936" s="2">
        <f>J935-$J$1*J935*_xlfn.XLOOKUP(A936,'BBG Data'!A:A,'BBG Data'!F:F)</f>
        <v>15097754747.3724</v>
      </c>
      <c r="K936" s="2">
        <f>K935-K935*L936/360*_xlfn.XLOOKUP(A936,'BBG Data'!A:A,'BBG Data'!J:J)</f>
        <v>1619640861.1253114</v>
      </c>
      <c r="L936" s="2">
        <v>90</v>
      </c>
      <c r="M936" s="2">
        <f>M935-M935*$M$1*_xlfn.XLOOKUP(A936,'BBG Data'!A:A,'BBG Data'!F:F)</f>
        <v>6288780050.3547468</v>
      </c>
      <c r="N936" s="2">
        <f>N935-N935*O936/360*_xlfn.XLOOKUP('Tether Assets'!A936,'BBG Data'!A:A,'BBG Data'!V:V)</f>
        <v>98018754416.221481</v>
      </c>
      <c r="O936">
        <v>90</v>
      </c>
      <c r="P936" s="2">
        <f>P935-P935*Q936/360*_xlfn.XLOOKUP(A936,'BBG Data'!A:A,'BBG Data'!AI:AI)</f>
        <v>67033678.746635906</v>
      </c>
      <c r="Q936" s="2">
        <v>270</v>
      </c>
      <c r="R936" s="21">
        <v>8825524405</v>
      </c>
      <c r="S936" s="2">
        <f>S935-S935*T936/360*_xlfn.XLOOKUP('Tether Assets'!A936,'BBG Data'!A:A,'BBG Data'!X:X)</f>
        <v>14062874.6296765</v>
      </c>
      <c r="T936" s="2">
        <v>120</v>
      </c>
      <c r="U936" s="21">
        <f t="shared" si="91"/>
        <v>4462144209</v>
      </c>
      <c r="V936" s="2">
        <f t="shared" si="88"/>
        <v>149440007025.58029</v>
      </c>
      <c r="W936" s="25">
        <f t="shared" si="89"/>
        <v>0.10145915812073701</v>
      </c>
      <c r="X936" s="2">
        <f t="shared" si="90"/>
        <v>0.6559070517136899</v>
      </c>
      <c r="Y936" s="13">
        <f>USDT_FinalReserves!G935/USDT_FinalReserves!$F935</f>
        <v>3.744626834738253E-2</v>
      </c>
      <c r="Z936" s="2">
        <v>150252947368.53427</v>
      </c>
      <c r="AA936" s="2">
        <v>144626535181.38699</v>
      </c>
    </row>
    <row r="937" spans="1:27" s="2" customFormat="1" x14ac:dyDescent="0.3">
      <c r="A937" s="1">
        <v>45768</v>
      </c>
      <c r="B937">
        <v>0</v>
      </c>
      <c r="C937" s="20">
        <v>92646.189325788349</v>
      </c>
      <c r="D937" s="20">
        <f>_xlfn.XLOOKUP(A937,'BBG Data'!A:A,'BBG Data'!B:B)</f>
        <v>87354.6</v>
      </c>
      <c r="E937" s="21">
        <f t="shared" si="86"/>
        <v>8093070810.0785112</v>
      </c>
      <c r="F937" s="21">
        <v>2133201.9634584785</v>
      </c>
      <c r="G937">
        <f>_xlfn.XLOOKUP(A937,'BBG Data'!A:A,'BBG Data'!C:C)</f>
        <v>3423.98</v>
      </c>
      <c r="H937" s="2">
        <f t="shared" si="87"/>
        <v>7304040858.8425608</v>
      </c>
      <c r="I937" s="21">
        <v>64302555</v>
      </c>
      <c r="J937" s="2">
        <f>J936-$J$1*J936*_xlfn.XLOOKUP(A937,'BBG Data'!A:A,'BBG Data'!F:F)</f>
        <v>15097754747.3724</v>
      </c>
      <c r="K937" s="2">
        <f>K936-K936*L937/360*_xlfn.XLOOKUP(A937,'BBG Data'!A:A,'BBG Data'!J:J)</f>
        <v>1616822686.0269532</v>
      </c>
      <c r="L937" s="2">
        <v>90</v>
      </c>
      <c r="M937" s="2">
        <f>M936-M936*$M$1*_xlfn.XLOOKUP(A937,'BBG Data'!A:A,'BBG Data'!F:F)</f>
        <v>6288780050.3547468</v>
      </c>
      <c r="N937" s="2">
        <f>N936-N936*O937/360*_xlfn.XLOOKUP('Tether Assets'!A937,'BBG Data'!A:A,'BBG Data'!V:V)</f>
        <v>97920735661.805252</v>
      </c>
      <c r="O937">
        <v>90</v>
      </c>
      <c r="P937" s="2">
        <f>P936-P936*Q937/360*_xlfn.XLOOKUP(A937,'BBG Data'!A:A,'BBG Data'!AI:AI)</f>
        <v>67536431.337235659</v>
      </c>
      <c r="Q937" s="2">
        <v>270</v>
      </c>
      <c r="R937" s="21">
        <v>8825524405</v>
      </c>
      <c r="S937" s="2">
        <f>S936-S936*T937/360*_xlfn.XLOOKUP('Tether Assets'!A937,'BBG Data'!A:A,'BBG Data'!X:X)</f>
        <v>14159908.464621266</v>
      </c>
      <c r="T937" s="2">
        <v>120</v>
      </c>
      <c r="U937" s="21">
        <f t="shared" si="91"/>
        <v>4462144209</v>
      </c>
      <c r="V937" s="2">
        <f t="shared" si="88"/>
        <v>149754872323.28232</v>
      </c>
      <c r="W937" s="25">
        <f t="shared" si="89"/>
        <v>0.10124583639349918</v>
      </c>
      <c r="X937" s="2">
        <f t="shared" si="90"/>
        <v>0.65387345428347421</v>
      </c>
      <c r="Y937" s="13">
        <f>USDT_FinalReserves!G936/USDT_FinalReserves!$F936</f>
        <v>3.9514673900919201E-2</v>
      </c>
      <c r="Z937" s="2">
        <v>150587053505.62714</v>
      </c>
      <c r="AA937" s="2">
        <v>144636655192.65201</v>
      </c>
    </row>
    <row r="938" spans="1:27" s="2" customFormat="1" x14ac:dyDescent="0.3">
      <c r="A938" s="1">
        <v>45769</v>
      </c>
      <c r="B938">
        <v>0</v>
      </c>
      <c r="C938" s="20">
        <v>92646.189325788349</v>
      </c>
      <c r="D938" s="20">
        <f>_xlfn.XLOOKUP(A938,'BBG Data'!A:A,'BBG Data'!B:B)</f>
        <v>91177.46</v>
      </c>
      <c r="E938" s="21">
        <f t="shared" si="86"/>
        <v>8447244221.4044952</v>
      </c>
      <c r="F938" s="21">
        <v>2133201.9634584785</v>
      </c>
      <c r="G938">
        <f>_xlfn.XLOOKUP(A938,'BBG Data'!A:A,'BBG Data'!C:C)</f>
        <v>3380.63</v>
      </c>
      <c r="H938" s="2">
        <f t="shared" si="87"/>
        <v>7211566553.7266359</v>
      </c>
      <c r="I938" s="21">
        <v>64302555</v>
      </c>
      <c r="J938" s="2">
        <f>J937-$J$1*J937*_xlfn.XLOOKUP(A938,'BBG Data'!A:A,'BBG Data'!F:F)</f>
        <v>15098593511.525032</v>
      </c>
      <c r="K938" s="2">
        <f>K937-K937*L938/360*_xlfn.XLOOKUP(A938,'BBG Data'!A:A,'BBG Data'!J:J)</f>
        <v>1618504181.6204214</v>
      </c>
      <c r="L938" s="2">
        <v>90</v>
      </c>
      <c r="M938" s="2">
        <f>M937-M937*$M$1*_xlfn.XLOOKUP(A938,'BBG Data'!A:A,'BBG Data'!F:F)</f>
        <v>6289478803.693675</v>
      </c>
      <c r="N938" s="2">
        <f>N937-N937*O938/360*_xlfn.XLOOKUP('Tether Assets'!A938,'BBG Data'!A:A,'BBG Data'!V:V)</f>
        <v>98190017684.875214</v>
      </c>
      <c r="O938">
        <v>90</v>
      </c>
      <c r="P938" s="2">
        <f>P937-P937*Q938/360*_xlfn.XLOOKUP(A938,'BBG Data'!A:A,'BBG Data'!AI:AI)</f>
        <v>66827298.808194719</v>
      </c>
      <c r="Q938" s="2">
        <v>270</v>
      </c>
      <c r="R938" s="21">
        <v>8825524405</v>
      </c>
      <c r="S938" s="2">
        <f>S937-S937*T938/360*_xlfn.XLOOKUP('Tether Assets'!A938,'BBG Data'!A:A,'BBG Data'!X:X)</f>
        <v>14148108.540900746</v>
      </c>
      <c r="T938" s="2">
        <v>120</v>
      </c>
      <c r="U938" s="21">
        <f t="shared" si="91"/>
        <v>4462144209</v>
      </c>
      <c r="V938" s="2">
        <f t="shared" si="88"/>
        <v>150288351533.19458</v>
      </c>
      <c r="W938" s="25">
        <f t="shared" si="89"/>
        <v>0.10089202464354641</v>
      </c>
      <c r="X938" s="2">
        <f t="shared" si="90"/>
        <v>0.65334416595279332</v>
      </c>
      <c r="Y938" s="13">
        <f>USDT_FinalReserves!G937/USDT_FinalReserves!$F937</f>
        <v>4.090758463565547E-2</v>
      </c>
      <c r="Z938" s="2">
        <v>150797217018.04395</v>
      </c>
      <c r="AA938" s="2">
        <v>144628467100.05701</v>
      </c>
    </row>
    <row r="939" spans="1:27" s="2" customFormat="1" x14ac:dyDescent="0.3">
      <c r="A939" s="1">
        <v>45770</v>
      </c>
      <c r="B939">
        <v>0</v>
      </c>
      <c r="C939" s="20">
        <v>92646.189325788349</v>
      </c>
      <c r="D939" s="20">
        <f>_xlfn.XLOOKUP(A939,'BBG Data'!A:A,'BBG Data'!B:B)</f>
        <v>93686.03</v>
      </c>
      <c r="E939" s="21">
        <f t="shared" si="86"/>
        <v>8679653672.5614872</v>
      </c>
      <c r="F939" s="21">
        <v>2133201.9634584785</v>
      </c>
      <c r="G939">
        <f>_xlfn.XLOOKUP(A939,'BBG Data'!A:A,'BBG Data'!C:C)</f>
        <v>3288.34</v>
      </c>
      <c r="H939" s="2">
        <f t="shared" si="87"/>
        <v>7014693344.5190535</v>
      </c>
      <c r="I939" s="21">
        <v>64302555</v>
      </c>
      <c r="J939" s="2">
        <f>J938-$J$1*J938*_xlfn.XLOOKUP(A939,'BBG Data'!A:A,'BBG Data'!F:F)</f>
        <v>15099432322.275673</v>
      </c>
      <c r="K939" s="2">
        <f>K938-K938*L939/360*_xlfn.XLOOKUP(A939,'BBG Data'!A:A,'BBG Data'!J:J)</f>
        <v>1615837695.9812016</v>
      </c>
      <c r="L939" s="2">
        <v>90</v>
      </c>
      <c r="M939" s="2">
        <f>M938-M938*$M$1*_xlfn.XLOOKUP(A939,'BBG Data'!A:A,'BBG Data'!F:F)</f>
        <v>6290177634.6718636</v>
      </c>
      <c r="N939" s="2">
        <f>N938-N938*O939/360*_xlfn.XLOOKUP('Tether Assets'!A939,'BBG Data'!A:A,'BBG Data'!V:V)</f>
        <v>98067280162.769119</v>
      </c>
      <c r="O939">
        <v>90</v>
      </c>
      <c r="P939" s="2">
        <f>P938-P938*Q939/360*_xlfn.XLOOKUP(A939,'BBG Data'!A:A,'BBG Data'!AI:AI)</f>
        <v>65674527.903753333</v>
      </c>
      <c r="Q939" s="2">
        <v>270</v>
      </c>
      <c r="R939" s="21">
        <v>8825524405</v>
      </c>
      <c r="S939" s="2">
        <f>S938-S938*T939/360*_xlfn.XLOOKUP('Tether Assets'!A939,'BBG Data'!A:A,'BBG Data'!X:X)</f>
        <v>14232053.984910091</v>
      </c>
      <c r="T939" s="2">
        <v>120</v>
      </c>
      <c r="U939" s="21">
        <f t="shared" si="91"/>
        <v>4462144209</v>
      </c>
      <c r="V939" s="2">
        <f t="shared" si="88"/>
        <v>150198952583.66705</v>
      </c>
      <c r="W939" s="25">
        <f t="shared" si="89"/>
        <v>0.10095766059905673</v>
      </c>
      <c r="X939" s="2">
        <f t="shared" si="90"/>
        <v>0.65291587242022586</v>
      </c>
      <c r="Y939" s="13">
        <f>USDT_FinalReserves!G938/USDT_FinalReserves!$F938</f>
        <v>3.6918073356309117E-2</v>
      </c>
      <c r="Z939" s="2">
        <v>150337382901.16681</v>
      </c>
      <c r="AA939" s="2">
        <v>144787216371.026</v>
      </c>
    </row>
    <row r="940" spans="1:27" s="2" customFormat="1" x14ac:dyDescent="0.3">
      <c r="A940" s="1">
        <v>45771</v>
      </c>
      <c r="B940">
        <v>0</v>
      </c>
      <c r="C940" s="20">
        <v>92646.189325788349</v>
      </c>
      <c r="D940" s="20">
        <f>_xlfn.XLOOKUP(A940,'BBG Data'!A:A,'BBG Data'!B:B)</f>
        <v>93454.23</v>
      </c>
      <c r="E940" s="21">
        <f t="shared" si="86"/>
        <v>8658178285.8757687</v>
      </c>
      <c r="F940" s="21">
        <v>2133201.9634584785</v>
      </c>
      <c r="G940">
        <f>_xlfn.XLOOKUP(A940,'BBG Data'!A:A,'BBG Data'!C:C)</f>
        <v>3349.43</v>
      </c>
      <c r="H940" s="2">
        <f t="shared" si="87"/>
        <v>7145010652.4667311</v>
      </c>
      <c r="I940" s="21">
        <v>64302555</v>
      </c>
      <c r="J940" s="2">
        <f>J939-$J$1*J939*_xlfn.XLOOKUP(A940,'BBG Data'!A:A,'BBG Data'!F:F)</f>
        <v>15099012893.600054</v>
      </c>
      <c r="K940" s="2">
        <f>K939-K939*L940/360*_xlfn.XLOOKUP(A940,'BBG Data'!A:A,'BBG Data'!J:J)</f>
        <v>1615494330.4708056</v>
      </c>
      <c r="L940" s="2">
        <v>90</v>
      </c>
      <c r="M940" s="2">
        <f>M939-M939*$M$1*_xlfn.XLOOKUP(A940,'BBG Data'!A:A,'BBG Data'!F:F)</f>
        <v>6289828180.3588266</v>
      </c>
      <c r="N940" s="2">
        <f>N939-N939*O940/360*_xlfn.XLOOKUP('Tether Assets'!A940,'BBG Data'!A:A,'BBG Data'!V:V)</f>
        <v>98336965183.216736</v>
      </c>
      <c r="O940">
        <v>90</v>
      </c>
      <c r="P940" s="2">
        <f>P939-P939*Q940/360*_xlfn.XLOOKUP(A940,'BBG Data'!A:A,'BBG Data'!AI:AI)</f>
        <v>67029065.041768238</v>
      </c>
      <c r="Q940" s="2">
        <v>270</v>
      </c>
      <c r="R940" s="21">
        <v>8825524405</v>
      </c>
      <c r="S940" s="2">
        <f>S939-S939*T940/360*_xlfn.XLOOKUP('Tether Assets'!A940,'BBG Data'!A:A,'BBG Data'!X:X)</f>
        <v>14435097.955094807</v>
      </c>
      <c r="T940" s="2">
        <v>120</v>
      </c>
      <c r="U940" s="21">
        <f t="shared" si="91"/>
        <v>4462144209</v>
      </c>
      <c r="V940" s="2">
        <f t="shared" si="88"/>
        <v>150577924857.98578</v>
      </c>
      <c r="W940" s="25">
        <f t="shared" si="89"/>
        <v>0.10070078640611496</v>
      </c>
      <c r="X940" s="2">
        <f t="shared" si="90"/>
        <v>0.65306362321011568</v>
      </c>
      <c r="Y940" s="13">
        <f>USDT_FinalReserves!G939/USDT_FinalReserves!$F939</f>
        <v>3.9913390534542646E-2</v>
      </c>
      <c r="Z940" s="2">
        <v>151376962255.24844</v>
      </c>
      <c r="AA940" s="2">
        <v>145334994442.82199</v>
      </c>
    </row>
    <row r="941" spans="1:27" s="2" customFormat="1" x14ac:dyDescent="0.3">
      <c r="A941" s="1">
        <v>45772</v>
      </c>
      <c r="B941">
        <v>0</v>
      </c>
      <c r="C941" s="20">
        <v>92646.189325788349</v>
      </c>
      <c r="D941" s="20">
        <f>_xlfn.XLOOKUP(A941,'BBG Data'!A:A,'BBG Data'!B:B)</f>
        <v>94966.87</v>
      </c>
      <c r="E941" s="21">
        <f t="shared" si="86"/>
        <v>8798318617.6975288</v>
      </c>
      <c r="F941" s="21">
        <v>2133201.9634584785</v>
      </c>
      <c r="G941">
        <f>_xlfn.XLOOKUP(A941,'BBG Data'!A:A,'BBG Data'!C:C)</f>
        <v>3319.72</v>
      </c>
      <c r="H941" s="2">
        <f t="shared" si="87"/>
        <v>7081633222.1323795</v>
      </c>
      <c r="I941" s="21">
        <v>64302555</v>
      </c>
      <c r="J941" s="2">
        <f>J940-$J$1*J940*_xlfn.XLOOKUP(A941,'BBG Data'!A:A,'BBG Data'!F:F)</f>
        <v>15097335225.500765</v>
      </c>
      <c r="K941" s="2">
        <f>K940-K940*L941/360*_xlfn.XLOOKUP(A941,'BBG Data'!A:A,'BBG Data'!J:J)</f>
        <v>1616403046.0316956</v>
      </c>
      <c r="L941" s="2">
        <v>90</v>
      </c>
      <c r="M941" s="2">
        <f>M940-M940*$M$1*_xlfn.XLOOKUP(A941,'BBG Data'!A:A,'BBG Data'!F:F)</f>
        <v>6288430440.7631912</v>
      </c>
      <c r="N941" s="2">
        <f>N940-N940*O941/360*_xlfn.XLOOKUP('Tether Assets'!A941,'BBG Data'!A:A,'BBG Data'!V:V)</f>
        <v>98459886389.695755</v>
      </c>
      <c r="O941">
        <v>90</v>
      </c>
      <c r="P941" s="2">
        <f>P940-P940*Q941/360*_xlfn.XLOOKUP(A941,'BBG Data'!A:A,'BBG Data'!AI:AI)</f>
        <v>67582054.828362882</v>
      </c>
      <c r="Q941" s="2">
        <v>270</v>
      </c>
      <c r="R941" s="21">
        <v>8825524405</v>
      </c>
      <c r="S941" s="2">
        <f>S940-S940*T941/360*_xlfn.XLOOKUP('Tether Assets'!A941,'BBG Data'!A:A,'BBG Data'!X:X)</f>
        <v>14468779.850323364</v>
      </c>
      <c r="T941" s="2">
        <v>120</v>
      </c>
      <c r="U941" s="21">
        <f t="shared" si="91"/>
        <v>4462144209</v>
      </c>
      <c r="V941" s="2">
        <f t="shared" si="88"/>
        <v>150776028945.5</v>
      </c>
      <c r="W941" s="25">
        <f t="shared" si="89"/>
        <v>0.10055734911271036</v>
      </c>
      <c r="X941" s="2">
        <f t="shared" si="90"/>
        <v>0.65302082219770752</v>
      </c>
      <c r="Y941" s="13">
        <f>USDT_FinalReserves!G940/USDT_FinalReserves!$F940</f>
        <v>3.8755599348210656E-2</v>
      </c>
      <c r="Z941" s="2">
        <v>151579444898.1218</v>
      </c>
      <c r="AA941" s="2">
        <v>145704892662.22601</v>
      </c>
    </row>
    <row r="942" spans="1:27" s="2" customFormat="1" x14ac:dyDescent="0.3">
      <c r="A942" s="1">
        <v>45773</v>
      </c>
      <c r="B942">
        <v>0</v>
      </c>
      <c r="C942" s="20">
        <v>92646.189325788349</v>
      </c>
      <c r="D942" s="20">
        <f>_xlfn.XLOOKUP(A942,'BBG Data'!A:A,'BBG Data'!B:B)</f>
        <v>94148.9</v>
      </c>
      <c r="E942" s="21">
        <f t="shared" si="86"/>
        <v>8722536814.2147141</v>
      </c>
      <c r="F942" s="21">
        <v>2133201.9634584785</v>
      </c>
      <c r="G942">
        <f>_xlfn.XLOOKUP(A942,'BBG Data'!A:A,'BBG Data'!C:C)</f>
        <v>3319.72</v>
      </c>
      <c r="H942" s="2">
        <f t="shared" si="87"/>
        <v>7081633222.1323795</v>
      </c>
      <c r="I942" s="21">
        <v>64302555</v>
      </c>
      <c r="J942" s="2">
        <f>J941-$J$1*J941*_xlfn.XLOOKUP(A942,'BBG Data'!A:A,'BBG Data'!F:F)</f>
        <v>15097335225.500765</v>
      </c>
      <c r="K942" s="2">
        <f>K941-K941*L942/360*_xlfn.XLOOKUP(A942,'BBG Data'!A:A,'BBG Data'!J:J)</f>
        <v>1616403046.0316956</v>
      </c>
      <c r="L942" s="2">
        <v>90</v>
      </c>
      <c r="M942" s="2">
        <f>M941-M941*$M$1*_xlfn.XLOOKUP(A942,'BBG Data'!A:A,'BBG Data'!F:F)</f>
        <v>6288430440.7631912</v>
      </c>
      <c r="N942" s="2">
        <f>N941-N941*O942/360*_xlfn.XLOOKUP('Tether Assets'!A942,'BBG Data'!A:A,'BBG Data'!V:V)</f>
        <v>98459886389.695755</v>
      </c>
      <c r="O942">
        <v>90</v>
      </c>
      <c r="P942" s="2">
        <f>P941-P941*Q942/360*_xlfn.XLOOKUP(A942,'BBG Data'!A:A,'BBG Data'!AI:AI)</f>
        <v>67582054.828362882</v>
      </c>
      <c r="Q942" s="2">
        <v>270</v>
      </c>
      <c r="R942" s="21">
        <v>8825524405</v>
      </c>
      <c r="S942" s="2">
        <f>S941-S941*T942/360*_xlfn.XLOOKUP('Tether Assets'!A942,'BBG Data'!A:A,'BBG Data'!X:X)</f>
        <v>14468779.850323364</v>
      </c>
      <c r="T942" s="2">
        <v>120</v>
      </c>
      <c r="U942" s="21">
        <f t="shared" si="91"/>
        <v>4462144209</v>
      </c>
      <c r="V942" s="2">
        <f t="shared" si="88"/>
        <v>150700247142.01718</v>
      </c>
      <c r="W942" s="25">
        <f t="shared" si="89"/>
        <v>0.10060791583316192</v>
      </c>
      <c r="X942" s="2">
        <f t="shared" si="90"/>
        <v>0.65334920318285172</v>
      </c>
      <c r="Y942" s="13">
        <f>USDT_FinalReserves!G941/USDT_FinalReserves!$F941</f>
        <v>3.7006950530879351E-2</v>
      </c>
      <c r="Z942" s="2">
        <v>151717423755.54388</v>
      </c>
      <c r="AA942" s="2">
        <v>146102824559.95001</v>
      </c>
    </row>
    <row r="943" spans="1:27" s="2" customFormat="1" x14ac:dyDescent="0.3">
      <c r="A943" s="1">
        <v>45774</v>
      </c>
      <c r="B943">
        <v>0</v>
      </c>
      <c r="C943" s="20">
        <v>92646.189325788349</v>
      </c>
      <c r="D943" s="20">
        <f>_xlfn.XLOOKUP(A943,'BBG Data'!A:A,'BBG Data'!B:B)</f>
        <v>94300.98</v>
      </c>
      <c r="E943" s="21">
        <f t="shared" si="86"/>
        <v>8736626446.6873798</v>
      </c>
      <c r="F943" s="21">
        <v>2133201.9634584785</v>
      </c>
      <c r="G943">
        <f>_xlfn.XLOOKUP(A943,'BBG Data'!A:A,'BBG Data'!C:C)</f>
        <v>3319.72</v>
      </c>
      <c r="H943" s="2">
        <f t="shared" si="87"/>
        <v>7081633222.1323795</v>
      </c>
      <c r="I943" s="21">
        <v>64302555</v>
      </c>
      <c r="J943" s="2">
        <f>J942-$J$1*J942*_xlfn.XLOOKUP(A943,'BBG Data'!A:A,'BBG Data'!F:F)</f>
        <v>15097335225.500765</v>
      </c>
      <c r="K943" s="2">
        <f>K942-K942*L943/360*_xlfn.XLOOKUP(A943,'BBG Data'!A:A,'BBG Data'!J:J)</f>
        <v>1616403046.0316956</v>
      </c>
      <c r="L943" s="2">
        <v>90</v>
      </c>
      <c r="M943" s="2">
        <f>M942-M942*$M$1*_xlfn.XLOOKUP(A943,'BBG Data'!A:A,'BBG Data'!F:F)</f>
        <v>6288430440.7631912</v>
      </c>
      <c r="N943" s="2">
        <f>N942-N942*O943/360*_xlfn.XLOOKUP('Tether Assets'!A943,'BBG Data'!A:A,'BBG Data'!V:V)</f>
        <v>98459886389.695755</v>
      </c>
      <c r="O943">
        <v>90</v>
      </c>
      <c r="P943" s="2">
        <f>P942-P942*Q943/360*_xlfn.XLOOKUP(A943,'BBG Data'!A:A,'BBG Data'!AI:AI)</f>
        <v>67582054.828362882</v>
      </c>
      <c r="Q943" s="2">
        <v>270</v>
      </c>
      <c r="R943" s="21">
        <v>8825524405</v>
      </c>
      <c r="S943" s="2">
        <f>S942-S942*T943/360*_xlfn.XLOOKUP('Tether Assets'!A943,'BBG Data'!A:A,'BBG Data'!X:X)</f>
        <v>14468779.850323364</v>
      </c>
      <c r="T943" s="2">
        <v>120</v>
      </c>
      <c r="U943" s="21">
        <f t="shared" si="91"/>
        <v>4462144209</v>
      </c>
      <c r="V943" s="2">
        <f t="shared" si="88"/>
        <v>150714336774.48984</v>
      </c>
      <c r="W943" s="25">
        <f t="shared" si="89"/>
        <v>0.10059851043359433</v>
      </c>
      <c r="X943" s="2">
        <f t="shared" si="90"/>
        <v>0.65328812438738904</v>
      </c>
      <c r="Y943" s="13">
        <f>USDT_FinalReserves!G942/USDT_FinalReserves!$F942</f>
        <v>3.7580942964173129E-2</v>
      </c>
      <c r="Z943" s="2">
        <v>152923227022.00009</v>
      </c>
      <c r="AA943" s="2">
        <v>147176227949.38901</v>
      </c>
    </row>
    <row r="944" spans="1:27" s="2" customFormat="1" x14ac:dyDescent="0.3">
      <c r="A944" s="1">
        <v>45775</v>
      </c>
      <c r="B944">
        <v>0</v>
      </c>
      <c r="C944" s="20">
        <v>92646.189325788349</v>
      </c>
      <c r="D944" s="20">
        <f>_xlfn.XLOOKUP(A944,'BBG Data'!A:A,'BBG Data'!B:B)</f>
        <v>94506.03</v>
      </c>
      <c r="E944" s="21">
        <f t="shared" si="86"/>
        <v>8755623547.8086338</v>
      </c>
      <c r="F944" s="21">
        <v>2133201.9634584785</v>
      </c>
      <c r="G944">
        <f>_xlfn.XLOOKUP(A944,'BBG Data'!A:A,'BBG Data'!C:C)</f>
        <v>3343.98</v>
      </c>
      <c r="H944" s="2">
        <f t="shared" si="87"/>
        <v>7133384701.7658825</v>
      </c>
      <c r="I944" s="21">
        <v>64302555</v>
      </c>
      <c r="J944" s="2">
        <f>J943-$J$1*J943*_xlfn.XLOOKUP(A944,'BBG Data'!A:A,'BBG Data'!F:F)</f>
        <v>15096077114.231974</v>
      </c>
      <c r="K944" s="2">
        <f>K943-K943*L944/360*_xlfn.XLOOKUP(A944,'BBG Data'!A:A,'BBG Data'!J:J)</f>
        <v>1616693998.5799811</v>
      </c>
      <c r="L944" s="2">
        <v>90</v>
      </c>
      <c r="M944" s="2">
        <f>M943-M943*$M$1*_xlfn.XLOOKUP(A944,'BBG Data'!A:A,'BBG Data'!F:F)</f>
        <v>6287382369.0230637</v>
      </c>
      <c r="N944" s="2">
        <f>N943-N943*O944/360*_xlfn.XLOOKUP('Tether Assets'!A944,'BBG Data'!A:A,'BBG Data'!V:V)</f>
        <v>98607576219.280304</v>
      </c>
      <c r="O944">
        <v>90</v>
      </c>
      <c r="P944" s="2">
        <f>P943-P943*Q944/360*_xlfn.XLOOKUP(A944,'BBG Data'!A:A,'BBG Data'!AI:AI)</f>
        <v>68190293.321818084</v>
      </c>
      <c r="Q944" s="2">
        <v>270</v>
      </c>
      <c r="R944" s="21">
        <v>8825524405</v>
      </c>
      <c r="S944" s="2">
        <f>S943-S943*T944/360*_xlfn.XLOOKUP('Tether Assets'!A944,'BBG Data'!A:A,'BBG Data'!X:X)</f>
        <v>14438395.412637683</v>
      </c>
      <c r="T944" s="2">
        <v>120</v>
      </c>
      <c r="U944" s="21">
        <f t="shared" si="91"/>
        <v>4462144209</v>
      </c>
      <c r="V944" s="2">
        <f t="shared" si="88"/>
        <v>150931337808.42429</v>
      </c>
      <c r="W944" s="25">
        <f t="shared" si="89"/>
        <v>0.10044553960341158</v>
      </c>
      <c r="X944" s="2">
        <f t="shared" si="90"/>
        <v>0.6533273848300607</v>
      </c>
      <c r="Y944" s="13">
        <f>USDT_FinalReserves!G943/USDT_FinalReserves!$F943</f>
        <v>3.887480635063522E-2</v>
      </c>
      <c r="Z944" s="2">
        <v>153130438446.54843</v>
      </c>
      <c r="AA944" s="2">
        <v>147177522305.55099</v>
      </c>
    </row>
    <row r="945" spans="1:27" s="2" customFormat="1" x14ac:dyDescent="0.3">
      <c r="A945" s="1">
        <v>45776</v>
      </c>
      <c r="B945">
        <v>0</v>
      </c>
      <c r="C945" s="20">
        <v>92646.189325788349</v>
      </c>
      <c r="D945" s="20">
        <f>_xlfn.XLOOKUP(A945,'BBG Data'!A:A,'BBG Data'!B:B)</f>
        <v>94873.95</v>
      </c>
      <c r="E945" s="21">
        <f t="shared" si="86"/>
        <v>8789709933.7853775</v>
      </c>
      <c r="F945" s="21">
        <v>2133201.9634584785</v>
      </c>
      <c r="G945">
        <f>_xlfn.XLOOKUP(A945,'BBG Data'!A:A,'BBG Data'!C:C)</f>
        <v>3317.41</v>
      </c>
      <c r="H945" s="2">
        <f t="shared" si="87"/>
        <v>7076705525.5967903</v>
      </c>
      <c r="I945" s="21">
        <v>64302555</v>
      </c>
      <c r="J945" s="2">
        <f>J944-$J$1*J944*_xlfn.XLOOKUP(A945,'BBG Data'!A:A,'BBG Data'!F:F)</f>
        <v>15096077114.231974</v>
      </c>
      <c r="K945" s="2">
        <f>K944-K944*L945/360*_xlfn.XLOOKUP(A945,'BBG Data'!A:A,'BBG Data'!J:J)</f>
        <v>1618201565.7336569</v>
      </c>
      <c r="L945" s="2">
        <v>90</v>
      </c>
      <c r="M945" s="2">
        <f>M944-M944*$M$1*_xlfn.XLOOKUP(A945,'BBG Data'!A:A,'BBG Data'!F:F)</f>
        <v>6287382369.0230637</v>
      </c>
      <c r="N945" s="2">
        <f>N944-N944*O945/360*_xlfn.XLOOKUP('Tether Assets'!A945,'BBG Data'!A:A,'BBG Data'!V:V)</f>
        <v>98780139477.664032</v>
      </c>
      <c r="O945">
        <v>90</v>
      </c>
      <c r="P945" s="2">
        <f>P944-P944*Q945/360*_xlfn.XLOOKUP(A945,'BBG Data'!A:A,'BBG Data'!AI:AI)</f>
        <v>69468861.321602196</v>
      </c>
      <c r="Q945" s="2">
        <v>270</v>
      </c>
      <c r="R945" s="21">
        <v>8825524405</v>
      </c>
      <c r="S945" s="2">
        <f>S944-S944*T945/360*_xlfn.XLOOKUP('Tether Assets'!A945,'BBG Data'!A:A,'BBG Data'!X:X)</f>
        <v>14594811.362941261</v>
      </c>
      <c r="T945" s="2">
        <v>120</v>
      </c>
      <c r="U945" s="21">
        <f t="shared" si="91"/>
        <v>4462144209</v>
      </c>
      <c r="V945" s="2">
        <f t="shared" si="88"/>
        <v>151084250827.71945</v>
      </c>
      <c r="W945" s="25">
        <f t="shared" si="89"/>
        <v>0.10034387824128189</v>
      </c>
      <c r="X945" s="2">
        <f t="shared" si="90"/>
        <v>0.65380831513870019</v>
      </c>
      <c r="Y945" s="13">
        <f>USDT_FinalReserves!G944/USDT_FinalReserves!$F944</f>
        <v>3.8465121682883373E-2</v>
      </c>
      <c r="Z945" s="2">
        <v>153167643329.56625</v>
      </c>
      <c r="AA945" s="2">
        <v>147276031291.01401</v>
      </c>
    </row>
    <row r="946" spans="1:27" s="2" customFormat="1" x14ac:dyDescent="0.3">
      <c r="A946" s="1">
        <v>45777</v>
      </c>
      <c r="B946">
        <v>0</v>
      </c>
      <c r="C946" s="20">
        <v>92646.189325788349</v>
      </c>
      <c r="D946" s="20">
        <f>_xlfn.XLOOKUP(A946,'BBG Data'!A:A,'BBG Data'!B:B)</f>
        <v>94581.18</v>
      </c>
      <c r="E946" s="21">
        <f t="shared" si="86"/>
        <v>8762585908.9364662</v>
      </c>
      <c r="F946" s="21">
        <v>2133201.9634584785</v>
      </c>
      <c r="G946">
        <f>_xlfn.XLOOKUP(A946,'BBG Data'!A:A,'BBG Data'!C:C)</f>
        <v>3288.71</v>
      </c>
      <c r="H946" s="2">
        <f t="shared" si="87"/>
        <v>7015482629.245533</v>
      </c>
      <c r="I946" s="21">
        <v>64302555</v>
      </c>
      <c r="J946" s="2">
        <f>J945-$J$1*J945*_xlfn.XLOOKUP(A946,'BBG Data'!A:A,'BBG Data'!F:F)</f>
        <v>15093980436.854998</v>
      </c>
      <c r="K946" s="2">
        <f>K945-K945*L946/360*_xlfn.XLOOKUP(A946,'BBG Data'!A:A,'BBG Data'!J:J)</f>
        <v>1622247069.6479909</v>
      </c>
      <c r="L946" s="2">
        <v>90</v>
      </c>
      <c r="M946" s="2">
        <f>M945-M945*$M$1*_xlfn.XLOOKUP(A946,'BBG Data'!A:A,'BBG Data'!F:F)</f>
        <v>6285635873.920557</v>
      </c>
      <c r="N946" s="2">
        <f>N945-N945*O946/360*_xlfn.XLOOKUP('Tether Assets'!A946,'BBG Data'!A:A,'BBG Data'!V:V)</f>
        <v>98780139477.664032</v>
      </c>
      <c r="O946">
        <v>90</v>
      </c>
      <c r="P946" s="2">
        <f>P945-P945*Q946/360*_xlfn.XLOOKUP(A946,'BBG Data'!A:A,'BBG Data'!AI:AI)</f>
        <v>70589046.710413009</v>
      </c>
      <c r="Q946" s="2">
        <v>270</v>
      </c>
      <c r="R946" s="21">
        <v>8825524405</v>
      </c>
      <c r="S946" s="2">
        <f>S945-S945*T946/360*_xlfn.XLOOKUP('Tether Assets'!A946,'BBG Data'!A:A,'BBG Data'!X:X)</f>
        <v>14298050.198561452</v>
      </c>
      <c r="T946" s="2">
        <v>120</v>
      </c>
      <c r="U946" s="21">
        <f t="shared" si="91"/>
        <v>4462144209</v>
      </c>
      <c r="V946" s="2">
        <f t="shared" si="88"/>
        <v>150996929662.17856</v>
      </c>
      <c r="W946" s="25">
        <f t="shared" si="89"/>
        <v>0.10038802130459357</v>
      </c>
      <c r="X946" s="2">
        <f t="shared" si="90"/>
        <v>0.65418641093340257</v>
      </c>
      <c r="Y946" s="13">
        <f>USDT_FinalReserves!G945/USDT_FinalReserves!$F945</f>
        <v>3.6934345461960304E-2</v>
      </c>
      <c r="Z946" s="2">
        <v>153682162460.83249</v>
      </c>
      <c r="AA946" s="2">
        <v>148006012381.16299</v>
      </c>
    </row>
    <row r="947" spans="1:27" s="2" customFormat="1" x14ac:dyDescent="0.3">
      <c r="A947" s="1">
        <v>45778</v>
      </c>
      <c r="B947">
        <v>0</v>
      </c>
      <c r="C947" s="20">
        <v>92646.189325788349</v>
      </c>
      <c r="D947" s="20">
        <f>_xlfn.XLOOKUP(A947,'BBG Data'!A:A,'BBG Data'!B:B)</f>
        <v>96463.2</v>
      </c>
      <c r="E947" s="21">
        <f t="shared" si="86"/>
        <v>8936947890.1713867</v>
      </c>
      <c r="F947" s="21">
        <v>2133201.9634584785</v>
      </c>
      <c r="G947">
        <f>_xlfn.XLOOKUP(A947,'BBG Data'!A:A,'BBG Data'!C:C)</f>
        <v>3239.2</v>
      </c>
      <c r="H947" s="2">
        <f t="shared" si="87"/>
        <v>6909867800.0347033</v>
      </c>
      <c r="I947" s="21">
        <v>64302555</v>
      </c>
      <c r="J947" s="2">
        <f>J946-$J$1*J946*_xlfn.XLOOKUP(A947,'BBG Data'!A:A,'BBG Data'!F:F)</f>
        <v>15094818991.323711</v>
      </c>
      <c r="K947" s="2">
        <f>K946-K946*L947/360*_xlfn.XLOOKUP(A947,'BBG Data'!A:A,'BBG Data'!J:J)</f>
        <v>1624761552.6059456</v>
      </c>
      <c r="L947" s="2">
        <v>90</v>
      </c>
      <c r="M947" s="2">
        <f>M946-M946*$M$1*_xlfn.XLOOKUP(A947,'BBG Data'!A:A,'BBG Data'!F:F)</f>
        <v>6286334277.9065485</v>
      </c>
      <c r="N947" s="2">
        <f>N946-N946*O947/360*_xlfn.XLOOKUP('Tether Assets'!A947,'BBG Data'!A:A,'BBG Data'!V:V)</f>
        <v>98557884163.839294</v>
      </c>
      <c r="O947">
        <v>90</v>
      </c>
      <c r="P947" s="2">
        <f>P946-P946*Q947/360*_xlfn.XLOOKUP(A947,'BBG Data'!A:A,'BBG Data'!AI:AI)</f>
        <v>68418433.524067834</v>
      </c>
      <c r="Q947" s="2">
        <v>270</v>
      </c>
      <c r="R947" s="21">
        <v>8825524405</v>
      </c>
      <c r="S947" s="2">
        <f>S946-S946*T947/360*_xlfn.XLOOKUP('Tether Assets'!A947,'BBG Data'!A:A,'BBG Data'!X:X)</f>
        <v>14371446.856247403</v>
      </c>
      <c r="T947" s="2">
        <v>120</v>
      </c>
      <c r="U947" s="21">
        <f t="shared" si="91"/>
        <v>4462144209</v>
      </c>
      <c r="V947" s="2">
        <f t="shared" si="88"/>
        <v>150845375725.2619</v>
      </c>
      <c r="W947" s="25">
        <f t="shared" si="89"/>
        <v>0.10049443990867418</v>
      </c>
      <c r="X947" s="2">
        <f t="shared" si="90"/>
        <v>0.65337027197535702</v>
      </c>
      <c r="Y947" s="13">
        <f>USDT_FinalReserves!G946/USDT_FinalReserves!$F946</f>
        <v>3.652393194992401E-2</v>
      </c>
      <c r="Z947" s="2">
        <v>154055159068.12283</v>
      </c>
      <c r="AA947" s="2">
        <v>148428458921.784</v>
      </c>
    </row>
    <row r="948" spans="1:27" s="2" customFormat="1" x14ac:dyDescent="0.3">
      <c r="A948" s="1">
        <v>45779</v>
      </c>
      <c r="B948">
        <v>0</v>
      </c>
      <c r="C948" s="20">
        <v>92646.189325788349</v>
      </c>
      <c r="D948" s="20">
        <f>_xlfn.XLOOKUP(A948,'BBG Data'!A:A,'BBG Data'!B:B)</f>
        <v>97063.65</v>
      </c>
      <c r="E948" s="21">
        <f t="shared" si="86"/>
        <v>8992577294.5520554</v>
      </c>
      <c r="F948" s="21">
        <v>2133201.9634584785</v>
      </c>
      <c r="G948">
        <f>_xlfn.XLOOKUP(A948,'BBG Data'!A:A,'BBG Data'!C:C)</f>
        <v>3240.49</v>
      </c>
      <c r="H948" s="2">
        <f t="shared" si="87"/>
        <v>6912619630.567564</v>
      </c>
      <c r="I948" s="21">
        <v>64302555</v>
      </c>
      <c r="J948" s="2">
        <f>J947-$J$1*J947*_xlfn.XLOOKUP(A948,'BBG Data'!A:A,'BBG Data'!F:F)</f>
        <v>15096076892.906322</v>
      </c>
      <c r="K948" s="2">
        <f>K947-K947*L948/360*_xlfn.XLOOKUP(A948,'BBG Data'!A:A,'BBG Data'!J:J)</f>
        <v>1624456909.814832</v>
      </c>
      <c r="L948" s="2">
        <v>90</v>
      </c>
      <c r="M948" s="2">
        <f>M947-M947*$M$1*_xlfn.XLOOKUP(A948,'BBG Data'!A:A,'BBG Data'!F:F)</f>
        <v>6287382000.2861996</v>
      </c>
      <c r="N948" s="2">
        <f>N947-N947*O948/360*_xlfn.XLOOKUP('Tether Assets'!A948,'BBG Data'!A:A,'BBG Data'!V:V)</f>
        <v>98015815800.938171</v>
      </c>
      <c r="O948">
        <v>90</v>
      </c>
      <c r="P948" s="2">
        <f>P947-P947*Q948/360*_xlfn.XLOOKUP(A948,'BBG Data'!A:A,'BBG Data'!AI:AI)</f>
        <v>64903436.501768835</v>
      </c>
      <c r="Q948" s="2">
        <v>270</v>
      </c>
      <c r="R948" s="21">
        <v>8825524405</v>
      </c>
      <c r="S948" s="2">
        <f>S947-S947*T948/360*_xlfn.XLOOKUP('Tether Assets'!A948,'BBG Data'!A:A,'BBG Data'!X:X)</f>
        <v>14356117.312934075</v>
      </c>
      <c r="T948" s="2">
        <v>120</v>
      </c>
      <c r="U948" s="21">
        <f t="shared" si="91"/>
        <v>4462144209</v>
      </c>
      <c r="V948" s="2">
        <f t="shared" si="88"/>
        <v>150360159251.87985</v>
      </c>
      <c r="W948" s="25">
        <f t="shared" si="89"/>
        <v>0.10082710422320056</v>
      </c>
      <c r="X948" s="2">
        <f t="shared" si="90"/>
        <v>0.65187358332564915</v>
      </c>
      <c r="Y948" s="13">
        <f>USDT_FinalReserves!G947/USDT_FinalReserves!$F947</f>
        <v>3.438491834736053E-2</v>
      </c>
      <c r="Z948" s="2">
        <v>154025662335.34909</v>
      </c>
      <c r="AA948" s="2">
        <v>148729502512.54999</v>
      </c>
    </row>
    <row r="949" spans="1:27" s="2" customFormat="1" x14ac:dyDescent="0.3">
      <c r="A949" s="1">
        <v>45780</v>
      </c>
      <c r="B949">
        <v>0</v>
      </c>
      <c r="C949" s="20">
        <v>92646.189325788349</v>
      </c>
      <c r="D949" s="20">
        <f>_xlfn.XLOOKUP(A949,'BBG Data'!A:A,'BBG Data'!B:B)</f>
        <v>96360.14</v>
      </c>
      <c r="E949" s="21">
        <f t="shared" si="86"/>
        <v>8927399773.8994713</v>
      </c>
      <c r="F949" s="21">
        <v>2133201.9634584785</v>
      </c>
      <c r="G949">
        <f>_xlfn.XLOOKUP(A949,'BBG Data'!A:A,'BBG Data'!C:C)</f>
        <v>3240.49</v>
      </c>
      <c r="H949" s="2">
        <f t="shared" si="87"/>
        <v>6912619630.567564</v>
      </c>
      <c r="I949" s="21">
        <v>64302555</v>
      </c>
      <c r="J949" s="2">
        <f>J948-$J$1*J948*_xlfn.XLOOKUP(A949,'BBG Data'!A:A,'BBG Data'!F:F)</f>
        <v>15096076892.906322</v>
      </c>
      <c r="K949" s="2">
        <f>K948-K948*L949/360*_xlfn.XLOOKUP(A949,'BBG Data'!A:A,'BBG Data'!J:J)</f>
        <v>1624456909.814832</v>
      </c>
      <c r="L949" s="2">
        <v>90</v>
      </c>
      <c r="M949" s="2">
        <f>M948-M948*$M$1*_xlfn.XLOOKUP(A949,'BBG Data'!A:A,'BBG Data'!F:F)</f>
        <v>6287382000.2861996</v>
      </c>
      <c r="N949" s="2">
        <f>N948-N948*O949/360*_xlfn.XLOOKUP('Tether Assets'!A949,'BBG Data'!A:A,'BBG Data'!V:V)</f>
        <v>98015815800.938171</v>
      </c>
      <c r="O949">
        <v>90</v>
      </c>
      <c r="P949" s="2">
        <f>P948-P948*Q949/360*_xlfn.XLOOKUP(A949,'BBG Data'!A:A,'BBG Data'!AI:AI)</f>
        <v>64903436.501768835</v>
      </c>
      <c r="Q949" s="2">
        <v>270</v>
      </c>
      <c r="R949" s="21">
        <v>8825524405</v>
      </c>
      <c r="S949" s="2">
        <f>S948-S948*T949/360*_xlfn.XLOOKUP('Tether Assets'!A949,'BBG Data'!A:A,'BBG Data'!X:X)</f>
        <v>14356117.312934075</v>
      </c>
      <c r="T949" s="2">
        <v>120</v>
      </c>
      <c r="U949" s="21">
        <f t="shared" si="91"/>
        <v>4462144209</v>
      </c>
      <c r="V949" s="2">
        <f t="shared" si="88"/>
        <v>150294981731.22726</v>
      </c>
      <c r="W949" s="25">
        <f t="shared" si="89"/>
        <v>0.10087082930698013</v>
      </c>
      <c r="X949" s="2">
        <f t="shared" si="90"/>
        <v>0.65215627742129145</v>
      </c>
      <c r="Y949" s="13">
        <f>USDT_FinalReserves!G948/USDT_FinalReserves!$F948</f>
        <v>3.7073556646271086E-2</v>
      </c>
      <c r="Z949" s="2">
        <v>154695190580.2475</v>
      </c>
      <c r="AA949" s="2">
        <v>148960089669.36499</v>
      </c>
    </row>
    <row r="950" spans="1:27" s="2" customFormat="1" x14ac:dyDescent="0.3">
      <c r="A950" s="1">
        <v>45781</v>
      </c>
      <c r="B950">
        <v>0</v>
      </c>
      <c r="C950" s="20">
        <v>92646.189325788349</v>
      </c>
      <c r="D950" s="20">
        <f>_xlfn.XLOOKUP(A950,'BBG Data'!A:A,'BBG Data'!B:B)</f>
        <v>95732.26</v>
      </c>
      <c r="E950" s="21">
        <f t="shared" si="86"/>
        <v>8869229084.5455952</v>
      </c>
      <c r="F950" s="21">
        <v>2133201.9634584785</v>
      </c>
      <c r="G950">
        <f>_xlfn.XLOOKUP(A950,'BBG Data'!A:A,'BBG Data'!C:C)</f>
        <v>3240.49</v>
      </c>
      <c r="H950" s="2">
        <f t="shared" si="87"/>
        <v>6912619630.567564</v>
      </c>
      <c r="I950" s="21">
        <v>64302555</v>
      </c>
      <c r="J950" s="2">
        <f>J949-$J$1*J949*_xlfn.XLOOKUP(A950,'BBG Data'!A:A,'BBG Data'!F:F)</f>
        <v>15096076892.906322</v>
      </c>
      <c r="K950" s="2">
        <f>K949-K949*L950/360*_xlfn.XLOOKUP(A950,'BBG Data'!A:A,'BBG Data'!J:J)</f>
        <v>1624456909.814832</v>
      </c>
      <c r="L950" s="2">
        <v>90</v>
      </c>
      <c r="M950" s="2">
        <f>M949-M949*$M$1*_xlfn.XLOOKUP(A950,'BBG Data'!A:A,'BBG Data'!F:F)</f>
        <v>6287382000.2861996</v>
      </c>
      <c r="N950" s="2">
        <f>N949-N949*O950/360*_xlfn.XLOOKUP('Tether Assets'!A950,'BBG Data'!A:A,'BBG Data'!V:V)</f>
        <v>98015815800.938171</v>
      </c>
      <c r="O950">
        <v>90</v>
      </c>
      <c r="P950" s="2">
        <f>P949-P949*Q950/360*_xlfn.XLOOKUP(A950,'BBG Data'!A:A,'BBG Data'!AI:AI)</f>
        <v>64903436.501768835</v>
      </c>
      <c r="Q950" s="2">
        <v>270</v>
      </c>
      <c r="R950" s="21">
        <v>8825524405</v>
      </c>
      <c r="S950" s="2">
        <f>S949-S949*T950/360*_xlfn.XLOOKUP('Tether Assets'!A950,'BBG Data'!A:A,'BBG Data'!X:X)</f>
        <v>14356117.312934075</v>
      </c>
      <c r="T950" s="2">
        <v>120</v>
      </c>
      <c r="U950" s="21">
        <f t="shared" si="91"/>
        <v>4462144209</v>
      </c>
      <c r="V950" s="2">
        <f t="shared" si="88"/>
        <v>150236811041.87338</v>
      </c>
      <c r="W950" s="25">
        <f t="shared" si="89"/>
        <v>0.10090988581806948</v>
      </c>
      <c r="X950" s="2">
        <f t="shared" si="90"/>
        <v>0.65240878797420432</v>
      </c>
      <c r="Y950" s="13">
        <f>USDT_FinalReserves!G949/USDT_FinalReserves!$F949</f>
        <v>3.711828508292489E-2</v>
      </c>
      <c r="Z950" s="2">
        <v>154969106257.12192</v>
      </c>
      <c r="AA950" s="2">
        <v>149216918792.02399</v>
      </c>
    </row>
    <row r="951" spans="1:27" s="2" customFormat="1" x14ac:dyDescent="0.3">
      <c r="A951" s="1">
        <v>45782</v>
      </c>
      <c r="B951">
        <v>0</v>
      </c>
      <c r="C951" s="20">
        <v>92646.189325788349</v>
      </c>
      <c r="D951" s="20">
        <f>_xlfn.XLOOKUP(A951,'BBG Data'!A:A,'BBG Data'!B:B)</f>
        <v>94240.37</v>
      </c>
      <c r="E951" s="21">
        <f t="shared" si="86"/>
        <v>8731011161.1523438</v>
      </c>
      <c r="F951" s="21">
        <v>2133201.9634584785</v>
      </c>
      <c r="G951">
        <f>_xlfn.XLOOKUP(A951,'BBG Data'!A:A,'BBG Data'!C:C)</f>
        <v>3334.12</v>
      </c>
      <c r="H951" s="2">
        <f t="shared" si="87"/>
        <v>7112351330.4061823</v>
      </c>
      <c r="I951" s="21">
        <v>64302555</v>
      </c>
      <c r="J951" s="2">
        <f>J950-$J$1*J950*_xlfn.XLOOKUP(A951,'BBG Data'!A:A,'BBG Data'!F:F)</f>
        <v>15097334899.314064</v>
      </c>
      <c r="K951" s="2">
        <f>K950-K950*L951/360*_xlfn.XLOOKUP(A951,'BBG Data'!A:A,'BBG Data'!J:J)</f>
        <v>1608943346.3261001</v>
      </c>
      <c r="L951" s="2">
        <v>90</v>
      </c>
      <c r="M951" s="2">
        <f>M950-M950*$M$1*_xlfn.XLOOKUP(A951,'BBG Data'!A:A,'BBG Data'!F:F)</f>
        <v>6288429897.2862473</v>
      </c>
      <c r="N951" s="2">
        <f>N950-N950*O951/360*_xlfn.XLOOKUP('Tether Assets'!A951,'BBG Data'!A:A,'BBG Data'!V:V)</f>
        <v>98089327662.788879</v>
      </c>
      <c r="O951">
        <v>90</v>
      </c>
      <c r="P951" s="2">
        <f>P950-P950*Q951/360*_xlfn.XLOOKUP(A951,'BBG Data'!A:A,'BBG Data'!AI:AI)</f>
        <v>64660048.614887208</v>
      </c>
      <c r="Q951" s="2">
        <v>270</v>
      </c>
      <c r="R951" s="21">
        <v>8825524405</v>
      </c>
      <c r="S951" s="2">
        <f>S950-S950*T951/360*_xlfn.XLOOKUP('Tether Assets'!A951,'BBG Data'!A:A,'BBG Data'!X:X)</f>
        <v>14156567.282284288</v>
      </c>
      <c r="T951" s="2">
        <v>120</v>
      </c>
      <c r="U951" s="21">
        <f t="shared" si="91"/>
        <v>4462144209</v>
      </c>
      <c r="V951" s="2">
        <f t="shared" si="88"/>
        <v>150358186082.17099</v>
      </c>
      <c r="W951" s="25">
        <f t="shared" si="89"/>
        <v>0.1008367941205955</v>
      </c>
      <c r="X951" s="2">
        <f t="shared" si="90"/>
        <v>0.65237104954952641</v>
      </c>
      <c r="Y951" s="13">
        <f>USDT_FinalReserves!G950/USDT_FinalReserves!$F950</f>
        <v>3.8267937294720028E-2</v>
      </c>
      <c r="Z951" s="2">
        <v>155303035968.80902</v>
      </c>
      <c r="AA951" s="2">
        <v>149359909126.67499</v>
      </c>
    </row>
    <row r="952" spans="1:27" s="2" customFormat="1" x14ac:dyDescent="0.3">
      <c r="A952" s="1">
        <v>45783</v>
      </c>
      <c r="B952">
        <v>0</v>
      </c>
      <c r="C952" s="20">
        <v>92646.189325788349</v>
      </c>
      <c r="D952" s="20">
        <f>_xlfn.XLOOKUP(A952,'BBG Data'!A:A,'BBG Data'!B:B)</f>
        <v>94701.79</v>
      </c>
      <c r="E952" s="21">
        <f t="shared" si="86"/>
        <v>8773759965.831049</v>
      </c>
      <c r="F952" s="21">
        <v>2133201.9634584785</v>
      </c>
      <c r="G952">
        <f>_xlfn.XLOOKUP(A952,'BBG Data'!A:A,'BBG Data'!C:C)</f>
        <v>3431.77</v>
      </c>
      <c r="H952" s="2">
        <f t="shared" si="87"/>
        <v>7320658502.1379023</v>
      </c>
      <c r="I952" s="21">
        <v>64302555</v>
      </c>
      <c r="J952" s="2">
        <f>J951-$J$1*J951*_xlfn.XLOOKUP(A952,'BBG Data'!A:A,'BBG Data'!F:F)</f>
        <v>15097754269.727934</v>
      </c>
      <c r="K952" s="2">
        <f>K951-K951*L952/360*_xlfn.XLOOKUP(A952,'BBG Data'!A:A,'BBG Data'!J:J)</f>
        <v>1605476073.4147675</v>
      </c>
      <c r="L952" s="2">
        <v>90</v>
      </c>
      <c r="M952" s="2">
        <f>M951-M951*$M$1*_xlfn.XLOOKUP(A952,'BBG Data'!A:A,'BBG Data'!F:F)</f>
        <v>6288779254.5027628</v>
      </c>
      <c r="N952" s="2">
        <f>N951-N951*O952/360*_xlfn.XLOOKUP('Tether Assets'!A952,'BBG Data'!A:A,'BBG Data'!V:V)</f>
        <v>98211939322.367355</v>
      </c>
      <c r="O952">
        <v>90</v>
      </c>
      <c r="P952" s="2">
        <f>P951-P951*Q952/360*_xlfn.XLOOKUP(A952,'BBG Data'!A:A,'BBG Data'!AI:AI)</f>
        <v>66042157.154030427</v>
      </c>
      <c r="Q952" s="2">
        <v>270</v>
      </c>
      <c r="R952" s="21">
        <v>8825524405</v>
      </c>
      <c r="S952" s="2">
        <f>S951-S951*T952/360*_xlfn.XLOOKUP('Tether Assets'!A952,'BBG Data'!A:A,'BBG Data'!X:X)</f>
        <v>14276426.218607629</v>
      </c>
      <c r="T952" s="2">
        <v>120</v>
      </c>
      <c r="U952" s="21">
        <f t="shared" si="91"/>
        <v>4462144209</v>
      </c>
      <c r="V952" s="2">
        <f t="shared" si="88"/>
        <v>150730657140.3544</v>
      </c>
      <c r="W952" s="25">
        <f t="shared" si="89"/>
        <v>0.10059039821348108</v>
      </c>
      <c r="X952" s="2">
        <f t="shared" si="90"/>
        <v>0.65157242186582054</v>
      </c>
      <c r="Y952" s="13">
        <f>USDT_FinalReserves!G951/USDT_FinalReserves!$F951</f>
        <v>3.9869421627162303E-2</v>
      </c>
      <c r="Z952" s="2">
        <v>155548228893.2316</v>
      </c>
      <c r="AA952" s="2">
        <v>149346610972.129</v>
      </c>
    </row>
    <row r="953" spans="1:27" s="2" customFormat="1" x14ac:dyDescent="0.3">
      <c r="A953" s="1">
        <v>45784</v>
      </c>
      <c r="B953">
        <v>0</v>
      </c>
      <c r="C953" s="20">
        <v>92646.189325788349</v>
      </c>
      <c r="D953" s="20">
        <f>_xlfn.XLOOKUP(A953,'BBG Data'!A:A,'BBG Data'!B:B)</f>
        <v>96794.09</v>
      </c>
      <c r="E953" s="21">
        <f t="shared" si="86"/>
        <v>8967603587.7573967</v>
      </c>
      <c r="F953" s="21">
        <v>2133201.9634584785</v>
      </c>
      <c r="G953">
        <f>_xlfn.XLOOKUP(A953,'BBG Data'!A:A,'BBG Data'!C:C)</f>
        <v>3364.5</v>
      </c>
      <c r="H953" s="2">
        <f t="shared" si="87"/>
        <v>7177158006.0560503</v>
      </c>
      <c r="I953" s="21">
        <v>64302555</v>
      </c>
      <c r="J953" s="2">
        <f>J952-$J$1*J952*_xlfn.XLOOKUP(A953,'BBG Data'!A:A,'BBG Data'!F:F)</f>
        <v>15098593033.854031</v>
      </c>
      <c r="K953" s="2">
        <f>K952-K952*L953/360*_xlfn.XLOOKUP(A953,'BBG Data'!A:A,'BBG Data'!J:J)</f>
        <v>1609108463.0308685</v>
      </c>
      <c r="L953" s="2">
        <v>90</v>
      </c>
      <c r="M953" s="2">
        <f>M952-M952*$M$1*_xlfn.XLOOKUP(A953,'BBG Data'!A:A,'BBG Data'!F:F)</f>
        <v>6289478007.7532635</v>
      </c>
      <c r="N953" s="2">
        <f>N952-N952*O953/360*_xlfn.XLOOKUP('Tether Assets'!A953,'BBG Data'!A:A,'BBG Data'!V:V)</f>
        <v>97917303504.400238</v>
      </c>
      <c r="O953">
        <v>90</v>
      </c>
      <c r="P953" s="2">
        <f>P952-P952*Q953/360*_xlfn.XLOOKUP(A953,'BBG Data'!A:A,'BBG Data'!AI:AI)</f>
        <v>65571606.784307957</v>
      </c>
      <c r="Q953" s="2">
        <v>270</v>
      </c>
      <c r="R953" s="21">
        <v>8825524405</v>
      </c>
      <c r="S953" s="2">
        <f>S952-S952*T953/360*_xlfn.XLOOKUP('Tether Assets'!A953,'BBG Data'!A:A,'BBG Data'!X:X)</f>
        <v>14261198.030641111</v>
      </c>
      <c r="T953" s="2">
        <v>120</v>
      </c>
      <c r="U953" s="21">
        <f t="shared" si="91"/>
        <v>4462144209</v>
      </c>
      <c r="V953" s="2">
        <f t="shared" si="88"/>
        <v>150491048576.66678</v>
      </c>
      <c r="W953" s="25">
        <f t="shared" si="89"/>
        <v>0.10075612956560259</v>
      </c>
      <c r="X953" s="2">
        <f t="shared" si="90"/>
        <v>0.65065201173421849</v>
      </c>
      <c r="Y953" s="13">
        <f>USDT_FinalReserves!G952/USDT_FinalReserves!$F952</f>
        <v>3.5958476263688602E-2</v>
      </c>
      <c r="Z953" s="2">
        <v>154993273325.00043</v>
      </c>
      <c r="AA953" s="2">
        <v>149419951385.112</v>
      </c>
    </row>
    <row r="954" spans="1:27" s="2" customFormat="1" x14ac:dyDescent="0.3">
      <c r="A954" s="1">
        <v>45785</v>
      </c>
      <c r="B954">
        <v>0</v>
      </c>
      <c r="C954" s="20">
        <v>92646.189325788349</v>
      </c>
      <c r="D954" s="20">
        <f>_xlfn.XLOOKUP(A954,'BBG Data'!A:A,'BBG Data'!B:B)</f>
        <v>102616.61</v>
      </c>
      <c r="E954" s="21">
        <f t="shared" si="86"/>
        <v>9507037878.0305862</v>
      </c>
      <c r="F954" s="21">
        <v>2133201.9634584785</v>
      </c>
      <c r="G954">
        <f>_xlfn.XLOOKUP(A954,'BBG Data'!A:A,'BBG Data'!C:C)</f>
        <v>3305.72</v>
      </c>
      <c r="H954" s="2">
        <f t="shared" si="87"/>
        <v>7051768394.643961</v>
      </c>
      <c r="I954" s="21">
        <v>64302555</v>
      </c>
      <c r="J954" s="2">
        <f>J953-$J$1*J953*_xlfn.XLOOKUP(A954,'BBG Data'!A:A,'BBG Data'!F:F)</f>
        <v>15099012439.216082</v>
      </c>
      <c r="K954" s="2">
        <f>K953-K953*L954/360*_xlfn.XLOOKUP(A954,'BBG Data'!A:A,'BBG Data'!J:J)</f>
        <v>1608295863.2570379</v>
      </c>
      <c r="L954" s="2">
        <v>90</v>
      </c>
      <c r="M954" s="2">
        <f>M953-M953*$M$1*_xlfn.XLOOKUP(A954,'BBG Data'!A:A,'BBG Data'!F:F)</f>
        <v>6289827423.1981382</v>
      </c>
      <c r="N954" s="2">
        <f>N953-N953*O954/360*_xlfn.XLOOKUP('Tether Assets'!A954,'BBG Data'!A:A,'BBG Data'!V:V)</f>
        <v>97770427549.143646</v>
      </c>
      <c r="O954">
        <v>90</v>
      </c>
      <c r="P954" s="2">
        <f>P953-P953*Q954/360*_xlfn.XLOOKUP(A954,'BBG Data'!A:A,'BBG Data'!AI:AI)</f>
        <v>63481511.818058118</v>
      </c>
      <c r="Q954" s="2">
        <v>270</v>
      </c>
      <c r="R954" s="21">
        <v>8825524405</v>
      </c>
      <c r="S954" s="2">
        <f>S953-S953*T954/360*_xlfn.XLOOKUP('Tether Assets'!A954,'BBG Data'!A:A,'BBG Data'!X:X)</f>
        <v>14226971.155367572</v>
      </c>
      <c r="T954" s="2">
        <v>120</v>
      </c>
      <c r="U954" s="21">
        <f t="shared" si="91"/>
        <v>4462144209</v>
      </c>
      <c r="V954" s="2">
        <f t="shared" si="88"/>
        <v>150756049199.46286</v>
      </c>
      <c r="W954" s="25">
        <f t="shared" si="89"/>
        <v>0.10058180135878825</v>
      </c>
      <c r="X954" s="2">
        <f t="shared" si="90"/>
        <v>0.64853402611914557</v>
      </c>
      <c r="Y954" s="13">
        <f>USDT_FinalReserves!G953/USDT_FinalReserves!$F953</f>
        <v>3.91828710051801E-2</v>
      </c>
      <c r="Z954" s="2">
        <v>155552029095.93088</v>
      </c>
      <c r="AA954" s="2">
        <v>149457054005.271</v>
      </c>
    </row>
    <row r="955" spans="1:27" s="2" customFormat="1" x14ac:dyDescent="0.3">
      <c r="A955" s="1">
        <v>45786</v>
      </c>
      <c r="B955">
        <v>0</v>
      </c>
      <c r="C955" s="20">
        <v>92646.189325788349</v>
      </c>
      <c r="D955" s="20">
        <f>_xlfn.XLOOKUP(A955,'BBG Data'!A:A,'BBG Data'!B:B)</f>
        <v>103195.81</v>
      </c>
      <c r="E955" s="21">
        <f t="shared" si="86"/>
        <v>9560698550.8880825</v>
      </c>
      <c r="F955" s="21">
        <v>2133201.9634584785</v>
      </c>
      <c r="G955">
        <f>_xlfn.XLOOKUP(A955,'BBG Data'!A:A,'BBG Data'!C:C)</f>
        <v>3324.98</v>
      </c>
      <c r="H955" s="2">
        <f t="shared" si="87"/>
        <v>7092853864.4601717</v>
      </c>
      <c r="I955" s="21">
        <v>64302555</v>
      </c>
      <c r="J955" s="2">
        <f>J954-$J$1*J954*_xlfn.XLOOKUP(A955,'BBG Data'!A:A,'BBG Data'!F:F)</f>
        <v>15099431856.228283</v>
      </c>
      <c r="K955" s="2">
        <f>K954-K954*L955/360*_xlfn.XLOOKUP(A955,'BBG Data'!A:A,'BBG Data'!J:J)</f>
        <v>1605119478.9271052</v>
      </c>
      <c r="L955" s="2">
        <v>90</v>
      </c>
      <c r="M955" s="2">
        <f>M954-M954*$M$1*_xlfn.XLOOKUP(A955,'BBG Data'!A:A,'BBG Data'!F:F)</f>
        <v>6290176858.0549822</v>
      </c>
      <c r="N955" s="2">
        <f>N954-N954*O955/360*_xlfn.XLOOKUP('Tether Assets'!A955,'BBG Data'!A:A,'BBG Data'!V:V)</f>
        <v>97892640583.580078</v>
      </c>
      <c r="O955">
        <v>90</v>
      </c>
      <c r="P955" s="2">
        <f>P954-P954*Q955/360*_xlfn.XLOOKUP(A955,'BBG Data'!A:A,'BBG Data'!AI:AI)</f>
        <v>63814789.755102947</v>
      </c>
      <c r="Q955" s="2">
        <v>270</v>
      </c>
      <c r="R955" s="21">
        <v>8825524405</v>
      </c>
      <c r="S955" s="2">
        <f>S954-S954*T955/360*_xlfn.XLOOKUP('Tether Assets'!A955,'BBG Data'!A:A,'BBG Data'!X:X)</f>
        <v>14261590.118512303</v>
      </c>
      <c r="T955" s="2">
        <v>120</v>
      </c>
      <c r="U955" s="21">
        <f t="shared" si="91"/>
        <v>4462144209</v>
      </c>
      <c r="V955" s="2">
        <f t="shared" si="88"/>
        <v>150970968741.01233</v>
      </c>
      <c r="W955" s="25">
        <f t="shared" si="89"/>
        <v>0.10044139305512019</v>
      </c>
      <c r="X955" s="2">
        <f t="shared" si="90"/>
        <v>0.64842029828604297</v>
      </c>
      <c r="Y955" s="13">
        <f>USDT_FinalReserves!G954/USDT_FinalReserves!$F954</f>
        <v>3.8861172615049656E-2</v>
      </c>
      <c r="Z955" s="2">
        <v>155538272282.13046</v>
      </c>
      <c r="AA955" s="2">
        <v>149493872634.728</v>
      </c>
    </row>
    <row r="956" spans="1:27" s="2" customFormat="1" x14ac:dyDescent="0.3">
      <c r="A956" s="1">
        <v>45787</v>
      </c>
      <c r="B956">
        <v>0</v>
      </c>
      <c r="C956" s="20">
        <v>92646.189325788349</v>
      </c>
      <c r="D956" s="20">
        <f>_xlfn.XLOOKUP(A956,'BBG Data'!A:A,'BBG Data'!B:B)</f>
        <v>103195.01</v>
      </c>
      <c r="E956" s="21">
        <f t="shared" si="86"/>
        <v>9560624433.9366207</v>
      </c>
      <c r="F956" s="21">
        <v>2133201.9634584785</v>
      </c>
      <c r="G956">
        <f>_xlfn.XLOOKUP(A956,'BBG Data'!A:A,'BBG Data'!C:C)</f>
        <v>3324.98</v>
      </c>
      <c r="H956" s="2">
        <f t="shared" si="87"/>
        <v>7092853864.4601717</v>
      </c>
      <c r="I956" s="21">
        <v>64302555</v>
      </c>
      <c r="J956" s="2">
        <f>J955-$J$1*J955*_xlfn.XLOOKUP(A956,'BBG Data'!A:A,'BBG Data'!F:F)</f>
        <v>15099431856.228283</v>
      </c>
      <c r="K956" s="2">
        <f>K955-K955*L956/360*_xlfn.XLOOKUP(A956,'BBG Data'!A:A,'BBG Data'!J:J)</f>
        <v>1605119478.9271052</v>
      </c>
      <c r="L956" s="2">
        <v>90</v>
      </c>
      <c r="M956" s="2">
        <f>M955-M955*$M$1*_xlfn.XLOOKUP(A956,'BBG Data'!A:A,'BBG Data'!F:F)</f>
        <v>6290176858.0549822</v>
      </c>
      <c r="N956" s="2">
        <f>N955-N955*O956/360*_xlfn.XLOOKUP('Tether Assets'!A956,'BBG Data'!A:A,'BBG Data'!V:V)</f>
        <v>97892640583.580078</v>
      </c>
      <c r="O956">
        <v>90</v>
      </c>
      <c r="P956" s="2">
        <f>P955-P955*Q956/360*_xlfn.XLOOKUP(A956,'BBG Data'!A:A,'BBG Data'!AI:AI)</f>
        <v>63814789.755102947</v>
      </c>
      <c r="Q956" s="2">
        <v>270</v>
      </c>
      <c r="R956" s="21">
        <v>8825524405</v>
      </c>
      <c r="S956" s="2">
        <f>S955-S955*T956/360*_xlfn.XLOOKUP('Tether Assets'!A956,'BBG Data'!A:A,'BBG Data'!X:X)</f>
        <v>14261590.118512303</v>
      </c>
      <c r="T956" s="2">
        <v>120</v>
      </c>
      <c r="U956" s="21">
        <f t="shared" si="91"/>
        <v>4462144209</v>
      </c>
      <c r="V956" s="2">
        <f t="shared" si="88"/>
        <v>150970894624.06085</v>
      </c>
      <c r="W956" s="25">
        <f t="shared" si="89"/>
        <v>0.1004414423653523</v>
      </c>
      <c r="X956" s="2">
        <f t="shared" si="90"/>
        <v>0.6484206166184997</v>
      </c>
      <c r="Y956" s="13">
        <f>USDT_FinalReserves!G955/USDT_FinalReserves!$F955</f>
        <v>3.7490489621172712E-2</v>
      </c>
      <c r="Z956" s="2">
        <v>155575693442.70135</v>
      </c>
      <c r="AA956" s="2">
        <v>149743084522.38101</v>
      </c>
    </row>
    <row r="957" spans="1:27" s="2" customFormat="1" x14ac:dyDescent="0.3">
      <c r="A957" s="1">
        <v>45788</v>
      </c>
      <c r="B957">
        <v>0</v>
      </c>
      <c r="C957" s="20">
        <v>92646.189325788349</v>
      </c>
      <c r="D957" s="20">
        <f>_xlfn.XLOOKUP(A957,'BBG Data'!A:A,'BBG Data'!B:B)</f>
        <v>104297.01</v>
      </c>
      <c r="E957" s="21">
        <f t="shared" si="86"/>
        <v>9662720534.5736408</v>
      </c>
      <c r="F957" s="21">
        <v>2133201.9634584785</v>
      </c>
      <c r="G957">
        <f>_xlfn.XLOOKUP(A957,'BBG Data'!A:A,'BBG Data'!C:C)</f>
        <v>3324.98</v>
      </c>
      <c r="H957" s="2">
        <f t="shared" si="87"/>
        <v>7092853864.4601717</v>
      </c>
      <c r="I957" s="21">
        <v>64302555</v>
      </c>
      <c r="J957" s="2">
        <f>J956-$J$1*J956*_xlfn.XLOOKUP(A957,'BBG Data'!A:A,'BBG Data'!F:F)</f>
        <v>15099431856.228283</v>
      </c>
      <c r="K957" s="2">
        <f>K956-K956*L957/360*_xlfn.XLOOKUP(A957,'BBG Data'!A:A,'BBG Data'!J:J)</f>
        <v>1605119478.9271052</v>
      </c>
      <c r="L957" s="2">
        <v>90</v>
      </c>
      <c r="M957" s="2">
        <f>M956-M956*$M$1*_xlfn.XLOOKUP(A957,'BBG Data'!A:A,'BBG Data'!F:F)</f>
        <v>6290176858.0549822</v>
      </c>
      <c r="N957" s="2">
        <f>N956-N956*O957/360*_xlfn.XLOOKUP('Tether Assets'!A957,'BBG Data'!A:A,'BBG Data'!V:V)</f>
        <v>97892640583.580078</v>
      </c>
      <c r="O957">
        <v>90</v>
      </c>
      <c r="P957" s="2">
        <f>P956-P956*Q957/360*_xlfn.XLOOKUP(A957,'BBG Data'!A:A,'BBG Data'!AI:AI)</f>
        <v>63814789.755102947</v>
      </c>
      <c r="Q957" s="2">
        <v>270</v>
      </c>
      <c r="R957" s="21">
        <v>8825524405</v>
      </c>
      <c r="S957" s="2">
        <f>S956-S956*T957/360*_xlfn.XLOOKUP('Tether Assets'!A957,'BBG Data'!A:A,'BBG Data'!X:X)</f>
        <v>14261590.118512303</v>
      </c>
      <c r="T957" s="2">
        <v>120</v>
      </c>
      <c r="U957" s="21">
        <f t="shared" si="91"/>
        <v>4462144209</v>
      </c>
      <c r="V957" s="2">
        <f t="shared" si="88"/>
        <v>151072990724.69788</v>
      </c>
      <c r="W957" s="25">
        <f t="shared" si="89"/>
        <v>0.10037356339136318</v>
      </c>
      <c r="X957" s="2">
        <f t="shared" si="90"/>
        <v>0.6479824097874054</v>
      </c>
      <c r="Y957" s="13">
        <f>USDT_FinalReserves!G956/USDT_FinalReserves!$F956</f>
        <v>3.8141431961028732E-2</v>
      </c>
      <c r="Z957" s="2">
        <v>155833457124.39706</v>
      </c>
      <c r="AA957" s="2">
        <v>149889745922.23499</v>
      </c>
    </row>
    <row r="958" spans="1:27" s="2" customFormat="1" x14ac:dyDescent="0.3">
      <c r="A958" s="1">
        <v>45789</v>
      </c>
      <c r="B958">
        <v>0</v>
      </c>
      <c r="C958" s="20">
        <v>92646.189325788349</v>
      </c>
      <c r="D958" s="20">
        <f>_xlfn.XLOOKUP(A958,'BBG Data'!A:A,'BBG Data'!B:B)</f>
        <v>102693.31</v>
      </c>
      <c r="E958" s="21">
        <f t="shared" si="86"/>
        <v>9514143840.751873</v>
      </c>
      <c r="F958" s="21">
        <v>2133201.9634584785</v>
      </c>
      <c r="G958">
        <f>_xlfn.XLOOKUP(A958,'BBG Data'!A:A,'BBG Data'!C:C)</f>
        <v>3236.39</v>
      </c>
      <c r="H958" s="2">
        <f t="shared" si="87"/>
        <v>6903873502.5173845</v>
      </c>
      <c r="I958" s="21">
        <v>64302555</v>
      </c>
      <c r="J958" s="2">
        <f>J957-$J$1*J957*_xlfn.XLOOKUP(A958,'BBG Data'!A:A,'BBG Data'!F:F)</f>
        <v>15099431856.228283</v>
      </c>
      <c r="K958" s="2">
        <f>K957-K957*L958/360*_xlfn.XLOOKUP(A958,'BBG Data'!A:A,'BBG Data'!J:J)</f>
        <v>1605308080.4658792</v>
      </c>
      <c r="L958" s="2">
        <v>90</v>
      </c>
      <c r="M958" s="2">
        <f>M957-M957*$M$1*_xlfn.XLOOKUP(A958,'BBG Data'!A:A,'BBG Data'!F:F)</f>
        <v>6290176858.0549822</v>
      </c>
      <c r="N958" s="2">
        <f>N957-N957*O958/360*_xlfn.XLOOKUP('Tether Assets'!A958,'BBG Data'!A:A,'BBG Data'!V:V)</f>
        <v>96326358334.242798</v>
      </c>
      <c r="O958">
        <v>90</v>
      </c>
      <c r="P958" s="2">
        <f>P957-P957*Q958/360*_xlfn.XLOOKUP(A958,'BBG Data'!A:A,'BBG Data'!AI:AI)</f>
        <v>62067859.885557041</v>
      </c>
      <c r="Q958" s="2">
        <v>270</v>
      </c>
      <c r="R958" s="21">
        <v>8825524405</v>
      </c>
      <c r="S958" s="2">
        <f>S957-S957*T958/360*_xlfn.XLOOKUP('Tether Assets'!A958,'BBG Data'!A:A,'BBG Data'!X:X)</f>
        <v>14059075.538829427</v>
      </c>
      <c r="T958" s="2">
        <v>120</v>
      </c>
      <c r="U958" s="21">
        <f t="shared" si="91"/>
        <v>4462144209</v>
      </c>
      <c r="V958" s="2">
        <f t="shared" si="88"/>
        <v>149167390576.68558</v>
      </c>
      <c r="W958" s="25">
        <f t="shared" si="89"/>
        <v>0.10165582673669382</v>
      </c>
      <c r="X958" s="2">
        <f t="shared" si="90"/>
        <v>0.64576016220329546</v>
      </c>
      <c r="Y958" s="13">
        <f>USDT_FinalReserves!G957/USDT_FinalReserves!$F957</f>
        <v>2.5194994795719156E-2</v>
      </c>
      <c r="Z958" s="2">
        <v>153779577519.26477</v>
      </c>
      <c r="AA958" s="2">
        <v>149905101863.979</v>
      </c>
    </row>
    <row r="959" spans="1:27" s="2" customFormat="1" x14ac:dyDescent="0.3">
      <c r="A959" s="1">
        <v>45790</v>
      </c>
      <c r="B959">
        <v>0</v>
      </c>
      <c r="C959" s="20">
        <v>92646.189325788349</v>
      </c>
      <c r="D959" s="20">
        <f>_xlfn.XLOOKUP(A959,'BBG Data'!A:A,'BBG Data'!B:B)</f>
        <v>104599.51</v>
      </c>
      <c r="E959" s="21">
        <f t="shared" si="86"/>
        <v>9690746006.8446903</v>
      </c>
      <c r="F959" s="21">
        <v>2133201.9634584785</v>
      </c>
      <c r="G959">
        <f>_xlfn.XLOOKUP(A959,'BBG Data'!A:A,'BBG Data'!C:C)</f>
        <v>3250.31</v>
      </c>
      <c r="H959" s="2">
        <f t="shared" si="87"/>
        <v>6933567673.8487272</v>
      </c>
      <c r="I959" s="21">
        <v>64302555</v>
      </c>
      <c r="J959" s="2">
        <f>J958-$J$1*J958*_xlfn.XLOOKUP(A959,'BBG Data'!A:A,'BBG Data'!F:F)</f>
        <v>15098592998.902937</v>
      </c>
      <c r="K959" s="2">
        <f>K958-K958*L959/360*_xlfn.XLOOKUP(A959,'BBG Data'!A:A,'BBG Data'!J:J)</f>
        <v>1597827344.8109083</v>
      </c>
      <c r="L959" s="2">
        <v>90</v>
      </c>
      <c r="M959" s="2">
        <f>M958-M958*$M$1*_xlfn.XLOOKUP(A959,'BBG Data'!A:A,'BBG Data'!F:F)</f>
        <v>6289477949.5151987</v>
      </c>
      <c r="N959" s="2">
        <f>N958-N958*O959/360*_xlfn.XLOOKUP('Tether Assets'!A959,'BBG Data'!A:A,'BBG Data'!V:V)</f>
        <v>96494929461.327713</v>
      </c>
      <c r="O959">
        <v>90</v>
      </c>
      <c r="P959" s="2">
        <f>P958-P958*Q959/360*_xlfn.XLOOKUP(A959,'BBG Data'!A:A,'BBG Data'!AI:AI)</f>
        <v>62091135.333014071</v>
      </c>
      <c r="Q959" s="2">
        <v>270</v>
      </c>
      <c r="R959" s="21">
        <v>8825524405</v>
      </c>
      <c r="S959" s="2">
        <f>S958-S958*T959/360*_xlfn.XLOOKUP('Tether Assets'!A959,'BBG Data'!A:A,'BBG Data'!X:X)</f>
        <v>13977064.264852922</v>
      </c>
      <c r="T959" s="2">
        <v>120</v>
      </c>
      <c r="U959" s="21">
        <f t="shared" si="91"/>
        <v>4462144209</v>
      </c>
      <c r="V959" s="2">
        <f t="shared" si="88"/>
        <v>149533180803.84805</v>
      </c>
      <c r="W959" s="25">
        <f t="shared" si="89"/>
        <v>0.10140154494401511</v>
      </c>
      <c r="X959" s="2">
        <f t="shared" si="90"/>
        <v>0.64530781023046713</v>
      </c>
      <c r="Y959" s="13">
        <f>USDT_FinalReserves!G958/USDT_FinalReserves!$F958</f>
        <v>3.9845465664488794E-2</v>
      </c>
      <c r="Z959" s="2">
        <v>156290278915.81134</v>
      </c>
      <c r="AA959" s="2">
        <v>150062819973.578</v>
      </c>
    </row>
    <row r="960" spans="1:27" s="2" customFormat="1" x14ac:dyDescent="0.3">
      <c r="A960" s="1">
        <v>45791</v>
      </c>
      <c r="B960">
        <v>0</v>
      </c>
      <c r="C960" s="20">
        <v>92646.189325788349</v>
      </c>
      <c r="D960" s="20">
        <f>_xlfn.XLOOKUP(A960,'BBG Data'!A:A,'BBG Data'!B:B)</f>
        <v>103573.61</v>
      </c>
      <c r="E960" s="21">
        <f t="shared" si="86"/>
        <v>9595700281.2153664</v>
      </c>
      <c r="F960" s="21">
        <v>2133201.9634584785</v>
      </c>
      <c r="G960">
        <f>_xlfn.XLOOKUP(A960,'BBG Data'!A:A,'BBG Data'!C:C)</f>
        <v>3177.25</v>
      </c>
      <c r="H960" s="2">
        <f t="shared" si="87"/>
        <v>6777715938.3984509</v>
      </c>
      <c r="I960" s="21">
        <v>64302555</v>
      </c>
      <c r="J960" s="2">
        <f>J959-$J$1*J959*_xlfn.XLOOKUP(A960,'BBG Data'!A:A,'BBG Data'!F:F)</f>
        <v>15099012404.264017</v>
      </c>
      <c r="K960" s="2">
        <f>K959-K959*L960/360*_xlfn.XLOOKUP(A960,'BBG Data'!A:A,'BBG Data'!J:J)</f>
        <v>1598278731.0358174</v>
      </c>
      <c r="L960" s="2">
        <v>90</v>
      </c>
      <c r="M960" s="2">
        <f>M959-M959*$M$1*_xlfn.XLOOKUP(A960,'BBG Data'!A:A,'BBG Data'!F:F)</f>
        <v>6289827364.9568386</v>
      </c>
      <c r="N960" s="2">
        <f>N959-N959*O960/360*_xlfn.XLOOKUP('Tether Assets'!A960,'BBG Data'!A:A,'BBG Data'!V:V)</f>
        <v>96301939602.40506</v>
      </c>
      <c r="O960">
        <v>90</v>
      </c>
      <c r="P960" s="2">
        <f>P959-P959*Q960/360*_xlfn.XLOOKUP(A960,'BBG Data'!A:A,'BBG Data'!AI:AI)</f>
        <v>61392610.060517721</v>
      </c>
      <c r="Q960" s="2">
        <v>270</v>
      </c>
      <c r="R960" s="21">
        <v>8825524405</v>
      </c>
      <c r="S960" s="2">
        <f>S959-S959*T960/360*_xlfn.XLOOKUP('Tether Assets'!A960,'BBG Data'!A:A,'BBG Data'!X:X)</f>
        <v>13906247.139244333</v>
      </c>
      <c r="T960" s="2">
        <v>120</v>
      </c>
      <c r="U960" s="21">
        <f t="shared" si="91"/>
        <v>4462144209</v>
      </c>
      <c r="V960" s="2">
        <f t="shared" si="88"/>
        <v>149089744348.47531</v>
      </c>
      <c r="W960" s="25">
        <f t="shared" si="89"/>
        <v>0.10170595586925149</v>
      </c>
      <c r="X960" s="2">
        <f t="shared" si="90"/>
        <v>0.64593268989256203</v>
      </c>
      <c r="Y960" s="13">
        <f>USDT_FinalReserves!G959/USDT_FinalReserves!$F959</f>
        <v>3.4628179081056934E-2</v>
      </c>
      <c r="Z960" s="2">
        <v>155459282578.76926</v>
      </c>
      <c r="AA960" s="2">
        <v>150076010701.819</v>
      </c>
    </row>
    <row r="961" spans="1:27" s="2" customFormat="1" x14ac:dyDescent="0.3">
      <c r="A961" s="1">
        <v>45792</v>
      </c>
      <c r="B961">
        <v>0</v>
      </c>
      <c r="C961" s="20">
        <v>92646.189325788349</v>
      </c>
      <c r="D961" s="20">
        <f>_xlfn.XLOOKUP(A961,'BBG Data'!A:A,'BBG Data'!B:B)</f>
        <v>103463.61</v>
      </c>
      <c r="E961" s="21">
        <f t="shared" si="86"/>
        <v>9585509200.3895283</v>
      </c>
      <c r="F961" s="21">
        <v>2133201.9634584785</v>
      </c>
      <c r="G961">
        <f>_xlfn.XLOOKUP(A961,'BBG Data'!A:A,'BBG Data'!C:C)</f>
        <v>3240.1</v>
      </c>
      <c r="H961" s="2">
        <f t="shared" si="87"/>
        <v>6911787681.801816</v>
      </c>
      <c r="I961" s="21">
        <v>64302555</v>
      </c>
      <c r="J961" s="2">
        <f>J960-$J$1*J960*_xlfn.XLOOKUP(A961,'BBG Data'!A:A,'BBG Data'!F:F)</f>
        <v>15098173570.241558</v>
      </c>
      <c r="K961" s="2">
        <f>K960-K960*L961/360*_xlfn.XLOOKUP(A961,'BBG Data'!A:A,'BBG Data'!J:J)</f>
        <v>1598586399.6915414</v>
      </c>
      <c r="L961" s="2">
        <v>90</v>
      </c>
      <c r="M961" s="2">
        <f>M960-M960*$M$1*_xlfn.XLOOKUP(A961,'BBG Data'!A:A,'BBG Data'!F:F)</f>
        <v>6289128495.2496214</v>
      </c>
      <c r="N961" s="2">
        <f>N960-N960*O961/360*_xlfn.XLOOKUP('Tether Assets'!A961,'BBG Data'!A:A,'BBG Data'!V:V)</f>
        <v>96951977694.721298</v>
      </c>
      <c r="O961">
        <v>90</v>
      </c>
      <c r="P961" s="2">
        <f>P960-P960*Q961/360*_xlfn.XLOOKUP(A961,'BBG Data'!A:A,'BBG Data'!AI:AI)</f>
        <v>62658832.643015854</v>
      </c>
      <c r="Q961" s="2">
        <v>270</v>
      </c>
      <c r="R961" s="21">
        <v>8825524405</v>
      </c>
      <c r="S961" s="2">
        <f>S960-S960*T961/360*_xlfn.XLOOKUP('Tether Assets'!A961,'BBG Data'!A:A,'BBG Data'!X:X)</f>
        <v>13959090.878373461</v>
      </c>
      <c r="T961" s="2">
        <v>120</v>
      </c>
      <c r="U961" s="21">
        <f t="shared" si="91"/>
        <v>4462144209</v>
      </c>
      <c r="V961" s="2">
        <f t="shared" si="88"/>
        <v>149863752134.61676</v>
      </c>
      <c r="W961" s="25">
        <f t="shared" si="89"/>
        <v>0.10117507342016699</v>
      </c>
      <c r="X961" s="2">
        <f t="shared" si="90"/>
        <v>0.64693414060281318</v>
      </c>
      <c r="Y961" s="13">
        <f>USDT_FinalReserves!G960/USDT_FinalReserves!$F960</f>
        <v>4.2462074103692307E-2</v>
      </c>
      <c r="Z961" s="2">
        <v>157031725277.36929</v>
      </c>
      <c r="AA961" s="2">
        <v>150363832522.01099</v>
      </c>
    </row>
    <row r="962" spans="1:27" s="2" customFormat="1" x14ac:dyDescent="0.3">
      <c r="A962" s="1">
        <v>45793</v>
      </c>
      <c r="B962">
        <v>0</v>
      </c>
      <c r="C962" s="20">
        <v>92646.189325788349</v>
      </c>
      <c r="D962" s="20">
        <f>_xlfn.XLOOKUP(A962,'BBG Data'!A:A,'BBG Data'!B:B)</f>
        <v>103712.31</v>
      </c>
      <c r="E962" s="21">
        <f t="shared" si="86"/>
        <v>9608550307.6748524</v>
      </c>
      <c r="F962" s="21">
        <v>2133201.9634584785</v>
      </c>
      <c r="G962">
        <f>_xlfn.XLOOKUP(A962,'BBG Data'!A:A,'BBG Data'!C:C)</f>
        <v>3203.65</v>
      </c>
      <c r="H962" s="2">
        <f t="shared" si="87"/>
        <v>6834032470.2337551</v>
      </c>
      <c r="I962" s="21">
        <v>64302555</v>
      </c>
      <c r="J962" s="2">
        <f>J961-$J$1*J961*_xlfn.XLOOKUP(A962,'BBG Data'!A:A,'BBG Data'!F:F)</f>
        <v>15098592963.951843</v>
      </c>
      <c r="K962" s="2">
        <f>K961-K961*L962/360*_xlfn.XLOOKUP(A962,'BBG Data'!A:A,'BBG Data'!J:J)</f>
        <v>1599561537.3953533</v>
      </c>
      <c r="L962" s="2">
        <v>90</v>
      </c>
      <c r="M962" s="2">
        <f>M961-M961*$M$1*_xlfn.XLOOKUP(A962,'BBG Data'!A:A,'BBG Data'!F:F)</f>
        <v>6289477891.2771349</v>
      </c>
      <c r="N962" s="2">
        <f>N961-N961*O962/360*_xlfn.XLOOKUP('Tether Assets'!A962,'BBG Data'!A:A,'BBG Data'!V:V)</f>
        <v>97412499588.771225</v>
      </c>
      <c r="O962">
        <v>90</v>
      </c>
      <c r="P962" s="2">
        <f>P961-P961*Q962/360*_xlfn.XLOOKUP(A962,'BBG Data'!A:A,'BBG Data'!AI:AI)</f>
        <v>61507476.593200453</v>
      </c>
      <c r="Q962" s="2">
        <v>270</v>
      </c>
      <c r="R962" s="21">
        <v>8825524405</v>
      </c>
      <c r="S962" s="2">
        <f>S961-S961*T962/360*_xlfn.XLOOKUP('Tether Assets'!A962,'BBG Data'!A:A,'BBG Data'!X:X)</f>
        <v>14020976.181267584</v>
      </c>
      <c r="T962" s="2">
        <v>120</v>
      </c>
      <c r="U962" s="21">
        <f t="shared" si="91"/>
        <v>4462144209</v>
      </c>
      <c r="V962" s="2">
        <f t="shared" si="88"/>
        <v>150270214381.07864</v>
      </c>
      <c r="W962" s="25">
        <f t="shared" si="89"/>
        <v>0.10090419835629839</v>
      </c>
      <c r="X962" s="2">
        <f t="shared" si="90"/>
        <v>0.64824888944217129</v>
      </c>
      <c r="Y962" s="13">
        <f>USDT_FinalReserves!G961/USDT_FinalReserves!$F961</f>
        <v>4.0094429427334898E-2</v>
      </c>
      <c r="Z962" s="2">
        <v>156980332015.40109</v>
      </c>
      <c r="AA962" s="2">
        <v>150686295171.92999</v>
      </c>
    </row>
    <row r="963" spans="1:27" s="2" customFormat="1" x14ac:dyDescent="0.3">
      <c r="A963" s="1">
        <v>45794</v>
      </c>
      <c r="B963">
        <v>0</v>
      </c>
      <c r="C963" s="20">
        <v>92646.189325788349</v>
      </c>
      <c r="D963" s="20">
        <f>_xlfn.XLOOKUP(A963,'BBG Data'!A:A,'BBG Data'!B:B)</f>
        <v>103406.01</v>
      </c>
      <c r="E963" s="21">
        <f t="shared" si="86"/>
        <v>9580172779.8843632</v>
      </c>
      <c r="F963" s="21">
        <v>2133201.9634584785</v>
      </c>
      <c r="G963">
        <f>_xlfn.XLOOKUP(A963,'BBG Data'!A:A,'BBG Data'!C:C)</f>
        <v>3203.65</v>
      </c>
      <c r="H963" s="2">
        <f t="shared" si="87"/>
        <v>6834032470.2337551</v>
      </c>
      <c r="I963" s="21">
        <v>64302555</v>
      </c>
      <c r="J963" s="2">
        <f>J962-$J$1*J962*_xlfn.XLOOKUP(A963,'BBG Data'!A:A,'BBG Data'!F:F)</f>
        <v>15098592963.951843</v>
      </c>
      <c r="K963" s="2">
        <f>K962-K962*L963/360*_xlfn.XLOOKUP(A963,'BBG Data'!A:A,'BBG Data'!J:J)</f>
        <v>1599561537.3953533</v>
      </c>
      <c r="L963" s="2">
        <v>90</v>
      </c>
      <c r="M963" s="2">
        <f>M962-M962*$M$1*_xlfn.XLOOKUP(A963,'BBG Data'!A:A,'BBG Data'!F:F)</f>
        <v>6289477891.2771349</v>
      </c>
      <c r="N963" s="2">
        <f>N962-N962*O963/360*_xlfn.XLOOKUP('Tether Assets'!A963,'BBG Data'!A:A,'BBG Data'!V:V)</f>
        <v>97412499588.771225</v>
      </c>
      <c r="O963">
        <v>90</v>
      </c>
      <c r="P963" s="2">
        <f>P962-P962*Q963/360*_xlfn.XLOOKUP(A963,'BBG Data'!A:A,'BBG Data'!AI:AI)</f>
        <v>61507476.593200453</v>
      </c>
      <c r="Q963" s="2">
        <v>270</v>
      </c>
      <c r="R963" s="21">
        <v>8825524405</v>
      </c>
      <c r="S963" s="2">
        <f>S962-S962*T963/360*_xlfn.XLOOKUP('Tether Assets'!A963,'BBG Data'!A:A,'BBG Data'!X:X)</f>
        <v>14020976.181267584</v>
      </c>
      <c r="T963" s="2">
        <v>120</v>
      </c>
      <c r="U963" s="21">
        <f t="shared" si="91"/>
        <v>4462144209</v>
      </c>
      <c r="V963" s="2">
        <f t="shared" si="88"/>
        <v>150241836853.28815</v>
      </c>
      <c r="W963" s="25">
        <f t="shared" si="89"/>
        <v>0.10092325704030417</v>
      </c>
      <c r="X963" s="2">
        <f t="shared" si="90"/>
        <v>0.64837133004367475</v>
      </c>
      <c r="Y963" s="13">
        <f>USDT_FinalReserves!G962/USDT_FinalReserves!$F962</f>
        <v>3.7309164407060842E-2</v>
      </c>
      <c r="Z963" s="2">
        <v>156941819041.06427</v>
      </c>
      <c r="AA963" s="2">
        <v>151086450912.11801</v>
      </c>
    </row>
    <row r="964" spans="1:27" s="2" customFormat="1" x14ac:dyDescent="0.3">
      <c r="A964" s="1">
        <v>45795</v>
      </c>
      <c r="B964">
        <v>0</v>
      </c>
      <c r="C964" s="20">
        <v>92646.189325788349</v>
      </c>
      <c r="D964" s="20">
        <f>_xlfn.XLOOKUP(A964,'BBG Data'!A:A,'BBG Data'!B:B)</f>
        <v>104106.91</v>
      </c>
      <c r="E964" s="21">
        <f t="shared" ref="E964:E1027" si="92">C964*D964</f>
        <v>9645108493.9828091</v>
      </c>
      <c r="F964" s="21">
        <v>2133201.9634584785</v>
      </c>
      <c r="G964">
        <f>_xlfn.XLOOKUP(A964,'BBG Data'!A:A,'BBG Data'!C:C)</f>
        <v>3203.65</v>
      </c>
      <c r="H964" s="2">
        <f t="shared" ref="H964:H1027" si="93">G964*F964</f>
        <v>6834032470.2337551</v>
      </c>
      <c r="I964" s="21">
        <v>64302555</v>
      </c>
      <c r="J964" s="2">
        <f>J963-$J$1*J963*_xlfn.XLOOKUP(A964,'BBG Data'!A:A,'BBG Data'!F:F)</f>
        <v>15098592963.951843</v>
      </c>
      <c r="K964" s="2">
        <f>K963-K963*L964/360*_xlfn.XLOOKUP(A964,'BBG Data'!A:A,'BBG Data'!J:J)</f>
        <v>1599561537.3953533</v>
      </c>
      <c r="L964" s="2">
        <v>90</v>
      </c>
      <c r="M964" s="2">
        <f>M963-M963*$M$1*_xlfn.XLOOKUP(A964,'BBG Data'!A:A,'BBG Data'!F:F)</f>
        <v>6289477891.2771349</v>
      </c>
      <c r="N964" s="2">
        <f>N963-N963*O964/360*_xlfn.XLOOKUP('Tether Assets'!A964,'BBG Data'!A:A,'BBG Data'!V:V)</f>
        <v>97412499588.771225</v>
      </c>
      <c r="O964">
        <v>90</v>
      </c>
      <c r="P964" s="2">
        <f>P963-P963*Q964/360*_xlfn.XLOOKUP(A964,'BBG Data'!A:A,'BBG Data'!AI:AI)</f>
        <v>61507476.593200453</v>
      </c>
      <c r="Q964" s="2">
        <v>270</v>
      </c>
      <c r="R964" s="21">
        <v>8825524405</v>
      </c>
      <c r="S964" s="2">
        <f>S963-S963*T964/360*_xlfn.XLOOKUP('Tether Assets'!A964,'BBG Data'!A:A,'BBG Data'!X:X)</f>
        <v>14020976.181267584</v>
      </c>
      <c r="T964" s="2">
        <v>120</v>
      </c>
      <c r="U964" s="21">
        <f t="shared" si="91"/>
        <v>4462144209</v>
      </c>
      <c r="V964" s="2">
        <f t="shared" ref="V964:V1027" si="94">U964+S964+R964+P964+N964+M964+K964+J964+I964+H964+E964+B964</f>
        <v>150306772567.3866</v>
      </c>
      <c r="W964" s="25">
        <f t="shared" ref="W964:W1027" si="95">(I964+J964)/V964</f>
        <v>0.10087965605245038</v>
      </c>
      <c r="X964" s="2">
        <f t="shared" ref="X964:X1027" si="96">N964/V964</f>
        <v>0.64809121987566176</v>
      </c>
      <c r="Y964" s="13">
        <f>USDT_FinalReserves!G963/USDT_FinalReserves!$F963</f>
        <v>3.7906786472261693E-2</v>
      </c>
      <c r="Z964" s="2">
        <v>157216541468.48328</v>
      </c>
      <c r="AA964" s="2">
        <v>151256967601.13</v>
      </c>
    </row>
    <row r="965" spans="1:27" s="2" customFormat="1" x14ac:dyDescent="0.3">
      <c r="A965" s="1">
        <v>45796</v>
      </c>
      <c r="B965">
        <v>0</v>
      </c>
      <c r="C965" s="20">
        <v>92646.189325788349</v>
      </c>
      <c r="D965" s="20">
        <f>_xlfn.XLOOKUP(A965,'BBG Data'!A:A,'BBG Data'!B:B)</f>
        <v>105485.91</v>
      </c>
      <c r="E965" s="21">
        <f t="shared" si="92"/>
        <v>9772867589.0630703</v>
      </c>
      <c r="F965" s="21">
        <v>2133201.9634584785</v>
      </c>
      <c r="G965">
        <f>_xlfn.XLOOKUP(A965,'BBG Data'!A:A,'BBG Data'!C:C)</f>
        <v>3229.56</v>
      </c>
      <c r="H965" s="2">
        <f t="shared" si="93"/>
        <v>6889303733.1069632</v>
      </c>
      <c r="I965" s="21">
        <v>64302555</v>
      </c>
      <c r="J965" s="2">
        <f>J964-$J$1*J964*_xlfn.XLOOKUP(A965,'BBG Data'!A:A,'BBG Data'!F:F)</f>
        <v>15099012369.311953</v>
      </c>
      <c r="K965" s="2">
        <f>K964-K964*L965/360*_xlfn.XLOOKUP(A965,'BBG Data'!A:A,'BBG Data'!J:J)</f>
        <v>1599769480.395215</v>
      </c>
      <c r="L965" s="2">
        <v>90</v>
      </c>
      <c r="M965" s="2">
        <f>M964-M964*$M$1*_xlfn.XLOOKUP(A965,'BBG Data'!A:A,'BBG Data'!F:F)</f>
        <v>6289827306.715539</v>
      </c>
      <c r="N965" s="2">
        <f>N964-N964*O965/360*_xlfn.XLOOKUP('Tether Assets'!A965,'BBG Data'!A:A,'BBG Data'!V:V)</f>
        <v>97363793338.976837</v>
      </c>
      <c r="O965">
        <v>90</v>
      </c>
      <c r="P965" s="2">
        <f>P964-P964*Q965/360*_xlfn.XLOOKUP(A965,'BBG Data'!A:A,'BBG Data'!AI:AI)</f>
        <v>61553607.200645365</v>
      </c>
      <c r="Q965" s="2">
        <v>270</v>
      </c>
      <c r="R965" s="21">
        <v>8825524405</v>
      </c>
      <c r="S965" s="2">
        <f>S964-S964*T965/360*_xlfn.XLOOKUP('Tether Assets'!A965,'BBG Data'!A:A,'BBG Data'!X:X)</f>
        <v>14082668.476465158</v>
      </c>
      <c r="T965" s="2">
        <v>120</v>
      </c>
      <c r="U965" s="21">
        <f t="shared" si="91"/>
        <v>4462144209</v>
      </c>
      <c r="V965" s="2">
        <f t="shared" si="94"/>
        <v>150442181262.2467</v>
      </c>
      <c r="W965" s="25">
        <f t="shared" si="95"/>
        <v>0.10079164498339516</v>
      </c>
      <c r="X965" s="2">
        <f t="shared" si="96"/>
        <v>0.64718413760071003</v>
      </c>
      <c r="Y965" s="13">
        <f>USDT_FinalReserves!G964/USDT_FinalReserves!$F964</f>
        <v>3.8357288945105338E-2</v>
      </c>
      <c r="Z965" s="2">
        <v>157372287888.487</v>
      </c>
      <c r="AA965" s="2">
        <v>151335913569.996</v>
      </c>
    </row>
    <row r="966" spans="1:27" s="2" customFormat="1" x14ac:dyDescent="0.3">
      <c r="A966" s="1">
        <v>45797</v>
      </c>
      <c r="B966">
        <v>0</v>
      </c>
      <c r="C966" s="20">
        <v>92646.189325788349</v>
      </c>
      <c r="D966" s="20">
        <f>_xlfn.XLOOKUP(A966,'BBG Data'!A:A,'BBG Data'!B:B)</f>
        <v>106953.22</v>
      </c>
      <c r="E966" s="21">
        <f t="shared" si="92"/>
        <v>9908808269.122694</v>
      </c>
      <c r="F966" s="21">
        <v>2133201.9634584785</v>
      </c>
      <c r="G966">
        <f>_xlfn.XLOOKUP(A966,'BBG Data'!A:A,'BBG Data'!C:C)</f>
        <v>3290.13</v>
      </c>
      <c r="H966" s="2">
        <f t="shared" si="93"/>
        <v>7018511776.0336437</v>
      </c>
      <c r="I966" s="21">
        <v>64302555</v>
      </c>
      <c r="J966" s="2">
        <f>J965-$J$1*J965*_xlfn.XLOOKUP(A966,'BBG Data'!A:A,'BBG Data'!F:F)</f>
        <v>15099851203.33247</v>
      </c>
      <c r="K966" s="2">
        <f>K965-K965*L966/360*_xlfn.XLOOKUP(A966,'BBG Data'!A:A,'BBG Data'!J:J)</f>
        <v>1597853756.4424415</v>
      </c>
      <c r="L966" s="2">
        <v>90</v>
      </c>
      <c r="M966" s="2">
        <f>M965-M965*$M$1*_xlfn.XLOOKUP(A966,'BBG Data'!A:A,'BBG Data'!F:F)</f>
        <v>6290526176.4162855</v>
      </c>
      <c r="N966" s="2">
        <f>N965-N965*O966/360*_xlfn.XLOOKUP('Tether Assets'!A966,'BBG Data'!A:A,'BBG Data'!V:V)</f>
        <v>97753248512.332748</v>
      </c>
      <c r="O966">
        <v>90</v>
      </c>
      <c r="P966" s="2">
        <f>P965-P965*Q966/360*_xlfn.XLOOKUP(A966,'BBG Data'!A:A,'BBG Data'!AI:AI)</f>
        <v>61553607.200645365</v>
      </c>
      <c r="Q966" s="2">
        <v>270</v>
      </c>
      <c r="R966" s="21">
        <v>8825524405</v>
      </c>
      <c r="S966" s="2">
        <f>S965-S965*T966/360*_xlfn.XLOOKUP('Tether Assets'!A966,'BBG Data'!A:A,'BBG Data'!X:X)</f>
        <v>14089240.388420843</v>
      </c>
      <c r="T966" s="2">
        <v>120</v>
      </c>
      <c r="U966" s="21">
        <f t="shared" si="91"/>
        <v>4462144209</v>
      </c>
      <c r="V966" s="2">
        <f t="shared" si="94"/>
        <v>151096413710.26935</v>
      </c>
      <c r="W966" s="25">
        <f t="shared" si="95"/>
        <v>0.10036077882966875</v>
      </c>
      <c r="X966" s="2">
        <f t="shared" si="96"/>
        <v>0.64695942221220892</v>
      </c>
      <c r="Y966" s="13">
        <f>USDT_FinalReserves!G965/USDT_FinalReserves!$F965</f>
        <v>4.1658530583618569E-2</v>
      </c>
      <c r="Z966" s="2">
        <v>157978391229.37268</v>
      </c>
      <c r="AA966" s="2">
        <v>151397243586.793</v>
      </c>
    </row>
    <row r="967" spans="1:27" s="2" customFormat="1" x14ac:dyDescent="0.3">
      <c r="A967" s="1">
        <v>45798</v>
      </c>
      <c r="B967">
        <v>0</v>
      </c>
      <c r="C967" s="20">
        <v>92646.189325788349</v>
      </c>
      <c r="D967" s="20">
        <f>_xlfn.XLOOKUP(A967,'BBG Data'!A:A,'BBG Data'!B:B)</f>
        <v>108282.41</v>
      </c>
      <c r="E967" s="21">
        <f t="shared" si="92"/>
        <v>10031952657.512638</v>
      </c>
      <c r="F967" s="21">
        <v>2133201.9634584785</v>
      </c>
      <c r="G967">
        <f>_xlfn.XLOOKUP(A967,'BBG Data'!A:A,'BBG Data'!C:C)</f>
        <v>3314.96</v>
      </c>
      <c r="H967" s="2">
        <f t="shared" si="93"/>
        <v>7071479180.7863178</v>
      </c>
      <c r="I967" s="21">
        <v>64302555</v>
      </c>
      <c r="J967" s="2">
        <f>J966-$J$1*J966*_xlfn.XLOOKUP(A967,'BBG Data'!A:A,'BBG Data'!F:F)</f>
        <v>15100270643.643673</v>
      </c>
      <c r="K967" s="2">
        <f>K966-K966*L967/360*_xlfn.XLOOKUP(A967,'BBG Data'!A:A,'BBG Data'!J:J)</f>
        <v>1596958958.3388338</v>
      </c>
      <c r="L967" s="2">
        <v>90</v>
      </c>
      <c r="M967" s="2">
        <f>M966-M966*$M$1*_xlfn.XLOOKUP(A967,'BBG Data'!A:A,'BBG Data'!F:F)</f>
        <v>6290875650.0927534</v>
      </c>
      <c r="N967" s="2">
        <f>N966-N966*O967/360*_xlfn.XLOOKUP('Tether Assets'!A967,'BBG Data'!A:A,'BBG Data'!V:V)</f>
        <v>97411112142.539581</v>
      </c>
      <c r="O967">
        <v>90</v>
      </c>
      <c r="P967" s="2">
        <f>P966-P966*Q967/360*_xlfn.XLOOKUP(A967,'BBG Data'!A:A,'BBG Data'!AI:AI)</f>
        <v>60814963.914237618</v>
      </c>
      <c r="Q967" s="2">
        <v>270</v>
      </c>
      <c r="R967" s="21">
        <v>8825524405</v>
      </c>
      <c r="S967" s="2">
        <f>S966-S966*T967/360*_xlfn.XLOOKUP('Tether Assets'!A967,'BBG Data'!A:A,'BBG Data'!X:X)</f>
        <v>13815439.483539198</v>
      </c>
      <c r="T967" s="2">
        <v>120</v>
      </c>
      <c r="U967" s="21">
        <f t="shared" si="91"/>
        <v>4462144209</v>
      </c>
      <c r="V967" s="2">
        <f t="shared" si="94"/>
        <v>150929250805.31158</v>
      </c>
      <c r="W967" s="25">
        <f t="shared" si="95"/>
        <v>0.10047471326949695</v>
      </c>
      <c r="X967" s="2">
        <f t="shared" si="96"/>
        <v>0.64540910143517016</v>
      </c>
      <c r="Y967" s="13">
        <f>USDT_FinalReserves!G966/USDT_FinalReserves!$F966</f>
        <v>3.6424927529006071E-2</v>
      </c>
      <c r="Z967" s="2">
        <v>157355340416.65057</v>
      </c>
      <c r="AA967" s="2">
        <v>151623683545.672</v>
      </c>
    </row>
    <row r="968" spans="1:27" s="2" customFormat="1" x14ac:dyDescent="0.3">
      <c r="A968" s="1">
        <v>45799</v>
      </c>
      <c r="B968">
        <v>0</v>
      </c>
      <c r="C968" s="20">
        <v>92646.189325788349</v>
      </c>
      <c r="D968" s="20">
        <f>_xlfn.XLOOKUP(A968,'BBG Data'!A:A,'BBG Data'!B:B)</f>
        <v>111092.22</v>
      </c>
      <c r="E968" s="21">
        <f t="shared" si="92"/>
        <v>10292270846.74213</v>
      </c>
      <c r="F968" s="21">
        <v>2133201.9634584785</v>
      </c>
      <c r="G968">
        <f>_xlfn.XLOOKUP(A968,'BBG Data'!A:A,'BBG Data'!C:C)</f>
        <v>3294.52</v>
      </c>
      <c r="H968" s="2">
        <f t="shared" si="93"/>
        <v>7027876532.6532269</v>
      </c>
      <c r="I968" s="21">
        <v>64302555</v>
      </c>
      <c r="J968" s="2">
        <f>J967-$J$1*J967*_xlfn.XLOOKUP(A968,'BBG Data'!A:A,'BBG Data'!F:F)</f>
        <v>15100270643.643673</v>
      </c>
      <c r="K968" s="2">
        <f>K967-K967*L968/360*_xlfn.XLOOKUP(A968,'BBG Data'!A:A,'BBG Data'!J:J)</f>
        <v>1596427969.4851861</v>
      </c>
      <c r="L968" s="2">
        <v>90</v>
      </c>
      <c r="M968" s="2">
        <f>M967-M967*$M$1*_xlfn.XLOOKUP(A968,'BBG Data'!A:A,'BBG Data'!F:F)</f>
        <v>6290875650.0927534</v>
      </c>
      <c r="N968" s="2">
        <f>N967-N967*O968/360*_xlfn.XLOOKUP('Tether Assets'!A968,'BBG Data'!A:A,'BBG Data'!V:V)</f>
        <v>97386759364.503937</v>
      </c>
      <c r="O968">
        <v>90</v>
      </c>
      <c r="P968" s="2">
        <f>P967-P967*Q968/360*_xlfn.XLOOKUP(A968,'BBG Data'!A:A,'BBG Data'!AI:AI)</f>
        <v>60655324.633962713</v>
      </c>
      <c r="Q968" s="2">
        <v>270</v>
      </c>
      <c r="R968" s="21">
        <v>8825524405</v>
      </c>
      <c r="S968" s="2">
        <f>S967-S967*T968/360*_xlfn.XLOOKUP('Tether Assets'!A968,'BBG Data'!A:A,'BBG Data'!X:X)</f>
        <v>13866096.094978841</v>
      </c>
      <c r="T968" s="2">
        <v>120</v>
      </c>
      <c r="U968" s="21">
        <f t="shared" si="91"/>
        <v>4462144209</v>
      </c>
      <c r="V968" s="2">
        <f t="shared" si="94"/>
        <v>151120973596.84985</v>
      </c>
      <c r="W968" s="25">
        <f t="shared" si="95"/>
        <v>0.10034724391796654</v>
      </c>
      <c r="X968" s="2">
        <f t="shared" si="96"/>
        <v>0.64442914207465096</v>
      </c>
      <c r="Y968" s="13">
        <f>USDT_FinalReserves!G967/USDT_FinalReserves!$F967</f>
        <v>3.87120694216187E-2</v>
      </c>
      <c r="Z968" s="2">
        <v>158084941104.49261</v>
      </c>
      <c r="AA968" s="2">
        <v>151965145889.94299</v>
      </c>
    </row>
    <row r="969" spans="1:27" s="2" customFormat="1" x14ac:dyDescent="0.3">
      <c r="A969" s="1">
        <v>45800</v>
      </c>
      <c r="B969">
        <v>0</v>
      </c>
      <c r="C969" s="20">
        <v>92646.189325788349</v>
      </c>
      <c r="D969" s="20">
        <f>_xlfn.XLOOKUP(A969,'BBG Data'!A:A,'BBG Data'!B:B)</f>
        <v>108261.31</v>
      </c>
      <c r="E969" s="21">
        <f t="shared" si="92"/>
        <v>10029997822.917864</v>
      </c>
      <c r="F969" s="21">
        <v>2133201.9634584785</v>
      </c>
      <c r="G969">
        <f>_xlfn.XLOOKUP(A969,'BBG Data'!A:A,'BBG Data'!C:C)</f>
        <v>3357.51</v>
      </c>
      <c r="H969" s="2">
        <f t="shared" si="93"/>
        <v>7162246924.3314762</v>
      </c>
      <c r="I969" s="21">
        <v>64302555</v>
      </c>
      <c r="J969" s="2">
        <f>J968-$J$1*J968*_xlfn.XLOOKUP(A969,'BBG Data'!A:A,'BBG Data'!F:F)</f>
        <v>15100270643.643673</v>
      </c>
      <c r="K969" s="2">
        <f>K968-K968*L969/360*_xlfn.XLOOKUP(A969,'BBG Data'!A:A,'BBG Data'!J:J)</f>
        <v>1596384067.7160256</v>
      </c>
      <c r="L969" s="2">
        <v>90</v>
      </c>
      <c r="M969" s="2">
        <f>M968-M968*$M$1*_xlfn.XLOOKUP(A969,'BBG Data'!A:A,'BBG Data'!F:F)</f>
        <v>6290875650.0927534</v>
      </c>
      <c r="N969" s="2">
        <f>N968-N968*O969/360*_xlfn.XLOOKUP('Tether Assets'!A969,'BBG Data'!A:A,'BBG Data'!V:V)</f>
        <v>97508492813.709564</v>
      </c>
      <c r="O969">
        <v>90</v>
      </c>
      <c r="P969" s="2">
        <f>P968-P968*Q969/360*_xlfn.XLOOKUP(A969,'BBG Data'!A:A,'BBG Data'!AI:AI)</f>
        <v>60359629.926372185</v>
      </c>
      <c r="Q969" s="2">
        <v>270</v>
      </c>
      <c r="R969" s="21">
        <v>8825524405</v>
      </c>
      <c r="S969" s="2">
        <f>S968-S968*T969/360*_xlfn.XLOOKUP('Tether Assets'!A969,'BBG Data'!A:A,'BBG Data'!X:X)</f>
        <v>13791681.379269123</v>
      </c>
      <c r="T969" s="2">
        <v>120</v>
      </c>
      <c r="U969" s="21">
        <f t="shared" si="91"/>
        <v>4462144209</v>
      </c>
      <c r="V969" s="2">
        <f t="shared" si="94"/>
        <v>151114390402.71701</v>
      </c>
      <c r="W969" s="25">
        <f t="shared" si="95"/>
        <v>0.10035161547639752</v>
      </c>
      <c r="X969" s="2">
        <f t="shared" si="96"/>
        <v>0.64526278770573253</v>
      </c>
      <c r="Y969" s="13">
        <f>USDT_FinalReserves!G968/USDT_FinalReserves!$F968</f>
        <v>3.7449031108899855E-2</v>
      </c>
      <c r="Z969" s="2">
        <v>158359778333.1257</v>
      </c>
      <c r="AA969" s="2">
        <v>152429358067.92999</v>
      </c>
    </row>
    <row r="970" spans="1:27" s="2" customFormat="1" x14ac:dyDescent="0.3">
      <c r="A970" s="1">
        <v>45801</v>
      </c>
      <c r="B970">
        <v>0</v>
      </c>
      <c r="C970" s="20">
        <v>92646.189325788349</v>
      </c>
      <c r="D970" s="20">
        <f>_xlfn.XLOOKUP(A970,'BBG Data'!A:A,'BBG Data'!B:B)</f>
        <v>108896.11</v>
      </c>
      <c r="E970" s="21">
        <f t="shared" si="92"/>
        <v>10088809623.901875</v>
      </c>
      <c r="F970" s="21">
        <v>2133201.9634584785</v>
      </c>
      <c r="G970">
        <f>_xlfn.XLOOKUP(A970,'BBG Data'!A:A,'BBG Data'!C:C)</f>
        <v>3357.51</v>
      </c>
      <c r="H970" s="2">
        <f t="shared" si="93"/>
        <v>7162246924.3314762</v>
      </c>
      <c r="I970" s="21">
        <v>64302555</v>
      </c>
      <c r="J970" s="2">
        <f>J969-$J$1*J969*_xlfn.XLOOKUP(A970,'BBG Data'!A:A,'BBG Data'!F:F)</f>
        <v>15100270643.643673</v>
      </c>
      <c r="K970" s="2">
        <f>K969-K969*L970/360*_xlfn.XLOOKUP(A970,'BBG Data'!A:A,'BBG Data'!J:J)</f>
        <v>1596384067.7160256</v>
      </c>
      <c r="L970" s="2">
        <v>90</v>
      </c>
      <c r="M970" s="2">
        <f>M969-M969*$M$1*_xlfn.XLOOKUP(A970,'BBG Data'!A:A,'BBG Data'!F:F)</f>
        <v>6290875650.0927534</v>
      </c>
      <c r="N970" s="2">
        <f>N969-N969*O970/360*_xlfn.XLOOKUP('Tether Assets'!A970,'BBG Data'!A:A,'BBG Data'!V:V)</f>
        <v>97508492813.709564</v>
      </c>
      <c r="O970">
        <v>90</v>
      </c>
      <c r="P970" s="2">
        <f>P969-P969*Q970/360*_xlfn.XLOOKUP(A970,'BBG Data'!A:A,'BBG Data'!AI:AI)</f>
        <v>60359629.926372185</v>
      </c>
      <c r="Q970" s="2">
        <v>270</v>
      </c>
      <c r="R970" s="21">
        <v>8825524405</v>
      </c>
      <c r="S970" s="2">
        <f>S969-S969*T970/360*_xlfn.XLOOKUP('Tether Assets'!A970,'BBG Data'!A:A,'BBG Data'!X:X)</f>
        <v>13791681.379269123</v>
      </c>
      <c r="T970" s="2">
        <v>120</v>
      </c>
      <c r="U970" s="21">
        <f t="shared" si="91"/>
        <v>4462144209</v>
      </c>
      <c r="V970" s="2">
        <f t="shared" si="94"/>
        <v>151173202203.70102</v>
      </c>
      <c r="W970" s="25">
        <f t="shared" si="95"/>
        <v>0.10031257509654323</v>
      </c>
      <c r="X970" s="2">
        <f t="shared" si="96"/>
        <v>0.64501175732402638</v>
      </c>
      <c r="Y970" s="13">
        <f>USDT_FinalReserves!G969/USDT_FinalReserves!$F969</f>
        <v>3.7865412709293174E-2</v>
      </c>
      <c r="Z970" s="2">
        <v>158506384387.91943</v>
      </c>
      <c r="AA970" s="2">
        <v>152504474726.013</v>
      </c>
    </row>
    <row r="971" spans="1:27" s="2" customFormat="1" x14ac:dyDescent="0.3">
      <c r="A971" s="1">
        <v>45802</v>
      </c>
      <c r="B971">
        <v>0</v>
      </c>
      <c r="C971" s="20">
        <v>92646.189325788349</v>
      </c>
      <c r="D971" s="20">
        <f>_xlfn.XLOOKUP(A971,'BBG Data'!A:A,'BBG Data'!B:B)</f>
        <v>107698.31</v>
      </c>
      <c r="E971" s="21">
        <f t="shared" si="92"/>
        <v>9977838018.3274441</v>
      </c>
      <c r="F971" s="21">
        <v>2133201.9634584785</v>
      </c>
      <c r="G971">
        <f>_xlfn.XLOOKUP(A971,'BBG Data'!A:A,'BBG Data'!C:C)</f>
        <v>3357.51</v>
      </c>
      <c r="H971" s="2">
        <f t="shared" si="93"/>
        <v>7162246924.3314762</v>
      </c>
      <c r="I971" s="21">
        <v>64302555</v>
      </c>
      <c r="J971" s="2">
        <f>J970-$J$1*J970*_xlfn.XLOOKUP(A971,'BBG Data'!A:A,'BBG Data'!F:F)</f>
        <v>15100270643.643673</v>
      </c>
      <c r="K971" s="2">
        <f>K970-K970*L971/360*_xlfn.XLOOKUP(A971,'BBG Data'!A:A,'BBG Data'!J:J)</f>
        <v>1596384067.7160256</v>
      </c>
      <c r="L971" s="2">
        <v>90</v>
      </c>
      <c r="M971" s="2">
        <f>M970-M970*$M$1*_xlfn.XLOOKUP(A971,'BBG Data'!A:A,'BBG Data'!F:F)</f>
        <v>6290875650.0927534</v>
      </c>
      <c r="N971" s="2">
        <f>N970-N970*O971/360*_xlfn.XLOOKUP('Tether Assets'!A971,'BBG Data'!A:A,'BBG Data'!V:V)</f>
        <v>97508492813.709564</v>
      </c>
      <c r="O971">
        <v>90</v>
      </c>
      <c r="P971" s="2">
        <f>P970-P970*Q971/360*_xlfn.XLOOKUP(A971,'BBG Data'!A:A,'BBG Data'!AI:AI)</f>
        <v>60359629.926372185</v>
      </c>
      <c r="Q971" s="2">
        <v>270</v>
      </c>
      <c r="R971" s="21">
        <v>8825524405</v>
      </c>
      <c r="S971" s="2">
        <f>S970-S970*T971/360*_xlfn.XLOOKUP('Tether Assets'!A971,'BBG Data'!A:A,'BBG Data'!X:X)</f>
        <v>13791681.379269123</v>
      </c>
      <c r="T971" s="2">
        <v>120</v>
      </c>
      <c r="U971" s="21">
        <f t="shared" si="91"/>
        <v>4462144209</v>
      </c>
      <c r="V971" s="2">
        <f t="shared" si="94"/>
        <v>151062230598.12659</v>
      </c>
      <c r="W971" s="25">
        <f t="shared" si="95"/>
        <v>0.10038626557147991</v>
      </c>
      <c r="X971" s="2">
        <f t="shared" si="96"/>
        <v>0.64548558847322368</v>
      </c>
      <c r="Y971" s="13">
        <f>USDT_FinalReserves!G970/USDT_FinalReserves!$F970</f>
        <v>3.6783894786098725E-2</v>
      </c>
      <c r="Z971" s="2">
        <v>158564397359.33493</v>
      </c>
      <c r="AA971" s="2">
        <v>152731781250.048</v>
      </c>
    </row>
    <row r="972" spans="1:27" s="2" customFormat="1" x14ac:dyDescent="0.3">
      <c r="A972" s="1">
        <v>45803</v>
      </c>
      <c r="B972">
        <v>0</v>
      </c>
      <c r="C972" s="20">
        <v>92646.189325788349</v>
      </c>
      <c r="D972" s="20">
        <f>_xlfn.XLOOKUP(A972,'BBG Data'!A:A,'BBG Data'!B:B)</f>
        <v>109619.22</v>
      </c>
      <c r="E972" s="21">
        <f t="shared" si="92"/>
        <v>10155803009.865244</v>
      </c>
      <c r="F972" s="21">
        <v>2133201.9634584785</v>
      </c>
      <c r="G972">
        <f>_xlfn.XLOOKUP(A972,'BBG Data'!A:A,'BBG Data'!C:C)</f>
        <v>3343.84</v>
      </c>
      <c r="H972" s="2">
        <f t="shared" si="93"/>
        <v>7133086053.4909992</v>
      </c>
      <c r="I972" s="21">
        <v>64302555</v>
      </c>
      <c r="J972" s="2">
        <f>J971-$J$1*J971*_xlfn.XLOOKUP(A972,'BBG Data'!A:A,'BBG Data'!F:F)</f>
        <v>15100270643.643673</v>
      </c>
      <c r="K972" s="2">
        <f>K971-K971*L972/360*_xlfn.XLOOKUP(A972,'BBG Data'!A:A,'BBG Data'!J:J)</f>
        <v>1596384067.7160256</v>
      </c>
      <c r="L972" s="2">
        <v>90</v>
      </c>
      <c r="M972" s="2">
        <f>M971-M971*$M$1*_xlfn.XLOOKUP(A972,'BBG Data'!A:A,'BBG Data'!F:F)</f>
        <v>6290875650.0927534</v>
      </c>
      <c r="N972" s="2">
        <f>N971-N971*O972/360*_xlfn.XLOOKUP('Tether Assets'!A972,'BBG Data'!A:A,'BBG Data'!V:V)</f>
        <v>97435361444.099304</v>
      </c>
      <c r="O972">
        <v>90</v>
      </c>
      <c r="P972" s="2">
        <f>P971-P971*Q972/360*_xlfn.XLOOKUP(A972,'BBG Data'!A:A,'BBG Data'!AI:AI)</f>
        <v>60427534.510039359</v>
      </c>
      <c r="Q972" s="2">
        <v>270</v>
      </c>
      <c r="R972" s="21">
        <v>8825524405</v>
      </c>
      <c r="S972" s="2">
        <f>S971-S971*T972/360*_xlfn.XLOOKUP('Tether Assets'!A972,'BBG Data'!A:A,'BBG Data'!X:X)</f>
        <v>13791681.379269123</v>
      </c>
      <c r="T972" s="2">
        <v>120</v>
      </c>
      <c r="U972" s="21">
        <f t="shared" si="91"/>
        <v>4462144209</v>
      </c>
      <c r="V972" s="2">
        <f t="shared" si="94"/>
        <v>151137971253.7973</v>
      </c>
      <c r="W972" s="25">
        <f t="shared" si="95"/>
        <v>0.10033595841496826</v>
      </c>
      <c r="X972" s="2">
        <f t="shared" si="96"/>
        <v>0.64467824091989234</v>
      </c>
      <c r="Y972" s="13">
        <f>USDT_FinalReserves!G971/USDT_FinalReserves!$F971</f>
        <v>3.7973309935582497E-2</v>
      </c>
      <c r="Z972" s="2">
        <v>158816419781.41318</v>
      </c>
      <c r="AA972" s="2">
        <v>152785634650.194</v>
      </c>
    </row>
    <row r="973" spans="1:27" s="2" customFormat="1" x14ac:dyDescent="0.3">
      <c r="A973" s="1">
        <v>45804</v>
      </c>
      <c r="B973">
        <v>0</v>
      </c>
      <c r="C973" s="20">
        <v>92646.189325788349</v>
      </c>
      <c r="D973" s="20">
        <f>_xlfn.XLOOKUP(A973,'BBG Data'!A:A,'BBG Data'!B:B)</f>
        <v>109615.91</v>
      </c>
      <c r="E973" s="21">
        <f t="shared" si="92"/>
        <v>10155496350.978577</v>
      </c>
      <c r="F973" s="21">
        <v>2133201.9634584785</v>
      </c>
      <c r="G973">
        <f>_xlfn.XLOOKUP(A973,'BBG Data'!A:A,'BBG Data'!C:C)</f>
        <v>3300.87</v>
      </c>
      <c r="H973" s="2">
        <f t="shared" si="93"/>
        <v>7041422365.1211872</v>
      </c>
      <c r="I973" s="21">
        <v>64302555</v>
      </c>
      <c r="J973" s="2">
        <f>J972-$J$1*J972*_xlfn.XLOOKUP(A973,'BBG Data'!A:A,'BBG Data'!F:F)</f>
        <v>15098173383.832056</v>
      </c>
      <c r="K973" s="2">
        <f>K972-K972*L973/360*_xlfn.XLOOKUP(A973,'BBG Data'!A:A,'BBG Data'!J:J)</f>
        <v>1596894910.6176946</v>
      </c>
      <c r="L973" s="2">
        <v>90</v>
      </c>
      <c r="M973" s="2">
        <f>M972-M972*$M$1*_xlfn.XLOOKUP(A973,'BBG Data'!A:A,'BBG Data'!F:F)</f>
        <v>6289128184.6343946</v>
      </c>
      <c r="N973" s="2">
        <f>N972-N972*O973/360*_xlfn.XLOOKUP('Tether Assets'!A973,'BBG Data'!A:A,'BBG Data'!V:V)</f>
        <v>98190485495.291061</v>
      </c>
      <c r="O973">
        <v>90</v>
      </c>
      <c r="P973" s="2">
        <f>P972-P972*Q973/360*_xlfn.XLOOKUP(A973,'BBG Data'!A:A,'BBG Data'!AI:AI)</f>
        <v>60200931.255626678</v>
      </c>
      <c r="Q973" s="2">
        <v>270</v>
      </c>
      <c r="R973" s="21">
        <v>8825524405</v>
      </c>
      <c r="S973" s="2">
        <f>S972-S972*T973/360*_xlfn.XLOOKUP('Tether Assets'!A973,'BBG Data'!A:A,'BBG Data'!X:X)</f>
        <v>14014646.894900639</v>
      </c>
      <c r="T973" s="2">
        <v>120</v>
      </c>
      <c r="U973" s="21">
        <f t="shared" si="91"/>
        <v>4462144209</v>
      </c>
      <c r="V973" s="2">
        <f t="shared" si="94"/>
        <v>151797787437.62552</v>
      </c>
      <c r="W973" s="25">
        <f t="shared" si="95"/>
        <v>9.9886014116394112E-2</v>
      </c>
      <c r="X973" s="2">
        <f t="shared" si="96"/>
        <v>0.64685057109701305</v>
      </c>
      <c r="Y973" s="13">
        <f>USDT_FinalReserves!G972/USDT_FinalReserves!$F972</f>
        <v>4.1674679522371548E-2</v>
      </c>
      <c r="Z973" s="2">
        <v>159416981290.96173</v>
      </c>
      <c r="AA973" s="2">
        <v>152773329685.237</v>
      </c>
    </row>
    <row r="974" spans="1:27" s="2" customFormat="1" x14ac:dyDescent="0.3">
      <c r="A974" s="1">
        <v>45805</v>
      </c>
      <c r="B974">
        <v>0</v>
      </c>
      <c r="C974" s="20">
        <v>92646.189325788349</v>
      </c>
      <c r="D974" s="20">
        <f>_xlfn.XLOOKUP(A974,'BBG Data'!A:A,'BBG Data'!B:B)</f>
        <v>107335.72</v>
      </c>
      <c r="E974" s="21">
        <f t="shared" si="92"/>
        <v>9944245436.5398064</v>
      </c>
      <c r="F974" s="21">
        <v>2133201.9634584785</v>
      </c>
      <c r="G974">
        <f>_xlfn.XLOOKUP(A974,'BBG Data'!A:A,'BBG Data'!C:C)</f>
        <v>3287.48</v>
      </c>
      <c r="H974" s="2">
        <f t="shared" si="93"/>
        <v>7012858790.8304787</v>
      </c>
      <c r="I974" s="21">
        <v>64302555</v>
      </c>
      <c r="J974" s="2">
        <f>J973-$J$1*J973*_xlfn.XLOOKUP(A974,'BBG Data'!A:A,'BBG Data'!F:F)</f>
        <v>15097334596.421843</v>
      </c>
      <c r="K974" s="2">
        <f>K973-K973*L974/360*_xlfn.XLOOKUP(A974,'BBG Data'!A:A,'BBG Data'!J:J)</f>
        <v>1595286038.9952471</v>
      </c>
      <c r="L974" s="2">
        <v>90</v>
      </c>
      <c r="M974" s="2">
        <f>M973-M973*$M$1*_xlfn.XLOOKUP(A974,'BBG Data'!A:A,'BBG Data'!F:F)</f>
        <v>6288429392.6138802</v>
      </c>
      <c r="N974" s="2">
        <f>N973-N973*O974/360*_xlfn.XLOOKUP('Tether Assets'!A974,'BBG Data'!A:A,'BBG Data'!V:V)</f>
        <v>97625890203.693146</v>
      </c>
      <c r="O974">
        <v>90</v>
      </c>
      <c r="P974" s="2">
        <f>P973-P973*Q974/360*_xlfn.XLOOKUP(A974,'BBG Data'!A:A,'BBG Data'!AI:AI)</f>
        <v>59546246.128221743</v>
      </c>
      <c r="Q974" s="2">
        <v>270</v>
      </c>
      <c r="R974" s="21">
        <v>8825524405</v>
      </c>
      <c r="S974" s="2">
        <f>S973-S973*T974/360*_xlfn.XLOOKUP('Tether Assets'!A974,'BBG Data'!A:A,'BBG Data'!X:X)</f>
        <v>13888982.227743028</v>
      </c>
      <c r="T974" s="2">
        <v>120</v>
      </c>
      <c r="U974" s="21">
        <f t="shared" si="91"/>
        <v>4462144209</v>
      </c>
      <c r="V974" s="2">
        <f t="shared" si="94"/>
        <v>150989450856.45035</v>
      </c>
      <c r="W974" s="25">
        <f t="shared" si="95"/>
        <v>0.10041520825078309</v>
      </c>
      <c r="X974" s="2">
        <f t="shared" si="96"/>
        <v>0.64657424508755024</v>
      </c>
      <c r="Y974" s="13">
        <f>USDT_FinalReserves!G973/USDT_FinalReserves!$F973</f>
        <v>3.2338077226874054E-2</v>
      </c>
      <c r="Z974" s="2">
        <v>157928827493.23386</v>
      </c>
      <c r="AA974" s="2">
        <v>152821712873.40799</v>
      </c>
    </row>
    <row r="975" spans="1:27" s="2" customFormat="1" x14ac:dyDescent="0.3">
      <c r="A975" s="1">
        <v>45806</v>
      </c>
      <c r="B975">
        <v>0</v>
      </c>
      <c r="C975" s="20">
        <v>92646.189325788349</v>
      </c>
      <c r="D975" s="20">
        <f>_xlfn.XLOOKUP(A975,'BBG Data'!A:A,'BBG Data'!B:B)</f>
        <v>106179.22</v>
      </c>
      <c r="E975" s="21">
        <f t="shared" si="92"/>
        <v>9837100118.5845337</v>
      </c>
      <c r="F975" s="21">
        <v>2133201.9634584785</v>
      </c>
      <c r="G975">
        <f>_xlfn.XLOOKUP(A975,'BBG Data'!A:A,'BBG Data'!C:C)</f>
        <v>3317.94</v>
      </c>
      <c r="H975" s="2">
        <f t="shared" si="93"/>
        <v>7077836122.6374245</v>
      </c>
      <c r="I975" s="21">
        <v>64302555</v>
      </c>
      <c r="J975" s="2">
        <f>J974-$J$1*J974*_xlfn.XLOOKUP(A975,'BBG Data'!A:A,'BBG Data'!F:F)</f>
        <v>15097334596.421843</v>
      </c>
      <c r="K975" s="2">
        <f>K974-K974*L975/360*_xlfn.XLOOKUP(A975,'BBG Data'!A:A,'BBG Data'!J:J)</f>
        <v>1596426668.5131288</v>
      </c>
      <c r="L975" s="2">
        <v>90</v>
      </c>
      <c r="M975" s="2">
        <f>M974-M974*$M$1*_xlfn.XLOOKUP(A975,'BBG Data'!A:A,'BBG Data'!F:F)</f>
        <v>6288429392.6138802</v>
      </c>
      <c r="N975" s="2">
        <f>N974-N974*O975/360*_xlfn.XLOOKUP('Tether Assets'!A975,'BBG Data'!A:A,'BBG Data'!V:V)</f>
        <v>97381825478.183899</v>
      </c>
      <c r="O975">
        <v>90</v>
      </c>
      <c r="P975" s="2">
        <f>P974-P974*Q975/360*_xlfn.XLOOKUP(A975,'BBG Data'!A:A,'BBG Data'!AI:AI)</f>
        <v>60216141.397164263</v>
      </c>
      <c r="Q975" s="2">
        <v>270</v>
      </c>
      <c r="R975" s="21">
        <v>8825524405</v>
      </c>
      <c r="S975" s="2">
        <f>S974-S974*T975/360*_xlfn.XLOOKUP('Tether Assets'!A975,'BBG Data'!A:A,'BBG Data'!X:X)</f>
        <v>13947315.953099553</v>
      </c>
      <c r="T975" s="2">
        <v>120</v>
      </c>
      <c r="U975" s="21">
        <f t="shared" si="91"/>
        <v>4462144209</v>
      </c>
      <c r="V975" s="2">
        <f t="shared" si="94"/>
        <v>150705087003.30496</v>
      </c>
      <c r="W975" s="25">
        <f t="shared" si="95"/>
        <v>0.10060468065745749</v>
      </c>
      <c r="X975" s="2">
        <f t="shared" si="96"/>
        <v>0.64617477362292564</v>
      </c>
      <c r="Y975" s="13">
        <f>USDT_FinalReserves!G974/USDT_FinalReserves!$F974</f>
        <v>3.5674813909772188E-2</v>
      </c>
      <c r="Z975" s="2">
        <v>158597553454.73065</v>
      </c>
      <c r="AA975" s="2">
        <v>152939615248.68799</v>
      </c>
    </row>
    <row r="976" spans="1:27" s="2" customFormat="1" x14ac:dyDescent="0.3">
      <c r="A976" s="1">
        <v>45807</v>
      </c>
      <c r="B976">
        <v>0</v>
      </c>
      <c r="C976" s="20">
        <v>92646.189325788349</v>
      </c>
      <c r="D976" s="20">
        <f>_xlfn.XLOOKUP(A976,'BBG Data'!A:A,'BBG Data'!B:B)</f>
        <v>104597.81</v>
      </c>
      <c r="E976" s="21">
        <f t="shared" si="92"/>
        <v>9690588508.3228378</v>
      </c>
      <c r="F976" s="21">
        <v>2133201.9634584785</v>
      </c>
      <c r="G976">
        <f>_xlfn.XLOOKUP(A976,'BBG Data'!A:A,'BBG Data'!C:C)</f>
        <v>3289.25</v>
      </c>
      <c r="H976" s="2">
        <f t="shared" si="93"/>
        <v>7016634558.3058004</v>
      </c>
      <c r="I976" s="21">
        <v>64302555</v>
      </c>
      <c r="J976" s="2">
        <f>J975-$J$1*J975*_xlfn.XLOOKUP(A976,'BBG Data'!A:A,'BBG Data'!F:F)</f>
        <v>15096495855.610929</v>
      </c>
      <c r="K976" s="2">
        <f>K975-K975*L976/360*_xlfn.XLOOKUP(A976,'BBG Data'!A:A,'BBG Data'!J:J)</f>
        <v>1598853237.0492687</v>
      </c>
      <c r="L976" s="2">
        <v>90</v>
      </c>
      <c r="M976" s="2">
        <f>M975-M975*$M$1*_xlfn.XLOOKUP(A976,'BBG Data'!A:A,'BBG Data'!F:F)</f>
        <v>6287730678.2369232</v>
      </c>
      <c r="N976" s="2">
        <f>N975-N975*O976/360*_xlfn.XLOOKUP('Tether Assets'!A976,'BBG Data'!A:A,'BBG Data'!V:V)</f>
        <v>97430516390.923004</v>
      </c>
      <c r="O976">
        <v>90</v>
      </c>
      <c r="P976" s="2">
        <f>P975-P975*Q976/360*_xlfn.XLOOKUP(A976,'BBG Data'!A:A,'BBG Data'!AI:AI)</f>
        <v>60803248.775786608</v>
      </c>
      <c r="Q976" s="2">
        <v>270</v>
      </c>
      <c r="R976" s="21">
        <v>8825524405</v>
      </c>
      <c r="S976" s="2">
        <f>S975-S975*T976/360*_xlfn.XLOOKUP('Tether Assets'!A976,'BBG Data'!A:A,'BBG Data'!X:X)</f>
        <v>13939877.384591229</v>
      </c>
      <c r="T976" s="2">
        <v>120</v>
      </c>
      <c r="U976" s="21">
        <f t="shared" si="91"/>
        <v>4462144209</v>
      </c>
      <c r="V976" s="2">
        <f t="shared" si="94"/>
        <v>150547533523.60913</v>
      </c>
      <c r="W976" s="25">
        <f t="shared" si="95"/>
        <v>0.10070439585271176</v>
      </c>
      <c r="X976" s="2">
        <f t="shared" si="96"/>
        <v>0.64717444457928486</v>
      </c>
      <c r="Y976" s="13">
        <f>USDT_FinalReserves!G975/USDT_FinalReserves!$F975</f>
        <v>3.6483661369528964E-2</v>
      </c>
      <c r="Z976" s="2">
        <v>158806733401.49521</v>
      </c>
      <c r="AA976" s="2">
        <v>153012882316.87399</v>
      </c>
    </row>
    <row r="977" spans="1:27" s="2" customFormat="1" x14ac:dyDescent="0.3">
      <c r="A977" s="1">
        <v>45808</v>
      </c>
      <c r="B977">
        <v>0</v>
      </c>
      <c r="C977" s="20">
        <v>92646.189325788349</v>
      </c>
      <c r="D977" s="20">
        <f>_xlfn.XLOOKUP(A977,'BBG Data'!A:A,'BBG Data'!B:B)</f>
        <v>104834.41</v>
      </c>
      <c r="E977" s="21">
        <f t="shared" si="92"/>
        <v>9712508596.7173195</v>
      </c>
      <c r="F977" s="21">
        <v>2133201.9634584785</v>
      </c>
      <c r="G977">
        <f>_xlfn.XLOOKUP(A977,'BBG Data'!A:A,'BBG Data'!C:C)</f>
        <v>3289.25</v>
      </c>
      <c r="H977" s="2">
        <f t="shared" si="93"/>
        <v>7016634558.3058004</v>
      </c>
      <c r="I977" s="21">
        <v>64302555</v>
      </c>
      <c r="J977" s="2">
        <f>J976-$J$1*J976*_xlfn.XLOOKUP(A977,'BBG Data'!A:A,'BBG Data'!F:F)</f>
        <v>15096495855.610929</v>
      </c>
      <c r="K977" s="2">
        <f>K976-K976*L977/360*_xlfn.XLOOKUP(A977,'BBG Data'!A:A,'BBG Data'!J:J)</f>
        <v>1598853237.0492687</v>
      </c>
      <c r="L977" s="2">
        <v>90</v>
      </c>
      <c r="M977" s="2">
        <f>M976-M976*$M$1*_xlfn.XLOOKUP(A977,'BBG Data'!A:A,'BBG Data'!F:F)</f>
        <v>6287730678.2369232</v>
      </c>
      <c r="N977" s="2">
        <f>N976-N976*O977/360*_xlfn.XLOOKUP('Tether Assets'!A977,'BBG Data'!A:A,'BBG Data'!V:V)</f>
        <v>97430516390.923004</v>
      </c>
      <c r="O977">
        <v>90</v>
      </c>
      <c r="P977" s="2">
        <f>P976-P976*Q977/360*_xlfn.XLOOKUP(A977,'BBG Data'!A:A,'BBG Data'!AI:AI)</f>
        <v>60803248.775786608</v>
      </c>
      <c r="Q977" s="2">
        <v>270</v>
      </c>
      <c r="R977" s="21">
        <v>8825524405</v>
      </c>
      <c r="S977" s="2">
        <f>S976-S976*T977/360*_xlfn.XLOOKUP('Tether Assets'!A977,'BBG Data'!A:A,'BBG Data'!X:X)</f>
        <v>13939877.384591229</v>
      </c>
      <c r="T977" s="2">
        <v>120</v>
      </c>
      <c r="U977" s="21">
        <f t="shared" si="91"/>
        <v>4462144209</v>
      </c>
      <c r="V977" s="2">
        <f t="shared" si="94"/>
        <v>150569453612.0036</v>
      </c>
      <c r="W977" s="25">
        <f t="shared" si="95"/>
        <v>0.1006897351814677</v>
      </c>
      <c r="X977" s="2">
        <f t="shared" si="96"/>
        <v>0.64708022811843235</v>
      </c>
      <c r="Y977" s="13">
        <f>USDT_FinalReserves!G976/USDT_FinalReserves!$F976</f>
        <v>3.7631085414178235E-2</v>
      </c>
      <c r="Z977" s="2">
        <v>159106574233.37543</v>
      </c>
      <c r="AA977" s="2">
        <v>153119221148.44199</v>
      </c>
    </row>
    <row r="978" spans="1:27" s="2" customFormat="1" x14ac:dyDescent="0.3">
      <c r="A978" s="1">
        <v>45809</v>
      </c>
      <c r="B978">
        <v>0</v>
      </c>
      <c r="C978" s="20">
        <v>92646.189325788349</v>
      </c>
      <c r="D978" s="20">
        <f>_xlfn.XLOOKUP(A978,'BBG Data'!A:A,'BBG Data'!B:B)</f>
        <v>105004.41</v>
      </c>
      <c r="E978" s="21">
        <f t="shared" si="92"/>
        <v>9728258448.9027042</v>
      </c>
      <c r="F978" s="21">
        <v>2133201.9634584785</v>
      </c>
      <c r="G978">
        <f>_xlfn.XLOOKUP(A978,'BBG Data'!A:A,'BBG Data'!C:C)</f>
        <v>3289.25</v>
      </c>
      <c r="H978" s="2">
        <f t="shared" si="93"/>
        <v>7016634558.3058004</v>
      </c>
      <c r="I978" s="21">
        <v>64302555</v>
      </c>
      <c r="J978" s="2">
        <f>J977-$J$1*J977*_xlfn.XLOOKUP(A978,'BBG Data'!A:A,'BBG Data'!F:F)</f>
        <v>15096495855.610929</v>
      </c>
      <c r="K978" s="2">
        <f>K977-K977*L978/360*_xlfn.XLOOKUP(A978,'BBG Data'!A:A,'BBG Data'!J:J)</f>
        <v>1598853237.0492687</v>
      </c>
      <c r="L978" s="2">
        <v>90</v>
      </c>
      <c r="M978" s="2">
        <f>M977-M977*$M$1*_xlfn.XLOOKUP(A978,'BBG Data'!A:A,'BBG Data'!F:F)</f>
        <v>6287730678.2369232</v>
      </c>
      <c r="N978" s="2">
        <f>N977-N977*O978/360*_xlfn.XLOOKUP('Tether Assets'!A978,'BBG Data'!A:A,'BBG Data'!V:V)</f>
        <v>97430516390.923004</v>
      </c>
      <c r="O978">
        <v>90</v>
      </c>
      <c r="P978" s="2">
        <f>P977-P977*Q978/360*_xlfn.XLOOKUP(A978,'BBG Data'!A:A,'BBG Data'!AI:AI)</f>
        <v>60803248.775786608</v>
      </c>
      <c r="Q978" s="2">
        <v>270</v>
      </c>
      <c r="R978" s="21">
        <v>8825524405</v>
      </c>
      <c r="S978" s="2">
        <f>S977-S977*T978/360*_xlfn.XLOOKUP('Tether Assets'!A978,'BBG Data'!A:A,'BBG Data'!X:X)</f>
        <v>13939877.384591229</v>
      </c>
      <c r="T978" s="2">
        <v>120</v>
      </c>
      <c r="U978" s="21">
        <f t="shared" si="91"/>
        <v>4462144209</v>
      </c>
      <c r="V978" s="2">
        <f t="shared" si="94"/>
        <v>150585203464.189</v>
      </c>
      <c r="W978" s="25">
        <f t="shared" si="95"/>
        <v>0.10067920394460504</v>
      </c>
      <c r="X978" s="2">
        <f t="shared" si="96"/>
        <v>0.6470125493710488</v>
      </c>
      <c r="Y978" s="13">
        <f>USDT_FinalReserves!G977/USDT_FinalReserves!$F977</f>
        <v>3.7591631902804311E-2</v>
      </c>
      <c r="Z978" s="2">
        <v>159061501756.89651</v>
      </c>
      <c r="AA978" s="2">
        <v>153082120332.944</v>
      </c>
    </row>
    <row r="979" spans="1:27" s="2" customFormat="1" x14ac:dyDescent="0.3">
      <c r="A979" s="1">
        <v>45810</v>
      </c>
      <c r="B979">
        <v>0</v>
      </c>
      <c r="C979" s="20">
        <v>92646.189325788349</v>
      </c>
      <c r="D979" s="20">
        <f>_xlfn.XLOOKUP(A979,'BBG Data'!A:A,'BBG Data'!B:B)</f>
        <v>104931.91</v>
      </c>
      <c r="E979" s="21">
        <f t="shared" si="92"/>
        <v>9721541600.1765842</v>
      </c>
      <c r="F979" s="21">
        <v>2133201.9634584785</v>
      </c>
      <c r="G979">
        <f>_xlfn.XLOOKUP(A979,'BBG Data'!A:A,'BBG Data'!C:C)</f>
        <v>3381.59</v>
      </c>
      <c r="H979" s="2">
        <f t="shared" si="93"/>
        <v>7213614427.6115561</v>
      </c>
      <c r="I979" s="21">
        <v>64302555</v>
      </c>
      <c r="J979" s="2">
        <f>J978-$J$1*J978*_xlfn.XLOOKUP(A979,'BBG Data'!A:A,'BBG Data'!F:F)</f>
        <v>15096495855.610929</v>
      </c>
      <c r="K979" s="2">
        <f>K978-K978*L979/360*_xlfn.XLOOKUP(A979,'BBG Data'!A:A,'BBG Data'!J:J)</f>
        <v>1600552018.6136339</v>
      </c>
      <c r="L979" s="2">
        <v>90</v>
      </c>
      <c r="M979" s="2">
        <f>M978-M978*$M$1*_xlfn.XLOOKUP(A979,'BBG Data'!A:A,'BBG Data'!F:F)</f>
        <v>6287730678.2369232</v>
      </c>
      <c r="N979" s="2">
        <f>N978-N978*O979/360*_xlfn.XLOOKUP('Tether Assets'!A979,'BBG Data'!A:A,'BBG Data'!V:V)</f>
        <v>97576662165.509369</v>
      </c>
      <c r="O979">
        <v>90</v>
      </c>
      <c r="P979" s="2">
        <f>P978-P978*Q979/360*_xlfn.XLOOKUP(A979,'BBG Data'!A:A,'BBG Data'!AI:AI)</f>
        <v>60917254.867241189</v>
      </c>
      <c r="Q979" s="2">
        <v>270</v>
      </c>
      <c r="R979" s="21">
        <v>8825524405</v>
      </c>
      <c r="S979" s="2">
        <f>S978-S978*T979/360*_xlfn.XLOOKUP('Tether Assets'!A979,'BBG Data'!A:A,'BBG Data'!X:X)</f>
        <v>14108549.900944786</v>
      </c>
      <c r="T979" s="2">
        <v>120</v>
      </c>
      <c r="U979" s="21">
        <f t="shared" si="91"/>
        <v>4462144209</v>
      </c>
      <c r="V979" s="2">
        <f t="shared" si="94"/>
        <v>150923593719.52716</v>
      </c>
      <c r="W979" s="25">
        <f t="shared" si="95"/>
        <v>0.10045346812232286</v>
      </c>
      <c r="X979" s="2">
        <f t="shared" si="96"/>
        <v>0.64653020618395507</v>
      </c>
      <c r="Y979" s="13">
        <f>USDT_FinalReserves!G978/USDT_FinalReserves!$F978</f>
        <v>3.9649032145498274E-2</v>
      </c>
      <c r="Z979" s="2">
        <v>159476107725.3233</v>
      </c>
      <c r="AA979" s="2">
        <v>153153034403.68301</v>
      </c>
    </row>
    <row r="980" spans="1:27" s="2" customFormat="1" x14ac:dyDescent="0.3">
      <c r="A980" s="1">
        <v>45811</v>
      </c>
      <c r="B980">
        <v>0</v>
      </c>
      <c r="C980" s="20">
        <v>92646.189325788349</v>
      </c>
      <c r="D980" s="20">
        <f>_xlfn.XLOOKUP(A980,'BBG Data'!A:A,'BBG Data'!B:B)</f>
        <v>105810.72</v>
      </c>
      <c r="E980" s="21">
        <f t="shared" si="92"/>
        <v>9802959997.8179798</v>
      </c>
      <c r="F980" s="21">
        <v>2133201.9634584785</v>
      </c>
      <c r="G980">
        <f>_xlfn.XLOOKUP(A980,'BBG Data'!A:A,'BBG Data'!C:C)</f>
        <v>3353.43</v>
      </c>
      <c r="H980" s="2">
        <f t="shared" si="93"/>
        <v>7153543460.3205652</v>
      </c>
      <c r="I980" s="21">
        <v>64302555</v>
      </c>
      <c r="J980" s="2">
        <f>J979-$J$1*J979*_xlfn.XLOOKUP(A980,'BBG Data'!A:A,'BBG Data'!F:F)</f>
        <v>15097753896.93223</v>
      </c>
      <c r="K980" s="2">
        <f>K979-K979*L980/360*_xlfn.XLOOKUP(A980,'BBG Data'!A:A,'BBG Data'!J:J)</f>
        <v>1601224250.4614513</v>
      </c>
      <c r="L980" s="2">
        <v>90</v>
      </c>
      <c r="M980" s="2">
        <f>M979-M979*$M$1*_xlfn.XLOOKUP(A980,'BBG Data'!A:A,'BBG Data'!F:F)</f>
        <v>6288778633.3499622</v>
      </c>
      <c r="N980" s="2">
        <f>N979-N979*O980/360*_xlfn.XLOOKUP('Tether Assets'!A980,'BBG Data'!A:A,'BBG Data'!V:V)</f>
        <v>97674238827.674896</v>
      </c>
      <c r="O980">
        <v>90</v>
      </c>
      <c r="P980" s="2">
        <f>P979-P979*Q980/360*_xlfn.XLOOKUP(A980,'BBG Data'!A:A,'BBG Data'!AI:AI)</f>
        <v>61054318.690692484</v>
      </c>
      <c r="Q980" s="2">
        <v>270</v>
      </c>
      <c r="R980" s="21">
        <v>8825524405</v>
      </c>
      <c r="S980" s="2">
        <f>S979-S979*T980/360*_xlfn.XLOOKUP('Tether Assets'!A980,'BBG Data'!A:A,'BBG Data'!X:X)</f>
        <v>13967464.401935337</v>
      </c>
      <c r="T980" s="2">
        <v>120</v>
      </c>
      <c r="U980" s="21">
        <f t="shared" si="91"/>
        <v>4462144209</v>
      </c>
      <c r="V980" s="2">
        <f t="shared" si="94"/>
        <v>151045492018.64972</v>
      </c>
      <c r="W980" s="25">
        <f t="shared" si="95"/>
        <v>0.10038072801312176</v>
      </c>
      <c r="X980" s="2">
        <f t="shared" si="96"/>
        <v>0.64665444510992076</v>
      </c>
      <c r="Y980" s="13">
        <f>USDT_FinalReserves!G979/USDT_FinalReserves!$F979</f>
        <v>3.8267736174645142E-2</v>
      </c>
      <c r="Z980" s="2">
        <v>159302608077.74609</v>
      </c>
      <c r="AA980" s="2">
        <v>153206457899.89401</v>
      </c>
    </row>
    <row r="981" spans="1:27" s="2" customFormat="1" x14ac:dyDescent="0.3">
      <c r="A981" s="1">
        <v>45812</v>
      </c>
      <c r="B981">
        <v>0</v>
      </c>
      <c r="C981" s="20">
        <v>92646.189325788349</v>
      </c>
      <c r="D981" s="20">
        <f>_xlfn.XLOOKUP(A981,'BBG Data'!A:A,'BBG Data'!B:B)</f>
        <v>104668.31</v>
      </c>
      <c r="E981" s="21">
        <f t="shared" si="92"/>
        <v>9697120064.6703053</v>
      </c>
      <c r="F981" s="21">
        <v>2133201.9634584785</v>
      </c>
      <c r="G981">
        <f>_xlfn.XLOOKUP(A981,'BBG Data'!A:A,'BBG Data'!C:C)</f>
        <v>3372.72</v>
      </c>
      <c r="H981" s="2">
        <f t="shared" si="93"/>
        <v>7194692926.1956787</v>
      </c>
      <c r="I981" s="21">
        <v>64302555</v>
      </c>
      <c r="J981" s="2">
        <f>J980-$J$1*J980*_xlfn.XLOOKUP(A981,'BBG Data'!A:A,'BBG Data'!F:F)</f>
        <v>15099431425.143</v>
      </c>
      <c r="K981" s="2">
        <f>K980-K980*L981/360*_xlfn.XLOOKUP(A981,'BBG Data'!A:A,'BBG Data'!J:J)</f>
        <v>1602036871.7685606</v>
      </c>
      <c r="L981" s="2">
        <v>90</v>
      </c>
      <c r="M981" s="2">
        <f>M980-M980*$M$1*_xlfn.XLOOKUP(A981,'BBG Data'!A:A,'BBG Data'!F:F)</f>
        <v>6290176139.7129288</v>
      </c>
      <c r="N981" s="2">
        <f>N980-N980*O981/360*_xlfn.XLOOKUP('Tether Assets'!A981,'BBG Data'!A:A,'BBG Data'!V:V)</f>
        <v>97356797551.484955</v>
      </c>
      <c r="O981">
        <v>90</v>
      </c>
      <c r="P981" s="2">
        <f>P980-P980*Q981/360*_xlfn.XLOOKUP(A981,'BBG Data'!A:A,'BBG Data'!AI:AI)</f>
        <v>62863052.881904267</v>
      </c>
      <c r="Q981" s="2">
        <v>270</v>
      </c>
      <c r="R981" s="21">
        <v>8825524405</v>
      </c>
      <c r="S981" s="2">
        <f>S980-S980*T981/360*_xlfn.XLOOKUP('Tether Assets'!A981,'BBG Data'!A:A,'BBG Data'!X:X)</f>
        <v>14088981.342232173</v>
      </c>
      <c r="T981" s="2">
        <v>120</v>
      </c>
      <c r="U981" s="21">
        <f t="shared" ref="U981:U1006" si="97">4462144209</f>
        <v>4462144209</v>
      </c>
      <c r="V981" s="2">
        <f t="shared" si="94"/>
        <v>150669178182.19958</v>
      </c>
      <c r="W981" s="25">
        <f t="shared" si="95"/>
        <v>0.1006425744342082</v>
      </c>
      <c r="X981" s="2">
        <f t="shared" si="96"/>
        <v>0.64616266396405497</v>
      </c>
      <c r="Y981" s="13">
        <f>USDT_FinalReserves!G980/USDT_FinalReserves!$F980</f>
        <v>3.5086983626420813E-2</v>
      </c>
      <c r="Z981" s="2">
        <v>158975774682.98962</v>
      </c>
      <c r="AA981" s="2">
        <v>153397794279.69</v>
      </c>
    </row>
    <row r="982" spans="1:27" s="2" customFormat="1" x14ac:dyDescent="0.3">
      <c r="A982" s="1">
        <v>45813</v>
      </c>
      <c r="B982">
        <v>0</v>
      </c>
      <c r="C982" s="20">
        <v>92646.189325788349</v>
      </c>
      <c r="D982" s="20">
        <f>_xlfn.XLOOKUP(A982,'BBG Data'!A:A,'BBG Data'!B:B)</f>
        <v>100503.81</v>
      </c>
      <c r="E982" s="21">
        <f t="shared" si="92"/>
        <v>9311295009.2230606</v>
      </c>
      <c r="F982" s="21">
        <v>2133201.9634584785</v>
      </c>
      <c r="G982">
        <f>_xlfn.XLOOKUP(A982,'BBG Data'!A:A,'BBG Data'!C:C)</f>
        <v>3352.65</v>
      </c>
      <c r="H982" s="2">
        <f t="shared" si="93"/>
        <v>7151879562.7890682</v>
      </c>
      <c r="I982" s="21">
        <v>64302555</v>
      </c>
      <c r="J982" s="2">
        <f>J981-$J$1*J981*_xlfn.XLOOKUP(A982,'BBG Data'!A:A,'BBG Data'!F:F)</f>
        <v>15099011996.492302</v>
      </c>
      <c r="K982" s="2">
        <f>K981-K981*L982/360*_xlfn.XLOOKUP(A982,'BBG Data'!A:A,'BBG Data'!J:J)</f>
        <v>1604383855.7857018</v>
      </c>
      <c r="L982" s="2">
        <v>90</v>
      </c>
      <c r="M982" s="2">
        <f>M981-M981*$M$1*_xlfn.XLOOKUP(A982,'BBG Data'!A:A,'BBG Data'!F:F)</f>
        <v>6289826685.4829445</v>
      </c>
      <c r="N982" s="2">
        <f>N981-N981*O982/360*_xlfn.XLOOKUP('Tether Assets'!A982,'BBG Data'!A:A,'BBG Data'!V:V)</f>
        <v>97527171947.200043</v>
      </c>
      <c r="O982">
        <v>90</v>
      </c>
      <c r="P982" s="2">
        <f>P981-P981*Q982/360*_xlfn.XLOOKUP(A982,'BBG Data'!A:A,'BBG Data'!AI:AI)</f>
        <v>62910200.171565667</v>
      </c>
      <c r="Q982" s="2">
        <v>270</v>
      </c>
      <c r="R982" s="21">
        <v>8825524405</v>
      </c>
      <c r="S982" s="2">
        <f>S981-S981*T982/360*_xlfn.XLOOKUP('Tether Assets'!A982,'BBG Data'!A:A,'BBG Data'!X:X)</f>
        <v>13999751.127064703</v>
      </c>
      <c r="T982" s="2">
        <v>120</v>
      </c>
      <c r="U982" s="21">
        <f t="shared" si="97"/>
        <v>4462144209</v>
      </c>
      <c r="V982" s="2">
        <f t="shared" si="94"/>
        <v>150412450177.27173</v>
      </c>
      <c r="W982" s="25">
        <f t="shared" si="95"/>
        <v>0.10081156535659955</v>
      </c>
      <c r="X982" s="2">
        <f t="shared" si="96"/>
        <v>0.64839826644840481</v>
      </c>
      <c r="Y982" s="13">
        <f>USDT_FinalReserves!G981/USDT_FinalReserves!$F981</f>
        <v>3.5848125904825702E-2</v>
      </c>
      <c r="Z982" s="2">
        <v>159503441338.12717</v>
      </c>
      <c r="AA982" s="2">
        <v>153785541890.785</v>
      </c>
    </row>
    <row r="983" spans="1:27" s="2" customFormat="1" x14ac:dyDescent="0.3">
      <c r="A983" s="1">
        <v>45814</v>
      </c>
      <c r="B983">
        <v>0</v>
      </c>
      <c r="C983" s="20">
        <v>92646.189325788349</v>
      </c>
      <c r="D983" s="20">
        <f>_xlfn.XLOOKUP(A983,'BBG Data'!A:A,'BBG Data'!B:B)</f>
        <v>104574.41</v>
      </c>
      <c r="E983" s="21">
        <f t="shared" si="92"/>
        <v>9688420587.4926147</v>
      </c>
      <c r="F983" s="21">
        <v>2133201.9634584785</v>
      </c>
      <c r="G983">
        <f>_xlfn.XLOOKUP(A983,'BBG Data'!A:A,'BBG Data'!C:C)</f>
        <v>3310.42</v>
      </c>
      <c r="H983" s="2">
        <f t="shared" si="93"/>
        <v>7061794443.8722162</v>
      </c>
      <c r="I983" s="21">
        <v>64302555</v>
      </c>
      <c r="J983" s="2">
        <f>J982-$J$1*J982*_xlfn.XLOOKUP(A983,'BBG Data'!A:A,'BBG Data'!F:F)</f>
        <v>15099011996.492302</v>
      </c>
      <c r="K983" s="2">
        <f>K982-K982*L983/360*_xlfn.XLOOKUP(A983,'BBG Data'!A:A,'BBG Data'!J:J)</f>
        <v>1605362529.937731</v>
      </c>
      <c r="L983" s="2">
        <v>90</v>
      </c>
      <c r="M983" s="2">
        <f>M982-M982*$M$1*_xlfn.XLOOKUP(A983,'BBG Data'!A:A,'BBG Data'!F:F)</f>
        <v>6289826685.4829445</v>
      </c>
      <c r="N983" s="2">
        <f>N982-N982*O983/360*_xlfn.XLOOKUP('Tether Assets'!A983,'BBG Data'!A:A,'BBG Data'!V:V)</f>
        <v>97429644775.252853</v>
      </c>
      <c r="O983">
        <v>90</v>
      </c>
      <c r="P983" s="2">
        <f>P982-P982*Q983/360*_xlfn.XLOOKUP(A983,'BBG Data'!A:A,'BBG Data'!AI:AI)</f>
        <v>60362337.064617284</v>
      </c>
      <c r="Q983" s="2">
        <v>270</v>
      </c>
      <c r="R983" s="21">
        <v>8825524405</v>
      </c>
      <c r="S983" s="2">
        <f>S982-S982*T983/360*_xlfn.XLOOKUP('Tether Assets'!A983,'BBG Data'!A:A,'BBG Data'!X:X)</f>
        <v>13842953.91444158</v>
      </c>
      <c r="T983" s="2">
        <v>120</v>
      </c>
      <c r="U983" s="21">
        <f t="shared" si="97"/>
        <v>4462144209</v>
      </c>
      <c r="V983" s="2">
        <f t="shared" si="94"/>
        <v>150600237478.5097</v>
      </c>
      <c r="W983" s="25">
        <f t="shared" si="95"/>
        <v>0.10068586082844704</v>
      </c>
      <c r="X983" s="2">
        <f t="shared" si="96"/>
        <v>0.64694217224694506</v>
      </c>
      <c r="Y983" s="13">
        <f>USDT_FinalReserves!G982/USDT_FinalReserves!$F982</f>
        <v>3.8691139372802476E-2</v>
      </c>
      <c r="Z983" s="2">
        <v>160082576524.21576</v>
      </c>
      <c r="AA983" s="2">
        <v>153888799244.76001</v>
      </c>
    </row>
    <row r="984" spans="1:27" s="2" customFormat="1" x14ac:dyDescent="0.3">
      <c r="A984" s="1">
        <v>45815</v>
      </c>
      <c r="B984">
        <v>0</v>
      </c>
      <c r="C984" s="20">
        <v>92646.189325788349</v>
      </c>
      <c r="D984" s="20">
        <f>_xlfn.XLOOKUP(A984,'BBG Data'!A:A,'BBG Data'!B:B)</f>
        <v>105921.22</v>
      </c>
      <c r="E984" s="21">
        <f t="shared" si="92"/>
        <v>9813197401.7384796</v>
      </c>
      <c r="F984" s="21">
        <v>2133201.9634584785</v>
      </c>
      <c r="G984">
        <f>_xlfn.XLOOKUP(A984,'BBG Data'!A:A,'BBG Data'!C:C)</f>
        <v>3310.42</v>
      </c>
      <c r="H984" s="2">
        <f t="shared" si="93"/>
        <v>7061794443.8722162</v>
      </c>
      <c r="I984" s="21">
        <v>64302555</v>
      </c>
      <c r="J984" s="2">
        <f>J983-$J$1*J983*_xlfn.XLOOKUP(A984,'BBG Data'!A:A,'BBG Data'!F:F)</f>
        <v>15099011996.492302</v>
      </c>
      <c r="K984" s="2">
        <f>K983-K983*L984/360*_xlfn.XLOOKUP(A984,'BBG Data'!A:A,'BBG Data'!J:J)</f>
        <v>1605362529.937731</v>
      </c>
      <c r="L984" s="2">
        <v>90</v>
      </c>
      <c r="M984" s="2">
        <f>M983-M983*$M$1*_xlfn.XLOOKUP(A984,'BBG Data'!A:A,'BBG Data'!F:F)</f>
        <v>6289826685.4829445</v>
      </c>
      <c r="N984" s="2">
        <f>N983-N983*O984/360*_xlfn.XLOOKUP('Tether Assets'!A984,'BBG Data'!A:A,'BBG Data'!V:V)</f>
        <v>97429644775.252853</v>
      </c>
      <c r="O984">
        <v>90</v>
      </c>
      <c r="P984" s="2">
        <f>P983-P983*Q984/360*_xlfn.XLOOKUP(A984,'BBG Data'!A:A,'BBG Data'!AI:AI)</f>
        <v>60362337.064617284</v>
      </c>
      <c r="Q984" s="2">
        <v>270</v>
      </c>
      <c r="R984" s="21">
        <v>8825524405</v>
      </c>
      <c r="S984" s="2">
        <f>S983-S983*T984/360*_xlfn.XLOOKUP('Tether Assets'!A984,'BBG Data'!A:A,'BBG Data'!X:X)</f>
        <v>13842953.91444158</v>
      </c>
      <c r="T984" s="2">
        <v>120</v>
      </c>
      <c r="U984" s="21">
        <f t="shared" si="97"/>
        <v>4462144209</v>
      </c>
      <c r="V984" s="2">
        <f t="shared" si="94"/>
        <v>150725014292.75555</v>
      </c>
      <c r="W984" s="25">
        <f t="shared" si="95"/>
        <v>0.10060250863231207</v>
      </c>
      <c r="X984" s="2">
        <f t="shared" si="96"/>
        <v>0.64640660498471558</v>
      </c>
      <c r="Y984" s="13">
        <f>USDT_FinalReserves!G983/USDT_FinalReserves!$F983</f>
        <v>3.8287769581897224E-2</v>
      </c>
      <c r="Z984" s="2">
        <v>160363942292.81393</v>
      </c>
      <c r="AA984" s="2">
        <v>154223964621.06201</v>
      </c>
    </row>
    <row r="985" spans="1:27" s="2" customFormat="1" x14ac:dyDescent="0.3">
      <c r="A985" s="1">
        <v>45816</v>
      </c>
      <c r="B985">
        <v>0</v>
      </c>
      <c r="C985" s="20">
        <v>92646.189325788349</v>
      </c>
      <c r="D985" s="20">
        <f>_xlfn.XLOOKUP(A985,'BBG Data'!A:A,'BBG Data'!B:B)</f>
        <v>106206.51</v>
      </c>
      <c r="E985" s="21">
        <f t="shared" si="92"/>
        <v>9839628433.0912323</v>
      </c>
      <c r="F985" s="21">
        <v>2133201.9634584785</v>
      </c>
      <c r="G985">
        <f>_xlfn.XLOOKUP(A985,'BBG Data'!A:A,'BBG Data'!C:C)</f>
        <v>3310.42</v>
      </c>
      <c r="H985" s="2">
        <f t="shared" si="93"/>
        <v>7061794443.8722162</v>
      </c>
      <c r="I985" s="21">
        <v>64302555</v>
      </c>
      <c r="J985" s="2">
        <f>J984-$J$1*J984*_xlfn.XLOOKUP(A985,'BBG Data'!A:A,'BBG Data'!F:F)</f>
        <v>15099011996.492302</v>
      </c>
      <c r="K985" s="2">
        <f>K984-K984*L985/360*_xlfn.XLOOKUP(A985,'BBG Data'!A:A,'BBG Data'!J:J)</f>
        <v>1605362529.937731</v>
      </c>
      <c r="L985" s="2">
        <v>90</v>
      </c>
      <c r="M985" s="2">
        <f>M984-M984*$M$1*_xlfn.XLOOKUP(A985,'BBG Data'!A:A,'BBG Data'!F:F)</f>
        <v>6289826685.4829445</v>
      </c>
      <c r="N985" s="2">
        <f>N984-N984*O985/360*_xlfn.XLOOKUP('Tether Assets'!A985,'BBG Data'!A:A,'BBG Data'!V:V)</f>
        <v>97429644775.252853</v>
      </c>
      <c r="O985">
        <v>90</v>
      </c>
      <c r="P985" s="2">
        <f>P984-P984*Q985/360*_xlfn.XLOOKUP(A985,'BBG Data'!A:A,'BBG Data'!AI:AI)</f>
        <v>60362337.064617284</v>
      </c>
      <c r="Q985" s="2">
        <v>270</v>
      </c>
      <c r="R985" s="21">
        <v>8825524405</v>
      </c>
      <c r="S985" s="2">
        <f>S984-S984*T985/360*_xlfn.XLOOKUP('Tether Assets'!A985,'BBG Data'!A:A,'BBG Data'!X:X)</f>
        <v>13842953.91444158</v>
      </c>
      <c r="T985" s="2">
        <v>120</v>
      </c>
      <c r="U985" s="21">
        <f t="shared" si="97"/>
        <v>4462144209</v>
      </c>
      <c r="V985" s="2">
        <f t="shared" si="94"/>
        <v>150751445324.10834</v>
      </c>
      <c r="W985" s="25">
        <f t="shared" si="95"/>
        <v>0.10058487014099206</v>
      </c>
      <c r="X985" s="2">
        <f t="shared" si="96"/>
        <v>0.64629327145609661</v>
      </c>
      <c r="Y985" s="13">
        <f>USDT_FinalReserves!G984/USDT_FinalReserves!$F984</f>
        <v>3.7659717458698463E-2</v>
      </c>
      <c r="Z985" s="2">
        <v>160582944046.66852</v>
      </c>
      <c r="AA985" s="2">
        <v>154535435745.185</v>
      </c>
    </row>
    <row r="986" spans="1:27" s="2" customFormat="1" x14ac:dyDescent="0.3">
      <c r="A986" s="1">
        <v>45817</v>
      </c>
      <c r="B986">
        <v>0</v>
      </c>
      <c r="C986" s="20">
        <v>92646.189325788349</v>
      </c>
      <c r="D986" s="20">
        <f>_xlfn.XLOOKUP(A986,'BBG Data'!A:A,'BBG Data'!B:B)</f>
        <v>108770.01</v>
      </c>
      <c r="E986" s="21">
        <f t="shared" si="92"/>
        <v>10077126939.427891</v>
      </c>
      <c r="F986" s="21">
        <v>2133201.9634584785</v>
      </c>
      <c r="G986">
        <f>_xlfn.XLOOKUP(A986,'BBG Data'!A:A,'BBG Data'!C:C)</f>
        <v>3326.19</v>
      </c>
      <c r="H986" s="2">
        <f t="shared" si="93"/>
        <v>7095435038.8359566</v>
      </c>
      <c r="I986" s="21">
        <v>64302555</v>
      </c>
      <c r="J986" s="2">
        <f>J985-$J$1*J985*_xlfn.XLOOKUP(A986,'BBG Data'!A:A,'BBG Data'!F:F)</f>
        <v>15099011996.492302</v>
      </c>
      <c r="K986" s="2">
        <f>K985-K985*L986/360*_xlfn.XLOOKUP(A986,'BBG Data'!A:A,'BBG Data'!J:J)</f>
        <v>1599049441.7887506</v>
      </c>
      <c r="L986" s="2">
        <v>90</v>
      </c>
      <c r="M986" s="2">
        <f>M985-M985*$M$1*_xlfn.XLOOKUP(A986,'BBG Data'!A:A,'BBG Data'!F:F)</f>
        <v>6289826685.4829445</v>
      </c>
      <c r="N986" s="2">
        <f>N985-N985*O986/360*_xlfn.XLOOKUP('Tether Assets'!A986,'BBG Data'!A:A,'BBG Data'!V:V)</f>
        <v>97210428074.50853</v>
      </c>
      <c r="O986">
        <v>90</v>
      </c>
      <c r="P986" s="2">
        <f>P985-P985*Q986/360*_xlfn.XLOOKUP(A986,'BBG Data'!A:A,'BBG Data'!AI:AI)</f>
        <v>60430244.693814978</v>
      </c>
      <c r="Q986" s="2">
        <v>270</v>
      </c>
      <c r="R986" s="21">
        <v>8825524405</v>
      </c>
      <c r="S986" s="2">
        <f>S985-S985*T986/360*_xlfn.XLOOKUP('Tether Assets'!A986,'BBG Data'!A:A,'BBG Data'!X:X)</f>
        <v>13781583.485420888</v>
      </c>
      <c r="T986" s="2">
        <v>120</v>
      </c>
      <c r="U986" s="21">
        <f t="shared" si="97"/>
        <v>4462144209</v>
      </c>
      <c r="V986" s="2">
        <f t="shared" si="94"/>
        <v>150797061173.71561</v>
      </c>
      <c r="W986" s="25">
        <f t="shared" si="95"/>
        <v>0.10055444339213233</v>
      </c>
      <c r="X986" s="2">
        <f t="shared" si="96"/>
        <v>0.64464404888185323</v>
      </c>
      <c r="Y986" s="13">
        <f>USDT_FinalReserves!G985/USDT_FinalReserves!$F985</f>
        <v>3.7782119466396737E-2</v>
      </c>
      <c r="Z986" s="2">
        <v>160892763533.08786</v>
      </c>
      <c r="AA986" s="2">
        <v>154813893920.00201</v>
      </c>
    </row>
    <row r="987" spans="1:27" s="2" customFormat="1" x14ac:dyDescent="0.3">
      <c r="A987" s="1">
        <v>45818</v>
      </c>
      <c r="B987">
        <v>0</v>
      </c>
      <c r="C987" s="20">
        <v>92646.189325788349</v>
      </c>
      <c r="D987" s="20">
        <f>_xlfn.XLOOKUP(A987,'BBG Data'!A:A,'BBG Data'!B:B)</f>
        <v>109979.61</v>
      </c>
      <c r="E987" s="21">
        <f t="shared" si="92"/>
        <v>10189191770.036366</v>
      </c>
      <c r="F987" s="21">
        <v>2133201.9634584785</v>
      </c>
      <c r="G987">
        <f>_xlfn.XLOOKUP(A987,'BBG Data'!A:A,'BBG Data'!C:C)</f>
        <v>3323.69</v>
      </c>
      <c r="H987" s="2">
        <f t="shared" si="93"/>
        <v>7090102033.92731</v>
      </c>
      <c r="I987" s="21">
        <v>64302555</v>
      </c>
      <c r="J987" s="2">
        <f>J986-$J$1*J986*_xlfn.XLOOKUP(A987,'BBG Data'!A:A,'BBG Data'!F:F)</f>
        <v>15099431413.492205</v>
      </c>
      <c r="K987" s="2">
        <f>K986-K986*L987/360*_xlfn.XLOOKUP(A987,'BBG Data'!A:A,'BBG Data'!J:J)</f>
        <v>1598689655.6643484</v>
      </c>
      <c r="L987" s="2">
        <v>90</v>
      </c>
      <c r="M987" s="2">
        <f>M986-M986*$M$1*_xlfn.XLOOKUP(A987,'BBG Data'!A:A,'BBG Data'!F:F)</f>
        <v>6290176120.2988043</v>
      </c>
      <c r="N987" s="2">
        <f>N986-N986*O987/360*_xlfn.XLOOKUP('Tether Assets'!A987,'BBG Data'!A:A,'BBG Data'!V:V)</f>
        <v>97477756751.713425</v>
      </c>
      <c r="O987">
        <v>90</v>
      </c>
      <c r="P987" s="2">
        <f>P986-P986*Q987/360*_xlfn.XLOOKUP(A987,'BBG Data'!A:A,'BBG Data'!AI:AI)</f>
        <v>60724842.136697322</v>
      </c>
      <c r="Q987" s="2">
        <v>270</v>
      </c>
      <c r="R987" s="21">
        <v>8825524405</v>
      </c>
      <c r="S987" s="2">
        <f>S986-S986*T987/360*_xlfn.XLOOKUP('Tether Assets'!A987,'BBG Data'!A:A,'BBG Data'!X:X)</f>
        <v>13730132.240408652</v>
      </c>
      <c r="T987" s="2">
        <v>120</v>
      </c>
      <c r="U987" s="21">
        <f t="shared" si="97"/>
        <v>4462144209</v>
      </c>
      <c r="V987" s="2">
        <f t="shared" si="94"/>
        <v>151171773888.50958</v>
      </c>
      <c r="W987" s="25">
        <f t="shared" si="95"/>
        <v>0.10030797137880768</v>
      </c>
      <c r="X987" s="2">
        <f t="shared" si="96"/>
        <v>0.6448145327950181</v>
      </c>
      <c r="Y987" s="13">
        <f>USDT_FinalReserves!G986/USDT_FinalReserves!$F986</f>
        <v>3.98767539247806E-2</v>
      </c>
      <c r="Z987" s="2">
        <v>161245028583.67023</v>
      </c>
      <c r="AA987" s="2">
        <v>154815100257.245</v>
      </c>
    </row>
    <row r="988" spans="1:27" s="2" customFormat="1" x14ac:dyDescent="0.3">
      <c r="A988" s="1">
        <v>45819</v>
      </c>
      <c r="B988">
        <v>0</v>
      </c>
      <c r="C988" s="20">
        <v>92646.189325788349</v>
      </c>
      <c r="D988" s="20">
        <f>_xlfn.XLOOKUP(A988,'BBG Data'!A:A,'BBG Data'!B:B)</f>
        <v>108933.11</v>
      </c>
      <c r="E988" s="21">
        <f t="shared" si="92"/>
        <v>10092237532.906929</v>
      </c>
      <c r="F988" s="21">
        <v>2133201.9634584785</v>
      </c>
      <c r="G988">
        <f>_xlfn.XLOOKUP(A988,'BBG Data'!A:A,'BBG Data'!C:C)</f>
        <v>3355.12</v>
      </c>
      <c r="H988" s="2">
        <f t="shared" si="93"/>
        <v>7157148571.6388102</v>
      </c>
      <c r="I988" s="21">
        <v>64302555</v>
      </c>
      <c r="J988" s="2">
        <f>J987-$J$1*J987*_xlfn.XLOOKUP(A988,'BBG Data'!A:A,'BBG Data'!F:F)</f>
        <v>15099431413.492205</v>
      </c>
      <c r="K988" s="2">
        <f>K987-K987*L988/360*_xlfn.XLOOKUP(A988,'BBG Data'!A:A,'BBG Data'!J:J)</f>
        <v>1599337124.9748924</v>
      </c>
      <c r="L988" s="2">
        <v>90</v>
      </c>
      <c r="M988" s="2">
        <f>M987-M987*$M$1*_xlfn.XLOOKUP(A988,'BBG Data'!A:A,'BBG Data'!F:F)</f>
        <v>6290176120.2988043</v>
      </c>
      <c r="N988" s="2">
        <f>N987-N987*O988/360*_xlfn.XLOOKUP('Tether Assets'!A988,'BBG Data'!A:A,'BBG Data'!V:V)</f>
        <v>97039106846.330719</v>
      </c>
      <c r="O988">
        <v>90</v>
      </c>
      <c r="P988" s="2">
        <f>P987-P987*Q988/360*_xlfn.XLOOKUP(A988,'BBG Data'!A:A,'BBG Data'!AI:AI)</f>
        <v>62000063.82156799</v>
      </c>
      <c r="Q988" s="2">
        <v>270</v>
      </c>
      <c r="R988" s="21">
        <v>8825524405</v>
      </c>
      <c r="S988" s="2">
        <f>S987-S987*T988/360*_xlfn.XLOOKUP('Tether Assets'!A988,'BBG Data'!A:A,'BBG Data'!X:X)</f>
        <v>13988258.726528334</v>
      </c>
      <c r="T988" s="2">
        <v>120</v>
      </c>
      <c r="U988" s="21">
        <f t="shared" si="97"/>
        <v>4462144209</v>
      </c>
      <c r="V988" s="2">
        <f t="shared" si="94"/>
        <v>150705397101.19046</v>
      </c>
      <c r="W988" s="25">
        <f t="shared" si="95"/>
        <v>0.10061838699984038</v>
      </c>
      <c r="X988" s="2">
        <f t="shared" si="96"/>
        <v>0.64389934742134181</v>
      </c>
      <c r="Y988" s="13">
        <f>USDT_FinalReserves!G987/USDT_FinalReserves!$F987</f>
        <v>3.4512356994932644E-2</v>
      </c>
      <c r="Z988" s="2">
        <v>160738853820.95303</v>
      </c>
      <c r="AA988" s="2">
        <v>155191377114.92801</v>
      </c>
    </row>
    <row r="989" spans="1:27" s="2" customFormat="1" x14ac:dyDescent="0.3">
      <c r="A989" s="1">
        <v>45820</v>
      </c>
      <c r="B989">
        <v>0</v>
      </c>
      <c r="C989" s="20">
        <v>92646.189325788349</v>
      </c>
      <c r="D989" s="20">
        <f>_xlfn.XLOOKUP(A989,'BBG Data'!A:A,'BBG Data'!B:B)</f>
        <v>106012.81</v>
      </c>
      <c r="E989" s="21">
        <f t="shared" si="92"/>
        <v>9821682866.2188282</v>
      </c>
      <c r="F989" s="21">
        <v>2133201.9634584785</v>
      </c>
      <c r="G989">
        <f>_xlfn.XLOOKUP(A989,'BBG Data'!A:A,'BBG Data'!C:C)</f>
        <v>3385.92</v>
      </c>
      <c r="H989" s="2">
        <f t="shared" si="93"/>
        <v>7222851192.1133318</v>
      </c>
      <c r="I989" s="21">
        <v>64302555</v>
      </c>
      <c r="J989" s="2">
        <f>J988-$J$1*J988*_xlfn.XLOOKUP(A989,'BBG Data'!A:A,'BBG Data'!F:F)</f>
        <v>15099431413.492205</v>
      </c>
      <c r="K989" s="2">
        <f>K988-K988*L989/360*_xlfn.XLOOKUP(A989,'BBG Data'!A:A,'BBG Data'!J:J)</f>
        <v>1600948457.1283047</v>
      </c>
      <c r="L989" s="2">
        <v>90</v>
      </c>
      <c r="M989" s="2">
        <f>M988-M988*$M$1*_xlfn.XLOOKUP(A989,'BBG Data'!A:A,'BBG Data'!F:F)</f>
        <v>6290176120.2988043</v>
      </c>
      <c r="N989" s="2">
        <f>N988-N988*O989/360*_xlfn.XLOOKUP('Tether Assets'!A989,'BBG Data'!A:A,'BBG Data'!V:V)</f>
        <v>96723729749.080124</v>
      </c>
      <c r="O989">
        <v>90</v>
      </c>
      <c r="P989" s="2">
        <f>P988-P988*Q989/360*_xlfn.XLOOKUP(A989,'BBG Data'!A:A,'BBG Data'!AI:AI)</f>
        <v>62767314.611359842</v>
      </c>
      <c r="Q989" s="2">
        <v>270</v>
      </c>
      <c r="R989" s="21">
        <v>8825524405</v>
      </c>
      <c r="S989" s="2">
        <f>S988-S988*T989/360*_xlfn.XLOOKUP('Tether Assets'!A989,'BBG Data'!A:A,'BBG Data'!X:X)</f>
        <v>14001314.434673091</v>
      </c>
      <c r="T989" s="2">
        <v>120</v>
      </c>
      <c r="U989" s="21">
        <f t="shared" si="97"/>
        <v>4462144209</v>
      </c>
      <c r="V989" s="2">
        <f t="shared" si="94"/>
        <v>150187559596.37766</v>
      </c>
      <c r="W989" s="25">
        <f t="shared" si="95"/>
        <v>0.10096531303420909</v>
      </c>
      <c r="X989" s="2">
        <f t="shared" si="96"/>
        <v>0.64401958463817388</v>
      </c>
      <c r="Y989" s="13">
        <f>USDT_FinalReserves!G988/USDT_FinalReserves!$F988</f>
        <v>3.4172289952889408E-2</v>
      </c>
      <c r="Z989" s="2">
        <v>160546268245.89508</v>
      </c>
      <c r="AA989" s="2">
        <v>155060034616.54199</v>
      </c>
    </row>
    <row r="990" spans="1:27" s="2" customFormat="1" x14ac:dyDescent="0.3">
      <c r="A990" s="1">
        <v>45821</v>
      </c>
      <c r="B990">
        <v>0</v>
      </c>
      <c r="C990" s="20">
        <v>92646.189325788349</v>
      </c>
      <c r="D990" s="20">
        <f>_xlfn.XLOOKUP(A990,'BBG Data'!A:A,'BBG Data'!B:B)</f>
        <v>105472.51</v>
      </c>
      <c r="E990" s="21">
        <f t="shared" si="92"/>
        <v>9771626130.1261044</v>
      </c>
      <c r="F990" s="21">
        <v>2133201.9634584785</v>
      </c>
      <c r="G990">
        <f>_xlfn.XLOOKUP(A990,'BBG Data'!A:A,'BBG Data'!C:C)</f>
        <v>3432.34</v>
      </c>
      <c r="H990" s="2">
        <f t="shared" si="93"/>
        <v>7321874427.2570744</v>
      </c>
      <c r="I990" s="21">
        <v>64302555</v>
      </c>
      <c r="J990" s="2">
        <f>J989-$J$1*J989*_xlfn.XLOOKUP(A990,'BBG Data'!A:A,'BBG Data'!F:F)</f>
        <v>15099431413.492205</v>
      </c>
      <c r="K990" s="2">
        <f>K989-K989*L990/360*_xlfn.XLOOKUP(A990,'BBG Data'!A:A,'BBG Data'!J:J)</f>
        <v>1604346470.2285593</v>
      </c>
      <c r="L990" s="2">
        <v>90</v>
      </c>
      <c r="M990" s="2">
        <f>M989-M989*$M$1*_xlfn.XLOOKUP(A990,'BBG Data'!A:A,'BBG Data'!F:F)</f>
        <v>6290176120.2988043</v>
      </c>
      <c r="N990" s="2">
        <f>N989-N989*O990/360*_xlfn.XLOOKUP('Tether Assets'!A990,'BBG Data'!A:A,'BBG Data'!V:V)</f>
        <v>97038081870.764648</v>
      </c>
      <c r="O990">
        <v>90</v>
      </c>
      <c r="P990" s="2">
        <f>P989-P989*Q990/360*_xlfn.XLOOKUP(A990,'BBG Data'!A:A,'BBG Data'!AI:AI)</f>
        <v>62508399.438588001</v>
      </c>
      <c r="Q990" s="2">
        <v>270</v>
      </c>
      <c r="R990" s="21">
        <v>8825524405</v>
      </c>
      <c r="S990" s="2">
        <f>S989-S989*T990/360*_xlfn.XLOOKUP('Tether Assets'!A990,'BBG Data'!A:A,'BBG Data'!X:X)</f>
        <v>13834232.082419325</v>
      </c>
      <c r="T990" s="2">
        <v>120</v>
      </c>
      <c r="U990" s="21">
        <f t="shared" si="97"/>
        <v>4462144209</v>
      </c>
      <c r="V990" s="2">
        <f t="shared" si="94"/>
        <v>150553850232.68839</v>
      </c>
      <c r="W990" s="25">
        <f t="shared" si="95"/>
        <v>0.10071966904237857</v>
      </c>
      <c r="X990" s="2">
        <f t="shared" si="96"/>
        <v>0.64454068574657852</v>
      </c>
      <c r="Y990" s="13">
        <f>USDT_FinalReserves!G989/USDT_FinalReserves!$F989</f>
        <v>3.9832702646966089E-2</v>
      </c>
      <c r="Z990" s="2">
        <v>161668992047.31857</v>
      </c>
      <c r="AA990" s="2">
        <v>155229279159.86301</v>
      </c>
    </row>
    <row r="991" spans="1:27" s="2" customFormat="1" x14ac:dyDescent="0.3">
      <c r="A991" s="1">
        <v>45822</v>
      </c>
      <c r="B991">
        <v>0</v>
      </c>
      <c r="C991" s="20">
        <v>92646.189325788349</v>
      </c>
      <c r="D991" s="20">
        <f>_xlfn.XLOOKUP(A991,'BBG Data'!A:A,'BBG Data'!B:B)</f>
        <v>104937.31</v>
      </c>
      <c r="E991" s="21">
        <f t="shared" si="92"/>
        <v>9722041889.5989437</v>
      </c>
      <c r="F991" s="21">
        <v>2133201.9634584785</v>
      </c>
      <c r="G991">
        <f>_xlfn.XLOOKUP(A991,'BBG Data'!A:A,'BBG Data'!C:C)</f>
        <v>3432.34</v>
      </c>
      <c r="H991" s="2">
        <f t="shared" si="93"/>
        <v>7321874427.2570744</v>
      </c>
      <c r="I991" s="21">
        <v>64302555</v>
      </c>
      <c r="J991" s="2">
        <f>J990-$J$1*J990*_xlfn.XLOOKUP(A991,'BBG Data'!A:A,'BBG Data'!F:F)</f>
        <v>15099431413.492205</v>
      </c>
      <c r="K991" s="2">
        <f>K990-K990*L991/360*_xlfn.XLOOKUP(A991,'BBG Data'!A:A,'BBG Data'!J:J)</f>
        <v>1604346470.2285593</v>
      </c>
      <c r="L991" s="2">
        <v>90</v>
      </c>
      <c r="M991" s="2">
        <f>M990-M990*$M$1*_xlfn.XLOOKUP(A991,'BBG Data'!A:A,'BBG Data'!F:F)</f>
        <v>6290176120.2988043</v>
      </c>
      <c r="N991" s="2">
        <f>N990-N990*O991/360*_xlfn.XLOOKUP('Tether Assets'!A991,'BBG Data'!A:A,'BBG Data'!V:V)</f>
        <v>97038081870.764648</v>
      </c>
      <c r="O991">
        <v>90</v>
      </c>
      <c r="P991" s="2">
        <f>P990-P990*Q991/360*_xlfn.XLOOKUP(A991,'BBG Data'!A:A,'BBG Data'!AI:AI)</f>
        <v>62508399.438588001</v>
      </c>
      <c r="Q991" s="2">
        <v>270</v>
      </c>
      <c r="R991" s="21">
        <v>8825524405</v>
      </c>
      <c r="S991" s="2">
        <f>S990-S990*T991/360*_xlfn.XLOOKUP('Tether Assets'!A991,'BBG Data'!A:A,'BBG Data'!X:X)</f>
        <v>13834232.082419325</v>
      </c>
      <c r="T991" s="2">
        <v>120</v>
      </c>
      <c r="U991" s="21">
        <f t="shared" si="97"/>
        <v>4462144209</v>
      </c>
      <c r="V991" s="2">
        <f t="shared" si="94"/>
        <v>150504265992.16122</v>
      </c>
      <c r="W991" s="25">
        <f t="shared" si="95"/>
        <v>0.10075285154562984</v>
      </c>
      <c r="X991" s="2">
        <f t="shared" si="96"/>
        <v>0.64475303228825898</v>
      </c>
      <c r="Y991" s="13">
        <f>USDT_FinalReserves!G990/USDT_FinalReserves!$F990</f>
        <v>3.7173859646677306E-2</v>
      </c>
      <c r="Z991" s="2">
        <v>161235242042.56433</v>
      </c>
      <c r="AA991" s="2">
        <v>155241505784.776</v>
      </c>
    </row>
    <row r="992" spans="1:27" s="2" customFormat="1" x14ac:dyDescent="0.3">
      <c r="A992" s="1">
        <v>45823</v>
      </c>
      <c r="B992">
        <v>0</v>
      </c>
      <c r="C992" s="20">
        <v>92646.189325788349</v>
      </c>
      <c r="D992" s="20">
        <f>_xlfn.XLOOKUP(A992,'BBG Data'!A:A,'BBG Data'!B:B)</f>
        <v>104751.41</v>
      </c>
      <c r="E992" s="21">
        <f t="shared" si="92"/>
        <v>9704818963.0032787</v>
      </c>
      <c r="F992" s="21">
        <v>2133201.9634584785</v>
      </c>
      <c r="G992">
        <f>_xlfn.XLOOKUP(A992,'BBG Data'!A:A,'BBG Data'!C:C)</f>
        <v>3432.34</v>
      </c>
      <c r="H992" s="2">
        <f t="shared" si="93"/>
        <v>7321874427.2570744</v>
      </c>
      <c r="I992" s="21">
        <v>64302555</v>
      </c>
      <c r="J992" s="2">
        <f>J991-$J$1*J991*_xlfn.XLOOKUP(A992,'BBG Data'!A:A,'BBG Data'!F:F)</f>
        <v>15099431413.492205</v>
      </c>
      <c r="K992" s="2">
        <f>K991-K991*L992/360*_xlfn.XLOOKUP(A992,'BBG Data'!A:A,'BBG Data'!J:J)</f>
        <v>1604346470.2285593</v>
      </c>
      <c r="L992" s="2">
        <v>90</v>
      </c>
      <c r="M992" s="2">
        <f>M991-M991*$M$1*_xlfn.XLOOKUP(A992,'BBG Data'!A:A,'BBG Data'!F:F)</f>
        <v>6290176120.2988043</v>
      </c>
      <c r="N992" s="2">
        <f>N991-N991*O992/360*_xlfn.XLOOKUP('Tether Assets'!A992,'BBG Data'!A:A,'BBG Data'!V:V)</f>
        <v>97038081870.764648</v>
      </c>
      <c r="O992">
        <v>90</v>
      </c>
      <c r="P992" s="2">
        <f>P991-P991*Q992/360*_xlfn.XLOOKUP(A992,'BBG Data'!A:A,'BBG Data'!AI:AI)</f>
        <v>62508399.438588001</v>
      </c>
      <c r="Q992" s="2">
        <v>270</v>
      </c>
      <c r="R992" s="21">
        <v>8825524405</v>
      </c>
      <c r="S992" s="2">
        <f>S991-S991*T992/360*_xlfn.XLOOKUP('Tether Assets'!A992,'BBG Data'!A:A,'BBG Data'!X:X)</f>
        <v>13834232.082419325</v>
      </c>
      <c r="T992" s="2">
        <v>120</v>
      </c>
      <c r="U992" s="21">
        <f t="shared" si="97"/>
        <v>4462144209</v>
      </c>
      <c r="V992" s="2">
        <f t="shared" si="94"/>
        <v>150487043065.56555</v>
      </c>
      <c r="W992" s="25">
        <f t="shared" si="95"/>
        <v>0.10076438249826952</v>
      </c>
      <c r="X992" s="2">
        <f t="shared" si="96"/>
        <v>0.64482682292113491</v>
      </c>
      <c r="Y992" s="13">
        <f>USDT_FinalReserves!G991/USDT_FinalReserves!$F991</f>
        <v>3.7380805009335674E-2</v>
      </c>
      <c r="Z992" s="2">
        <v>161555653841.09677</v>
      </c>
      <c r="AA992" s="2">
        <v>155516573446.707</v>
      </c>
    </row>
    <row r="993" spans="1:27" s="2" customFormat="1" x14ac:dyDescent="0.3">
      <c r="A993" s="1">
        <v>45824</v>
      </c>
      <c r="B993">
        <v>0</v>
      </c>
      <c r="C993" s="20">
        <v>92646.189325788349</v>
      </c>
      <c r="D993" s="20">
        <f>_xlfn.XLOOKUP(A993,'BBG Data'!A:A,'BBG Data'!B:B)</f>
        <v>108833.22</v>
      </c>
      <c r="E993" s="21">
        <f t="shared" si="92"/>
        <v>10082983105.055176</v>
      </c>
      <c r="F993" s="21">
        <v>2133201.9634584785</v>
      </c>
      <c r="G993">
        <f>_xlfn.XLOOKUP(A993,'BBG Data'!A:A,'BBG Data'!C:C)</f>
        <v>3385.23</v>
      </c>
      <c r="H993" s="2">
        <f t="shared" si="93"/>
        <v>7221379282.7585449</v>
      </c>
      <c r="I993" s="21">
        <v>64302555</v>
      </c>
      <c r="J993" s="2">
        <f>J992-$J$1*J992*_xlfn.XLOOKUP(A993,'BBG Data'!A:A,'BBG Data'!F:F)</f>
        <v>15097753698.890705</v>
      </c>
      <c r="K993" s="2">
        <f>K992-K992*L993/360*_xlfn.XLOOKUP(A993,'BBG Data'!A:A,'BBG Data'!J:J)</f>
        <v>1602942667.0671093</v>
      </c>
      <c r="L993" s="2">
        <v>90</v>
      </c>
      <c r="M993" s="2">
        <f>M992-M992*$M$1*_xlfn.XLOOKUP(A993,'BBG Data'!A:A,'BBG Data'!F:F)</f>
        <v>6288778303.3831825</v>
      </c>
      <c r="N993" s="2">
        <f>N992-N992*O993/360*_xlfn.XLOOKUP('Tether Assets'!A993,'BBG Data'!A:A,'BBG Data'!V:V)</f>
        <v>97062341391.23233</v>
      </c>
      <c r="O993">
        <v>90</v>
      </c>
      <c r="P993" s="2">
        <f>P992-P992*Q993/360*_xlfn.XLOOKUP(A993,'BBG Data'!A:A,'BBG Data'!AI:AI)</f>
        <v>61312926.299325004</v>
      </c>
      <c r="Q993" s="2">
        <v>270</v>
      </c>
      <c r="R993" s="21">
        <v>8825524405</v>
      </c>
      <c r="S993" s="2">
        <f>S992-S992*T993/360*_xlfn.XLOOKUP('Tether Assets'!A993,'BBG Data'!A:A,'BBG Data'!X:X)</f>
        <v>13845299.468085263</v>
      </c>
      <c r="T993" s="2">
        <v>120</v>
      </c>
      <c r="U993" s="21">
        <f t="shared" si="97"/>
        <v>4462144209</v>
      </c>
      <c r="V993" s="2">
        <f t="shared" si="94"/>
        <v>150783307843.15445</v>
      </c>
      <c r="W993" s="25">
        <f t="shared" si="95"/>
        <v>0.10055527014742476</v>
      </c>
      <c r="X993" s="2">
        <f t="shared" si="96"/>
        <v>0.64372073261714791</v>
      </c>
      <c r="Y993" s="13">
        <f>USDT_FinalReserves!G992/USDT_FinalReserves!$F992</f>
        <v>3.9382136513000078E-2</v>
      </c>
      <c r="Z993" s="2">
        <v>161825162406.17542</v>
      </c>
      <c r="AA993" s="2">
        <v>155452141769.05701</v>
      </c>
    </row>
    <row r="994" spans="1:27" s="2" customFormat="1" x14ac:dyDescent="0.3">
      <c r="A994" s="1">
        <v>45825</v>
      </c>
      <c r="B994">
        <v>0</v>
      </c>
      <c r="C994" s="20">
        <v>92646.189325788349</v>
      </c>
      <c r="D994" s="20">
        <f>_xlfn.XLOOKUP(A994,'BBG Data'!A:A,'BBG Data'!B:B)</f>
        <v>104392.11</v>
      </c>
      <c r="E994" s="21">
        <f t="shared" si="92"/>
        <v>9671531187.178524</v>
      </c>
      <c r="F994" s="21">
        <v>2133201.9634584785</v>
      </c>
      <c r="G994">
        <f>_xlfn.XLOOKUP(A994,'BBG Data'!A:A,'BBG Data'!C:C)</f>
        <v>3388.11</v>
      </c>
      <c r="H994" s="2">
        <f t="shared" si="93"/>
        <v>7227522904.4133053</v>
      </c>
      <c r="I994" s="21">
        <v>64302555</v>
      </c>
      <c r="J994" s="2">
        <f>J993-$J$1*J993*_xlfn.XLOOKUP(A994,'BBG Data'!A:A,'BBG Data'!F:F)</f>
        <v>15098173080.937897</v>
      </c>
      <c r="K994" s="2">
        <f>K993-K993*L994/360*_xlfn.XLOOKUP(A994,'BBG Data'!A:A,'BBG Data'!J:J)</f>
        <v>1600770679.7532334</v>
      </c>
      <c r="L994" s="2">
        <v>90</v>
      </c>
      <c r="M994" s="2">
        <f>M993-M993*$M$1*_xlfn.XLOOKUP(A994,'BBG Data'!A:A,'BBG Data'!F:F)</f>
        <v>6289127679.9555931</v>
      </c>
      <c r="N994" s="2">
        <f>N993-N993*O994/360*_xlfn.XLOOKUP('Tether Assets'!A994,'BBG Data'!A:A,'BBG Data'!V:V)</f>
        <v>98105761561.18808</v>
      </c>
      <c r="O994">
        <v>90</v>
      </c>
      <c r="P994" s="2">
        <f>P993-P993*Q994/360*_xlfn.XLOOKUP(A994,'BBG Data'!A:A,'BBG Data'!AI:AI)</f>
        <v>61289933.951962769</v>
      </c>
      <c r="Q994" s="2">
        <v>270</v>
      </c>
      <c r="R994" s="21">
        <v>8825524405</v>
      </c>
      <c r="S994" s="2">
        <f>S993-S993*T994/360*_xlfn.XLOOKUP('Tether Assets'!A994,'BBG Data'!A:A,'BBG Data'!X:X)</f>
        <v>13829608.128688099</v>
      </c>
      <c r="T994" s="2">
        <v>120</v>
      </c>
      <c r="U994" s="21">
        <f t="shared" si="97"/>
        <v>4462144209</v>
      </c>
      <c r="V994" s="2">
        <f t="shared" si="94"/>
        <v>151419977804.50729</v>
      </c>
      <c r="W994" s="25">
        <f t="shared" si="95"/>
        <v>0.10013523879599036</v>
      </c>
      <c r="X994" s="2">
        <f t="shared" si="96"/>
        <v>0.64790500555909991</v>
      </c>
      <c r="Y994" s="13">
        <f>USDT_FinalReserves!G993/USDT_FinalReserves!$F993</f>
        <v>4.1537988182830186E-2</v>
      </c>
      <c r="Z994" s="2">
        <v>162285939396.88531</v>
      </c>
      <c r="AA994" s="2">
        <v>155544907963.978</v>
      </c>
    </row>
    <row r="995" spans="1:27" s="2" customFormat="1" x14ac:dyDescent="0.3">
      <c r="A995" s="1">
        <v>45826</v>
      </c>
      <c r="B995">
        <v>0</v>
      </c>
      <c r="C995" s="20">
        <v>92646.189325788349</v>
      </c>
      <c r="D995" s="20">
        <f>_xlfn.XLOOKUP(A995,'BBG Data'!A:A,'BBG Data'!B:B)</f>
        <v>104836.11</v>
      </c>
      <c r="E995" s="21">
        <f t="shared" si="92"/>
        <v>9712666095.2391739</v>
      </c>
      <c r="F995" s="21">
        <v>2133201.9634584785</v>
      </c>
      <c r="G995">
        <f>_xlfn.XLOOKUP(A995,'BBG Data'!A:A,'BBG Data'!C:C)</f>
        <v>3369.38</v>
      </c>
      <c r="H995" s="2">
        <f t="shared" si="93"/>
        <v>7187568031.6377287</v>
      </c>
      <c r="I995" s="21">
        <v>64302555</v>
      </c>
      <c r="J995" s="2">
        <f>J994-$J$1*J994*_xlfn.XLOOKUP(A995,'BBG Data'!A:A,'BBG Data'!F:F)</f>
        <v>15099431262.027975</v>
      </c>
      <c r="K995" s="2">
        <f>K994-K994*L995/360*_xlfn.XLOOKUP(A995,'BBG Data'!A:A,'BBG Data'!J:J)</f>
        <v>1598853756.864229</v>
      </c>
      <c r="L995" s="2">
        <v>90</v>
      </c>
      <c r="M995" s="2">
        <f>M994-M994*$M$1*_xlfn.XLOOKUP(A995,'BBG Data'!A:A,'BBG Data'!F:F)</f>
        <v>6290175867.9022522</v>
      </c>
      <c r="N995" s="2">
        <f>N994-N994*O995/360*_xlfn.XLOOKUP('Tether Assets'!A995,'BBG Data'!A:A,'BBG Data'!V:V)</f>
        <v>97737864955.333633</v>
      </c>
      <c r="O995">
        <v>90</v>
      </c>
      <c r="P995" s="2">
        <f>P994-P994*Q995/360*_xlfn.XLOOKUP(A995,'BBG Data'!A:A,'BBG Data'!AI:AI)</f>
        <v>61496787.479050651</v>
      </c>
      <c r="Q995" s="2">
        <v>270</v>
      </c>
      <c r="R995" s="21">
        <v>8825524405</v>
      </c>
      <c r="S995" s="2">
        <f>S994-S994*T995/360*_xlfn.XLOOKUP('Tether Assets'!A995,'BBG Data'!A:A,'BBG Data'!X:X)</f>
        <v>13901983.0778949</v>
      </c>
      <c r="T995" s="2">
        <v>120</v>
      </c>
      <c r="U995" s="21">
        <f t="shared" si="97"/>
        <v>4462144209</v>
      </c>
      <c r="V995" s="2">
        <f t="shared" si="94"/>
        <v>151053929908.56192</v>
      </c>
      <c r="W995" s="25">
        <f t="shared" si="95"/>
        <v>0.10038622514625802</v>
      </c>
      <c r="X995" s="2">
        <f t="shared" si="96"/>
        <v>0.64703953756448229</v>
      </c>
      <c r="Y995" s="13">
        <f>USDT_FinalReserves!G994/USDT_FinalReserves!$F994</f>
        <v>3.5158520960218119E-2</v>
      </c>
      <c r="Z995" s="2">
        <v>161145165122.98529</v>
      </c>
      <c r="AA995" s="2">
        <v>155479539457.371</v>
      </c>
    </row>
    <row r="996" spans="1:27" s="2" customFormat="1" x14ac:dyDescent="0.3">
      <c r="A996" s="1">
        <v>45827</v>
      </c>
      <c r="B996">
        <v>0</v>
      </c>
      <c r="C996" s="20">
        <v>92646.189325788349</v>
      </c>
      <c r="D996" s="20">
        <f>_xlfn.XLOOKUP(A996,'BBG Data'!A:A,'BBG Data'!B:B)</f>
        <v>104297.01</v>
      </c>
      <c r="E996" s="21">
        <f t="shared" si="92"/>
        <v>9662720534.5736408</v>
      </c>
      <c r="F996" s="21">
        <v>2133201.9634584785</v>
      </c>
      <c r="G996">
        <f>_xlfn.XLOOKUP(A996,'BBG Data'!A:A,'BBG Data'!C:C)</f>
        <v>3370.9</v>
      </c>
      <c r="H996" s="2">
        <f t="shared" si="93"/>
        <v>7190810498.6221848</v>
      </c>
      <c r="I996" s="21">
        <v>64302555</v>
      </c>
      <c r="J996" s="2">
        <f>J995-$J$1*J995*_xlfn.XLOOKUP(A996,'BBG Data'!A:A,'BBG Data'!F:F)</f>
        <v>15099431262.027975</v>
      </c>
      <c r="K996" s="2">
        <f>K995-K995*L996/360*_xlfn.XLOOKUP(A996,'BBG Data'!A:A,'BBG Data'!J:J)</f>
        <v>1598853756.864229</v>
      </c>
      <c r="L996" s="2">
        <v>90</v>
      </c>
      <c r="M996" s="2">
        <f>M995-M995*$M$1*_xlfn.XLOOKUP(A996,'BBG Data'!A:A,'BBG Data'!F:F)</f>
        <v>6290175867.9022522</v>
      </c>
      <c r="N996" s="2">
        <f>N995-N995*O996/360*_xlfn.XLOOKUP('Tether Assets'!A996,'BBG Data'!A:A,'BBG Data'!V:V)</f>
        <v>97737864955.333633</v>
      </c>
      <c r="O996">
        <v>90</v>
      </c>
      <c r="P996" s="2">
        <f>P995-P995*Q996/360*_xlfn.XLOOKUP(A996,'BBG Data'!A:A,'BBG Data'!AI:AI)</f>
        <v>61496787.479050651</v>
      </c>
      <c r="Q996" s="2">
        <v>270</v>
      </c>
      <c r="R996" s="21">
        <v>8825524405</v>
      </c>
      <c r="S996" s="2">
        <f>S995-S995*T996/360*_xlfn.XLOOKUP('Tether Assets'!A996,'BBG Data'!A:A,'BBG Data'!X:X)</f>
        <v>13901983.0778949</v>
      </c>
      <c r="T996" s="2">
        <v>120</v>
      </c>
      <c r="U996" s="21">
        <f t="shared" si="97"/>
        <v>4462144209</v>
      </c>
      <c r="V996" s="2">
        <f t="shared" si="94"/>
        <v>151007226814.88086</v>
      </c>
      <c r="W996" s="25">
        <f t="shared" si="95"/>
        <v>0.10041727231781519</v>
      </c>
      <c r="X996" s="2">
        <f t="shared" si="96"/>
        <v>0.64723965214691404</v>
      </c>
      <c r="Y996" s="13">
        <f>USDT_FinalReserves!G995/USDT_FinalReserves!$F995</f>
        <v>3.7193280041826933E-2</v>
      </c>
      <c r="Z996" s="2">
        <v>161598687160.76907</v>
      </c>
      <c r="AA996" s="2">
        <v>155588301934.80701</v>
      </c>
    </row>
    <row r="997" spans="1:27" s="2" customFormat="1" x14ac:dyDescent="0.3">
      <c r="A997" s="1">
        <v>45828</v>
      </c>
      <c r="B997">
        <v>0</v>
      </c>
      <c r="C997" s="20">
        <v>92646.189325788349</v>
      </c>
      <c r="D997" s="20">
        <f>_xlfn.XLOOKUP(A997,'BBG Data'!A:A,'BBG Data'!B:B)</f>
        <v>103721.91</v>
      </c>
      <c r="E997" s="21">
        <f t="shared" si="92"/>
        <v>9609439711.0923805</v>
      </c>
      <c r="F997" s="21">
        <v>2133201.9634584785</v>
      </c>
      <c r="G997">
        <f>_xlfn.XLOOKUP(A997,'BBG Data'!A:A,'BBG Data'!C:C)</f>
        <v>3368.39</v>
      </c>
      <c r="H997" s="2">
        <f t="shared" si="93"/>
        <v>7185456161.6939039</v>
      </c>
      <c r="I997" s="21">
        <v>64302555</v>
      </c>
      <c r="J997" s="2">
        <f>J996-$J$1*J996*_xlfn.XLOOKUP(A997,'BBG Data'!A:A,'BBG Data'!F:F)</f>
        <v>15099011833.381807</v>
      </c>
      <c r="K997" s="2">
        <f>K996-K996*L997/360*_xlfn.XLOOKUP(A997,'BBG Data'!A:A,'BBG Data'!J:J)</f>
        <v>1599984945.8972106</v>
      </c>
      <c r="L997" s="2">
        <v>90</v>
      </c>
      <c r="M997" s="2">
        <f>M996-M996*$M$1*_xlfn.XLOOKUP(A997,'BBG Data'!A:A,'BBG Data'!F:F)</f>
        <v>6289826413.6873684</v>
      </c>
      <c r="N997" s="2">
        <f>N996-N996*O997/360*_xlfn.XLOOKUP('Tether Assets'!A997,'BBG Data'!A:A,'BBG Data'!V:V)</f>
        <v>98275423212.587952</v>
      </c>
      <c r="O997">
        <v>90</v>
      </c>
      <c r="P997" s="2">
        <f>P996-P996*Q997/360*_xlfn.XLOOKUP(A997,'BBG Data'!A:A,'BBG Data'!AI:AI)</f>
        <v>62488423.177150324</v>
      </c>
      <c r="Q997" s="2">
        <v>270</v>
      </c>
      <c r="R997" s="21">
        <v>8825524405</v>
      </c>
      <c r="S997" s="2">
        <f>S996-S996*T997/360*_xlfn.XLOOKUP('Tether Assets'!A997,'BBG Data'!A:A,'BBG Data'!X:X)</f>
        <v>13985858.375798197</v>
      </c>
      <c r="T997" s="2">
        <v>120</v>
      </c>
      <c r="U997" s="21">
        <f t="shared" si="97"/>
        <v>4462144209</v>
      </c>
      <c r="V997" s="2">
        <f t="shared" si="94"/>
        <v>151487587728.89355</v>
      </c>
      <c r="W997" s="25">
        <f t="shared" si="95"/>
        <v>0.10009608454204513</v>
      </c>
      <c r="X997" s="2">
        <f t="shared" si="96"/>
        <v>0.64873581186377072</v>
      </c>
      <c r="Y997" s="13">
        <f>USDT_FinalReserves!G996/USDT_FinalReserves!$F996</f>
        <v>4.0543038747393893E-2</v>
      </c>
      <c r="Z997" s="2">
        <v>162309233902.34665</v>
      </c>
      <c r="AA997" s="2">
        <v>155728724343.18399</v>
      </c>
    </row>
    <row r="998" spans="1:27" s="2" customFormat="1" x14ac:dyDescent="0.3">
      <c r="A998" s="1">
        <v>45829</v>
      </c>
      <c r="B998">
        <v>0</v>
      </c>
      <c r="C998" s="20">
        <v>92646.189325788349</v>
      </c>
      <c r="D998" s="20">
        <f>_xlfn.XLOOKUP(A998,'BBG Data'!A:A,'BBG Data'!B:B)</f>
        <v>102815.01</v>
      </c>
      <c r="E998" s="21">
        <f t="shared" si="92"/>
        <v>9525418881.9928226</v>
      </c>
      <c r="F998" s="21">
        <v>2133201.9634584785</v>
      </c>
      <c r="G998">
        <f>_xlfn.XLOOKUP(A998,'BBG Data'!A:A,'BBG Data'!C:C)</f>
        <v>3368.39</v>
      </c>
      <c r="H998" s="2">
        <f t="shared" si="93"/>
        <v>7185456161.6939039</v>
      </c>
      <c r="I998" s="21">
        <v>64302555</v>
      </c>
      <c r="J998" s="2">
        <f>J997-$J$1*J997*_xlfn.XLOOKUP(A998,'BBG Data'!A:A,'BBG Data'!F:F)</f>
        <v>15099011833.381807</v>
      </c>
      <c r="K998" s="2">
        <f>K997-K997*L998/360*_xlfn.XLOOKUP(A998,'BBG Data'!A:A,'BBG Data'!J:J)</f>
        <v>1599984945.8972106</v>
      </c>
      <c r="L998" s="2">
        <v>90</v>
      </c>
      <c r="M998" s="2">
        <f>M997-M997*$M$1*_xlfn.XLOOKUP(A998,'BBG Data'!A:A,'BBG Data'!F:F)</f>
        <v>6289826413.6873684</v>
      </c>
      <c r="N998" s="2">
        <f>N997-N997*O998/360*_xlfn.XLOOKUP('Tether Assets'!A998,'BBG Data'!A:A,'BBG Data'!V:V)</f>
        <v>98275423212.587952</v>
      </c>
      <c r="O998">
        <v>90</v>
      </c>
      <c r="P998" s="2">
        <f>P997-P997*Q998/360*_xlfn.XLOOKUP(A998,'BBG Data'!A:A,'BBG Data'!AI:AI)</f>
        <v>62488423.177150324</v>
      </c>
      <c r="Q998" s="2">
        <v>270</v>
      </c>
      <c r="R998" s="21">
        <v>8825524405</v>
      </c>
      <c r="S998" s="2">
        <f>S997-S997*T998/360*_xlfn.XLOOKUP('Tether Assets'!A998,'BBG Data'!A:A,'BBG Data'!X:X)</f>
        <v>13985858.375798197</v>
      </c>
      <c r="T998" s="2">
        <v>120</v>
      </c>
      <c r="U998" s="21">
        <f t="shared" si="97"/>
        <v>4462144209</v>
      </c>
      <c r="V998" s="2">
        <f t="shared" si="94"/>
        <v>151403566899.79401</v>
      </c>
      <c r="W998" s="25">
        <f t="shared" si="95"/>
        <v>0.10015163248047915</v>
      </c>
      <c r="X998" s="2">
        <f t="shared" si="96"/>
        <v>0.64909582531586751</v>
      </c>
      <c r="Y998" s="13">
        <f>USDT_FinalReserves!G997/USDT_FinalReserves!$F997</f>
        <v>3.6956821449780256E-2</v>
      </c>
      <c r="Z998" s="2">
        <v>161928003841.27429</v>
      </c>
      <c r="AA998" s="2">
        <v>155943659515.59299</v>
      </c>
    </row>
    <row r="999" spans="1:27" s="2" customFormat="1" x14ac:dyDescent="0.3">
      <c r="A999" s="1">
        <v>45830</v>
      </c>
      <c r="B999">
        <v>0</v>
      </c>
      <c r="C999" s="20">
        <v>92646.189325788349</v>
      </c>
      <c r="D999" s="20">
        <f>_xlfn.XLOOKUP(A999,'BBG Data'!A:A,'BBG Data'!B:B)</f>
        <v>99561.32</v>
      </c>
      <c r="E999" s="21">
        <f t="shared" si="92"/>
        <v>9223976902.2453995</v>
      </c>
      <c r="F999" s="21">
        <v>2133201.9634584785</v>
      </c>
      <c r="G999">
        <f>_xlfn.XLOOKUP(A999,'BBG Data'!A:A,'BBG Data'!C:C)</f>
        <v>3368.39</v>
      </c>
      <c r="H999" s="2">
        <f t="shared" si="93"/>
        <v>7185456161.6939039</v>
      </c>
      <c r="I999" s="21">
        <v>64302555</v>
      </c>
      <c r="J999" s="2">
        <f>J998-$J$1*J998*_xlfn.XLOOKUP(A999,'BBG Data'!A:A,'BBG Data'!F:F)</f>
        <v>15099011833.381807</v>
      </c>
      <c r="K999" s="2">
        <f>K998-K998*L999/360*_xlfn.XLOOKUP(A999,'BBG Data'!A:A,'BBG Data'!J:J)</f>
        <v>1599984945.8972106</v>
      </c>
      <c r="L999" s="2">
        <v>90</v>
      </c>
      <c r="M999" s="2">
        <f>M998-M998*$M$1*_xlfn.XLOOKUP(A999,'BBG Data'!A:A,'BBG Data'!F:F)</f>
        <v>6289826413.6873684</v>
      </c>
      <c r="N999" s="2">
        <f>N998-N998*O999/360*_xlfn.XLOOKUP('Tether Assets'!A999,'BBG Data'!A:A,'BBG Data'!V:V)</f>
        <v>98275423212.587952</v>
      </c>
      <c r="O999">
        <v>90</v>
      </c>
      <c r="P999" s="2">
        <f>P998-P998*Q999/360*_xlfn.XLOOKUP(A999,'BBG Data'!A:A,'BBG Data'!AI:AI)</f>
        <v>62488423.177150324</v>
      </c>
      <c r="Q999" s="2">
        <v>270</v>
      </c>
      <c r="R999" s="21">
        <v>8825524405</v>
      </c>
      <c r="S999" s="2">
        <f>S998-S998*T999/360*_xlfn.XLOOKUP('Tether Assets'!A999,'BBG Data'!A:A,'BBG Data'!X:X)</f>
        <v>13985858.375798197</v>
      </c>
      <c r="T999" s="2">
        <v>120</v>
      </c>
      <c r="U999" s="21">
        <f t="shared" si="97"/>
        <v>4462144209</v>
      </c>
      <c r="V999" s="2">
        <f t="shared" si="94"/>
        <v>151102124920.04657</v>
      </c>
      <c r="W999" s="25">
        <f t="shared" si="95"/>
        <v>0.1003514305070511</v>
      </c>
      <c r="X999" s="2">
        <f t="shared" si="96"/>
        <v>0.65039074245043826</v>
      </c>
      <c r="Y999" s="13">
        <f>USDT_FinalReserves!G998/USDT_FinalReserves!$F998</f>
        <v>3.5570799677688114E-2</v>
      </c>
      <c r="Z999" s="2">
        <v>161665299488.30911</v>
      </c>
      <c r="AA999" s="2">
        <v>155914735505.37701</v>
      </c>
    </row>
    <row r="1000" spans="1:27" s="2" customFormat="1" x14ac:dyDescent="0.3">
      <c r="A1000" s="1">
        <v>45831</v>
      </c>
      <c r="B1000">
        <v>0</v>
      </c>
      <c r="C1000" s="20">
        <v>92646.189325788349</v>
      </c>
      <c r="D1000" s="20">
        <f>_xlfn.XLOOKUP(A1000,'BBG Data'!A:A,'BBG Data'!B:B)</f>
        <v>103802.81</v>
      </c>
      <c r="E1000" s="21">
        <f t="shared" si="92"/>
        <v>9616934787.808836</v>
      </c>
      <c r="F1000" s="21">
        <v>2133201.9634584785</v>
      </c>
      <c r="G1000">
        <f>_xlfn.XLOOKUP(A1000,'BBG Data'!A:A,'BBG Data'!C:C)</f>
        <v>3368.48</v>
      </c>
      <c r="H1000" s="2">
        <f t="shared" si="93"/>
        <v>7185648149.870616</v>
      </c>
      <c r="I1000" s="21">
        <v>64302555</v>
      </c>
      <c r="J1000" s="2">
        <f>J999-$J$1*J999*_xlfn.XLOOKUP(A1000,'BBG Data'!A:A,'BBG Data'!F:F)</f>
        <v>15099011833.381807</v>
      </c>
      <c r="K1000" s="2">
        <f>K999-K999*L1000/360*_xlfn.XLOOKUP(A1000,'BBG Data'!A:A,'BBG Data'!J:J)</f>
        <v>1601544931.2194602</v>
      </c>
      <c r="L1000" s="2">
        <v>90</v>
      </c>
      <c r="M1000" s="2">
        <f>M999-M999*$M$1*_xlfn.XLOOKUP(A1000,'BBG Data'!A:A,'BBG Data'!F:F)</f>
        <v>6289826413.6873684</v>
      </c>
      <c r="N1000" s="2">
        <f>N999-N999*O1000/360*_xlfn.XLOOKUP('Tether Assets'!A1000,'BBG Data'!A:A,'BBG Data'!V:V)</f>
        <v>99258177444.713837</v>
      </c>
      <c r="O1000">
        <v>90</v>
      </c>
      <c r="P1000" s="2">
        <f>P999-P999*Q1000/360*_xlfn.XLOOKUP(A1000,'BBG Data'!A:A,'BBG Data'!AI:AI)</f>
        <v>64105311.126859106</v>
      </c>
      <c r="Q1000" s="2">
        <v>270</v>
      </c>
      <c r="R1000" s="21">
        <v>8825524405</v>
      </c>
      <c r="S1000" s="2">
        <f>S999-S999*T1000/360*_xlfn.XLOOKUP('Tether Assets'!A1000,'BBG Data'!A:A,'BBG Data'!X:X)</f>
        <v>14142033.794327945</v>
      </c>
      <c r="T1000" s="2">
        <v>120</v>
      </c>
      <c r="U1000" s="21">
        <f t="shared" si="97"/>
        <v>4462144209</v>
      </c>
      <c r="V1000" s="2">
        <f t="shared" si="94"/>
        <v>152481362074.60312</v>
      </c>
      <c r="W1000" s="25">
        <f t="shared" si="95"/>
        <v>9.9443723364452868E-2</v>
      </c>
      <c r="X1000" s="2">
        <f t="shared" si="96"/>
        <v>0.65095285151080118</v>
      </c>
      <c r="Y1000" s="13">
        <f>USDT_FinalReserves!G999/USDT_FinalReserves!$F999</f>
        <v>4.6197129308224012E-2</v>
      </c>
      <c r="Z1000" s="2">
        <v>163370797771.94736</v>
      </c>
      <c r="AA1000" s="2">
        <v>155823535902.08899</v>
      </c>
    </row>
    <row r="1001" spans="1:27" s="2" customFormat="1" x14ac:dyDescent="0.3">
      <c r="A1001" s="1">
        <v>45832</v>
      </c>
      <c r="B1001">
        <v>0</v>
      </c>
      <c r="C1001" s="20">
        <v>92646.189325788349</v>
      </c>
      <c r="D1001" s="20">
        <f>_xlfn.XLOOKUP(A1001,'BBG Data'!A:A,'BBG Data'!B:B)</f>
        <v>106143.11</v>
      </c>
      <c r="E1001" s="21">
        <f t="shared" si="92"/>
        <v>9833754664.6879787</v>
      </c>
      <c r="F1001" s="21">
        <v>2133201.9634584785</v>
      </c>
      <c r="G1001">
        <f>_xlfn.XLOOKUP(A1001,'BBG Data'!A:A,'BBG Data'!C:C)</f>
        <v>3323.67</v>
      </c>
      <c r="H1001" s="2">
        <f t="shared" si="93"/>
        <v>7090059369.8880415</v>
      </c>
      <c r="I1001" s="21">
        <v>64302555</v>
      </c>
      <c r="J1001" s="2">
        <f>J1000-$J$1*J1000*_xlfn.XLOOKUP(A1001,'BBG Data'!A:A,'BBG Data'!F:F)</f>
        <v>15098592416.386436</v>
      </c>
      <c r="K1001" s="2">
        <f>K1000-K1000*L1001/360*_xlfn.XLOOKUP(A1001,'BBG Data'!A:A,'BBG Data'!J:J)</f>
        <v>1607482659.0519564</v>
      </c>
      <c r="L1001" s="2">
        <v>90</v>
      </c>
      <c r="M1001" s="2">
        <f>M1000-M1000*$M$1*_xlfn.XLOOKUP(A1001,'BBG Data'!A:A,'BBG Data'!F:F)</f>
        <v>6289476978.8866081</v>
      </c>
      <c r="N1001" s="2">
        <f>N1000-N1000*O1001/360*_xlfn.XLOOKUP('Tether Assets'!A1001,'BBG Data'!A:A,'BBG Data'!V:V)</f>
        <v>99109290178.546783</v>
      </c>
      <c r="O1001">
        <v>90</v>
      </c>
      <c r="P1001" s="2">
        <f>P1000-P1000*Q1001/360*_xlfn.XLOOKUP(A1001,'BBG Data'!A:A,'BBG Data'!AI:AI)</f>
        <v>64610140.451983094</v>
      </c>
      <c r="Q1001" s="2">
        <v>270</v>
      </c>
      <c r="R1001" s="21">
        <v>8825524405</v>
      </c>
      <c r="S1001" s="2">
        <f>S1000-S1000*T1001/360*_xlfn.XLOOKUP('Tether Assets'!A1001,'BBG Data'!A:A,'BBG Data'!X:X)</f>
        <v>14299481.770571465</v>
      </c>
      <c r="T1001" s="2">
        <v>120</v>
      </c>
      <c r="U1001" s="21">
        <f t="shared" si="97"/>
        <v>4462144209</v>
      </c>
      <c r="V1001" s="2">
        <f t="shared" si="94"/>
        <v>152459537058.67035</v>
      </c>
      <c r="W1001" s="25">
        <f t="shared" si="95"/>
        <v>9.9455208010708868E-2</v>
      </c>
      <c r="X1001" s="2">
        <f t="shared" si="96"/>
        <v>0.65006946820523914</v>
      </c>
      <c r="Y1001" s="13">
        <f>USDT_FinalReserves!G1000/USDT_FinalReserves!$F1000</f>
        <v>3.7353176247231404E-2</v>
      </c>
      <c r="Z1001" s="2">
        <v>162120316610.58618</v>
      </c>
      <c r="AA1001" s="2">
        <v>156064607850.974</v>
      </c>
    </row>
    <row r="1002" spans="1:27" s="2" customFormat="1" x14ac:dyDescent="0.3">
      <c r="A1002" s="1">
        <v>45833</v>
      </c>
      <c r="B1002">
        <v>0</v>
      </c>
      <c r="C1002" s="20">
        <v>92646.189325788349</v>
      </c>
      <c r="D1002" s="20">
        <f>_xlfn.XLOOKUP(A1002,'BBG Data'!A:A,'BBG Data'!B:B)</f>
        <v>107848.31</v>
      </c>
      <c r="E1002" s="21">
        <f t="shared" si="92"/>
        <v>9991734946.7263126</v>
      </c>
      <c r="F1002" s="21">
        <v>2133201.9634584785</v>
      </c>
      <c r="G1002">
        <f>_xlfn.XLOOKUP(A1002,'BBG Data'!A:A,'BBG Data'!C:C)</f>
        <v>3332.33</v>
      </c>
      <c r="H1002" s="2">
        <f t="shared" si="93"/>
        <v>7108532898.8915911</v>
      </c>
      <c r="I1002" s="21">
        <v>64302555</v>
      </c>
      <c r="J1002" s="2">
        <f>J1001-$J$1*J1001*_xlfn.XLOOKUP(A1002,'BBG Data'!A:A,'BBG Data'!F:F)</f>
        <v>15096075984.317039</v>
      </c>
      <c r="K1002" s="2">
        <f>K1001-K1001*L1002/360*_xlfn.XLOOKUP(A1002,'BBG Data'!A:A,'BBG Data'!J:J)</f>
        <v>1607542939.6516707</v>
      </c>
      <c r="L1002" s="2">
        <v>90</v>
      </c>
      <c r="M1002" s="2">
        <f>M1001-M1001*$M$1*_xlfn.XLOOKUP(A1002,'BBG Data'!A:A,'BBG Data'!F:F)</f>
        <v>6287380486.5603123</v>
      </c>
      <c r="N1002" s="2">
        <f>N1001-N1001*O1002/360*_xlfn.XLOOKUP('Tether Assets'!A1002,'BBG Data'!A:A,'BBG Data'!V:V)</f>
        <v>98539411760.020126</v>
      </c>
      <c r="O1002">
        <v>90</v>
      </c>
      <c r="P1002" s="2">
        <f>P1001-P1001*Q1002/360*_xlfn.XLOOKUP(A1002,'BBG Data'!A:A,'BBG Data'!AI:AI)</f>
        <v>65046258.900033996</v>
      </c>
      <c r="Q1002" s="2">
        <v>270</v>
      </c>
      <c r="R1002" s="21">
        <v>8825524405</v>
      </c>
      <c r="S1002" s="2">
        <f>S1001-S1001*T1002/360*_xlfn.XLOOKUP('Tether Assets'!A1002,'BBG Data'!A:A,'BBG Data'!X:X)</f>
        <v>14217498.075086856</v>
      </c>
      <c r="T1002" s="2">
        <v>120</v>
      </c>
      <c r="U1002" s="21">
        <f t="shared" si="97"/>
        <v>4462144209</v>
      </c>
      <c r="V1002" s="2">
        <f t="shared" si="94"/>
        <v>152061913942.14218</v>
      </c>
      <c r="W1002" s="25">
        <f t="shared" si="95"/>
        <v>9.9698722357824524E-2</v>
      </c>
      <c r="X1002" s="2">
        <f t="shared" si="96"/>
        <v>0.64802164595608891</v>
      </c>
      <c r="Y1002" s="13">
        <f>USDT_FinalReserves!G1001/USDT_FinalReserves!$F1001</f>
        <v>3.4974119942391961E-2</v>
      </c>
      <c r="Z1002" s="2">
        <v>162075896423.36237</v>
      </c>
      <c r="AA1002" s="2">
        <v>156407434582.08099</v>
      </c>
    </row>
    <row r="1003" spans="1:27" s="2" customFormat="1" x14ac:dyDescent="0.3">
      <c r="A1003" s="1">
        <v>45834</v>
      </c>
      <c r="B1003">
        <v>0</v>
      </c>
      <c r="C1003" s="20">
        <v>92646.189325788349</v>
      </c>
      <c r="D1003" s="20">
        <f>_xlfn.XLOOKUP(A1003,'BBG Data'!A:A,'BBG Data'!B:B)</f>
        <v>107811.61</v>
      </c>
      <c r="E1003" s="21">
        <f t="shared" si="92"/>
        <v>9988334831.5780563</v>
      </c>
      <c r="F1003" s="21">
        <v>2133201.9634584785</v>
      </c>
      <c r="G1003">
        <f>_xlfn.XLOOKUP(A1003,'BBG Data'!A:A,'BBG Data'!C:C)</f>
        <v>3327.92</v>
      </c>
      <c r="H1003" s="2">
        <f t="shared" si="93"/>
        <v>7099125478.2327394</v>
      </c>
      <c r="I1003" s="21">
        <v>64302555</v>
      </c>
      <c r="J1003" s="2">
        <f>J1002-$J$1*J1002*_xlfn.XLOOKUP(A1003,'BBG Data'!A:A,'BBG Data'!F:F)</f>
        <v>15094398642.541004</v>
      </c>
      <c r="K1003" s="2">
        <f>K1002-K1002*L1003/360*_xlfn.XLOOKUP(A1003,'BBG Data'!A:A,'BBG Data'!J:J)</f>
        <v>1610102951.783066</v>
      </c>
      <c r="L1003" s="2">
        <v>90</v>
      </c>
      <c r="M1003" s="2">
        <f>M1002-M1002*$M$1*_xlfn.XLOOKUP(A1003,'BBG Data'!A:A,'BBG Data'!F:F)</f>
        <v>6285983290.8966322</v>
      </c>
      <c r="N1003" s="2">
        <f>N1002-N1002*O1003/360*_xlfn.XLOOKUP('Tether Assets'!A1003,'BBG Data'!A:A,'BBG Data'!V:V)</f>
        <v>98046714701.220032</v>
      </c>
      <c r="O1003">
        <v>90</v>
      </c>
      <c r="P1003" s="2">
        <f>P1002-P1002*Q1003/360*_xlfn.XLOOKUP(A1003,'BBG Data'!A:A,'BBG Data'!AI:AI)</f>
        <v>65851206.353921905</v>
      </c>
      <c r="Q1003" s="2">
        <v>270</v>
      </c>
      <c r="R1003" s="21">
        <v>8825524405</v>
      </c>
      <c r="S1003" s="2">
        <f>S1002-S1002*T1003/360*_xlfn.XLOOKUP('Tether Assets'!A1003,'BBG Data'!A:A,'BBG Data'!X:X)</f>
        <v>14307068.3129599</v>
      </c>
      <c r="T1003" s="2">
        <v>120</v>
      </c>
      <c r="U1003" s="21">
        <f t="shared" si="97"/>
        <v>4462144209</v>
      </c>
      <c r="V1003" s="2">
        <f t="shared" si="94"/>
        <v>151556789339.91843</v>
      </c>
      <c r="W1003" s="25">
        <f t="shared" si="95"/>
        <v>0.10001994145931914</v>
      </c>
      <c r="X1003" s="2">
        <f t="shared" si="96"/>
        <v>0.64693053427858271</v>
      </c>
      <c r="Y1003" s="13">
        <f>USDT_FinalReserves!G1002/USDT_FinalReserves!$F1002</f>
        <v>3.4283009560997356E-2</v>
      </c>
      <c r="Z1003" s="2">
        <v>162332236929.13565</v>
      </c>
      <c r="AA1003" s="2">
        <v>156766999298.436</v>
      </c>
    </row>
    <row r="1004" spans="1:27" s="2" customFormat="1" x14ac:dyDescent="0.3">
      <c r="A1004" s="1">
        <v>45835</v>
      </c>
      <c r="B1004">
        <v>0</v>
      </c>
      <c r="C1004" s="20">
        <v>92646.189325788349</v>
      </c>
      <c r="D1004" s="20">
        <f>_xlfn.XLOOKUP(A1004,'BBG Data'!A:A,'BBG Data'!B:B)</f>
        <v>107169.81</v>
      </c>
      <c r="E1004" s="21">
        <f t="shared" si="92"/>
        <v>9928874507.2687645</v>
      </c>
      <c r="F1004" s="21">
        <v>2133201.9634584785</v>
      </c>
      <c r="G1004">
        <f>_xlfn.XLOOKUP(A1004,'BBG Data'!A:A,'BBG Data'!C:C)</f>
        <v>3274.33</v>
      </c>
      <c r="H1004" s="2">
        <f t="shared" si="93"/>
        <v>6984807185.0109997</v>
      </c>
      <c r="I1004" s="21">
        <v>64302555</v>
      </c>
      <c r="J1004" s="2">
        <f>J1003-$J$1*J1003*_xlfn.XLOOKUP(A1004,'BBG Data'!A:A,'BBG Data'!F:F)</f>
        <v>15094817931.392185</v>
      </c>
      <c r="K1004" s="2">
        <f>K1003-K1003*L1004/360*_xlfn.XLOOKUP(A1004,'BBG Data'!A:A,'BBG Data'!J:J)</f>
        <v>1612127656.2449331</v>
      </c>
      <c r="L1004" s="2">
        <v>90</v>
      </c>
      <c r="M1004" s="2">
        <f>M1003-M1003*$M$1*_xlfn.XLOOKUP(A1004,'BBG Data'!A:A,'BBG Data'!F:F)</f>
        <v>6286332512.1905708</v>
      </c>
      <c r="N1004" s="2">
        <f>N1003-N1003*O1004/360*_xlfn.XLOOKUP('Tether Assets'!A1004,'BBG Data'!A:A,'BBG Data'!V:V)</f>
        <v>98414389881.349594</v>
      </c>
      <c r="O1004">
        <v>90</v>
      </c>
      <c r="P1004" s="2">
        <f>P1003-P1003*Q1004/360*_xlfn.XLOOKUP(A1004,'BBG Data'!A:A,'BBG Data'!AI:AI)</f>
        <v>65554875.92532929</v>
      </c>
      <c r="Q1004" s="2">
        <v>270</v>
      </c>
      <c r="R1004" s="21">
        <v>8825524405</v>
      </c>
      <c r="S1004" s="2">
        <f>S1003-S1003*T1004/360*_xlfn.XLOOKUP('Tether Assets'!A1004,'BBG Data'!A:A,'BBG Data'!X:X)</f>
        <v>14204534.323383689</v>
      </c>
      <c r="T1004" s="2">
        <v>120</v>
      </c>
      <c r="U1004" s="21">
        <f t="shared" si="97"/>
        <v>4462144209</v>
      </c>
      <c r="V1004" s="2">
        <f t="shared" si="94"/>
        <v>151753080252.70575</v>
      </c>
      <c r="W1004" s="25">
        <f t="shared" si="95"/>
        <v>9.989332975085953E-2</v>
      </c>
      <c r="X1004" s="2">
        <f t="shared" si="96"/>
        <v>0.64851658837807924</v>
      </c>
      <c r="Y1004" s="13">
        <f>USDT_FinalReserves!G1003/USDT_FinalReserves!$F1003</f>
        <v>3.873595683101335E-2</v>
      </c>
      <c r="Z1004" s="2">
        <v>163609286874.58792</v>
      </c>
      <c r="AA1004" s="2">
        <v>157271724601.061</v>
      </c>
    </row>
    <row r="1005" spans="1:27" s="2" customFormat="1" x14ac:dyDescent="0.3">
      <c r="A1005" s="1">
        <v>45836</v>
      </c>
      <c r="B1005">
        <v>0</v>
      </c>
      <c r="C1005" s="20">
        <v>92646.189325788349</v>
      </c>
      <c r="D1005" s="20">
        <f>_xlfn.XLOOKUP(A1005,'BBG Data'!A:A,'BBG Data'!B:B)</f>
        <v>107223.11</v>
      </c>
      <c r="E1005" s="21">
        <f t="shared" si="92"/>
        <v>9933812549.1598301</v>
      </c>
      <c r="F1005" s="21">
        <v>2133201.9634584785</v>
      </c>
      <c r="G1005">
        <f>_xlfn.XLOOKUP(A1005,'BBG Data'!A:A,'BBG Data'!C:C)</f>
        <v>3274.33</v>
      </c>
      <c r="H1005" s="2">
        <f t="shared" si="93"/>
        <v>6984807185.0109997</v>
      </c>
      <c r="I1005" s="21">
        <v>64302555</v>
      </c>
      <c r="J1005" s="2">
        <f>J1004-$J$1*J1004*_xlfn.XLOOKUP(A1005,'BBG Data'!A:A,'BBG Data'!F:F)</f>
        <v>15094817931.392185</v>
      </c>
      <c r="K1005" s="2">
        <f>K1004-K1004*L1005/360*_xlfn.XLOOKUP(A1005,'BBG Data'!A:A,'BBG Data'!J:J)</f>
        <v>1612127656.2449331</v>
      </c>
      <c r="L1005" s="2">
        <v>90</v>
      </c>
      <c r="M1005" s="2">
        <f>M1004-M1004*$M$1*_xlfn.XLOOKUP(A1005,'BBG Data'!A:A,'BBG Data'!F:F)</f>
        <v>6286332512.1905708</v>
      </c>
      <c r="N1005" s="2">
        <f>N1004-N1004*O1005/360*_xlfn.XLOOKUP('Tether Assets'!A1005,'BBG Data'!A:A,'BBG Data'!V:V)</f>
        <v>98414389881.349594</v>
      </c>
      <c r="O1005">
        <v>90</v>
      </c>
      <c r="P1005" s="2">
        <f>P1004-P1004*Q1005/360*_xlfn.XLOOKUP(A1005,'BBG Data'!A:A,'BBG Data'!AI:AI)</f>
        <v>65554875.92532929</v>
      </c>
      <c r="Q1005" s="2">
        <v>270</v>
      </c>
      <c r="R1005" s="21">
        <v>8825524405</v>
      </c>
      <c r="S1005" s="2">
        <f>S1004-S1004*T1005/360*_xlfn.XLOOKUP('Tether Assets'!A1005,'BBG Data'!A:A,'BBG Data'!X:X)</f>
        <v>14204534.323383689</v>
      </c>
      <c r="T1005" s="2">
        <v>120</v>
      </c>
      <c r="U1005" s="21">
        <f t="shared" si="97"/>
        <v>4462144209</v>
      </c>
      <c r="V1005" s="2">
        <f t="shared" si="94"/>
        <v>151758018294.5968</v>
      </c>
      <c r="W1005" s="25">
        <f t="shared" si="95"/>
        <v>9.989007932987691E-2</v>
      </c>
      <c r="X1005" s="2">
        <f t="shared" si="96"/>
        <v>0.64849548634922805</v>
      </c>
      <c r="Y1005" s="13">
        <f>USDT_FinalReserves!G1004/USDT_FinalReserves!$F1004</f>
        <v>3.7522281154685241E-2</v>
      </c>
      <c r="Z1005" s="2">
        <v>163674946277.03491</v>
      </c>
      <c r="AA1005" s="2">
        <v>157533488924.85001</v>
      </c>
    </row>
    <row r="1006" spans="1:27" s="2" customFormat="1" x14ac:dyDescent="0.3">
      <c r="A1006" s="1">
        <v>45837</v>
      </c>
      <c r="B1006">
        <v>0</v>
      </c>
      <c r="C1006" s="20">
        <v>92646.189325788349</v>
      </c>
      <c r="D1006" s="20">
        <f>_xlfn.XLOOKUP(A1006,'BBG Data'!A:A,'BBG Data'!B:B)</f>
        <v>107411.31</v>
      </c>
      <c r="E1006" s="21">
        <f t="shared" si="92"/>
        <v>9951248561.9909439</v>
      </c>
      <c r="F1006" s="21">
        <v>2133201.9634584785</v>
      </c>
      <c r="G1006">
        <f>_xlfn.XLOOKUP(A1006,'BBG Data'!A:A,'BBG Data'!C:C)</f>
        <v>3274.33</v>
      </c>
      <c r="H1006" s="2">
        <f t="shared" si="93"/>
        <v>6984807185.0109997</v>
      </c>
      <c r="I1006" s="21">
        <v>64302555</v>
      </c>
      <c r="J1006" s="2">
        <f>J1005-$J$1*J1005*_xlfn.XLOOKUP(A1006,'BBG Data'!A:A,'BBG Data'!F:F)</f>
        <v>15094817931.392185</v>
      </c>
      <c r="K1006" s="2">
        <f>K1005-K1005*L1006/360*_xlfn.XLOOKUP(A1006,'BBG Data'!A:A,'BBG Data'!J:J)</f>
        <v>1612127656.2449331</v>
      </c>
      <c r="L1006" s="2">
        <v>90</v>
      </c>
      <c r="M1006" s="2">
        <f>M1005-M1005*$M$1*_xlfn.XLOOKUP(A1006,'BBG Data'!A:A,'BBG Data'!F:F)</f>
        <v>6286332512.1905708</v>
      </c>
      <c r="N1006" s="2">
        <f>N1005-N1005*O1006/360*_xlfn.XLOOKUP('Tether Assets'!A1006,'BBG Data'!A:A,'BBG Data'!V:V)</f>
        <v>98414389881.349594</v>
      </c>
      <c r="O1006">
        <v>90</v>
      </c>
      <c r="P1006" s="2">
        <f>P1005-P1005*Q1006/360*_xlfn.XLOOKUP(A1006,'BBG Data'!A:A,'BBG Data'!AI:AI)</f>
        <v>65554875.92532929</v>
      </c>
      <c r="Q1006" s="2">
        <v>270</v>
      </c>
      <c r="R1006" s="21">
        <v>8825524405</v>
      </c>
      <c r="S1006" s="2">
        <f>S1005-S1005*T1006/360*_xlfn.XLOOKUP('Tether Assets'!A1006,'BBG Data'!A:A,'BBG Data'!X:X)</f>
        <v>14204534.323383689</v>
      </c>
      <c r="T1006" s="2">
        <v>120</v>
      </c>
      <c r="U1006" s="21">
        <f t="shared" si="97"/>
        <v>4462144209</v>
      </c>
      <c r="V1006" s="2">
        <f t="shared" si="94"/>
        <v>151775454307.42792</v>
      </c>
      <c r="W1006" s="25">
        <f t="shared" si="95"/>
        <v>9.9878603925551188E-2</v>
      </c>
      <c r="X1006" s="2">
        <f t="shared" si="96"/>
        <v>0.64842098697992945</v>
      </c>
      <c r="Y1006" s="13">
        <f>USDT_FinalReserves!G1005/USDT_FinalReserves!$F1005</f>
        <v>3.7601535497628527E-2</v>
      </c>
      <c r="Z1006" s="2">
        <v>163689205954.51639</v>
      </c>
      <c r="AA1006" s="2">
        <v>157534240466.23901</v>
      </c>
    </row>
    <row r="1007" spans="1:27" s="2" customFormat="1" x14ac:dyDescent="0.3">
      <c r="A1007" s="18">
        <v>45838</v>
      </c>
      <c r="B1007">
        <v>0</v>
      </c>
      <c r="C1007" s="20">
        <v>83254.148927638947</v>
      </c>
      <c r="D1007" s="20">
        <f>_xlfn.XLOOKUP(A1007,'BBG Data'!A:A,'BBG Data'!B:B)</f>
        <v>107606.61</v>
      </c>
      <c r="E1007" s="21">
        <f t="shared" si="92"/>
        <v>8958696734.5383625</v>
      </c>
      <c r="F1007" s="21">
        <v>2641552.3483715495</v>
      </c>
      <c r="G1007">
        <f>_xlfn.XLOOKUP(A1007,'BBG Data'!A:A,'BBG Data'!C:C)</f>
        <v>3303.14</v>
      </c>
      <c r="H1007" s="2">
        <f t="shared" si="93"/>
        <v>8725417224</v>
      </c>
      <c r="I1007" s="21">
        <v>32430726</v>
      </c>
      <c r="J1007" s="2">
        <f>16341965339</f>
        <v>16341965339</v>
      </c>
      <c r="K1007" s="2">
        <v>1666870344</v>
      </c>
      <c r="L1007" s="2">
        <v>90</v>
      </c>
      <c r="M1007" s="2">
        <v>6345999587</v>
      </c>
      <c r="N1007" s="2">
        <v>105518993610</v>
      </c>
      <c r="O1007">
        <v>90</v>
      </c>
      <c r="P1007" s="2">
        <v>48169774</v>
      </c>
      <c r="Q1007" s="2">
        <v>360</v>
      </c>
      <c r="R1007" s="21">
        <v>10137145089</v>
      </c>
      <c r="S1007" s="2">
        <v>14605090</v>
      </c>
      <c r="T1007" s="2">
        <v>120</v>
      </c>
      <c r="U1007" s="21">
        <f>4815162084</f>
        <v>4815162084</v>
      </c>
      <c r="V1007" s="2">
        <f t="shared" si="94"/>
        <v>162605455601.53836</v>
      </c>
      <c r="W1007" s="25">
        <f t="shared" si="95"/>
        <v>0.10070016411457407</v>
      </c>
      <c r="X1007" s="2">
        <f t="shared" si="96"/>
        <v>0.64892652721672717</v>
      </c>
      <c r="Y1007" s="13">
        <f>USDT_FinalReserves!G1006/USDT_FinalReserves!$F1006</f>
        <v>3.3674797295641594E-2</v>
      </c>
      <c r="Z1007" s="2">
        <v>163088160126.78772</v>
      </c>
      <c r="AA1007" s="2">
        <v>157596199393.19901</v>
      </c>
    </row>
    <row r="1008" spans="1:27" s="2" customFormat="1" x14ac:dyDescent="0.3">
      <c r="A1008" s="1">
        <v>45839</v>
      </c>
      <c r="B1008">
        <v>0</v>
      </c>
      <c r="C1008" s="20">
        <v>83254.148927638947</v>
      </c>
      <c r="D1008" s="20">
        <f>_xlfn.XLOOKUP(A1008,'BBG Data'!A:A,'BBG Data'!B:B)</f>
        <v>105949.31</v>
      </c>
      <c r="E1008" s="21">
        <f t="shared" si="92"/>
        <v>8820719633.520586</v>
      </c>
      <c r="F1008" s="21">
        <v>2641552.3483715495</v>
      </c>
      <c r="G1008">
        <f>_xlfn.XLOOKUP(A1008,'BBG Data'!A:A,'BBG Data'!C:C)</f>
        <v>3338.84</v>
      </c>
      <c r="H1008" s="2">
        <f t="shared" si="93"/>
        <v>8819720642.8368645</v>
      </c>
      <c r="I1008" s="21">
        <v>32430726</v>
      </c>
      <c r="J1008" s="2">
        <f>J1007-$J$1*J1007*_xlfn.XLOOKUP(A1008,'BBG Data'!A:A,'BBG Data'!F:F)</f>
        <v>16342419282.481638</v>
      </c>
      <c r="K1008" s="2">
        <f>K1007-K1007*L1008/360*_xlfn.XLOOKUP(A1008,'BBG Data'!A:A,'BBG Data'!J:J)</f>
        <v>1664378372.8357201</v>
      </c>
      <c r="L1008" s="2">
        <v>90</v>
      </c>
      <c r="M1008" s="2">
        <f>M1007-M1007*$M$1*_xlfn.XLOOKUP(A1008,'BBG Data'!A:A,'BBG Data'!F:F)</f>
        <v>6346352142.5326109</v>
      </c>
      <c r="N1008" s="2">
        <f>N1007-N1007*O1008/360*_xlfn.XLOOKUP('Tether Assets'!A1008,'BBG Data'!A:A,'BBG Data'!V:V)</f>
        <v>104727601157.92499</v>
      </c>
      <c r="O1008">
        <v>90</v>
      </c>
      <c r="P1008" s="2">
        <f>P1007-P1007*Q1008/360*_xlfn.XLOOKUP(A1008,'BBG Data'!A:A,'BBG Data'!AF:AF)</f>
        <v>46869190.101999991</v>
      </c>
      <c r="Q1008" s="2">
        <v>360</v>
      </c>
      <c r="R1008" s="21">
        <v>10137145089</v>
      </c>
      <c r="S1008" s="2">
        <f>S1007-S1007*T1008/360*_xlfn.XLOOKUP('Tether Assets'!A1008,'BBG Data'!A:A,'BBG Data'!X:X)</f>
        <v>14686878.503999999</v>
      </c>
      <c r="T1008" s="2">
        <v>120</v>
      </c>
      <c r="U1008" s="21">
        <f t="shared" ref="U1008:U1071" si="98">4815162084</f>
        <v>4815162084</v>
      </c>
      <c r="V1008" s="2">
        <f t="shared" si="94"/>
        <v>161767485199.7384</v>
      </c>
      <c r="W1008" s="25">
        <f t="shared" si="95"/>
        <v>0.1012246063432537</v>
      </c>
      <c r="X1008" s="2">
        <f t="shared" si="96"/>
        <v>0.64739586591591736</v>
      </c>
      <c r="Y1008" s="13">
        <f>USDT_FinalReserves!G1007/USDT_FinalReserves!$F1007</f>
        <v>2.8669144167141818E-2</v>
      </c>
      <c r="Z1008" s="2">
        <v>162380770489.62976</v>
      </c>
      <c r="AA1008" s="2">
        <v>157725452770.491</v>
      </c>
    </row>
    <row r="1009" spans="1:27" s="2" customFormat="1" x14ac:dyDescent="0.3">
      <c r="A1009" s="1">
        <v>45840</v>
      </c>
      <c r="B1009">
        <v>0</v>
      </c>
      <c r="C1009" s="20">
        <v>83254.148927638947</v>
      </c>
      <c r="D1009" s="20">
        <f>_xlfn.XLOOKUP(A1009,'BBG Data'!A:A,'BBG Data'!B:B)</f>
        <v>109213.41</v>
      </c>
      <c r="E1009" s="21">
        <f t="shared" si="92"/>
        <v>9092469501.0352936</v>
      </c>
      <c r="F1009" s="21">
        <v>2641552.3483715495</v>
      </c>
      <c r="G1009">
        <f>_xlfn.XLOOKUP(A1009,'BBG Data'!A:A,'BBG Data'!C:C)</f>
        <v>3357.45</v>
      </c>
      <c r="H1009" s="2">
        <f t="shared" si="93"/>
        <v>8868879932.0400581</v>
      </c>
      <c r="I1009" s="21">
        <v>32430726</v>
      </c>
      <c r="J1009" s="2">
        <f>J1008-$J$1*J1008*_xlfn.XLOOKUP(A1009,'BBG Data'!A:A,'BBG Data'!F:F)</f>
        <v>16344235106.846357</v>
      </c>
      <c r="K1009" s="2">
        <f>K1008-K1008*L1009/360*_xlfn.XLOOKUP(A1009,'BBG Data'!A:A,'BBG Data'!J:J)</f>
        <v>1669608681.8723564</v>
      </c>
      <c r="L1009" s="2">
        <v>90</v>
      </c>
      <c r="M1009" s="2">
        <f>M1008-M1008*$M$1*_xlfn.XLOOKUP(A1009,'BBG Data'!A:A,'BBG Data'!F:F)</f>
        <v>6347762443.008729</v>
      </c>
      <c r="N1009" s="2">
        <f>N1008-N1008*O1009/360*_xlfn.XLOOKUP('Tether Assets'!A1009,'BBG Data'!A:A,'BBG Data'!V:V)</f>
        <v>104570509756.18811</v>
      </c>
      <c r="O1009">
        <v>90</v>
      </c>
      <c r="P1009" s="2">
        <f>P1008-P1008*Q1009/360*_xlfn.XLOOKUP(A1009,'BBG Data'!A:A,'BBG Data'!AF:AF)</f>
        <v>47009797.672305994</v>
      </c>
      <c r="Q1009" s="2">
        <v>360</v>
      </c>
      <c r="R1009" s="21">
        <v>10137145089</v>
      </c>
      <c r="S1009" s="2">
        <f>S1008-S1008*T1009/360*_xlfn.XLOOKUP('Tether Assets'!A1009,'BBG Data'!A:A,'BBG Data'!X:X)</f>
        <v>14699117.569419997</v>
      </c>
      <c r="T1009" s="2">
        <v>120</v>
      </c>
      <c r="U1009" s="21">
        <f t="shared" si="98"/>
        <v>4815162084</v>
      </c>
      <c r="V1009" s="2">
        <f t="shared" si="94"/>
        <v>161939912235.23267</v>
      </c>
      <c r="W1009" s="25">
        <f t="shared" si="95"/>
        <v>0.10112803944871687</v>
      </c>
      <c r="X1009" s="2">
        <f t="shared" si="96"/>
        <v>0.64573648529764416</v>
      </c>
      <c r="Y1009" s="13">
        <f>USDT_FinalReserves!G1008/USDT_FinalReserves!$F1008</f>
        <v>3.4703701089189763E-2</v>
      </c>
      <c r="Z1009" s="2">
        <v>163398825415.91873</v>
      </c>
      <c r="AA1009" s="2">
        <v>157728281420.35999</v>
      </c>
    </row>
    <row r="1010" spans="1:27" s="2" customFormat="1" x14ac:dyDescent="0.3">
      <c r="A1010" s="1">
        <v>45841</v>
      </c>
      <c r="B1010">
        <v>0</v>
      </c>
      <c r="C1010" s="20">
        <v>83254.148927638947</v>
      </c>
      <c r="D1010" s="20">
        <f>_xlfn.XLOOKUP(A1010,'BBG Data'!A:A,'BBG Data'!B:B)</f>
        <v>109985.51</v>
      </c>
      <c r="E1010" s="21">
        <f t="shared" si="92"/>
        <v>9156750029.4223232</v>
      </c>
      <c r="F1010" s="21">
        <v>2641552.3483715495</v>
      </c>
      <c r="G1010">
        <f>_xlfn.XLOOKUP(A1010,'BBG Data'!A:A,'BBG Data'!C:C)</f>
        <v>3326.12</v>
      </c>
      <c r="H1010" s="2">
        <f t="shared" si="93"/>
        <v>8786120096.9655781</v>
      </c>
      <c r="I1010" s="21">
        <v>32430726</v>
      </c>
      <c r="J1010" s="2">
        <f>J1009-$J$1*J1009*_xlfn.XLOOKUP(A1010,'BBG Data'!A:A,'BBG Data'!F:F)</f>
        <v>16346505139.500086</v>
      </c>
      <c r="K1010" s="2">
        <f>K1009-K1009*L1010/360*_xlfn.XLOOKUP(A1010,'BBG Data'!A:A,'BBG Data'!J:J)</f>
        <v>1672588933.3694985</v>
      </c>
      <c r="L1010" s="2">
        <v>90</v>
      </c>
      <c r="M1010" s="2">
        <f>M1009-M1009*$M$1*_xlfn.XLOOKUP(A1010,'BBG Data'!A:A,'BBG Data'!F:F)</f>
        <v>6349525710.3540096</v>
      </c>
      <c r="N1010" s="2">
        <f>N1009-N1009*O1010/360*_xlfn.XLOOKUP('Tether Assets'!A1010,'BBG Data'!A:A,'BBG Data'!V:V)</f>
        <v>103995371952.52907</v>
      </c>
      <c r="O1010">
        <v>90</v>
      </c>
      <c r="P1010" s="2">
        <f>P1009-P1009*Q1010/360*_xlfn.XLOOKUP(A1010,'BBG Data'!A:A,'BBG Data'!AF:AF)</f>
        <v>43202004.060849212</v>
      </c>
      <c r="Q1010" s="2">
        <v>360</v>
      </c>
      <c r="R1010" s="21">
        <v>10137145089</v>
      </c>
      <c r="S1010" s="2">
        <f>S1009-S1009*T1010/360*_xlfn.XLOOKUP('Tether Assets'!A1010,'BBG Data'!A:A,'BBG Data'!X:X)</f>
        <v>14454132.276596332</v>
      </c>
      <c r="T1010" s="2">
        <v>120</v>
      </c>
      <c r="U1010" s="21">
        <f t="shared" si="98"/>
        <v>4815162084</v>
      </c>
      <c r="V1010" s="2">
        <f t="shared" si="94"/>
        <v>161349255897.478</v>
      </c>
      <c r="W1010" s="25">
        <f t="shared" si="95"/>
        <v>0.10151231113149559</v>
      </c>
      <c r="X1010" s="2">
        <f t="shared" si="96"/>
        <v>0.64453580138360334</v>
      </c>
      <c r="Y1010" s="13">
        <f>USDT_FinalReserves!G1009/USDT_FinalReserves!$F1009</f>
        <v>3.0137339982097729E-2</v>
      </c>
      <c r="Z1010" s="2">
        <v>162785470560.58511</v>
      </c>
      <c r="AA1010" s="2">
        <v>157879549490.155</v>
      </c>
    </row>
    <row r="1011" spans="1:27" s="2" customFormat="1" x14ac:dyDescent="0.3">
      <c r="A1011" s="1">
        <v>45842</v>
      </c>
      <c r="B1011">
        <v>0</v>
      </c>
      <c r="C1011" s="20">
        <v>83254.148927638947</v>
      </c>
      <c r="D1011" s="20">
        <f>_xlfn.XLOOKUP(A1011,'BBG Data'!A:A,'BBG Data'!B:B)</f>
        <v>107741.81</v>
      </c>
      <c r="E1011" s="21">
        <f t="shared" si="92"/>
        <v>8969952695.4733791</v>
      </c>
      <c r="F1011" s="21">
        <v>2641552.3483715495</v>
      </c>
      <c r="G1011">
        <f>_xlfn.XLOOKUP(A1011,'BBG Data'!A:A,'BBG Data'!C:C)</f>
        <v>3337.15</v>
      </c>
      <c r="H1011" s="2">
        <f t="shared" si="93"/>
        <v>8815256419.3681164</v>
      </c>
      <c r="I1011" s="21">
        <v>32430726</v>
      </c>
      <c r="J1011" s="2">
        <f>J1010-$J$1*J1010*_xlfn.XLOOKUP(A1011,'BBG Data'!A:A,'BBG Data'!F:F)</f>
        <v>16346505139.500086</v>
      </c>
      <c r="K1011" s="2">
        <f>K1010-K1010*L1011/360*_xlfn.XLOOKUP(A1011,'BBG Data'!A:A,'BBG Data'!J:J)</f>
        <v>1672588933.3694985</v>
      </c>
      <c r="L1011" s="2">
        <v>90</v>
      </c>
      <c r="M1011" s="2">
        <f>M1010-M1010*$M$1*_xlfn.XLOOKUP(A1011,'BBG Data'!A:A,'BBG Data'!F:F)</f>
        <v>6349525710.3540096</v>
      </c>
      <c r="N1011" s="2">
        <f>N1010-N1010*O1011/360*_xlfn.XLOOKUP('Tether Assets'!A1011,'BBG Data'!A:A,'BBG Data'!V:V)</f>
        <v>103995371952.52907</v>
      </c>
      <c r="O1011">
        <v>90</v>
      </c>
      <c r="P1011" s="2">
        <f>P1010-P1010*Q1011/360*_xlfn.XLOOKUP(A1011,'BBG Data'!A:A,'BBG Data'!AF:AF)</f>
        <v>43202004.060849212</v>
      </c>
      <c r="Q1011" s="2">
        <v>360</v>
      </c>
      <c r="R1011" s="21">
        <v>10137145089</v>
      </c>
      <c r="S1011" s="2">
        <f>S1010-S1010*T1011/360*_xlfn.XLOOKUP('Tether Assets'!A1011,'BBG Data'!A:A,'BBG Data'!X:X)</f>
        <v>14454132.276596332</v>
      </c>
      <c r="T1011" s="2">
        <v>120</v>
      </c>
      <c r="U1011" s="21">
        <f t="shared" si="98"/>
        <v>4815162084</v>
      </c>
      <c r="V1011" s="2">
        <f t="shared" si="94"/>
        <v>161191594885.93158</v>
      </c>
      <c r="W1011" s="25">
        <f t="shared" si="95"/>
        <v>0.10161160001606015</v>
      </c>
      <c r="X1011" s="2">
        <f t="shared" si="96"/>
        <v>0.64516621990198786</v>
      </c>
      <c r="Y1011" s="13">
        <f>USDT_FinalReserves!G1010/USDT_FinalReserves!$F1010</f>
        <v>3.2729637536852756E-2</v>
      </c>
      <c r="Z1011" s="2">
        <v>163669439613.3425</v>
      </c>
      <c r="AA1011" s="2">
        <v>158312598178.93799</v>
      </c>
    </row>
    <row r="1012" spans="1:27" s="2" customFormat="1" x14ac:dyDescent="0.3">
      <c r="A1012" s="1">
        <v>45843</v>
      </c>
      <c r="B1012">
        <v>0</v>
      </c>
      <c r="C1012" s="20">
        <v>83254.148927638947</v>
      </c>
      <c r="D1012" s="20">
        <f>_xlfn.XLOOKUP(A1012,'BBG Data'!A:A,'BBG Data'!B:B)</f>
        <v>108137.41</v>
      </c>
      <c r="E1012" s="21">
        <f t="shared" si="92"/>
        <v>9002888036.7891541</v>
      </c>
      <c r="F1012" s="21">
        <v>2641552.3483715495</v>
      </c>
      <c r="G1012">
        <f>_xlfn.XLOOKUP(A1012,'BBG Data'!A:A,'BBG Data'!C:C)</f>
        <v>3337.15</v>
      </c>
      <c r="H1012" s="2">
        <f t="shared" si="93"/>
        <v>8815256419.3681164</v>
      </c>
      <c r="I1012" s="21">
        <v>32430726</v>
      </c>
      <c r="J1012" s="2">
        <f>J1011-$J$1*J1011*_xlfn.XLOOKUP(A1012,'BBG Data'!A:A,'BBG Data'!F:F)</f>
        <v>16346505139.500086</v>
      </c>
      <c r="K1012" s="2">
        <f>K1011-K1011*L1012/360*_xlfn.XLOOKUP(A1012,'BBG Data'!A:A,'BBG Data'!J:J)</f>
        <v>1672588933.3694985</v>
      </c>
      <c r="L1012" s="2">
        <v>90</v>
      </c>
      <c r="M1012" s="2">
        <f>M1011-M1011*$M$1*_xlfn.XLOOKUP(A1012,'BBG Data'!A:A,'BBG Data'!F:F)</f>
        <v>6349525710.3540096</v>
      </c>
      <c r="N1012" s="2">
        <f>N1011-N1011*O1012/360*_xlfn.XLOOKUP('Tether Assets'!A1012,'BBG Data'!A:A,'BBG Data'!V:V)</f>
        <v>103995371952.52907</v>
      </c>
      <c r="O1012">
        <v>90</v>
      </c>
      <c r="P1012" s="2">
        <f>P1011-P1011*Q1012/360*_xlfn.XLOOKUP(A1012,'BBG Data'!A:A,'BBG Data'!AF:AF)</f>
        <v>43202004.060849212</v>
      </c>
      <c r="Q1012" s="2">
        <v>360</v>
      </c>
      <c r="R1012" s="21">
        <v>10137145089</v>
      </c>
      <c r="S1012" s="2">
        <f>S1011-S1011*T1012/360*_xlfn.XLOOKUP('Tether Assets'!A1012,'BBG Data'!A:A,'BBG Data'!X:X)</f>
        <v>14454132.276596332</v>
      </c>
      <c r="T1012" s="2">
        <v>120</v>
      </c>
      <c r="U1012" s="21">
        <f t="shared" si="98"/>
        <v>4815162084</v>
      </c>
      <c r="V1012" s="2">
        <f t="shared" si="94"/>
        <v>161224530227.24734</v>
      </c>
      <c r="W1012" s="25">
        <f t="shared" si="95"/>
        <v>0.1015908425499137</v>
      </c>
      <c r="X1012" s="2">
        <f t="shared" si="96"/>
        <v>0.64503442376880682</v>
      </c>
      <c r="Y1012" s="13">
        <f>USDT_FinalReserves!G1011/USDT_FinalReserves!$F1011</f>
        <v>3.3872200571236508E-2</v>
      </c>
      <c r="Z1012" s="2">
        <v>164011992622.08545</v>
      </c>
      <c r="AA1012" s="2">
        <v>158456545511.90201</v>
      </c>
    </row>
    <row r="1013" spans="1:27" s="2" customFormat="1" x14ac:dyDescent="0.3">
      <c r="A1013" s="1">
        <v>45844</v>
      </c>
      <c r="B1013">
        <v>0</v>
      </c>
      <c r="C1013" s="20">
        <v>83254.148927638947</v>
      </c>
      <c r="D1013" s="20">
        <f>_xlfn.XLOOKUP(A1013,'BBG Data'!A:A,'BBG Data'!B:B)</f>
        <v>108708.81</v>
      </c>
      <c r="E1013" s="21">
        <f t="shared" si="92"/>
        <v>9050459457.4864063</v>
      </c>
      <c r="F1013" s="21">
        <v>2641552.3483715495</v>
      </c>
      <c r="G1013">
        <f>_xlfn.XLOOKUP(A1013,'BBG Data'!A:A,'BBG Data'!C:C)</f>
        <v>3337.15</v>
      </c>
      <c r="H1013" s="2">
        <f t="shared" si="93"/>
        <v>8815256419.3681164</v>
      </c>
      <c r="I1013" s="21">
        <v>32430726</v>
      </c>
      <c r="J1013" s="2">
        <f>J1012-$J$1*J1012*_xlfn.XLOOKUP(A1013,'BBG Data'!A:A,'BBG Data'!F:F)</f>
        <v>16346505139.500086</v>
      </c>
      <c r="K1013" s="2">
        <f>K1012-K1012*L1013/360*_xlfn.XLOOKUP(A1013,'BBG Data'!A:A,'BBG Data'!J:J)</f>
        <v>1672588933.3694985</v>
      </c>
      <c r="L1013" s="2">
        <v>90</v>
      </c>
      <c r="M1013" s="2">
        <f>M1012-M1012*$M$1*_xlfn.XLOOKUP(A1013,'BBG Data'!A:A,'BBG Data'!F:F)</f>
        <v>6349525710.3540096</v>
      </c>
      <c r="N1013" s="2">
        <f>N1012-N1012*O1013/360*_xlfn.XLOOKUP('Tether Assets'!A1013,'BBG Data'!A:A,'BBG Data'!V:V)</f>
        <v>103995371952.52907</v>
      </c>
      <c r="O1013">
        <v>90</v>
      </c>
      <c r="P1013" s="2">
        <f>P1012-P1012*Q1013/360*_xlfn.XLOOKUP(A1013,'BBG Data'!A:A,'BBG Data'!AF:AF)</f>
        <v>43202004.060849212</v>
      </c>
      <c r="Q1013" s="2">
        <v>360</v>
      </c>
      <c r="R1013" s="21">
        <v>10137145089</v>
      </c>
      <c r="S1013" s="2">
        <f>S1012-S1012*T1013/360*_xlfn.XLOOKUP('Tether Assets'!A1013,'BBG Data'!A:A,'BBG Data'!X:X)</f>
        <v>14454132.276596332</v>
      </c>
      <c r="T1013" s="2">
        <v>120</v>
      </c>
      <c r="U1013" s="21">
        <f t="shared" si="98"/>
        <v>4815162084</v>
      </c>
      <c r="V1013" s="2">
        <f t="shared" si="94"/>
        <v>161272101647.94461</v>
      </c>
      <c r="W1013" s="25">
        <f t="shared" si="95"/>
        <v>0.1015608756761609</v>
      </c>
      <c r="X1013" s="2">
        <f t="shared" si="96"/>
        <v>0.64484415400966211</v>
      </c>
      <c r="Y1013" s="13">
        <f>USDT_FinalReserves!G1012/USDT_FinalReserves!$F1012</f>
        <v>3.3959840165911484E-2</v>
      </c>
      <c r="Z1013" s="2">
        <v>164197232289.67853</v>
      </c>
      <c r="AA1013" s="2">
        <v>158621120525.436</v>
      </c>
    </row>
    <row r="1014" spans="1:27" s="2" customFormat="1" x14ac:dyDescent="0.3">
      <c r="A1014" s="1">
        <v>45845</v>
      </c>
      <c r="B1014">
        <v>0</v>
      </c>
      <c r="C1014" s="20">
        <v>83254.148927638947</v>
      </c>
      <c r="D1014" s="20">
        <f>_xlfn.XLOOKUP(A1014,'BBG Data'!A:A,'BBG Data'!B:B)</f>
        <v>107900.91</v>
      </c>
      <c r="E1014" s="21">
        <f t="shared" si="92"/>
        <v>8983198430.5677662</v>
      </c>
      <c r="F1014" s="21">
        <v>2641552.3483715495</v>
      </c>
      <c r="G1014">
        <f>_xlfn.XLOOKUP(A1014,'BBG Data'!A:A,'BBG Data'!C:C)</f>
        <v>3336.5</v>
      </c>
      <c r="H1014" s="2">
        <f t="shared" si="93"/>
        <v>8813539410.3416748</v>
      </c>
      <c r="I1014" s="21">
        <v>32430726</v>
      </c>
      <c r="J1014" s="2">
        <f>J1013-$J$1*J1013*_xlfn.XLOOKUP(A1014,'BBG Data'!A:A,'BBG Data'!F:F)</f>
        <v>16347413278.674503</v>
      </c>
      <c r="K1014" s="2">
        <f>K1013-K1013*L1014/360*_xlfn.XLOOKUP(A1014,'BBG Data'!A:A,'BBG Data'!J:J)</f>
        <v>1655436533.8577945</v>
      </c>
      <c r="L1014" s="2">
        <v>90</v>
      </c>
      <c r="M1014" s="2">
        <f>M1013-M1013*$M$1*_xlfn.XLOOKUP(A1014,'BBG Data'!A:A,'BBG Data'!F:F)</f>
        <v>6350231213.2107153</v>
      </c>
      <c r="N1014" s="2">
        <f>N1013-N1013*O1014/360*_xlfn.XLOOKUP('Tether Assets'!A1014,'BBG Data'!A:A,'BBG Data'!V:V)</f>
        <v>104203362696.43413</v>
      </c>
      <c r="O1014">
        <v>90</v>
      </c>
      <c r="P1014" s="2">
        <f>P1013-P1013*Q1014/360*_xlfn.XLOOKUP(A1014,'BBG Data'!A:A,'BBG Data'!AF:AF)</f>
        <v>42769984.020240732</v>
      </c>
      <c r="Q1014" s="2">
        <v>360</v>
      </c>
      <c r="R1014" s="21">
        <v>10137145089</v>
      </c>
      <c r="S1014" s="2">
        <f>S1013-S1013*T1014/360*_xlfn.XLOOKUP('Tether Assets'!A1014,'BBG Data'!A:A,'BBG Data'!X:X)</f>
        <v>14406915.444492783</v>
      </c>
      <c r="T1014" s="2">
        <v>120</v>
      </c>
      <c r="U1014" s="21">
        <f t="shared" si="98"/>
        <v>4815162084</v>
      </c>
      <c r="V1014" s="2">
        <f t="shared" si="94"/>
        <v>161395096361.55133</v>
      </c>
      <c r="W1014" s="25">
        <f t="shared" si="95"/>
        <v>0.10148910576552451</v>
      </c>
      <c r="X1014" s="2">
        <f t="shared" si="96"/>
        <v>0.64564144168916759</v>
      </c>
      <c r="Y1014" s="13">
        <f>USDT_FinalReserves!G1013/USDT_FinalReserves!$F1013</f>
        <v>3.4411206853533598E-2</v>
      </c>
      <c r="Z1014" s="2">
        <v>164287747492.46014</v>
      </c>
      <c r="AA1014" s="2">
        <v>158634407829.996</v>
      </c>
    </row>
    <row r="1015" spans="1:27" s="2" customFormat="1" x14ac:dyDescent="0.3">
      <c r="A1015" s="1">
        <v>45846</v>
      </c>
      <c r="B1015">
        <v>0</v>
      </c>
      <c r="C1015" s="20">
        <v>83254.148927638947</v>
      </c>
      <c r="D1015" s="20">
        <f>_xlfn.XLOOKUP(A1015,'BBG Data'!A:A,'BBG Data'!B:B)</f>
        <v>108682.81</v>
      </c>
      <c r="E1015" s="21">
        <f t="shared" si="92"/>
        <v>9048294849.6142864</v>
      </c>
      <c r="F1015" s="21">
        <v>2641552.3483715495</v>
      </c>
      <c r="G1015">
        <f>_xlfn.XLOOKUP(A1015,'BBG Data'!A:A,'BBG Data'!C:C)</f>
        <v>3301.92</v>
      </c>
      <c r="H1015" s="2">
        <f t="shared" si="93"/>
        <v>8722194530.1349869</v>
      </c>
      <c r="I1015" s="21">
        <v>32430726</v>
      </c>
      <c r="J1015" s="2">
        <f>J1014-$J$1*J1014*_xlfn.XLOOKUP(A1015,'BBG Data'!A:A,'BBG Data'!F:F)</f>
        <v>16346959183.861206</v>
      </c>
      <c r="K1015" s="2">
        <f>K1014-K1014*L1015/360*_xlfn.XLOOKUP(A1015,'BBG Data'!A:A,'BBG Data'!J:J)</f>
        <v>1651778019.1179688</v>
      </c>
      <c r="L1015" s="2">
        <v>90</v>
      </c>
      <c r="M1015" s="2">
        <f>M1014-M1014*$M$1*_xlfn.XLOOKUP(A1015,'BBG Data'!A:A,'BBG Data'!F:F)</f>
        <v>6349878422.587759</v>
      </c>
      <c r="N1015" s="2">
        <f>N1014-N1014*O1015/360*_xlfn.XLOOKUP('Tether Assets'!A1015,'BBG Data'!A:A,'BBG Data'!V:V)</f>
        <v>104099159333.73769</v>
      </c>
      <c r="O1015">
        <v>90</v>
      </c>
      <c r="P1015" s="2">
        <f>P1014-P1014*Q1015/360*_xlfn.XLOOKUP(A1015,'BBG Data'!A:A,'BBG Data'!AF:AF)</f>
        <v>41786274.387775168</v>
      </c>
      <c r="Q1015" s="2">
        <v>360</v>
      </c>
      <c r="R1015" s="21">
        <v>10137145089</v>
      </c>
      <c r="S1015" s="2">
        <f>S1014-S1014*T1015/360*_xlfn.XLOOKUP('Tether Assets'!A1015,'BBG Data'!A:A,'BBG Data'!X:X)</f>
        <v>14282535.741155328</v>
      </c>
      <c r="T1015" s="2">
        <v>120</v>
      </c>
      <c r="U1015" s="21">
        <f t="shared" si="98"/>
        <v>4815162084</v>
      </c>
      <c r="V1015" s="2">
        <f t="shared" si="94"/>
        <v>161259071048.1828</v>
      </c>
      <c r="W1015" s="25">
        <f t="shared" si="95"/>
        <v>0.10157189796143119</v>
      </c>
      <c r="X1015" s="2">
        <f t="shared" si="96"/>
        <v>0.64553986735191948</v>
      </c>
      <c r="Y1015" s="13">
        <f>USDT_FinalReserves!G1014/USDT_FinalReserves!$F1014</f>
        <v>3.2859682290579367E-2</v>
      </c>
      <c r="Z1015" s="2">
        <v>163971045310.36374</v>
      </c>
      <c r="AA1015" s="2">
        <v>158583008856.61099</v>
      </c>
    </row>
    <row r="1016" spans="1:27" s="2" customFormat="1" x14ac:dyDescent="0.3">
      <c r="A1016" s="1">
        <v>45847</v>
      </c>
      <c r="B1016">
        <v>0</v>
      </c>
      <c r="C1016" s="20">
        <v>83254.148927638947</v>
      </c>
      <c r="D1016" s="20">
        <f>_xlfn.XLOOKUP(A1016,'BBG Data'!A:A,'BBG Data'!B:B)</f>
        <v>110758.81</v>
      </c>
      <c r="E1016" s="21">
        <f t="shared" si="92"/>
        <v>9221130462.788065</v>
      </c>
      <c r="F1016" s="21">
        <v>2641552.3483715495</v>
      </c>
      <c r="G1016">
        <f>_xlfn.XLOOKUP(A1016,'BBG Data'!A:A,'BBG Data'!C:C)</f>
        <v>3313.66</v>
      </c>
      <c r="H1016" s="2">
        <f t="shared" si="93"/>
        <v>8753206354.7048683</v>
      </c>
      <c r="I1016" s="21">
        <v>32430726</v>
      </c>
      <c r="J1016" s="2">
        <f>J1015-$J$1*J1015*_xlfn.XLOOKUP(A1016,'BBG Data'!A:A,'BBG Data'!F:F)</f>
        <v>16347867348.260309</v>
      </c>
      <c r="K1016" s="2">
        <f>K1015-K1015*L1016/360*_xlfn.XLOOKUP(A1016,'BBG Data'!A:A,'BBG Data'!J:J)</f>
        <v>1651402239.6186194</v>
      </c>
      <c r="L1016" s="2">
        <v>90</v>
      </c>
      <c r="M1016" s="2">
        <f>M1015-M1015*$M$1*_xlfn.XLOOKUP(A1016,'BBG Data'!A:A,'BBG Data'!F:F)</f>
        <v>6350583964.6347132</v>
      </c>
      <c r="N1016" s="2">
        <f>N1015-N1015*O1016/360*_xlfn.XLOOKUP('Tether Assets'!A1016,'BBG Data'!A:A,'BBG Data'!V:V)</f>
        <v>103838911435.40335</v>
      </c>
      <c r="O1016">
        <v>90</v>
      </c>
      <c r="P1016" s="2">
        <f>P1015-P1015*Q1016/360*_xlfn.XLOOKUP(A1016,'BBG Data'!A:A,'BBG Data'!AF:AF)</f>
        <v>43750229.284000628</v>
      </c>
      <c r="Q1016" s="2">
        <v>360</v>
      </c>
      <c r="R1016" s="21">
        <v>10137145089</v>
      </c>
      <c r="S1016" s="2">
        <f>S1015-S1015*T1016/360*_xlfn.XLOOKUP('Tether Assets'!A1016,'BBG Data'!A:A,'BBG Data'!X:X)</f>
        <v>14283963.994729444</v>
      </c>
      <c r="T1016" s="2">
        <v>120</v>
      </c>
      <c r="U1016" s="21">
        <f t="shared" si="98"/>
        <v>4815162084</v>
      </c>
      <c r="V1016" s="2">
        <f t="shared" si="94"/>
        <v>161205873897.68866</v>
      </c>
      <c r="W1016" s="25">
        <f t="shared" si="95"/>
        <v>0.10161104976023561</v>
      </c>
      <c r="X1016" s="2">
        <f t="shared" si="96"/>
        <v>0.64413851012219336</v>
      </c>
      <c r="Y1016" s="13">
        <f>USDT_FinalReserves!G1015/USDT_FinalReserves!$F1015</f>
        <v>3.3355914701653694E-2</v>
      </c>
      <c r="Z1016" s="2">
        <v>164152636158.08362</v>
      </c>
      <c r="AA1016" s="2">
        <v>158677174828.34299</v>
      </c>
    </row>
    <row r="1017" spans="1:27" s="2" customFormat="1" x14ac:dyDescent="0.3">
      <c r="A1017" s="1">
        <v>45848</v>
      </c>
      <c r="B1017">
        <v>0</v>
      </c>
      <c r="C1017" s="20">
        <v>83254.148927638947</v>
      </c>
      <c r="D1017" s="20">
        <f>_xlfn.XLOOKUP(A1017,'BBG Data'!A:A,'BBG Data'!B:B)</f>
        <v>113584.72</v>
      </c>
      <c r="E1017" s="21">
        <f t="shared" si="92"/>
        <v>9456399194.7841702</v>
      </c>
      <c r="F1017" s="21">
        <v>2641552.3483715495</v>
      </c>
      <c r="G1017">
        <f>_xlfn.XLOOKUP(A1017,'BBG Data'!A:A,'BBG Data'!C:C)</f>
        <v>3324.05</v>
      </c>
      <c r="H1017" s="2">
        <f t="shared" si="93"/>
        <v>8780652083.6044502</v>
      </c>
      <c r="I1017" s="21">
        <v>32430726</v>
      </c>
      <c r="J1017" s="2">
        <f>J1016-$J$1*J1016*_xlfn.XLOOKUP(A1017,'BBG Data'!A:A,'BBG Data'!F:F)</f>
        <v>16348321455.686649</v>
      </c>
      <c r="K1017" s="2">
        <f>K1016-K1016*L1017/360*_xlfn.XLOOKUP(A1017,'BBG Data'!A:A,'BBG Data'!J:J)</f>
        <v>1655167436.7249501</v>
      </c>
      <c r="L1017" s="2">
        <v>90</v>
      </c>
      <c r="M1017" s="2">
        <f>M1016-M1016*$M$1*_xlfn.XLOOKUP(A1017,'BBG Data'!A:A,'BBG Data'!F:F)</f>
        <v>6350936774.8549709</v>
      </c>
      <c r="N1017" s="2">
        <f>N1016-N1016*O1017/360*_xlfn.XLOOKUP('Tether Assets'!A1017,'BBG Data'!A:A,'BBG Data'!V:V)</f>
        <v>104046589258.27415</v>
      </c>
      <c r="O1017">
        <v>90</v>
      </c>
      <c r="P1017" s="2">
        <f>P1016-P1016*Q1017/360*_xlfn.XLOOKUP(A1017,'BBG Data'!A:A,'BBG Data'!AF:AF)</f>
        <v>43531478.137580626</v>
      </c>
      <c r="Q1017" s="2">
        <v>360</v>
      </c>
      <c r="R1017" s="21">
        <v>10137145089</v>
      </c>
      <c r="S1017" s="2">
        <f>S1016-S1016*T1017/360*_xlfn.XLOOKUP('Tether Assets'!A1017,'BBG Data'!A:A,'BBG Data'!X:X)</f>
        <v>14441563.730804626</v>
      </c>
      <c r="T1017" s="2">
        <v>120</v>
      </c>
      <c r="U1017" s="21">
        <f t="shared" si="98"/>
        <v>4815162084</v>
      </c>
      <c r="V1017" s="2">
        <f t="shared" si="94"/>
        <v>161680777144.79776</v>
      </c>
      <c r="W1017" s="25">
        <f t="shared" si="95"/>
        <v>0.1013153973586879</v>
      </c>
      <c r="X1017" s="2">
        <f t="shared" si="96"/>
        <v>0.64353098182533053</v>
      </c>
      <c r="Y1017" s="13">
        <f>USDT_FinalReserves!G1016/USDT_FinalReserves!$F1016</f>
        <v>3.651317415547483E-2</v>
      </c>
      <c r="Z1017" s="2">
        <v>164720868924.74017</v>
      </c>
      <c r="AA1017" s="2">
        <v>158706387150.64999</v>
      </c>
    </row>
    <row r="1018" spans="1:27" s="2" customFormat="1" x14ac:dyDescent="0.3">
      <c r="A1018" s="1">
        <v>45849</v>
      </c>
      <c r="B1018">
        <v>0</v>
      </c>
      <c r="C1018" s="20">
        <v>83254.148927638947</v>
      </c>
      <c r="D1018" s="20">
        <f>_xlfn.XLOOKUP(A1018,'BBG Data'!A:A,'BBG Data'!B:B)</f>
        <v>117730.81</v>
      </c>
      <c r="E1018" s="21">
        <f t="shared" si="92"/>
        <v>9801578389.1115646</v>
      </c>
      <c r="F1018" s="21">
        <v>2641552.3483715495</v>
      </c>
      <c r="G1018">
        <f>_xlfn.XLOOKUP(A1018,'BBG Data'!A:A,'BBG Data'!C:C)</f>
        <v>3355.59</v>
      </c>
      <c r="H1018" s="2">
        <f t="shared" si="93"/>
        <v>8863966644.6720886</v>
      </c>
      <c r="I1018" s="21">
        <v>32430726</v>
      </c>
      <c r="J1018" s="2">
        <f>J1017-$J$1*J1017*_xlfn.XLOOKUP(A1018,'BBG Data'!A:A,'BBG Data'!F:F)</f>
        <v>16348321455.686649</v>
      </c>
      <c r="K1018" s="2">
        <f>K1017-K1017*L1018/360*_xlfn.XLOOKUP(A1018,'BBG Data'!A:A,'BBG Data'!J:J)</f>
        <v>1656292950.581923</v>
      </c>
      <c r="L1018" s="2">
        <v>90</v>
      </c>
      <c r="M1018" s="2">
        <f>M1017-M1017*$M$1*_xlfn.XLOOKUP(A1018,'BBG Data'!A:A,'BBG Data'!F:F)</f>
        <v>6350936774.8549709</v>
      </c>
      <c r="N1018" s="2">
        <f>N1017-N1017*O1018/360*_xlfn.XLOOKUP('Tether Assets'!A1018,'BBG Data'!A:A,'BBG Data'!V:V)</f>
        <v>104358729026.049</v>
      </c>
      <c r="O1018">
        <v>90</v>
      </c>
      <c r="P1018" s="2">
        <f>P1017-P1017*Q1018/360*_xlfn.XLOOKUP(A1018,'BBG Data'!A:A,'BBG Data'!AF:AF)</f>
        <v>43096163.356204793</v>
      </c>
      <c r="Q1018" s="2">
        <v>360</v>
      </c>
      <c r="R1018" s="21">
        <v>10137145089</v>
      </c>
      <c r="S1018" s="2">
        <f>S1017-S1017*T1018/360*_xlfn.XLOOKUP('Tether Assets'!A1018,'BBG Data'!A:A,'BBG Data'!X:X)</f>
        <v>14309664.11539661</v>
      </c>
      <c r="T1018" s="2">
        <v>120</v>
      </c>
      <c r="U1018" s="21">
        <f t="shared" si="98"/>
        <v>4815162084</v>
      </c>
      <c r="V1018" s="2">
        <f t="shared" si="94"/>
        <v>162421968967.4278</v>
      </c>
      <c r="W1018" s="25">
        <f t="shared" si="95"/>
        <v>0.10085305753787319</v>
      </c>
      <c r="X1018" s="2">
        <f t="shared" si="96"/>
        <v>0.64251609366327267</v>
      </c>
      <c r="Y1018" s="13">
        <f>USDT_FinalReserves!G1017/USDT_FinalReserves!$F1017</f>
        <v>3.8084498414271604E-2</v>
      </c>
      <c r="Z1018" s="2">
        <v>165076541488.7435</v>
      </c>
      <c r="AA1018" s="2">
        <v>158789684206.18201</v>
      </c>
    </row>
    <row r="1019" spans="1:27" s="2" customFormat="1" x14ac:dyDescent="0.3">
      <c r="A1019" s="1">
        <v>45850</v>
      </c>
      <c r="B1019">
        <v>0</v>
      </c>
      <c r="C1019" s="20">
        <v>83254.148927638947</v>
      </c>
      <c r="D1019" s="20">
        <f>_xlfn.XLOOKUP(A1019,'BBG Data'!A:A,'BBG Data'!B:B)</f>
        <v>117075.31</v>
      </c>
      <c r="E1019" s="21">
        <f t="shared" si="92"/>
        <v>9747005294.4894962</v>
      </c>
      <c r="F1019" s="21">
        <v>2641552.3483715495</v>
      </c>
      <c r="G1019">
        <f>_xlfn.XLOOKUP(A1019,'BBG Data'!A:A,'BBG Data'!C:C)</f>
        <v>3355.59</v>
      </c>
      <c r="H1019" s="2">
        <f t="shared" si="93"/>
        <v>8863966644.6720886</v>
      </c>
      <c r="I1019" s="21">
        <v>32430726</v>
      </c>
      <c r="J1019" s="2">
        <f>J1018-$J$1*J1018*_xlfn.XLOOKUP(A1019,'BBG Data'!A:A,'BBG Data'!F:F)</f>
        <v>16348321455.686649</v>
      </c>
      <c r="K1019" s="2">
        <f>K1018-K1018*L1019/360*_xlfn.XLOOKUP(A1019,'BBG Data'!A:A,'BBG Data'!J:J)</f>
        <v>1656292950.581923</v>
      </c>
      <c r="L1019" s="2">
        <v>90</v>
      </c>
      <c r="M1019" s="2">
        <f>M1018-M1018*$M$1*_xlfn.XLOOKUP(A1019,'BBG Data'!A:A,'BBG Data'!F:F)</f>
        <v>6350936774.8549709</v>
      </c>
      <c r="N1019" s="2">
        <f>N1018-N1018*O1019/360*_xlfn.XLOOKUP('Tether Assets'!A1019,'BBG Data'!A:A,'BBG Data'!V:V)</f>
        <v>104358729026.049</v>
      </c>
      <c r="O1019">
        <v>90</v>
      </c>
      <c r="P1019" s="2">
        <f>P1018-P1018*Q1019/360*_xlfn.XLOOKUP(A1019,'BBG Data'!A:A,'BBG Data'!AF:AF)</f>
        <v>43096163.356204793</v>
      </c>
      <c r="Q1019" s="2">
        <v>360</v>
      </c>
      <c r="R1019" s="21">
        <v>10137145089</v>
      </c>
      <c r="S1019" s="2">
        <f>S1018-S1018*T1019/360*_xlfn.XLOOKUP('Tether Assets'!A1019,'BBG Data'!A:A,'BBG Data'!X:X)</f>
        <v>14309664.11539661</v>
      </c>
      <c r="T1019" s="2">
        <v>120</v>
      </c>
      <c r="U1019" s="21">
        <f t="shared" si="98"/>
        <v>4815162084</v>
      </c>
      <c r="V1019" s="2">
        <f t="shared" si="94"/>
        <v>162367395872.80573</v>
      </c>
      <c r="W1019" s="25">
        <f t="shared" si="95"/>
        <v>0.10088695512810276</v>
      </c>
      <c r="X1019" s="2">
        <f t="shared" si="96"/>
        <v>0.6427320489133227</v>
      </c>
      <c r="Y1019" s="13">
        <f>USDT_FinalReserves!G1018/USDT_FinalReserves!$F1018</f>
        <v>3.3350006986359378E-2</v>
      </c>
      <c r="Z1019" s="2">
        <v>164614339800.392</v>
      </c>
      <c r="AA1019" s="2">
        <v>159124450417.99399</v>
      </c>
    </row>
    <row r="1020" spans="1:27" s="2" customFormat="1" x14ac:dyDescent="0.3">
      <c r="A1020" s="1">
        <v>45851</v>
      </c>
      <c r="B1020">
        <v>0</v>
      </c>
      <c r="C1020" s="20">
        <v>83254.148927638947</v>
      </c>
      <c r="D1020" s="20">
        <f>_xlfn.XLOOKUP(A1020,'BBG Data'!A:A,'BBG Data'!B:B)</f>
        <v>119133.81</v>
      </c>
      <c r="E1020" s="21">
        <f t="shared" si="92"/>
        <v>9918383960.0570412</v>
      </c>
      <c r="F1020" s="21">
        <v>2641552.3483715495</v>
      </c>
      <c r="G1020">
        <f>_xlfn.XLOOKUP(A1020,'BBG Data'!A:A,'BBG Data'!C:C)</f>
        <v>3355.59</v>
      </c>
      <c r="H1020" s="2">
        <f t="shared" si="93"/>
        <v>8863966644.6720886</v>
      </c>
      <c r="I1020" s="21">
        <v>32430726</v>
      </c>
      <c r="J1020" s="2">
        <f>J1019-$J$1*J1019*_xlfn.XLOOKUP(A1020,'BBG Data'!A:A,'BBG Data'!F:F)</f>
        <v>16348321455.686649</v>
      </c>
      <c r="K1020" s="2">
        <f>K1019-K1019*L1020/360*_xlfn.XLOOKUP(A1020,'BBG Data'!A:A,'BBG Data'!J:J)</f>
        <v>1656292950.581923</v>
      </c>
      <c r="L1020" s="2">
        <v>90</v>
      </c>
      <c r="M1020" s="2">
        <f>M1019-M1019*$M$1*_xlfn.XLOOKUP(A1020,'BBG Data'!A:A,'BBG Data'!F:F)</f>
        <v>6350936774.8549709</v>
      </c>
      <c r="N1020" s="2">
        <f>N1019-N1019*O1020/360*_xlfn.XLOOKUP('Tether Assets'!A1020,'BBG Data'!A:A,'BBG Data'!V:V)</f>
        <v>104358729026.049</v>
      </c>
      <c r="O1020">
        <v>90</v>
      </c>
      <c r="P1020" s="2">
        <f>P1019-P1019*Q1020/360*_xlfn.XLOOKUP(A1020,'BBG Data'!A:A,'BBG Data'!AF:AF)</f>
        <v>43096163.356204793</v>
      </c>
      <c r="Q1020" s="2">
        <v>360</v>
      </c>
      <c r="R1020" s="21">
        <v>10137145089</v>
      </c>
      <c r="S1020" s="2">
        <f>S1019-S1019*T1020/360*_xlfn.XLOOKUP('Tether Assets'!A1020,'BBG Data'!A:A,'BBG Data'!X:X)</f>
        <v>14309664.11539661</v>
      </c>
      <c r="T1020" s="2">
        <v>120</v>
      </c>
      <c r="U1020" s="21">
        <f t="shared" si="98"/>
        <v>4815162084</v>
      </c>
      <c r="V1020" s="2">
        <f t="shared" si="94"/>
        <v>162538774538.37326</v>
      </c>
      <c r="W1020" s="25">
        <f t="shared" si="95"/>
        <v>0.10078058129950629</v>
      </c>
      <c r="X1020" s="2">
        <f t="shared" si="96"/>
        <v>0.64205436101286262</v>
      </c>
      <c r="Y1020" s="13">
        <f>USDT_FinalReserves!G1019/USDT_FinalReserves!$F1019</f>
        <v>3.4693677401106252E-2</v>
      </c>
      <c r="Z1020" s="2">
        <v>165162239069.8912</v>
      </c>
      <c r="AA1020" s="2">
        <v>159432153628.75601</v>
      </c>
    </row>
    <row r="1021" spans="1:27" s="2" customFormat="1" x14ac:dyDescent="0.3">
      <c r="A1021" s="1">
        <v>45852</v>
      </c>
      <c r="B1021">
        <v>0</v>
      </c>
      <c r="C1021" s="20">
        <v>83254.148927638947</v>
      </c>
      <c r="D1021" s="20">
        <f>_xlfn.XLOOKUP(A1021,'BBG Data'!A:A,'BBG Data'!B:B)</f>
        <v>120198.01</v>
      </c>
      <c r="E1021" s="21">
        <f t="shared" si="92"/>
        <v>10006983025.345835</v>
      </c>
      <c r="F1021" s="21">
        <v>2641552.3483715495</v>
      </c>
      <c r="G1021">
        <f>_xlfn.XLOOKUP(A1021,'BBG Data'!A:A,'BBG Data'!C:C)</f>
        <v>3343.51</v>
      </c>
      <c r="H1021" s="2">
        <f t="shared" si="93"/>
        <v>8832056692.3037605</v>
      </c>
      <c r="I1021" s="21">
        <v>32430726</v>
      </c>
      <c r="J1021" s="2">
        <f>J1020-$J$1*J1020*_xlfn.XLOOKUP(A1021,'BBG Data'!A:A,'BBG Data'!F:F)</f>
        <v>16347413215.605778</v>
      </c>
      <c r="K1021" s="2">
        <f>K1020-K1020*L1021/360*_xlfn.XLOOKUP(A1021,'BBG Data'!A:A,'BBG Data'!J:J)</f>
        <v>1656201854.4696407</v>
      </c>
      <c r="L1021" s="2">
        <v>90</v>
      </c>
      <c r="M1021" s="2">
        <f>M1020-M1020*$M$1*_xlfn.XLOOKUP(A1021,'BBG Data'!A:A,'BBG Data'!F:F)</f>
        <v>6350231115.2133207</v>
      </c>
      <c r="N1021" s="2">
        <f>N1020-N1020*O1021/360*_xlfn.XLOOKUP('Tether Assets'!A1021,'BBG Data'!A:A,'BBG Data'!V:V)</f>
        <v>104515267119.58806</v>
      </c>
      <c r="O1021">
        <v>90</v>
      </c>
      <c r="P1021" s="2">
        <f>P1020-P1020*Q1021/360*_xlfn.XLOOKUP(A1021,'BBG Data'!A:A,'BBG Data'!AF:AF)</f>
        <v>42708297.885998972</v>
      </c>
      <c r="Q1021" s="2">
        <v>360</v>
      </c>
      <c r="R1021" s="21">
        <v>10137145089</v>
      </c>
      <c r="S1021" s="2">
        <f>S1020-S1020*T1021/360*_xlfn.XLOOKUP('Tether Assets'!A1021,'BBG Data'!A:A,'BBG Data'!X:X)</f>
        <v>14315387.981042767</v>
      </c>
      <c r="T1021" s="2">
        <v>120</v>
      </c>
      <c r="U1021" s="21">
        <f t="shared" si="98"/>
        <v>4815162084</v>
      </c>
      <c r="V1021" s="2">
        <f t="shared" si="94"/>
        <v>162749914607.39343</v>
      </c>
      <c r="W1021" s="25">
        <f t="shared" si="95"/>
        <v>0.10064425521278689</v>
      </c>
      <c r="X1021" s="2">
        <f t="shared" si="96"/>
        <v>0.64218323783280262</v>
      </c>
      <c r="Y1021" s="13">
        <f>USDT_FinalReserves!G1020/USDT_FinalReserves!$F1020</f>
        <v>3.4928438322041483E-2</v>
      </c>
      <c r="Z1021" s="2">
        <v>165306845830.03458</v>
      </c>
      <c r="AA1021" s="2">
        <v>159532935861.24899</v>
      </c>
    </row>
    <row r="1022" spans="1:27" s="2" customFormat="1" x14ac:dyDescent="0.3">
      <c r="A1022" s="1">
        <v>45853</v>
      </c>
      <c r="B1022">
        <v>0</v>
      </c>
      <c r="C1022" s="20">
        <v>83254.148927638947</v>
      </c>
      <c r="D1022" s="20">
        <f>_xlfn.XLOOKUP(A1022,'BBG Data'!A:A,'BBG Data'!B:B)</f>
        <v>116440.51</v>
      </c>
      <c r="E1022" s="21">
        <f t="shared" si="92"/>
        <v>9694155560.7502308</v>
      </c>
      <c r="F1022" s="21">
        <v>2641552.3483715495</v>
      </c>
      <c r="G1022">
        <f>_xlfn.XLOOKUP(A1022,'BBG Data'!A:A,'BBG Data'!C:C)</f>
        <v>3324.55</v>
      </c>
      <c r="H1022" s="2">
        <f t="shared" si="93"/>
        <v>8781972859.778635</v>
      </c>
      <c r="I1022" s="21">
        <v>32430726</v>
      </c>
      <c r="J1022" s="2">
        <f>J1021-$J$1*J1021*_xlfn.XLOOKUP(A1022,'BBG Data'!A:A,'BBG Data'!F:F)</f>
        <v>16345596836.3596</v>
      </c>
      <c r="K1022" s="2">
        <f>K1021-K1021*L1022/360*_xlfn.XLOOKUP(A1022,'BBG Data'!A:A,'BBG Data'!J:J)</f>
        <v>1654284800.8230922</v>
      </c>
      <c r="L1022" s="2">
        <v>90</v>
      </c>
      <c r="M1022" s="2">
        <f>M1021-M1021*$M$1*_xlfn.XLOOKUP(A1022,'BBG Data'!A:A,'BBG Data'!F:F)</f>
        <v>6348819952.7432737</v>
      </c>
      <c r="N1022" s="2">
        <f>N1021-N1021*O1022/360*_xlfn.XLOOKUP('Tether Assets'!A1022,'BBG Data'!A:A,'BBG Data'!V:V)</f>
        <v>104463009486.02827</v>
      </c>
      <c r="O1022">
        <v>90</v>
      </c>
      <c r="P1022" s="2">
        <f>P1021-P1021*Q1022/360*_xlfn.XLOOKUP(A1022,'BBG Data'!A:A,'BBG Data'!AF:AF)</f>
        <v>41512465.545190983</v>
      </c>
      <c r="Q1022" s="2">
        <v>360</v>
      </c>
      <c r="R1022" s="21">
        <v>10137145089</v>
      </c>
      <c r="S1022" s="2">
        <f>S1021-S1021*T1022/360*_xlfn.XLOOKUP('Tether Assets'!A1022,'BBG Data'!A:A,'BBG Data'!X:X)</f>
        <v>14085864.593746716</v>
      </c>
      <c r="T1022" s="2">
        <v>120</v>
      </c>
      <c r="U1022" s="21">
        <f t="shared" si="98"/>
        <v>4815162084</v>
      </c>
      <c r="V1022" s="2">
        <f t="shared" si="94"/>
        <v>162328175725.62204</v>
      </c>
      <c r="W1022" s="25">
        <f t="shared" si="95"/>
        <v>0.10089454581219985</v>
      </c>
      <c r="X1022" s="2">
        <f t="shared" si="96"/>
        <v>0.64352974472280555</v>
      </c>
      <c r="Y1022" s="13">
        <f>USDT_FinalReserves!G1021/USDT_FinalReserves!$F1021</f>
        <v>3.1164223215730168E-2</v>
      </c>
      <c r="Z1022" s="2">
        <v>164682003179.33746</v>
      </c>
      <c r="AA1022" s="2">
        <v>159549816472.64301</v>
      </c>
    </row>
    <row r="1023" spans="1:27" s="2" customFormat="1" x14ac:dyDescent="0.3">
      <c r="A1023" s="1">
        <v>45854</v>
      </c>
      <c r="B1023">
        <v>0</v>
      </c>
      <c r="C1023" s="20">
        <v>83254.148927638947</v>
      </c>
      <c r="D1023" s="20">
        <f>_xlfn.XLOOKUP(A1023,'BBG Data'!A:A,'BBG Data'!B:B)</f>
        <v>119972.91</v>
      </c>
      <c r="E1023" s="21">
        <f t="shared" si="92"/>
        <v>9988242516.422224</v>
      </c>
      <c r="F1023" s="21">
        <v>2641552.3483715495</v>
      </c>
      <c r="G1023">
        <f>_xlfn.XLOOKUP(A1023,'BBG Data'!A:A,'BBG Data'!C:C)</f>
        <v>3347.13</v>
      </c>
      <c r="H1023" s="2">
        <f t="shared" si="93"/>
        <v>8841619111.8048649</v>
      </c>
      <c r="I1023" s="21">
        <v>32430726</v>
      </c>
      <c r="J1023" s="2">
        <f>J1022-$J$1*J1022*_xlfn.XLOOKUP(A1023,'BBG Data'!A:A,'BBG Data'!F:F)</f>
        <v>16346958969.429296</v>
      </c>
      <c r="K1023" s="2">
        <f>K1022-K1022*L1023/360*_xlfn.XLOOKUP(A1023,'BBG Data'!A:A,'BBG Data'!J:J)</f>
        <v>1651555230.9017344</v>
      </c>
      <c r="L1023" s="2">
        <v>90</v>
      </c>
      <c r="M1023" s="2">
        <f>M1022-M1022*$M$1*_xlfn.XLOOKUP(A1023,'BBG Data'!A:A,'BBG Data'!F:F)</f>
        <v>6349878089.4020643</v>
      </c>
      <c r="N1023" s="2">
        <f>N1022-N1022*O1023/360*_xlfn.XLOOKUP('Tether Assets'!A1023,'BBG Data'!A:A,'BBG Data'!V:V)</f>
        <v>104463009486.02827</v>
      </c>
      <c r="O1023">
        <v>90</v>
      </c>
      <c r="P1023" s="2">
        <f>P1022-P1022*Q1023/360*_xlfn.XLOOKUP(A1023,'BBG Data'!A:A,'BBG Data'!AF:AF)</f>
        <v>43089939.235908248</v>
      </c>
      <c r="Q1023" s="2">
        <v>360</v>
      </c>
      <c r="R1023" s="21">
        <v>10137145089</v>
      </c>
      <c r="S1023" s="2">
        <f>S1022-S1022*T1023/360*_xlfn.XLOOKUP('Tether Assets'!A1023,'BBG Data'!A:A,'BBG Data'!X:X)</f>
        <v>14304665.02376958</v>
      </c>
      <c r="T1023" s="2">
        <v>120</v>
      </c>
      <c r="U1023" s="21">
        <f t="shared" si="98"/>
        <v>4815162084</v>
      </c>
      <c r="V1023" s="2">
        <f t="shared" si="94"/>
        <v>162683395907.24814</v>
      </c>
      <c r="W1023" s="25">
        <f t="shared" si="95"/>
        <v>0.10068261486727137</v>
      </c>
      <c r="X1023" s="2">
        <f t="shared" si="96"/>
        <v>0.64212459362224361</v>
      </c>
      <c r="Y1023" s="13">
        <f>USDT_FinalReserves!G1022/USDT_FinalReserves!$F1022</f>
        <v>3.5784774236436459E-2</v>
      </c>
      <c r="Z1023" s="2">
        <v>165822776016.0972</v>
      </c>
      <c r="AA1023" s="2">
        <v>159888845413.10199</v>
      </c>
    </row>
    <row r="1024" spans="1:27" s="2" customFormat="1" x14ac:dyDescent="0.3">
      <c r="A1024" s="1">
        <v>45855</v>
      </c>
      <c r="B1024">
        <v>0</v>
      </c>
      <c r="C1024" s="20">
        <v>83254.148927638947</v>
      </c>
      <c r="D1024" s="20">
        <f>_xlfn.XLOOKUP(A1024,'BBG Data'!A:A,'BBG Data'!B:B)</f>
        <v>119480.12</v>
      </c>
      <c r="E1024" s="21">
        <f t="shared" si="92"/>
        <v>9947215704.3721733</v>
      </c>
      <c r="F1024" s="21">
        <v>2641552.3483715495</v>
      </c>
      <c r="G1024">
        <f>_xlfn.XLOOKUP(A1024,'BBG Data'!A:A,'BBG Data'!C:C)</f>
        <v>3338.97</v>
      </c>
      <c r="H1024" s="2">
        <f t="shared" si="93"/>
        <v>8820064044.6421528</v>
      </c>
      <c r="I1024" s="21">
        <v>32430726</v>
      </c>
      <c r="J1024" s="2">
        <f>J1023-$J$1*J1023*_xlfn.XLOOKUP(A1024,'BBG Data'!A:A,'BBG Data'!F:F)</f>
        <v>16346958969.429296</v>
      </c>
      <c r="K1024" s="2">
        <f>K1023-K1023*L1024/360*_xlfn.XLOOKUP(A1024,'BBG Data'!A:A,'BBG Data'!J:J)</f>
        <v>1653004470.6168504</v>
      </c>
      <c r="L1024" s="2">
        <v>90</v>
      </c>
      <c r="M1024" s="2">
        <f>M1023-M1023*$M$1*_xlfn.XLOOKUP(A1024,'BBG Data'!A:A,'BBG Data'!F:F)</f>
        <v>6349878089.4020643</v>
      </c>
      <c r="N1024" s="2">
        <f>N1023-N1023*O1024/360*_xlfn.XLOOKUP('Tether Assets'!A1024,'BBG Data'!A:A,'BBG Data'!V:V)</f>
        <v>104384662228.91376</v>
      </c>
      <c r="O1024">
        <v>90</v>
      </c>
      <c r="P1024" s="2">
        <f>P1023-P1023*Q1024/360*_xlfn.XLOOKUP(A1024,'BBG Data'!A:A,'BBG Data'!AF:AF)</f>
        <v>42228140.451190062</v>
      </c>
      <c r="Q1024" s="2">
        <v>360</v>
      </c>
      <c r="R1024" s="21">
        <v>10137145089</v>
      </c>
      <c r="S1024" s="2">
        <f>S1023-S1023*T1024/360*_xlfn.XLOOKUP('Tether Assets'!A1024,'BBG Data'!A:A,'BBG Data'!X:X)</f>
        <v>14189750.881411966</v>
      </c>
      <c r="T1024" s="2">
        <v>120</v>
      </c>
      <c r="U1024" s="21">
        <f t="shared" si="98"/>
        <v>4815162084</v>
      </c>
      <c r="V1024" s="2">
        <f t="shared" si="94"/>
        <v>162542939297.70889</v>
      </c>
      <c r="W1024" s="25">
        <f t="shared" si="95"/>
        <v>0.10076961673142434</v>
      </c>
      <c r="X1024" s="2">
        <f t="shared" si="96"/>
        <v>0.6421974567454195</v>
      </c>
      <c r="Y1024" s="13">
        <f>USDT_FinalReserves!G1023/USDT_FinalReserves!$F1023</f>
        <v>3.2839776332746373E-2</v>
      </c>
      <c r="Z1024" s="2">
        <v>165480828651.77069</v>
      </c>
      <c r="AA1024" s="2">
        <v>160046475251.48901</v>
      </c>
    </row>
    <row r="1025" spans="1:27" s="2" customFormat="1" x14ac:dyDescent="0.3">
      <c r="A1025" s="1">
        <v>45856</v>
      </c>
      <c r="B1025">
        <v>0</v>
      </c>
      <c r="C1025" s="20">
        <v>83254.148927638947</v>
      </c>
      <c r="D1025" s="20">
        <f>_xlfn.XLOOKUP(A1025,'BBG Data'!A:A,'BBG Data'!B:B)</f>
        <v>117489.12</v>
      </c>
      <c r="E1025" s="21">
        <f t="shared" si="92"/>
        <v>9781456693.8572426</v>
      </c>
      <c r="F1025" s="21">
        <v>2641552.3483715495</v>
      </c>
      <c r="G1025">
        <f>_xlfn.XLOOKUP(A1025,'BBG Data'!A:A,'BBG Data'!C:C)</f>
        <v>3349.94</v>
      </c>
      <c r="H1025" s="2">
        <f t="shared" si="93"/>
        <v>8849041873.9037895</v>
      </c>
      <c r="I1025" s="21">
        <v>32430726</v>
      </c>
      <c r="J1025" s="2">
        <f>J1024-$J$1*J1024*_xlfn.XLOOKUP(A1025,'BBG Data'!A:A,'BBG Data'!F:F)</f>
        <v>16348775298.203678</v>
      </c>
      <c r="K1025" s="2">
        <f>K1024-K1024*L1025/360*_xlfn.XLOOKUP(A1025,'BBG Data'!A:A,'BBG Data'!J:J)</f>
        <v>1650318338.352098</v>
      </c>
      <c r="L1025" s="2">
        <v>90</v>
      </c>
      <c r="M1025" s="2">
        <f>M1024-M1024*$M$1*_xlfn.XLOOKUP(A1025,'BBG Data'!A:A,'BBG Data'!F:F)</f>
        <v>6351289173.4219313</v>
      </c>
      <c r="N1025" s="2">
        <f>N1024-N1024*O1025/360*_xlfn.XLOOKUP('Tether Assets'!A1025,'BBG Data'!A:A,'BBG Data'!V:V)</f>
        <v>104489046891.14268</v>
      </c>
      <c r="O1025">
        <v>90</v>
      </c>
      <c r="P1025" s="2">
        <f>P1024-P1024*Q1025/360*_xlfn.XLOOKUP(A1025,'BBG Data'!A:A,'BBG Data'!AF:AF)</f>
        <v>43368300.243372202</v>
      </c>
      <c r="Q1025" s="2">
        <v>360</v>
      </c>
      <c r="R1025" s="21">
        <v>10137145089</v>
      </c>
      <c r="S1025" s="2">
        <f>S1024-S1024*T1025/360*_xlfn.XLOOKUP('Tether Assets'!A1025,'BBG Data'!A:A,'BBG Data'!X:X)</f>
        <v>14398813.211064769</v>
      </c>
      <c r="T1025" s="2">
        <v>120</v>
      </c>
      <c r="U1025" s="21">
        <f t="shared" si="98"/>
        <v>4815162084</v>
      </c>
      <c r="V1025" s="2">
        <f t="shared" si="94"/>
        <v>162512433281.33585</v>
      </c>
      <c r="W1025" s="25">
        <f t="shared" si="95"/>
        <v>0.10079970924960004</v>
      </c>
      <c r="X1025" s="2">
        <f t="shared" si="96"/>
        <v>0.64296032482791576</v>
      </c>
      <c r="Y1025" s="13">
        <f>USDT_FinalReserves!G1024/USDT_FinalReserves!$F1024</f>
        <v>3.3493403590186696E-2</v>
      </c>
      <c r="Z1025" s="2">
        <v>165912224661.2417</v>
      </c>
      <c r="AA1025" s="2">
        <v>160355259560.117</v>
      </c>
    </row>
    <row r="1026" spans="1:27" s="2" customFormat="1" x14ac:dyDescent="0.3">
      <c r="A1026" s="1">
        <v>45857</v>
      </c>
      <c r="B1026">
        <v>0</v>
      </c>
      <c r="C1026" s="20">
        <v>83254.148927638947</v>
      </c>
      <c r="D1026" s="20">
        <f>_xlfn.XLOOKUP(A1026,'BBG Data'!A:A,'BBG Data'!B:B)</f>
        <v>117787.31</v>
      </c>
      <c r="E1026" s="21">
        <f t="shared" si="92"/>
        <v>9806282248.5259762</v>
      </c>
      <c r="F1026" s="21">
        <v>2641552.3483715495</v>
      </c>
      <c r="G1026">
        <f>_xlfn.XLOOKUP(A1026,'BBG Data'!A:A,'BBG Data'!C:C)</f>
        <v>3349.94</v>
      </c>
      <c r="H1026" s="2">
        <f t="shared" si="93"/>
        <v>8849041873.9037895</v>
      </c>
      <c r="I1026" s="21">
        <v>32430726</v>
      </c>
      <c r="J1026" s="2">
        <f>J1025-$J$1*J1025*_xlfn.XLOOKUP(A1026,'BBG Data'!A:A,'BBG Data'!F:F)</f>
        <v>16348775298.203678</v>
      </c>
      <c r="K1026" s="2">
        <f>K1025-K1025*L1026/360*_xlfn.XLOOKUP(A1026,'BBG Data'!A:A,'BBG Data'!J:J)</f>
        <v>1650318338.352098</v>
      </c>
      <c r="L1026" s="2">
        <v>90</v>
      </c>
      <c r="M1026" s="2">
        <f>M1025-M1025*$M$1*_xlfn.XLOOKUP(A1026,'BBG Data'!A:A,'BBG Data'!F:F)</f>
        <v>6351289173.4219313</v>
      </c>
      <c r="N1026" s="2">
        <f>N1025-N1025*O1026/360*_xlfn.XLOOKUP('Tether Assets'!A1026,'BBG Data'!A:A,'BBG Data'!V:V)</f>
        <v>104489046891.14268</v>
      </c>
      <c r="O1026">
        <v>90</v>
      </c>
      <c r="P1026" s="2">
        <f>P1025-P1025*Q1026/360*_xlfn.XLOOKUP(A1026,'BBG Data'!A:A,'BBG Data'!AF:AF)</f>
        <v>43368300.243372202</v>
      </c>
      <c r="Q1026" s="2">
        <v>360</v>
      </c>
      <c r="R1026" s="21">
        <v>10137145089</v>
      </c>
      <c r="S1026" s="2">
        <f>S1025-S1025*T1026/360*_xlfn.XLOOKUP('Tether Assets'!A1026,'BBG Data'!A:A,'BBG Data'!X:X)</f>
        <v>14398813.211064769</v>
      </c>
      <c r="T1026" s="2">
        <v>120</v>
      </c>
      <c r="U1026" s="21">
        <f t="shared" si="98"/>
        <v>4815162084</v>
      </c>
      <c r="V1026" s="2">
        <f t="shared" si="94"/>
        <v>162537258836.00458</v>
      </c>
      <c r="W1026" s="25">
        <f t="shared" si="95"/>
        <v>0.10078431334154493</v>
      </c>
      <c r="X1026" s="2">
        <f t="shared" si="96"/>
        <v>0.64286212059580217</v>
      </c>
      <c r="Y1026" s="13">
        <f>USDT_FinalReserves!G1025/USDT_FinalReserves!$F1025</f>
        <v>3.3822391510772917E-2</v>
      </c>
      <c r="Z1026" s="2">
        <v>166534274313.13428</v>
      </c>
      <c r="AA1026" s="2">
        <v>160901686887.353</v>
      </c>
    </row>
    <row r="1027" spans="1:27" s="2" customFormat="1" x14ac:dyDescent="0.3">
      <c r="A1027" s="1">
        <v>45858</v>
      </c>
      <c r="B1027">
        <v>0</v>
      </c>
      <c r="C1027" s="20">
        <v>83254.148927638947</v>
      </c>
      <c r="D1027" s="20">
        <f>_xlfn.XLOOKUP(A1027,'BBG Data'!A:A,'BBG Data'!B:B)</f>
        <v>118139.41</v>
      </c>
      <c r="E1027" s="21">
        <f t="shared" si="92"/>
        <v>9835596034.3633976</v>
      </c>
      <c r="F1027" s="21">
        <v>2641552.3483715495</v>
      </c>
      <c r="G1027">
        <f>_xlfn.XLOOKUP(A1027,'BBG Data'!A:A,'BBG Data'!C:C)</f>
        <v>3349.94</v>
      </c>
      <c r="H1027" s="2">
        <f t="shared" si="93"/>
        <v>8849041873.9037895</v>
      </c>
      <c r="I1027" s="21">
        <v>32430726</v>
      </c>
      <c r="J1027" s="2">
        <f>J1026-$J$1*J1026*_xlfn.XLOOKUP(A1027,'BBG Data'!A:A,'BBG Data'!F:F)</f>
        <v>16348775298.203678</v>
      </c>
      <c r="K1027" s="2">
        <f>K1026-K1026*L1027/360*_xlfn.XLOOKUP(A1027,'BBG Data'!A:A,'BBG Data'!J:J)</f>
        <v>1650318338.352098</v>
      </c>
      <c r="L1027" s="2">
        <v>90</v>
      </c>
      <c r="M1027" s="2">
        <f>M1026-M1026*$M$1*_xlfn.XLOOKUP(A1027,'BBG Data'!A:A,'BBG Data'!F:F)</f>
        <v>6351289173.4219313</v>
      </c>
      <c r="N1027" s="2">
        <f>N1026-N1026*O1027/360*_xlfn.XLOOKUP('Tether Assets'!A1027,'BBG Data'!A:A,'BBG Data'!V:V)</f>
        <v>104489046891.14268</v>
      </c>
      <c r="O1027">
        <v>90</v>
      </c>
      <c r="P1027" s="2">
        <f>P1026-P1026*Q1027/360*_xlfn.XLOOKUP(A1027,'BBG Data'!A:A,'BBG Data'!AF:AF)</f>
        <v>43368300.243372202</v>
      </c>
      <c r="Q1027" s="2">
        <v>360</v>
      </c>
      <c r="R1027" s="21">
        <v>10137145089</v>
      </c>
      <c r="S1027" s="2">
        <f>S1026-S1026*T1027/360*_xlfn.XLOOKUP('Tether Assets'!A1027,'BBG Data'!A:A,'BBG Data'!X:X)</f>
        <v>14398813.211064769</v>
      </c>
      <c r="T1027" s="2">
        <v>120</v>
      </c>
      <c r="U1027" s="21">
        <f t="shared" si="98"/>
        <v>4815162084</v>
      </c>
      <c r="V1027" s="2">
        <f t="shared" si="94"/>
        <v>162566572621.84201</v>
      </c>
      <c r="W1027" s="25">
        <f t="shared" si="95"/>
        <v>0.10076614004964722</v>
      </c>
      <c r="X1027" s="2">
        <f t="shared" si="96"/>
        <v>0.64274620056241383</v>
      </c>
      <c r="Y1027" s="13">
        <f>USDT_FinalReserves!G1026/USDT_FinalReserves!$F1026</f>
        <v>3.3849043757165138E-2</v>
      </c>
      <c r="Z1027" s="2">
        <v>167285987129.33853</v>
      </c>
      <c r="AA1027" s="2">
        <v>161623516431.03699</v>
      </c>
    </row>
    <row r="1028" spans="1:27" s="2" customFormat="1" x14ac:dyDescent="0.3">
      <c r="A1028" s="1">
        <v>45859</v>
      </c>
      <c r="B1028">
        <v>0</v>
      </c>
      <c r="C1028" s="20">
        <v>83254.148927638947</v>
      </c>
      <c r="D1028" s="20">
        <f>_xlfn.XLOOKUP(A1028,'BBG Data'!A:A,'BBG Data'!B:B)</f>
        <v>116990.81</v>
      </c>
      <c r="E1028" s="21">
        <f t="shared" ref="E1028:E1091" si="99">C1028*D1028</f>
        <v>9739970318.9051113</v>
      </c>
      <c r="F1028" s="21">
        <v>2641552.3483715495</v>
      </c>
      <c r="G1028">
        <f>_xlfn.XLOOKUP(A1028,'BBG Data'!A:A,'BBG Data'!C:C)</f>
        <v>3397.05</v>
      </c>
      <c r="H1028" s="2">
        <f t="shared" ref="H1028:H1091" si="100">G1028*F1028</f>
        <v>8973485405.0355721</v>
      </c>
      <c r="I1028" s="21">
        <v>32430726</v>
      </c>
      <c r="J1028" s="2">
        <f>J1027-$J$1*J1027*_xlfn.XLOOKUP(A1028,'BBG Data'!A:A,'BBG Data'!F:F)</f>
        <v>16349683563.498022</v>
      </c>
      <c r="K1028" s="2">
        <f>K1027-K1027*L1028/360*_xlfn.XLOOKUP(A1028,'BBG Data'!A:A,'BBG Data'!J:J)</f>
        <v>1655681872.9517422</v>
      </c>
      <c r="L1028" s="2">
        <v>90</v>
      </c>
      <c r="M1028" s="2">
        <f>M1027-M1027*$M$1*_xlfn.XLOOKUP(A1028,'BBG Data'!A:A,'BBG Data'!F:F)</f>
        <v>6351994872.2189779</v>
      </c>
      <c r="N1028" s="2">
        <f>N1027-N1027*O1028/360*_xlfn.XLOOKUP('Tether Assets'!A1028,'BBG Data'!A:A,'BBG Data'!V:V)</f>
        <v>104750269508.37053</v>
      </c>
      <c r="O1028">
        <v>90</v>
      </c>
      <c r="P1028" s="2">
        <f>P1027-P1027*Q1028/360*_xlfn.XLOOKUP(A1028,'BBG Data'!A:A,'BBG Data'!AF:AF)</f>
        <v>43324931.943128854</v>
      </c>
      <c r="Q1028" s="2">
        <v>360</v>
      </c>
      <c r="R1028" s="21">
        <v>10137145089</v>
      </c>
      <c r="S1028" s="2">
        <f>S1027-S1027*T1028/360*_xlfn.XLOOKUP('Tether Assets'!A1028,'BBG Data'!A:A,'BBG Data'!X:X)</f>
        <v>14460728.107872348</v>
      </c>
      <c r="T1028" s="2">
        <v>120</v>
      </c>
      <c r="U1028" s="21">
        <f t="shared" si="98"/>
        <v>4815162084</v>
      </c>
      <c r="V1028" s="2">
        <f t="shared" ref="V1028:V1091" si="101">U1028+S1028+R1028+P1028+N1028+M1028+K1028+J1028+I1028+H1028+E1028+B1028</f>
        <v>162863609100.03098</v>
      </c>
      <c r="W1028" s="25">
        <f t="shared" ref="W1028:W1091" si="102">(I1028+J1028)/V1028</f>
        <v>0.1005879360037767</v>
      </c>
      <c r="X1028" s="2">
        <f t="shared" ref="X1028:X1091" si="103">N1028/V1028</f>
        <v>0.64317787188439879</v>
      </c>
      <c r="Y1028" s="13">
        <f>USDT_FinalReserves!G1027/USDT_FinalReserves!$F1027</f>
        <v>3.5437215779320422E-2</v>
      </c>
      <c r="Z1028" s="2">
        <v>167597098706.78439</v>
      </c>
      <c r="AA1028" s="2">
        <v>161657924155.92401</v>
      </c>
    </row>
    <row r="1029" spans="1:27" s="2" customFormat="1" x14ac:dyDescent="0.3">
      <c r="A1029" s="1">
        <v>45860</v>
      </c>
      <c r="B1029">
        <v>0</v>
      </c>
      <c r="C1029" s="20">
        <v>83254.148927638947</v>
      </c>
      <c r="D1029" s="20">
        <f>_xlfn.XLOOKUP(A1029,'BBG Data'!A:A,'BBG Data'!B:B)</f>
        <v>119772.22</v>
      </c>
      <c r="E1029" s="21">
        <f t="shared" si="99"/>
        <v>9971534241.2739353</v>
      </c>
      <c r="F1029" s="21">
        <v>2641552.3483715495</v>
      </c>
      <c r="G1029">
        <f>_xlfn.XLOOKUP(A1029,'BBG Data'!A:A,'BBG Data'!C:C)</f>
        <v>3431.48</v>
      </c>
      <c r="H1029" s="2">
        <f t="shared" si="100"/>
        <v>9064434052.3900051</v>
      </c>
      <c r="I1029" s="21">
        <v>32430726</v>
      </c>
      <c r="J1029" s="2">
        <f>J1028-$J$1*J1028*_xlfn.XLOOKUP(A1029,'BBG Data'!A:A,'BBG Data'!F:F)</f>
        <v>16349683563.498022</v>
      </c>
      <c r="K1029" s="2">
        <f>K1028-K1028*L1029/360*_xlfn.XLOOKUP(A1029,'BBG Data'!A:A,'BBG Data'!J:J)</f>
        <v>1655806049.0922136</v>
      </c>
      <c r="L1029" s="2">
        <v>90</v>
      </c>
      <c r="M1029" s="2">
        <f>M1028-M1028*$M$1*_xlfn.XLOOKUP(A1029,'BBG Data'!A:A,'BBG Data'!F:F)</f>
        <v>6351994872.2189779</v>
      </c>
      <c r="N1029" s="2">
        <f>N1028-N1028*O1029/360*_xlfn.XLOOKUP('Tether Assets'!A1029,'BBG Data'!A:A,'BBG Data'!V:V)</f>
        <v>105038332749.51855</v>
      </c>
      <c r="O1029">
        <v>90</v>
      </c>
      <c r="P1029" s="2">
        <f>P1028-P1028*Q1029/360*_xlfn.XLOOKUP(A1029,'BBG Data'!A:A,'BBG Data'!AF:AF)</f>
        <v>43758181.262560137</v>
      </c>
      <c r="Q1029" s="2">
        <v>360</v>
      </c>
      <c r="R1029" s="21">
        <v>10137145089</v>
      </c>
      <c r="S1029" s="2">
        <f>S1028-S1028*T1029/360*_xlfn.XLOOKUP('Tether Assets'!A1029,'BBG Data'!A:A,'BBG Data'!X:X)</f>
        <v>14194650.710687496</v>
      </c>
      <c r="T1029" s="2">
        <v>120</v>
      </c>
      <c r="U1029" s="21">
        <f t="shared" si="98"/>
        <v>4815162084</v>
      </c>
      <c r="V1029" s="2">
        <f t="shared" si="101"/>
        <v>163474476258.96497</v>
      </c>
      <c r="W1029" s="25">
        <f t="shared" si="102"/>
        <v>0.10021206162818108</v>
      </c>
      <c r="X1029" s="2">
        <f t="shared" si="103"/>
        <v>0.64253659135829921</v>
      </c>
      <c r="Y1029" s="13">
        <f>USDT_FinalReserves!G1028/USDT_FinalReserves!$F1028</f>
        <v>3.7285736108176516E-2</v>
      </c>
      <c r="Z1029" s="2">
        <v>167977477817.58038</v>
      </c>
      <c r="AA1029" s="2">
        <v>161714313907.55701</v>
      </c>
    </row>
    <row r="1030" spans="1:27" s="2" customFormat="1" x14ac:dyDescent="0.3">
      <c r="A1030" s="1">
        <v>45861</v>
      </c>
      <c r="B1030">
        <v>0</v>
      </c>
      <c r="C1030" s="20">
        <v>83254.148927638947</v>
      </c>
      <c r="D1030" s="20">
        <f>_xlfn.XLOOKUP(A1030,'BBG Data'!A:A,'BBG Data'!B:B)</f>
        <v>117961.72</v>
      </c>
      <c r="E1030" s="21">
        <f t="shared" si="99"/>
        <v>9820802604.6404457</v>
      </c>
      <c r="F1030" s="21">
        <v>2641552.3483715495</v>
      </c>
      <c r="G1030">
        <f>_xlfn.XLOOKUP(A1030,'BBG Data'!A:A,'BBG Data'!C:C)</f>
        <v>3387.29</v>
      </c>
      <c r="H1030" s="2">
        <f t="shared" si="100"/>
        <v>8947703854.1154652</v>
      </c>
      <c r="I1030" s="21">
        <v>32430726</v>
      </c>
      <c r="J1030" s="2">
        <f>J1029-$J$1*J1029*_xlfn.XLOOKUP(A1030,'BBG Data'!A:A,'BBG Data'!F:F)</f>
        <v>16349683563.498022</v>
      </c>
      <c r="K1030" s="2">
        <f>K1029-K1029*L1030/360*_xlfn.XLOOKUP(A1030,'BBG Data'!A:A,'BBG Data'!J:J)</f>
        <v>1655901257.9400365</v>
      </c>
      <c r="L1030" s="2">
        <v>90</v>
      </c>
      <c r="M1030" s="2">
        <f>M1029-M1029*$M$1*_xlfn.XLOOKUP(A1030,'BBG Data'!A:A,'BBG Data'!F:F)</f>
        <v>6351994872.2189779</v>
      </c>
      <c r="N1030" s="2">
        <f>N1029-N1029*O1030/360*_xlfn.XLOOKUP('Tether Assets'!A1030,'BBG Data'!A:A,'BBG Data'!V:V)</f>
        <v>104171766504.33502</v>
      </c>
      <c r="O1030">
        <v>90</v>
      </c>
      <c r="P1030" s="2">
        <f>P1029-P1029*Q1030/360*_xlfn.XLOOKUP(A1030,'BBG Data'!A:A,'BBG Data'!AF:AF)</f>
        <v>42883017.63730891</v>
      </c>
      <c r="Q1030" s="2">
        <v>360</v>
      </c>
      <c r="R1030" s="21">
        <v>10137145089</v>
      </c>
      <c r="S1030" s="2">
        <f>S1029-S1029*T1030/360*_xlfn.XLOOKUP('Tether Assets'!A1030,'BBG Data'!A:A,'BBG Data'!X:X)</f>
        <v>14122731.147086678</v>
      </c>
      <c r="T1030" s="2">
        <v>120</v>
      </c>
      <c r="U1030" s="21">
        <f t="shared" si="98"/>
        <v>4815162084</v>
      </c>
      <c r="V1030" s="2">
        <f t="shared" si="101"/>
        <v>162339596304.53238</v>
      </c>
      <c r="W1030" s="25">
        <f t="shared" si="102"/>
        <v>0.10091262182743674</v>
      </c>
      <c r="X1030" s="2">
        <f t="shared" si="103"/>
        <v>0.6416904370571398</v>
      </c>
      <c r="Y1030" s="13">
        <f>USDT_FinalReserves!G1029/USDT_FinalReserves!$F1029</f>
        <v>2.6919433065494304E-2</v>
      </c>
      <c r="Z1030" s="2">
        <v>166480418200.95715</v>
      </c>
      <c r="AA1030" s="2">
        <v>161998859726.48099</v>
      </c>
    </row>
    <row r="1031" spans="1:27" s="2" customFormat="1" x14ac:dyDescent="0.3">
      <c r="A1031" s="1">
        <v>45862</v>
      </c>
      <c r="B1031">
        <v>0</v>
      </c>
      <c r="C1031" s="20">
        <v>83254.148927638947</v>
      </c>
      <c r="D1031" s="20">
        <f>_xlfn.XLOOKUP(A1031,'BBG Data'!A:A,'BBG Data'!B:B)</f>
        <v>118780.41</v>
      </c>
      <c r="E1031" s="21">
        <f t="shared" si="99"/>
        <v>9888961943.8260155</v>
      </c>
      <c r="F1031" s="21">
        <v>2641552.3483715495</v>
      </c>
      <c r="G1031">
        <f>_xlfn.XLOOKUP(A1031,'BBG Data'!A:A,'BBG Data'!C:C)</f>
        <v>3368.68</v>
      </c>
      <c r="H1031" s="2">
        <f t="shared" si="100"/>
        <v>8898544564.9122715</v>
      </c>
      <c r="I1031" s="21">
        <v>32430726</v>
      </c>
      <c r="J1031" s="2">
        <f>J1030-$J$1*J1030*_xlfn.XLOOKUP(A1031,'BBG Data'!A:A,'BBG Data'!F:F)</f>
        <v>16348775247.744493</v>
      </c>
      <c r="K1031" s="2">
        <f>K1030-K1030*L1031/360*_xlfn.XLOOKUP(A1031,'BBG Data'!A:A,'BBG Data'!J:J)</f>
        <v>1657826243.1523917</v>
      </c>
      <c r="L1031" s="2">
        <v>90</v>
      </c>
      <c r="M1031" s="2">
        <f>M1030-M1030*$M$1*_xlfn.XLOOKUP(A1031,'BBG Data'!A:A,'BBG Data'!F:F)</f>
        <v>6351289095.0109539</v>
      </c>
      <c r="N1031" s="2">
        <f>N1030-N1030*O1031/360*_xlfn.XLOOKUP('Tether Assets'!A1031,'BBG Data'!A:A,'BBG Data'!V:V)</f>
        <v>104067594737.8307</v>
      </c>
      <c r="O1031">
        <v>90</v>
      </c>
      <c r="P1031" s="2">
        <f>P1030-P1030*Q1031/360*_xlfn.XLOOKUP(A1031,'BBG Data'!A:A,'BBG Data'!AF:AF)</f>
        <v>42196889.355111964</v>
      </c>
      <c r="Q1031" s="2">
        <v>360</v>
      </c>
      <c r="R1031" s="21">
        <v>10137145089</v>
      </c>
      <c r="S1031" s="2">
        <f>S1030-S1030*T1031/360*_xlfn.XLOOKUP('Tether Assets'!A1031,'BBG Data'!A:A,'BBG Data'!X:X)</f>
        <v>14253131.031344779</v>
      </c>
      <c r="T1031" s="2">
        <v>120</v>
      </c>
      <c r="U1031" s="21">
        <f t="shared" si="98"/>
        <v>4815162084</v>
      </c>
      <c r="V1031" s="2">
        <f t="shared" si="101"/>
        <v>162254179751.86328</v>
      </c>
      <c r="W1031" s="25">
        <f t="shared" si="102"/>
        <v>0.10096014782975954</v>
      </c>
      <c r="X1031" s="2">
        <f t="shared" si="103"/>
        <v>0.64138621819778185</v>
      </c>
      <c r="Y1031" s="13">
        <f>USDT_FinalReserves!G1030/USDT_FinalReserves!$F1030</f>
        <v>3.3166088258385844E-2</v>
      </c>
      <c r="Z1031" s="2">
        <v>167558318153.2742</v>
      </c>
      <c r="AA1031" s="2">
        <v>162001064184.97601</v>
      </c>
    </row>
    <row r="1032" spans="1:27" s="2" customFormat="1" x14ac:dyDescent="0.3">
      <c r="A1032" s="1">
        <v>45863</v>
      </c>
      <c r="B1032">
        <v>0</v>
      </c>
      <c r="C1032" s="20">
        <v>83254.148927638947</v>
      </c>
      <c r="D1032" s="20">
        <f>_xlfn.XLOOKUP(A1032,'BBG Data'!A:A,'BBG Data'!B:B)</f>
        <v>117104.31</v>
      </c>
      <c r="E1032" s="21">
        <f t="shared" si="99"/>
        <v>9749419664.8083992</v>
      </c>
      <c r="F1032" s="21">
        <v>2641552.3483715495</v>
      </c>
      <c r="G1032">
        <f>_xlfn.XLOOKUP(A1032,'BBG Data'!A:A,'BBG Data'!C:C)</f>
        <v>3337.3</v>
      </c>
      <c r="H1032" s="2">
        <f t="shared" si="100"/>
        <v>8815652652.2203732</v>
      </c>
      <c r="I1032" s="21">
        <v>32430726</v>
      </c>
      <c r="J1032" s="2">
        <f>J1031-$J$1*J1031*_xlfn.XLOOKUP(A1032,'BBG Data'!A:A,'BBG Data'!F:F)</f>
        <v>16346050451.869869</v>
      </c>
      <c r="K1032" s="2">
        <f>K1031-K1031*L1032/360*_xlfn.XLOOKUP(A1032,'BBG Data'!A:A,'BBG Data'!J:J)</f>
        <v>1657631448.5688212</v>
      </c>
      <c r="L1032" s="2">
        <v>90</v>
      </c>
      <c r="M1032" s="2">
        <f>M1031-M1031*$M$1*_xlfn.XLOOKUP(A1032,'BBG Data'!A:A,'BBG Data'!F:F)</f>
        <v>6349171998.6459503</v>
      </c>
      <c r="N1032" s="2">
        <f>N1031-N1031*O1032/360*_xlfn.XLOOKUP('Tether Assets'!A1032,'BBG Data'!A:A,'BBG Data'!V:V)</f>
        <v>104119628535.19962</v>
      </c>
      <c r="O1032">
        <v>90</v>
      </c>
      <c r="P1032" s="2">
        <f>P1031-P1031*Q1032/360*_xlfn.XLOOKUP(A1032,'BBG Data'!A:A,'BBG Data'!AF:AF)</f>
        <v>42070298.687046662</v>
      </c>
      <c r="Q1032" s="2">
        <v>360</v>
      </c>
      <c r="R1032" s="21">
        <v>10137145089</v>
      </c>
      <c r="S1032" s="2">
        <f>S1031-S1031*T1032/360*_xlfn.XLOOKUP('Tether Assets'!A1032,'BBG Data'!A:A,'BBG Data'!X:X)</f>
        <v>14269284.579846971</v>
      </c>
      <c r="T1032" s="2">
        <v>120</v>
      </c>
      <c r="U1032" s="21">
        <f t="shared" si="98"/>
        <v>4815162084</v>
      </c>
      <c r="V1032" s="2">
        <f t="shared" si="101"/>
        <v>162078632233.57993</v>
      </c>
      <c r="W1032" s="25">
        <f t="shared" si="102"/>
        <v>0.10105268629282353</v>
      </c>
      <c r="X1032" s="2">
        <f t="shared" si="103"/>
        <v>0.6424019446631769</v>
      </c>
      <c r="Y1032" s="13">
        <f>USDT_FinalReserves!G1031/USDT_FinalReserves!$F1031</f>
        <v>3.2628169564078886E-2</v>
      </c>
      <c r="Z1032" s="2">
        <v>168064688708.68512</v>
      </c>
      <c r="AA1032" s="2">
        <v>162581045547.76401</v>
      </c>
    </row>
    <row r="1033" spans="1:27" s="2" customFormat="1" x14ac:dyDescent="0.3">
      <c r="A1033" s="1">
        <v>45864</v>
      </c>
      <c r="B1033">
        <v>0</v>
      </c>
      <c r="C1033" s="20">
        <v>83254.148927638947</v>
      </c>
      <c r="D1033" s="20">
        <f>_xlfn.XLOOKUP(A1033,'BBG Data'!A:A,'BBG Data'!B:B)</f>
        <v>118004.91</v>
      </c>
      <c r="E1033" s="21">
        <f t="shared" si="99"/>
        <v>9824398351.3326302</v>
      </c>
      <c r="F1033" s="21">
        <v>2641552.3483715495</v>
      </c>
      <c r="G1033">
        <f>_xlfn.XLOOKUP(A1033,'BBG Data'!A:A,'BBG Data'!C:C)</f>
        <v>3337.3</v>
      </c>
      <c r="H1033" s="2">
        <f t="shared" si="100"/>
        <v>8815652652.2203732</v>
      </c>
      <c r="I1033" s="21">
        <v>32430726</v>
      </c>
      <c r="J1033" s="2">
        <f>J1032-$J$1*J1032*_xlfn.XLOOKUP(A1033,'BBG Data'!A:A,'BBG Data'!F:F)</f>
        <v>16346050451.869869</v>
      </c>
      <c r="K1033" s="2">
        <f>K1032-K1032*L1033/360*_xlfn.XLOOKUP(A1033,'BBG Data'!A:A,'BBG Data'!J:J)</f>
        <v>1657631448.5688212</v>
      </c>
      <c r="L1033" s="2">
        <v>90</v>
      </c>
      <c r="M1033" s="2">
        <f>M1032-M1032*$M$1*_xlfn.XLOOKUP(A1033,'BBG Data'!A:A,'BBG Data'!F:F)</f>
        <v>6349171998.6459503</v>
      </c>
      <c r="N1033" s="2">
        <f>N1032-N1032*O1033/360*_xlfn.XLOOKUP('Tether Assets'!A1033,'BBG Data'!A:A,'BBG Data'!V:V)</f>
        <v>104119628535.19962</v>
      </c>
      <c r="O1033">
        <v>90</v>
      </c>
      <c r="P1033" s="2">
        <f>P1032-P1032*Q1033/360*_xlfn.XLOOKUP(A1033,'BBG Data'!A:A,'BBG Data'!AF:AF)</f>
        <v>42070298.687046662</v>
      </c>
      <c r="Q1033" s="2">
        <v>360</v>
      </c>
      <c r="R1033" s="21">
        <v>10137145089</v>
      </c>
      <c r="S1033" s="2">
        <f>S1032-S1032*T1033/360*_xlfn.XLOOKUP('Tether Assets'!A1033,'BBG Data'!A:A,'BBG Data'!X:X)</f>
        <v>14269284.579846971</v>
      </c>
      <c r="T1033" s="2">
        <v>120</v>
      </c>
      <c r="U1033" s="21">
        <f t="shared" si="98"/>
        <v>4815162084</v>
      </c>
      <c r="V1033" s="2">
        <f t="shared" si="101"/>
        <v>162153610920.10416</v>
      </c>
      <c r="W1033" s="25">
        <f t="shared" si="102"/>
        <v>0.10100596024309212</v>
      </c>
      <c r="X1033" s="2">
        <f t="shared" si="103"/>
        <v>0.64210490253282815</v>
      </c>
      <c r="Y1033" s="13">
        <f>USDT_FinalReserves!G1032/USDT_FinalReserves!$F1032</f>
        <v>3.4121619256885082E-2</v>
      </c>
      <c r="Z1033" s="2">
        <v>168810994893.36435</v>
      </c>
      <c r="AA1033" s="2">
        <v>163050890399.237</v>
      </c>
    </row>
    <row r="1034" spans="1:27" s="2" customFormat="1" x14ac:dyDescent="0.3">
      <c r="A1034" s="1">
        <v>45865</v>
      </c>
      <c r="B1034">
        <v>0</v>
      </c>
      <c r="C1034" s="20">
        <v>83254.148927638947</v>
      </c>
      <c r="D1034" s="20">
        <f>_xlfn.XLOOKUP(A1034,'BBG Data'!A:A,'BBG Data'!B:B)</f>
        <v>118801.81</v>
      </c>
      <c r="E1034" s="21">
        <f t="shared" si="99"/>
        <v>9890743582.6130657</v>
      </c>
      <c r="F1034" s="21">
        <v>2641552.3483715495</v>
      </c>
      <c r="G1034">
        <f>_xlfn.XLOOKUP(A1034,'BBG Data'!A:A,'BBG Data'!C:C)</f>
        <v>3337.3</v>
      </c>
      <c r="H1034" s="2">
        <f t="shared" si="100"/>
        <v>8815652652.2203732</v>
      </c>
      <c r="I1034" s="21">
        <v>32430726</v>
      </c>
      <c r="J1034" s="2">
        <f>J1033-$J$1*J1033*_xlfn.XLOOKUP(A1034,'BBG Data'!A:A,'BBG Data'!F:F)</f>
        <v>16346050451.869869</v>
      </c>
      <c r="K1034" s="2">
        <f>K1033-K1033*L1034/360*_xlfn.XLOOKUP(A1034,'BBG Data'!A:A,'BBG Data'!J:J)</f>
        <v>1657631448.5688212</v>
      </c>
      <c r="L1034" s="2">
        <v>90</v>
      </c>
      <c r="M1034" s="2">
        <f>M1033-M1033*$M$1*_xlfn.XLOOKUP(A1034,'BBG Data'!A:A,'BBG Data'!F:F)</f>
        <v>6349171998.6459503</v>
      </c>
      <c r="N1034" s="2">
        <f>N1033-N1033*O1034/360*_xlfn.XLOOKUP('Tether Assets'!A1034,'BBG Data'!A:A,'BBG Data'!V:V)</f>
        <v>104119628535.19962</v>
      </c>
      <c r="O1034">
        <v>90</v>
      </c>
      <c r="P1034" s="2">
        <f>P1033-P1033*Q1034/360*_xlfn.XLOOKUP(A1034,'BBG Data'!A:A,'BBG Data'!AF:AF)</f>
        <v>42070298.687046662</v>
      </c>
      <c r="Q1034" s="2">
        <v>360</v>
      </c>
      <c r="R1034" s="21">
        <v>10137145089</v>
      </c>
      <c r="S1034" s="2">
        <f>S1033-S1033*T1034/360*_xlfn.XLOOKUP('Tether Assets'!A1034,'BBG Data'!A:A,'BBG Data'!X:X)</f>
        <v>14269284.579846971</v>
      </c>
      <c r="T1034" s="2">
        <v>120</v>
      </c>
      <c r="U1034" s="21">
        <f t="shared" si="98"/>
        <v>4815162084</v>
      </c>
      <c r="V1034" s="2">
        <f t="shared" si="101"/>
        <v>162219956151.38458</v>
      </c>
      <c r="W1034" s="25">
        <f t="shared" si="102"/>
        <v>0.10096465050567131</v>
      </c>
      <c r="X1034" s="2">
        <f t="shared" si="103"/>
        <v>0.64184229243678614</v>
      </c>
      <c r="Y1034" s="13">
        <f>USDT_FinalReserves!G1033/USDT_FinalReserves!$F1033</f>
        <v>3.4070008036579558E-2</v>
      </c>
      <c r="Z1034" s="2">
        <v>169097088362.35358</v>
      </c>
      <c r="AA1034" s="2">
        <v>163335949202.88599</v>
      </c>
    </row>
    <row r="1035" spans="1:27" s="2" customFormat="1" x14ac:dyDescent="0.3">
      <c r="A1035" s="1">
        <v>45866</v>
      </c>
      <c r="B1035">
        <v>0</v>
      </c>
      <c r="C1035" s="20">
        <v>83254.148927638947</v>
      </c>
      <c r="D1035" s="20">
        <f>_xlfn.XLOOKUP(A1035,'BBG Data'!A:A,'BBG Data'!B:B)</f>
        <v>118040.22</v>
      </c>
      <c r="E1035" s="21">
        <f t="shared" si="99"/>
        <v>9827338055.3312664</v>
      </c>
      <c r="F1035" s="21">
        <v>2641552.3483715495</v>
      </c>
      <c r="G1035">
        <f>_xlfn.XLOOKUP(A1035,'BBG Data'!A:A,'BBG Data'!C:C)</f>
        <v>3314.61</v>
      </c>
      <c r="H1035" s="2">
        <f t="shared" si="100"/>
        <v>8755715829.4358215</v>
      </c>
      <c r="I1035" s="21">
        <v>32430726</v>
      </c>
      <c r="J1035" s="2">
        <f>J1034-$J$1*J1034*_xlfn.XLOOKUP(A1035,'BBG Data'!A:A,'BBG Data'!F:F)</f>
        <v>16346050451.869869</v>
      </c>
      <c r="K1035" s="2">
        <f>K1034-K1034*L1035/360*_xlfn.XLOOKUP(A1035,'BBG Data'!A:A,'BBG Data'!J:J)</f>
        <v>1659421690.5332754</v>
      </c>
      <c r="L1035" s="2">
        <v>90</v>
      </c>
      <c r="M1035" s="2">
        <f>M1034-M1034*$M$1*_xlfn.XLOOKUP(A1035,'BBG Data'!A:A,'BBG Data'!F:F)</f>
        <v>6349171998.6459503</v>
      </c>
      <c r="N1035" s="2">
        <f>N1034-N1034*O1035/360*_xlfn.XLOOKUP('Tether Assets'!A1035,'BBG Data'!A:A,'BBG Data'!V:V)</f>
        <v>104431987420.80521</v>
      </c>
      <c r="O1035">
        <v>90</v>
      </c>
      <c r="P1035" s="2">
        <f>P1034-P1034*Q1035/360*_xlfn.XLOOKUP(A1035,'BBG Data'!A:A,'BBG Data'!AF:AF)</f>
        <v>42154439.284420744</v>
      </c>
      <c r="Q1035" s="2">
        <v>360</v>
      </c>
      <c r="R1035" s="21">
        <v>10137145089</v>
      </c>
      <c r="S1035" s="2">
        <f>S1034-S1034*T1035/360*_xlfn.XLOOKUP('Tether Assets'!A1035,'BBG Data'!A:A,'BBG Data'!X:X)</f>
        <v>14211731.798708254</v>
      </c>
      <c r="T1035" s="2">
        <v>120</v>
      </c>
      <c r="U1035" s="21">
        <f t="shared" si="98"/>
        <v>4815162084</v>
      </c>
      <c r="V1035" s="2">
        <f t="shared" si="101"/>
        <v>162410789516.70453</v>
      </c>
      <c r="W1035" s="25">
        <f t="shared" si="102"/>
        <v>0.1008460166138487</v>
      </c>
      <c r="X1035" s="2">
        <f t="shared" si="103"/>
        <v>0.643011389400727</v>
      </c>
      <c r="Y1035" s="13">
        <f>USDT_FinalReserves!G1034/USDT_FinalReserves!$F1034</f>
        <v>3.4810233500183897E-2</v>
      </c>
      <c r="Z1035" s="2">
        <v>169512315980.30746</v>
      </c>
      <c r="AA1035" s="2">
        <v>163611552679.87601</v>
      </c>
    </row>
    <row r="1036" spans="1:27" s="2" customFormat="1" x14ac:dyDescent="0.3">
      <c r="A1036" s="1">
        <v>45867</v>
      </c>
      <c r="B1036">
        <v>0</v>
      </c>
      <c r="C1036" s="20">
        <v>83254.148927638947</v>
      </c>
      <c r="D1036" s="20">
        <f>_xlfn.XLOOKUP(A1036,'BBG Data'!A:A,'BBG Data'!B:B)</f>
        <v>117479.31</v>
      </c>
      <c r="E1036" s="21">
        <f t="shared" si="99"/>
        <v>9780639970.6562634</v>
      </c>
      <c r="F1036" s="21">
        <v>2641552.3483715495</v>
      </c>
      <c r="G1036">
        <f>_xlfn.XLOOKUP(A1036,'BBG Data'!A:A,'BBG Data'!C:C)</f>
        <v>3326.62</v>
      </c>
      <c r="H1036" s="2">
        <f t="shared" si="100"/>
        <v>8787440873.1397629</v>
      </c>
      <c r="I1036" s="21">
        <v>32430726</v>
      </c>
      <c r="J1036" s="2">
        <f>J1035-$J$1*J1035*_xlfn.XLOOKUP(A1036,'BBG Data'!A:A,'BBG Data'!F:F)</f>
        <v>16346050451.869869</v>
      </c>
      <c r="K1036" s="2">
        <f>K1035-K1035*L1036/360*_xlfn.XLOOKUP(A1036,'BBG Data'!A:A,'BBG Data'!J:J)</f>
        <v>1660272144.1496739</v>
      </c>
      <c r="L1036" s="2">
        <v>90</v>
      </c>
      <c r="M1036" s="2">
        <f>M1035-M1035*$M$1*_xlfn.XLOOKUP(A1036,'BBG Data'!A:A,'BBG Data'!F:F)</f>
        <v>6349171998.6459503</v>
      </c>
      <c r="N1036" s="2">
        <f>N1035-N1035*O1036/360*_xlfn.XLOOKUP('Tether Assets'!A1036,'BBG Data'!A:A,'BBG Data'!V:V)</f>
        <v>104379771427.0948</v>
      </c>
      <c r="O1036">
        <v>90</v>
      </c>
      <c r="P1036" s="2">
        <f>P1035-P1035*Q1036/360*_xlfn.XLOOKUP(A1036,'BBG Data'!A:A,'BBG Data'!AF:AF)</f>
        <v>43166145.827246845</v>
      </c>
      <c r="Q1036" s="2">
        <v>360</v>
      </c>
      <c r="R1036" s="21">
        <v>10137145089</v>
      </c>
      <c r="S1036" s="2">
        <f>S1035-S1035*T1036/360*_xlfn.XLOOKUP('Tether Assets'!A1036,'BBG Data'!A:A,'BBG Data'!X:X)</f>
        <v>14304108.055399857</v>
      </c>
      <c r="T1036" s="2">
        <v>120</v>
      </c>
      <c r="U1036" s="21">
        <f t="shared" si="98"/>
        <v>4815162084</v>
      </c>
      <c r="V1036" s="2">
        <f t="shared" si="101"/>
        <v>162345555018.43896</v>
      </c>
      <c r="W1036" s="25">
        <f t="shared" si="102"/>
        <v>0.10088653906175396</v>
      </c>
      <c r="X1036" s="2">
        <f t="shared" si="103"/>
        <v>0.64294813255120842</v>
      </c>
      <c r="Y1036" s="13">
        <f>USDT_FinalReserves!G1035/USDT_FinalReserves!$F1035</f>
        <v>3.3286503697134019E-2</v>
      </c>
      <c r="Z1036" s="2">
        <v>169223609051.26428</v>
      </c>
      <c r="AA1036" s="2">
        <v>163590746762.93701</v>
      </c>
    </row>
    <row r="1037" spans="1:27" s="2" customFormat="1" x14ac:dyDescent="0.3">
      <c r="A1037" s="1">
        <v>45868</v>
      </c>
      <c r="B1037">
        <v>0</v>
      </c>
      <c r="C1037" s="20">
        <v>83254.148927638947</v>
      </c>
      <c r="D1037" s="20">
        <f>_xlfn.XLOOKUP(A1037,'BBG Data'!A:A,'BBG Data'!B:B)</f>
        <v>117143.62</v>
      </c>
      <c r="E1037" s="21">
        <f t="shared" si="99"/>
        <v>9752692385.4027443</v>
      </c>
      <c r="F1037" s="21">
        <v>2641552.3483715495</v>
      </c>
      <c r="G1037">
        <f>_xlfn.XLOOKUP(A1037,'BBG Data'!A:A,'BBG Data'!C:C)</f>
        <v>3275.18</v>
      </c>
      <c r="H1037" s="2">
        <f t="shared" si="100"/>
        <v>8651559420.3395309</v>
      </c>
      <c r="I1037" s="21">
        <v>32430726</v>
      </c>
      <c r="J1037" s="2">
        <f>J1036-$J$1*J1036*_xlfn.XLOOKUP(A1037,'BBG Data'!A:A,'BBG Data'!F:F)</f>
        <v>16347866679.697855</v>
      </c>
      <c r="K1037" s="2">
        <f>K1036-K1036*L1037/360*_xlfn.XLOOKUP(A1037,'BBG Data'!A:A,'BBG Data'!J:J)</f>
        <v>1665136741.5320323</v>
      </c>
      <c r="L1037" s="2">
        <v>90</v>
      </c>
      <c r="M1037" s="2">
        <f>M1036-M1036*$M$1*_xlfn.XLOOKUP(A1037,'BBG Data'!A:A,'BBG Data'!F:F)</f>
        <v>6350582925.7567606</v>
      </c>
      <c r="N1037" s="2">
        <f>N1036-N1036*O1037/360*_xlfn.XLOOKUP('Tether Assets'!A1037,'BBG Data'!A:A,'BBG Data'!V:V)</f>
        <v>104327581541.38126</v>
      </c>
      <c r="O1037">
        <v>90</v>
      </c>
      <c r="P1037" s="2">
        <f>P1036-P1036*Q1037/360*_xlfn.XLOOKUP(A1037,'BBG Data'!A:A,'BBG Data'!AF:AF)</f>
        <v>40921506.244229987</v>
      </c>
      <c r="Q1037" s="2">
        <v>360</v>
      </c>
      <c r="R1037" s="21">
        <v>10137145089</v>
      </c>
      <c r="S1037" s="2">
        <f>S1036-S1036*T1037/360*_xlfn.XLOOKUP('Tether Assets'!A1037,'BBG Data'!A:A,'BBG Data'!X:X)</f>
        <v>14199211.262993591</v>
      </c>
      <c r="T1037" s="2">
        <v>120</v>
      </c>
      <c r="U1037" s="21">
        <f t="shared" si="98"/>
        <v>4815162084</v>
      </c>
      <c r="V1037" s="2">
        <f t="shared" si="101"/>
        <v>162135278310.6174</v>
      </c>
      <c r="W1037" s="25">
        <f t="shared" si="102"/>
        <v>0.10102858289925416</v>
      </c>
      <c r="X1037" s="2">
        <f t="shared" si="103"/>
        <v>0.64346009473343213</v>
      </c>
      <c r="Y1037" s="13">
        <f>USDT_FinalReserves!G1036/USDT_FinalReserves!$F1036</f>
        <v>3.2421549486608921E-2</v>
      </c>
      <c r="Z1037" s="2">
        <v>169105486102.36386</v>
      </c>
      <c r="AA1037" s="2">
        <v>163622824216.23901</v>
      </c>
    </row>
    <row r="1038" spans="1:27" s="2" customFormat="1" x14ac:dyDescent="0.3">
      <c r="A1038" s="1">
        <v>45869</v>
      </c>
      <c r="B1038">
        <v>0</v>
      </c>
      <c r="C1038" s="20">
        <v>83254.148927638947</v>
      </c>
      <c r="D1038" s="20">
        <f>_xlfn.XLOOKUP(A1038,'BBG Data'!A:A,'BBG Data'!B:B)</f>
        <v>116491.12</v>
      </c>
      <c r="E1038" s="21">
        <f t="shared" si="99"/>
        <v>9698369053.227459</v>
      </c>
      <c r="F1038" s="21">
        <v>2641552.3483715495</v>
      </c>
      <c r="G1038">
        <f>_xlfn.XLOOKUP(A1038,'BBG Data'!A:A,'BBG Data'!C:C)</f>
        <v>3289.93</v>
      </c>
      <c r="H1038" s="2">
        <f t="shared" si="100"/>
        <v>8690522317.4780121</v>
      </c>
      <c r="I1038" s="21">
        <v>32430726</v>
      </c>
      <c r="J1038" s="2">
        <f>J1037-$J$1*J1037*_xlfn.XLOOKUP(A1038,'BBG Data'!A:A,'BBG Data'!F:F)</f>
        <v>16344687927.84347</v>
      </c>
      <c r="K1038" s="2">
        <f>K1037-K1037*L1038/360*_xlfn.XLOOKUP(A1038,'BBG Data'!A:A,'BBG Data'!J:J)</f>
        <v>1663325905.3256164</v>
      </c>
      <c r="L1038" s="2">
        <v>90</v>
      </c>
      <c r="M1038" s="2">
        <f>M1037-M1037*$M$1*_xlfn.XLOOKUP(A1038,'BBG Data'!A:A,'BBG Data'!F:F)</f>
        <v>6348113254.6189661</v>
      </c>
      <c r="N1038" s="2">
        <f>N1037-N1037*O1038/360*_xlfn.XLOOKUP('Tether Assets'!A1038,'BBG Data'!A:A,'BBG Data'!V:V)</f>
        <v>104379745332.15195</v>
      </c>
      <c r="O1038">
        <v>90</v>
      </c>
      <c r="P1038" s="2">
        <f>P1037-P1037*Q1038/360*_xlfn.XLOOKUP(A1038,'BBG Data'!A:A,'BBG Data'!AF:AF)</f>
        <v>41862700.887847297</v>
      </c>
      <c r="Q1038" s="2">
        <v>360</v>
      </c>
      <c r="R1038" s="21">
        <v>10137145089</v>
      </c>
      <c r="S1038" s="2">
        <f>S1037-S1037*T1038/360*_xlfn.XLOOKUP('Tether Assets'!A1038,'BBG Data'!A:A,'BBG Data'!X:X)</f>
        <v>14238495.747487875</v>
      </c>
      <c r="T1038" s="2">
        <v>120</v>
      </c>
      <c r="U1038" s="21">
        <f t="shared" si="98"/>
        <v>4815162084</v>
      </c>
      <c r="V1038" s="2">
        <f t="shared" si="101"/>
        <v>162165602886.28079</v>
      </c>
      <c r="W1038" s="25">
        <f t="shared" si="102"/>
        <v>0.100990088911321</v>
      </c>
      <c r="X1038" s="2">
        <f t="shared" si="103"/>
        <v>0.6436614391360701</v>
      </c>
      <c r="Y1038" s="13">
        <f>USDT_FinalReserves!G1037/USDT_FinalReserves!$F1037</f>
        <v>3.3855497772211703E-2</v>
      </c>
      <c r="Z1038" s="2">
        <v>169481123534.87799</v>
      </c>
      <c r="AA1038" s="2">
        <v>163743255734.61099</v>
      </c>
    </row>
    <row r="1039" spans="1:27" s="2" customFormat="1" x14ac:dyDescent="0.3">
      <c r="A1039" s="1">
        <v>45870</v>
      </c>
      <c r="B1039">
        <v>0</v>
      </c>
      <c r="C1039" s="20">
        <v>83254.148927638947</v>
      </c>
      <c r="D1039" s="20">
        <f>_xlfn.XLOOKUP(A1039,'BBG Data'!A:A,'BBG Data'!B:B)</f>
        <v>113905.41</v>
      </c>
      <c r="E1039" s="21">
        <f t="shared" si="99"/>
        <v>9483097967.8037758</v>
      </c>
      <c r="F1039" s="21">
        <v>2641552.3483715495</v>
      </c>
      <c r="G1039">
        <f>_xlfn.XLOOKUP(A1039,'BBG Data'!A:A,'BBG Data'!C:C)</f>
        <v>3363.48</v>
      </c>
      <c r="H1039" s="2">
        <f t="shared" si="100"/>
        <v>8884808492.7007389</v>
      </c>
      <c r="I1039" s="21">
        <v>32430726</v>
      </c>
      <c r="J1039" s="2">
        <f>J1038-$J$1*J1038*_xlfn.XLOOKUP(A1039,'BBG Data'!A:A,'BBG Data'!F:F)</f>
        <v>16346958023.389004</v>
      </c>
      <c r="K1039" s="2">
        <f>K1038-K1038*L1039/360*_xlfn.XLOOKUP(A1039,'BBG Data'!A:A,'BBG Data'!J:J)</f>
        <v>1654722352.0803196</v>
      </c>
      <c r="L1039" s="2">
        <v>90</v>
      </c>
      <c r="M1039" s="2">
        <f>M1038-M1038*$M$1*_xlfn.XLOOKUP(A1039,'BBG Data'!A:A,'BBG Data'!F:F)</f>
        <v>6349876619.4119158</v>
      </c>
      <c r="N1039" s="2">
        <f>N1038-N1038*O1039/360*_xlfn.XLOOKUP('Tether Assets'!A1039,'BBG Data'!A:A,'BBG Data'!V:V)</f>
        <v>105971536448.46727</v>
      </c>
      <c r="O1039">
        <v>90</v>
      </c>
      <c r="P1039" s="2">
        <f>P1038-P1038*Q1039/360*_xlfn.XLOOKUP(A1039,'BBG Data'!A:A,'BBG Data'!AF:AF)</f>
        <v>52160925.30625771</v>
      </c>
      <c r="Q1039" s="2">
        <v>360</v>
      </c>
      <c r="R1039" s="21">
        <v>10137145089</v>
      </c>
      <c r="S1039" s="2">
        <f>S1038-S1038*T1039/360*_xlfn.XLOOKUP('Tether Assets'!A1039,'BBG Data'!A:A,'BBG Data'!X:X)</f>
        <v>14682736.814809497</v>
      </c>
      <c r="T1039" s="2">
        <v>120</v>
      </c>
      <c r="U1039" s="21">
        <f t="shared" si="98"/>
        <v>4815162084</v>
      </c>
      <c r="V1039" s="2">
        <f t="shared" si="101"/>
        <v>163742581464.97409</v>
      </c>
      <c r="W1039" s="25">
        <f t="shared" si="102"/>
        <v>0.1000313333455824</v>
      </c>
      <c r="X1039" s="2">
        <f t="shared" si="103"/>
        <v>0.6471837410914123</v>
      </c>
      <c r="Y1039" s="13">
        <f>USDT_FinalReserves!G1038/USDT_FinalReserves!$F1038</f>
        <v>4.298132056577935E-2</v>
      </c>
      <c r="Z1039" s="2">
        <v>171080175661.53738</v>
      </c>
      <c r="AA1039" s="2">
        <v>163726923788.979</v>
      </c>
    </row>
    <row r="1040" spans="1:27" s="2" customFormat="1" x14ac:dyDescent="0.3">
      <c r="A1040" s="1">
        <v>45871</v>
      </c>
      <c r="B1040">
        <v>0</v>
      </c>
      <c r="C1040" s="20">
        <v>83254.148927638947</v>
      </c>
      <c r="D1040" s="20">
        <f>_xlfn.XLOOKUP(A1040,'BBG Data'!A:A,'BBG Data'!B:B)</f>
        <v>112759.62</v>
      </c>
      <c r="E1040" s="21">
        <f t="shared" si="99"/>
        <v>9387706196.5039749</v>
      </c>
      <c r="F1040" s="21">
        <v>2641552.3483715495</v>
      </c>
      <c r="G1040">
        <f>_xlfn.XLOOKUP(A1040,'BBG Data'!A:A,'BBG Data'!C:C)</f>
        <v>3363.48</v>
      </c>
      <c r="H1040" s="2">
        <f t="shared" si="100"/>
        <v>8884808492.7007389</v>
      </c>
      <c r="I1040" s="21">
        <v>32430726</v>
      </c>
      <c r="J1040" s="2">
        <f>J1039-$J$1*J1039*_xlfn.XLOOKUP(A1040,'BBG Data'!A:A,'BBG Data'!F:F)</f>
        <v>16346958023.389004</v>
      </c>
      <c r="K1040" s="2">
        <f>K1039-K1039*L1040/360*_xlfn.XLOOKUP(A1040,'BBG Data'!A:A,'BBG Data'!J:J)</f>
        <v>1654722352.0803196</v>
      </c>
      <c r="L1040" s="2">
        <v>90</v>
      </c>
      <c r="M1040" s="2">
        <f>M1039-M1039*$M$1*_xlfn.XLOOKUP(A1040,'BBG Data'!A:A,'BBG Data'!F:F)</f>
        <v>6349876619.4119158</v>
      </c>
      <c r="N1040" s="2">
        <f>N1039-N1039*O1040/360*_xlfn.XLOOKUP('Tether Assets'!A1040,'BBG Data'!A:A,'BBG Data'!V:V)</f>
        <v>105971536448.46727</v>
      </c>
      <c r="O1040">
        <v>90</v>
      </c>
      <c r="P1040" s="2">
        <f>P1039-P1039*Q1040/360*_xlfn.XLOOKUP(A1040,'BBG Data'!A:A,'BBG Data'!AF:AF)</f>
        <v>52160925.30625771</v>
      </c>
      <c r="Q1040" s="2">
        <v>360</v>
      </c>
      <c r="R1040" s="21">
        <v>10137145089</v>
      </c>
      <c r="S1040" s="2">
        <f>S1039-S1039*T1040/360*_xlfn.XLOOKUP('Tether Assets'!A1040,'BBG Data'!A:A,'BBG Data'!X:X)</f>
        <v>14682736.814809497</v>
      </c>
      <c r="T1040" s="2">
        <v>120</v>
      </c>
      <c r="U1040" s="21">
        <f t="shared" si="98"/>
        <v>4815162084</v>
      </c>
      <c r="V1040" s="2">
        <f t="shared" si="101"/>
        <v>163647189693.67429</v>
      </c>
      <c r="W1040" s="25">
        <f t="shared" si="102"/>
        <v>0.10008964272499292</v>
      </c>
      <c r="X1040" s="2">
        <f t="shared" si="103"/>
        <v>0.64756099170924875</v>
      </c>
      <c r="Y1040" s="13">
        <f>USDT_FinalReserves!G1039/USDT_FinalReserves!$F1039</f>
        <v>3.3111515561869281E-2</v>
      </c>
      <c r="Z1040" s="2">
        <v>169438553548.30637</v>
      </c>
      <c r="AA1040" s="2">
        <v>163828186245.711</v>
      </c>
    </row>
    <row r="1041" spans="1:27" s="2" customFormat="1" x14ac:dyDescent="0.3">
      <c r="A1041" s="1">
        <v>45872</v>
      </c>
      <c r="B1041">
        <v>0</v>
      </c>
      <c r="C1041" s="20">
        <v>83254.148927638947</v>
      </c>
      <c r="D1041" s="20">
        <f>_xlfn.XLOOKUP(A1041,'BBG Data'!A:A,'BBG Data'!B:B)</f>
        <v>114432.91</v>
      </c>
      <c r="E1041" s="21">
        <f t="shared" si="99"/>
        <v>9527014531.3631039</v>
      </c>
      <c r="F1041" s="21">
        <v>2641552.3483715495</v>
      </c>
      <c r="G1041">
        <f>_xlfn.XLOOKUP(A1041,'BBG Data'!A:A,'BBG Data'!C:C)</f>
        <v>3363.48</v>
      </c>
      <c r="H1041" s="2">
        <f t="shared" si="100"/>
        <v>8884808492.7007389</v>
      </c>
      <c r="I1041" s="21">
        <v>32430726</v>
      </c>
      <c r="J1041" s="2">
        <f>J1040-$J$1*J1040*_xlfn.XLOOKUP(A1041,'BBG Data'!A:A,'BBG Data'!F:F)</f>
        <v>16346958023.389004</v>
      </c>
      <c r="K1041" s="2">
        <f>K1040-K1040*L1041/360*_xlfn.XLOOKUP(A1041,'BBG Data'!A:A,'BBG Data'!J:J)</f>
        <v>1654722352.0803196</v>
      </c>
      <c r="L1041" s="2">
        <v>90</v>
      </c>
      <c r="M1041" s="2">
        <f>M1040-M1040*$M$1*_xlfn.XLOOKUP(A1041,'BBG Data'!A:A,'BBG Data'!F:F)</f>
        <v>6349876619.4119158</v>
      </c>
      <c r="N1041" s="2">
        <f>N1040-N1040*O1041/360*_xlfn.XLOOKUP('Tether Assets'!A1041,'BBG Data'!A:A,'BBG Data'!V:V)</f>
        <v>105971536448.46727</v>
      </c>
      <c r="O1041">
        <v>90</v>
      </c>
      <c r="P1041" s="2">
        <f>P1040-P1040*Q1041/360*_xlfn.XLOOKUP(A1041,'BBG Data'!A:A,'BBG Data'!AF:AF)</f>
        <v>52160925.30625771</v>
      </c>
      <c r="Q1041" s="2">
        <v>360</v>
      </c>
      <c r="R1041" s="21">
        <v>10137145089</v>
      </c>
      <c r="S1041" s="2">
        <f>S1040-S1040*T1041/360*_xlfn.XLOOKUP('Tether Assets'!A1041,'BBG Data'!A:A,'BBG Data'!X:X)</f>
        <v>14682736.814809497</v>
      </c>
      <c r="T1041" s="2">
        <v>120</v>
      </c>
      <c r="U1041" s="21">
        <f t="shared" si="98"/>
        <v>4815162084</v>
      </c>
      <c r="V1041" s="2">
        <f t="shared" si="101"/>
        <v>163786498028.53342</v>
      </c>
      <c r="W1041" s="25">
        <f t="shared" si="102"/>
        <v>0.10000451164500467</v>
      </c>
      <c r="X1041" s="2">
        <f t="shared" si="103"/>
        <v>0.64701020977935464</v>
      </c>
      <c r="Y1041" s="13">
        <f>USDT_FinalReserves!G1040/USDT_FinalReserves!$F1040</f>
        <v>3.449670359769632E-2</v>
      </c>
      <c r="Z1041" s="2">
        <v>169714557110.40805</v>
      </c>
      <c r="AA1041" s="2">
        <v>163859964337.556</v>
      </c>
    </row>
    <row r="1042" spans="1:27" s="2" customFormat="1" x14ac:dyDescent="0.3">
      <c r="A1042" s="1">
        <v>45873</v>
      </c>
      <c r="B1042">
        <v>0</v>
      </c>
      <c r="C1042" s="20">
        <v>83254.148927638947</v>
      </c>
      <c r="D1042" s="20">
        <f>_xlfn.XLOOKUP(A1042,'BBG Data'!A:A,'BBG Data'!B:B)</f>
        <v>114821.41</v>
      </c>
      <c r="E1042" s="21">
        <f t="shared" si="99"/>
        <v>9559358768.2214928</v>
      </c>
      <c r="F1042" s="21">
        <v>2641552.3483715495</v>
      </c>
      <c r="G1042">
        <f>_xlfn.XLOOKUP(A1042,'BBG Data'!A:A,'BBG Data'!C:C)</f>
        <v>3373.59</v>
      </c>
      <c r="H1042" s="2">
        <f t="shared" si="100"/>
        <v>8911514586.9427757</v>
      </c>
      <c r="I1042" s="21">
        <v>32430726</v>
      </c>
      <c r="J1042" s="2">
        <f>J1041-$J$1*J1041*_xlfn.XLOOKUP(A1042,'BBG Data'!A:A,'BBG Data'!F:F)</f>
        <v>16347412105.55632</v>
      </c>
      <c r="K1042" s="2">
        <f>K1041-K1041*L1042/360*_xlfn.XLOOKUP(A1042,'BBG Data'!A:A,'BBG Data'!J:J)</f>
        <v>1682256932.0189362</v>
      </c>
      <c r="L1042" s="2">
        <v>90</v>
      </c>
      <c r="M1042" s="2">
        <f>M1041-M1041*$M$1*_xlfn.XLOOKUP(A1042,'BBG Data'!A:A,'BBG Data'!F:F)</f>
        <v>6350229390.3352165</v>
      </c>
      <c r="N1042" s="2">
        <f>N1041-N1041*O1042/360*_xlfn.XLOOKUP('Tether Assets'!A1042,'BBG Data'!A:A,'BBG Data'!V:V)</f>
        <v>106739830087.71866</v>
      </c>
      <c r="O1042">
        <v>90</v>
      </c>
      <c r="P1042" s="2">
        <f>P1041-P1041*Q1042/360*_xlfn.XLOOKUP(A1042,'BBG Data'!A:A,'BBG Data'!AF:AF)</f>
        <v>53673592.1401392</v>
      </c>
      <c r="Q1042" s="2">
        <v>360</v>
      </c>
      <c r="R1042" s="21">
        <v>10137145089</v>
      </c>
      <c r="S1042" s="2">
        <f>S1041-S1041*T1042/360*_xlfn.XLOOKUP('Tether Assets'!A1042,'BBG Data'!A:A,'BBG Data'!X:X)</f>
        <v>14797751.586525507</v>
      </c>
      <c r="T1042" s="2">
        <v>120</v>
      </c>
      <c r="U1042" s="21">
        <f t="shared" si="98"/>
        <v>4815162084</v>
      </c>
      <c r="V1042" s="2">
        <f t="shared" si="101"/>
        <v>164643811113.52008</v>
      </c>
      <c r="W1042" s="25">
        <f t="shared" si="102"/>
        <v>9.9486538368955754E-2</v>
      </c>
      <c r="X1042" s="2">
        <f t="shared" si="103"/>
        <v>0.64830757600796018</v>
      </c>
      <c r="Y1042" s="13">
        <f>USDT_FinalReserves!G1041/USDT_FinalReserves!$F1041</f>
        <v>3.8706527519983921E-2</v>
      </c>
      <c r="Z1042" s="2">
        <v>170497710470.50067</v>
      </c>
      <c r="AA1042" s="2">
        <v>163898336148.07999</v>
      </c>
    </row>
    <row r="1043" spans="1:27" s="2" customFormat="1" x14ac:dyDescent="0.3">
      <c r="A1043" s="1">
        <v>45874</v>
      </c>
      <c r="B1043">
        <v>0</v>
      </c>
      <c r="C1043" s="20">
        <v>83254.148927638947</v>
      </c>
      <c r="D1043" s="20">
        <f>_xlfn.XLOOKUP(A1043,'BBG Data'!A:A,'BBG Data'!B:B)</f>
        <v>113687.51</v>
      </c>
      <c r="E1043" s="21">
        <f t="shared" si="99"/>
        <v>9464956888.7524414</v>
      </c>
      <c r="F1043" s="21">
        <v>2641552.3483715495</v>
      </c>
      <c r="G1043">
        <f>_xlfn.XLOOKUP(A1043,'BBG Data'!A:A,'BBG Data'!C:C)</f>
        <v>3380.6</v>
      </c>
      <c r="H1043" s="2">
        <f t="shared" si="100"/>
        <v>8930031868.9048595</v>
      </c>
      <c r="I1043" s="21">
        <v>32430726</v>
      </c>
      <c r="J1043" s="2">
        <f>J1042-$J$1*J1042*_xlfn.XLOOKUP(A1043,'BBG Data'!A:A,'BBG Data'!F:F)</f>
        <v>16346958010.77561</v>
      </c>
      <c r="K1043" s="2">
        <f>K1042-K1042*L1043/360*_xlfn.XLOOKUP(A1043,'BBG Data'!A:A,'BBG Data'!J:J)</f>
        <v>1687648565.4860566</v>
      </c>
      <c r="L1043" s="2">
        <v>90</v>
      </c>
      <c r="M1043" s="2">
        <f>M1042-M1042*$M$1*_xlfn.XLOOKUP(A1043,'BBG Data'!A:A,'BBG Data'!F:F)</f>
        <v>6349876599.8135309</v>
      </c>
      <c r="N1043" s="2">
        <f>N1042-N1042*O1043/360*_xlfn.XLOOKUP('Tether Assets'!A1043,'BBG Data'!A:A,'BBG Data'!V:V)</f>
        <v>107060049577.98183</v>
      </c>
      <c r="O1043">
        <v>90</v>
      </c>
      <c r="P1043" s="2">
        <f>P1042-P1042*Q1043/360*_xlfn.XLOOKUP(A1043,'BBG Data'!A:A,'BBG Data'!AF:AF)</f>
        <v>49111336.808227368</v>
      </c>
      <c r="Q1043" s="2">
        <v>360</v>
      </c>
      <c r="R1043" s="21">
        <v>10137145089</v>
      </c>
      <c r="S1043" s="2">
        <f>S1042-S1042*T1043/360*_xlfn.XLOOKUP('Tether Assets'!A1043,'BBG Data'!A:A,'BBG Data'!X:X)</f>
        <v>14686768.449626561</v>
      </c>
      <c r="T1043" s="2">
        <v>120</v>
      </c>
      <c r="U1043" s="21">
        <f t="shared" si="98"/>
        <v>4815162084</v>
      </c>
      <c r="V1043" s="2">
        <f t="shared" si="101"/>
        <v>164888057515.97217</v>
      </c>
      <c r="W1043" s="25">
        <f t="shared" si="102"/>
        <v>9.9336416375631037E-2</v>
      </c>
      <c r="X1043" s="2">
        <f t="shared" si="103"/>
        <v>0.6492892886897601</v>
      </c>
      <c r="Y1043" s="13">
        <f>USDT_FinalReserves!G1042/USDT_FinalReserves!$F1042</f>
        <v>3.5106201473208927E-2</v>
      </c>
      <c r="Z1043" s="2">
        <v>169855971796.37628</v>
      </c>
      <c r="AA1043" s="2">
        <v>163892973829.065</v>
      </c>
    </row>
    <row r="1044" spans="1:27" s="2" customFormat="1" x14ac:dyDescent="0.3">
      <c r="A1044" s="1">
        <v>45875</v>
      </c>
      <c r="B1044">
        <v>0</v>
      </c>
      <c r="C1044" s="20">
        <v>83254.148927638947</v>
      </c>
      <c r="D1044" s="20">
        <f>_xlfn.XLOOKUP(A1044,'BBG Data'!A:A,'BBG Data'!B:B)</f>
        <v>115088.22</v>
      </c>
      <c r="E1044" s="21">
        <f t="shared" si="99"/>
        <v>9581571807.6968746</v>
      </c>
      <c r="F1044" s="21">
        <v>2641552.3483715495</v>
      </c>
      <c r="G1044">
        <f>_xlfn.XLOOKUP(A1044,'BBG Data'!A:A,'BBG Data'!C:C)</f>
        <v>3369.33</v>
      </c>
      <c r="H1044" s="2">
        <f t="shared" si="100"/>
        <v>8900261573.9387131</v>
      </c>
      <c r="I1044" s="21">
        <v>32430726</v>
      </c>
      <c r="J1044" s="2">
        <f>J1043-$J$1*J1043*_xlfn.XLOOKUP(A1044,'BBG Data'!A:A,'BBG Data'!F:F)</f>
        <v>16346958010.77561</v>
      </c>
      <c r="K1044" s="2">
        <f>K1043-K1043*L1044/360*_xlfn.XLOOKUP(A1044,'BBG Data'!A:A,'BBG Data'!J:J)</f>
        <v>1690855097.7604802</v>
      </c>
      <c r="L1044" s="2">
        <v>90</v>
      </c>
      <c r="M1044" s="2">
        <f>M1043-M1043*$M$1*_xlfn.XLOOKUP(A1044,'BBG Data'!A:A,'BBG Data'!F:F)</f>
        <v>6349876599.8135309</v>
      </c>
      <c r="N1044" s="2">
        <f>N1043-N1043*O1044/360*_xlfn.XLOOKUP('Tether Assets'!A1044,'BBG Data'!A:A,'BBG Data'!V:V)</f>
        <v>107113579602.77081</v>
      </c>
      <c r="O1044">
        <v>90</v>
      </c>
      <c r="P1044" s="2">
        <f>P1043-P1043*Q1044/360*_xlfn.XLOOKUP(A1044,'BBG Data'!A:A,'BBG Data'!AF:AF)</f>
        <v>49798895.523542538</v>
      </c>
      <c r="Q1044" s="2">
        <v>360</v>
      </c>
      <c r="R1044" s="21">
        <v>10137145089</v>
      </c>
      <c r="S1044" s="2">
        <f>S1043-S1043*T1044/360*_xlfn.XLOOKUP('Tether Assets'!A1044,'BBG Data'!A:A,'BBG Data'!X:X)</f>
        <v>14877206.880523389</v>
      </c>
      <c r="T1044" s="2">
        <v>120</v>
      </c>
      <c r="U1044" s="21">
        <f t="shared" si="98"/>
        <v>4815162084</v>
      </c>
      <c r="V1044" s="2">
        <f t="shared" si="101"/>
        <v>165032516694.1601</v>
      </c>
      <c r="W1044" s="25">
        <f t="shared" si="102"/>
        <v>9.9249463468645133E-2</v>
      </c>
      <c r="X1044" s="2">
        <f t="shared" si="103"/>
        <v>0.64904530178906961</v>
      </c>
      <c r="Y1044" s="13">
        <f>USDT_FinalReserves!G1043/USDT_FinalReserves!$F1043</f>
        <v>3.452065814440778E-2</v>
      </c>
      <c r="Z1044" s="2">
        <v>169741029823.74109</v>
      </c>
      <c r="AA1044" s="2">
        <v>163881457760.116</v>
      </c>
    </row>
    <row r="1045" spans="1:27" s="2" customFormat="1" x14ac:dyDescent="0.3">
      <c r="A1045" s="1">
        <v>45876</v>
      </c>
      <c r="B1045">
        <v>0</v>
      </c>
      <c r="C1045" s="20">
        <v>83254.148927638947</v>
      </c>
      <c r="D1045" s="20">
        <f>_xlfn.XLOOKUP(A1045,'BBG Data'!A:A,'BBG Data'!B:B)</f>
        <v>117239.91</v>
      </c>
      <c r="E1045" s="21">
        <f t="shared" si="99"/>
        <v>9760708927.4029865</v>
      </c>
      <c r="F1045" s="21">
        <v>2641552.3483715495</v>
      </c>
      <c r="G1045">
        <f>_xlfn.XLOOKUP(A1045,'BBG Data'!A:A,'BBG Data'!C:C)</f>
        <v>3396.38</v>
      </c>
      <c r="H1045" s="2">
        <f t="shared" si="100"/>
        <v>8971715564.9621639</v>
      </c>
      <c r="I1045" s="21">
        <v>32430726</v>
      </c>
      <c r="J1045" s="2">
        <f>J1044-$J$1*J1044*_xlfn.XLOOKUP(A1045,'BBG Data'!A:A,'BBG Data'!F:F)</f>
        <v>16346503928.608644</v>
      </c>
      <c r="K1045" s="2">
        <f>K1044-K1044*L1045/360*_xlfn.XLOOKUP(A1045,'BBG Data'!A:A,'BBG Data'!J:J)</f>
        <v>1694342486.3996112</v>
      </c>
      <c r="L1045" s="2">
        <v>90</v>
      </c>
      <c r="M1045" s="2">
        <f>M1044-M1044*$M$1*_xlfn.XLOOKUP(A1045,'BBG Data'!A:A,'BBG Data'!F:F)</f>
        <v>6349523828.8913193</v>
      </c>
      <c r="N1045" s="2">
        <f>N1044-N1044*O1045/360*_xlfn.XLOOKUP('Tether Assets'!A1045,'BBG Data'!A:A,'BBG Data'!V:V)</f>
        <v>107033244418.06873</v>
      </c>
      <c r="O1045">
        <v>90</v>
      </c>
      <c r="P1045" s="2">
        <f>P1044-P1044*Q1045/360*_xlfn.XLOOKUP(A1045,'BBG Data'!A:A,'BBG Data'!AF:AF)</f>
        <v>49201308.777260028</v>
      </c>
      <c r="Q1045" s="2">
        <v>360</v>
      </c>
      <c r="R1045" s="21">
        <v>10137145089</v>
      </c>
      <c r="S1045" s="2">
        <f>S1044-S1044*T1045/360*_xlfn.XLOOKUP('Tether Assets'!A1045,'BBG Data'!A:A,'BBG Data'!X:X)</f>
        <v>14949609.287341936</v>
      </c>
      <c r="T1045" s="2">
        <v>120</v>
      </c>
      <c r="U1045" s="21">
        <f t="shared" si="98"/>
        <v>4815162084</v>
      </c>
      <c r="V1045" s="2">
        <f t="shared" si="101"/>
        <v>165204927971.39807</v>
      </c>
      <c r="W1045" s="25">
        <f t="shared" si="102"/>
        <v>9.9143136077903982E-2</v>
      </c>
      <c r="X1045" s="2">
        <f t="shared" si="103"/>
        <v>0.64788166873932107</v>
      </c>
      <c r="Y1045" s="13">
        <f>USDT_FinalReserves!G1044/USDT_FinalReserves!$F1044</f>
        <v>3.4683274248909803E-2</v>
      </c>
      <c r="Z1045" s="2">
        <v>169736778497.39355</v>
      </c>
      <c r="AA1045" s="2">
        <v>163849751258.642</v>
      </c>
    </row>
    <row r="1046" spans="1:27" s="2" customFormat="1" x14ac:dyDescent="0.3">
      <c r="A1046" s="1">
        <v>45877</v>
      </c>
      <c r="B1046">
        <v>0</v>
      </c>
      <c r="C1046" s="20">
        <v>83254.148927638947</v>
      </c>
      <c r="D1046" s="20">
        <f>_xlfn.XLOOKUP(A1046,'BBG Data'!A:A,'BBG Data'!B:B)</f>
        <v>116915.22</v>
      </c>
      <c r="E1046" s="21">
        <f t="shared" si="99"/>
        <v>9733677137.787672</v>
      </c>
      <c r="F1046" s="21">
        <v>2641552.3483715495</v>
      </c>
      <c r="G1046">
        <f>_xlfn.XLOOKUP(A1046,'BBG Data'!A:A,'BBG Data'!C:C)</f>
        <v>3397.75</v>
      </c>
      <c r="H1046" s="2">
        <f t="shared" si="100"/>
        <v>8975334491.6794319</v>
      </c>
      <c r="I1046" s="21">
        <v>32430726</v>
      </c>
      <c r="J1046" s="2">
        <f>J1045-$J$1*J1045*_xlfn.XLOOKUP(A1046,'BBG Data'!A:A,'BBG Data'!F:F)</f>
        <v>16346503928.608644</v>
      </c>
      <c r="K1046" s="2">
        <f>K1045-K1045*L1046/360*_xlfn.XLOOKUP(A1046,'BBG Data'!A:A,'BBG Data'!J:J)</f>
        <v>1694160344.5823233</v>
      </c>
      <c r="L1046" s="2">
        <v>90</v>
      </c>
      <c r="M1046" s="2">
        <f>M1045-M1045*$M$1*_xlfn.XLOOKUP(A1046,'BBG Data'!A:A,'BBG Data'!F:F)</f>
        <v>6349523828.8913193</v>
      </c>
      <c r="N1046" s="2">
        <f>N1045-N1045*O1046/360*_xlfn.XLOOKUP('Tether Assets'!A1046,'BBG Data'!A:A,'BBG Data'!V:V)</f>
        <v>106952969484.75517</v>
      </c>
      <c r="O1046">
        <v>90</v>
      </c>
      <c r="P1046" s="2">
        <f>P1045-P1045*Q1046/360*_xlfn.XLOOKUP(A1046,'BBG Data'!A:A,'BBG Data'!AF:AF)</f>
        <v>48315685.219269358</v>
      </c>
      <c r="Q1046" s="2">
        <v>360</v>
      </c>
      <c r="R1046" s="21">
        <v>10137145089</v>
      </c>
      <c r="S1046" s="2">
        <f>S1045-S1045*T1046/360*_xlfn.XLOOKUP('Tether Assets'!A1046,'BBG Data'!A:A,'BBG Data'!X:X)</f>
        <v>14804598.07725472</v>
      </c>
      <c r="T1046" s="2">
        <v>120</v>
      </c>
      <c r="U1046" s="21">
        <f t="shared" si="98"/>
        <v>4815162084</v>
      </c>
      <c r="V1046" s="2">
        <f t="shared" si="101"/>
        <v>165100027398.6011</v>
      </c>
      <c r="W1046" s="25">
        <f t="shared" si="102"/>
        <v>9.9206129233794557E-2</v>
      </c>
      <c r="X1046" s="2">
        <f t="shared" si="103"/>
        <v>0.64780709712747986</v>
      </c>
      <c r="Y1046" s="13">
        <f>USDT_FinalReserves!G1045/USDT_FinalReserves!$F1045</f>
        <v>3.3060817583650988E-2</v>
      </c>
      <c r="Z1046" s="2">
        <v>169672390533.5083</v>
      </c>
      <c r="AA1046" s="2">
        <v>164062882581.09799</v>
      </c>
    </row>
    <row r="1047" spans="1:27" s="2" customFormat="1" x14ac:dyDescent="0.3">
      <c r="A1047" s="1">
        <v>45878</v>
      </c>
      <c r="B1047">
        <v>0</v>
      </c>
      <c r="C1047" s="20">
        <v>83254.148927638947</v>
      </c>
      <c r="D1047" s="20">
        <f>_xlfn.XLOOKUP(A1047,'BBG Data'!A:A,'BBG Data'!B:B)</f>
        <v>116798.62</v>
      </c>
      <c r="E1047" s="21">
        <f t="shared" si="99"/>
        <v>9723969704.0227089</v>
      </c>
      <c r="F1047" s="21">
        <v>2641552.3483715495</v>
      </c>
      <c r="G1047">
        <f>_xlfn.XLOOKUP(A1047,'BBG Data'!A:A,'BBG Data'!C:C)</f>
        <v>3397.75</v>
      </c>
      <c r="H1047" s="2">
        <f t="shared" si="100"/>
        <v>8975334491.6794319</v>
      </c>
      <c r="I1047" s="21">
        <v>32430726</v>
      </c>
      <c r="J1047" s="2">
        <f>J1046-$J$1*J1046*_xlfn.XLOOKUP(A1047,'BBG Data'!A:A,'BBG Data'!F:F)</f>
        <v>16346503928.608644</v>
      </c>
      <c r="K1047" s="2">
        <f>K1046-K1046*L1047/360*_xlfn.XLOOKUP(A1047,'BBG Data'!A:A,'BBG Data'!J:J)</f>
        <v>1694160344.5823233</v>
      </c>
      <c r="L1047" s="2">
        <v>90</v>
      </c>
      <c r="M1047" s="2">
        <f>M1046-M1046*$M$1*_xlfn.XLOOKUP(A1047,'BBG Data'!A:A,'BBG Data'!F:F)</f>
        <v>6349523828.8913193</v>
      </c>
      <c r="N1047" s="2">
        <f>N1046-N1046*O1047/360*_xlfn.XLOOKUP('Tether Assets'!A1047,'BBG Data'!A:A,'BBG Data'!V:V)</f>
        <v>106952969484.75517</v>
      </c>
      <c r="O1047">
        <v>90</v>
      </c>
      <c r="P1047" s="2">
        <f>P1046-P1046*Q1047/360*_xlfn.XLOOKUP(A1047,'BBG Data'!A:A,'BBG Data'!AF:AF)</f>
        <v>48315685.219269358</v>
      </c>
      <c r="Q1047" s="2">
        <v>360</v>
      </c>
      <c r="R1047" s="21">
        <v>10137145089</v>
      </c>
      <c r="S1047" s="2">
        <f>S1046-S1046*T1047/360*_xlfn.XLOOKUP('Tether Assets'!A1047,'BBG Data'!A:A,'BBG Data'!X:X)</f>
        <v>14804598.07725472</v>
      </c>
      <c r="T1047" s="2">
        <v>120</v>
      </c>
      <c r="U1047" s="21">
        <f t="shared" si="98"/>
        <v>4815162084</v>
      </c>
      <c r="V1047" s="2">
        <f t="shared" si="101"/>
        <v>165090319964.83615</v>
      </c>
      <c r="W1047" s="25">
        <f t="shared" si="102"/>
        <v>9.9211962628077285E-2</v>
      </c>
      <c r="X1047" s="2">
        <f t="shared" si="103"/>
        <v>0.64784518866724528</v>
      </c>
      <c r="Y1047" s="13">
        <f>USDT_FinalReserves!G1046/USDT_FinalReserves!$F1046</f>
        <v>3.3617976654051807E-2</v>
      </c>
      <c r="Z1047" s="2">
        <v>170065287440.19095</v>
      </c>
      <c r="AA1047" s="2">
        <v>164348036577.362</v>
      </c>
    </row>
    <row r="1048" spans="1:27" s="2" customFormat="1" x14ac:dyDescent="0.3">
      <c r="A1048" s="1">
        <v>45879</v>
      </c>
      <c r="B1048">
        <v>0</v>
      </c>
      <c r="C1048" s="20">
        <v>83254.148927638947</v>
      </c>
      <c r="D1048" s="20">
        <f>_xlfn.XLOOKUP(A1048,'BBG Data'!A:A,'BBG Data'!B:B)</f>
        <v>118362.41</v>
      </c>
      <c r="E1048" s="21">
        <f t="shared" si="99"/>
        <v>9854161709.5742626</v>
      </c>
      <c r="F1048" s="21">
        <v>2641552.3483715495</v>
      </c>
      <c r="G1048">
        <f>_xlfn.XLOOKUP(A1048,'BBG Data'!A:A,'BBG Data'!C:C)</f>
        <v>3397.75</v>
      </c>
      <c r="H1048" s="2">
        <f t="shared" si="100"/>
        <v>8975334491.6794319</v>
      </c>
      <c r="I1048" s="21">
        <v>32430726</v>
      </c>
      <c r="J1048" s="2">
        <f>J1047-$J$1*J1047*_xlfn.XLOOKUP(A1048,'BBG Data'!A:A,'BBG Data'!F:F)</f>
        <v>16346503928.608644</v>
      </c>
      <c r="K1048" s="2">
        <f>K1047-K1047*L1048/360*_xlfn.XLOOKUP(A1048,'BBG Data'!A:A,'BBG Data'!J:J)</f>
        <v>1694160344.5823233</v>
      </c>
      <c r="L1048" s="2">
        <v>90</v>
      </c>
      <c r="M1048" s="2">
        <f>M1047-M1047*$M$1*_xlfn.XLOOKUP(A1048,'BBG Data'!A:A,'BBG Data'!F:F)</f>
        <v>6349523828.8913193</v>
      </c>
      <c r="N1048" s="2">
        <f>N1047-N1047*O1048/360*_xlfn.XLOOKUP('Tether Assets'!A1048,'BBG Data'!A:A,'BBG Data'!V:V)</f>
        <v>106952969484.75517</v>
      </c>
      <c r="O1048">
        <v>90</v>
      </c>
      <c r="P1048" s="2">
        <f>P1047-P1047*Q1048/360*_xlfn.XLOOKUP(A1048,'BBG Data'!A:A,'BBG Data'!AF:AF)</f>
        <v>48315685.219269358</v>
      </c>
      <c r="Q1048" s="2">
        <v>360</v>
      </c>
      <c r="R1048" s="21">
        <v>10137145089</v>
      </c>
      <c r="S1048" s="2">
        <f>S1047-S1047*T1048/360*_xlfn.XLOOKUP('Tether Assets'!A1048,'BBG Data'!A:A,'BBG Data'!X:X)</f>
        <v>14804598.07725472</v>
      </c>
      <c r="T1048" s="2">
        <v>120</v>
      </c>
      <c r="U1048" s="21">
        <f t="shared" si="98"/>
        <v>4815162084</v>
      </c>
      <c r="V1048" s="2">
        <f t="shared" si="101"/>
        <v>165220511970.3877</v>
      </c>
      <c r="W1048" s="25">
        <f t="shared" si="102"/>
        <v>9.9133784657102528E-2</v>
      </c>
      <c r="X1048" s="2">
        <f t="shared" si="103"/>
        <v>0.64733469355139295</v>
      </c>
      <c r="Y1048" s="13">
        <f>USDT_FinalReserves!G1047/USDT_FinalReserves!$F1047</f>
        <v>3.4436251274053219E-2</v>
      </c>
      <c r="Z1048" s="2">
        <v>170378145541.91562</v>
      </c>
      <c r="AA1048" s="2">
        <v>164510960910.427</v>
      </c>
    </row>
    <row r="1049" spans="1:27" s="2" customFormat="1" x14ac:dyDescent="0.3">
      <c r="A1049" s="1">
        <v>45880</v>
      </c>
      <c r="B1049">
        <v>0</v>
      </c>
      <c r="C1049" s="20">
        <v>83254.148927638947</v>
      </c>
      <c r="D1049" s="20">
        <f>_xlfn.XLOOKUP(A1049,'BBG Data'!A:A,'BBG Data'!B:B)</f>
        <v>118856.31</v>
      </c>
      <c r="E1049" s="21">
        <f t="shared" si="99"/>
        <v>9895280933.7296219</v>
      </c>
      <c r="F1049" s="21">
        <v>2641552.3483715495</v>
      </c>
      <c r="G1049">
        <f>_xlfn.XLOOKUP(A1049,'BBG Data'!A:A,'BBG Data'!C:C)</f>
        <v>3342.37</v>
      </c>
      <c r="H1049" s="2">
        <f t="shared" si="100"/>
        <v>8829045322.6266155</v>
      </c>
      <c r="I1049" s="21">
        <v>32430726</v>
      </c>
      <c r="J1049" s="2">
        <f>J1048-$J$1*J1048*_xlfn.XLOOKUP(A1049,'BBG Data'!A:A,'BBG Data'!F:F)</f>
        <v>16346957998.162216</v>
      </c>
      <c r="K1049" s="2">
        <f>K1048-K1048*L1049/360*_xlfn.XLOOKUP(A1049,'BBG Data'!A:A,'BBG Data'!J:J)</f>
        <v>1693342912.2160621</v>
      </c>
      <c r="L1049" s="2">
        <v>90</v>
      </c>
      <c r="M1049" s="2">
        <f>M1048-M1048*$M$1*_xlfn.XLOOKUP(A1049,'BBG Data'!A:A,'BBG Data'!F:F)</f>
        <v>6349876580.215147</v>
      </c>
      <c r="N1049" s="2">
        <f>N1048-N1048*O1049/360*_xlfn.XLOOKUP('Tether Assets'!A1049,'BBG Data'!A:A,'BBG Data'!V:V)</f>
        <v>106765801788.15686</v>
      </c>
      <c r="O1049">
        <v>90</v>
      </c>
      <c r="P1049" s="2">
        <f>P1048-P1048*Q1049/360*_xlfn.XLOOKUP(A1049,'BBG Data'!A:A,'BBG Data'!AF:AF)</f>
        <v>47880844.052295916</v>
      </c>
      <c r="Q1049" s="2">
        <v>360</v>
      </c>
      <c r="R1049" s="21">
        <v>10137145089</v>
      </c>
      <c r="S1049" s="2">
        <f>S1048-S1048*T1049/360*_xlfn.XLOOKUP('Tether Assets'!A1049,'BBG Data'!A:A,'BBG Data'!X:X)</f>
        <v>14665928.341931099</v>
      </c>
      <c r="T1049" s="2">
        <v>120</v>
      </c>
      <c r="U1049" s="21">
        <f t="shared" si="98"/>
        <v>4815162084</v>
      </c>
      <c r="V1049" s="2">
        <f t="shared" si="101"/>
        <v>164927590206.50076</v>
      </c>
      <c r="W1049" s="25">
        <f t="shared" si="102"/>
        <v>9.9312605632896761E-2</v>
      </c>
      <c r="X1049" s="2">
        <f t="shared" si="103"/>
        <v>0.6473495529430745</v>
      </c>
      <c r="Y1049" s="13">
        <f>USDT_FinalReserves!G1048/USDT_FinalReserves!$F1048</f>
        <v>3.1958543013928191E-2</v>
      </c>
      <c r="Z1049" s="2">
        <v>169945799539.57285</v>
      </c>
      <c r="AA1049" s="2">
        <v>164514579394.95099</v>
      </c>
    </row>
    <row r="1050" spans="1:27" s="2" customFormat="1" x14ac:dyDescent="0.3">
      <c r="A1050" s="1">
        <v>45881</v>
      </c>
      <c r="B1050">
        <v>0</v>
      </c>
      <c r="C1050" s="20">
        <v>83254.148927638947</v>
      </c>
      <c r="D1050" s="20">
        <f>_xlfn.XLOOKUP(A1050,'BBG Data'!A:A,'BBG Data'!B:B)</f>
        <v>120177.31</v>
      </c>
      <c r="E1050" s="21">
        <f t="shared" si="99"/>
        <v>10005259664.463034</v>
      </c>
      <c r="F1050" s="21">
        <v>2641552.3483715495</v>
      </c>
      <c r="G1050">
        <f>_xlfn.XLOOKUP(A1050,'BBG Data'!A:A,'BBG Data'!C:C)</f>
        <v>3348.26</v>
      </c>
      <c r="H1050" s="2">
        <f t="shared" si="100"/>
        <v>8844604065.9585247</v>
      </c>
      <c r="I1050" s="21">
        <v>32430726</v>
      </c>
      <c r="J1050" s="2">
        <f>J1049-$J$1*J1049*_xlfn.XLOOKUP(A1050,'BBG Data'!A:A,'BBG Data'!F:F)</f>
        <v>16346049833.828985</v>
      </c>
      <c r="K1050" s="2">
        <f>K1049-K1049*L1050/360*_xlfn.XLOOKUP(A1050,'BBG Data'!A:A,'BBG Data'!J:J)</f>
        <v>1691420968.0106971</v>
      </c>
      <c r="L1050" s="2">
        <v>90</v>
      </c>
      <c r="M1050" s="2">
        <f>M1049-M1049*$M$1*_xlfn.XLOOKUP(A1050,'BBG Data'!A:A,'BBG Data'!F:F)</f>
        <v>6349171038.372901</v>
      </c>
      <c r="N1050" s="2">
        <f>N1049-N1049*O1050/360*_xlfn.XLOOKUP('Tether Assets'!A1050,'BBG Data'!A:A,'BBG Data'!V:V)</f>
        <v>107353013697.99173</v>
      </c>
      <c r="O1050">
        <v>90</v>
      </c>
      <c r="P1050" s="2">
        <f>P1049-P1049*Q1050/360*_xlfn.XLOOKUP(A1050,'BBG Data'!A:A,'BBG Data'!AF:AF)</f>
        <v>49891839.502492353</v>
      </c>
      <c r="Q1050" s="2">
        <v>360</v>
      </c>
      <c r="R1050" s="21">
        <v>10137145089</v>
      </c>
      <c r="S1050" s="2">
        <f>S1049-S1049*T1050/360*_xlfn.XLOOKUP('Tether Assets'!A1050,'BBG Data'!A:A,'BBG Data'!X:X)</f>
        <v>14901560.923958123</v>
      </c>
      <c r="T1050" s="2">
        <v>120</v>
      </c>
      <c r="U1050" s="21">
        <f t="shared" si="98"/>
        <v>4815162084</v>
      </c>
      <c r="V1050" s="2">
        <f t="shared" si="101"/>
        <v>165639050568.05234</v>
      </c>
      <c r="W1050" s="25">
        <f t="shared" si="102"/>
        <v>9.8880550834236594E-2</v>
      </c>
      <c r="X1050" s="2">
        <f t="shared" si="103"/>
        <v>0.64811415743949852</v>
      </c>
      <c r="Y1050" s="13">
        <f>USDT_FinalReserves!G1049/USDT_FinalReserves!$F1049</f>
        <v>3.7825401128099595E-2</v>
      </c>
      <c r="Z1050" s="2">
        <v>170999554980.80548</v>
      </c>
      <c r="AA1050" s="2">
        <v>164531428220.92999</v>
      </c>
    </row>
    <row r="1051" spans="1:27" s="2" customFormat="1" x14ac:dyDescent="0.3">
      <c r="A1051" s="1">
        <v>45882</v>
      </c>
      <c r="B1051">
        <v>0</v>
      </c>
      <c r="C1051" s="20">
        <v>83254.148927638947</v>
      </c>
      <c r="D1051" s="20">
        <f>_xlfn.XLOOKUP(A1051,'BBG Data'!A:A,'BBG Data'!B:B)</f>
        <v>122951.91</v>
      </c>
      <c r="E1051" s="21">
        <f t="shared" si="99"/>
        <v>10236256626.077662</v>
      </c>
      <c r="F1051" s="21">
        <v>2641552.3483715495</v>
      </c>
      <c r="G1051">
        <f>_xlfn.XLOOKUP(A1051,'BBG Data'!A:A,'BBG Data'!C:C)</f>
        <v>3355.86</v>
      </c>
      <c r="H1051" s="2">
        <f t="shared" si="100"/>
        <v>8864679863.8061485</v>
      </c>
      <c r="I1051" s="21">
        <v>32430726</v>
      </c>
      <c r="J1051" s="2">
        <f>J1050-$J$1*J1050*_xlfn.XLOOKUP(A1051,'BBG Data'!A:A,'BBG Data'!F:F)</f>
        <v>16347412004.648472</v>
      </c>
      <c r="K1051" s="2">
        <f>K1050-K1050*L1051/360*_xlfn.XLOOKUP(A1051,'BBG Data'!A:A,'BBG Data'!J:J)</f>
        <v>1700520812.8185947</v>
      </c>
      <c r="L1051" s="2">
        <v>90</v>
      </c>
      <c r="M1051" s="2">
        <f>M1050-M1050*$M$1*_xlfn.XLOOKUP(A1051,'BBG Data'!A:A,'BBG Data'!F:F)</f>
        <v>6350229233.5459633</v>
      </c>
      <c r="N1051" s="2">
        <f>N1050-N1050*O1051/360*_xlfn.XLOOKUP('Tether Assets'!A1051,'BBG Data'!A:A,'BBG Data'!V:V)</f>
        <v>107916617019.90619</v>
      </c>
      <c r="O1051">
        <v>90</v>
      </c>
      <c r="P1051" s="2">
        <f>P1050-P1050*Q1051/360*_xlfn.XLOOKUP(A1051,'BBG Data'!A:A,'BBG Data'!AF:AF)</f>
        <v>51987296.761597022</v>
      </c>
      <c r="Q1051" s="2">
        <v>360</v>
      </c>
      <c r="R1051" s="21">
        <v>10137145089</v>
      </c>
      <c r="S1051" s="2">
        <f>S1050-S1050*T1051/360*_xlfn.XLOOKUP('Tether Assets'!A1051,'BBG Data'!A:A,'BBG Data'!X:X)</f>
        <v>14989976.852106942</v>
      </c>
      <c r="T1051" s="2">
        <v>120</v>
      </c>
      <c r="U1051" s="21">
        <f t="shared" si="98"/>
        <v>4815162084</v>
      </c>
      <c r="V1051" s="2">
        <f t="shared" si="101"/>
        <v>166467430733.41675</v>
      </c>
      <c r="W1051" s="25">
        <f t="shared" si="102"/>
        <v>9.8396681311669787E-2</v>
      </c>
      <c r="X1051" s="2">
        <f t="shared" si="103"/>
        <v>0.64827465976047505</v>
      </c>
      <c r="Y1051" s="13">
        <f>USDT_FinalReserves!G1050/USDT_FinalReserves!$F1050</f>
        <v>3.848345342546395E-2</v>
      </c>
      <c r="Z1051" s="2">
        <v>171169562881.36609</v>
      </c>
      <c r="AA1051" s="2">
        <v>164582366980.36401</v>
      </c>
    </row>
    <row r="1052" spans="1:27" s="2" customFormat="1" x14ac:dyDescent="0.3">
      <c r="A1052" s="1">
        <v>45883</v>
      </c>
      <c r="B1052">
        <v>0</v>
      </c>
      <c r="C1052" s="20">
        <v>83254.148927638947</v>
      </c>
      <c r="D1052" s="20">
        <f>_xlfn.XLOOKUP(A1052,'BBG Data'!A:A,'BBG Data'!B:B)</f>
        <v>117957.12</v>
      </c>
      <c r="E1052" s="21">
        <f t="shared" si="99"/>
        <v>9820419635.555378</v>
      </c>
      <c r="F1052" s="21">
        <v>2641552.3483715495</v>
      </c>
      <c r="G1052">
        <f>_xlfn.XLOOKUP(A1052,'BBG Data'!A:A,'BBG Data'!C:C)</f>
        <v>3335.39</v>
      </c>
      <c r="H1052" s="2">
        <f t="shared" si="100"/>
        <v>8810607287.2349815</v>
      </c>
      <c r="I1052" s="21">
        <v>32430726</v>
      </c>
      <c r="J1052" s="2">
        <f>J1051-$J$1*J1051*_xlfn.XLOOKUP(A1052,'BBG Data'!A:A,'BBG Data'!F:F)</f>
        <v>16346957909.870565</v>
      </c>
      <c r="K1052" s="2">
        <f>K1051-K1051*L1052/360*_xlfn.XLOOKUP(A1052,'BBG Data'!A:A,'BBG Data'!J:J)</f>
        <v>1711671978.0486526</v>
      </c>
      <c r="L1052" s="2">
        <v>90</v>
      </c>
      <c r="M1052" s="2">
        <f>M1051-M1051*$M$1*_xlfn.XLOOKUP(A1052,'BBG Data'!A:A,'BBG Data'!F:F)</f>
        <v>6349876443.0329885</v>
      </c>
      <c r="N1052" s="2">
        <f>N1051-N1051*O1052/360*_xlfn.XLOOKUP('Tether Assets'!A1052,'BBG Data'!A:A,'BBG Data'!V:V)</f>
        <v>107619846323.10144</v>
      </c>
      <c r="O1052">
        <v>90</v>
      </c>
      <c r="P1052" s="2">
        <f>P1051-P1051*Q1052/360*_xlfn.XLOOKUP(A1052,'BBG Data'!A:A,'BBG Data'!AF:AF)</f>
        <v>49543893.813801974</v>
      </c>
      <c r="Q1052" s="2">
        <v>360</v>
      </c>
      <c r="R1052" s="21">
        <v>10137145089</v>
      </c>
      <c r="S1052" s="2">
        <f>S1051-S1051*T1052/360*_xlfn.XLOOKUP('Tether Assets'!A1052,'BBG Data'!A:A,'BBG Data'!X:X)</f>
        <v>14939010.930809777</v>
      </c>
      <c r="T1052" s="2">
        <v>120</v>
      </c>
      <c r="U1052" s="21">
        <f t="shared" si="98"/>
        <v>4815162084</v>
      </c>
      <c r="V1052" s="2">
        <f t="shared" si="101"/>
        <v>165708600380.58865</v>
      </c>
      <c r="W1052" s="25">
        <f t="shared" si="102"/>
        <v>9.8844529482787616E-2</v>
      </c>
      <c r="X1052" s="2">
        <f t="shared" si="103"/>
        <v>0.64945238856599619</v>
      </c>
      <c r="Y1052" s="13">
        <f>USDT_FinalReserves!G1051/USDT_FinalReserves!$F1051</f>
        <v>2.9249698701901052E-2</v>
      </c>
      <c r="Z1052" s="2">
        <v>170040895263.15479</v>
      </c>
      <c r="AA1052" s="2">
        <v>165067250309.70599</v>
      </c>
    </row>
    <row r="1053" spans="1:27" s="2" customFormat="1" x14ac:dyDescent="0.3">
      <c r="A1053" s="1">
        <v>45884</v>
      </c>
      <c r="B1053">
        <v>0</v>
      </c>
      <c r="C1053" s="20">
        <v>83254.148927638947</v>
      </c>
      <c r="D1053" s="20">
        <f>_xlfn.XLOOKUP(A1053,'BBG Data'!A:A,'BBG Data'!B:B)</f>
        <v>117370.81</v>
      </c>
      <c r="E1053" s="21">
        <f t="shared" si="99"/>
        <v>9771606895.4976139</v>
      </c>
      <c r="F1053" s="21">
        <v>2641552.3483715495</v>
      </c>
      <c r="G1053">
        <f>_xlfn.XLOOKUP(A1053,'BBG Data'!A:A,'BBG Data'!C:C)</f>
        <v>3336.19</v>
      </c>
      <c r="H1053" s="2">
        <f t="shared" si="100"/>
        <v>8812720529.1136799</v>
      </c>
      <c r="I1053" s="21">
        <v>32430726</v>
      </c>
      <c r="J1053" s="2">
        <f>J1052-$J$1*J1052*_xlfn.XLOOKUP(A1053,'BBG Data'!A:A,'BBG Data'!F:F)</f>
        <v>16346049745.54224</v>
      </c>
      <c r="K1053" s="2">
        <f>K1052-K1052*L1053/360*_xlfn.XLOOKUP(A1053,'BBG Data'!A:A,'BBG Data'!J:J)</f>
        <v>1707640990.5403483</v>
      </c>
      <c r="L1053" s="2">
        <v>90</v>
      </c>
      <c r="M1053" s="2">
        <f>M1052-M1052*$M$1*_xlfn.XLOOKUP(A1053,'BBG Data'!A:A,'BBG Data'!F:F)</f>
        <v>6349170901.2059851</v>
      </c>
      <c r="N1053" s="2">
        <f>N1052-N1052*O1053/360*_xlfn.XLOOKUP('Tether Assets'!A1053,'BBG Data'!A:A,'BBG Data'!V:V)</f>
        <v>107646751284.68222</v>
      </c>
      <c r="O1053">
        <v>90</v>
      </c>
      <c r="P1053" s="2">
        <f>P1052-P1052*Q1053/360*_xlfn.XLOOKUP(A1053,'BBG Data'!A:A,'BBG Data'!AF:AF)</f>
        <v>48354840.362270728</v>
      </c>
      <c r="Q1053" s="2">
        <v>360</v>
      </c>
      <c r="R1053" s="21">
        <v>10137145089</v>
      </c>
      <c r="S1053" s="2">
        <f>S1052-S1052*T1053/360*_xlfn.XLOOKUP('Tether Assets'!A1053,'BBG Data'!A:A,'BBG Data'!X:X)</f>
        <v>14891206.095831187</v>
      </c>
      <c r="T1053" s="2">
        <v>120</v>
      </c>
      <c r="U1053" s="21">
        <f t="shared" si="98"/>
        <v>4815162084</v>
      </c>
      <c r="V1053" s="2">
        <f t="shared" si="101"/>
        <v>165681924292.04019</v>
      </c>
      <c r="W1053" s="25">
        <f t="shared" si="102"/>
        <v>9.8854962854442813E-2</v>
      </c>
      <c r="X1053" s="2">
        <f t="shared" si="103"/>
        <v>0.64971934473031623</v>
      </c>
      <c r="Y1053" s="13">
        <f>USDT_FinalReserves!G1052/USDT_FinalReserves!$F1052</f>
        <v>3.3519211363234457E-2</v>
      </c>
      <c r="Z1053" s="2">
        <v>170863774089.00427</v>
      </c>
      <c r="AA1053" s="2">
        <v>165136555130.995</v>
      </c>
    </row>
    <row r="1054" spans="1:27" s="2" customFormat="1" x14ac:dyDescent="0.3">
      <c r="A1054" s="1">
        <v>45885</v>
      </c>
      <c r="B1054">
        <v>0</v>
      </c>
      <c r="C1054" s="20">
        <v>83254.148927638947</v>
      </c>
      <c r="D1054" s="20">
        <f>_xlfn.XLOOKUP(A1054,'BBG Data'!A:A,'BBG Data'!B:B)</f>
        <v>117733.51</v>
      </c>
      <c r="E1054" s="21">
        <f t="shared" si="99"/>
        <v>9801803175.3136692</v>
      </c>
      <c r="F1054" s="21">
        <v>2641552.3483715495</v>
      </c>
      <c r="G1054">
        <f>_xlfn.XLOOKUP(A1054,'BBG Data'!A:A,'BBG Data'!C:C)</f>
        <v>3336.19</v>
      </c>
      <c r="H1054" s="2">
        <f t="shared" si="100"/>
        <v>8812720529.1136799</v>
      </c>
      <c r="I1054" s="21">
        <v>32430726</v>
      </c>
      <c r="J1054" s="2">
        <f>J1053-$J$1*J1053*_xlfn.XLOOKUP(A1054,'BBG Data'!A:A,'BBG Data'!F:F)</f>
        <v>16346049745.54224</v>
      </c>
      <c r="K1054" s="2">
        <f>K1053-K1053*L1054/360*_xlfn.XLOOKUP(A1054,'BBG Data'!A:A,'BBG Data'!J:J)</f>
        <v>1707640990.5403483</v>
      </c>
      <c r="L1054" s="2">
        <v>90</v>
      </c>
      <c r="M1054" s="2">
        <f>M1053-M1053*$M$1*_xlfn.XLOOKUP(A1054,'BBG Data'!A:A,'BBG Data'!F:F)</f>
        <v>6349170901.2059851</v>
      </c>
      <c r="N1054" s="2">
        <f>N1053-N1053*O1054/360*_xlfn.XLOOKUP('Tether Assets'!A1054,'BBG Data'!A:A,'BBG Data'!V:V)</f>
        <v>107646751284.68222</v>
      </c>
      <c r="O1054">
        <v>90</v>
      </c>
      <c r="P1054" s="2">
        <f>P1053-P1053*Q1054/360*_xlfn.XLOOKUP(A1054,'BBG Data'!A:A,'BBG Data'!AF:AF)</f>
        <v>48354840.362270728</v>
      </c>
      <c r="Q1054" s="2">
        <v>360</v>
      </c>
      <c r="R1054" s="21">
        <v>10137145089</v>
      </c>
      <c r="S1054" s="2">
        <f>S1053-S1053*T1054/360*_xlfn.XLOOKUP('Tether Assets'!A1054,'BBG Data'!A:A,'BBG Data'!X:X)</f>
        <v>14891206.095831187</v>
      </c>
      <c r="T1054" s="2">
        <v>120</v>
      </c>
      <c r="U1054" s="21">
        <f t="shared" si="98"/>
        <v>4815162084</v>
      </c>
      <c r="V1054" s="2">
        <f t="shared" si="101"/>
        <v>165712120571.85623</v>
      </c>
      <c r="W1054" s="25">
        <f t="shared" si="102"/>
        <v>9.883694937353836E-2</v>
      </c>
      <c r="X1054" s="2">
        <f t="shared" si="103"/>
        <v>0.64960095201970658</v>
      </c>
      <c r="Y1054" s="13">
        <f>USDT_FinalReserves!G1053/USDT_FinalReserves!$F1053</f>
        <v>3.3850882340679178E-2</v>
      </c>
      <c r="Z1054" s="2">
        <v>171780075000.91296</v>
      </c>
      <c r="AA1054" s="2">
        <v>165965167893.58401</v>
      </c>
    </row>
    <row r="1055" spans="1:27" s="2" customFormat="1" x14ac:dyDescent="0.3">
      <c r="A1055" s="1">
        <v>45886</v>
      </c>
      <c r="B1055">
        <v>0</v>
      </c>
      <c r="C1055" s="20">
        <v>83254.148927638947</v>
      </c>
      <c r="D1055" s="20">
        <f>_xlfn.XLOOKUP(A1055,'BBG Data'!A:A,'BBG Data'!B:B)</f>
        <v>117692.62</v>
      </c>
      <c r="E1055" s="21">
        <f t="shared" si="99"/>
        <v>9798398913.1640186</v>
      </c>
      <c r="F1055" s="21">
        <v>2641552.3483715495</v>
      </c>
      <c r="G1055">
        <f>_xlfn.XLOOKUP(A1055,'BBG Data'!A:A,'BBG Data'!C:C)</f>
        <v>3336.19</v>
      </c>
      <c r="H1055" s="2">
        <f t="shared" si="100"/>
        <v>8812720529.1136799</v>
      </c>
      <c r="I1055" s="21">
        <v>32430726</v>
      </c>
      <c r="J1055" s="2">
        <f>J1054-$J$1*J1054*_xlfn.XLOOKUP(A1055,'BBG Data'!A:A,'BBG Data'!F:F)</f>
        <v>16346049745.54224</v>
      </c>
      <c r="K1055" s="2">
        <f>K1054-K1054*L1055/360*_xlfn.XLOOKUP(A1055,'BBG Data'!A:A,'BBG Data'!J:J)</f>
        <v>1707640990.5403483</v>
      </c>
      <c r="L1055" s="2">
        <v>90</v>
      </c>
      <c r="M1055" s="2">
        <f>M1054-M1054*$M$1*_xlfn.XLOOKUP(A1055,'BBG Data'!A:A,'BBG Data'!F:F)</f>
        <v>6349170901.2059851</v>
      </c>
      <c r="N1055" s="2">
        <f>N1054-N1054*O1055/360*_xlfn.XLOOKUP('Tether Assets'!A1055,'BBG Data'!A:A,'BBG Data'!V:V)</f>
        <v>107646751284.68222</v>
      </c>
      <c r="O1055">
        <v>90</v>
      </c>
      <c r="P1055" s="2">
        <f>P1054-P1054*Q1055/360*_xlfn.XLOOKUP(A1055,'BBG Data'!A:A,'BBG Data'!AF:AF)</f>
        <v>48354840.362270728</v>
      </c>
      <c r="Q1055" s="2">
        <v>360</v>
      </c>
      <c r="R1055" s="21">
        <v>10137145089</v>
      </c>
      <c r="S1055" s="2">
        <f>S1054-S1054*T1055/360*_xlfn.XLOOKUP('Tether Assets'!A1055,'BBG Data'!A:A,'BBG Data'!X:X)</f>
        <v>14891206.095831187</v>
      </c>
      <c r="T1055" s="2">
        <v>120</v>
      </c>
      <c r="U1055" s="21">
        <f t="shared" si="98"/>
        <v>4815162084</v>
      </c>
      <c r="V1055" s="2">
        <f t="shared" si="101"/>
        <v>165708716309.7066</v>
      </c>
      <c r="W1055" s="25">
        <f t="shared" si="102"/>
        <v>9.8838979845400257E-2</v>
      </c>
      <c r="X1055" s="2">
        <f t="shared" si="103"/>
        <v>0.64961429719540154</v>
      </c>
      <c r="Y1055" s="13">
        <f>USDT_FinalReserves!G1054/USDT_FinalReserves!$F1054</f>
        <v>3.3654945447259242E-2</v>
      </c>
      <c r="Z1055" s="2">
        <v>172291443317.56937</v>
      </c>
      <c r="AA1055" s="2">
        <v>166492984191.68701</v>
      </c>
    </row>
    <row r="1056" spans="1:27" s="2" customFormat="1" x14ac:dyDescent="0.3">
      <c r="A1056" s="1">
        <v>45887</v>
      </c>
      <c r="B1056">
        <v>0</v>
      </c>
      <c r="C1056" s="20">
        <v>83254.148927638947</v>
      </c>
      <c r="D1056" s="20">
        <f>_xlfn.XLOOKUP(A1056,'BBG Data'!A:A,'BBG Data'!B:B)</f>
        <v>116474.22</v>
      </c>
      <c r="E1056" s="21">
        <f t="shared" si="99"/>
        <v>9696962058.1105824</v>
      </c>
      <c r="F1056" s="21">
        <v>2641552.3483715495</v>
      </c>
      <c r="G1056">
        <f>_xlfn.XLOOKUP(A1056,'BBG Data'!A:A,'BBG Data'!C:C)</f>
        <v>3332.72</v>
      </c>
      <c r="H1056" s="2">
        <f t="shared" si="100"/>
        <v>8803554342.4648304</v>
      </c>
      <c r="I1056" s="21">
        <v>32430726</v>
      </c>
      <c r="J1056" s="2">
        <f>J1055-$J$1*J1055*_xlfn.XLOOKUP(A1056,'BBG Data'!A:A,'BBG Data'!F:F)</f>
        <v>16346957859.416992</v>
      </c>
      <c r="K1056" s="2">
        <f>K1055-K1055*L1056/360*_xlfn.XLOOKUP(A1056,'BBG Data'!A:A,'BBG Data'!J:J)</f>
        <v>1703811605.6190612</v>
      </c>
      <c r="L1056" s="2">
        <v>90</v>
      </c>
      <c r="M1056" s="2">
        <f>M1055-M1055*$M$1*_xlfn.XLOOKUP(A1056,'BBG Data'!A:A,'BBG Data'!F:F)</f>
        <v>6349876364.639452</v>
      </c>
      <c r="N1056" s="2">
        <f>N1055-N1055*O1056/360*_xlfn.XLOOKUP('Tether Assets'!A1056,'BBG Data'!A:A,'BBG Data'!V:V)</f>
        <v>107350722718.64934</v>
      </c>
      <c r="O1056">
        <v>90</v>
      </c>
      <c r="P1056" s="2">
        <f>P1055-P1055*Q1056/360*_xlfn.XLOOKUP(A1056,'BBG Data'!A:A,'BBG Data'!AF:AF)</f>
        <v>48161421.000821643</v>
      </c>
      <c r="Q1056" s="2">
        <v>360</v>
      </c>
      <c r="R1056" s="21">
        <v>10137145089</v>
      </c>
      <c r="S1056" s="2">
        <f>S1055-S1055*T1056/360*_xlfn.XLOOKUP('Tether Assets'!A1056,'BBG Data'!A:A,'BBG Data'!X:X)</f>
        <v>14724424.587557878</v>
      </c>
      <c r="T1056" s="2">
        <v>120</v>
      </c>
      <c r="U1056" s="21">
        <f t="shared" si="98"/>
        <v>4815162084</v>
      </c>
      <c r="V1056" s="2">
        <f t="shared" si="101"/>
        <v>165299508693.48865</v>
      </c>
      <c r="W1056" s="25">
        <f t="shared" si="102"/>
        <v>9.908915467975736E-2</v>
      </c>
      <c r="X1056" s="2">
        <f t="shared" si="103"/>
        <v>0.64943158976780446</v>
      </c>
      <c r="Y1056" s="13">
        <f>USDT_FinalReserves!G1055/USDT_FinalReserves!$F1055</f>
        <v>3.128260849958641E-2</v>
      </c>
      <c r="Z1056" s="2">
        <v>172147728045.43564</v>
      </c>
      <c r="AA1056" s="2">
        <v>166762498064.897</v>
      </c>
    </row>
    <row r="1057" spans="1:27" s="2" customFormat="1" x14ac:dyDescent="0.3">
      <c r="A1057" s="1">
        <v>45888</v>
      </c>
      <c r="B1057">
        <v>0</v>
      </c>
      <c r="C1057" s="20">
        <v>83254.148927638947</v>
      </c>
      <c r="D1057" s="20">
        <f>_xlfn.XLOOKUP(A1057,'BBG Data'!A:A,'BBG Data'!B:B)</f>
        <v>113553.72</v>
      </c>
      <c r="E1057" s="21">
        <f t="shared" si="99"/>
        <v>9453818316.1674137</v>
      </c>
      <c r="F1057" s="21">
        <v>2641552.3483715495</v>
      </c>
      <c r="G1057">
        <f>_xlfn.XLOOKUP(A1057,'BBG Data'!A:A,'BBG Data'!C:C)</f>
        <v>3315.78</v>
      </c>
      <c r="H1057" s="2">
        <f t="shared" si="100"/>
        <v>8758806445.6834164</v>
      </c>
      <c r="I1057" s="21">
        <v>32430726</v>
      </c>
      <c r="J1057" s="2">
        <f>J1056-$J$1*J1056*_xlfn.XLOOKUP(A1057,'BBG Data'!A:A,'BBG Data'!F:F)</f>
        <v>16347411941.579754</v>
      </c>
      <c r="K1057" s="2">
        <f>K1056-K1056*L1057/360*_xlfn.XLOOKUP(A1057,'BBG Data'!A:A,'BBG Data'!J:J)</f>
        <v>1698947223.4850192</v>
      </c>
      <c r="L1057" s="2">
        <v>90</v>
      </c>
      <c r="M1057" s="2">
        <f>M1056-M1056*$M$1*_xlfn.XLOOKUP(A1057,'BBG Data'!A:A,'BBG Data'!F:F)</f>
        <v>6350229135.5485983</v>
      </c>
      <c r="N1057" s="2">
        <f>N1056-N1056*O1057/360*_xlfn.XLOOKUP('Tether Assets'!A1057,'BBG Data'!A:A,'BBG Data'!V:V)</f>
        <v>107994827054.96123</v>
      </c>
      <c r="O1057">
        <v>90</v>
      </c>
      <c r="P1057" s="2">
        <f>P1056-P1056*Q1057/360*_xlfn.XLOOKUP(A1057,'BBG Data'!A:A,'BBG Data'!AF:AF)</f>
        <v>48883842.315833949</v>
      </c>
      <c r="Q1057" s="2">
        <v>360</v>
      </c>
      <c r="R1057" s="21">
        <v>10137145089</v>
      </c>
      <c r="S1057" s="2">
        <f>S1056-S1056*T1057/360*_xlfn.XLOOKUP('Tether Assets'!A1057,'BBG Data'!A:A,'BBG Data'!X:X)</f>
        <v>14880012.674033072</v>
      </c>
      <c r="T1057" s="2">
        <v>120</v>
      </c>
      <c r="U1057" s="21">
        <f t="shared" si="98"/>
        <v>4815162084</v>
      </c>
      <c r="V1057" s="2">
        <f t="shared" si="101"/>
        <v>165652541871.41528</v>
      </c>
      <c r="W1057" s="25">
        <f t="shared" si="102"/>
        <v>9.8880720347136616E-2</v>
      </c>
      <c r="X1057" s="2">
        <f t="shared" si="103"/>
        <v>0.65193582805864947</v>
      </c>
      <c r="Y1057" s="13">
        <f>USDT_FinalReserves!G1056/USDT_FinalReserves!$F1056</f>
        <v>3.5734197371048292E-2</v>
      </c>
      <c r="Z1057" s="2">
        <v>172987026456.44849</v>
      </c>
      <c r="AA1057" s="2">
        <v>166805473910.423</v>
      </c>
    </row>
    <row r="1058" spans="1:27" s="2" customFormat="1" x14ac:dyDescent="0.3">
      <c r="A1058" s="1">
        <v>45889</v>
      </c>
      <c r="B1058">
        <v>0</v>
      </c>
      <c r="C1058" s="20">
        <v>83254.148927638947</v>
      </c>
      <c r="D1058" s="20">
        <f>_xlfn.XLOOKUP(A1058,'BBG Data'!A:A,'BBG Data'!B:B)</f>
        <v>114387.01</v>
      </c>
      <c r="E1058" s="21">
        <f t="shared" si="99"/>
        <v>9523193165.9273243</v>
      </c>
      <c r="F1058" s="21">
        <v>2641552.3483715495</v>
      </c>
      <c r="G1058">
        <f>_xlfn.XLOOKUP(A1058,'BBG Data'!A:A,'BBG Data'!C:C)</f>
        <v>3348.43</v>
      </c>
      <c r="H1058" s="2">
        <f t="shared" si="100"/>
        <v>8845053129.857748</v>
      </c>
      <c r="I1058" s="21">
        <v>32430726</v>
      </c>
      <c r="J1058" s="2">
        <f>J1057-$J$1*J1057*_xlfn.XLOOKUP(A1058,'BBG Data'!A:A,'BBG Data'!F:F)</f>
        <v>16348320131.132065</v>
      </c>
      <c r="K1058" s="2">
        <f>K1057-K1057*L1058/360*_xlfn.XLOOKUP(A1058,'BBG Data'!A:A,'BBG Data'!J:J)</f>
        <v>1703674544.134366</v>
      </c>
      <c r="L1058" s="2">
        <v>90</v>
      </c>
      <c r="M1058" s="2">
        <f>M1057-M1057*$M$1*_xlfn.XLOOKUP(A1058,'BBG Data'!A:A,'BBG Data'!F:F)</f>
        <v>6350934716.5636597</v>
      </c>
      <c r="N1058" s="2">
        <f>N1057-N1057*O1058/360*_xlfn.XLOOKUP('Tether Assets'!A1058,'BBG Data'!A:A,'BBG Data'!V:V)</f>
        <v>107670842573.79633</v>
      </c>
      <c r="O1058">
        <v>90</v>
      </c>
      <c r="P1058" s="2">
        <f>P1057-P1057*Q1058/360*_xlfn.XLOOKUP(A1058,'BBG Data'!A:A,'BBG Data'!AF:AF)</f>
        <v>48932726.158149801</v>
      </c>
      <c r="Q1058" s="2">
        <v>360</v>
      </c>
      <c r="R1058" s="21">
        <v>10137145089</v>
      </c>
      <c r="S1058" s="2">
        <f>S1057-S1057*T1058/360*_xlfn.XLOOKUP('Tether Assets'!A1058,'BBG Data'!A:A,'BBG Data'!X:X)</f>
        <v>14833388.634321101</v>
      </c>
      <c r="T1058" s="2">
        <v>120</v>
      </c>
      <c r="U1058" s="21">
        <f t="shared" si="98"/>
        <v>4815162084</v>
      </c>
      <c r="V1058" s="2">
        <f t="shared" si="101"/>
        <v>165490522275.20398</v>
      </c>
      <c r="W1058" s="25">
        <f t="shared" si="102"/>
        <v>9.8983015050804812E-2</v>
      </c>
      <c r="X1058" s="2">
        <f t="shared" si="103"/>
        <v>0.65061636819747359</v>
      </c>
      <c r="Y1058" s="13">
        <f>USDT_FinalReserves!G1057/USDT_FinalReserves!$F1057</f>
        <v>3.2728739376441739E-2</v>
      </c>
      <c r="Z1058" s="2">
        <v>172676741535.04468</v>
      </c>
      <c r="AA1058" s="2">
        <v>167025249464.97101</v>
      </c>
    </row>
    <row r="1059" spans="1:27" s="2" customFormat="1" x14ac:dyDescent="0.3">
      <c r="A1059" s="1">
        <v>45890</v>
      </c>
      <c r="B1059">
        <v>0</v>
      </c>
      <c r="C1059" s="20">
        <v>83254.148927638947</v>
      </c>
      <c r="D1059" s="20">
        <f>_xlfn.XLOOKUP(A1059,'BBG Data'!A:A,'BBG Data'!B:B)</f>
        <v>112420.81</v>
      </c>
      <c r="E1059" s="21">
        <f t="shared" si="99"/>
        <v>9359498858.3058014</v>
      </c>
      <c r="F1059" s="21">
        <v>2641552.3483715495</v>
      </c>
      <c r="G1059">
        <f>_xlfn.XLOOKUP(A1059,'BBG Data'!A:A,'BBG Data'!C:C)</f>
        <v>3338.71</v>
      </c>
      <c r="H1059" s="2">
        <f t="shared" si="100"/>
        <v>8819377241.0315762</v>
      </c>
      <c r="I1059" s="21">
        <v>32430726</v>
      </c>
      <c r="J1059" s="2">
        <f>J1058-$J$1*J1058*_xlfn.XLOOKUP(A1059,'BBG Data'!A:A,'BBG Data'!F:F)</f>
        <v>16347866011.128422</v>
      </c>
      <c r="K1059" s="2">
        <f>K1058-K1058*L1059/360*_xlfn.XLOOKUP(A1059,'BBG Data'!A:A,'BBG Data'!J:J)</f>
        <v>1707077634.0362747</v>
      </c>
      <c r="L1059" s="2">
        <v>90</v>
      </c>
      <c r="M1059" s="2">
        <f>M1058-M1058*$M$1*_xlfn.XLOOKUP(A1059,'BBG Data'!A:A,'BBG Data'!F:F)</f>
        <v>6350581886.8571835</v>
      </c>
      <c r="N1059" s="2">
        <f>N1058-N1058*O1059/360*_xlfn.XLOOKUP('Tether Assets'!A1059,'BBG Data'!A:A,'BBG Data'!V:V)</f>
        <v>107159406071.57079</v>
      </c>
      <c r="O1059">
        <v>90</v>
      </c>
      <c r="P1059" s="2">
        <f>P1058-P1058*Q1059/360*_xlfn.XLOOKUP(A1059,'BBG Data'!A:A,'BBG Data'!AF:AF)</f>
        <v>46828618.933349356</v>
      </c>
      <c r="Q1059" s="2">
        <v>360</v>
      </c>
      <c r="R1059" s="21">
        <v>10137145089</v>
      </c>
      <c r="S1059" s="2">
        <f>S1058-S1058*T1059/360*_xlfn.XLOOKUP('Tether Assets'!A1059,'BBG Data'!A:A,'BBG Data'!X:X)</f>
        <v>14717193.756685589</v>
      </c>
      <c r="T1059" s="2">
        <v>120</v>
      </c>
      <c r="U1059" s="21">
        <f t="shared" si="98"/>
        <v>4815162084</v>
      </c>
      <c r="V1059" s="2">
        <f t="shared" si="101"/>
        <v>164790091414.62006</v>
      </c>
      <c r="W1059" s="25">
        <f t="shared" si="102"/>
        <v>9.9400980948027878E-2</v>
      </c>
      <c r="X1059" s="2">
        <f t="shared" si="103"/>
        <v>0.6502782124317924</v>
      </c>
      <c r="Y1059" s="13">
        <f>USDT_FinalReserves!G1058/USDT_FinalReserves!$F1058</f>
        <v>2.9567487277643027E-2</v>
      </c>
      <c r="Z1059" s="2">
        <v>172111673916.55972</v>
      </c>
      <c r="AA1059" s="2">
        <v>167022764187.698</v>
      </c>
    </row>
    <row r="1060" spans="1:27" s="2" customFormat="1" x14ac:dyDescent="0.3">
      <c r="A1060" s="1">
        <v>45891</v>
      </c>
      <c r="B1060">
        <v>0</v>
      </c>
      <c r="C1060" s="20">
        <v>83254.148927638947</v>
      </c>
      <c r="D1060" s="20">
        <f>_xlfn.XLOOKUP(A1060,'BBG Data'!A:A,'BBG Data'!B:B)</f>
        <v>117042.51</v>
      </c>
      <c r="E1060" s="21">
        <f t="shared" si="99"/>
        <v>9744274558.4046707</v>
      </c>
      <c r="F1060" s="21">
        <v>2641552.3483715495</v>
      </c>
      <c r="G1060">
        <f>_xlfn.XLOOKUP(A1060,'BBG Data'!A:A,'BBG Data'!C:C)</f>
        <v>3371.86</v>
      </c>
      <c r="H1060" s="2">
        <f t="shared" si="100"/>
        <v>8906944701.3800926</v>
      </c>
      <c r="I1060" s="21">
        <v>32430726</v>
      </c>
      <c r="J1060" s="2">
        <f>J1059-$J$1*J1059*_xlfn.XLOOKUP(A1060,'BBG Data'!A:A,'BBG Data'!F:F)</f>
        <v>16346049581.57163</v>
      </c>
      <c r="K1060" s="2">
        <f>K1059-K1059*L1060/360*_xlfn.XLOOKUP(A1060,'BBG Data'!A:A,'BBG Data'!J:J)</f>
        <v>1695597536.9473805</v>
      </c>
      <c r="L1060" s="2">
        <v>90</v>
      </c>
      <c r="M1060" s="2">
        <f>M1059-M1059*$M$1*_xlfn.XLOOKUP(A1060,'BBG Data'!A:A,'BBG Data'!F:F)</f>
        <v>6349170646.4378815</v>
      </c>
      <c r="N1060" s="2">
        <f>N1059-N1059*O1060/360*_xlfn.XLOOKUP('Tether Assets'!A1060,'BBG Data'!A:A,'BBG Data'!V:V)</f>
        <v>108338159538.35808</v>
      </c>
      <c r="O1060">
        <v>90</v>
      </c>
      <c r="P1060" s="2">
        <f>P1059-P1059*Q1060/360*_xlfn.XLOOKUP(A1060,'BBG Data'!A:A,'BBG Data'!AF:AF)</f>
        <v>50528079.829083964</v>
      </c>
      <c r="Q1060" s="2">
        <v>360</v>
      </c>
      <c r="R1060" s="21">
        <v>10137145089</v>
      </c>
      <c r="S1060" s="2">
        <f>S1059-S1059*T1060/360*_xlfn.XLOOKUP('Tether Assets'!A1060,'BBG Data'!A:A,'BBG Data'!X:X)</f>
        <v>15067953.541219926</v>
      </c>
      <c r="T1060" s="2">
        <v>120</v>
      </c>
      <c r="U1060" s="21">
        <f t="shared" si="98"/>
        <v>4815162084</v>
      </c>
      <c r="V1060" s="2">
        <f t="shared" si="101"/>
        <v>166430530495.47003</v>
      </c>
      <c r="W1060" s="25">
        <f t="shared" si="102"/>
        <v>9.8410311250058932E-2</v>
      </c>
      <c r="X1060" s="2">
        <f t="shared" si="103"/>
        <v>0.65095123602521276</v>
      </c>
      <c r="Y1060" s="13">
        <f>USDT_FinalReserves!G1059/USDT_FinalReserves!$F1059</f>
        <v>4.3199477789102138E-2</v>
      </c>
      <c r="Z1060" s="2">
        <v>174563516184.06509</v>
      </c>
      <c r="AA1060" s="2">
        <v>167022463443.884</v>
      </c>
    </row>
    <row r="1061" spans="1:27" s="2" customFormat="1" x14ac:dyDescent="0.3">
      <c r="A1061" s="1">
        <v>45892</v>
      </c>
      <c r="B1061">
        <v>0</v>
      </c>
      <c r="C1061" s="20">
        <v>83254.148927638947</v>
      </c>
      <c r="D1061" s="20">
        <f>_xlfn.XLOOKUP(A1061,'BBG Data'!A:A,'BBG Data'!B:B)</f>
        <v>115287.41</v>
      </c>
      <c r="E1061" s="21">
        <f t="shared" si="99"/>
        <v>9598155201.6217728</v>
      </c>
      <c r="F1061" s="21">
        <v>2641552.3483715495</v>
      </c>
      <c r="G1061">
        <f>_xlfn.XLOOKUP(A1061,'BBG Data'!A:A,'BBG Data'!C:C)</f>
        <v>3371.86</v>
      </c>
      <c r="H1061" s="2">
        <f t="shared" si="100"/>
        <v>8906944701.3800926</v>
      </c>
      <c r="I1061" s="21">
        <v>32430726</v>
      </c>
      <c r="J1061" s="2">
        <f>J1060-$J$1*J1060*_xlfn.XLOOKUP(A1061,'BBG Data'!A:A,'BBG Data'!F:F)</f>
        <v>16346049581.57163</v>
      </c>
      <c r="K1061" s="2">
        <f>K1060-K1060*L1061/360*_xlfn.XLOOKUP(A1061,'BBG Data'!A:A,'BBG Data'!J:J)</f>
        <v>1695597536.9473805</v>
      </c>
      <c r="L1061" s="2">
        <v>90</v>
      </c>
      <c r="M1061" s="2">
        <f>M1060-M1060*$M$1*_xlfn.XLOOKUP(A1061,'BBG Data'!A:A,'BBG Data'!F:F)</f>
        <v>6349170646.4378815</v>
      </c>
      <c r="N1061" s="2">
        <f>N1060-N1060*O1061/360*_xlfn.XLOOKUP('Tether Assets'!A1061,'BBG Data'!A:A,'BBG Data'!V:V)</f>
        <v>108338159538.35808</v>
      </c>
      <c r="O1061">
        <v>90</v>
      </c>
      <c r="P1061" s="2">
        <f>P1060-P1060*Q1061/360*_xlfn.XLOOKUP(A1061,'BBG Data'!A:A,'BBG Data'!AF:AF)</f>
        <v>50528079.829083964</v>
      </c>
      <c r="Q1061" s="2">
        <v>360</v>
      </c>
      <c r="R1061" s="21">
        <v>10137145089</v>
      </c>
      <c r="S1061" s="2">
        <f>S1060-S1060*T1061/360*_xlfn.XLOOKUP('Tether Assets'!A1061,'BBG Data'!A:A,'BBG Data'!X:X)</f>
        <v>15067953.541219926</v>
      </c>
      <c r="T1061" s="2">
        <v>120</v>
      </c>
      <c r="U1061" s="21">
        <f t="shared" si="98"/>
        <v>4815162084</v>
      </c>
      <c r="V1061" s="2">
        <f t="shared" si="101"/>
        <v>166284411138.68713</v>
      </c>
      <c r="W1061" s="25">
        <f t="shared" si="102"/>
        <v>9.8496787494477725E-2</v>
      </c>
      <c r="X1061" s="2">
        <f t="shared" si="103"/>
        <v>0.65152324740772116</v>
      </c>
      <c r="Y1061" s="13">
        <f>USDT_FinalReserves!G1060/USDT_FinalReserves!$F1060</f>
        <v>3.282565686151806E-2</v>
      </c>
      <c r="Z1061" s="2">
        <v>172684335084.0556</v>
      </c>
      <c r="AA1061" s="2">
        <v>167015858355.22699</v>
      </c>
    </row>
    <row r="1062" spans="1:27" s="2" customFormat="1" x14ac:dyDescent="0.3">
      <c r="A1062" s="1">
        <v>45893</v>
      </c>
      <c r="B1062">
        <v>0</v>
      </c>
      <c r="C1062" s="20">
        <v>83254.148927638947</v>
      </c>
      <c r="D1062" s="20">
        <f>_xlfn.XLOOKUP(A1062,'BBG Data'!A:A,'BBG Data'!B:B)</f>
        <v>112773.41</v>
      </c>
      <c r="E1062" s="21">
        <f t="shared" si="99"/>
        <v>9388854271.2176876</v>
      </c>
      <c r="F1062" s="21">
        <v>2641552.3483715495</v>
      </c>
      <c r="G1062">
        <f>_xlfn.XLOOKUP(A1062,'BBG Data'!A:A,'BBG Data'!C:C)</f>
        <v>3371.86</v>
      </c>
      <c r="H1062" s="2">
        <f t="shared" si="100"/>
        <v>8906944701.3800926</v>
      </c>
      <c r="I1062" s="21">
        <v>32430726</v>
      </c>
      <c r="J1062" s="2">
        <f>J1061-$J$1*J1061*_xlfn.XLOOKUP(A1062,'BBG Data'!A:A,'BBG Data'!F:F)</f>
        <v>16346049581.57163</v>
      </c>
      <c r="K1062" s="2">
        <f>K1061-K1061*L1062/360*_xlfn.XLOOKUP(A1062,'BBG Data'!A:A,'BBG Data'!J:J)</f>
        <v>1695597536.9473805</v>
      </c>
      <c r="L1062" s="2">
        <v>90</v>
      </c>
      <c r="M1062" s="2">
        <f>M1061-M1061*$M$1*_xlfn.XLOOKUP(A1062,'BBG Data'!A:A,'BBG Data'!F:F)</f>
        <v>6349170646.4378815</v>
      </c>
      <c r="N1062" s="2">
        <f>N1061-N1061*O1062/360*_xlfn.XLOOKUP('Tether Assets'!A1062,'BBG Data'!A:A,'BBG Data'!V:V)</f>
        <v>108338159538.35808</v>
      </c>
      <c r="O1062">
        <v>90</v>
      </c>
      <c r="P1062" s="2">
        <f>P1061-P1061*Q1062/360*_xlfn.XLOOKUP(A1062,'BBG Data'!A:A,'BBG Data'!AF:AF)</f>
        <v>50528079.829083964</v>
      </c>
      <c r="Q1062" s="2">
        <v>360</v>
      </c>
      <c r="R1062" s="21">
        <v>10137145089</v>
      </c>
      <c r="S1062" s="2">
        <f>S1061-S1061*T1062/360*_xlfn.XLOOKUP('Tether Assets'!A1062,'BBG Data'!A:A,'BBG Data'!X:X)</f>
        <v>15067953.541219926</v>
      </c>
      <c r="T1062" s="2">
        <v>120</v>
      </c>
      <c r="U1062" s="21">
        <f t="shared" si="98"/>
        <v>4815162084</v>
      </c>
      <c r="V1062" s="2">
        <f t="shared" si="101"/>
        <v>166075110208.28305</v>
      </c>
      <c r="W1062" s="25">
        <f t="shared" si="102"/>
        <v>9.862092090157619E-2</v>
      </c>
      <c r="X1062" s="2">
        <f t="shared" si="103"/>
        <v>0.65234434830412458</v>
      </c>
      <c r="Y1062" s="13">
        <f>USDT_FinalReserves!G1061/USDT_FinalReserves!$F1061</f>
        <v>3.2456958188111888E-2</v>
      </c>
      <c r="Z1062" s="2">
        <v>172696275344.42465</v>
      </c>
      <c r="AA1062" s="2">
        <v>167091079556.328</v>
      </c>
    </row>
    <row r="1063" spans="1:27" s="2" customFormat="1" x14ac:dyDescent="0.3">
      <c r="A1063" s="1">
        <v>45894</v>
      </c>
      <c r="B1063">
        <v>0</v>
      </c>
      <c r="C1063" s="20">
        <v>83254.148927638947</v>
      </c>
      <c r="D1063" s="20">
        <f>_xlfn.XLOOKUP(A1063,'BBG Data'!A:A,'BBG Data'!B:B)</f>
        <v>109574.81</v>
      </c>
      <c r="E1063" s="21">
        <f t="shared" si="99"/>
        <v>9122557550.4577408</v>
      </c>
      <c r="F1063" s="21">
        <v>2641552.3483715495</v>
      </c>
      <c r="G1063">
        <f>_xlfn.XLOOKUP(A1063,'BBG Data'!A:A,'BBG Data'!C:C)</f>
        <v>3365.89</v>
      </c>
      <c r="H1063" s="2">
        <f t="shared" si="100"/>
        <v>8891174633.8603153</v>
      </c>
      <c r="I1063" s="21">
        <v>32430726</v>
      </c>
      <c r="J1063" s="2">
        <f>J1062-$J$1*J1062*_xlfn.XLOOKUP(A1063,'BBG Data'!A:A,'BBG Data'!F:F)</f>
        <v>16345595524.638809</v>
      </c>
      <c r="K1063" s="2">
        <f>K1062-K1062*L1063/360*_xlfn.XLOOKUP(A1063,'BBG Data'!A:A,'BBG Data'!J:J)</f>
        <v>1706135675.6395087</v>
      </c>
      <c r="L1063" s="2">
        <v>90</v>
      </c>
      <c r="M1063" s="2">
        <f>M1062-M1062*$M$1*_xlfn.XLOOKUP(A1063,'BBG Data'!A:A,'BBG Data'!F:F)</f>
        <v>6348817914.735302</v>
      </c>
      <c r="N1063" s="2">
        <f>N1062-N1062*O1063/360*_xlfn.XLOOKUP('Tether Assets'!A1063,'BBG Data'!A:A,'BBG Data'!V:V)</f>
        <v>108175652299.05054</v>
      </c>
      <c r="O1063">
        <v>90</v>
      </c>
      <c r="P1063" s="2">
        <f>P1062-P1062*Q1063/360*_xlfn.XLOOKUP(A1063,'BBG Data'!A:A,'BBG Data'!AF:AF)</f>
        <v>49972270.950964034</v>
      </c>
      <c r="Q1063" s="2">
        <v>360</v>
      </c>
      <c r="R1063" s="21">
        <v>10137145089</v>
      </c>
      <c r="S1063" s="2">
        <f>S1062-S1062*T1063/360*_xlfn.XLOOKUP('Tether Assets'!A1063,'BBG Data'!A:A,'BBG Data'!X:X)</f>
        <v>14813305.12637331</v>
      </c>
      <c r="T1063" s="2">
        <v>120</v>
      </c>
      <c r="U1063" s="21">
        <f t="shared" si="98"/>
        <v>4815162084</v>
      </c>
      <c r="V1063" s="2">
        <f t="shared" si="101"/>
        <v>165639457073.45953</v>
      </c>
      <c r="W1063" s="25">
        <f t="shared" si="102"/>
        <v>9.8877565406262524E-2</v>
      </c>
      <c r="X1063" s="2">
        <f t="shared" si="103"/>
        <v>0.65307900792669016</v>
      </c>
      <c r="Y1063" s="13">
        <f>USDT_FinalReserves!G1062/USDT_FinalReserves!$F1062</f>
        <v>3.1133237384403541E-2</v>
      </c>
      <c r="Z1063" s="2">
        <v>172509955505.21783</v>
      </c>
      <c r="AA1063" s="2">
        <v>167139162109.30099</v>
      </c>
    </row>
    <row r="1064" spans="1:27" s="2" customFormat="1" x14ac:dyDescent="0.3">
      <c r="A1064" s="1">
        <v>45895</v>
      </c>
      <c r="B1064">
        <v>0</v>
      </c>
      <c r="C1064" s="20">
        <v>83254.148927638947</v>
      </c>
      <c r="D1064" s="20">
        <f>_xlfn.XLOOKUP(A1064,'BBG Data'!A:A,'BBG Data'!B:B)</f>
        <v>111356.41</v>
      </c>
      <c r="E1064" s="21">
        <f t="shared" si="99"/>
        <v>9270883142.1872234</v>
      </c>
      <c r="F1064" s="21">
        <v>2641552.3483715495</v>
      </c>
      <c r="G1064">
        <f>_xlfn.XLOOKUP(A1064,'BBG Data'!A:A,'BBG Data'!C:C)</f>
        <v>3393.57</v>
      </c>
      <c r="H1064" s="2">
        <f t="shared" si="100"/>
        <v>8964292802.8632393</v>
      </c>
      <c r="I1064" s="21">
        <v>32430726</v>
      </c>
      <c r="J1064" s="2">
        <f>J1063-$J$1*J1063*_xlfn.XLOOKUP(A1064,'BBG Data'!A:A,'BBG Data'!F:F)</f>
        <v>16345141480.31868</v>
      </c>
      <c r="K1064" s="2">
        <f>K1063-K1063*L1064/360*_xlfn.XLOOKUP(A1064,'BBG Data'!A:A,'BBG Data'!J:J)</f>
        <v>1703115815.4936266</v>
      </c>
      <c r="L1064" s="2">
        <v>90</v>
      </c>
      <c r="M1064" s="2">
        <f>M1063-M1063*$M$1*_xlfn.XLOOKUP(A1064,'BBG Data'!A:A,'BBG Data'!F:F)</f>
        <v>6348465202.6289282</v>
      </c>
      <c r="N1064" s="2">
        <f>N1063-N1063*O1064/360*_xlfn.XLOOKUP('Tether Assets'!A1064,'BBG Data'!A:A,'BBG Data'!V:V)</f>
        <v>108662442734.39626</v>
      </c>
      <c r="O1064">
        <v>90</v>
      </c>
      <c r="P1064" s="2">
        <f>P1063-P1063*Q1064/360*_xlfn.XLOOKUP(A1064,'BBG Data'!A:A,'BBG Data'!AF:AF)</f>
        <v>51421466.808541983</v>
      </c>
      <c r="Q1064" s="2">
        <v>360</v>
      </c>
      <c r="R1064" s="21">
        <v>10137145089</v>
      </c>
      <c r="S1064" s="2">
        <f>S1063-S1063*T1064/360*_xlfn.XLOOKUP('Tether Assets'!A1064,'BBG Data'!A:A,'BBG Data'!X:X)</f>
        <v>14731338.171340713</v>
      </c>
      <c r="T1064" s="2">
        <v>120</v>
      </c>
      <c r="U1064" s="21">
        <f t="shared" si="98"/>
        <v>4815162084</v>
      </c>
      <c r="V1064" s="2">
        <f t="shared" si="101"/>
        <v>166345231881.86786</v>
      </c>
      <c r="W1064" s="25">
        <f t="shared" si="102"/>
        <v>9.8455315015878647E-2</v>
      </c>
      <c r="X1064" s="2">
        <f t="shared" si="103"/>
        <v>0.65323449013293178</v>
      </c>
      <c r="Y1064" s="13">
        <f>USDT_FinalReserves!G1063/USDT_FinalReserves!$F1063</f>
        <v>3.7774752413580311E-2</v>
      </c>
      <c r="Z1064" s="2">
        <v>173753121908.8671</v>
      </c>
      <c r="AA1064" s="2">
        <v>167189640747.673</v>
      </c>
    </row>
    <row r="1065" spans="1:27" s="2" customFormat="1" x14ac:dyDescent="0.3">
      <c r="A1065" s="1">
        <v>45896</v>
      </c>
      <c r="B1065">
        <v>0</v>
      </c>
      <c r="C1065" s="20">
        <v>83254.148927638947</v>
      </c>
      <c r="D1065" s="20">
        <f>_xlfn.XLOOKUP(A1065,'BBG Data'!A:A,'BBG Data'!B:B)</f>
        <v>112421.91</v>
      </c>
      <c r="E1065" s="21">
        <f t="shared" si="99"/>
        <v>9359590437.8696232</v>
      </c>
      <c r="F1065" s="21">
        <v>2641552.3483715495</v>
      </c>
      <c r="G1065">
        <f>_xlfn.XLOOKUP(A1065,'BBG Data'!A:A,'BBG Data'!C:C)</f>
        <v>3397.37</v>
      </c>
      <c r="H1065" s="2">
        <f t="shared" si="100"/>
        <v>8974330701.7870502</v>
      </c>
      <c r="I1065" s="21">
        <v>32430726</v>
      </c>
      <c r="J1065" s="2">
        <f>J1064-$J$1*J1064*_xlfn.XLOOKUP(A1065,'BBG Data'!A:A,'BBG Data'!F:F)</f>
        <v>16346049543.734253</v>
      </c>
      <c r="K1065" s="2">
        <f>K1064-K1064*L1065/360*_xlfn.XLOOKUP(A1065,'BBG Data'!A:A,'BBG Data'!J:J)</f>
        <v>1705713067.1122544</v>
      </c>
      <c r="L1065" s="2">
        <v>90</v>
      </c>
      <c r="M1065" s="2">
        <f>M1064-M1064*$M$1*_xlfn.XLOOKUP(A1065,'BBG Data'!A:A,'BBG Data'!F:F)</f>
        <v>6349170587.6514425</v>
      </c>
      <c r="N1065" s="2">
        <f>N1064-N1064*O1065/360*_xlfn.XLOOKUP('Tether Assets'!A1065,'BBG Data'!A:A,'BBG Data'!V:V)</f>
        <v>108743939566.44705</v>
      </c>
      <c r="O1065">
        <v>90</v>
      </c>
      <c r="P1065" s="2">
        <f>P1064-P1064*Q1065/360*_xlfn.XLOOKUP(A1065,'BBG Data'!A:A,'BBG Data'!AF:AF)</f>
        <v>52295631.744287193</v>
      </c>
      <c r="Q1065" s="2">
        <v>360</v>
      </c>
      <c r="R1065" s="21">
        <v>10137145089</v>
      </c>
      <c r="S1065" s="2">
        <f>S1064-S1064*T1065/360*_xlfn.XLOOKUP('Tether Assets'!A1065,'BBG Data'!A:A,'BBG Data'!X:X)</f>
        <v>14869321.705545601</v>
      </c>
      <c r="T1065" s="2">
        <v>120</v>
      </c>
      <c r="U1065" s="21">
        <f t="shared" si="98"/>
        <v>4815162084</v>
      </c>
      <c r="V1065" s="2">
        <f t="shared" si="101"/>
        <v>166530696757.05151</v>
      </c>
      <c r="W1065" s="25">
        <f t="shared" si="102"/>
        <v>9.8351118374461061E-2</v>
      </c>
      <c r="X1065" s="2">
        <f t="shared" si="103"/>
        <v>0.65299636453867438</v>
      </c>
      <c r="Y1065" s="13">
        <f>USDT_FinalReserves!G1064/USDT_FinalReserves!$F1064</f>
        <v>3.4750991574512953E-2</v>
      </c>
      <c r="Z1065" s="2">
        <v>173248203132.09805</v>
      </c>
      <c r="AA1065" s="2">
        <v>167227656284.755</v>
      </c>
    </row>
    <row r="1066" spans="1:27" s="2" customFormat="1" x14ac:dyDescent="0.3">
      <c r="A1066" s="1">
        <v>45897</v>
      </c>
      <c r="B1066">
        <v>0</v>
      </c>
      <c r="C1066" s="20">
        <v>83254.148927638947</v>
      </c>
      <c r="D1066" s="20">
        <f>_xlfn.XLOOKUP(A1066,'BBG Data'!A:A,'BBG Data'!B:B)</f>
        <v>111924.51</v>
      </c>
      <c r="E1066" s="21">
        <f t="shared" si="99"/>
        <v>9318179824.1930141</v>
      </c>
      <c r="F1066" s="21">
        <v>2641552.3483715495</v>
      </c>
      <c r="G1066">
        <f>_xlfn.XLOOKUP(A1066,'BBG Data'!A:A,'BBG Data'!C:C)</f>
        <v>3417.08</v>
      </c>
      <c r="H1066" s="2">
        <f t="shared" si="100"/>
        <v>9026395698.5734539</v>
      </c>
      <c r="I1066" s="21">
        <v>32430726</v>
      </c>
      <c r="J1066" s="2">
        <f>J1065-$J$1*J1065*_xlfn.XLOOKUP(A1066,'BBG Data'!A:A,'BBG Data'!F:F)</f>
        <v>16346957657.597794</v>
      </c>
      <c r="K1066" s="2">
        <f>K1065-K1065*L1066/360*_xlfn.XLOOKUP(A1066,'BBG Data'!A:A,'BBG Data'!J:J)</f>
        <v>1717499544.4059999</v>
      </c>
      <c r="L1066" s="2">
        <v>90</v>
      </c>
      <c r="M1066" s="2">
        <f>M1065-M1065*$M$1*_xlfn.XLOOKUP(A1066,'BBG Data'!A:A,'BBG Data'!F:F)</f>
        <v>6349876051.0500708</v>
      </c>
      <c r="N1066" s="2">
        <f>N1065-N1065*O1066/360*_xlfn.XLOOKUP('Tether Assets'!A1066,'BBG Data'!A:A,'BBG Data'!V:V)</f>
        <v>108716753581.55545</v>
      </c>
      <c r="O1066">
        <v>90</v>
      </c>
      <c r="P1066" s="2">
        <f>P1065-P1065*Q1066/360*_xlfn.XLOOKUP(A1066,'BBG Data'!A:A,'BBG Data'!AF:AF)</f>
        <v>51511197.268122882</v>
      </c>
      <c r="Q1066" s="2">
        <v>360</v>
      </c>
      <c r="R1066" s="21">
        <v>10137145089</v>
      </c>
      <c r="S1066" s="2">
        <f>S1065-S1065*T1066/360*_xlfn.XLOOKUP('Tether Assets'!A1066,'BBG Data'!A:A,'BBG Data'!X:X)</f>
        <v>14809844.418723421</v>
      </c>
      <c r="T1066" s="2">
        <v>120</v>
      </c>
      <c r="U1066" s="21">
        <f t="shared" si="98"/>
        <v>4815162084</v>
      </c>
      <c r="V1066" s="2">
        <f t="shared" si="101"/>
        <v>166526721298.06262</v>
      </c>
      <c r="W1066" s="25">
        <f t="shared" si="102"/>
        <v>9.8358919553100888E-2</v>
      </c>
      <c r="X1066" s="2">
        <f t="shared" si="103"/>
        <v>0.65284870040145482</v>
      </c>
      <c r="Y1066" s="13">
        <f>USDT_FinalReserves!G1065/USDT_FinalReserves!$F1065</f>
        <v>3.3651728408057899E-2</v>
      </c>
      <c r="Z1066" s="2">
        <v>173050488427.42755</v>
      </c>
      <c r="AA1066" s="2">
        <v>167227040389.98599</v>
      </c>
    </row>
    <row r="1067" spans="1:27" s="2" customFormat="1" x14ac:dyDescent="0.3">
      <c r="A1067" s="1">
        <v>45898</v>
      </c>
      <c r="B1067">
        <v>0</v>
      </c>
      <c r="C1067" s="20">
        <v>83254.148927638947</v>
      </c>
      <c r="D1067" s="20">
        <f>_xlfn.XLOOKUP(A1067,'BBG Data'!A:A,'BBG Data'!B:B)</f>
        <v>107800.31</v>
      </c>
      <c r="E1067" s="21">
        <f t="shared" si="99"/>
        <v>8974823063.1856461</v>
      </c>
      <c r="F1067" s="21">
        <v>2641552.3483715495</v>
      </c>
      <c r="G1067">
        <f>_xlfn.XLOOKUP(A1067,'BBG Data'!A:A,'BBG Data'!C:C)</f>
        <v>3447.95</v>
      </c>
      <c r="H1067" s="2">
        <f t="shared" si="100"/>
        <v>9107940419.5676842</v>
      </c>
      <c r="I1067" s="21">
        <v>32430726</v>
      </c>
      <c r="J1067" s="2">
        <f>J1066-$J$1*J1066*_xlfn.XLOOKUP(A1067,'BBG Data'!A:A,'BBG Data'!F:F)</f>
        <v>16346957657.597794</v>
      </c>
      <c r="K1067" s="2">
        <f>K1066-K1066*L1067/360*_xlfn.XLOOKUP(A1067,'BBG Data'!A:A,'BBG Data'!J:J)</f>
        <v>1717568244.3877761</v>
      </c>
      <c r="L1067" s="2">
        <v>90</v>
      </c>
      <c r="M1067" s="2">
        <f>M1066-M1066*$M$1*_xlfn.XLOOKUP(A1067,'BBG Data'!A:A,'BBG Data'!F:F)</f>
        <v>6349876051.0500708</v>
      </c>
      <c r="N1067" s="2">
        <f>N1066-N1066*O1067/360*_xlfn.XLOOKUP('Tether Assets'!A1067,'BBG Data'!A:A,'BBG Data'!V:V)</f>
        <v>109559308421.8125</v>
      </c>
      <c r="O1067">
        <v>90</v>
      </c>
      <c r="P1067" s="2">
        <f>P1066-P1066*Q1067/360*_xlfn.XLOOKUP(A1067,'BBG Data'!A:A,'BBG Data'!AF:AF)</f>
        <v>52232354.029876612</v>
      </c>
      <c r="Q1067" s="2">
        <v>360</v>
      </c>
      <c r="R1067" s="21">
        <v>10137145089</v>
      </c>
      <c r="S1067" s="2">
        <f>S1066-S1066*T1067/360*_xlfn.XLOOKUP('Tether Assets'!A1067,'BBG Data'!A:A,'BBG Data'!X:X)</f>
        <v>14847856.352731477</v>
      </c>
      <c r="T1067" s="2">
        <v>120</v>
      </c>
      <c r="U1067" s="21">
        <f t="shared" si="98"/>
        <v>4815162084</v>
      </c>
      <c r="V1067" s="2">
        <f t="shared" si="101"/>
        <v>167108291966.98407</v>
      </c>
      <c r="W1067" s="25">
        <f t="shared" si="102"/>
        <v>9.8016610611003696E-2</v>
      </c>
      <c r="X1067" s="2">
        <f t="shared" si="103"/>
        <v>0.6556186239008317</v>
      </c>
      <c r="Y1067" s="13">
        <f>USDT_FinalReserves!G1066/USDT_FinalReserves!$F1066</f>
        <v>3.7037804528361369E-2</v>
      </c>
      <c r="Z1067" s="2">
        <v>173787604652.37482</v>
      </c>
      <c r="AA1067" s="2">
        <v>167350893321.80801</v>
      </c>
    </row>
    <row r="1068" spans="1:27" s="2" customFormat="1" x14ac:dyDescent="0.3">
      <c r="A1068" s="1">
        <v>45899</v>
      </c>
      <c r="B1068">
        <v>0</v>
      </c>
      <c r="C1068" s="20">
        <v>83254.148927638947</v>
      </c>
      <c r="D1068" s="20">
        <f>_xlfn.XLOOKUP(A1068,'BBG Data'!A:A,'BBG Data'!B:B)</f>
        <v>108662.61</v>
      </c>
      <c r="E1068" s="21">
        <f t="shared" si="99"/>
        <v>9046613115.8059502</v>
      </c>
      <c r="F1068" s="21">
        <v>2641552.3483715495</v>
      </c>
      <c r="G1068">
        <f>_xlfn.XLOOKUP(A1068,'BBG Data'!A:A,'BBG Data'!C:C)</f>
        <v>3447.95</v>
      </c>
      <c r="H1068" s="2">
        <f t="shared" si="100"/>
        <v>9107940419.5676842</v>
      </c>
      <c r="I1068" s="21">
        <v>32430726</v>
      </c>
      <c r="J1068" s="2">
        <f>J1067-$J$1*J1067*_xlfn.XLOOKUP(A1068,'BBG Data'!A:A,'BBG Data'!F:F)</f>
        <v>16346957657.597794</v>
      </c>
      <c r="K1068" s="2">
        <f>K1067-K1067*L1068/360*_xlfn.XLOOKUP(A1068,'BBG Data'!A:A,'BBG Data'!J:J)</f>
        <v>1717568244.3877761</v>
      </c>
      <c r="L1068" s="2">
        <v>90</v>
      </c>
      <c r="M1068" s="2">
        <f>M1067-M1067*$M$1*_xlfn.XLOOKUP(A1068,'BBG Data'!A:A,'BBG Data'!F:F)</f>
        <v>6349876051.0500708</v>
      </c>
      <c r="N1068" s="2">
        <f>N1067-N1067*O1068/360*_xlfn.XLOOKUP('Tether Assets'!A1068,'BBG Data'!A:A,'BBG Data'!V:V)</f>
        <v>109559308421.8125</v>
      </c>
      <c r="O1068">
        <v>90</v>
      </c>
      <c r="P1068" s="2">
        <f>P1067-P1067*Q1068/360*_xlfn.XLOOKUP(A1068,'BBG Data'!A:A,'BBG Data'!AF:AF)</f>
        <v>52232354.029876612</v>
      </c>
      <c r="Q1068" s="2">
        <v>360</v>
      </c>
      <c r="R1068" s="21">
        <v>10137145089</v>
      </c>
      <c r="S1068" s="2">
        <f>S1067-S1067*T1068/360*_xlfn.XLOOKUP('Tether Assets'!A1068,'BBG Data'!A:A,'BBG Data'!X:X)</f>
        <v>14847856.352731477</v>
      </c>
      <c r="T1068" s="2">
        <v>120</v>
      </c>
      <c r="U1068" s="21">
        <f t="shared" si="98"/>
        <v>4815162084</v>
      </c>
      <c r="V1068" s="2">
        <f t="shared" si="101"/>
        <v>167180082019.60437</v>
      </c>
      <c r="W1068" s="25">
        <f t="shared" si="102"/>
        <v>9.7974520563263418E-2</v>
      </c>
      <c r="X1068" s="2">
        <f t="shared" si="103"/>
        <v>0.6553370897913845</v>
      </c>
      <c r="Y1068" s="13">
        <f>USDT_FinalReserves!G1067/USDT_FinalReserves!$F1067</f>
        <v>3.4089754246926646E-2</v>
      </c>
      <c r="Z1068" s="2">
        <v>173301083017.05981</v>
      </c>
      <c r="AA1068" s="2">
        <v>167393291686.28201</v>
      </c>
    </row>
    <row r="1069" spans="1:27" s="2" customFormat="1" x14ac:dyDescent="0.3">
      <c r="A1069" s="1">
        <v>45900</v>
      </c>
      <c r="B1069">
        <v>0</v>
      </c>
      <c r="C1069" s="20">
        <v>83254.148927638947</v>
      </c>
      <c r="D1069" s="20">
        <f>_xlfn.XLOOKUP(A1069,'BBG Data'!A:A,'BBG Data'!B:B)</f>
        <v>109127.01</v>
      </c>
      <c r="E1069" s="21">
        <f t="shared" si="99"/>
        <v>9085276342.5679436</v>
      </c>
      <c r="F1069" s="21">
        <v>2641552.3483715495</v>
      </c>
      <c r="G1069">
        <f>_xlfn.XLOOKUP(A1069,'BBG Data'!A:A,'BBG Data'!C:C)</f>
        <v>3447.95</v>
      </c>
      <c r="H1069" s="2">
        <f t="shared" si="100"/>
        <v>9107940419.5676842</v>
      </c>
      <c r="I1069" s="21">
        <v>32430726</v>
      </c>
      <c r="J1069" s="2">
        <f>J1068-$J$1*J1068*_xlfn.XLOOKUP(A1069,'BBG Data'!A:A,'BBG Data'!F:F)</f>
        <v>16346957657.597794</v>
      </c>
      <c r="K1069" s="2">
        <f>K1068-K1068*L1069/360*_xlfn.XLOOKUP(A1069,'BBG Data'!A:A,'BBG Data'!J:J)</f>
        <v>1717568244.3877761</v>
      </c>
      <c r="L1069" s="2">
        <v>90</v>
      </c>
      <c r="M1069" s="2">
        <f>M1068-M1068*$M$1*_xlfn.XLOOKUP(A1069,'BBG Data'!A:A,'BBG Data'!F:F)</f>
        <v>6349876051.0500708</v>
      </c>
      <c r="N1069" s="2">
        <f>N1068-N1068*O1069/360*_xlfn.XLOOKUP('Tether Assets'!A1069,'BBG Data'!A:A,'BBG Data'!V:V)</f>
        <v>109559308421.8125</v>
      </c>
      <c r="O1069">
        <v>90</v>
      </c>
      <c r="P1069" s="2">
        <f>P1068-P1068*Q1069/360*_xlfn.XLOOKUP(A1069,'BBG Data'!A:A,'BBG Data'!AF:AF)</f>
        <v>52232354.029876612</v>
      </c>
      <c r="Q1069" s="2">
        <v>360</v>
      </c>
      <c r="R1069" s="21">
        <v>10137145089</v>
      </c>
      <c r="S1069" s="2">
        <f>S1068-S1068*T1069/360*_xlfn.XLOOKUP('Tether Assets'!A1069,'BBG Data'!A:A,'BBG Data'!X:X)</f>
        <v>14847856.352731477</v>
      </c>
      <c r="T1069" s="2">
        <v>120</v>
      </c>
      <c r="U1069" s="21">
        <f t="shared" si="98"/>
        <v>4815162084</v>
      </c>
      <c r="V1069" s="2">
        <f t="shared" si="101"/>
        <v>167218745246.36636</v>
      </c>
      <c r="W1069" s="25">
        <f t="shared" si="102"/>
        <v>9.7951867534143658E-2</v>
      </c>
      <c r="X1069" s="2">
        <f t="shared" si="103"/>
        <v>0.65518556702717035</v>
      </c>
      <c r="Y1069" s="13">
        <f>USDT_FinalReserves!G1068/USDT_FinalReserves!$F1068</f>
        <v>3.3898224701360426E-2</v>
      </c>
      <c r="Z1069" s="2">
        <v>173504525571.71494</v>
      </c>
      <c r="AA1069" s="2">
        <v>167623030177.18201</v>
      </c>
    </row>
    <row r="1070" spans="1:27" s="2" customFormat="1" x14ac:dyDescent="0.3">
      <c r="A1070" s="1">
        <v>45901</v>
      </c>
      <c r="B1070">
        <v>0</v>
      </c>
      <c r="C1070" s="20">
        <v>83254.148927638947</v>
      </c>
      <c r="D1070" s="20">
        <f>_xlfn.XLOOKUP(A1070,'BBG Data'!A:A,'BBG Data'!B:B)</f>
        <v>108873.11</v>
      </c>
      <c r="E1070" s="21">
        <f t="shared" si="99"/>
        <v>9064138114.1552181</v>
      </c>
      <c r="F1070" s="21">
        <v>2641552.3483715495</v>
      </c>
      <c r="G1070">
        <f>_xlfn.XLOOKUP(A1070,'BBG Data'!A:A,'BBG Data'!C:C)</f>
        <v>3476.07</v>
      </c>
      <c r="H1070" s="2">
        <f t="shared" si="100"/>
        <v>9182220871.6038933</v>
      </c>
      <c r="I1070" s="21">
        <v>32430726</v>
      </c>
      <c r="J1070" s="2">
        <f>J1069-$J$1*J1069*_xlfn.XLOOKUP(A1070,'BBG Data'!A:A,'BBG Data'!F:F)</f>
        <v>16346957657.597794</v>
      </c>
      <c r="K1070" s="2">
        <f>K1069-K1069*L1070/360*_xlfn.XLOOKUP(A1070,'BBG Data'!A:A,'BBG Data'!J:J)</f>
        <v>1717568244.3877761</v>
      </c>
      <c r="L1070" s="2">
        <v>90</v>
      </c>
      <c r="M1070" s="2">
        <f>M1069-M1069*$M$1*_xlfn.XLOOKUP(A1070,'BBG Data'!A:A,'BBG Data'!F:F)</f>
        <v>6349876051.0500708</v>
      </c>
      <c r="N1070" s="2">
        <f>N1069-N1069*O1070/360*_xlfn.XLOOKUP('Tether Assets'!A1070,'BBG Data'!A:A,'BBG Data'!V:V)</f>
        <v>109559308421.8125</v>
      </c>
      <c r="O1070">
        <v>90</v>
      </c>
      <c r="P1070" s="2">
        <f>P1069-P1069*Q1070/360*_xlfn.XLOOKUP(A1070,'BBG Data'!A:A,'BBG Data'!AF:AF)</f>
        <v>52232354.029876612</v>
      </c>
      <c r="Q1070" s="2">
        <v>360</v>
      </c>
      <c r="R1070" s="21">
        <v>10137145089</v>
      </c>
      <c r="S1070" s="2">
        <f>S1069-S1069*T1070/360*_xlfn.XLOOKUP('Tether Assets'!A1070,'BBG Data'!A:A,'BBG Data'!X:X)</f>
        <v>14847856.352731477</v>
      </c>
      <c r="T1070" s="2">
        <v>120</v>
      </c>
      <c r="U1070" s="21">
        <f t="shared" si="98"/>
        <v>4815162084</v>
      </c>
      <c r="V1070" s="2">
        <f t="shared" si="101"/>
        <v>167271887469.98984</v>
      </c>
      <c r="W1070" s="25">
        <f t="shared" si="102"/>
        <v>9.7920748258050305E-2</v>
      </c>
      <c r="X1070" s="2">
        <f t="shared" si="103"/>
        <v>0.6549774147880556</v>
      </c>
      <c r="Y1070" s="13">
        <f>USDT_FinalReserves!G1069/USDT_FinalReserves!$F1069</f>
        <v>3.3981798494658322E-2</v>
      </c>
      <c r="Z1070" s="2">
        <v>173944897486.07791</v>
      </c>
      <c r="AA1070" s="2">
        <v>168033937030.53201</v>
      </c>
    </row>
    <row r="1071" spans="1:27" s="2" customFormat="1" x14ac:dyDescent="0.3">
      <c r="A1071" s="1">
        <v>45902</v>
      </c>
      <c r="B1071">
        <v>0</v>
      </c>
      <c r="C1071" s="20">
        <v>83254.148927638947</v>
      </c>
      <c r="D1071" s="20">
        <f>_xlfn.XLOOKUP(A1071,'BBG Data'!A:A,'BBG Data'!B:B)</f>
        <v>111424.51</v>
      </c>
      <c r="E1071" s="21">
        <f t="shared" si="99"/>
        <v>9276552749.7291946</v>
      </c>
      <c r="F1071" s="21">
        <v>2641552.3483715495</v>
      </c>
      <c r="G1071">
        <f>_xlfn.XLOOKUP(A1071,'BBG Data'!A:A,'BBG Data'!C:C)</f>
        <v>3533.16</v>
      </c>
      <c r="H1071" s="2">
        <f t="shared" si="100"/>
        <v>9333027095.1724243</v>
      </c>
      <c r="I1071" s="21">
        <v>32430726</v>
      </c>
      <c r="J1071" s="2">
        <f>J1070-$J$1*J1070*_xlfn.XLOOKUP(A1071,'BBG Data'!A:A,'BBG Data'!F:F)</f>
        <v>16344687246.812016</v>
      </c>
      <c r="K1071" s="2">
        <f>K1070-K1070*L1071/360*_xlfn.XLOOKUP(A1071,'BBG Data'!A:A,'BBG Data'!J:J)</f>
        <v>1722128388.0766253</v>
      </c>
      <c r="L1071" s="2">
        <v>90</v>
      </c>
      <c r="M1071" s="2">
        <f>M1070-M1070*$M$1*_xlfn.XLOOKUP(A1071,'BBG Data'!A:A,'BBG Data'!F:F)</f>
        <v>6348112196.5914459</v>
      </c>
      <c r="N1071" s="2">
        <f>N1070-N1070*O1071/360*_xlfn.XLOOKUP('Tether Assets'!A1071,'BBG Data'!A:A,'BBG Data'!V:V)</f>
        <v>110079715136.81612</v>
      </c>
      <c r="O1071">
        <v>90</v>
      </c>
      <c r="P1071" s="2">
        <f>P1070-P1070*Q1071/360*_xlfn.XLOOKUP(A1071,'BBG Data'!A:A,'BBG Data'!AF:AF)</f>
        <v>53590395.234653391</v>
      </c>
      <c r="Q1071" s="2">
        <v>360</v>
      </c>
      <c r="R1071" s="21">
        <v>10137145089</v>
      </c>
      <c r="S1071" s="2">
        <f>S1070-S1070*T1071/360*_xlfn.XLOOKUP('Tether Assets'!A1071,'BBG Data'!A:A,'BBG Data'!X:X)</f>
        <v>14874087.565621303</v>
      </c>
      <c r="T1071" s="2">
        <v>120</v>
      </c>
      <c r="U1071" s="21">
        <f t="shared" si="98"/>
        <v>4815162084</v>
      </c>
      <c r="V1071" s="2">
        <f t="shared" si="101"/>
        <v>168157425194.99811</v>
      </c>
      <c r="W1071" s="25">
        <f t="shared" si="102"/>
        <v>9.7391583831762649E-2</v>
      </c>
      <c r="X1071" s="2">
        <f t="shared" si="103"/>
        <v>0.65462298206080327</v>
      </c>
      <c r="Y1071" s="13">
        <f>USDT_FinalReserves!G1070/USDT_FinalReserves!$F1070</f>
        <v>3.8763584904209183E-2</v>
      </c>
      <c r="Z1071" s="2">
        <v>174819355142.55972</v>
      </c>
      <c r="AA1071" s="2">
        <v>168042730226.59201</v>
      </c>
    </row>
    <row r="1072" spans="1:27" s="2" customFormat="1" x14ac:dyDescent="0.3">
      <c r="A1072" s="1">
        <v>45903</v>
      </c>
      <c r="B1072">
        <v>0</v>
      </c>
      <c r="C1072" s="20">
        <v>83254.148927638947</v>
      </c>
      <c r="D1072" s="20">
        <f>_xlfn.XLOOKUP(A1072,'BBG Data'!A:A,'BBG Data'!B:B)</f>
        <v>112263.72</v>
      </c>
      <c r="E1072" s="21">
        <f t="shared" si="99"/>
        <v>9346420464.0507584</v>
      </c>
      <c r="F1072" s="21">
        <v>2641552.3483715495</v>
      </c>
      <c r="G1072">
        <f>_xlfn.XLOOKUP(A1072,'BBG Data'!A:A,'BBG Data'!C:C)</f>
        <v>3559.42</v>
      </c>
      <c r="H1072" s="2">
        <f t="shared" si="100"/>
        <v>9402394259.8406601</v>
      </c>
      <c r="I1072" s="21">
        <v>32430726</v>
      </c>
      <c r="J1072" s="2">
        <f>J1071-$J$1*J1071*_xlfn.XLOOKUP(A1072,'BBG Data'!A:A,'BBG Data'!F:F)</f>
        <v>16344687246.812016</v>
      </c>
      <c r="K1072" s="2">
        <f>K1071-K1071*L1072/360*_xlfn.XLOOKUP(A1072,'BBG Data'!A:A,'BBG Data'!J:J)</f>
        <v>1724991426.5218029</v>
      </c>
      <c r="L1072" s="2">
        <v>90</v>
      </c>
      <c r="M1072" s="2">
        <f>M1071-M1071*$M$1*_xlfn.XLOOKUP(A1072,'BBG Data'!A:A,'BBG Data'!F:F)</f>
        <v>6348112196.5914459</v>
      </c>
      <c r="N1072" s="2">
        <f>N1071-N1071*O1072/360*_xlfn.XLOOKUP('Tether Assets'!A1072,'BBG Data'!A:A,'BBG Data'!V:V)</f>
        <v>110217314780.73714</v>
      </c>
      <c r="O1072">
        <v>90</v>
      </c>
      <c r="P1072" s="2">
        <f>P1071-P1071*Q1072/360*_xlfn.XLOOKUP(A1072,'BBG Data'!A:A,'BBG Data'!AF:AF)</f>
        <v>56216324.601151429</v>
      </c>
      <c r="Q1072" s="2">
        <v>360</v>
      </c>
      <c r="R1072" s="21">
        <v>10137145089</v>
      </c>
      <c r="S1072" s="2">
        <f>S1071-S1071*T1072/360*_xlfn.XLOOKUP('Tether Assets'!A1072,'BBG Data'!A:A,'BBG Data'!X:X)</f>
        <v>15017870.412088975</v>
      </c>
      <c r="T1072" s="2">
        <v>120</v>
      </c>
      <c r="U1072" s="21">
        <f t="shared" ref="U1072:U1098" si="104">4815162084</f>
        <v>4815162084</v>
      </c>
      <c r="V1072" s="2">
        <f t="shared" si="101"/>
        <v>168439892468.56708</v>
      </c>
      <c r="W1072" s="25">
        <f t="shared" si="102"/>
        <v>9.7228261861234469E-2</v>
      </c>
      <c r="X1072" s="2">
        <f t="shared" si="103"/>
        <v>0.65434211079958404</v>
      </c>
      <c r="Y1072" s="13">
        <f>USDT_FinalReserves!G1071/USDT_FinalReserves!$F1071</f>
        <v>3.5295287794587973E-2</v>
      </c>
      <c r="Z1072" s="2">
        <v>174178206443.72958</v>
      </c>
      <c r="AA1072" s="2">
        <v>168030536519.75299</v>
      </c>
    </row>
    <row r="1073" spans="1:27" s="2" customFormat="1" x14ac:dyDescent="0.3">
      <c r="A1073" s="1">
        <v>45904</v>
      </c>
      <c r="B1073">
        <v>0</v>
      </c>
      <c r="C1073" s="20">
        <v>83254.148927638947</v>
      </c>
      <c r="D1073" s="20">
        <f>_xlfn.XLOOKUP(A1073,'BBG Data'!A:A,'BBG Data'!B:B)</f>
        <v>110407.01</v>
      </c>
      <c r="E1073" s="21">
        <f t="shared" si="99"/>
        <v>9191841653.195322</v>
      </c>
      <c r="F1073" s="21">
        <v>2641552.3483715495</v>
      </c>
      <c r="G1073">
        <f>_xlfn.XLOOKUP(A1073,'BBG Data'!A:A,'BBG Data'!C:C)</f>
        <v>3545.85</v>
      </c>
      <c r="H1073" s="2">
        <f t="shared" si="100"/>
        <v>9366548394.473259</v>
      </c>
      <c r="I1073" s="21">
        <v>32430726</v>
      </c>
      <c r="J1073" s="2">
        <f>J1072-$J$1*J1072*_xlfn.XLOOKUP(A1073,'BBG Data'!A:A,'BBG Data'!F:F)</f>
        <v>16343779208.631638</v>
      </c>
      <c r="K1073" s="2">
        <f>K1072-K1072*L1073/360*_xlfn.XLOOKUP(A1073,'BBG Data'!A:A,'BBG Data'!J:J)</f>
        <v>1734750565.5173497</v>
      </c>
      <c r="L1073" s="2">
        <v>90</v>
      </c>
      <c r="M1073" s="2">
        <f>M1072-M1072*$M$1*_xlfn.XLOOKUP(A1073,'BBG Data'!A:A,'BBG Data'!F:F)</f>
        <v>6347406850.7918243</v>
      </c>
      <c r="N1073" s="2">
        <f>N1072-N1072*O1073/360*_xlfn.XLOOKUP('Tether Assets'!A1073,'BBG Data'!A:A,'BBG Data'!V:V)</f>
        <v>111347042257.23969</v>
      </c>
      <c r="O1073">
        <v>90</v>
      </c>
      <c r="P1073" s="2">
        <f>P1072-P1072*Q1073/360*_xlfn.XLOOKUP(A1073,'BBG Data'!A:A,'BBG Data'!AF:AF)</f>
        <v>56890920.496365249</v>
      </c>
      <c r="Q1073" s="2">
        <v>360</v>
      </c>
      <c r="R1073" s="21">
        <v>10137145089</v>
      </c>
      <c r="S1073" s="2">
        <f>S1072-S1072*T1073/360*_xlfn.XLOOKUP('Tether Assets'!A1073,'BBG Data'!A:A,'BBG Data'!X:X)</f>
        <v>15133508.014262062</v>
      </c>
      <c r="T1073" s="2">
        <v>120</v>
      </c>
      <c r="U1073" s="21">
        <f t="shared" si="104"/>
        <v>4815162084</v>
      </c>
      <c r="V1073" s="2">
        <f t="shared" si="101"/>
        <v>169388131257.35968</v>
      </c>
      <c r="W1073" s="25">
        <f t="shared" si="102"/>
        <v>9.6678615042694233E-2</v>
      </c>
      <c r="X1073" s="2">
        <f t="shared" si="103"/>
        <v>0.65734854874846382</v>
      </c>
      <c r="Y1073" s="13">
        <f>USDT_FinalReserves!G1072/USDT_FinalReserves!$F1072</f>
        <v>3.9084308770798881E-2</v>
      </c>
      <c r="Z1073" s="2">
        <v>175050611967.78314</v>
      </c>
      <c r="AA1073" s="2">
        <v>168208879799.117</v>
      </c>
    </row>
    <row r="1074" spans="1:27" s="2" customFormat="1" x14ac:dyDescent="0.3">
      <c r="A1074" s="1">
        <v>45905</v>
      </c>
      <c r="B1074">
        <v>0</v>
      </c>
      <c r="C1074" s="20">
        <v>83254.148927638947</v>
      </c>
      <c r="D1074" s="20">
        <f>_xlfn.XLOOKUP(A1074,'BBG Data'!A:A,'BBG Data'!B:B)</f>
        <v>111644.51</v>
      </c>
      <c r="E1074" s="21">
        <f t="shared" si="99"/>
        <v>9294868662.4932747</v>
      </c>
      <c r="F1074" s="21">
        <v>2641552.3483715495</v>
      </c>
      <c r="G1074">
        <f>_xlfn.XLOOKUP(A1074,'BBG Data'!A:A,'BBG Data'!C:C)</f>
        <v>3586.69</v>
      </c>
      <c r="H1074" s="2">
        <f t="shared" si="100"/>
        <v>9474429392.3807526</v>
      </c>
      <c r="I1074" s="21">
        <v>32430726</v>
      </c>
      <c r="J1074" s="2">
        <f>J1073-$J$1*J1073*_xlfn.XLOOKUP(A1074,'BBG Data'!A:A,'BBG Data'!F:F)</f>
        <v>16343325214.76473</v>
      </c>
      <c r="K1074" s="2">
        <f>K1073-K1073*L1074/360*_xlfn.XLOOKUP(A1074,'BBG Data'!A:A,'BBG Data'!J:J)</f>
        <v>1738207056.0191431</v>
      </c>
      <c r="L1074" s="2">
        <v>90</v>
      </c>
      <c r="M1074" s="2">
        <f>M1073-M1073*$M$1*_xlfn.XLOOKUP(A1074,'BBG Data'!A:A,'BBG Data'!F:F)</f>
        <v>6347054217.0778913</v>
      </c>
      <c r="N1074" s="2">
        <f>N1073-N1073*O1074/360*_xlfn.XLOOKUP('Tether Assets'!A1074,'BBG Data'!A:A,'BBG Data'!V:V)</f>
        <v>113351289017.87</v>
      </c>
      <c r="O1074">
        <v>90</v>
      </c>
      <c r="P1074" s="2">
        <f>P1073-P1073*Q1074/360*_xlfn.XLOOKUP(A1074,'BBG Data'!A:A,'BBG Data'!AF:AF)</f>
        <v>62523121.625505395</v>
      </c>
      <c r="Q1074" s="2">
        <v>360</v>
      </c>
      <c r="R1074" s="21">
        <v>10137145089</v>
      </c>
      <c r="S1074" s="2">
        <f>S1073-S1073*T1074/360*_xlfn.XLOOKUP('Tether Assets'!A1074,'BBG Data'!A:A,'BBG Data'!X:X)</f>
        <v>15333270.320050322</v>
      </c>
      <c r="T1074" s="2">
        <v>120</v>
      </c>
      <c r="U1074" s="21">
        <f t="shared" si="104"/>
        <v>4815162084</v>
      </c>
      <c r="V1074" s="2">
        <f t="shared" si="101"/>
        <v>171611767851.55139</v>
      </c>
      <c r="W1074" s="25">
        <f t="shared" si="102"/>
        <v>9.5423269311753614E-2</v>
      </c>
      <c r="X1074" s="2">
        <f t="shared" si="103"/>
        <v>0.66051000136495175</v>
      </c>
      <c r="Y1074" s="13">
        <f>USDT_FinalReserves!G1073/USDT_FinalReserves!$F1073</f>
        <v>4.6195827231548164E-2</v>
      </c>
      <c r="Z1074" s="2">
        <v>176494408536.85062</v>
      </c>
      <c r="AA1074" s="2">
        <v>168341103332.74799</v>
      </c>
    </row>
    <row r="1075" spans="1:27" s="2" customFormat="1" x14ac:dyDescent="0.3">
      <c r="A1075" s="1">
        <v>45906</v>
      </c>
      <c r="B1075">
        <v>0</v>
      </c>
      <c r="C1075" s="20">
        <v>83254.148927638947</v>
      </c>
      <c r="D1075" s="20">
        <f>_xlfn.XLOOKUP(A1075,'BBG Data'!A:A,'BBG Data'!B:B)</f>
        <v>110192.81</v>
      </c>
      <c r="E1075" s="21">
        <f t="shared" si="99"/>
        <v>9174008614.4950218</v>
      </c>
      <c r="F1075" s="21">
        <v>2641552.3483715495</v>
      </c>
      <c r="G1075">
        <f>_xlfn.XLOOKUP(A1075,'BBG Data'!A:A,'BBG Data'!C:C)</f>
        <v>3586.69</v>
      </c>
      <c r="H1075" s="2">
        <f t="shared" si="100"/>
        <v>9474429392.3807526</v>
      </c>
      <c r="I1075" s="21">
        <v>32430726</v>
      </c>
      <c r="J1075" s="2">
        <f>J1074-$J$1*J1074*_xlfn.XLOOKUP(A1075,'BBG Data'!A:A,'BBG Data'!F:F)</f>
        <v>16343325214.76473</v>
      </c>
      <c r="K1075" s="2">
        <f>K1074-K1074*L1075/360*_xlfn.XLOOKUP(A1075,'BBG Data'!A:A,'BBG Data'!J:J)</f>
        <v>1738207056.0191431</v>
      </c>
      <c r="L1075" s="2">
        <v>90</v>
      </c>
      <c r="M1075" s="2">
        <f>M1074-M1074*$M$1*_xlfn.XLOOKUP(A1075,'BBG Data'!A:A,'BBG Data'!F:F)</f>
        <v>6347054217.0778913</v>
      </c>
      <c r="N1075" s="2">
        <f>N1074-N1074*O1075/360*_xlfn.XLOOKUP('Tether Assets'!A1075,'BBG Data'!A:A,'BBG Data'!V:V)</f>
        <v>113351289017.87</v>
      </c>
      <c r="O1075">
        <v>90</v>
      </c>
      <c r="P1075" s="2">
        <f>P1074-P1074*Q1075/360*_xlfn.XLOOKUP(A1075,'BBG Data'!A:A,'BBG Data'!AF:AF)</f>
        <v>62523121.625505395</v>
      </c>
      <c r="Q1075" s="2">
        <v>360</v>
      </c>
      <c r="R1075" s="21">
        <v>10137145089</v>
      </c>
      <c r="S1075" s="2">
        <f>S1074-S1074*T1075/360*_xlfn.XLOOKUP('Tether Assets'!A1075,'BBG Data'!A:A,'BBG Data'!X:X)</f>
        <v>15333270.320050322</v>
      </c>
      <c r="T1075" s="2">
        <v>120</v>
      </c>
      <c r="U1075" s="21">
        <f t="shared" si="104"/>
        <v>4815162084</v>
      </c>
      <c r="V1075" s="2">
        <f t="shared" si="101"/>
        <v>171490907803.55313</v>
      </c>
      <c r="W1075" s="25">
        <f t="shared" si="102"/>
        <v>9.5490519879476904E-2</v>
      </c>
      <c r="X1075" s="2">
        <f t="shared" si="103"/>
        <v>0.6609755028395824</v>
      </c>
      <c r="Y1075" s="13">
        <f>USDT_FinalReserves!G1074/USDT_FinalReserves!$F1074</f>
        <v>3.2993769293185829E-2</v>
      </c>
      <c r="Z1075" s="2">
        <v>174323022233.23318</v>
      </c>
      <c r="AA1075" s="2">
        <v>168571448655.17899</v>
      </c>
    </row>
    <row r="1076" spans="1:27" s="2" customFormat="1" x14ac:dyDescent="0.3">
      <c r="A1076" s="1">
        <v>45907</v>
      </c>
      <c r="B1076">
        <v>0</v>
      </c>
      <c r="C1076" s="20">
        <v>83254.148927638947</v>
      </c>
      <c r="D1076" s="20">
        <f>_xlfn.XLOOKUP(A1076,'BBG Data'!A:A,'BBG Data'!B:B)</f>
        <v>111336.31</v>
      </c>
      <c r="E1076" s="21">
        <f t="shared" si="99"/>
        <v>9269209733.7937775</v>
      </c>
      <c r="F1076" s="21">
        <v>2641552.3483715495</v>
      </c>
      <c r="G1076">
        <f>_xlfn.XLOOKUP(A1076,'BBG Data'!A:A,'BBG Data'!C:C)</f>
        <v>3586.69</v>
      </c>
      <c r="H1076" s="2">
        <f t="shared" si="100"/>
        <v>9474429392.3807526</v>
      </c>
      <c r="I1076" s="21">
        <v>32430726</v>
      </c>
      <c r="J1076" s="2">
        <f>J1075-$J$1*J1075*_xlfn.XLOOKUP(A1076,'BBG Data'!A:A,'BBG Data'!F:F)</f>
        <v>16343325214.76473</v>
      </c>
      <c r="K1076" s="2">
        <f>K1075-K1075*L1076/360*_xlfn.XLOOKUP(A1076,'BBG Data'!A:A,'BBG Data'!J:J)</f>
        <v>1738207056.0191431</v>
      </c>
      <c r="L1076" s="2">
        <v>90</v>
      </c>
      <c r="M1076" s="2">
        <f>M1075-M1075*$M$1*_xlfn.XLOOKUP(A1076,'BBG Data'!A:A,'BBG Data'!F:F)</f>
        <v>6347054217.0778913</v>
      </c>
      <c r="N1076" s="2">
        <f>N1075-N1075*O1076/360*_xlfn.XLOOKUP('Tether Assets'!A1076,'BBG Data'!A:A,'BBG Data'!V:V)</f>
        <v>113351289017.87</v>
      </c>
      <c r="O1076">
        <v>90</v>
      </c>
      <c r="P1076" s="2">
        <f>P1075-P1075*Q1076/360*_xlfn.XLOOKUP(A1076,'BBG Data'!A:A,'BBG Data'!AF:AF)</f>
        <v>62523121.625505395</v>
      </c>
      <c r="Q1076" s="2">
        <v>360</v>
      </c>
      <c r="R1076" s="21">
        <v>10137145089</v>
      </c>
      <c r="S1076" s="2">
        <f>S1075-S1075*T1076/360*_xlfn.XLOOKUP('Tether Assets'!A1076,'BBG Data'!A:A,'BBG Data'!X:X)</f>
        <v>15333270.320050322</v>
      </c>
      <c r="T1076" s="2">
        <v>120</v>
      </c>
      <c r="U1076" s="21">
        <f t="shared" si="104"/>
        <v>4815162084</v>
      </c>
      <c r="V1076" s="2">
        <f t="shared" si="101"/>
        <v>171586108922.85187</v>
      </c>
      <c r="W1076" s="25">
        <f t="shared" si="102"/>
        <v>9.5437538875175254E-2</v>
      </c>
      <c r="X1076" s="2">
        <f t="shared" si="103"/>
        <v>0.66060877380717764</v>
      </c>
      <c r="Y1076" s="13">
        <f>USDT_FinalReserves!G1075/USDT_FinalReserves!$F1075</f>
        <v>3.4210943499326296E-2</v>
      </c>
      <c r="Z1076" s="2">
        <v>174919516411.96729</v>
      </c>
      <c r="AA1076" s="2">
        <v>168935354719.06799</v>
      </c>
    </row>
    <row r="1077" spans="1:27" s="2" customFormat="1" x14ac:dyDescent="0.3">
      <c r="A1077" s="1">
        <v>45908</v>
      </c>
      <c r="B1077">
        <v>0</v>
      </c>
      <c r="C1077" s="20">
        <v>83254.148927638947</v>
      </c>
      <c r="D1077" s="20">
        <f>_xlfn.XLOOKUP(A1077,'BBG Data'!A:A,'BBG Data'!B:B)</f>
        <v>111986.51</v>
      </c>
      <c r="E1077" s="21">
        <f t="shared" si="99"/>
        <v>9323341581.426527</v>
      </c>
      <c r="F1077" s="21">
        <v>2641552.3483715495</v>
      </c>
      <c r="G1077">
        <f>_xlfn.XLOOKUP(A1077,'BBG Data'!A:A,'BBG Data'!C:C)</f>
        <v>3635.98</v>
      </c>
      <c r="H1077" s="2">
        <f t="shared" si="100"/>
        <v>9604631507.6319866</v>
      </c>
      <c r="I1077" s="21">
        <v>32430726</v>
      </c>
      <c r="J1077" s="2">
        <f>J1076-$J$1*J1076*_xlfn.XLOOKUP(A1077,'BBG Data'!A:A,'BBG Data'!F:F)</f>
        <v>16344233177.276661</v>
      </c>
      <c r="K1077" s="2">
        <f>K1076-K1076*L1077/360*_xlfn.XLOOKUP(A1077,'BBG Data'!A:A,'BBG Data'!J:J)</f>
        <v>1761368665.0405982</v>
      </c>
      <c r="L1077" s="2">
        <v>90</v>
      </c>
      <c r="M1077" s="2">
        <f>M1076-M1076*$M$1*_xlfn.XLOOKUP(A1077,'BBG Data'!A:A,'BBG Data'!F:F)</f>
        <v>6347759445.3242331</v>
      </c>
      <c r="N1077" s="2">
        <f>N1076-N1076*O1077/360*_xlfn.XLOOKUP('Tether Assets'!A1077,'BBG Data'!A:A,'BBG Data'!V:V)</f>
        <v>112926221684.05299</v>
      </c>
      <c r="O1077">
        <v>90</v>
      </c>
      <c r="P1077" s="2">
        <f>P1076-P1076*Q1077/360*_xlfn.XLOOKUP(A1077,'BBG Data'!A:A,'BBG Data'!AF:AF)</f>
        <v>64211245.909394048</v>
      </c>
      <c r="Q1077" s="2">
        <v>360</v>
      </c>
      <c r="R1077" s="21">
        <v>10137145089</v>
      </c>
      <c r="S1077" s="2">
        <f>S1076-S1076*T1077/360*_xlfn.XLOOKUP('Tether Assets'!A1077,'BBG Data'!A:A,'BBG Data'!X:X)</f>
        <v>15636357.963376647</v>
      </c>
      <c r="T1077" s="2">
        <v>120</v>
      </c>
      <c r="U1077" s="21">
        <f t="shared" si="104"/>
        <v>4815162084</v>
      </c>
      <c r="V1077" s="2">
        <f t="shared" si="101"/>
        <v>171372141563.62576</v>
      </c>
      <c r="W1077" s="25">
        <f t="shared" si="102"/>
        <v>9.5561995980522049E-2</v>
      </c>
      <c r="X1077" s="2">
        <f t="shared" si="103"/>
        <v>0.65895320355862275</v>
      </c>
      <c r="Y1077" s="13">
        <f>USDT_FinalReserves!G1076/USDT_FinalReserves!$F1076</f>
        <v>3.24682881752573E-2</v>
      </c>
      <c r="Z1077" s="2">
        <v>174540527083.77222</v>
      </c>
      <c r="AA1077" s="2">
        <v>168873494952.155</v>
      </c>
    </row>
    <row r="1078" spans="1:27" s="2" customFormat="1" x14ac:dyDescent="0.3">
      <c r="A1078" s="1">
        <v>45909</v>
      </c>
      <c r="B1078">
        <v>0</v>
      </c>
      <c r="C1078" s="20">
        <v>83254.148927638947</v>
      </c>
      <c r="D1078" s="20">
        <f>_xlfn.XLOOKUP(A1078,'BBG Data'!A:A,'BBG Data'!B:B)</f>
        <v>111517.81</v>
      </c>
      <c r="E1078" s="21">
        <f t="shared" si="99"/>
        <v>9284320361.8241444</v>
      </c>
      <c r="F1078" s="21">
        <v>2641552.3483715495</v>
      </c>
      <c r="G1078">
        <f>_xlfn.XLOOKUP(A1078,'BBG Data'!A:A,'BBG Data'!C:C)</f>
        <v>3626.63</v>
      </c>
      <c r="H1078" s="2">
        <f t="shared" si="100"/>
        <v>9579932993.1747131</v>
      </c>
      <c r="I1078" s="21">
        <v>32430726</v>
      </c>
      <c r="J1078" s="2">
        <f>J1077-$J$1*J1077*_xlfn.XLOOKUP(A1078,'BBG Data'!A:A,'BBG Data'!F:F)</f>
        <v>16344233177.276661</v>
      </c>
      <c r="K1078" s="2">
        <f>K1077-K1077*L1078/360*_xlfn.XLOOKUP(A1078,'BBG Data'!A:A,'BBG Data'!J:J)</f>
        <v>1767507034.8382645</v>
      </c>
      <c r="L1078" s="2">
        <v>90</v>
      </c>
      <c r="M1078" s="2">
        <f>M1077-M1077*$M$1*_xlfn.XLOOKUP(A1078,'BBG Data'!A:A,'BBG Data'!F:F)</f>
        <v>6347759445.3242331</v>
      </c>
      <c r="N1078" s="2">
        <f>N1077-N1077*O1078/360*_xlfn.XLOOKUP('Tether Assets'!A1078,'BBG Data'!A:A,'BBG Data'!V:V)</f>
        <v>112897990128.63197</v>
      </c>
      <c r="O1078">
        <v>90</v>
      </c>
      <c r="P1078" s="2">
        <f>P1077-P1077*Q1078/360*_xlfn.XLOOKUP(A1078,'BBG Data'!A:A,'BBG Data'!AF:AF)</f>
        <v>61000683.613924325</v>
      </c>
      <c r="Q1078" s="2">
        <v>360</v>
      </c>
      <c r="R1078" s="21">
        <v>10137145089</v>
      </c>
      <c r="S1078" s="2">
        <f>S1077-S1077*T1078/360*_xlfn.XLOOKUP('Tether Assets'!A1078,'BBG Data'!A:A,'BBG Data'!X:X)</f>
        <v>15582673.134369053</v>
      </c>
      <c r="T1078" s="2">
        <v>120</v>
      </c>
      <c r="U1078" s="21">
        <f t="shared" si="104"/>
        <v>4815162084</v>
      </c>
      <c r="V1078" s="2">
        <f t="shared" si="101"/>
        <v>171283064396.8183</v>
      </c>
      <c r="W1078" s="25">
        <f t="shared" si="102"/>
        <v>9.5611693782732612E-2</v>
      </c>
      <c r="X1078" s="2">
        <f t="shared" si="103"/>
        <v>0.65913107361902812</v>
      </c>
      <c r="Y1078" s="13">
        <f>USDT_FinalReserves!G1077/USDT_FinalReserves!$F1077</f>
        <v>3.3172251923892851E-2</v>
      </c>
      <c r="Z1078" s="2">
        <v>174682925260.33539</v>
      </c>
      <c r="AA1078" s="2">
        <v>168888299256.797</v>
      </c>
    </row>
    <row r="1079" spans="1:27" s="2" customFormat="1" x14ac:dyDescent="0.3">
      <c r="A1079" s="1">
        <v>45910</v>
      </c>
      <c r="B1079">
        <v>0</v>
      </c>
      <c r="C1079" s="20">
        <v>83254.148927638947</v>
      </c>
      <c r="D1079" s="20">
        <f>_xlfn.XLOOKUP(A1079,'BBG Data'!A:A,'BBG Data'!B:B)</f>
        <v>113618.81</v>
      </c>
      <c r="E1079" s="21">
        <f t="shared" si="99"/>
        <v>9459237328.7211132</v>
      </c>
      <c r="F1079" s="21">
        <v>2641552.3483715495</v>
      </c>
      <c r="G1079">
        <f>_xlfn.XLOOKUP(A1079,'BBG Data'!A:A,'BBG Data'!C:C)</f>
        <v>3640.75</v>
      </c>
      <c r="H1079" s="2">
        <f t="shared" si="100"/>
        <v>9617231712.3337193</v>
      </c>
      <c r="I1079" s="21">
        <v>32430726</v>
      </c>
      <c r="J1079" s="2">
        <f>J1078-$J$1*J1078*_xlfn.XLOOKUP(A1079,'BBG Data'!A:A,'BBG Data'!F:F)</f>
        <v>16344687183.753807</v>
      </c>
      <c r="K1079" s="2">
        <f>K1078-K1078*L1079/360*_xlfn.XLOOKUP(A1079,'BBG Data'!A:A,'BBG Data'!J:J)</f>
        <v>1766442111.8497744</v>
      </c>
      <c r="L1079" s="2">
        <v>90</v>
      </c>
      <c r="M1079" s="2">
        <f>M1078-M1078*$M$1*_xlfn.XLOOKUP(A1079,'BBG Data'!A:A,'BBG Data'!F:F)</f>
        <v>6348112098.6267509</v>
      </c>
      <c r="N1079" s="2">
        <f>N1078-N1078*O1079/360*_xlfn.XLOOKUP('Tether Assets'!A1079,'BBG Data'!A:A,'BBG Data'!V:V)</f>
        <v>112615745153.31039</v>
      </c>
      <c r="O1079">
        <v>90</v>
      </c>
      <c r="P1079" s="2">
        <f>P1078-P1078*Q1079/360*_xlfn.XLOOKUP(A1079,'BBG Data'!A:A,'BBG Data'!AF:AF)</f>
        <v>62159696.602588892</v>
      </c>
      <c r="Q1079" s="2">
        <v>360</v>
      </c>
      <c r="R1079" s="21">
        <v>10137145089</v>
      </c>
      <c r="S1079" s="2">
        <f>S1078-S1078*T1079/360*_xlfn.XLOOKUP('Tether Assets'!A1079,'BBG Data'!A:A,'BBG Data'!X:X)</f>
        <v>15595658.695314363</v>
      </c>
      <c r="T1079" s="2">
        <v>120</v>
      </c>
      <c r="U1079" s="21">
        <f t="shared" si="104"/>
        <v>4815162084</v>
      </c>
      <c r="V1079" s="2">
        <f t="shared" si="101"/>
        <v>171213948842.89343</v>
      </c>
      <c r="W1079" s="25">
        <f t="shared" si="102"/>
        <v>9.5652941950316872E-2</v>
      </c>
      <c r="X1079" s="2">
        <f t="shared" si="103"/>
        <v>0.65774865841478269</v>
      </c>
      <c r="Y1079" s="13">
        <f>USDT_FinalReserves!G1078/USDT_FinalReserves!$F1078</f>
        <v>3.328471166238664E-2</v>
      </c>
      <c r="Z1079" s="2">
        <v>174752215341.05533</v>
      </c>
      <c r="AA1079" s="2">
        <v>168935638241.065</v>
      </c>
    </row>
    <row r="1080" spans="1:27" s="2" customFormat="1" x14ac:dyDescent="0.3">
      <c r="A1080" s="1">
        <v>45911</v>
      </c>
      <c r="B1080">
        <v>0</v>
      </c>
      <c r="C1080" s="20">
        <v>83254.148927638947</v>
      </c>
      <c r="D1080" s="20">
        <f>_xlfn.XLOOKUP(A1080,'BBG Data'!A:A,'BBG Data'!B:B)</f>
        <v>114428.01</v>
      </c>
      <c r="E1080" s="21">
        <f t="shared" si="99"/>
        <v>9526606586.0333576</v>
      </c>
      <c r="F1080" s="21">
        <v>2641552.3483715495</v>
      </c>
      <c r="G1080">
        <f>_xlfn.XLOOKUP(A1080,'BBG Data'!A:A,'BBG Data'!C:C)</f>
        <v>3634.07</v>
      </c>
      <c r="H1080" s="2">
        <f t="shared" si="100"/>
        <v>9599586142.6465969</v>
      </c>
      <c r="I1080" s="21">
        <v>32430726</v>
      </c>
      <c r="J1080" s="2">
        <f>J1079-$J$1*J1079*_xlfn.XLOOKUP(A1080,'BBG Data'!A:A,'BBG Data'!F:F)</f>
        <v>16343779145.576931</v>
      </c>
      <c r="K1080" s="2">
        <f>K1079-K1079*L1080/360*_xlfn.XLOOKUP(A1080,'BBG Data'!A:A,'BBG Data'!J:J)</f>
        <v>1775517208.1994026</v>
      </c>
      <c r="L1080" s="2">
        <v>90</v>
      </c>
      <c r="M1080" s="2">
        <f>M1079-M1079*$M$1*_xlfn.XLOOKUP(A1080,'BBG Data'!A:A,'BBG Data'!F:F)</f>
        <v>6347406752.8380146</v>
      </c>
      <c r="N1080" s="2">
        <f>N1079-N1079*O1080/360*_xlfn.XLOOKUP('Tether Assets'!A1080,'BBG Data'!A:A,'BBG Data'!V:V)</f>
        <v>112812822707.3287</v>
      </c>
      <c r="O1080">
        <v>90</v>
      </c>
      <c r="P1080" s="2">
        <f>P1079-P1079*Q1080/360*_xlfn.XLOOKUP(A1080,'BBG Data'!A:A,'BBG Data'!AF:AF)</f>
        <v>63900168.107461385</v>
      </c>
      <c r="Q1080" s="2">
        <v>360</v>
      </c>
      <c r="R1080" s="21">
        <v>10137145089</v>
      </c>
      <c r="S1080" s="2">
        <f>S1079-S1079*T1080/360*_xlfn.XLOOKUP('Tether Assets'!A1080,'BBG Data'!A:A,'BBG Data'!X:X)</f>
        <v>15799441.968933137</v>
      </c>
      <c r="T1080" s="2">
        <v>120</v>
      </c>
      <c r="U1080" s="21">
        <f t="shared" si="104"/>
        <v>4815162084</v>
      </c>
      <c r="V1080" s="2">
        <f t="shared" si="101"/>
        <v>171470156051.6994</v>
      </c>
      <c r="W1080" s="25">
        <f t="shared" si="102"/>
        <v>9.5504723671210712E-2</v>
      </c>
      <c r="X1080" s="2">
        <f t="shared" si="103"/>
        <v>0.65791520405052228</v>
      </c>
      <c r="Y1080" s="13">
        <f>USDT_FinalReserves!G1079/USDT_FinalReserves!$F1079</f>
        <v>3.5118660698373237E-2</v>
      </c>
      <c r="Z1080" s="2">
        <v>175299957523.81613</v>
      </c>
      <c r="AA1080" s="2">
        <v>169143657795.09799</v>
      </c>
    </row>
    <row r="1081" spans="1:27" s="2" customFormat="1" x14ac:dyDescent="0.3">
      <c r="A1081" s="1">
        <v>45912</v>
      </c>
      <c r="B1081">
        <v>0</v>
      </c>
      <c r="C1081" s="20">
        <v>83254.148927638947</v>
      </c>
      <c r="D1081" s="20">
        <f>_xlfn.XLOOKUP(A1081,'BBG Data'!A:A,'BBG Data'!B:B)</f>
        <v>116255.31</v>
      </c>
      <c r="E1081" s="21">
        <f t="shared" si="99"/>
        <v>9678736892.3688335</v>
      </c>
      <c r="F1081" s="21">
        <v>2641552.3483715495</v>
      </c>
      <c r="G1081">
        <f>_xlfn.XLOOKUP(A1081,'BBG Data'!A:A,'BBG Data'!C:C)</f>
        <v>3643.14</v>
      </c>
      <c r="H1081" s="2">
        <f t="shared" si="100"/>
        <v>9623545022.4463272</v>
      </c>
      <c r="I1081" s="21">
        <v>32430726</v>
      </c>
      <c r="J1081" s="2">
        <f>J1080-$J$1*J1080*_xlfn.XLOOKUP(A1081,'BBG Data'!A:A,'BBG Data'!F:F)</f>
        <v>16343325151.711777</v>
      </c>
      <c r="K1081" s="2">
        <f>K1080-K1080*L1081/360*_xlfn.XLOOKUP(A1081,'BBG Data'!A:A,'BBG Data'!J:J)</f>
        <v>1783138615.8155985</v>
      </c>
      <c r="L1081" s="2">
        <v>90</v>
      </c>
      <c r="M1081" s="2">
        <f>M1080-M1080*$M$1*_xlfn.XLOOKUP(A1081,'BBG Data'!A:A,'BBG Data'!F:F)</f>
        <v>6347054119.1295233</v>
      </c>
      <c r="N1081" s="2">
        <f>N1080-N1080*O1081/360*_xlfn.XLOOKUP('Tether Assets'!A1081,'BBG Data'!A:A,'BBG Data'!V:V)</f>
        <v>112812822707.3287</v>
      </c>
      <c r="O1081">
        <v>90</v>
      </c>
      <c r="P1081" s="2">
        <f>P1080-P1080*Q1081/360*_xlfn.XLOOKUP(A1081,'BBG Data'!A:A,'BBG Data'!AF:AF)</f>
        <v>62238763.736667402</v>
      </c>
      <c r="Q1081" s="2">
        <v>360</v>
      </c>
      <c r="R1081" s="21">
        <v>10137145089</v>
      </c>
      <c r="S1081" s="2">
        <f>S1080-S1080*T1081/360*_xlfn.XLOOKUP('Tether Assets'!A1081,'BBG Data'!A:A,'BBG Data'!X:X)</f>
        <v>15726237.887810411</v>
      </c>
      <c r="T1081" s="2">
        <v>120</v>
      </c>
      <c r="U1081" s="21">
        <f t="shared" si="104"/>
        <v>4815162084</v>
      </c>
      <c r="V1081" s="2">
        <f t="shared" si="101"/>
        <v>171651325409.42523</v>
      </c>
      <c r="W1081" s="25">
        <f t="shared" si="102"/>
        <v>9.5401278368530434E-2</v>
      </c>
      <c r="X1081" s="2">
        <f t="shared" si="103"/>
        <v>0.65722080757748835</v>
      </c>
      <c r="Y1081" s="13">
        <f>USDT_FinalReserves!G1080/USDT_FinalReserves!$F1080</f>
        <v>3.4694705041245374E-2</v>
      </c>
      <c r="Z1081" s="2">
        <v>175533685377.26602</v>
      </c>
      <c r="AA1081" s="2">
        <v>169443595938.29901</v>
      </c>
    </row>
    <row r="1082" spans="1:27" s="2" customFormat="1" x14ac:dyDescent="0.3">
      <c r="A1082" s="1">
        <v>45913</v>
      </c>
      <c r="B1082">
        <v>0</v>
      </c>
      <c r="C1082" s="20">
        <v>83254.148927638947</v>
      </c>
      <c r="D1082" s="20">
        <f>_xlfn.XLOOKUP(A1082,'BBG Data'!A:A,'BBG Data'!B:B)</f>
        <v>115966.22</v>
      </c>
      <c r="E1082" s="21">
        <f t="shared" si="99"/>
        <v>9654668950.4553432</v>
      </c>
      <c r="F1082" s="21">
        <v>2641552.3483715495</v>
      </c>
      <c r="G1082">
        <f>_xlfn.XLOOKUP(A1082,'BBG Data'!A:A,'BBG Data'!C:C)</f>
        <v>3643.14</v>
      </c>
      <c r="H1082" s="2">
        <f t="shared" si="100"/>
        <v>9623545022.4463272</v>
      </c>
      <c r="I1082" s="21">
        <v>32430726</v>
      </c>
      <c r="J1082" s="2">
        <f>J1081-$J$1*J1081*_xlfn.XLOOKUP(A1082,'BBG Data'!A:A,'BBG Data'!F:F)</f>
        <v>16343325151.711777</v>
      </c>
      <c r="K1082" s="2">
        <f>K1081-K1081*L1082/360*_xlfn.XLOOKUP(A1082,'BBG Data'!A:A,'BBG Data'!J:J)</f>
        <v>1783138615.8155985</v>
      </c>
      <c r="L1082" s="2">
        <v>90</v>
      </c>
      <c r="M1082" s="2">
        <f>M1081-M1081*$M$1*_xlfn.XLOOKUP(A1082,'BBG Data'!A:A,'BBG Data'!F:F)</f>
        <v>6347054119.1295233</v>
      </c>
      <c r="N1082" s="2">
        <f>N1081-N1081*O1082/360*_xlfn.XLOOKUP('Tether Assets'!A1082,'BBG Data'!A:A,'BBG Data'!V:V)</f>
        <v>112812822707.3287</v>
      </c>
      <c r="O1082">
        <v>90</v>
      </c>
      <c r="P1082" s="2">
        <f>P1081-P1081*Q1082/360*_xlfn.XLOOKUP(A1082,'BBG Data'!A:A,'BBG Data'!AF:AF)</f>
        <v>62238763.736667402</v>
      </c>
      <c r="Q1082" s="2">
        <v>360</v>
      </c>
      <c r="R1082" s="21">
        <v>10137145089</v>
      </c>
      <c r="S1082" s="2">
        <f>S1081-S1081*T1082/360*_xlfn.XLOOKUP('Tether Assets'!A1082,'BBG Data'!A:A,'BBG Data'!X:X)</f>
        <v>15726237.887810411</v>
      </c>
      <c r="T1082" s="2">
        <v>120</v>
      </c>
      <c r="U1082" s="21">
        <f t="shared" si="104"/>
        <v>4815162084</v>
      </c>
      <c r="V1082" s="2">
        <f t="shared" si="101"/>
        <v>171627257467.51175</v>
      </c>
      <c r="W1082" s="25">
        <f t="shared" si="102"/>
        <v>9.5414656851995849E-2</v>
      </c>
      <c r="X1082" s="2">
        <f t="shared" si="103"/>
        <v>0.65731297214653484</v>
      </c>
      <c r="Y1082" s="13">
        <f>USDT_FinalReserves!G1081/USDT_FinalReserves!$F1081</f>
        <v>3.3539285843722934E-2</v>
      </c>
      <c r="Z1082" s="2">
        <v>175534628511.91071</v>
      </c>
      <c r="AA1082" s="2">
        <v>169647322430.77802</v>
      </c>
    </row>
    <row r="1083" spans="1:27" s="2" customFormat="1" x14ac:dyDescent="0.3">
      <c r="A1083" s="1">
        <v>45914</v>
      </c>
      <c r="B1083">
        <v>0</v>
      </c>
      <c r="C1083" s="20">
        <v>83254.148927638947</v>
      </c>
      <c r="D1083" s="20">
        <f>_xlfn.XLOOKUP(A1083,'BBG Data'!A:A,'BBG Data'!B:B)</f>
        <v>115855.62</v>
      </c>
      <c r="E1083" s="21">
        <f t="shared" si="99"/>
        <v>9645461041.5839443</v>
      </c>
      <c r="F1083" s="21">
        <v>2641552.3483715495</v>
      </c>
      <c r="G1083">
        <f>_xlfn.XLOOKUP(A1083,'BBG Data'!A:A,'BBG Data'!C:C)</f>
        <v>3643.14</v>
      </c>
      <c r="H1083" s="2">
        <f t="shared" si="100"/>
        <v>9623545022.4463272</v>
      </c>
      <c r="I1083" s="21">
        <v>32430726</v>
      </c>
      <c r="J1083" s="2">
        <f>J1082-$J$1*J1082*_xlfn.XLOOKUP(A1083,'BBG Data'!A:A,'BBG Data'!F:F)</f>
        <v>16343325151.711777</v>
      </c>
      <c r="K1083" s="2">
        <f>K1082-K1082*L1083/360*_xlfn.XLOOKUP(A1083,'BBG Data'!A:A,'BBG Data'!J:J)</f>
        <v>1783138615.8155985</v>
      </c>
      <c r="L1083" s="2">
        <v>90</v>
      </c>
      <c r="M1083" s="2">
        <f>M1082-M1082*$M$1*_xlfn.XLOOKUP(A1083,'BBG Data'!A:A,'BBG Data'!F:F)</f>
        <v>6347054119.1295233</v>
      </c>
      <c r="N1083" s="2">
        <f>N1082-N1082*O1083/360*_xlfn.XLOOKUP('Tether Assets'!A1083,'BBG Data'!A:A,'BBG Data'!V:V)</f>
        <v>112812822707.3287</v>
      </c>
      <c r="O1083">
        <v>90</v>
      </c>
      <c r="P1083" s="2">
        <f>P1082-P1082*Q1083/360*_xlfn.XLOOKUP(A1083,'BBG Data'!A:A,'BBG Data'!AF:AF)</f>
        <v>62238763.736667402</v>
      </c>
      <c r="Q1083" s="2">
        <v>360</v>
      </c>
      <c r="R1083" s="21">
        <v>10137145089</v>
      </c>
      <c r="S1083" s="2">
        <f>S1082-S1082*T1083/360*_xlfn.XLOOKUP('Tether Assets'!A1083,'BBG Data'!A:A,'BBG Data'!X:X)</f>
        <v>15726237.887810411</v>
      </c>
      <c r="T1083" s="2">
        <v>120</v>
      </c>
      <c r="U1083" s="21">
        <f t="shared" si="104"/>
        <v>4815162084</v>
      </c>
      <c r="V1083" s="2">
        <f t="shared" si="101"/>
        <v>171618049558.64035</v>
      </c>
      <c r="W1083" s="25">
        <f t="shared" si="102"/>
        <v>9.5419776182203542E-2</v>
      </c>
      <c r="X1083" s="2">
        <f t="shared" si="103"/>
        <v>0.65734823928750907</v>
      </c>
      <c r="Y1083" s="13">
        <f>USDT_FinalReserves!G1082/USDT_FinalReserves!$F1082</f>
        <v>3.3622950567226202E-2</v>
      </c>
      <c r="Z1083" s="2">
        <v>176009506066.17282</v>
      </c>
      <c r="AA1083" s="2">
        <v>170091547144.34799</v>
      </c>
    </row>
    <row r="1084" spans="1:27" s="2" customFormat="1" x14ac:dyDescent="0.3">
      <c r="A1084" s="1">
        <v>45915</v>
      </c>
      <c r="B1084">
        <v>0</v>
      </c>
      <c r="C1084" s="20">
        <v>83254.148927638947</v>
      </c>
      <c r="D1084" s="20">
        <f>_xlfn.XLOOKUP(A1084,'BBG Data'!A:A,'BBG Data'!B:B)</f>
        <v>115409.81</v>
      </c>
      <c r="E1084" s="21">
        <f t="shared" si="99"/>
        <v>9608345509.4505138</v>
      </c>
      <c r="F1084" s="21">
        <v>2641552.3483715495</v>
      </c>
      <c r="G1084">
        <f>_xlfn.XLOOKUP(A1084,'BBG Data'!A:A,'BBG Data'!C:C)</f>
        <v>3678.99</v>
      </c>
      <c r="H1084" s="2">
        <f t="shared" si="100"/>
        <v>9718244674.1354465</v>
      </c>
      <c r="I1084" s="21">
        <v>32430726</v>
      </c>
      <c r="J1084" s="2">
        <f>J1083-$J$1*J1083*_xlfn.XLOOKUP(A1084,'BBG Data'!A:A,'BBG Data'!F:F)</f>
        <v>16339239320.423849</v>
      </c>
      <c r="K1084" s="2">
        <f>K1083-K1083*L1084/360*_xlfn.XLOOKUP(A1084,'BBG Data'!A:A,'BBG Data'!J:J)</f>
        <v>1781952828.6360812</v>
      </c>
      <c r="L1084" s="2">
        <v>90</v>
      </c>
      <c r="M1084" s="2">
        <f>M1083-M1083*$M$1*_xlfn.XLOOKUP(A1084,'BBG Data'!A:A,'BBG Data'!F:F)</f>
        <v>6343880592.0699587</v>
      </c>
      <c r="N1084" s="2">
        <f>N1083-N1083*O1084/360*_xlfn.XLOOKUP('Tether Assets'!A1084,'BBG Data'!A:A,'BBG Data'!V:V)</f>
        <v>113771731700.34099</v>
      </c>
      <c r="O1084">
        <v>90</v>
      </c>
      <c r="P1084" s="2">
        <f>P1083-P1083*Q1084/360*_xlfn.XLOOKUP(A1084,'BBG Data'!A:A,'BBG Data'!AF:AF)</f>
        <v>63359061.483927399</v>
      </c>
      <c r="Q1084" s="2">
        <v>360</v>
      </c>
      <c r="R1084" s="21">
        <v>10137145089</v>
      </c>
      <c r="S1084" s="2">
        <f>S1083-S1083*T1084/360*_xlfn.XLOOKUP('Tether Assets'!A1084,'BBG Data'!A:A,'BBG Data'!X:X)</f>
        <v>15785473.383854499</v>
      </c>
      <c r="T1084" s="2">
        <v>120</v>
      </c>
      <c r="U1084" s="21">
        <f t="shared" si="104"/>
        <v>4815162084</v>
      </c>
      <c r="V1084" s="2">
        <f t="shared" si="101"/>
        <v>172627277058.92459</v>
      </c>
      <c r="W1084" s="25">
        <f t="shared" si="102"/>
        <v>9.4838256881243296E-2</v>
      </c>
      <c r="X1084" s="2">
        <f t="shared" si="103"/>
        <v>0.6590599912058287</v>
      </c>
      <c r="Y1084" s="13">
        <f>USDT_FinalReserves!G1083/USDT_FinalReserves!$F1083</f>
        <v>3.9324205578053925E-2</v>
      </c>
      <c r="Z1084" s="2">
        <v>177309062877.16785</v>
      </c>
      <c r="AA1084" s="2">
        <v>170336524837.73401</v>
      </c>
    </row>
    <row r="1085" spans="1:27" s="2" customFormat="1" x14ac:dyDescent="0.3">
      <c r="A1085" s="1">
        <v>45916</v>
      </c>
      <c r="B1085">
        <v>0</v>
      </c>
      <c r="C1085" s="20">
        <v>83254.148927638947</v>
      </c>
      <c r="D1085" s="20">
        <f>_xlfn.XLOOKUP(A1085,'BBG Data'!A:A,'BBG Data'!B:B)</f>
        <v>116894.22</v>
      </c>
      <c r="E1085" s="21">
        <f t="shared" si="99"/>
        <v>9731928800.6601906</v>
      </c>
      <c r="F1085" s="21">
        <v>2641552.3483715495</v>
      </c>
      <c r="G1085">
        <f>_xlfn.XLOOKUP(A1085,'BBG Data'!A:A,'BBG Data'!C:C)</f>
        <v>3689.98</v>
      </c>
      <c r="H1085" s="2">
        <f t="shared" si="100"/>
        <v>9747275334.4440498</v>
      </c>
      <c r="I1085" s="21">
        <v>32430726</v>
      </c>
      <c r="J1085" s="2">
        <f>J1084-$J$1*J1084*_xlfn.XLOOKUP(A1085,'BBG Data'!A:A,'BBG Data'!F:F)</f>
        <v>16344685733.530657</v>
      </c>
      <c r="K1085" s="2">
        <f>K1084-K1084*L1085/360*_xlfn.XLOOKUP(A1085,'BBG Data'!A:A,'BBG Data'!J:J)</f>
        <v>1780883656.9388998</v>
      </c>
      <c r="L1085" s="2">
        <v>90</v>
      </c>
      <c r="M1085" s="2">
        <f>M1084-M1084*$M$1*_xlfn.XLOOKUP(A1085,'BBG Data'!A:A,'BBG Data'!F:F)</f>
        <v>6348109845.7980051</v>
      </c>
      <c r="N1085" s="2">
        <f>N1084-N1084*O1085/360*_xlfn.XLOOKUP('Tether Assets'!A1085,'BBG Data'!A:A,'BBG Data'!V:V)</f>
        <v>114625019688.09355</v>
      </c>
      <c r="O1085">
        <v>90</v>
      </c>
      <c r="P1085" s="2">
        <f>P1084-P1084*Q1085/360*_xlfn.XLOOKUP(A1085,'BBG Data'!A:A,'BBG Data'!AF:AF)</f>
        <v>65069756.143993445</v>
      </c>
      <c r="Q1085" s="2">
        <v>360</v>
      </c>
      <c r="R1085" s="21">
        <v>10137145089</v>
      </c>
      <c r="S1085" s="2">
        <f>S1084-S1084*T1085/360*_xlfn.XLOOKUP('Tether Assets'!A1085,'BBG Data'!A:A,'BBG Data'!X:X)</f>
        <v>15833355.986452192</v>
      </c>
      <c r="T1085" s="2">
        <v>120</v>
      </c>
      <c r="U1085" s="21">
        <f t="shared" si="104"/>
        <v>4815162084</v>
      </c>
      <c r="V1085" s="2">
        <f t="shared" si="101"/>
        <v>173643544070.59583</v>
      </c>
      <c r="W1085" s="25">
        <f t="shared" si="102"/>
        <v>9.4314571538993933E-2</v>
      </c>
      <c r="X1085" s="2">
        <f t="shared" si="103"/>
        <v>0.66011679444582205</v>
      </c>
      <c r="Y1085" s="13">
        <f>USDT_FinalReserves!G1084/USDT_FinalReserves!$F1084</f>
        <v>3.9330316660390802E-2</v>
      </c>
      <c r="Z1085" s="2">
        <v>177275641970.18753</v>
      </c>
      <c r="AA1085" s="2">
        <v>170303334835.32599</v>
      </c>
    </row>
    <row r="1086" spans="1:27" s="2" customFormat="1" x14ac:dyDescent="0.3">
      <c r="A1086" s="1">
        <v>45917</v>
      </c>
      <c r="B1086">
        <v>0</v>
      </c>
      <c r="C1086" s="20">
        <v>83254.148927638947</v>
      </c>
      <c r="D1086" s="20">
        <f>_xlfn.XLOOKUP(A1086,'BBG Data'!A:A,'BBG Data'!B:B)</f>
        <v>115656.22</v>
      </c>
      <c r="E1086" s="21">
        <f t="shared" si="99"/>
        <v>9628860164.287775</v>
      </c>
      <c r="F1086" s="21">
        <v>2641552.3483715495</v>
      </c>
      <c r="G1086">
        <f>_xlfn.XLOOKUP(A1086,'BBG Data'!A:A,'BBG Data'!C:C)</f>
        <v>3659.9</v>
      </c>
      <c r="H1086" s="2">
        <f t="shared" si="100"/>
        <v>9667817439.8050346</v>
      </c>
      <c r="I1086" s="21">
        <v>32430726</v>
      </c>
      <c r="J1086" s="2">
        <f>J1085-$J$1*J1085*_xlfn.XLOOKUP(A1086,'BBG Data'!A:A,'BBG Data'!F:F)</f>
        <v>16345139752.57881</v>
      </c>
      <c r="K1086" s="2">
        <f>K1085-K1085*L1086/360*_xlfn.XLOOKUP(A1086,'BBG Data'!A:A,'BBG Data'!J:J)</f>
        <v>1782067944.5707641</v>
      </c>
      <c r="L1086" s="2">
        <v>90</v>
      </c>
      <c r="M1086" s="2">
        <f>M1085-M1085*$M$1*_xlfn.XLOOKUP(A1086,'BBG Data'!A:A,'BBG Data'!F:F)</f>
        <v>6348462518.5672159</v>
      </c>
      <c r="N1086" s="2">
        <f>N1085-N1085*O1086/360*_xlfn.XLOOKUP('Tether Assets'!A1086,'BBG Data'!A:A,'BBG Data'!V:V)</f>
        <v>114395769648.71736</v>
      </c>
      <c r="O1086">
        <v>90</v>
      </c>
      <c r="P1086" s="2">
        <f>P1085-P1085*Q1086/360*_xlfn.XLOOKUP(A1086,'BBG Data'!A:A,'BBG Data'!AF:AF)</f>
        <v>65655383.949289382</v>
      </c>
      <c r="Q1086" s="2">
        <v>360</v>
      </c>
      <c r="R1086" s="21">
        <v>10137145089</v>
      </c>
      <c r="S1086" s="2">
        <f>S1085-S1085*T1086/360*_xlfn.XLOOKUP('Tether Assets'!A1086,'BBG Data'!A:A,'BBG Data'!X:X)</f>
        <v>15885078.282674599</v>
      </c>
      <c r="T1086" s="2">
        <v>120</v>
      </c>
      <c r="U1086" s="21">
        <f t="shared" si="104"/>
        <v>4815162084</v>
      </c>
      <c r="V1086" s="2">
        <f t="shared" si="101"/>
        <v>173234395829.75891</v>
      </c>
      <c r="W1086" s="25">
        <f t="shared" si="102"/>
        <v>9.4539946297231836E-2</v>
      </c>
      <c r="X1086" s="2">
        <f t="shared" si="103"/>
        <v>0.66035251891394875</v>
      </c>
      <c r="Y1086" s="13">
        <f>USDT_FinalReserves!G1085/USDT_FinalReserves!$F1085</f>
        <v>3.1392512332143803E-2</v>
      </c>
      <c r="Z1086" s="2">
        <v>176395676257.30014</v>
      </c>
      <c r="AA1086" s="2">
        <v>170858172815.056</v>
      </c>
    </row>
    <row r="1087" spans="1:27" s="2" customFormat="1" x14ac:dyDescent="0.3">
      <c r="A1087" s="1">
        <v>45918</v>
      </c>
      <c r="B1087">
        <v>0</v>
      </c>
      <c r="C1087" s="20">
        <v>83254.148927638947</v>
      </c>
      <c r="D1087" s="20">
        <f>_xlfn.XLOOKUP(A1087,'BBG Data'!A:A,'BBG Data'!B:B)</f>
        <v>117579.51</v>
      </c>
      <c r="E1087" s="21">
        <f t="shared" si="99"/>
        <v>9788982036.3788128</v>
      </c>
      <c r="F1087" s="21">
        <v>2641552.3483715495</v>
      </c>
      <c r="G1087">
        <f>_xlfn.XLOOKUP(A1087,'BBG Data'!A:A,'BBG Data'!C:C)</f>
        <v>3644.28</v>
      </c>
      <c r="H1087" s="2">
        <f t="shared" si="100"/>
        <v>9626556392.1234703</v>
      </c>
      <c r="I1087" s="21">
        <v>32430726</v>
      </c>
      <c r="J1087" s="2">
        <f>J1086-$J$1*J1086*_xlfn.XLOOKUP(A1087,'BBG Data'!A:A,'BBG Data'!F:F)</f>
        <v>16356036512.413862</v>
      </c>
      <c r="K1087" s="2">
        <f>K1086-K1086*L1087/360*_xlfn.XLOOKUP(A1087,'BBG Data'!A:A,'BBG Data'!J:J)</f>
        <v>1790862449.8772206</v>
      </c>
      <c r="L1087" s="2">
        <v>90</v>
      </c>
      <c r="M1087" s="2">
        <f>M1086-M1086*$M$1*_xlfn.XLOOKUP(A1087,'BBG Data'!A:A,'BBG Data'!F:F)</f>
        <v>6356927135.2586393</v>
      </c>
      <c r="N1087" s="2">
        <f>N1086-N1086*O1087/360*_xlfn.XLOOKUP('Tether Assets'!A1087,'BBG Data'!A:A,'BBG Data'!V:V)</f>
        <v>114281373879.06865</v>
      </c>
      <c r="O1087">
        <v>90</v>
      </c>
      <c r="P1087" s="2">
        <f>P1086-P1086*Q1087/360*_xlfn.XLOOKUP(A1087,'BBG Data'!A:A,'BBG Data'!AF:AF)</f>
        <v>65786694.717187949</v>
      </c>
      <c r="Q1087" s="2">
        <v>360</v>
      </c>
      <c r="R1087" s="21">
        <v>10137145089</v>
      </c>
      <c r="S1087" s="2">
        <f>S1086-S1086*T1087/360*_xlfn.XLOOKUP('Tether Assets'!A1087,'BBG Data'!A:A,'BBG Data'!X:X)</f>
        <v>15853308.126109254</v>
      </c>
      <c r="T1087" s="2">
        <v>120</v>
      </c>
      <c r="U1087" s="21">
        <f t="shared" si="104"/>
        <v>4815162084</v>
      </c>
      <c r="V1087" s="2">
        <f t="shared" si="101"/>
        <v>173267116306.96393</v>
      </c>
      <c r="W1087" s="25">
        <f t="shared" si="102"/>
        <v>9.4584982931092854E-2</v>
      </c>
      <c r="X1087" s="2">
        <f t="shared" si="103"/>
        <v>0.65956758740420884</v>
      </c>
      <c r="Y1087" s="13">
        <f>USDT_FinalReserves!G1086/USDT_FinalReserves!$F1086</f>
        <v>3.3857282134320869E-2</v>
      </c>
      <c r="Z1087" s="2">
        <v>176999572680.98846</v>
      </c>
      <c r="AA1087" s="2">
        <v>171006848211.07401</v>
      </c>
    </row>
    <row r="1088" spans="1:27" s="2" customFormat="1" x14ac:dyDescent="0.3">
      <c r="A1088" s="1">
        <v>45919</v>
      </c>
      <c r="B1088">
        <v>0</v>
      </c>
      <c r="C1088" s="20">
        <v>83254.148927638947</v>
      </c>
      <c r="D1088" s="20">
        <f>_xlfn.XLOOKUP(A1088,'BBG Data'!A:A,'BBG Data'!B:B)</f>
        <v>115389.41</v>
      </c>
      <c r="E1088" s="21">
        <f t="shared" si="99"/>
        <v>9606647124.8123913</v>
      </c>
      <c r="F1088" s="21">
        <v>2641552.3483715495</v>
      </c>
      <c r="G1088">
        <f>_xlfn.XLOOKUP(A1088,'BBG Data'!A:A,'BBG Data'!C:C)</f>
        <v>3685.3</v>
      </c>
      <c r="H1088" s="2">
        <f t="shared" si="100"/>
        <v>9734912869.4536724</v>
      </c>
      <c r="I1088" s="21">
        <v>32430726</v>
      </c>
      <c r="J1088" s="2">
        <f>J1087-$J$1*J1087*_xlfn.XLOOKUP(A1088,'BBG Data'!A:A,'BBG Data'!F:F)</f>
        <v>16356036512.413862</v>
      </c>
      <c r="K1088" s="2">
        <f>K1087-K1087*L1088/360*_xlfn.XLOOKUP(A1088,'BBG Data'!A:A,'BBG Data'!J:J)</f>
        <v>1786752420.5547526</v>
      </c>
      <c r="L1088" s="2">
        <v>90</v>
      </c>
      <c r="M1088" s="2">
        <f>M1087-M1087*$M$1*_xlfn.XLOOKUP(A1088,'BBG Data'!A:A,'BBG Data'!F:F)</f>
        <v>6356927135.2586393</v>
      </c>
      <c r="N1088" s="2">
        <f>N1087-N1087*O1088/360*_xlfn.XLOOKUP('Tether Assets'!A1088,'BBG Data'!A:A,'BBG Data'!V:V)</f>
        <v>114424225596.41748</v>
      </c>
      <c r="O1088">
        <v>90</v>
      </c>
      <c r="P1088" s="2">
        <f>P1087-P1087*Q1088/360*_xlfn.XLOOKUP(A1088,'BBG Data'!A:A,'BBG Data'!AF:AF)</f>
        <v>66576135.053794205</v>
      </c>
      <c r="Q1088" s="2">
        <v>360</v>
      </c>
      <c r="R1088" s="21">
        <v>10137145089</v>
      </c>
      <c r="S1088" s="2">
        <f>S1087-S1087*T1088/360*_xlfn.XLOOKUP('Tether Assets'!A1088,'BBG Data'!A:A,'BBG Data'!X:X)</f>
        <v>15842739.254025178</v>
      </c>
      <c r="T1088" s="2">
        <v>120</v>
      </c>
      <c r="U1088" s="21">
        <f t="shared" si="104"/>
        <v>4815162084</v>
      </c>
      <c r="V1088" s="2">
        <f t="shared" si="101"/>
        <v>173332658432.2186</v>
      </c>
      <c r="W1088" s="25">
        <f t="shared" si="102"/>
        <v>9.4549217594920465E-2</v>
      </c>
      <c r="X1088" s="2">
        <f t="shared" si="103"/>
        <v>0.66014233342623574</v>
      </c>
      <c r="Y1088" s="13">
        <f>USDT_FinalReserves!G1087/USDT_FinalReserves!$F1087</f>
        <v>3.4040192992247358E-2</v>
      </c>
      <c r="Z1088" s="2">
        <v>177213793281.47049</v>
      </c>
      <c r="AA1088" s="2">
        <v>171181401557.28101</v>
      </c>
    </row>
    <row r="1089" spans="1:27" s="2" customFormat="1" x14ac:dyDescent="0.3">
      <c r="A1089" s="1">
        <v>45920</v>
      </c>
      <c r="B1089">
        <v>0</v>
      </c>
      <c r="C1089" s="20">
        <v>83254.148927638947</v>
      </c>
      <c r="D1089" s="20">
        <f>_xlfn.XLOOKUP(A1089,'BBG Data'!A:A,'BBG Data'!B:B)</f>
        <v>115813.81</v>
      </c>
      <c r="E1089" s="21">
        <f t="shared" si="99"/>
        <v>9641980185.617281</v>
      </c>
      <c r="F1089" s="21">
        <v>2641552.3483715495</v>
      </c>
      <c r="G1089">
        <f>_xlfn.XLOOKUP(A1089,'BBG Data'!A:A,'BBG Data'!C:C)</f>
        <v>3685.3</v>
      </c>
      <c r="H1089" s="2">
        <f t="shared" si="100"/>
        <v>9734912869.4536724</v>
      </c>
      <c r="I1089" s="21">
        <v>32430726</v>
      </c>
      <c r="J1089" s="2">
        <f>J1088-$J$1*J1088*_xlfn.XLOOKUP(A1089,'BBG Data'!A:A,'BBG Data'!F:F)</f>
        <v>16356036512.413862</v>
      </c>
      <c r="K1089" s="2">
        <f>K1088-K1088*L1089/360*_xlfn.XLOOKUP(A1089,'BBG Data'!A:A,'BBG Data'!J:J)</f>
        <v>1786752420.5547526</v>
      </c>
      <c r="L1089" s="2">
        <v>90</v>
      </c>
      <c r="M1089" s="2">
        <f>M1088-M1088*$M$1*_xlfn.XLOOKUP(A1089,'BBG Data'!A:A,'BBG Data'!F:F)</f>
        <v>6356927135.2586393</v>
      </c>
      <c r="N1089" s="2">
        <f>N1088-N1088*O1089/360*_xlfn.XLOOKUP('Tether Assets'!A1089,'BBG Data'!A:A,'BBG Data'!V:V)</f>
        <v>114424225596.41748</v>
      </c>
      <c r="O1089">
        <v>90</v>
      </c>
      <c r="P1089" s="2">
        <f>P1088-P1088*Q1089/360*_xlfn.XLOOKUP(A1089,'BBG Data'!A:A,'BBG Data'!AF:AF)</f>
        <v>66576135.053794205</v>
      </c>
      <c r="Q1089" s="2">
        <v>360</v>
      </c>
      <c r="R1089" s="21">
        <v>10137145089</v>
      </c>
      <c r="S1089" s="2">
        <f>S1088-S1088*T1089/360*_xlfn.XLOOKUP('Tether Assets'!A1089,'BBG Data'!A:A,'BBG Data'!X:X)</f>
        <v>15842739.254025178</v>
      </c>
      <c r="T1089" s="2">
        <v>120</v>
      </c>
      <c r="U1089" s="21">
        <f t="shared" si="104"/>
        <v>4815162084</v>
      </c>
      <c r="V1089" s="2">
        <f t="shared" si="101"/>
        <v>173367991493.0235</v>
      </c>
      <c r="W1089" s="25">
        <f t="shared" si="102"/>
        <v>9.4529948102175201E-2</v>
      </c>
      <c r="X1089" s="2">
        <f t="shared" si="103"/>
        <v>0.66000779388980824</v>
      </c>
      <c r="Y1089" s="13">
        <f>USDT_FinalReserves!G1088/USDT_FinalReserves!$F1088</f>
        <v>3.3871738073754105E-2</v>
      </c>
      <c r="Z1089" s="2">
        <v>177532771036.9317</v>
      </c>
      <c r="AA1089" s="2">
        <v>171519427516.86099</v>
      </c>
    </row>
    <row r="1090" spans="1:27" s="2" customFormat="1" x14ac:dyDescent="0.3">
      <c r="A1090" s="1">
        <v>45921</v>
      </c>
      <c r="B1090">
        <v>0</v>
      </c>
      <c r="C1090" s="20">
        <v>83254.148927638947</v>
      </c>
      <c r="D1090" s="20">
        <f>_xlfn.XLOOKUP(A1090,'BBG Data'!A:A,'BBG Data'!B:B)</f>
        <v>115405.51</v>
      </c>
      <c r="E1090" s="21">
        <f t="shared" si="99"/>
        <v>9607987516.6101246</v>
      </c>
      <c r="F1090" s="21">
        <v>2641552.3483715495</v>
      </c>
      <c r="G1090">
        <f>_xlfn.XLOOKUP(A1090,'BBG Data'!A:A,'BBG Data'!C:C)</f>
        <v>3685.3</v>
      </c>
      <c r="H1090" s="2">
        <f t="shared" si="100"/>
        <v>9734912869.4536724</v>
      </c>
      <c r="I1090" s="21">
        <v>32430726</v>
      </c>
      <c r="J1090" s="2">
        <f>J1089-$J$1*J1089*_xlfn.XLOOKUP(A1090,'BBG Data'!A:A,'BBG Data'!F:F)</f>
        <v>16356036512.413862</v>
      </c>
      <c r="K1090" s="2">
        <f>K1089-K1089*L1090/360*_xlfn.XLOOKUP(A1090,'BBG Data'!A:A,'BBG Data'!J:J)</f>
        <v>1786752420.5547526</v>
      </c>
      <c r="L1090" s="2">
        <v>90</v>
      </c>
      <c r="M1090" s="2">
        <f>M1089-M1089*$M$1*_xlfn.XLOOKUP(A1090,'BBG Data'!A:A,'BBG Data'!F:F)</f>
        <v>6356927135.2586393</v>
      </c>
      <c r="N1090" s="2">
        <f>N1089-N1089*O1090/360*_xlfn.XLOOKUP('Tether Assets'!A1090,'BBG Data'!A:A,'BBG Data'!V:V)</f>
        <v>114424225596.41748</v>
      </c>
      <c r="O1090">
        <v>90</v>
      </c>
      <c r="P1090" s="2">
        <f>P1089-P1089*Q1090/360*_xlfn.XLOOKUP(A1090,'BBG Data'!A:A,'BBG Data'!AF:AF)</f>
        <v>66576135.053794205</v>
      </c>
      <c r="Q1090" s="2">
        <v>360</v>
      </c>
      <c r="R1090" s="21">
        <v>10137145089</v>
      </c>
      <c r="S1090" s="2">
        <f>S1089-S1089*T1090/360*_xlfn.XLOOKUP('Tether Assets'!A1090,'BBG Data'!A:A,'BBG Data'!X:X)</f>
        <v>15842739.254025178</v>
      </c>
      <c r="T1090" s="2">
        <v>120</v>
      </c>
      <c r="U1090" s="21">
        <f t="shared" si="104"/>
        <v>4815162084</v>
      </c>
      <c r="V1090" s="2">
        <f t="shared" si="101"/>
        <v>173333998824.01636</v>
      </c>
      <c r="W1090" s="25">
        <f t="shared" si="102"/>
        <v>9.4548486445829069E-2</v>
      </c>
      <c r="X1090" s="2">
        <f t="shared" si="103"/>
        <v>0.66013722854562906</v>
      </c>
      <c r="Y1090" s="13">
        <f>USDT_FinalReserves!G1089/USDT_FinalReserves!$F1089</f>
        <v>3.3485290488023581E-2</v>
      </c>
      <c r="Z1090" s="2">
        <v>177453137308.19919</v>
      </c>
      <c r="AA1090" s="2">
        <v>171511067457.423</v>
      </c>
    </row>
    <row r="1091" spans="1:27" s="2" customFormat="1" x14ac:dyDescent="0.3">
      <c r="A1091" s="1">
        <v>45922</v>
      </c>
      <c r="B1091">
        <v>0</v>
      </c>
      <c r="C1091" s="20">
        <v>83254.148927638947</v>
      </c>
      <c r="D1091" s="20">
        <f>_xlfn.XLOOKUP(A1091,'BBG Data'!A:A,'BBG Data'!B:B)</f>
        <v>112849.41</v>
      </c>
      <c r="E1091" s="21">
        <f t="shared" si="99"/>
        <v>9395181586.5361881</v>
      </c>
      <c r="F1091" s="21">
        <v>2641552.3483715495</v>
      </c>
      <c r="G1091">
        <f>_xlfn.XLOOKUP(A1091,'BBG Data'!A:A,'BBG Data'!C:C)</f>
        <v>3746.7</v>
      </c>
      <c r="H1091" s="2">
        <f t="shared" si="100"/>
        <v>9897104183.6436844</v>
      </c>
      <c r="I1091" s="21">
        <v>32430726</v>
      </c>
      <c r="J1091" s="2">
        <f>J1090-$J$1*J1090*_xlfn.XLOOKUP(A1091,'BBG Data'!A:A,'BBG Data'!F:F)</f>
        <v>16356036512.413862</v>
      </c>
      <c r="K1091" s="2">
        <f>K1090-K1090*L1091/360*_xlfn.XLOOKUP(A1091,'BBG Data'!A:A,'BBG Data'!J:J)</f>
        <v>1790848550.4788744</v>
      </c>
      <c r="L1091" s="2">
        <v>90</v>
      </c>
      <c r="M1091" s="2">
        <f>M1090-M1090*$M$1*_xlfn.XLOOKUP(A1091,'BBG Data'!A:A,'BBG Data'!F:F)</f>
        <v>6356927135.2586393</v>
      </c>
      <c r="N1091" s="2">
        <f>N1090-N1090*O1091/360*_xlfn.XLOOKUP('Tether Assets'!A1091,'BBG Data'!A:A,'BBG Data'!V:V)</f>
        <v>115253801231.9915</v>
      </c>
      <c r="O1091">
        <v>90</v>
      </c>
      <c r="P1091" s="2">
        <f>P1090-P1090*Q1091/360*_xlfn.XLOOKUP(A1091,'BBG Data'!A:A,'BBG Data'!AF:AF)</f>
        <v>65644069.1630411</v>
      </c>
      <c r="Q1091" s="2">
        <v>360</v>
      </c>
      <c r="R1091" s="21">
        <v>10137145089</v>
      </c>
      <c r="S1091" s="2">
        <f>S1090-S1090*T1091/360*_xlfn.XLOOKUP('Tether Assets'!A1091,'BBG Data'!A:A,'BBG Data'!X:X)</f>
        <v>15805244.771123989</v>
      </c>
      <c r="T1091" s="2">
        <v>120</v>
      </c>
      <c r="U1091" s="21">
        <f t="shared" si="104"/>
        <v>4815162084</v>
      </c>
      <c r="V1091" s="2">
        <f t="shared" si="101"/>
        <v>174116086413.2569</v>
      </c>
      <c r="W1091" s="25">
        <f t="shared" si="102"/>
        <v>9.4123797381458221E-2</v>
      </c>
      <c r="X1091" s="2">
        <f t="shared" si="103"/>
        <v>0.66193654823163006</v>
      </c>
      <c r="Y1091" s="13">
        <f>USDT_FinalReserves!G1090/USDT_FinalReserves!$F1090</f>
        <v>3.8015297727127695E-2</v>
      </c>
      <c r="Z1091" s="2">
        <v>178803028162.63248</v>
      </c>
      <c r="AA1091" s="2">
        <v>172005777812.51801</v>
      </c>
    </row>
    <row r="1092" spans="1:27" s="2" customFormat="1" x14ac:dyDescent="0.3">
      <c r="A1092" s="1">
        <v>45923</v>
      </c>
      <c r="B1092">
        <v>0</v>
      </c>
      <c r="C1092" s="20">
        <v>83254.148927638947</v>
      </c>
      <c r="D1092" s="20">
        <f>_xlfn.XLOOKUP(A1092,'BBG Data'!A:A,'BBG Data'!B:B)</f>
        <v>112017.31</v>
      </c>
      <c r="E1092" s="21">
        <f t="shared" ref="E1092:E1155" si="105">C1092*D1092</f>
        <v>9325905809.2134991</v>
      </c>
      <c r="F1092" s="21">
        <v>2641552.3483715495</v>
      </c>
      <c r="G1092">
        <f>_xlfn.XLOOKUP(A1092,'BBG Data'!A:A,'BBG Data'!C:C)</f>
        <v>3764.01</v>
      </c>
      <c r="H1092" s="2">
        <f t="shared" ref="H1092:H1155" si="106">G1092*F1092</f>
        <v>9942829454.7939968</v>
      </c>
      <c r="I1092" s="21">
        <v>32430726</v>
      </c>
      <c r="J1092" s="2">
        <f>J1091-$J$1*J1091*_xlfn.XLOOKUP(A1092,'BBG Data'!A:A,'BBG Data'!F:F)</f>
        <v>16356945181.108995</v>
      </c>
      <c r="K1092" s="2">
        <f>K1091-K1091*L1092/360*_xlfn.XLOOKUP(A1092,'BBG Data'!A:A,'BBG Data'!J:J)</f>
        <v>1792254366.5910003</v>
      </c>
      <c r="L1092" s="2">
        <v>90</v>
      </c>
      <c r="M1092" s="2">
        <f>M1091-M1091*$M$1*_xlfn.XLOOKUP(A1092,'BBG Data'!A:A,'BBG Data'!F:F)</f>
        <v>6357633460.4958906</v>
      </c>
      <c r="N1092" s="2">
        <f>N1091-N1091*O1092/360*_xlfn.XLOOKUP('Tether Assets'!A1092,'BBG Data'!A:A,'BBG Data'!V:V)</f>
        <v>115196174331.37552</v>
      </c>
      <c r="O1092">
        <v>90</v>
      </c>
      <c r="P1092" s="2">
        <f>P1091-P1091*Q1092/360*_xlfn.XLOOKUP(A1092,'BBG Data'!A:A,'BBG Data'!AF:AF)</f>
        <v>65053272.540573739</v>
      </c>
      <c r="Q1092" s="2">
        <v>360</v>
      </c>
      <c r="R1092" s="21">
        <v>10137145089</v>
      </c>
      <c r="S1092" s="2">
        <f>S1091-S1091*T1092/360*_xlfn.XLOOKUP('Tether Assets'!A1092,'BBG Data'!A:A,'BBG Data'!X:X)</f>
        <v>15845284.724544169</v>
      </c>
      <c r="T1092" s="2">
        <v>120</v>
      </c>
      <c r="U1092" s="21">
        <f t="shared" si="104"/>
        <v>4815162084</v>
      </c>
      <c r="V1092" s="2">
        <f t="shared" ref="V1092:V1155" si="107">U1092+S1092+R1092+P1092+N1092+M1092+K1092+J1092+I1092+H1092+E1092+B1092</f>
        <v>174037379059.84406</v>
      </c>
      <c r="W1092" s="25">
        <f t="shared" ref="W1092:W1155" si="108">(I1092+J1092)/V1092</f>
        <v>9.417158541254167E-2</v>
      </c>
      <c r="X1092" s="2">
        <f t="shared" ref="X1092:X1155" si="109">N1092/V1092</f>
        <v>0.66190478708464373</v>
      </c>
      <c r="Y1092" s="13">
        <f>USDT_FinalReserves!G1091/USDT_FinalReserves!$F1091</f>
        <v>3.3237782559773499E-2</v>
      </c>
      <c r="Z1092" s="2">
        <v>178076257078.32883</v>
      </c>
      <c r="AA1092" s="2">
        <v>172157397166.50101</v>
      </c>
    </row>
    <row r="1093" spans="1:27" s="2" customFormat="1" x14ac:dyDescent="0.3">
      <c r="A1093" s="1">
        <v>45924</v>
      </c>
      <c r="B1093">
        <v>0</v>
      </c>
      <c r="C1093" s="20">
        <v>83254.148927638947</v>
      </c>
      <c r="D1093" s="20">
        <f>_xlfn.XLOOKUP(A1093,'BBG Data'!A:A,'BBG Data'!B:B)</f>
        <v>113571.01</v>
      </c>
      <c r="E1093" s="21">
        <f t="shared" si="105"/>
        <v>9455257780.4023724</v>
      </c>
      <c r="F1093" s="21">
        <v>2641552.3483715495</v>
      </c>
      <c r="G1093">
        <f>_xlfn.XLOOKUP(A1093,'BBG Data'!A:A,'BBG Data'!C:C)</f>
        <v>3736.16</v>
      </c>
      <c r="H1093" s="2">
        <f t="shared" si="106"/>
        <v>9869262221.8918476</v>
      </c>
      <c r="I1093" s="21">
        <v>32430726</v>
      </c>
      <c r="J1093" s="2">
        <f>J1092-$J$1*J1092*_xlfn.XLOOKUP(A1093,'BBG Data'!A:A,'BBG Data'!F:F)</f>
        <v>16356490821.520632</v>
      </c>
      <c r="K1093" s="2">
        <f>K1092-K1092*L1093/360*_xlfn.XLOOKUP(A1093,'BBG Data'!A:A,'BBG Data'!J:J)</f>
        <v>1793047439.1482167</v>
      </c>
      <c r="L1093" s="2">
        <v>90</v>
      </c>
      <c r="M1093" s="2">
        <f>M1092-M1092*$M$1*_xlfn.XLOOKUP(A1093,'BBG Data'!A:A,'BBG Data'!F:F)</f>
        <v>6357280258.6369743</v>
      </c>
      <c r="N1093" s="2">
        <f>N1092-N1092*O1093/360*_xlfn.XLOOKUP('Tether Assets'!A1093,'BBG Data'!A:A,'BBG Data'!V:V)</f>
        <v>114792987721.2157</v>
      </c>
      <c r="O1093">
        <v>90</v>
      </c>
      <c r="P1093" s="2">
        <f>P1092-P1092*Q1093/360*_xlfn.XLOOKUP(A1093,'BBG Data'!A:A,'BBG Data'!AF:AF)</f>
        <v>64337686.542627417</v>
      </c>
      <c r="Q1093" s="2">
        <v>360</v>
      </c>
      <c r="R1093" s="21">
        <v>10137145089</v>
      </c>
      <c r="S1093" s="2">
        <f>S1092-S1092*T1093/360*_xlfn.XLOOKUP('Tether Assets'!A1093,'BBG Data'!A:A,'BBG Data'!X:X)</f>
        <v>15779262.704858568</v>
      </c>
      <c r="T1093" s="2">
        <v>120</v>
      </c>
      <c r="U1093" s="21">
        <f t="shared" si="104"/>
        <v>4815162084</v>
      </c>
      <c r="V1093" s="2">
        <f t="shared" si="107"/>
        <v>173689181091.06323</v>
      </c>
      <c r="W1093" s="25">
        <f t="shared" si="108"/>
        <v>9.435775702649038E-2</v>
      </c>
      <c r="X1093" s="2">
        <f t="shared" si="109"/>
        <v>0.66091040904286991</v>
      </c>
      <c r="Y1093" s="13">
        <f>USDT_FinalReserves!G1092/USDT_FinalReserves!$F1092</f>
        <v>3.1737586983233111E-2</v>
      </c>
      <c r="Z1093" s="2">
        <v>178449440458.97397</v>
      </c>
      <c r="AA1093" s="2">
        <v>172785885820.298</v>
      </c>
    </row>
    <row r="1094" spans="1:27" s="2" customFormat="1" x14ac:dyDescent="0.3">
      <c r="A1094" s="1">
        <v>45925</v>
      </c>
      <c r="B1094">
        <v>0</v>
      </c>
      <c r="C1094" s="20">
        <v>83254.148927638947</v>
      </c>
      <c r="D1094" s="20">
        <f>_xlfn.XLOOKUP(A1094,'BBG Data'!A:A,'BBG Data'!B:B)</f>
        <v>109200.61</v>
      </c>
      <c r="E1094" s="21">
        <f t="shared" si="105"/>
        <v>9091403847.9290199</v>
      </c>
      <c r="F1094" s="21">
        <v>2641552.3483715495</v>
      </c>
      <c r="G1094">
        <f>_xlfn.XLOOKUP(A1094,'BBG Data'!A:A,'BBG Data'!C:C)</f>
        <v>3749.44</v>
      </c>
      <c r="H1094" s="2">
        <f t="shared" si="106"/>
        <v>9904342037.0782223</v>
      </c>
      <c r="I1094" s="21">
        <v>32430726</v>
      </c>
      <c r="J1094" s="2">
        <f>J1093-$J$1*J1093*_xlfn.XLOOKUP(A1094,'BBG Data'!A:A,'BBG Data'!F:F)</f>
        <v>16354219086.684309</v>
      </c>
      <c r="K1094" s="2">
        <f>K1093-K1093*L1094/360*_xlfn.XLOOKUP(A1094,'BBG Data'!A:A,'BBG Data'!J:J)</f>
        <v>1796772495.2030473</v>
      </c>
      <c r="L1094" s="2">
        <v>90</v>
      </c>
      <c r="M1094" s="2">
        <f>M1093-M1093*$M$1*_xlfn.XLOOKUP(A1094,'BBG Data'!A:A,'BBG Data'!F:F)</f>
        <v>6355514347.4540195</v>
      </c>
      <c r="N1094" s="2">
        <f>N1093-N1093*O1094/360*_xlfn.XLOOKUP('Tether Assets'!A1094,'BBG Data'!A:A,'BBG Data'!V:V)</f>
        <v>114247721029.53993</v>
      </c>
      <c r="O1094">
        <v>90</v>
      </c>
      <c r="P1094" s="2">
        <f>P1093-P1093*Q1094/360*_xlfn.XLOOKUP(A1094,'BBG Data'!A:A,'BBG Data'!AF:AF)</f>
        <v>61185139.902038679</v>
      </c>
      <c r="Q1094" s="2">
        <v>360</v>
      </c>
      <c r="R1094" s="21">
        <v>10137145089</v>
      </c>
      <c r="S1094" s="2">
        <f>S1093-S1093*T1094/360*_xlfn.XLOOKUP('Tether Assets'!A1094,'BBG Data'!A:A,'BBG Data'!X:X)</f>
        <v>15610950.569340076</v>
      </c>
      <c r="T1094" s="2">
        <v>120</v>
      </c>
      <c r="U1094" s="21">
        <f t="shared" si="104"/>
        <v>4815162084</v>
      </c>
      <c r="V1094" s="2">
        <f t="shared" si="107"/>
        <v>172811506833.35992</v>
      </c>
      <c r="W1094" s="25">
        <f t="shared" si="108"/>
        <v>9.4823835015140287E-2</v>
      </c>
      <c r="X1094" s="2">
        <f t="shared" si="109"/>
        <v>0.66111176925103521</v>
      </c>
      <c r="Y1094" s="13">
        <f>USDT_FinalReserves!G1093/USDT_FinalReserves!$F1093</f>
        <v>2.8767029459317018E-2</v>
      </c>
      <c r="Z1094" s="2">
        <v>178228522923.25793</v>
      </c>
      <c r="AA1094" s="2">
        <v>173101417753.83401</v>
      </c>
    </row>
    <row r="1095" spans="1:27" s="2" customFormat="1" x14ac:dyDescent="0.3">
      <c r="A1095" s="1">
        <v>45926</v>
      </c>
      <c r="B1095">
        <v>0</v>
      </c>
      <c r="C1095" s="20">
        <v>83254.148927638947</v>
      </c>
      <c r="D1095" s="20">
        <f>_xlfn.XLOOKUP(A1095,'BBG Data'!A:A,'BBG Data'!B:B)</f>
        <v>109361.22</v>
      </c>
      <c r="E1095" s="21">
        <f t="shared" si="105"/>
        <v>9104775296.7882862</v>
      </c>
      <c r="F1095" s="21">
        <v>2641552.3483715495</v>
      </c>
      <c r="G1095">
        <f>_xlfn.XLOOKUP(A1095,'BBG Data'!A:A,'BBG Data'!C:C)</f>
        <v>3759.98</v>
      </c>
      <c r="H1095" s="2">
        <f t="shared" si="106"/>
        <v>9932183998.8300591</v>
      </c>
      <c r="I1095" s="21">
        <v>32430726</v>
      </c>
      <c r="J1095" s="2">
        <f>J1094-$J$1*J1094*_xlfn.XLOOKUP(A1095,'BBG Data'!A:A,'BBG Data'!F:F)</f>
        <v>16355127654.411346</v>
      </c>
      <c r="K1095" s="2">
        <f>K1094-K1094*L1095/360*_xlfn.XLOOKUP(A1095,'BBG Data'!A:A,'BBG Data'!J:J)</f>
        <v>1791647201.6604805</v>
      </c>
      <c r="L1095" s="2">
        <v>90</v>
      </c>
      <c r="M1095" s="2">
        <f>M1094-M1094*$M$1*_xlfn.XLOOKUP(A1095,'BBG Data'!A:A,'BBG Data'!F:F)</f>
        <v>6356220515.7148476</v>
      </c>
      <c r="N1095" s="2">
        <f>N1094-N1094*O1095/360*_xlfn.XLOOKUP('Tether Assets'!A1095,'BBG Data'!A:A,'BBG Data'!V:V)</f>
        <v>114876083495.20239</v>
      </c>
      <c r="O1095">
        <v>90</v>
      </c>
      <c r="P1095" s="2">
        <f>P1094-P1094*Q1095/360*_xlfn.XLOOKUP(A1095,'BBG Data'!A:A,'BBG Data'!AF:AF)</f>
        <v>61919361.580863141</v>
      </c>
      <c r="Q1095" s="2">
        <v>360</v>
      </c>
      <c r="R1095" s="21">
        <v>10137145089</v>
      </c>
      <c r="S1095" s="2">
        <f>S1094-S1094*T1095/360*_xlfn.XLOOKUP('Tether Assets'!A1095,'BBG Data'!A:A,'BBG Data'!X:X)</f>
        <v>15639570.645383865</v>
      </c>
      <c r="T1095" s="2">
        <v>120</v>
      </c>
      <c r="U1095" s="21">
        <f t="shared" si="104"/>
        <v>4815162084</v>
      </c>
      <c r="V1095" s="2">
        <f t="shared" si="107"/>
        <v>173478334993.83365</v>
      </c>
      <c r="W1095" s="25">
        <f t="shared" si="108"/>
        <v>9.4464581879886322E-2</v>
      </c>
      <c r="X1095" s="2">
        <f t="shared" si="109"/>
        <v>0.66219267956016359</v>
      </c>
      <c r="Y1095" s="13">
        <f>USDT_FinalReserves!G1094/USDT_FinalReserves!$F1094</f>
        <v>3.7389225713239917E-2</v>
      </c>
      <c r="Z1095" s="2">
        <v>180263638854.90915</v>
      </c>
      <c r="AA1095" s="2">
        <v>173523720973.87299</v>
      </c>
    </row>
    <row r="1096" spans="1:27" s="2" customFormat="1" x14ac:dyDescent="0.3">
      <c r="A1096" s="1">
        <v>45927</v>
      </c>
      <c r="B1096">
        <v>0</v>
      </c>
      <c r="C1096" s="20">
        <v>83254.148927638947</v>
      </c>
      <c r="D1096" s="20">
        <f>_xlfn.XLOOKUP(A1096,'BBG Data'!A:A,'BBG Data'!B:B)</f>
        <v>109441.61</v>
      </c>
      <c r="E1096" s="21">
        <f t="shared" si="105"/>
        <v>9111468097.8205795</v>
      </c>
      <c r="F1096" s="21">
        <v>2641552.3483715495</v>
      </c>
      <c r="G1096">
        <f>_xlfn.XLOOKUP(A1096,'BBG Data'!A:A,'BBG Data'!C:C)</f>
        <v>3759.98</v>
      </c>
      <c r="H1096" s="2">
        <f t="shared" si="106"/>
        <v>9932183998.8300591</v>
      </c>
      <c r="I1096" s="21">
        <v>32430726</v>
      </c>
      <c r="J1096" s="2">
        <f>J1095-$J$1*J1095*_xlfn.XLOOKUP(A1096,'BBG Data'!A:A,'BBG Data'!F:F)</f>
        <v>16355127654.411346</v>
      </c>
      <c r="K1096" s="2">
        <f>K1095-K1095*L1096/360*_xlfn.XLOOKUP(A1096,'BBG Data'!A:A,'BBG Data'!J:J)</f>
        <v>1791647201.6604805</v>
      </c>
      <c r="L1096" s="2">
        <v>90</v>
      </c>
      <c r="M1096" s="2">
        <f>M1095-M1095*$M$1*_xlfn.XLOOKUP(A1096,'BBG Data'!A:A,'BBG Data'!F:F)</f>
        <v>6356220515.7148476</v>
      </c>
      <c r="N1096" s="2">
        <f>N1095-N1095*O1096/360*_xlfn.XLOOKUP('Tether Assets'!A1096,'BBG Data'!A:A,'BBG Data'!V:V)</f>
        <v>114876083495.20239</v>
      </c>
      <c r="O1096">
        <v>90</v>
      </c>
      <c r="P1096" s="2">
        <f>P1095-P1095*Q1096/360*_xlfn.XLOOKUP(A1096,'BBG Data'!A:A,'BBG Data'!AF:AF)</f>
        <v>61919361.580863141</v>
      </c>
      <c r="Q1096" s="2">
        <v>360</v>
      </c>
      <c r="R1096" s="21">
        <v>10137145089</v>
      </c>
      <c r="S1096" s="2">
        <f>S1095-S1095*T1096/360*_xlfn.XLOOKUP('Tether Assets'!A1096,'BBG Data'!A:A,'BBG Data'!X:X)</f>
        <v>15639570.645383865</v>
      </c>
      <c r="T1096" s="2">
        <v>120</v>
      </c>
      <c r="U1096" s="21">
        <f t="shared" si="104"/>
        <v>4815162084</v>
      </c>
      <c r="V1096" s="2">
        <f t="shared" si="107"/>
        <v>173485027794.86594</v>
      </c>
      <c r="W1096" s="25">
        <f t="shared" si="108"/>
        <v>9.4460937573174919E-2</v>
      </c>
      <c r="X1096" s="2">
        <f t="shared" si="109"/>
        <v>0.66216713312595155</v>
      </c>
      <c r="Y1096" s="13">
        <f>USDT_FinalReserves!G1095/USDT_FinalReserves!$F1095</f>
        <v>3.3712076721978165E-2</v>
      </c>
      <c r="Z1096" s="2">
        <v>179590016402.48386</v>
      </c>
      <c r="AA1096" s="2">
        <v>173535663991.022</v>
      </c>
    </row>
    <row r="1097" spans="1:27" s="2" customFormat="1" x14ac:dyDescent="0.3">
      <c r="A1097" s="1">
        <v>45928</v>
      </c>
      <c r="B1097">
        <v>0</v>
      </c>
      <c r="C1097" s="20">
        <v>83254.148927638947</v>
      </c>
      <c r="D1097" s="20">
        <f>_xlfn.XLOOKUP(A1097,'BBG Data'!A:A,'BBG Data'!B:B)</f>
        <v>110847.81</v>
      </c>
      <c r="E1097" s="21">
        <f t="shared" si="105"/>
        <v>9228540082.0426254</v>
      </c>
      <c r="F1097" s="21">
        <v>2641552.3483715495</v>
      </c>
      <c r="G1097">
        <f>_xlfn.XLOOKUP(A1097,'BBG Data'!A:A,'BBG Data'!C:C)</f>
        <v>3759.98</v>
      </c>
      <c r="H1097" s="2">
        <f t="shared" si="106"/>
        <v>9932183998.8300591</v>
      </c>
      <c r="I1097" s="21">
        <v>32430726</v>
      </c>
      <c r="J1097" s="2">
        <f>J1096-$J$1*J1096*_xlfn.XLOOKUP(A1097,'BBG Data'!A:A,'BBG Data'!F:F)</f>
        <v>16355127654.411346</v>
      </c>
      <c r="K1097" s="2">
        <f>K1096-K1096*L1097/360*_xlfn.XLOOKUP(A1097,'BBG Data'!A:A,'BBG Data'!J:J)</f>
        <v>1791647201.6604805</v>
      </c>
      <c r="L1097" s="2">
        <v>90</v>
      </c>
      <c r="M1097" s="2">
        <f>M1096-M1096*$M$1*_xlfn.XLOOKUP(A1097,'BBG Data'!A:A,'BBG Data'!F:F)</f>
        <v>6356220515.7148476</v>
      </c>
      <c r="N1097" s="2">
        <f>N1096-N1096*O1097/360*_xlfn.XLOOKUP('Tether Assets'!A1097,'BBG Data'!A:A,'BBG Data'!V:V)</f>
        <v>114876083495.20239</v>
      </c>
      <c r="O1097">
        <v>90</v>
      </c>
      <c r="P1097" s="2">
        <f>P1096-P1096*Q1097/360*_xlfn.XLOOKUP(A1097,'BBG Data'!A:A,'BBG Data'!AF:AF)</f>
        <v>61919361.580863141</v>
      </c>
      <c r="Q1097" s="2">
        <v>360</v>
      </c>
      <c r="R1097" s="21">
        <v>10137145089</v>
      </c>
      <c r="S1097" s="2">
        <f>S1096-S1096*T1097/360*_xlfn.XLOOKUP('Tether Assets'!A1097,'BBG Data'!A:A,'BBG Data'!X:X)</f>
        <v>15639570.645383865</v>
      </c>
      <c r="T1097" s="2">
        <v>120</v>
      </c>
      <c r="U1097" s="21">
        <f t="shared" si="104"/>
        <v>4815162084</v>
      </c>
      <c r="V1097" s="2">
        <f t="shared" si="107"/>
        <v>173602099779.08798</v>
      </c>
      <c r="W1097" s="25">
        <f t="shared" si="108"/>
        <v>9.4397235985422004E-2</v>
      </c>
      <c r="X1097" s="2">
        <f t="shared" si="109"/>
        <v>0.66172058771975928</v>
      </c>
      <c r="Y1097" s="13">
        <f>USDT_FinalReserves!G1096/USDT_FinalReserves!$F1096</f>
        <v>3.4326457667424592E-2</v>
      </c>
      <c r="Z1097" s="2">
        <v>180465076631.90564</v>
      </c>
      <c r="AA1097" s="2">
        <v>174270349818.452</v>
      </c>
    </row>
    <row r="1098" spans="1:27" s="2" customFormat="1" x14ac:dyDescent="0.3">
      <c r="A1098" s="1">
        <v>45929</v>
      </c>
      <c r="B1098">
        <v>0</v>
      </c>
      <c r="C1098" s="20">
        <v>83254.148927638947</v>
      </c>
      <c r="D1098" s="20">
        <f>_xlfn.XLOOKUP(A1098,'BBG Data'!A:A,'BBG Data'!B:B)</f>
        <v>114322.62</v>
      </c>
      <c r="E1098" s="21">
        <f t="shared" si="105"/>
        <v>9517832431.277874</v>
      </c>
      <c r="F1098" s="21">
        <v>2641552.3483715495</v>
      </c>
      <c r="G1098">
        <f>_xlfn.XLOOKUP(A1098,'BBG Data'!A:A,'BBG Data'!C:C)</f>
        <v>3833.55</v>
      </c>
      <c r="H1098" s="2">
        <f t="shared" si="106"/>
        <v>10126523005.099754</v>
      </c>
      <c r="I1098" s="21">
        <v>32430726</v>
      </c>
      <c r="J1098" s="2">
        <f>J1097-$J$1*J1097*_xlfn.XLOOKUP(A1098,'BBG Data'!A:A,'BBG Data'!F:F)</f>
        <v>16356490581.715881</v>
      </c>
      <c r="K1098" s="2">
        <f>K1097-K1097*L1098/360*_xlfn.XLOOKUP(A1098,'BBG Data'!A:A,'BBG Data'!J:J)</f>
        <v>1798925768.4172261</v>
      </c>
      <c r="L1098" s="2">
        <v>90</v>
      </c>
      <c r="M1098" s="2">
        <f>M1097-M1097*$M$1*_xlfn.XLOOKUP(A1098,'BBG Data'!A:A,'BBG Data'!F:F)</f>
        <v>6357279885.8008003</v>
      </c>
      <c r="N1098" s="2">
        <f>N1097-N1097*O1098/360*_xlfn.XLOOKUP('Tether Assets'!A1098,'BBG Data'!A:A,'BBG Data'!V:V)</f>
        <v>114732488390.83339</v>
      </c>
      <c r="O1098">
        <v>90</v>
      </c>
      <c r="P1098" s="2">
        <f>P1097-P1097*Q1098/360*_xlfn.XLOOKUP(A1098,'BBG Data'!A:A,'BBG Data'!AF:AF)</f>
        <v>62971990.727737807</v>
      </c>
      <c r="Q1098" s="2">
        <v>360</v>
      </c>
      <c r="R1098" s="21">
        <v>10137145089</v>
      </c>
      <c r="S1098" s="2">
        <f>S1097-S1097*T1098/360*_xlfn.XLOOKUP('Tether Assets'!A1098,'BBG Data'!A:A,'BBG Data'!X:X)</f>
        <v>15724024.32686894</v>
      </c>
      <c r="T1098" s="2">
        <v>120</v>
      </c>
      <c r="U1098" s="21">
        <f t="shared" si="104"/>
        <v>4815162084</v>
      </c>
      <c r="V1098" s="2">
        <f t="shared" si="107"/>
        <v>173952973977.19952</v>
      </c>
      <c r="W1098" s="25">
        <f t="shared" si="108"/>
        <v>9.4214665797343722E-2</v>
      </c>
      <c r="X1098" s="2">
        <f t="shared" si="109"/>
        <v>0.65956037294235437</v>
      </c>
      <c r="Y1098" s="13">
        <f>USDT_FinalReserves!G1097/USDT_FinalReserves!$F1097</f>
        <v>3.5623936611065429E-2</v>
      </c>
      <c r="Z1098" s="2">
        <v>180868792096.6915</v>
      </c>
      <c r="AA1098" s="2">
        <v>174425533712.11899</v>
      </c>
    </row>
    <row r="1099" spans="1:27" s="2" customFormat="1" x14ac:dyDescent="0.3">
      <c r="A1099" s="18">
        <v>45930</v>
      </c>
      <c r="B1099">
        <v>0</v>
      </c>
      <c r="C1099" s="20">
        <v>86335.064917659431</v>
      </c>
      <c r="D1099" s="20">
        <f>_xlfn.XLOOKUP(A1099,'BBG Data'!A:A,'BBG Data'!B:B)</f>
        <v>114640.81</v>
      </c>
      <c r="E1099" s="21">
        <f t="shared" si="105"/>
        <v>9897521773.5630608</v>
      </c>
      <c r="F1099" s="21">
        <v>3348427.9793001222</v>
      </c>
      <c r="G1099">
        <f>_xlfn.XLOOKUP(A1099,'BBG Data'!A:A,'BBG Data'!C:C)</f>
        <v>3858.96</v>
      </c>
      <c r="H1099" s="2">
        <f t="shared" si="106"/>
        <v>12921449635</v>
      </c>
      <c r="I1099" s="21">
        <v>30100334</v>
      </c>
      <c r="J1099" s="2">
        <f>17991468781</f>
        <v>17991468781</v>
      </c>
      <c r="K1099" s="2">
        <v>3056191686</v>
      </c>
      <c r="L1099" s="2">
        <v>90</v>
      </c>
      <c r="M1099" s="2">
        <v>6409774689</v>
      </c>
      <c r="N1099" s="2">
        <v>112417034272</v>
      </c>
      <c r="O1099">
        <v>90</v>
      </c>
      <c r="P1099" s="2">
        <v>47901280</v>
      </c>
      <c r="Q1099" s="2">
        <v>270</v>
      </c>
      <c r="R1099" s="21">
        <v>14604086904</v>
      </c>
      <c r="S1099" s="2">
        <v>14672361</v>
      </c>
      <c r="T1099" s="2">
        <v>90</v>
      </c>
      <c r="U1099" s="21">
        <f>3874458261</f>
        <v>3874458261</v>
      </c>
      <c r="V1099" s="2">
        <f t="shared" si="107"/>
        <v>181264659976.56305</v>
      </c>
      <c r="W1099" s="25">
        <f t="shared" si="108"/>
        <v>9.9421305384790021E-2</v>
      </c>
      <c r="X1099" s="2">
        <f t="shared" si="109"/>
        <v>0.62018175129413078</v>
      </c>
      <c r="Y1099" s="13">
        <f>USDT_FinalReserves!G1098/USDT_FinalReserves!$F1098</f>
        <v>3.7889830475750022E-2</v>
      </c>
      <c r="Z1099" s="2">
        <v>181330402948.21429</v>
      </c>
      <c r="AA1099" s="2">
        <v>174459824720.40701</v>
      </c>
    </row>
    <row r="1100" spans="1:27" s="2" customFormat="1" x14ac:dyDescent="0.3">
      <c r="A1100" s="1">
        <v>45931</v>
      </c>
      <c r="B1100">
        <v>0</v>
      </c>
      <c r="C1100" s="20">
        <v>86335.064917659431</v>
      </c>
      <c r="D1100" s="20">
        <f>_xlfn.XLOOKUP(A1100,'BBG Data'!A:A,'BBG Data'!B:B)</f>
        <v>117592.31</v>
      </c>
      <c r="E1100" s="21">
        <f t="shared" si="105"/>
        <v>10152339717.667532</v>
      </c>
      <c r="F1100" s="21">
        <v>3348427.9793001222</v>
      </c>
      <c r="G1100">
        <f>_xlfn.XLOOKUP(A1100,'BBG Data'!A:A,'BBG Data'!C:C)</f>
        <v>3865.74</v>
      </c>
      <c r="H1100" s="2">
        <f t="shared" si="106"/>
        <v>12944151976.699654</v>
      </c>
      <c r="I1100" s="21">
        <v>30100334</v>
      </c>
      <c r="J1100" s="2">
        <f>J1099-$J$1*J1099*_xlfn.XLOOKUP(A1100,'BBG Data'!A:A,'BBG Data'!F:F)</f>
        <v>17993467833.086777</v>
      </c>
      <c r="K1100" s="2">
        <f>K1099-K1099*L1100/360*_xlfn.XLOOKUP(A1100,'BBG Data'!A:A,'BBG Data'!J:J)</f>
        <v>3071419161.0754948</v>
      </c>
      <c r="L1100" s="2">
        <v>90</v>
      </c>
      <c r="M1100" s="2">
        <f>M1099-M1099*$M$1*_xlfn.XLOOKUP(A1100,'BBG Data'!A:A,'BBG Data'!F:F)</f>
        <v>6411199083.3753338</v>
      </c>
      <c r="N1100" s="2">
        <f>N1099-N1099*O1100/360*_xlfn.XLOOKUP('Tether Assets'!A1100,'BBG Data'!A:A,'BBG Data'!V:V)</f>
        <v>112529451306.272</v>
      </c>
      <c r="O1100">
        <v>90</v>
      </c>
      <c r="P1100" s="2">
        <f>P1099-P1099*Q1100/360*_xlfn.XLOOKUP(A1100,'BBG Data'!A:A,'BBG Data'!AI:AI)</f>
        <v>48565910.259999983</v>
      </c>
      <c r="Q1100" s="2">
        <v>270</v>
      </c>
      <c r="R1100" s="21">
        <v>14604086904</v>
      </c>
      <c r="S1100" s="2">
        <f>S1099-S1099*T1100/360*_xlfn.XLOOKUP('Tether Assets'!A1100,'BBG Data'!A:A,'BBG Data'!X:X)</f>
        <v>14834123.780025002</v>
      </c>
      <c r="T1100" s="2">
        <v>90</v>
      </c>
      <c r="U1100" s="21">
        <f t="shared" ref="U1100:U1163" si="110">3874458261</f>
        <v>3874458261</v>
      </c>
      <c r="V1100" s="2">
        <f t="shared" si="107"/>
        <v>181674074611.2168</v>
      </c>
      <c r="W1100" s="25">
        <f t="shared" si="108"/>
        <v>9.9208256354998817E-2</v>
      </c>
      <c r="X1100" s="2">
        <f t="shared" si="109"/>
        <v>0.61940291451647933</v>
      </c>
      <c r="Y1100" s="13">
        <f>USDT_FinalReserves!G1099/USDT_FinalReserves!$F1099</f>
        <v>3.7889830475750112E-2</v>
      </c>
      <c r="Z1100" s="2">
        <v>181569732640.40417</v>
      </c>
      <c r="AA1100" s="2">
        <v>174690086251.13199</v>
      </c>
    </row>
    <row r="1101" spans="1:27" s="2" customFormat="1" x14ac:dyDescent="0.3">
      <c r="A1101" s="1">
        <v>45932</v>
      </c>
      <c r="B1101">
        <v>0</v>
      </c>
      <c r="C1101" s="20">
        <v>86335.064917659431</v>
      </c>
      <c r="D1101" s="20">
        <f>_xlfn.XLOOKUP(A1101,'BBG Data'!A:A,'BBG Data'!B:B)</f>
        <v>120711.41</v>
      </c>
      <c r="E1101" s="21">
        <f t="shared" si="105"/>
        <v>10421627418.652205</v>
      </c>
      <c r="F1101" s="21">
        <v>3348427.9793001222</v>
      </c>
      <c r="G1101">
        <f>_xlfn.XLOOKUP(A1101,'BBG Data'!A:A,'BBG Data'!C:C)</f>
        <v>3856.58</v>
      </c>
      <c r="H1101" s="2">
        <f t="shared" si="106"/>
        <v>12913480376.409266</v>
      </c>
      <c r="I1101" s="21">
        <v>30100334</v>
      </c>
      <c r="J1101" s="2">
        <f>J1100-$J$1*J1100*_xlfn.XLOOKUP(A1101,'BBG Data'!A:A,'BBG Data'!F:F)</f>
        <v>17993467833.086777</v>
      </c>
      <c r="K1101" s="2">
        <f>K1100-K1100*L1101/360*_xlfn.XLOOKUP(A1101,'BBG Data'!A:A,'BBG Data'!J:J)</f>
        <v>3088526965.8026853</v>
      </c>
      <c r="L1101" s="2">
        <v>90</v>
      </c>
      <c r="M1101" s="2">
        <f>M1100-M1100*$M$1*_xlfn.XLOOKUP(A1101,'BBG Data'!A:A,'BBG Data'!F:F)</f>
        <v>6411199083.3753338</v>
      </c>
      <c r="N1101" s="2">
        <f>N1100-N1100*O1101/360*_xlfn.XLOOKUP('Tether Assets'!A1101,'BBG Data'!A:A,'BBG Data'!V:V)</f>
        <v>112163730589.52663</v>
      </c>
      <c r="O1101">
        <v>90</v>
      </c>
      <c r="P1101" s="2">
        <f>P1100-P1100*Q1101/360*_xlfn.XLOOKUP(A1101,'BBG Data'!A:A,'BBG Data'!AI:AI)</f>
        <v>48402000.312872492</v>
      </c>
      <c r="Q1101" s="2">
        <v>270</v>
      </c>
      <c r="R1101" s="21">
        <v>14604086904</v>
      </c>
      <c r="S1101" s="2">
        <f>S1100-S1100*T1101/360*_xlfn.XLOOKUP('Tether Assets'!A1101,'BBG Data'!A:A,'BBG Data'!X:X)</f>
        <v>14859341.790451044</v>
      </c>
      <c r="T1101" s="2">
        <v>90</v>
      </c>
      <c r="U1101" s="21">
        <f t="shared" si="110"/>
        <v>3874458261</v>
      </c>
      <c r="V1101" s="2">
        <f t="shared" si="107"/>
        <v>181563939107.95618</v>
      </c>
      <c r="W1101" s="25">
        <f t="shared" si="108"/>
        <v>9.9268435437337238E-2</v>
      </c>
      <c r="X1101" s="2">
        <f t="shared" si="109"/>
        <v>0.6177643597104111</v>
      </c>
      <c r="Y1101" s="13">
        <f>USDT_FinalReserves!G1100/USDT_FinalReserves!$F1100</f>
        <v>3.7306220711425198E-2</v>
      </c>
      <c r="Z1101" s="2">
        <v>181780847378.71628</v>
      </c>
      <c r="AA1101" s="2">
        <v>174999290965.29599</v>
      </c>
    </row>
    <row r="1102" spans="1:27" s="2" customFormat="1" x14ac:dyDescent="0.3">
      <c r="A1102" s="1">
        <v>45933</v>
      </c>
      <c r="B1102">
        <v>0</v>
      </c>
      <c r="C1102" s="20">
        <v>86335.064917659431</v>
      </c>
      <c r="D1102" s="20">
        <f>_xlfn.XLOOKUP(A1102,'BBG Data'!A:A,'BBG Data'!B:B)</f>
        <v>122545.41</v>
      </c>
      <c r="E1102" s="21">
        <f t="shared" si="105"/>
        <v>10579965927.711191</v>
      </c>
      <c r="F1102" s="21">
        <v>3348427.9793001222</v>
      </c>
      <c r="G1102">
        <f>_xlfn.XLOOKUP(A1102,'BBG Data'!A:A,'BBG Data'!C:C)</f>
        <v>3886.54</v>
      </c>
      <c r="H1102" s="2">
        <f t="shared" si="106"/>
        <v>13013799278.669098</v>
      </c>
      <c r="I1102" s="21">
        <v>30100334</v>
      </c>
      <c r="J1102" s="2">
        <f>J1101-$J$1*J1101*_xlfn.XLOOKUP(A1102,'BBG Data'!A:A,'BBG Data'!F:F)</f>
        <v>17994467470.188614</v>
      </c>
      <c r="K1102" s="2">
        <f>K1101-K1101*L1102/360*_xlfn.XLOOKUP(A1102,'BBG Data'!A:A,'BBG Data'!J:J)</f>
        <v>3087515473.221385</v>
      </c>
      <c r="L1102" s="2">
        <v>90</v>
      </c>
      <c r="M1102" s="2">
        <f>M1101-M1101*$M$1*_xlfn.XLOOKUP(A1102,'BBG Data'!A:A,'BBG Data'!F:F)</f>
        <v>6411911438.8290424</v>
      </c>
      <c r="N1102" s="2">
        <f>N1101-N1101*O1102/360*_xlfn.XLOOKUP('Tether Assets'!A1102,'BBG Data'!A:A,'BBG Data'!V:V)</f>
        <v>111939403128.34758</v>
      </c>
      <c r="O1102">
        <v>90</v>
      </c>
      <c r="P1102" s="2">
        <f>P1101-P1101*Q1102/360*_xlfn.XLOOKUP(A1102,'BBG Data'!A:A,'BBG Data'!AI:AI)</f>
        <v>47821176.30911804</v>
      </c>
      <c r="Q1102" s="2">
        <v>270</v>
      </c>
      <c r="R1102" s="21">
        <v>14604086904</v>
      </c>
      <c r="S1102" s="2">
        <f>S1101-S1101*T1102/360*_xlfn.XLOOKUP('Tether Assets'!A1102,'BBG Data'!A:A,'BBG Data'!X:X)</f>
        <v>14750868.59538075</v>
      </c>
      <c r="T1102" s="2">
        <v>90</v>
      </c>
      <c r="U1102" s="21">
        <f t="shared" si="110"/>
        <v>3874458261</v>
      </c>
      <c r="V1102" s="2">
        <f t="shared" si="107"/>
        <v>181598280260.87137</v>
      </c>
      <c r="W1102" s="25">
        <f t="shared" si="108"/>
        <v>9.9255167936038724E-2</v>
      </c>
      <c r="X1102" s="2">
        <f t="shared" si="109"/>
        <v>0.61641224227202629</v>
      </c>
      <c r="Y1102" s="13">
        <f>USDT_FinalReserves!G1101/USDT_FinalReserves!$F1101</f>
        <v>3.8071770373007879E-2</v>
      </c>
      <c r="Z1102" s="2">
        <v>182775183311.94998</v>
      </c>
      <c r="AA1102" s="2">
        <v>175816608503.013</v>
      </c>
    </row>
    <row r="1103" spans="1:27" s="2" customFormat="1" x14ac:dyDescent="0.3">
      <c r="A1103" s="1">
        <v>45934</v>
      </c>
      <c r="B1103">
        <v>0</v>
      </c>
      <c r="C1103" s="20">
        <v>86335.064917659431</v>
      </c>
      <c r="D1103" s="20">
        <f>_xlfn.XLOOKUP(A1103,'BBG Data'!A:A,'BBG Data'!B:B)</f>
        <v>121944.31</v>
      </c>
      <c r="E1103" s="21">
        <f t="shared" si="105"/>
        <v>10528069920.189186</v>
      </c>
      <c r="F1103" s="21">
        <v>3348427.9793001222</v>
      </c>
      <c r="G1103">
        <f>_xlfn.XLOOKUP(A1103,'BBG Data'!A:A,'BBG Data'!C:C)</f>
        <v>3886.54</v>
      </c>
      <c r="H1103" s="2">
        <f t="shared" si="106"/>
        <v>13013799278.669098</v>
      </c>
      <c r="I1103" s="21">
        <v>30100334</v>
      </c>
      <c r="J1103" s="2">
        <f>J1102-$J$1*J1102*_xlfn.XLOOKUP(A1103,'BBG Data'!A:A,'BBG Data'!F:F)</f>
        <v>17994467470.188614</v>
      </c>
      <c r="K1103" s="2">
        <f>K1102-K1102*L1103/360*_xlfn.XLOOKUP(A1103,'BBG Data'!A:A,'BBG Data'!J:J)</f>
        <v>3087515473.221385</v>
      </c>
      <c r="L1103" s="2">
        <v>90</v>
      </c>
      <c r="M1103" s="2">
        <f>M1102-M1102*$M$1*_xlfn.XLOOKUP(A1103,'BBG Data'!A:A,'BBG Data'!F:F)</f>
        <v>6411911438.8290424</v>
      </c>
      <c r="N1103" s="2">
        <f>N1102-N1102*O1103/360*_xlfn.XLOOKUP('Tether Assets'!A1103,'BBG Data'!A:A,'BBG Data'!V:V)</f>
        <v>111939403128.34758</v>
      </c>
      <c r="O1103">
        <v>90</v>
      </c>
      <c r="P1103" s="2">
        <f>P1102-P1102*Q1103/360*_xlfn.XLOOKUP(A1103,'BBG Data'!A:A,'BBG Data'!AI:AI)</f>
        <v>47821176.30911804</v>
      </c>
      <c r="Q1103" s="2">
        <v>270</v>
      </c>
      <c r="R1103" s="21">
        <v>14604086904</v>
      </c>
      <c r="S1103" s="2">
        <f>S1102-S1102*T1103/360*_xlfn.XLOOKUP('Tether Assets'!A1103,'BBG Data'!A:A,'BBG Data'!X:X)</f>
        <v>14750868.59538075</v>
      </c>
      <c r="T1103" s="2">
        <v>90</v>
      </c>
      <c r="U1103" s="21">
        <f t="shared" si="110"/>
        <v>3874458261</v>
      </c>
      <c r="V1103" s="2">
        <f t="shared" si="107"/>
        <v>181546384253.34937</v>
      </c>
      <c r="W1103" s="25">
        <f t="shared" si="108"/>
        <v>9.9283540558071329E-2</v>
      </c>
      <c r="X1103" s="2">
        <f t="shared" si="109"/>
        <v>0.61658844701712867</v>
      </c>
      <c r="Y1103" s="13">
        <f>USDT_FinalReserves!G1102/USDT_FinalReserves!$F1102</f>
        <v>3.7614806124260207E-2</v>
      </c>
      <c r="Z1103" s="2">
        <v>183227638698.52399</v>
      </c>
      <c r="AA1103" s="2">
        <v>176335566592.27301</v>
      </c>
    </row>
    <row r="1104" spans="1:27" s="2" customFormat="1" x14ac:dyDescent="0.3">
      <c r="A1104" s="1">
        <v>45935</v>
      </c>
      <c r="B1104">
        <v>0</v>
      </c>
      <c r="C1104" s="20">
        <v>86335.064917659431</v>
      </c>
      <c r="D1104" s="20">
        <f>_xlfn.XLOOKUP(A1104,'BBG Data'!A:A,'BBG Data'!B:B)</f>
        <v>122764.62</v>
      </c>
      <c r="E1104" s="21">
        <f t="shared" si="105"/>
        <v>10598891437.29179</v>
      </c>
      <c r="F1104" s="21">
        <v>3348427.9793001222</v>
      </c>
      <c r="G1104">
        <f>_xlfn.XLOOKUP(A1104,'BBG Data'!A:A,'BBG Data'!C:C)</f>
        <v>3886.54</v>
      </c>
      <c r="H1104" s="2">
        <f t="shared" si="106"/>
        <v>13013799278.669098</v>
      </c>
      <c r="I1104" s="21">
        <v>30100334</v>
      </c>
      <c r="J1104" s="2">
        <f>J1103-$J$1*J1103*_xlfn.XLOOKUP(A1104,'BBG Data'!A:A,'BBG Data'!F:F)</f>
        <v>17994467470.188614</v>
      </c>
      <c r="K1104" s="2">
        <f>K1103-K1103*L1104/360*_xlfn.XLOOKUP(A1104,'BBG Data'!A:A,'BBG Data'!J:J)</f>
        <v>3087515473.221385</v>
      </c>
      <c r="L1104" s="2">
        <v>90</v>
      </c>
      <c r="M1104" s="2">
        <f>M1103-M1103*$M$1*_xlfn.XLOOKUP(A1104,'BBG Data'!A:A,'BBG Data'!F:F)</f>
        <v>6411911438.8290424</v>
      </c>
      <c r="N1104" s="2">
        <f>N1103-N1103*O1104/360*_xlfn.XLOOKUP('Tether Assets'!A1104,'BBG Data'!A:A,'BBG Data'!V:V)</f>
        <v>111939403128.34758</v>
      </c>
      <c r="O1104">
        <v>90</v>
      </c>
      <c r="P1104" s="2">
        <f>P1103-P1103*Q1104/360*_xlfn.XLOOKUP(A1104,'BBG Data'!A:A,'BBG Data'!AI:AI)</f>
        <v>47821176.30911804</v>
      </c>
      <c r="Q1104" s="2">
        <v>270</v>
      </c>
      <c r="R1104" s="21">
        <v>14604086904</v>
      </c>
      <c r="S1104" s="2">
        <f>S1103-S1103*T1104/360*_xlfn.XLOOKUP('Tether Assets'!A1104,'BBG Data'!A:A,'BBG Data'!X:X)</f>
        <v>14750868.59538075</v>
      </c>
      <c r="T1104" s="2">
        <v>90</v>
      </c>
      <c r="U1104" s="21">
        <f t="shared" si="110"/>
        <v>3874458261</v>
      </c>
      <c r="V1104" s="2">
        <f t="shared" si="107"/>
        <v>181617205770.45197</v>
      </c>
      <c r="W1104" s="25">
        <f t="shared" si="108"/>
        <v>9.9244825002814258E-2</v>
      </c>
      <c r="X1104" s="2">
        <f t="shared" si="109"/>
        <v>0.61634800873342943</v>
      </c>
      <c r="Y1104" s="13">
        <f>USDT_FinalReserves!G1103/USDT_FinalReserves!$F1103</f>
        <v>3.8265004741516735E-2</v>
      </c>
      <c r="Z1104" s="2">
        <v>183318924365.34363</v>
      </c>
      <c r="AA1104" s="2">
        <v>176304224855.29401</v>
      </c>
    </row>
    <row r="1105" spans="1:27" s="2" customFormat="1" x14ac:dyDescent="0.3">
      <c r="A1105" s="1">
        <v>45936</v>
      </c>
      <c r="B1105">
        <v>0</v>
      </c>
      <c r="C1105" s="20">
        <v>86335.064917659431</v>
      </c>
      <c r="D1105" s="20">
        <f>_xlfn.XLOOKUP(A1105,'BBG Data'!A:A,'BBG Data'!B:B)</f>
        <v>125260.81</v>
      </c>
      <c r="E1105" s="21">
        <f t="shared" si="105"/>
        <v>10814400162.988604</v>
      </c>
      <c r="F1105" s="21">
        <v>3348427.9793001222</v>
      </c>
      <c r="G1105">
        <f>_xlfn.XLOOKUP(A1105,'BBG Data'!A:A,'BBG Data'!C:C)</f>
        <v>3960.98</v>
      </c>
      <c r="H1105" s="2">
        <f t="shared" si="106"/>
        <v>13263056257.448198</v>
      </c>
      <c r="I1105" s="21">
        <v>30100334</v>
      </c>
      <c r="J1105" s="2">
        <f>J1104-$J$1*J1104*_xlfn.XLOOKUP(A1105,'BBG Data'!A:A,'BBG Data'!F:F)</f>
        <v>17995967009.144463</v>
      </c>
      <c r="K1105" s="2">
        <f>K1104-K1104*L1105/360*_xlfn.XLOOKUP(A1105,'BBG Data'!A:A,'BBG Data'!J:J)</f>
        <v>3086288185.8207798</v>
      </c>
      <c r="L1105" s="2">
        <v>90</v>
      </c>
      <c r="M1105" s="2">
        <f>M1104-M1104*$M$1*_xlfn.XLOOKUP(A1105,'BBG Data'!A:A,'BBG Data'!F:F)</f>
        <v>6412980090.7355137</v>
      </c>
      <c r="N1105" s="2">
        <f>N1104-N1104*O1105/360*_xlfn.XLOOKUP('Tether Assets'!A1105,'BBG Data'!A:A,'BBG Data'!V:V)</f>
        <v>112191266785.38635</v>
      </c>
      <c r="O1105">
        <v>90</v>
      </c>
      <c r="P1105" s="2">
        <f>P1104-P1104*Q1105/360*_xlfn.XLOOKUP(A1105,'BBG Data'!A:A,'BBG Data'!AI:AI)</f>
        <v>47605981.015726998</v>
      </c>
      <c r="Q1105" s="2">
        <v>270</v>
      </c>
      <c r="R1105" s="21">
        <v>14604086904</v>
      </c>
      <c r="S1105" s="2">
        <f>S1104-S1104*T1105/360*_xlfn.XLOOKUP('Tether Assets'!A1105,'BBG Data'!A:A,'BBG Data'!X:X)</f>
        <v>14749024.736806327</v>
      </c>
      <c r="T1105" s="2">
        <v>90</v>
      </c>
      <c r="U1105" s="21">
        <f t="shared" si="110"/>
        <v>3874458261</v>
      </c>
      <c r="V1105" s="2">
        <f t="shared" si="107"/>
        <v>182334958996.27649</v>
      </c>
      <c r="W1105" s="25">
        <f t="shared" si="108"/>
        <v>9.8862376377930786E-2</v>
      </c>
      <c r="X1105" s="2">
        <f t="shared" si="109"/>
        <v>0.61530310700142499</v>
      </c>
      <c r="Y1105" s="13">
        <f>USDT_FinalReserves!G1104/USDT_FinalReserves!$F1104</f>
        <v>4.1677133149773858E-2</v>
      </c>
      <c r="Z1105" s="2">
        <v>184768120511.22583</v>
      </c>
      <c r="AA1105" s="2">
        <v>177067514950.84601</v>
      </c>
    </row>
    <row r="1106" spans="1:27" s="2" customFormat="1" x14ac:dyDescent="0.3">
      <c r="A1106" s="1">
        <v>45937</v>
      </c>
      <c r="B1106">
        <v>0</v>
      </c>
      <c r="C1106" s="20">
        <v>86335.064917659431</v>
      </c>
      <c r="D1106" s="20">
        <f>_xlfn.XLOOKUP(A1106,'BBG Data'!A:A,'BBG Data'!B:B)</f>
        <v>122014.51</v>
      </c>
      <c r="E1106" s="21">
        <f t="shared" si="105"/>
        <v>10534130641.746405</v>
      </c>
      <c r="F1106" s="21">
        <v>3348427.9793001222</v>
      </c>
      <c r="G1106">
        <f>_xlfn.XLOOKUP(A1106,'BBG Data'!A:A,'BBG Data'!C:C)</f>
        <v>3984.85</v>
      </c>
      <c r="H1106" s="2">
        <f t="shared" si="106"/>
        <v>13342983233.314093</v>
      </c>
      <c r="I1106" s="21">
        <v>30100334</v>
      </c>
      <c r="J1106" s="2">
        <f>J1105-$J$1*J1105*_xlfn.XLOOKUP(A1106,'BBG Data'!A:A,'BBG Data'!F:F)</f>
        <v>17996466897.11694</v>
      </c>
      <c r="K1106" s="2">
        <f>K1105-K1105*L1106/360*_xlfn.XLOOKUP(A1106,'BBG Data'!A:A,'BBG Data'!J:J)</f>
        <v>3087646152.622541</v>
      </c>
      <c r="L1106" s="2">
        <v>90</v>
      </c>
      <c r="M1106" s="2">
        <f>M1105-M1105*$M$1*_xlfn.XLOOKUP(A1106,'BBG Data'!A:A,'BBG Data'!F:F)</f>
        <v>6413336367.4072208</v>
      </c>
      <c r="N1106" s="2">
        <f>N1105-N1105*O1106/360*_xlfn.XLOOKUP('Tether Assets'!A1106,'BBG Data'!A:A,'BBG Data'!V:V)</f>
        <v>112864414386.09868</v>
      </c>
      <c r="O1106">
        <v>90</v>
      </c>
      <c r="P1106" s="2">
        <f>P1105-P1105*Q1106/360*_xlfn.XLOOKUP(A1106,'BBG Data'!A:A,'BBG Data'!AI:AI)</f>
        <v>47891616.90182136</v>
      </c>
      <c r="Q1106" s="2">
        <v>270</v>
      </c>
      <c r="R1106" s="21">
        <v>14604086904</v>
      </c>
      <c r="S1106" s="2">
        <f>S1105-S1105*T1106/360*_xlfn.XLOOKUP('Tether Assets'!A1106,'BBG Data'!A:A,'BBG Data'!X:X)</f>
        <v>14805808.48204303</v>
      </c>
      <c r="T1106" s="2">
        <v>90</v>
      </c>
      <c r="U1106" s="21">
        <f t="shared" si="110"/>
        <v>3874458261</v>
      </c>
      <c r="V1106" s="2">
        <f t="shared" si="107"/>
        <v>182810320602.68973</v>
      </c>
      <c r="W1106" s="25">
        <f t="shared" si="108"/>
        <v>9.860803904115964E-2</v>
      </c>
      <c r="X1106" s="2">
        <f t="shared" si="109"/>
        <v>0.61738535337614897</v>
      </c>
      <c r="Y1106" s="13">
        <f>USDT_FinalReserves!G1105/USDT_FinalReserves!$F1105</f>
        <v>4.0391605179846378E-2</v>
      </c>
      <c r="Z1106" s="2">
        <v>184533572109.31726</v>
      </c>
      <c r="AA1106" s="2">
        <v>177079964922.25101</v>
      </c>
    </row>
    <row r="1107" spans="1:27" s="2" customFormat="1" x14ac:dyDescent="0.3">
      <c r="A1107" s="1">
        <v>45938</v>
      </c>
      <c r="B1107">
        <v>0</v>
      </c>
      <c r="C1107" s="20">
        <v>86335.064917659431</v>
      </c>
      <c r="D1107" s="20">
        <f>_xlfn.XLOOKUP(A1107,'BBG Data'!A:A,'BBG Data'!B:B)</f>
        <v>122903.51</v>
      </c>
      <c r="E1107" s="21">
        <f t="shared" si="105"/>
        <v>10610882514.458204</v>
      </c>
      <c r="F1107" s="21">
        <v>3348427.9793001222</v>
      </c>
      <c r="G1107">
        <f>_xlfn.XLOOKUP(A1107,'BBG Data'!A:A,'BBG Data'!C:C)</f>
        <v>4042.03</v>
      </c>
      <c r="H1107" s="2">
        <f t="shared" si="106"/>
        <v>13534446345.170473</v>
      </c>
      <c r="I1107" s="21">
        <v>30100334</v>
      </c>
      <c r="J1107" s="2">
        <f>J1106-$J$1*J1106*_xlfn.XLOOKUP(A1107,'BBG Data'!A:A,'BBG Data'!F:F)</f>
        <v>17997466700.833447</v>
      </c>
      <c r="K1107" s="2">
        <f>K1106-K1106*L1107/360*_xlfn.XLOOKUP(A1107,'BBG Data'!A:A,'BBG Data'!J:J)</f>
        <v>3093775130.2354965</v>
      </c>
      <c r="L1107" s="2">
        <v>90</v>
      </c>
      <c r="M1107" s="2">
        <f>M1106-M1106*$M$1*_xlfn.XLOOKUP(A1107,'BBG Data'!A:A,'BBG Data'!F:F)</f>
        <v>6414048960.3369331</v>
      </c>
      <c r="N1107" s="2">
        <f>N1106-N1106*O1107/360*_xlfn.XLOOKUP('Tether Assets'!A1107,'BBG Data'!A:A,'BBG Data'!V:V)</f>
        <v>112469388935.74734</v>
      </c>
      <c r="O1107">
        <v>90</v>
      </c>
      <c r="P1107" s="2">
        <f>P1106-P1106*Q1107/360*_xlfn.XLOOKUP(A1107,'BBG Data'!A:A,'BBG Data'!AI:AI)</f>
        <v>47568348.487734057</v>
      </c>
      <c r="Q1107" s="2">
        <v>270</v>
      </c>
      <c r="R1107" s="21">
        <v>14604086904</v>
      </c>
      <c r="S1107" s="2">
        <f>S1106-S1106*T1107/360*_xlfn.XLOOKUP('Tether Assets'!A1107,'BBG Data'!A:A,'BBG Data'!X:X)</f>
        <v>14769534.251262026</v>
      </c>
      <c r="T1107" s="2">
        <v>90</v>
      </c>
      <c r="U1107" s="21">
        <f t="shared" si="110"/>
        <v>3874458261</v>
      </c>
      <c r="V1107" s="2">
        <f t="shared" si="107"/>
        <v>182690991968.52087</v>
      </c>
      <c r="W1107" s="25">
        <f t="shared" si="108"/>
        <v>9.8677919696991634E-2</v>
      </c>
      <c r="X1107" s="2">
        <f t="shared" si="109"/>
        <v>0.61562635203779903</v>
      </c>
      <c r="Y1107" s="13">
        <f>USDT_FinalReserves!G1106/USDT_FinalReserves!$F1106</f>
        <v>3.7261407086001994E-2</v>
      </c>
      <c r="Z1107" s="2">
        <v>184364342897.19879</v>
      </c>
      <c r="AA1107" s="2">
        <v>177494668064.36301</v>
      </c>
    </row>
    <row r="1108" spans="1:27" s="2" customFormat="1" x14ac:dyDescent="0.3">
      <c r="A1108" s="1">
        <v>45939</v>
      </c>
      <c r="B1108">
        <v>0</v>
      </c>
      <c r="C1108" s="20">
        <v>86335.064917659431</v>
      </c>
      <c r="D1108" s="20">
        <f>_xlfn.XLOOKUP(A1108,'BBG Data'!A:A,'BBG Data'!B:B)</f>
        <v>121175.51</v>
      </c>
      <c r="E1108" s="21">
        <f t="shared" si="105"/>
        <v>10461695522.280489</v>
      </c>
      <c r="F1108" s="21">
        <v>3348427.9793001222</v>
      </c>
      <c r="G1108">
        <f>_xlfn.XLOOKUP(A1108,'BBG Data'!A:A,'BBG Data'!C:C)</f>
        <v>3976.86</v>
      </c>
      <c r="H1108" s="2">
        <f t="shared" si="106"/>
        <v>13316229293.759485</v>
      </c>
      <c r="I1108" s="21">
        <v>30100334</v>
      </c>
      <c r="J1108" s="2">
        <f>J1107-$J$1*J1107*_xlfn.XLOOKUP(A1108,'BBG Data'!A:A,'BBG Data'!F:F)</f>
        <v>17996966771.202869</v>
      </c>
      <c r="K1108" s="2">
        <f>K1107-K1107*L1108/360*_xlfn.XLOOKUP(A1108,'BBG Data'!A:A,'BBG Data'!J:J)</f>
        <v>3106057417.5025311</v>
      </c>
      <c r="L1108" s="2">
        <v>90</v>
      </c>
      <c r="M1108" s="2">
        <f>M1107-M1107*$M$1*_xlfn.XLOOKUP(A1108,'BBG Data'!A:A,'BBG Data'!F:F)</f>
        <v>6413692624.2835808</v>
      </c>
      <c r="N1108" s="2">
        <f>N1107-N1107*O1108/360*_xlfn.XLOOKUP('Tether Assets'!A1108,'BBG Data'!A:A,'BBG Data'!V:V)</f>
        <v>111935159338.30254</v>
      </c>
      <c r="O1108">
        <v>90</v>
      </c>
      <c r="P1108" s="2">
        <f>P1107-P1107*Q1108/360*_xlfn.XLOOKUP(A1108,'BBG Data'!A:A,'BBG Data'!AI:AI)</f>
        <v>47247262.135441855</v>
      </c>
      <c r="Q1108" s="2">
        <v>270</v>
      </c>
      <c r="R1108" s="21">
        <v>14604086904</v>
      </c>
      <c r="S1108" s="2">
        <f>S1107-S1107*T1108/360*_xlfn.XLOOKUP('Tether Assets'!A1108,'BBG Data'!A:A,'BBG Data'!X:X)</f>
        <v>14736302.799196685</v>
      </c>
      <c r="T1108" s="2">
        <v>90</v>
      </c>
      <c r="U1108" s="21">
        <f t="shared" si="110"/>
        <v>3874458261</v>
      </c>
      <c r="V1108" s="2">
        <f t="shared" si="107"/>
        <v>181800430031.26614</v>
      </c>
      <c r="W1108" s="25">
        <f t="shared" si="108"/>
        <v>9.9158550406633059E-2</v>
      </c>
      <c r="X1108" s="2">
        <f t="shared" si="109"/>
        <v>0.61570349046507677</v>
      </c>
      <c r="Y1108" s="13">
        <f>USDT_FinalReserves!G1107/USDT_FinalReserves!$F1107</f>
        <v>3.317686749608801E-2</v>
      </c>
      <c r="Z1108" s="2">
        <v>184057285790.89926</v>
      </c>
      <c r="AA1108" s="2">
        <v>177950841608.52499</v>
      </c>
    </row>
    <row r="1109" spans="1:27" s="2" customFormat="1" x14ac:dyDescent="0.3">
      <c r="A1109" s="1">
        <v>45940</v>
      </c>
      <c r="B1109">
        <v>0</v>
      </c>
      <c r="C1109" s="20">
        <v>86335.064917659431</v>
      </c>
      <c r="D1109" s="20">
        <f>_xlfn.XLOOKUP(A1109,'BBG Data'!A:A,'BBG Data'!B:B)</f>
        <v>114341.41</v>
      </c>
      <c r="E1109" s="21">
        <f t="shared" si="105"/>
        <v>9871673055.1267128</v>
      </c>
      <c r="F1109" s="21">
        <v>3348427.9793001222</v>
      </c>
      <c r="G1109">
        <f>_xlfn.XLOOKUP(A1109,'BBG Data'!A:A,'BBG Data'!C:C)</f>
        <v>4017.79</v>
      </c>
      <c r="H1109" s="2">
        <f t="shared" si="106"/>
        <v>13453280450.952238</v>
      </c>
      <c r="I1109" s="21">
        <v>30100334</v>
      </c>
      <c r="J1109" s="2">
        <f>J1108-$J$1*J1108*_xlfn.XLOOKUP(A1109,'BBG Data'!A:A,'BBG Data'!F:F)</f>
        <v>17995966939.71558</v>
      </c>
      <c r="K1109" s="2">
        <f>K1108-K1108*L1109/360*_xlfn.XLOOKUP(A1109,'BBG Data'!A:A,'BBG Data'!J:J)</f>
        <v>3111461957.4089856</v>
      </c>
      <c r="L1109" s="2">
        <v>90</v>
      </c>
      <c r="M1109" s="2">
        <f>M1108-M1108*$M$1*_xlfn.XLOOKUP(A1109,'BBG Data'!A:A,'BBG Data'!F:F)</f>
        <v>6412979991.7697716</v>
      </c>
      <c r="N1109" s="2">
        <f>N1108-N1108*O1109/360*_xlfn.XLOOKUP('Tether Assets'!A1109,'BBG Data'!A:A,'BBG Data'!V:V)</f>
        <v>112214997236.64828</v>
      </c>
      <c r="O1109">
        <v>90</v>
      </c>
      <c r="P1109" s="2">
        <f>P1108-P1108*Q1109/360*_xlfn.XLOOKUP(A1109,'BBG Data'!A:A,'BBG Data'!AI:AI)</f>
        <v>48806421.785911441</v>
      </c>
      <c r="Q1109" s="2">
        <v>270</v>
      </c>
      <c r="R1109" s="21">
        <v>14604086904</v>
      </c>
      <c r="S1109" s="2">
        <f>S1108-S1108*T1109/360*_xlfn.XLOOKUP('Tether Assets'!A1109,'BBG Data'!A:A,'BBG Data'!X:X)</f>
        <v>14781248.522734234</v>
      </c>
      <c r="T1109" s="2">
        <v>90</v>
      </c>
      <c r="U1109" s="21">
        <f t="shared" si="110"/>
        <v>3874458261</v>
      </c>
      <c r="V1109" s="2">
        <f t="shared" si="107"/>
        <v>181632592800.93024</v>
      </c>
      <c r="W1109" s="25">
        <f t="shared" si="108"/>
        <v>9.924467297272023E-2</v>
      </c>
      <c r="X1109" s="2">
        <f t="shared" si="109"/>
        <v>0.6178131111063101</v>
      </c>
      <c r="Y1109" s="13">
        <f>USDT_FinalReserves!G1108/USDT_FinalReserves!$F1108</f>
        <v>3.7000794517826223E-2</v>
      </c>
      <c r="Z1109" s="2">
        <v>185285085124.26279</v>
      </c>
      <c r="AA1109" s="2">
        <v>178429389762.362</v>
      </c>
    </row>
    <row r="1110" spans="1:27" s="2" customFormat="1" x14ac:dyDescent="0.3">
      <c r="A1110" s="1">
        <v>45941</v>
      </c>
      <c r="B1110">
        <v>0</v>
      </c>
      <c r="C1110" s="20">
        <v>86335.064917659431</v>
      </c>
      <c r="D1110" s="20">
        <f>_xlfn.XLOOKUP(A1110,'BBG Data'!A:A,'BBG Data'!B:B)</f>
        <v>110395.22</v>
      </c>
      <c r="E1110" s="21">
        <f t="shared" si="105"/>
        <v>9530978485.2992954</v>
      </c>
      <c r="F1110" s="21">
        <v>3348427.9793001222</v>
      </c>
      <c r="G1110">
        <f>_xlfn.XLOOKUP(A1110,'BBG Data'!A:A,'BBG Data'!C:C)</f>
        <v>4017.79</v>
      </c>
      <c r="H1110" s="2">
        <f t="shared" si="106"/>
        <v>13453280450.952238</v>
      </c>
      <c r="I1110" s="21">
        <v>30100334</v>
      </c>
      <c r="J1110" s="2">
        <f>J1109-$J$1*J1109*_xlfn.XLOOKUP(A1110,'BBG Data'!A:A,'BBG Data'!F:F)</f>
        <v>17995966939.71558</v>
      </c>
      <c r="K1110" s="2">
        <f>K1109-K1109*L1110/360*_xlfn.XLOOKUP(A1110,'BBG Data'!A:A,'BBG Data'!J:J)</f>
        <v>3111461957.4089856</v>
      </c>
      <c r="L1110" s="2">
        <v>90</v>
      </c>
      <c r="M1110" s="2">
        <f>M1109-M1109*$M$1*_xlfn.XLOOKUP(A1110,'BBG Data'!A:A,'BBG Data'!F:F)</f>
        <v>6412979991.7697716</v>
      </c>
      <c r="N1110" s="2">
        <f>N1109-N1109*O1110/360*_xlfn.XLOOKUP('Tether Assets'!A1110,'BBG Data'!A:A,'BBG Data'!V:V)</f>
        <v>112214997236.64828</v>
      </c>
      <c r="O1110">
        <v>90</v>
      </c>
      <c r="P1110" s="2">
        <f>P1109-P1109*Q1110/360*_xlfn.XLOOKUP(A1110,'BBG Data'!A:A,'BBG Data'!AI:AI)</f>
        <v>48806421.785911441</v>
      </c>
      <c r="Q1110" s="2">
        <v>270</v>
      </c>
      <c r="R1110" s="21">
        <v>14604086904</v>
      </c>
      <c r="S1110" s="2">
        <f>S1109-S1109*T1110/360*_xlfn.XLOOKUP('Tether Assets'!A1110,'BBG Data'!A:A,'BBG Data'!X:X)</f>
        <v>14781248.522734234</v>
      </c>
      <c r="T1110" s="2">
        <v>90</v>
      </c>
      <c r="U1110" s="21">
        <f t="shared" si="110"/>
        <v>3874458261</v>
      </c>
      <c r="V1110" s="2">
        <f t="shared" si="107"/>
        <v>181291898231.10281</v>
      </c>
      <c r="W1110" s="25">
        <f t="shared" si="108"/>
        <v>9.9431179493397734E-2</v>
      </c>
      <c r="X1110" s="2">
        <f t="shared" si="109"/>
        <v>0.61897414242748794</v>
      </c>
      <c r="Y1110" s="13">
        <f>USDT_FinalReserves!G1109/USDT_FinalReserves!$F1109</f>
        <v>3.6081775545932997E-2</v>
      </c>
      <c r="Z1110" s="2">
        <v>185690699295.20908</v>
      </c>
      <c r="AA1110" s="2">
        <v>178990649162.272</v>
      </c>
    </row>
    <row r="1111" spans="1:27" s="2" customFormat="1" x14ac:dyDescent="0.3">
      <c r="A1111" s="1">
        <v>45942</v>
      </c>
      <c r="B1111">
        <v>0</v>
      </c>
      <c r="C1111" s="20">
        <v>86335.064917659431</v>
      </c>
      <c r="D1111" s="20">
        <f>_xlfn.XLOOKUP(A1111,'BBG Data'!A:A,'BBG Data'!B:B)</f>
        <v>115024.31</v>
      </c>
      <c r="E1111" s="21">
        <f t="shared" si="105"/>
        <v>9930631270.9589825</v>
      </c>
      <c r="F1111" s="21">
        <v>3348427.9793001222</v>
      </c>
      <c r="G1111">
        <f>_xlfn.XLOOKUP(A1111,'BBG Data'!A:A,'BBG Data'!C:C)</f>
        <v>4017.79</v>
      </c>
      <c r="H1111" s="2">
        <f t="shared" si="106"/>
        <v>13453280450.952238</v>
      </c>
      <c r="I1111" s="21">
        <v>30100334</v>
      </c>
      <c r="J1111" s="2">
        <f>J1110-$J$1*J1110*_xlfn.XLOOKUP(A1111,'BBG Data'!A:A,'BBG Data'!F:F)</f>
        <v>17995966939.71558</v>
      </c>
      <c r="K1111" s="2">
        <f>K1110-K1110*L1111/360*_xlfn.XLOOKUP(A1111,'BBG Data'!A:A,'BBG Data'!J:J)</f>
        <v>3111461957.4089856</v>
      </c>
      <c r="L1111" s="2">
        <v>90</v>
      </c>
      <c r="M1111" s="2">
        <f>M1110-M1110*$M$1*_xlfn.XLOOKUP(A1111,'BBG Data'!A:A,'BBG Data'!F:F)</f>
        <v>6412979991.7697716</v>
      </c>
      <c r="N1111" s="2">
        <f>N1110-N1110*O1111/360*_xlfn.XLOOKUP('Tether Assets'!A1111,'BBG Data'!A:A,'BBG Data'!V:V)</f>
        <v>112214997236.64828</v>
      </c>
      <c r="O1111">
        <v>90</v>
      </c>
      <c r="P1111" s="2">
        <f>P1110-P1110*Q1111/360*_xlfn.XLOOKUP(A1111,'BBG Data'!A:A,'BBG Data'!AI:AI)</f>
        <v>48806421.785911441</v>
      </c>
      <c r="Q1111" s="2">
        <v>270</v>
      </c>
      <c r="R1111" s="21">
        <v>14604086904</v>
      </c>
      <c r="S1111" s="2">
        <f>S1110-S1110*T1111/360*_xlfn.XLOOKUP('Tether Assets'!A1111,'BBG Data'!A:A,'BBG Data'!X:X)</f>
        <v>14781248.522734234</v>
      </c>
      <c r="T1111" s="2">
        <v>90</v>
      </c>
      <c r="U1111" s="21">
        <f t="shared" si="110"/>
        <v>3874458261</v>
      </c>
      <c r="V1111" s="2">
        <f t="shared" si="107"/>
        <v>181691551016.76251</v>
      </c>
      <c r="W1111" s="25">
        <f t="shared" si="108"/>
        <v>9.9212468454587241E-2</v>
      </c>
      <c r="X1111" s="2">
        <f t="shared" si="109"/>
        <v>0.6176126331063988</v>
      </c>
      <c r="Y1111" s="13">
        <f>USDT_FinalReserves!G1110/USDT_FinalReserves!$F1110</f>
        <v>4.0006109450804829E-2</v>
      </c>
      <c r="Z1111" s="2">
        <v>186924854360.35513</v>
      </c>
      <c r="AA1111" s="2">
        <v>179446718177.73901</v>
      </c>
    </row>
    <row r="1112" spans="1:27" s="2" customFormat="1" x14ac:dyDescent="0.3">
      <c r="A1112" s="1">
        <v>45943</v>
      </c>
      <c r="B1112">
        <v>0</v>
      </c>
      <c r="C1112" s="20">
        <v>86335.064917659431</v>
      </c>
      <c r="D1112" s="20">
        <f>_xlfn.XLOOKUP(A1112,'BBG Data'!A:A,'BBG Data'!B:B)</f>
        <v>115818.41</v>
      </c>
      <c r="E1112" s="21">
        <f t="shared" si="105"/>
        <v>9999189946.0100956</v>
      </c>
      <c r="F1112" s="21">
        <v>3348427.9793001222</v>
      </c>
      <c r="G1112">
        <f>_xlfn.XLOOKUP(A1112,'BBG Data'!A:A,'BBG Data'!C:C)</f>
        <v>4110.2700000000004</v>
      </c>
      <c r="H1112" s="2">
        <f t="shared" si="106"/>
        <v>13762943070.477915</v>
      </c>
      <c r="I1112" s="21">
        <v>30100334</v>
      </c>
      <c r="J1112" s="2">
        <f>J1111-$J$1*J1111*_xlfn.XLOOKUP(A1112,'BBG Data'!A:A,'BBG Data'!F:F)</f>
        <v>17995966939.71558</v>
      </c>
      <c r="K1112" s="2">
        <f>K1111-K1111*L1112/360*_xlfn.XLOOKUP(A1112,'BBG Data'!A:A,'BBG Data'!J:J)</f>
        <v>3111461957.4089856</v>
      </c>
      <c r="L1112" s="2">
        <v>90</v>
      </c>
      <c r="M1112" s="2">
        <f>M1111-M1111*$M$1*_xlfn.XLOOKUP(A1112,'BBG Data'!A:A,'BBG Data'!F:F)</f>
        <v>6412979991.7697716</v>
      </c>
      <c r="N1112" s="2">
        <f>N1111-N1111*O1112/360*_xlfn.XLOOKUP('Tether Assets'!A1112,'BBG Data'!A:A,'BBG Data'!V:V)</f>
        <v>112214997236.64828</v>
      </c>
      <c r="O1112">
        <v>90</v>
      </c>
      <c r="P1112" s="2">
        <f>P1111-P1111*Q1112/360*_xlfn.XLOOKUP(A1112,'BBG Data'!A:A,'BBG Data'!AI:AI)</f>
        <v>48806421.785911441</v>
      </c>
      <c r="Q1112" s="2">
        <v>270</v>
      </c>
      <c r="R1112" s="21">
        <v>14604086904</v>
      </c>
      <c r="S1112" s="2">
        <f>S1111-S1111*T1112/360*_xlfn.XLOOKUP('Tether Assets'!A1112,'BBG Data'!A:A,'BBG Data'!X:X)</f>
        <v>14781248.522734234</v>
      </c>
      <c r="T1112" s="2">
        <v>90</v>
      </c>
      <c r="U1112" s="21">
        <f t="shared" si="110"/>
        <v>3874458261</v>
      </c>
      <c r="V1112" s="2">
        <f t="shared" si="107"/>
        <v>182069772311.33929</v>
      </c>
      <c r="W1112" s="25">
        <f t="shared" si="108"/>
        <v>9.9006370167207147E-2</v>
      </c>
      <c r="X1112" s="2">
        <f t="shared" si="109"/>
        <v>0.61632964007205238</v>
      </c>
      <c r="Y1112" s="13">
        <f>USDT_FinalReserves!G1111/USDT_FinalReserves!$F1111</f>
        <v>3.988846291881535E-2</v>
      </c>
      <c r="Z1112" s="2">
        <v>187491175366.57471</v>
      </c>
      <c r="AA1112" s="2">
        <v>180012440570.35999</v>
      </c>
    </row>
    <row r="1113" spans="1:27" s="2" customFormat="1" x14ac:dyDescent="0.3">
      <c r="A1113" s="1">
        <v>45944</v>
      </c>
      <c r="B1113">
        <v>0</v>
      </c>
      <c r="C1113" s="20">
        <v>86335.064917659431</v>
      </c>
      <c r="D1113" s="20">
        <f>_xlfn.XLOOKUP(A1113,'BBG Data'!A:A,'BBG Data'!B:B)</f>
        <v>113054.72</v>
      </c>
      <c r="E1113" s="21">
        <f t="shared" si="105"/>
        <v>9760586590.4478092</v>
      </c>
      <c r="F1113" s="21">
        <v>3348427.9793001222</v>
      </c>
      <c r="G1113">
        <f>_xlfn.XLOOKUP(A1113,'BBG Data'!A:A,'BBG Data'!C:C)</f>
        <v>4142.9399999999996</v>
      </c>
      <c r="H1113" s="2">
        <f t="shared" si="106"/>
        <v>13872336212.561647</v>
      </c>
      <c r="I1113" s="21">
        <v>30100334</v>
      </c>
      <c r="J1113" s="2">
        <f>J1112-$J$1*J1112*_xlfn.XLOOKUP(A1113,'BBG Data'!A:A,'BBG Data'!F:F)</f>
        <v>17993967387.833389</v>
      </c>
      <c r="K1113" s="2">
        <f>K1112-K1112*L1113/360*_xlfn.XLOOKUP(A1113,'BBG Data'!A:A,'BBG Data'!J:J)</f>
        <v>3119948469.8978186</v>
      </c>
      <c r="L1113" s="2">
        <v>90</v>
      </c>
      <c r="M1113" s="2">
        <f>M1112-M1112*$M$1*_xlfn.XLOOKUP(A1113,'BBG Data'!A:A,'BBG Data'!F:F)</f>
        <v>6411554885.1049337</v>
      </c>
      <c r="N1113" s="2">
        <f>N1112-N1112*O1113/360*_xlfn.XLOOKUP('Tether Assets'!A1113,'BBG Data'!A:A,'BBG Data'!V:V)</f>
        <v>112411373481.81242</v>
      </c>
      <c r="O1113">
        <v>90</v>
      </c>
      <c r="P1113" s="2">
        <f>P1112-P1112*Q1113/360*_xlfn.XLOOKUP(A1113,'BBG Data'!A:A,'BBG Data'!AI:AI)</f>
        <v>48843026.602250889</v>
      </c>
      <c r="Q1113" s="2">
        <v>270</v>
      </c>
      <c r="R1113" s="21">
        <v>14604086904</v>
      </c>
      <c r="S1113" s="2">
        <f>S1112-S1112*T1113/360*_xlfn.XLOOKUP('Tether Assets'!A1113,'BBG Data'!A:A,'BBG Data'!X:X)</f>
        <v>14950863.34953261</v>
      </c>
      <c r="T1113" s="2">
        <v>90</v>
      </c>
      <c r="U1113" s="21">
        <f t="shared" si="110"/>
        <v>3874458261</v>
      </c>
      <c r="V1113" s="2">
        <f t="shared" si="107"/>
        <v>182142206416.6098</v>
      </c>
      <c r="W1113" s="25">
        <f t="shared" si="108"/>
        <v>9.8956019455520058E-2</v>
      </c>
      <c r="X1113" s="2">
        <f t="shared" si="109"/>
        <v>0.61716268674541253</v>
      </c>
      <c r="Y1113" s="13">
        <f>USDT_FinalReserves!G1112/USDT_FinalReserves!$F1112</f>
        <v>3.827244135256009E-2</v>
      </c>
      <c r="Z1113" s="2">
        <v>187129997908.69836</v>
      </c>
      <c r="AA1113" s="2">
        <v>179968076038.43301</v>
      </c>
    </row>
    <row r="1114" spans="1:27" s="2" customFormat="1" x14ac:dyDescent="0.3">
      <c r="A1114" s="1">
        <v>45945</v>
      </c>
      <c r="B1114">
        <v>0</v>
      </c>
      <c r="C1114" s="20">
        <v>86335.064917659431</v>
      </c>
      <c r="D1114" s="20">
        <f>_xlfn.XLOOKUP(A1114,'BBG Data'!A:A,'BBG Data'!B:B)</f>
        <v>111177.01</v>
      </c>
      <c r="E1114" s="21">
        <f t="shared" si="105"/>
        <v>9598474375.7012711</v>
      </c>
      <c r="F1114" s="21">
        <v>3348427.9793001222</v>
      </c>
      <c r="G1114">
        <f>_xlfn.XLOOKUP(A1114,'BBG Data'!A:A,'BBG Data'!C:C)</f>
        <v>4207.4799999999996</v>
      </c>
      <c r="H1114" s="2">
        <f t="shared" si="106"/>
        <v>14088443754.345676</v>
      </c>
      <c r="I1114" s="21">
        <v>30100334</v>
      </c>
      <c r="J1114" s="2">
        <f>J1113-$J$1*J1113*_xlfn.XLOOKUP(A1114,'BBG Data'!A:A,'BBG Data'!F:F)</f>
        <v>17988969063.55899</v>
      </c>
      <c r="K1114" s="2">
        <f>K1113-K1113*L1114/360*_xlfn.XLOOKUP(A1114,'BBG Data'!A:A,'BBG Data'!J:J)</f>
        <v>3129308315.3075118</v>
      </c>
      <c r="L1114" s="2">
        <v>90</v>
      </c>
      <c r="M1114" s="2">
        <f>M1113-M1113*$M$1*_xlfn.XLOOKUP(A1114,'BBG Data'!A:A,'BBG Data'!F:F)</f>
        <v>6407992910.1687641</v>
      </c>
      <c r="N1114" s="2">
        <f>N1113-N1113*O1114/360*_xlfn.XLOOKUP('Tether Assets'!A1114,'BBG Data'!A:A,'BBG Data'!V:V)</f>
        <v>111905522301.14427</v>
      </c>
      <c r="O1114">
        <v>90</v>
      </c>
      <c r="P1114" s="2">
        <f>P1113-P1113*Q1114/360*_xlfn.XLOOKUP(A1114,'BBG Data'!A:A,'BBG Data'!AI:AI)</f>
        <v>48311858.687951393</v>
      </c>
      <c r="Q1114" s="2">
        <v>270</v>
      </c>
      <c r="R1114" s="21">
        <v>14604086904</v>
      </c>
      <c r="S1114" s="2">
        <f>S1113-S1113*T1114/360*_xlfn.XLOOKUP('Tether Assets'!A1114,'BBG Data'!A:A,'BBG Data'!X:X)</f>
        <v>14841348.275497284</v>
      </c>
      <c r="T1114" s="2">
        <v>90</v>
      </c>
      <c r="U1114" s="21">
        <f t="shared" si="110"/>
        <v>3874458261</v>
      </c>
      <c r="V1114" s="2">
        <f t="shared" si="107"/>
        <v>181690509426.18994</v>
      </c>
      <c r="W1114" s="25">
        <f t="shared" si="108"/>
        <v>9.9174521852937333E-2</v>
      </c>
      <c r="X1114" s="2">
        <f t="shared" si="109"/>
        <v>0.61591286553470115</v>
      </c>
      <c r="Y1114" s="13">
        <f>USDT_FinalReserves!G1113/USDT_FinalReserves!$F1113</f>
        <v>3.5497948426440377E-2</v>
      </c>
      <c r="Z1114" s="2">
        <v>187375918403.7326</v>
      </c>
      <c r="AA1114" s="2">
        <v>180724457715.88</v>
      </c>
    </row>
    <row r="1115" spans="1:27" s="2" customFormat="1" x14ac:dyDescent="0.3">
      <c r="A1115" s="1">
        <v>45946</v>
      </c>
      <c r="B1115">
        <v>0</v>
      </c>
      <c r="C1115" s="20">
        <v>86335.064917659431</v>
      </c>
      <c r="D1115" s="20">
        <f>_xlfn.XLOOKUP(A1115,'BBG Data'!A:A,'BBG Data'!B:B)</f>
        <v>107886.31</v>
      </c>
      <c r="E1115" s="21">
        <f t="shared" si="105"/>
        <v>9314371577.5767288</v>
      </c>
      <c r="F1115" s="21">
        <v>3348427.9793001222</v>
      </c>
      <c r="G1115">
        <f>_xlfn.XLOOKUP(A1115,'BBG Data'!A:A,'BBG Data'!C:C)</f>
        <v>4326.58</v>
      </c>
      <c r="H1115" s="2">
        <f t="shared" si="106"/>
        <v>14487241526.680323</v>
      </c>
      <c r="I1115" s="21">
        <v>30100334</v>
      </c>
      <c r="J1115" s="2">
        <f>J1114-$J$1*J1114*_xlfn.XLOOKUP(A1115,'BBG Data'!A:A,'BBG Data'!F:F)</f>
        <v>17988469369.973892</v>
      </c>
      <c r="K1115" s="2">
        <f>K1114-K1114*L1115/360*_xlfn.XLOOKUP(A1115,'BBG Data'!A:A,'BBG Data'!J:J)</f>
        <v>3127109976.2160082</v>
      </c>
      <c r="L1115" s="2">
        <v>90</v>
      </c>
      <c r="M1115" s="2">
        <f>M1114-M1114*$M$1*_xlfn.XLOOKUP(A1115,'BBG Data'!A:A,'BBG Data'!F:F)</f>
        <v>6407636910.562644</v>
      </c>
      <c r="N1115" s="2">
        <f>N1114-N1114*O1115/360*_xlfn.XLOOKUP('Tether Assets'!A1115,'BBG Data'!A:A,'BBG Data'!V:V)</f>
        <v>112409097151.49942</v>
      </c>
      <c r="O1115">
        <v>90</v>
      </c>
      <c r="P1115" s="2">
        <f>P1114-P1114*Q1115/360*_xlfn.XLOOKUP(A1115,'BBG Data'!A:A,'BBG Data'!AI:AI)</f>
        <v>50123553.388749577</v>
      </c>
      <c r="Q1115" s="2">
        <v>270</v>
      </c>
      <c r="R1115" s="21">
        <v>14604086904</v>
      </c>
      <c r="S1115" s="2">
        <f>S1114-S1114*T1115/360*_xlfn.XLOOKUP('Tether Assets'!A1115,'BBG Data'!A:A,'BBG Data'!X:X)</f>
        <v>14915926.050581658</v>
      </c>
      <c r="T1115" s="2">
        <v>90</v>
      </c>
      <c r="U1115" s="21">
        <f t="shared" si="110"/>
        <v>3874458261</v>
      </c>
      <c r="V1115" s="2">
        <f t="shared" si="107"/>
        <v>182307611490.94833</v>
      </c>
      <c r="W1115" s="25">
        <f t="shared" si="108"/>
        <v>9.8836080164807175E-2</v>
      </c>
      <c r="X1115" s="2">
        <f t="shared" si="109"/>
        <v>0.61659025770890863</v>
      </c>
      <c r="Y1115" s="13">
        <f>USDT_FinalReserves!G1114/USDT_FinalReserves!$F1114</f>
        <v>4.1146524846779706E-2</v>
      </c>
      <c r="Z1115" s="2">
        <v>188502811719.09665</v>
      </c>
      <c r="AA1115" s="2">
        <v>180746576093.009</v>
      </c>
    </row>
    <row r="1116" spans="1:27" s="2" customFormat="1" x14ac:dyDescent="0.3">
      <c r="A1116" s="1">
        <v>45947</v>
      </c>
      <c r="B1116">
        <v>0</v>
      </c>
      <c r="C1116" s="20">
        <v>86335.064917659431</v>
      </c>
      <c r="D1116" s="20">
        <f>_xlfn.XLOOKUP(A1116,'BBG Data'!A:A,'BBG Data'!B:B)</f>
        <v>107048.51</v>
      </c>
      <c r="E1116" s="21">
        <f t="shared" si="105"/>
        <v>9242040060.188715</v>
      </c>
      <c r="F1116" s="21">
        <v>3348427.9793001222</v>
      </c>
      <c r="G1116">
        <f>_xlfn.XLOOKUP(A1116,'BBG Data'!A:A,'BBG Data'!C:C)</f>
        <v>4251.82</v>
      </c>
      <c r="H1116" s="2">
        <f t="shared" si="106"/>
        <v>14236913050.947845</v>
      </c>
      <c r="I1116" s="21">
        <v>30100334</v>
      </c>
      <c r="J1116" s="2">
        <f>J1115-$J$1*J1115*_xlfn.XLOOKUP(A1116,'BBG Data'!A:A,'BBG Data'!F:F)</f>
        <v>17994465526.43055</v>
      </c>
      <c r="K1116" s="2">
        <f>K1115-K1115*L1116/360*_xlfn.XLOOKUP(A1116,'BBG Data'!A:A,'BBG Data'!J:J)</f>
        <v>3138430114.3299103</v>
      </c>
      <c r="L1116" s="2">
        <v>90</v>
      </c>
      <c r="M1116" s="2">
        <f>M1115-M1115*$M$1*_xlfn.XLOOKUP(A1116,'BBG Data'!A:A,'BBG Data'!F:F)</f>
        <v>6411908668.5030193</v>
      </c>
      <c r="N1116" s="2">
        <f>N1115-N1115*O1116/360*_xlfn.XLOOKUP('Tether Assets'!A1116,'BBG Data'!A:A,'BBG Data'!V:V)</f>
        <v>112914938088.68117</v>
      </c>
      <c r="O1116">
        <v>90</v>
      </c>
      <c r="P1116" s="2">
        <f>P1115-P1115*Q1116/360*_xlfn.XLOOKUP(A1116,'BBG Data'!A:A,'BBG Data'!AI:AI)</f>
        <v>49785219.403375506</v>
      </c>
      <c r="Q1116" s="2">
        <v>270</v>
      </c>
      <c r="R1116" s="21">
        <v>14604086904</v>
      </c>
      <c r="S1116" s="2">
        <f>S1115-S1115*T1116/360*_xlfn.XLOOKUP('Tether Assets'!A1116,'BBG Data'!A:A,'BBG Data'!X:X)</f>
        <v>14927112.995119594</v>
      </c>
      <c r="T1116" s="2">
        <v>90</v>
      </c>
      <c r="U1116" s="21">
        <f t="shared" si="110"/>
        <v>3874458261</v>
      </c>
      <c r="V1116" s="2">
        <f t="shared" si="107"/>
        <v>182512053340.47971</v>
      </c>
      <c r="W1116" s="25">
        <f t="shared" si="108"/>
        <v>9.8758221884695907E-2</v>
      </c>
      <c r="X1116" s="2">
        <f t="shared" si="109"/>
        <v>0.61867112895845955</v>
      </c>
      <c r="Y1116" s="13">
        <f>USDT_FinalReserves!G1115/USDT_FinalReserves!$F1115</f>
        <v>3.8967543311206214E-2</v>
      </c>
      <c r="Z1116" s="2">
        <v>188765504293.80972</v>
      </c>
      <c r="AA1116" s="2">
        <v>181409776329.57901</v>
      </c>
    </row>
    <row r="1117" spans="1:27" s="2" customFormat="1" x14ac:dyDescent="0.3">
      <c r="A1117" s="1">
        <v>45948</v>
      </c>
      <c r="B1117">
        <v>0</v>
      </c>
      <c r="C1117" s="20">
        <v>86335.064917659431</v>
      </c>
      <c r="D1117" s="20">
        <f>_xlfn.XLOOKUP(A1117,'BBG Data'!A:A,'BBG Data'!B:B)</f>
        <v>107071.41</v>
      </c>
      <c r="E1117" s="21">
        <f t="shared" si="105"/>
        <v>9244017133.1753292</v>
      </c>
      <c r="F1117" s="21">
        <v>3348427.9793001222</v>
      </c>
      <c r="G1117">
        <f>_xlfn.XLOOKUP(A1117,'BBG Data'!A:A,'BBG Data'!C:C)</f>
        <v>4251.82</v>
      </c>
      <c r="H1117" s="2">
        <f t="shared" si="106"/>
        <v>14236913050.947845</v>
      </c>
      <c r="I1117" s="21">
        <v>30100334</v>
      </c>
      <c r="J1117" s="2">
        <f>J1116-$J$1*J1116*_xlfn.XLOOKUP(A1117,'BBG Data'!A:A,'BBG Data'!F:F)</f>
        <v>17994465526.43055</v>
      </c>
      <c r="K1117" s="2">
        <f>K1116-K1116*L1117/360*_xlfn.XLOOKUP(A1117,'BBG Data'!A:A,'BBG Data'!J:J)</f>
        <v>3138430114.3299103</v>
      </c>
      <c r="L1117" s="2">
        <v>90</v>
      </c>
      <c r="M1117" s="2">
        <f>M1116-M1116*$M$1*_xlfn.XLOOKUP(A1117,'BBG Data'!A:A,'BBG Data'!F:F)</f>
        <v>6411908668.5030193</v>
      </c>
      <c r="N1117" s="2">
        <f>N1116-N1116*O1117/360*_xlfn.XLOOKUP('Tether Assets'!A1117,'BBG Data'!A:A,'BBG Data'!V:V)</f>
        <v>112914938088.68117</v>
      </c>
      <c r="O1117">
        <v>90</v>
      </c>
      <c r="P1117" s="2">
        <f>P1116-P1116*Q1117/360*_xlfn.XLOOKUP(A1117,'BBG Data'!A:A,'BBG Data'!AI:AI)</f>
        <v>49785219.403375506</v>
      </c>
      <c r="Q1117" s="2">
        <v>270</v>
      </c>
      <c r="R1117" s="21">
        <v>14604086904</v>
      </c>
      <c r="S1117" s="2">
        <f>S1116-S1116*T1117/360*_xlfn.XLOOKUP('Tether Assets'!A1117,'BBG Data'!A:A,'BBG Data'!X:X)</f>
        <v>14927112.995119594</v>
      </c>
      <c r="T1117" s="2">
        <v>90</v>
      </c>
      <c r="U1117" s="21">
        <f t="shared" si="110"/>
        <v>3874458261</v>
      </c>
      <c r="V1117" s="2">
        <f t="shared" si="107"/>
        <v>182514030413.46631</v>
      </c>
      <c r="W1117" s="25">
        <f t="shared" si="108"/>
        <v>9.8757152091802441E-2</v>
      </c>
      <c r="X1117" s="2">
        <f t="shared" si="109"/>
        <v>0.61866442723819248</v>
      </c>
      <c r="Y1117" s="13">
        <f>USDT_FinalReserves!G1116/USDT_FinalReserves!$F1116</f>
        <v>3.7900252480140374E-2</v>
      </c>
      <c r="Z1117" s="2">
        <v>188847990621.06348</v>
      </c>
      <c r="AA1117" s="2">
        <v>181690604096.15799</v>
      </c>
    </row>
    <row r="1118" spans="1:27" s="2" customFormat="1" x14ac:dyDescent="0.3">
      <c r="A1118" s="1">
        <v>45949</v>
      </c>
      <c r="B1118">
        <v>0</v>
      </c>
      <c r="C1118" s="20">
        <v>86335.064917659431</v>
      </c>
      <c r="D1118" s="20">
        <f>_xlfn.XLOOKUP(A1118,'BBG Data'!A:A,'BBG Data'!B:B)</f>
        <v>108907.61</v>
      </c>
      <c r="E1118" s="21">
        <f t="shared" si="105"/>
        <v>9402545579.3771362</v>
      </c>
      <c r="F1118" s="21">
        <v>3348427.9793001222</v>
      </c>
      <c r="G1118">
        <f>_xlfn.XLOOKUP(A1118,'BBG Data'!A:A,'BBG Data'!C:C)</f>
        <v>4251.82</v>
      </c>
      <c r="H1118" s="2">
        <f t="shared" si="106"/>
        <v>14236913050.947845</v>
      </c>
      <c r="I1118" s="21">
        <v>30100334</v>
      </c>
      <c r="J1118" s="2">
        <f>J1117-$J$1*J1117*_xlfn.XLOOKUP(A1118,'BBG Data'!A:A,'BBG Data'!F:F)</f>
        <v>17994465526.43055</v>
      </c>
      <c r="K1118" s="2">
        <f>K1117-K1117*L1118/360*_xlfn.XLOOKUP(A1118,'BBG Data'!A:A,'BBG Data'!J:J)</f>
        <v>3138430114.3299103</v>
      </c>
      <c r="L1118" s="2">
        <v>90</v>
      </c>
      <c r="M1118" s="2">
        <f>M1117-M1117*$M$1*_xlfn.XLOOKUP(A1118,'BBG Data'!A:A,'BBG Data'!F:F)</f>
        <v>6411908668.5030193</v>
      </c>
      <c r="N1118" s="2">
        <f>N1117-N1117*O1118/360*_xlfn.XLOOKUP('Tether Assets'!A1118,'BBG Data'!A:A,'BBG Data'!V:V)</f>
        <v>112914938088.68117</v>
      </c>
      <c r="O1118">
        <v>90</v>
      </c>
      <c r="P1118" s="2">
        <f>P1117-P1117*Q1118/360*_xlfn.XLOOKUP(A1118,'BBG Data'!A:A,'BBG Data'!AI:AI)</f>
        <v>49785219.403375506</v>
      </c>
      <c r="Q1118" s="2">
        <v>270</v>
      </c>
      <c r="R1118" s="21">
        <v>14604086904</v>
      </c>
      <c r="S1118" s="2">
        <f>S1117-S1117*T1118/360*_xlfn.XLOOKUP('Tether Assets'!A1118,'BBG Data'!A:A,'BBG Data'!X:X)</f>
        <v>14927112.995119594</v>
      </c>
      <c r="T1118" s="2">
        <v>90</v>
      </c>
      <c r="U1118" s="21">
        <f t="shared" si="110"/>
        <v>3874458261</v>
      </c>
      <c r="V1118" s="2">
        <f t="shared" si="107"/>
        <v>182672558859.66812</v>
      </c>
      <c r="W1118" s="25">
        <f t="shared" si="108"/>
        <v>9.8671447824176473E-2</v>
      </c>
      <c r="X1118" s="2">
        <f t="shared" si="109"/>
        <v>0.61812753263846354</v>
      </c>
      <c r="Y1118" s="13">
        <f>USDT_FinalReserves!G1117/USDT_FinalReserves!$F1117</f>
        <v>3.8724777066533815E-2</v>
      </c>
      <c r="Z1118" s="2">
        <v>189305141218.08609</v>
      </c>
      <c r="AA1118" s="2">
        <v>181974341826.867</v>
      </c>
    </row>
    <row r="1119" spans="1:27" s="2" customFormat="1" x14ac:dyDescent="0.3">
      <c r="A1119" s="1">
        <v>45950</v>
      </c>
      <c r="B1119">
        <v>0</v>
      </c>
      <c r="C1119" s="20">
        <v>86335.064917659431</v>
      </c>
      <c r="D1119" s="20">
        <f>_xlfn.XLOOKUP(A1119,'BBG Data'!A:A,'BBG Data'!B:B)</f>
        <v>111128.51</v>
      </c>
      <c r="E1119" s="21">
        <f t="shared" si="105"/>
        <v>9594287125.0527649</v>
      </c>
      <c r="F1119" s="21">
        <v>3348427.9793001222</v>
      </c>
      <c r="G1119">
        <f>_xlfn.XLOOKUP(A1119,'BBG Data'!A:A,'BBG Data'!C:C)</f>
        <v>4356.3</v>
      </c>
      <c r="H1119" s="2">
        <f t="shared" si="106"/>
        <v>14586756806.225122</v>
      </c>
      <c r="I1119" s="21">
        <v>30100334</v>
      </c>
      <c r="J1119" s="2">
        <f>J1118-$J$1*J1118*_xlfn.XLOOKUP(A1119,'BBG Data'!A:A,'BBG Data'!F:F)</f>
        <v>17995465218.959797</v>
      </c>
      <c r="K1119" s="2">
        <f>K1118-K1118*L1119/360*_xlfn.XLOOKUP(A1119,'BBG Data'!A:A,'BBG Data'!J:J)</f>
        <v>3148324015.2653356</v>
      </c>
      <c r="L1119" s="2">
        <v>90</v>
      </c>
      <c r="M1119" s="2">
        <f>M1118-M1118*$M$1*_xlfn.XLOOKUP(A1119,'BBG Data'!A:A,'BBG Data'!F:F)</f>
        <v>6412621102.7995195</v>
      </c>
      <c r="N1119" s="2">
        <f>N1118-N1118*O1119/360*_xlfn.XLOOKUP('Tether Assets'!A1119,'BBG Data'!A:A,'BBG Data'!V:V)</f>
        <v>114100544938.61232</v>
      </c>
      <c r="O1119">
        <v>90</v>
      </c>
      <c r="P1119" s="2">
        <f>P1118-P1118*Q1119/360*_xlfn.XLOOKUP(A1119,'BBG Data'!A:A,'BBG Data'!AI:AI)</f>
        <v>49897236.147033103</v>
      </c>
      <c r="Q1119" s="2">
        <v>270</v>
      </c>
      <c r="R1119" s="21">
        <v>14604086904</v>
      </c>
      <c r="S1119" s="2">
        <f>S1118-S1118*T1119/360*_xlfn.XLOOKUP('Tether Assets'!A1119,'BBG Data'!A:A,'BBG Data'!X:X)</f>
        <v>14890541.568281552</v>
      </c>
      <c r="T1119" s="2">
        <v>90</v>
      </c>
      <c r="U1119" s="21">
        <f t="shared" si="110"/>
        <v>3874458261</v>
      </c>
      <c r="V1119" s="2">
        <f t="shared" si="107"/>
        <v>184411432483.63022</v>
      </c>
      <c r="W1119" s="25">
        <f t="shared" si="108"/>
        <v>9.7746464577568345E-2</v>
      </c>
      <c r="X1119" s="2">
        <f t="shared" si="109"/>
        <v>0.61872815259835245</v>
      </c>
      <c r="Y1119" s="13">
        <f>USDT_FinalReserves!G1118/USDT_FinalReserves!$F1118</f>
        <v>4.6961871046119437E-2</v>
      </c>
      <c r="Z1119" s="2">
        <v>190951050617.66901</v>
      </c>
      <c r="AA1119" s="2">
        <v>181983632002.44101</v>
      </c>
    </row>
    <row r="1120" spans="1:27" s="2" customFormat="1" x14ac:dyDescent="0.3">
      <c r="A1120" s="1">
        <v>45951</v>
      </c>
      <c r="B1120">
        <v>0</v>
      </c>
      <c r="C1120" s="20">
        <v>86335.064917659431</v>
      </c>
      <c r="D1120" s="20">
        <f>_xlfn.XLOOKUP(A1120,'BBG Data'!A:A,'BBG Data'!B:B)</f>
        <v>110857.91</v>
      </c>
      <c r="E1120" s="21">
        <f t="shared" si="105"/>
        <v>9570924856.4860477</v>
      </c>
      <c r="F1120" s="21">
        <v>3348427.9793001222</v>
      </c>
      <c r="G1120">
        <f>_xlfn.XLOOKUP(A1120,'BBG Data'!A:A,'BBG Data'!C:C)</f>
        <v>4125.22</v>
      </c>
      <c r="H1120" s="2">
        <f t="shared" si="106"/>
        <v>13813002068.768452</v>
      </c>
      <c r="I1120" s="21">
        <v>30100334</v>
      </c>
      <c r="J1120" s="2">
        <f>J1119-$J$1*J1119*_xlfn.XLOOKUP(A1120,'BBG Data'!A:A,'BBG Data'!F:F)</f>
        <v>17991966100.722778</v>
      </c>
      <c r="K1120" s="2">
        <f>K1119-K1119*L1120/360*_xlfn.XLOOKUP(A1120,'BBG Data'!A:A,'BBG Data'!J:J)</f>
        <v>3146395666.8059855</v>
      </c>
      <c r="L1120" s="2">
        <v>90</v>
      </c>
      <c r="M1120" s="2">
        <f>M1119-M1119*$M$1*_xlfn.XLOOKUP(A1120,'BBG Data'!A:A,'BBG Data'!F:F)</f>
        <v>6410127305.7039862</v>
      </c>
      <c r="N1120" s="2">
        <f>N1119-N1119*O1120/360*_xlfn.XLOOKUP('Tether Assets'!A1120,'BBG Data'!A:A,'BBG Data'!V:V)</f>
        <v>114214645483.55093</v>
      </c>
      <c r="O1120">
        <v>90</v>
      </c>
      <c r="P1120" s="2">
        <f>P1119-P1119*Q1120/360*_xlfn.XLOOKUP(A1120,'BBG Data'!A:A,'BBG Data'!AI:AI)</f>
        <v>50009504.928363934</v>
      </c>
      <c r="Q1120" s="2">
        <v>270</v>
      </c>
      <c r="R1120" s="21">
        <v>14604086904</v>
      </c>
      <c r="S1120" s="2">
        <f>S1119-S1119*T1120/360*_xlfn.XLOOKUP('Tether Assets'!A1120,'BBG Data'!A:A,'BBG Data'!X:X)</f>
        <v>14905059.846310625</v>
      </c>
      <c r="T1120" s="2">
        <v>90</v>
      </c>
      <c r="U1120" s="21">
        <f t="shared" si="110"/>
        <v>3874458261</v>
      </c>
      <c r="V1120" s="2">
        <f t="shared" si="107"/>
        <v>183720621545.8129</v>
      </c>
      <c r="W1120" s="25">
        <f t="shared" si="108"/>
        <v>9.809495680499189E-2</v>
      </c>
      <c r="X1120" s="2">
        <f t="shared" si="109"/>
        <v>0.62167569716756144</v>
      </c>
      <c r="Y1120" s="13">
        <f>USDT_FinalReserves!G1119/USDT_FinalReserves!$F1119</f>
        <v>3.4272184166367785E-2</v>
      </c>
      <c r="Z1120" s="2">
        <v>188424174954.40012</v>
      </c>
      <c r="AA1120" s="2">
        <v>181966466928.96701</v>
      </c>
    </row>
    <row r="1121" spans="1:27" s="2" customFormat="1" x14ac:dyDescent="0.3">
      <c r="A1121" s="1">
        <v>45952</v>
      </c>
      <c r="B1121">
        <v>0</v>
      </c>
      <c r="C1121" s="20">
        <v>86335.064917659431</v>
      </c>
      <c r="D1121" s="20">
        <f>_xlfn.XLOOKUP(A1121,'BBG Data'!A:A,'BBG Data'!B:B)</f>
        <v>107689.61</v>
      </c>
      <c r="E1121" s="21">
        <f t="shared" si="105"/>
        <v>9297389470.3074265</v>
      </c>
      <c r="F1121" s="21">
        <v>3348427.9793001222</v>
      </c>
      <c r="G1121">
        <f>_xlfn.XLOOKUP(A1121,'BBG Data'!A:A,'BBG Data'!C:C)</f>
        <v>4098.42</v>
      </c>
      <c r="H1121" s="2">
        <f t="shared" si="106"/>
        <v>13723264198.923206</v>
      </c>
      <c r="I1121" s="21">
        <v>30100334</v>
      </c>
      <c r="J1121" s="2">
        <f>J1120-$J$1*J1120*_xlfn.XLOOKUP(A1121,'BBG Data'!A:A,'BBG Data'!F:F)</f>
        <v>17992965654.395042</v>
      </c>
      <c r="K1121" s="2">
        <f>K1120-K1120*L1121/360*_xlfn.XLOOKUP(A1121,'BBG Data'!A:A,'BBG Data'!J:J)</f>
        <v>3141982846.8832903</v>
      </c>
      <c r="L1121" s="2">
        <v>90</v>
      </c>
      <c r="M1121" s="2">
        <f>M1120-M1120*$M$1*_xlfn.XLOOKUP(A1121,'BBG Data'!A:A,'BBG Data'!F:F)</f>
        <v>6410839542.0712862</v>
      </c>
      <c r="N1121" s="2">
        <f>N1120-N1120*O1121/360*_xlfn.XLOOKUP('Tether Assets'!A1121,'BBG Data'!A:A,'BBG Data'!V:V)</f>
        <v>114071877176.6965</v>
      </c>
      <c r="O1121">
        <v>90</v>
      </c>
      <c r="P1121" s="2">
        <f>P1120-P1120*Q1121/360*_xlfn.XLOOKUP(A1121,'BBG Data'!A:A,'BBG Data'!AI:AI)</f>
        <v>50122026.31445276</v>
      </c>
      <c r="Q1121" s="2">
        <v>270</v>
      </c>
      <c r="R1121" s="21">
        <v>14604086904</v>
      </c>
      <c r="S1121" s="2">
        <f>S1120-S1120*T1121/360*_xlfn.XLOOKUP('Tether Assets'!A1121,'BBG Data'!A:A,'BBG Data'!X:X)</f>
        <v>14857736.281298589</v>
      </c>
      <c r="T1121" s="2">
        <v>90</v>
      </c>
      <c r="U1121" s="21">
        <f t="shared" si="110"/>
        <v>3874458261</v>
      </c>
      <c r="V1121" s="2">
        <f t="shared" si="107"/>
        <v>183211944150.87253</v>
      </c>
      <c r="W1121" s="25">
        <f t="shared" si="108"/>
        <v>9.8372767517565851E-2</v>
      </c>
      <c r="X1121" s="2">
        <f t="shared" si="109"/>
        <v>0.62262249170152284</v>
      </c>
      <c r="Y1121" s="13">
        <f>USDT_FinalReserves!G1120/USDT_FinalReserves!$F1120</f>
        <v>3.5218587086311377E-2</v>
      </c>
      <c r="Z1121" s="2">
        <v>188702687420.72791</v>
      </c>
      <c r="AA1121" s="2">
        <v>182056845390.38</v>
      </c>
    </row>
    <row r="1122" spans="1:27" s="2" customFormat="1" x14ac:dyDescent="0.3">
      <c r="A1122" s="1">
        <v>45953</v>
      </c>
      <c r="B1122">
        <v>0</v>
      </c>
      <c r="C1122" s="20">
        <v>86335.064917659431</v>
      </c>
      <c r="D1122" s="20">
        <f>_xlfn.XLOOKUP(A1122,'BBG Data'!A:A,'BBG Data'!B:B)</f>
        <v>109568.01</v>
      </c>
      <c r="E1122" s="21">
        <f t="shared" si="105"/>
        <v>9459561256.2487564</v>
      </c>
      <c r="F1122" s="21">
        <v>3348427.9793001222</v>
      </c>
      <c r="G1122">
        <f>_xlfn.XLOOKUP(A1122,'BBG Data'!A:A,'BBG Data'!C:C)</f>
        <v>4126.28</v>
      </c>
      <c r="H1122" s="2">
        <f t="shared" si="106"/>
        <v>13816551402.426508</v>
      </c>
      <c r="I1122" s="21">
        <v>30100334</v>
      </c>
      <c r="J1122" s="2">
        <f>J1121-$J$1*J1121*_xlfn.XLOOKUP(A1122,'BBG Data'!A:A,'BBG Data'!F:F)</f>
        <v>17991466240.590511</v>
      </c>
      <c r="K1122" s="2">
        <f>K1121-K1121*L1122/360*_xlfn.XLOOKUP(A1122,'BBG Data'!A:A,'BBG Data'!J:J)</f>
        <v>3147819080.0213757</v>
      </c>
      <c r="L1122" s="2">
        <v>90</v>
      </c>
      <c r="M1122" s="2">
        <f>M1121-M1121*$M$1*_xlfn.XLOOKUP(A1122,'BBG Data'!A:A,'BBG Data'!F:F)</f>
        <v>6409771068.8142748</v>
      </c>
      <c r="N1122" s="2">
        <f>N1121-N1121*O1122/360*_xlfn.XLOOKUP('Tether Assets'!A1122,'BBG Data'!A:A,'BBG Data'!V:V)</f>
        <v>113986323268.81398</v>
      </c>
      <c r="O1122">
        <v>90</v>
      </c>
      <c r="P1122" s="2">
        <f>P1121-P1121*Q1122/360*_xlfn.XLOOKUP(A1122,'BBG Data'!A:A,'BBG Data'!AI:AI)</f>
        <v>49445378.959207654</v>
      </c>
      <c r="Q1122" s="2">
        <v>270</v>
      </c>
      <c r="R1122" s="21">
        <v>14604086904</v>
      </c>
      <c r="S1122" s="2">
        <f>S1121-S1121*T1122/360*_xlfn.XLOOKUP('Tether Assets'!A1122,'BBG Data'!A:A,'BBG Data'!X:X)</f>
        <v>14929424.858855855</v>
      </c>
      <c r="T1122" s="2">
        <v>90</v>
      </c>
      <c r="U1122" s="21">
        <f t="shared" si="110"/>
        <v>3874458261</v>
      </c>
      <c r="V1122" s="2">
        <f t="shared" si="107"/>
        <v>183384512619.73346</v>
      </c>
      <c r="W1122" s="25">
        <f t="shared" si="108"/>
        <v>9.8272020451149397E-2</v>
      </c>
      <c r="X1122" s="2">
        <f t="shared" si="109"/>
        <v>0.62157006412627813</v>
      </c>
      <c r="Y1122" s="13">
        <f>USDT_FinalReserves!G1121/USDT_FinalReserves!$F1121</f>
        <v>3.8795195255242533E-2</v>
      </c>
      <c r="Z1122" s="2">
        <v>189844342584.4093</v>
      </c>
      <c r="AA1122" s="2">
        <v>182479294245.74399</v>
      </c>
    </row>
    <row r="1123" spans="1:27" s="2" customFormat="1" x14ac:dyDescent="0.3">
      <c r="A1123" s="1">
        <v>45954</v>
      </c>
      <c r="B1123">
        <v>0</v>
      </c>
      <c r="C1123" s="20">
        <v>86335.064917659431</v>
      </c>
      <c r="D1123" s="20">
        <f>_xlfn.XLOOKUP(A1123,'BBG Data'!A:A,'BBG Data'!B:B)</f>
        <v>110916.61</v>
      </c>
      <c r="E1123" s="21">
        <f t="shared" si="105"/>
        <v>9575992724.7967129</v>
      </c>
      <c r="F1123" s="21">
        <v>3348427.9793001222</v>
      </c>
      <c r="G1123">
        <f>_xlfn.XLOOKUP(A1123,'BBG Data'!A:A,'BBG Data'!C:C)</f>
        <v>4113.05</v>
      </c>
      <c r="H1123" s="2">
        <f t="shared" si="106"/>
        <v>13772251700.260368</v>
      </c>
      <c r="I1123" s="21">
        <v>30100334</v>
      </c>
      <c r="J1123" s="2">
        <f>J1122-$J$1*J1122*_xlfn.XLOOKUP(A1123,'BBG Data'!A:A,'BBG Data'!F:F)</f>
        <v>17991466240.590511</v>
      </c>
      <c r="K1123" s="2">
        <f>K1122-K1122*L1123/360*_xlfn.XLOOKUP(A1123,'BBG Data'!A:A,'BBG Data'!J:J)</f>
        <v>3146709473.7956681</v>
      </c>
      <c r="L1123" s="2">
        <v>90</v>
      </c>
      <c r="M1123" s="2">
        <f>M1122-M1122*$M$1*_xlfn.XLOOKUP(A1123,'BBG Data'!A:A,'BBG Data'!F:F)</f>
        <v>6409771068.8142748</v>
      </c>
      <c r="N1123" s="2">
        <f>N1122-N1122*O1123/360*_xlfn.XLOOKUP('Tether Assets'!A1123,'BBG Data'!A:A,'BBG Data'!V:V)</f>
        <v>114869717274.14729</v>
      </c>
      <c r="O1123">
        <v>90</v>
      </c>
      <c r="P1123" s="2">
        <f>P1122-P1122*Q1123/360*_xlfn.XLOOKUP(A1123,'BBG Data'!A:A,'BBG Data'!AI:AI)</f>
        <v>49890387.36984051</v>
      </c>
      <c r="Q1123" s="2">
        <v>270</v>
      </c>
      <c r="R1123" s="21">
        <v>14604086904</v>
      </c>
      <c r="S1123" s="2">
        <f>S1122-S1122*T1123/360*_xlfn.XLOOKUP('Tether Assets'!A1123,'BBG Data'!A:A,'BBG Data'!X:X)</f>
        <v>15047367.315240817</v>
      </c>
      <c r="T1123" s="2">
        <v>90</v>
      </c>
      <c r="U1123" s="21">
        <f t="shared" si="110"/>
        <v>3874458261</v>
      </c>
      <c r="V1123" s="2">
        <f t="shared" si="107"/>
        <v>184339491736.0899</v>
      </c>
      <c r="W1123" s="25">
        <f t="shared" si="108"/>
        <v>9.7762917782105704E-2</v>
      </c>
      <c r="X1123" s="2">
        <f t="shared" si="109"/>
        <v>0.62314220459390657</v>
      </c>
      <c r="Y1123" s="13">
        <f>USDT_FinalReserves!G1122/USDT_FinalReserves!$F1122</f>
        <v>4.2874085943076609E-2</v>
      </c>
      <c r="Z1123" s="2">
        <v>190762584222.61267</v>
      </c>
      <c r="AA1123" s="2">
        <v>182583812791.92899</v>
      </c>
    </row>
    <row r="1124" spans="1:27" s="2" customFormat="1" x14ac:dyDescent="0.3">
      <c r="A1124" s="1">
        <v>45955</v>
      </c>
      <c r="B1124">
        <v>0</v>
      </c>
      <c r="C1124" s="20">
        <v>86335.064917659431</v>
      </c>
      <c r="D1124" s="20">
        <f>_xlfn.XLOOKUP(A1124,'BBG Data'!A:A,'BBG Data'!B:B)</f>
        <v>111459.41</v>
      </c>
      <c r="E1124" s="21">
        <f t="shared" si="105"/>
        <v>9622855398.0340195</v>
      </c>
      <c r="F1124" s="21">
        <v>3348427.9793001222</v>
      </c>
      <c r="G1124">
        <f>_xlfn.XLOOKUP(A1124,'BBG Data'!A:A,'BBG Data'!C:C)</f>
        <v>4113.05</v>
      </c>
      <c r="H1124" s="2">
        <f t="shared" si="106"/>
        <v>13772251700.260368</v>
      </c>
      <c r="I1124" s="21">
        <v>30100334</v>
      </c>
      <c r="J1124" s="2">
        <f>J1123-$J$1*J1123*_xlfn.XLOOKUP(A1124,'BBG Data'!A:A,'BBG Data'!F:F)</f>
        <v>17991466240.590511</v>
      </c>
      <c r="K1124" s="2">
        <f>K1123-K1123*L1124/360*_xlfn.XLOOKUP(A1124,'BBG Data'!A:A,'BBG Data'!J:J)</f>
        <v>3146709473.7956681</v>
      </c>
      <c r="L1124" s="2">
        <v>90</v>
      </c>
      <c r="M1124" s="2">
        <f>M1123-M1123*$M$1*_xlfn.XLOOKUP(A1124,'BBG Data'!A:A,'BBG Data'!F:F)</f>
        <v>6409771068.8142748</v>
      </c>
      <c r="N1124" s="2">
        <f>N1123-N1123*O1124/360*_xlfn.XLOOKUP('Tether Assets'!A1124,'BBG Data'!A:A,'BBG Data'!V:V)</f>
        <v>114869717274.14729</v>
      </c>
      <c r="O1124">
        <v>90</v>
      </c>
      <c r="P1124" s="2">
        <f>P1123-P1123*Q1124/360*_xlfn.XLOOKUP(A1124,'BBG Data'!A:A,'BBG Data'!AI:AI)</f>
        <v>49890387.36984051</v>
      </c>
      <c r="Q1124" s="2">
        <v>270</v>
      </c>
      <c r="R1124" s="21">
        <v>14604086904</v>
      </c>
      <c r="S1124" s="2">
        <f>S1123-S1123*T1124/360*_xlfn.XLOOKUP('Tether Assets'!A1124,'BBG Data'!A:A,'BBG Data'!X:X)</f>
        <v>15047367.315240817</v>
      </c>
      <c r="T1124" s="2">
        <v>90</v>
      </c>
      <c r="U1124" s="21">
        <f t="shared" si="110"/>
        <v>3874458261</v>
      </c>
      <c r="V1124" s="2">
        <f t="shared" si="107"/>
        <v>184386354409.32721</v>
      </c>
      <c r="W1124" s="25">
        <f t="shared" si="108"/>
        <v>9.7738070869299032E-2</v>
      </c>
      <c r="X1124" s="2">
        <f t="shared" si="109"/>
        <v>0.6229838300243361</v>
      </c>
      <c r="Y1124" s="13">
        <f>USDT_FinalReserves!G1123/USDT_FinalReserves!$F1123</f>
        <v>3.813435537368573E-2</v>
      </c>
      <c r="Z1124" s="2">
        <v>190217981548.39676</v>
      </c>
      <c r="AA1124" s="2">
        <v>182964141441.565</v>
      </c>
    </row>
    <row r="1125" spans="1:27" s="2" customFormat="1" x14ac:dyDescent="0.3">
      <c r="A1125" s="1">
        <v>45956</v>
      </c>
      <c r="B1125">
        <v>0</v>
      </c>
      <c r="C1125" s="20">
        <v>86335.064917659431</v>
      </c>
      <c r="D1125" s="20">
        <f>_xlfn.XLOOKUP(A1125,'BBG Data'!A:A,'BBG Data'!B:B)</f>
        <v>113334.01</v>
      </c>
      <c r="E1125" s="21">
        <f t="shared" si="105"/>
        <v>9784699110.7286625</v>
      </c>
      <c r="F1125" s="21">
        <v>3348427.9793001222</v>
      </c>
      <c r="G1125">
        <f>_xlfn.XLOOKUP(A1125,'BBG Data'!A:A,'BBG Data'!C:C)</f>
        <v>4113.05</v>
      </c>
      <c r="H1125" s="2">
        <f t="shared" si="106"/>
        <v>13772251700.260368</v>
      </c>
      <c r="I1125" s="21">
        <v>30100334</v>
      </c>
      <c r="J1125" s="2">
        <f>J1124-$J$1*J1124*_xlfn.XLOOKUP(A1125,'BBG Data'!A:A,'BBG Data'!F:F)</f>
        <v>17991466240.590511</v>
      </c>
      <c r="K1125" s="2">
        <f>K1124-K1124*L1125/360*_xlfn.XLOOKUP(A1125,'BBG Data'!A:A,'BBG Data'!J:J)</f>
        <v>3146709473.7956681</v>
      </c>
      <c r="L1125" s="2">
        <v>90</v>
      </c>
      <c r="M1125" s="2">
        <f>M1124-M1124*$M$1*_xlfn.XLOOKUP(A1125,'BBG Data'!A:A,'BBG Data'!F:F)</f>
        <v>6409771068.8142748</v>
      </c>
      <c r="N1125" s="2">
        <f>N1124-N1124*O1125/360*_xlfn.XLOOKUP('Tether Assets'!A1125,'BBG Data'!A:A,'BBG Data'!V:V)</f>
        <v>114869717274.14729</v>
      </c>
      <c r="O1125">
        <v>90</v>
      </c>
      <c r="P1125" s="2">
        <f>P1124-P1124*Q1125/360*_xlfn.XLOOKUP(A1125,'BBG Data'!A:A,'BBG Data'!AI:AI)</f>
        <v>49890387.36984051</v>
      </c>
      <c r="Q1125" s="2">
        <v>270</v>
      </c>
      <c r="R1125" s="21">
        <v>14604086904</v>
      </c>
      <c r="S1125" s="2">
        <f>S1124-S1124*T1125/360*_xlfn.XLOOKUP('Tether Assets'!A1125,'BBG Data'!A:A,'BBG Data'!X:X)</f>
        <v>15047367.315240817</v>
      </c>
      <c r="T1125" s="2">
        <v>90</v>
      </c>
      <c r="U1125" s="21">
        <f t="shared" si="110"/>
        <v>3874458261</v>
      </c>
      <c r="V1125" s="2">
        <f t="shared" si="107"/>
        <v>184548198122.02185</v>
      </c>
      <c r="W1125" s="25">
        <f t="shared" si="108"/>
        <v>9.7652357259401634E-2</v>
      </c>
      <c r="X1125" s="2">
        <f t="shared" si="109"/>
        <v>0.62243749027663942</v>
      </c>
      <c r="Y1125" s="13">
        <f>USDT_FinalReserves!G1124/USDT_FinalReserves!$F1124</f>
        <v>3.8733574730322198E-2</v>
      </c>
      <c r="Z1125" s="2">
        <v>190327906540.19647</v>
      </c>
      <c r="AA1125" s="2">
        <v>182955826348.95599</v>
      </c>
    </row>
    <row r="1126" spans="1:27" s="2" customFormat="1" x14ac:dyDescent="0.3">
      <c r="A1126" s="1">
        <v>45957</v>
      </c>
      <c r="B1126">
        <v>0</v>
      </c>
      <c r="C1126" s="20">
        <v>86335.064917659431</v>
      </c>
      <c r="D1126" s="20">
        <f>_xlfn.XLOOKUP(A1126,'BBG Data'!A:A,'BBG Data'!B:B)</f>
        <v>114469.62</v>
      </c>
      <c r="E1126" s="21">
        <f t="shared" si="105"/>
        <v>9882742073.7998066</v>
      </c>
      <c r="F1126" s="21">
        <v>3348427.9793001222</v>
      </c>
      <c r="G1126">
        <f>_xlfn.XLOOKUP(A1126,'BBG Data'!A:A,'BBG Data'!C:C)</f>
        <v>3982.21</v>
      </c>
      <c r="H1126" s="2">
        <f t="shared" si="106"/>
        <v>13334143383.44874</v>
      </c>
      <c r="I1126" s="21">
        <v>30100334</v>
      </c>
      <c r="J1126" s="2">
        <f>J1125-$J$1*J1125*_xlfn.XLOOKUP(A1126,'BBG Data'!A:A,'BBG Data'!F:F)</f>
        <v>17989966951.737129</v>
      </c>
      <c r="K1126" s="2">
        <f>K1125-K1125*L1126/360*_xlfn.XLOOKUP(A1126,'BBG Data'!A:A,'BBG Data'!J:J)</f>
        <v>3159791918.4329734</v>
      </c>
      <c r="L1126" s="2">
        <v>90</v>
      </c>
      <c r="M1126" s="2">
        <f>M1125-M1125*$M$1*_xlfn.XLOOKUP(A1126,'BBG Data'!A:A,'BBG Data'!F:F)</f>
        <v>6408702773.6361389</v>
      </c>
      <c r="N1126" s="2">
        <f>N1125-N1125*O1126/360*_xlfn.XLOOKUP('Tether Assets'!A1126,'BBG Data'!A:A,'BBG Data'!V:V)</f>
        <v>115846109870.97754</v>
      </c>
      <c r="O1126">
        <v>90</v>
      </c>
      <c r="P1126" s="2">
        <f>P1125-P1125*Q1126/360*_xlfn.XLOOKUP(A1126,'BBG Data'!A:A,'BBG Data'!AI:AI)</f>
        <v>50040058.531950034</v>
      </c>
      <c r="Q1126" s="2">
        <v>270</v>
      </c>
      <c r="R1126" s="21">
        <v>14604086904</v>
      </c>
      <c r="S1126" s="2">
        <f>S1125-S1125*T1126/360*_xlfn.XLOOKUP('Tether Assets'!A1126,'BBG Data'!A:A,'BBG Data'!X:X)</f>
        <v>15031567.579559814</v>
      </c>
      <c r="T1126" s="2">
        <v>90</v>
      </c>
      <c r="U1126" s="21">
        <f t="shared" si="110"/>
        <v>3874458261</v>
      </c>
      <c r="V1126" s="2">
        <f t="shared" si="107"/>
        <v>185195174097.14383</v>
      </c>
      <c r="W1126" s="25">
        <f t="shared" si="108"/>
        <v>9.7303114800846441E-2</v>
      </c>
      <c r="X1126" s="2">
        <f t="shared" si="109"/>
        <v>0.6255352518538666</v>
      </c>
      <c r="Y1126" s="13">
        <f>USDT_FinalReserves!G1125/USDT_FinalReserves!$F1125</f>
        <v>4.1250944868375682E-2</v>
      </c>
      <c r="Z1126" s="2">
        <v>191073875701.87909</v>
      </c>
      <c r="AA1126" s="2">
        <v>183191897789.51401</v>
      </c>
    </row>
    <row r="1127" spans="1:27" s="2" customFormat="1" x14ac:dyDescent="0.3">
      <c r="A1127" s="1">
        <v>45958</v>
      </c>
      <c r="B1127">
        <v>0</v>
      </c>
      <c r="C1127" s="20">
        <v>86335.064917659431</v>
      </c>
      <c r="D1127" s="20">
        <f>_xlfn.XLOOKUP(A1127,'BBG Data'!A:A,'BBG Data'!B:B)</f>
        <v>112832.31</v>
      </c>
      <c r="E1127" s="21">
        <f t="shared" si="105"/>
        <v>9741384808.6594734</v>
      </c>
      <c r="F1127" s="21">
        <v>3348427.9793001222</v>
      </c>
      <c r="G1127">
        <f>_xlfn.XLOOKUP(A1127,'BBG Data'!A:A,'BBG Data'!C:C)</f>
        <v>3952.14</v>
      </c>
      <c r="H1127" s="2">
        <f t="shared" si="106"/>
        <v>13233456154.111185</v>
      </c>
      <c r="I1127" s="21">
        <v>30100334</v>
      </c>
      <c r="J1127" s="2">
        <f>J1126-$J$1*J1126*_xlfn.XLOOKUP(A1127,'BBG Data'!A:A,'BBG Data'!F:F)</f>
        <v>17987968066.520271</v>
      </c>
      <c r="K1127" s="2">
        <f>K1126-K1126*L1127/360*_xlfn.XLOOKUP(A1127,'BBG Data'!A:A,'BBG Data'!J:J)</f>
        <v>3163291387.9826379</v>
      </c>
      <c r="L1127" s="2">
        <v>90</v>
      </c>
      <c r="M1127" s="2">
        <f>M1126-M1126*$M$1*_xlfn.XLOOKUP(A1127,'BBG Data'!A:A,'BBG Data'!F:F)</f>
        <v>6407278617.46422</v>
      </c>
      <c r="N1127" s="2">
        <f>N1126-N1126*O1127/360*_xlfn.XLOOKUP('Tether Assets'!A1127,'BBG Data'!A:A,'BBG Data'!V:V)</f>
        <v>116280532782.99371</v>
      </c>
      <c r="O1127">
        <v>90</v>
      </c>
      <c r="P1127" s="2">
        <f>P1126-P1126*Q1127/360*_xlfn.XLOOKUP(A1127,'BBG Data'!A:A,'BBG Data'!AI:AI)</f>
        <v>49983763.466101587</v>
      </c>
      <c r="Q1127" s="2">
        <v>270</v>
      </c>
      <c r="R1127" s="21">
        <v>14604086904</v>
      </c>
      <c r="S1127" s="2">
        <f>S1126-S1126*T1127/360*_xlfn.XLOOKUP('Tether Assets'!A1127,'BBG Data'!A:A,'BBG Data'!X:X)</f>
        <v>14978581.303841867</v>
      </c>
      <c r="T1127" s="2">
        <v>90</v>
      </c>
      <c r="U1127" s="21">
        <f t="shared" si="110"/>
        <v>3874458261</v>
      </c>
      <c r="V1127" s="2">
        <f t="shared" si="107"/>
        <v>185387519661.50143</v>
      </c>
      <c r="W1127" s="25">
        <f t="shared" si="108"/>
        <v>9.7191377463916734E-2</v>
      </c>
      <c r="X1127" s="2">
        <f t="shared" si="109"/>
        <v>0.62722956213724645</v>
      </c>
      <c r="Y1127" s="13">
        <f>USDT_FinalReserves!G1126/USDT_FinalReserves!$F1126</f>
        <v>3.888805098093423E-2</v>
      </c>
      <c r="Z1127" s="2">
        <v>190611997621.77322</v>
      </c>
      <c r="AA1127" s="2">
        <v>183199468540.67999</v>
      </c>
    </row>
    <row r="1128" spans="1:27" s="2" customFormat="1" x14ac:dyDescent="0.3">
      <c r="A1128" s="1">
        <v>45959</v>
      </c>
      <c r="B1128">
        <v>0</v>
      </c>
      <c r="C1128" s="20">
        <v>86335.064917659431</v>
      </c>
      <c r="D1128" s="20">
        <f>_xlfn.XLOOKUP(A1128,'BBG Data'!A:A,'BBG Data'!B:B)</f>
        <v>111451.31</v>
      </c>
      <c r="E1128" s="21">
        <f t="shared" si="105"/>
        <v>9622156084.0081863</v>
      </c>
      <c r="F1128" s="21">
        <v>3348427.9793001222</v>
      </c>
      <c r="G1128">
        <f>_xlfn.XLOOKUP(A1128,'BBG Data'!A:A,'BBG Data'!C:C)</f>
        <v>3930.07</v>
      </c>
      <c r="H1128" s="2">
        <f t="shared" si="106"/>
        <v>13159556348.608032</v>
      </c>
      <c r="I1128" s="21">
        <v>30100334</v>
      </c>
      <c r="J1128" s="2">
        <f>J1127-$J$1*J1127*_xlfn.XLOOKUP(A1128,'BBG Data'!A:A,'BBG Data'!F:F)</f>
        <v>17989966729.638775</v>
      </c>
      <c r="K1128" s="2">
        <f>K1127-K1127*L1128/360*_xlfn.XLOOKUP(A1128,'BBG Data'!A:A,'BBG Data'!J:J)</f>
        <v>3161670201.1462965</v>
      </c>
      <c r="L1128" s="2">
        <v>90</v>
      </c>
      <c r="M1128" s="2">
        <f>M1127-M1127*$M$1*_xlfn.XLOOKUP(A1128,'BBG Data'!A:A,'BBG Data'!F:F)</f>
        <v>6408702457.1569901</v>
      </c>
      <c r="N1128" s="2">
        <f>N1127-N1127*O1128/360*_xlfn.XLOOKUP('Tether Assets'!A1128,'BBG Data'!A:A,'BBG Data'!V:V)</f>
        <v>114071202660.11684</v>
      </c>
      <c r="O1128">
        <v>90</v>
      </c>
      <c r="P1128" s="2">
        <f>P1127-P1127*Q1128/360*_xlfn.XLOOKUP(A1128,'BBG Data'!A:A,'BBG Data'!AI:AI)</f>
        <v>46778554.633837819</v>
      </c>
      <c r="Q1128" s="2">
        <v>270</v>
      </c>
      <c r="R1128" s="21">
        <v>14604086904</v>
      </c>
      <c r="S1128" s="2">
        <f>S1127-S1127*T1128/360*_xlfn.XLOOKUP('Tether Assets'!A1128,'BBG Data'!A:A,'BBG Data'!X:X)</f>
        <v>14772625.810914041</v>
      </c>
      <c r="T1128" s="2">
        <v>90</v>
      </c>
      <c r="U1128" s="21">
        <f t="shared" si="110"/>
        <v>3874458261</v>
      </c>
      <c r="V1128" s="2">
        <f t="shared" si="107"/>
        <v>182983451160.11984</v>
      </c>
      <c r="W1128" s="25">
        <f t="shared" si="108"/>
        <v>9.847921737944651E-2</v>
      </c>
      <c r="X1128" s="2">
        <f t="shared" si="109"/>
        <v>0.62339627948266607</v>
      </c>
      <c r="Y1128" s="13">
        <f>USDT_FinalReserves!G1127/USDT_FinalReserves!$F1127</f>
        <v>2.5249459235903951E-2</v>
      </c>
      <c r="Z1128" s="2">
        <v>188035673461.83331</v>
      </c>
      <c r="AA1128" s="2">
        <v>183287874389.86301</v>
      </c>
    </row>
    <row r="1129" spans="1:27" s="2" customFormat="1" x14ac:dyDescent="0.3">
      <c r="A1129" s="1">
        <v>45960</v>
      </c>
      <c r="B1129">
        <v>0</v>
      </c>
      <c r="C1129" s="20">
        <v>86335.064917659431</v>
      </c>
      <c r="D1129" s="20">
        <f>_xlfn.XLOOKUP(A1129,'BBG Data'!A:A,'BBG Data'!B:B)</f>
        <v>107508.72</v>
      </c>
      <c r="E1129" s="21">
        <f t="shared" si="105"/>
        <v>9281772320.4144707</v>
      </c>
      <c r="F1129" s="21">
        <v>3348427.9793001222</v>
      </c>
      <c r="G1129">
        <f>_xlfn.XLOOKUP(A1129,'BBG Data'!A:A,'BBG Data'!C:C)</f>
        <v>4024.54</v>
      </c>
      <c r="H1129" s="2">
        <f t="shared" si="106"/>
        <v>13475882339.812513</v>
      </c>
      <c r="I1129" s="21">
        <v>30100334</v>
      </c>
      <c r="J1129" s="2">
        <f>J1128-$J$1*J1128*_xlfn.XLOOKUP(A1129,'BBG Data'!A:A,'BBG Data'!F:F)</f>
        <v>18001460319.49382</v>
      </c>
      <c r="K1129" s="2">
        <f>K1128-K1128*L1129/360*_xlfn.XLOOKUP(A1129,'BBG Data'!A:A,'BBG Data'!J:J)</f>
        <v>3151039085.0949421</v>
      </c>
      <c r="L1129" s="2">
        <v>90</v>
      </c>
      <c r="M1129" s="2">
        <f>M1128-M1128*$M$1*_xlfn.XLOOKUP(A1129,'BBG Data'!A:A,'BBG Data'!F:F)</f>
        <v>6416891354.7411346</v>
      </c>
      <c r="N1129" s="2">
        <f>N1128-N1128*O1129/360*_xlfn.XLOOKUP('Tether Assets'!A1129,'BBG Data'!A:A,'BBG Data'!V:V)</f>
        <v>115097843484.05789</v>
      </c>
      <c r="O1129">
        <v>90</v>
      </c>
      <c r="P1129" s="2">
        <f>P1128-P1128*Q1129/360*_xlfn.XLOOKUP(A1129,'BBG Data'!A:A,'BBG Data'!AI:AI)</f>
        <v>47024142.045665473</v>
      </c>
      <c r="Q1129" s="2">
        <v>270</v>
      </c>
      <c r="R1129" s="21">
        <v>14604086904</v>
      </c>
      <c r="S1129" s="2">
        <f>S1128-S1128*T1129/360*_xlfn.XLOOKUP('Tether Assets'!A1129,'BBG Data'!A:A,'BBG Data'!X:X)</f>
        <v>14709842.151217656</v>
      </c>
      <c r="T1129" s="2">
        <v>90</v>
      </c>
      <c r="U1129" s="21">
        <f t="shared" si="110"/>
        <v>3874458261</v>
      </c>
      <c r="V1129" s="2">
        <f t="shared" si="107"/>
        <v>183995268386.81161</v>
      </c>
      <c r="W1129" s="25">
        <f t="shared" si="108"/>
        <v>9.8000132348981014E-2</v>
      </c>
      <c r="X1129" s="2">
        <f t="shared" si="109"/>
        <v>0.62554784420917131</v>
      </c>
      <c r="Y1129" s="13">
        <f>USDT_FinalReserves!G1128/USDT_FinalReserves!$F1128</f>
        <v>4.3180616766261795E-2</v>
      </c>
      <c r="Z1129" s="2">
        <v>191666812408.56421</v>
      </c>
      <c r="AA1129" s="2">
        <v>183390521235.13901</v>
      </c>
    </row>
    <row r="1130" spans="1:27" s="2" customFormat="1" x14ac:dyDescent="0.3">
      <c r="A1130" s="1">
        <v>45961</v>
      </c>
      <c r="B1130">
        <v>0</v>
      </c>
      <c r="C1130" s="20">
        <v>86335.064917659431</v>
      </c>
      <c r="D1130" s="20">
        <f>_xlfn.XLOOKUP(A1130,'BBG Data'!A:A,'BBG Data'!B:B)</f>
        <v>109428.01</v>
      </c>
      <c r="E1130" s="21">
        <f t="shared" si="105"/>
        <v>9447474347.160284</v>
      </c>
      <c r="F1130" s="21">
        <v>3348427.9793001222</v>
      </c>
      <c r="G1130">
        <f>_xlfn.XLOOKUP(A1130,'BBG Data'!A:A,'BBG Data'!C:C)</f>
        <v>4002.92</v>
      </c>
      <c r="H1130" s="2">
        <f t="shared" si="106"/>
        <v>13403489326.900045</v>
      </c>
      <c r="I1130" s="21">
        <v>30100334</v>
      </c>
      <c r="J1130" s="2">
        <f>J1129-$J$1*J1129*_xlfn.XLOOKUP(A1130,'BBG Data'!A:A,'BBG Data'!F:F)</f>
        <v>17992459589.334072</v>
      </c>
      <c r="K1130" s="2">
        <f>K1129-K1129*L1130/360*_xlfn.XLOOKUP(A1130,'BBG Data'!A:A,'BBG Data'!J:J)</f>
        <v>3123120878.8010011</v>
      </c>
      <c r="L1130" s="2">
        <v>90</v>
      </c>
      <c r="M1130" s="2">
        <f>M1129-M1129*$M$1*_xlfn.XLOOKUP(A1130,'BBG Data'!A:A,'BBG Data'!F:F)</f>
        <v>6410474463.3863935</v>
      </c>
      <c r="N1130" s="2">
        <f>N1129-N1129*O1130/360*_xlfn.XLOOKUP('Tether Assets'!A1130,'BBG Data'!A:A,'BBG Data'!V:V)</f>
        <v>115874753927.57529</v>
      </c>
      <c r="O1130">
        <v>90</v>
      </c>
      <c r="P1130" s="2">
        <f>P1129-P1129*Q1130/360*_xlfn.XLOOKUP(A1130,'BBG Data'!A:A,'BBG Data'!AI:AI)</f>
        <v>47024142.045665473</v>
      </c>
      <c r="Q1130" s="2">
        <v>270</v>
      </c>
      <c r="R1130" s="21">
        <v>14604086904</v>
      </c>
      <c r="S1130" s="2">
        <f>S1129-S1129*T1130/360*_xlfn.XLOOKUP('Tether Assets'!A1130,'BBG Data'!A:A,'BBG Data'!X:X)</f>
        <v>14749558.725025943</v>
      </c>
      <c r="T1130" s="2">
        <v>90</v>
      </c>
      <c r="U1130" s="21">
        <f t="shared" si="110"/>
        <v>3874458261</v>
      </c>
      <c r="V1130" s="2">
        <f t="shared" si="107"/>
        <v>184822191732.92776</v>
      </c>
      <c r="W1130" s="25">
        <f t="shared" si="108"/>
        <v>9.7512965052254541E-2</v>
      </c>
      <c r="X1130" s="2">
        <f t="shared" si="109"/>
        <v>0.62695260153075627</v>
      </c>
      <c r="Y1130" s="13">
        <f>USDT_FinalReserves!G1129/USDT_FinalReserves!$F1129</f>
        <v>4.2194461609358899E-2</v>
      </c>
      <c r="Z1130" s="2">
        <v>191444091479.62149</v>
      </c>
      <c r="AA1130" s="2">
        <v>183366211111.34601</v>
      </c>
    </row>
    <row r="1131" spans="1:27" s="2" customFormat="1" x14ac:dyDescent="0.3">
      <c r="A1131" s="1">
        <v>45962</v>
      </c>
      <c r="B1131">
        <v>0</v>
      </c>
      <c r="C1131" s="20">
        <v>86335.064917659431</v>
      </c>
      <c r="D1131" s="20">
        <f>_xlfn.XLOOKUP(A1131,'BBG Data'!A:A,'BBG Data'!B:B)</f>
        <v>110377.51</v>
      </c>
      <c r="E1131" s="21">
        <f t="shared" si="105"/>
        <v>9529449491.2996025</v>
      </c>
      <c r="F1131" s="21">
        <v>3348427.9793001222</v>
      </c>
      <c r="G1131">
        <f>_xlfn.XLOOKUP(A1131,'BBG Data'!A:A,'BBG Data'!C:C)</f>
        <v>4002.92</v>
      </c>
      <c r="H1131" s="2">
        <f t="shared" si="106"/>
        <v>13403489326.900045</v>
      </c>
      <c r="I1131" s="21">
        <v>30100334</v>
      </c>
      <c r="J1131" s="2">
        <f>J1130-$J$1*J1130*_xlfn.XLOOKUP(A1131,'BBG Data'!A:A,'BBG Data'!F:F)</f>
        <v>17992459589.334072</v>
      </c>
      <c r="K1131" s="2">
        <f>K1130-K1130*L1131/360*_xlfn.XLOOKUP(A1131,'BBG Data'!A:A,'BBG Data'!J:J)</f>
        <v>3123120878.8010011</v>
      </c>
      <c r="L1131" s="2">
        <v>90</v>
      </c>
      <c r="M1131" s="2">
        <f>M1130-M1130*$M$1*_xlfn.XLOOKUP(A1131,'BBG Data'!A:A,'BBG Data'!F:F)</f>
        <v>6410474463.3863935</v>
      </c>
      <c r="N1131" s="2">
        <f>N1130-N1130*O1131/360*_xlfn.XLOOKUP('Tether Assets'!A1131,'BBG Data'!A:A,'BBG Data'!V:V)</f>
        <v>115874753927.57529</v>
      </c>
      <c r="O1131">
        <v>90</v>
      </c>
      <c r="P1131" s="2">
        <f>P1130-P1130*Q1131/360*_xlfn.XLOOKUP(A1131,'BBG Data'!A:A,'BBG Data'!AI:AI)</f>
        <v>47024142.045665473</v>
      </c>
      <c r="Q1131" s="2">
        <v>270</v>
      </c>
      <c r="R1131" s="21">
        <v>14604086904</v>
      </c>
      <c r="S1131" s="2">
        <f>S1130-S1130*T1131/360*_xlfn.XLOOKUP('Tether Assets'!A1131,'BBG Data'!A:A,'BBG Data'!X:X)</f>
        <v>14749558.725025943</v>
      </c>
      <c r="T1131" s="2">
        <v>90</v>
      </c>
      <c r="U1131" s="21">
        <f t="shared" si="110"/>
        <v>3874458261</v>
      </c>
      <c r="V1131" s="2">
        <f t="shared" si="107"/>
        <v>184904166877.06708</v>
      </c>
      <c r="W1131" s="25">
        <f t="shared" si="108"/>
        <v>9.7469733796298447E-2</v>
      </c>
      <c r="X1131" s="2">
        <f t="shared" si="109"/>
        <v>0.62667464927718064</v>
      </c>
      <c r="Y1131" s="13">
        <f>USDT_FinalReserves!G1130/USDT_FinalReserves!$F1130</f>
        <v>3.831637099756019E-2</v>
      </c>
      <c r="Z1131" s="2">
        <v>190661009985.95123</v>
      </c>
      <c r="AA1131" s="2">
        <v>183355571992.56</v>
      </c>
    </row>
    <row r="1132" spans="1:27" s="2" customFormat="1" x14ac:dyDescent="0.3">
      <c r="A1132" s="1">
        <v>45963</v>
      </c>
      <c r="B1132">
        <v>0</v>
      </c>
      <c r="C1132" s="20">
        <v>86335.064917659431</v>
      </c>
      <c r="D1132" s="20">
        <f>_xlfn.XLOOKUP(A1132,'BBG Data'!A:A,'BBG Data'!B:B)</f>
        <v>109992.01</v>
      </c>
      <c r="E1132" s="21">
        <f t="shared" si="105"/>
        <v>9496167323.7738457</v>
      </c>
      <c r="F1132" s="21">
        <v>3348427.9793001222</v>
      </c>
      <c r="G1132">
        <f>_xlfn.XLOOKUP(A1132,'BBG Data'!A:A,'BBG Data'!C:C)</f>
        <v>4002.92</v>
      </c>
      <c r="H1132" s="2">
        <f t="shared" si="106"/>
        <v>13403489326.900045</v>
      </c>
      <c r="I1132" s="21">
        <v>30100334</v>
      </c>
      <c r="J1132" s="2">
        <f>J1131-$J$1*J1131*_xlfn.XLOOKUP(A1132,'BBG Data'!A:A,'BBG Data'!F:F)</f>
        <v>17992459589.334072</v>
      </c>
      <c r="K1132" s="2">
        <f>K1131-K1131*L1132/360*_xlfn.XLOOKUP(A1132,'BBG Data'!A:A,'BBG Data'!J:J)</f>
        <v>3123120878.8010011</v>
      </c>
      <c r="L1132" s="2">
        <v>90</v>
      </c>
      <c r="M1132" s="2">
        <f>M1131-M1131*$M$1*_xlfn.XLOOKUP(A1132,'BBG Data'!A:A,'BBG Data'!F:F)</f>
        <v>6410474463.3863935</v>
      </c>
      <c r="N1132" s="2">
        <f>N1131-N1131*O1132/360*_xlfn.XLOOKUP('Tether Assets'!A1132,'BBG Data'!A:A,'BBG Data'!V:V)</f>
        <v>115874753927.57529</v>
      </c>
      <c r="O1132">
        <v>90</v>
      </c>
      <c r="P1132" s="2">
        <f>P1131-P1131*Q1132/360*_xlfn.XLOOKUP(A1132,'BBG Data'!A:A,'BBG Data'!AI:AI)</f>
        <v>47024142.045665473</v>
      </c>
      <c r="Q1132" s="2">
        <v>270</v>
      </c>
      <c r="R1132" s="21">
        <v>14604086904</v>
      </c>
      <c r="S1132" s="2">
        <f>S1131-S1131*T1132/360*_xlfn.XLOOKUP('Tether Assets'!A1132,'BBG Data'!A:A,'BBG Data'!X:X)</f>
        <v>14749558.725025943</v>
      </c>
      <c r="T1132" s="2">
        <v>90</v>
      </c>
      <c r="U1132" s="21">
        <f t="shared" si="110"/>
        <v>3874458261</v>
      </c>
      <c r="V1132" s="2">
        <f t="shared" si="107"/>
        <v>184870884709.54132</v>
      </c>
      <c r="W1132" s="25">
        <f t="shared" si="108"/>
        <v>9.7487281199795731E-2</v>
      </c>
      <c r="X1132" s="2">
        <f t="shared" si="109"/>
        <v>0.62678746904701166</v>
      </c>
      <c r="Y1132" s="13">
        <f>USDT_FinalReserves!G1131/USDT_FinalReserves!$F1131</f>
        <v>3.7716622499325607E-2</v>
      </c>
      <c r="Z1132" s="2">
        <v>190624126315.59921</v>
      </c>
      <c r="AA1132" s="2">
        <v>183434428104.09</v>
      </c>
    </row>
    <row r="1133" spans="1:27" s="2" customFormat="1" x14ac:dyDescent="0.3">
      <c r="A1133" s="1">
        <v>45964</v>
      </c>
      <c r="B1133">
        <v>0</v>
      </c>
      <c r="C1133" s="20">
        <v>86335.064917659431</v>
      </c>
      <c r="D1133" s="20">
        <f>_xlfn.XLOOKUP(A1133,'BBG Data'!A:A,'BBG Data'!B:B)</f>
        <v>106866.61</v>
      </c>
      <c r="E1133" s="21">
        <f t="shared" si="105"/>
        <v>9226335711.8801918</v>
      </c>
      <c r="F1133" s="21">
        <v>3348427.9793001222</v>
      </c>
      <c r="G1133">
        <f>_xlfn.XLOOKUP(A1133,'BBG Data'!A:A,'BBG Data'!C:C)</f>
        <v>4001.42</v>
      </c>
      <c r="H1133" s="2">
        <f t="shared" si="106"/>
        <v>13398466684.931095</v>
      </c>
      <c r="I1133" s="21">
        <v>30100334</v>
      </c>
      <c r="J1133" s="2">
        <f>J1132-$J$1*J1132*_xlfn.XLOOKUP(A1133,'BBG Data'!A:A,'BBG Data'!F:F)</f>
        <v>17996957704.231407</v>
      </c>
      <c r="K1133" s="2">
        <f>K1132-K1132*L1133/360*_xlfn.XLOOKUP(A1133,'BBG Data'!A:A,'BBG Data'!J:J)</f>
        <v>3114282446.713994</v>
      </c>
      <c r="L1133" s="2">
        <v>90</v>
      </c>
      <c r="M1133" s="2">
        <f>M1132-M1132*$M$1*_xlfn.XLOOKUP(A1133,'BBG Data'!A:A,'BBG Data'!F:F)</f>
        <v>6413679700.6180868</v>
      </c>
      <c r="N1133" s="2">
        <f>N1132-N1132*O1133/360*_xlfn.XLOOKUP('Tether Assets'!A1133,'BBG Data'!A:A,'BBG Data'!V:V)</f>
        <v>114397350814.9987</v>
      </c>
      <c r="O1133">
        <v>90</v>
      </c>
      <c r="P1133" s="2">
        <f>P1132-P1132*Q1133/360*_xlfn.XLOOKUP(A1133,'BBG Data'!A:A,'BBG Data'!AI:AI)</f>
        <v>46830167.459727086</v>
      </c>
      <c r="Q1133" s="2">
        <v>270</v>
      </c>
      <c r="R1133" s="21">
        <v>14604086904</v>
      </c>
      <c r="S1133" s="2">
        <f>S1132-S1132*T1133/360*_xlfn.XLOOKUP('Tether Assets'!A1133,'BBG Data'!A:A,'BBG Data'!X:X)</f>
        <v>14765783.239623472</v>
      </c>
      <c r="T1133" s="2">
        <v>90</v>
      </c>
      <c r="U1133" s="21">
        <f t="shared" si="110"/>
        <v>3874458261</v>
      </c>
      <c r="V1133" s="2">
        <f t="shared" si="107"/>
        <v>183117314513.07281</v>
      </c>
      <c r="W1133" s="25">
        <f t="shared" si="108"/>
        <v>9.8445404172549988E-2</v>
      </c>
      <c r="X1133" s="2">
        <f t="shared" si="109"/>
        <v>0.62472164972052291</v>
      </c>
      <c r="Y1133" s="13">
        <f>USDT_FinalReserves!G1132/USDT_FinalReserves!$F1132</f>
        <v>2.8676459673086026E-2</v>
      </c>
      <c r="Z1133" s="2">
        <v>188873221853.56973</v>
      </c>
      <c r="AA1133" s="2">
        <v>183457006523.76001</v>
      </c>
    </row>
    <row r="1134" spans="1:27" s="2" customFormat="1" x14ac:dyDescent="0.3">
      <c r="A1134" s="1">
        <v>45965</v>
      </c>
      <c r="B1134">
        <v>0</v>
      </c>
      <c r="C1134" s="20">
        <v>86335.064917659431</v>
      </c>
      <c r="D1134" s="20">
        <f>_xlfn.XLOOKUP(A1134,'BBG Data'!A:A,'BBG Data'!B:B)</f>
        <v>100265.51</v>
      </c>
      <c r="E1134" s="21">
        <f t="shared" si="105"/>
        <v>8656429314.8522301</v>
      </c>
      <c r="F1134" s="21">
        <v>3348427.9793001222</v>
      </c>
      <c r="G1134">
        <f>_xlfn.XLOOKUP(A1134,'BBG Data'!A:A,'BBG Data'!C:C)</f>
        <v>3932.09</v>
      </c>
      <c r="H1134" s="2">
        <f t="shared" si="106"/>
        <v>13166320173.126219</v>
      </c>
      <c r="I1134" s="21">
        <v>30100334</v>
      </c>
      <c r="J1134" s="2">
        <f>J1133-$J$1*J1133*_xlfn.XLOOKUP(A1134,'BBG Data'!A:A,'BBG Data'!F:F)</f>
        <v>18003456605.624603</v>
      </c>
      <c r="K1134" s="2">
        <f>K1133-K1133*L1134/360*_xlfn.XLOOKUP(A1134,'BBG Data'!A:A,'BBG Data'!J:J)</f>
        <v>3125166863.8652592</v>
      </c>
      <c r="L1134" s="2">
        <v>90</v>
      </c>
      <c r="M1134" s="2">
        <f>M1133-M1133*$M$1*_xlfn.XLOOKUP(A1134,'BBG Data'!A:A,'BBG Data'!F:F)</f>
        <v>6418311802.6240883</v>
      </c>
      <c r="N1134" s="2">
        <f>N1133-N1133*O1134/360*_xlfn.XLOOKUP('Tether Assets'!A1134,'BBG Data'!A:A,'BBG Data'!V:V)</f>
        <v>114168556113.3687</v>
      </c>
      <c r="O1134">
        <v>90</v>
      </c>
      <c r="P1134" s="2">
        <f>P1133-P1133*Q1134/360*_xlfn.XLOOKUP(A1134,'BBG Data'!A:A,'BBG Data'!AI:AI)</f>
        <v>47620426.535609983</v>
      </c>
      <c r="Q1134" s="2">
        <v>270</v>
      </c>
      <c r="R1134" s="21">
        <v>14604086904</v>
      </c>
      <c r="S1134" s="2">
        <f>S1133-S1133*T1134/360*_xlfn.XLOOKUP('Tether Assets'!A1134,'BBG Data'!A:A,'BBG Data'!X:X)</f>
        <v>14787562.769901915</v>
      </c>
      <c r="T1134" s="2">
        <v>90</v>
      </c>
      <c r="U1134" s="21">
        <f t="shared" si="110"/>
        <v>3874458261</v>
      </c>
      <c r="V1134" s="2">
        <f t="shared" si="107"/>
        <v>182109294361.76663</v>
      </c>
      <c r="W1134" s="25">
        <f t="shared" si="108"/>
        <v>9.902601074166098E-2</v>
      </c>
      <c r="X1134" s="2">
        <f t="shared" si="109"/>
        <v>0.62692327985505658</v>
      </c>
      <c r="Y1134" s="13">
        <f>USDT_FinalReserves!G1133/USDT_FinalReserves!$F1133</f>
        <v>3.2564311852134577E-2</v>
      </c>
      <c r="Z1134" s="2">
        <v>189612238605.81097</v>
      </c>
      <c r="AA1134" s="2">
        <v>183437646536.87</v>
      </c>
    </row>
    <row r="1135" spans="1:27" s="2" customFormat="1" x14ac:dyDescent="0.3">
      <c r="A1135" s="1">
        <v>45966</v>
      </c>
      <c r="B1135">
        <v>0</v>
      </c>
      <c r="C1135" s="20">
        <v>86335.064917659431</v>
      </c>
      <c r="D1135" s="20">
        <f>_xlfn.XLOOKUP(A1135,'BBG Data'!A:A,'BBG Data'!B:B)</f>
        <v>103659.22</v>
      </c>
      <c r="E1135" s="21">
        <f t="shared" si="105"/>
        <v>8949425488.0139408</v>
      </c>
      <c r="F1135" s="21">
        <v>3348427.9793001222</v>
      </c>
      <c r="G1135">
        <f>_xlfn.XLOOKUP(A1135,'BBG Data'!A:A,'BBG Data'!C:C)</f>
        <v>3979.57</v>
      </c>
      <c r="H1135" s="2">
        <f t="shared" si="106"/>
        <v>13325303533.583387</v>
      </c>
      <c r="I1135" s="21">
        <v>30100334</v>
      </c>
      <c r="J1135" s="2">
        <f>J1134-$J$1*J1134*_xlfn.XLOOKUP(A1135,'BBG Data'!A:A,'BBG Data'!F:F)</f>
        <v>18007957469.776009</v>
      </c>
      <c r="K1135" s="2">
        <f>K1134-K1134*L1135/360*_xlfn.XLOOKUP(A1135,'BBG Data'!A:A,'BBG Data'!J:J)</f>
        <v>3138487887.6224852</v>
      </c>
      <c r="L1135" s="2">
        <v>90</v>
      </c>
      <c r="M1135" s="2">
        <f>M1134-M1134*$M$1*_xlfn.XLOOKUP(A1135,'BBG Data'!A:A,'BBG Data'!F:F)</f>
        <v>6421520958.5254002</v>
      </c>
      <c r="N1135" s="2">
        <f>N1134-N1134*O1135/360*_xlfn.XLOOKUP('Tether Assets'!A1135,'BBG Data'!A:A,'BBG Data'!V:V)</f>
        <v>113911676862.11362</v>
      </c>
      <c r="O1135">
        <v>90</v>
      </c>
      <c r="P1135" s="2">
        <f>P1134-P1134*Q1135/360*_xlfn.XLOOKUP(A1135,'BBG Data'!A:A,'BBG Data'!AI:AI)</f>
        <v>46638255.238313034</v>
      </c>
      <c r="Q1135" s="2">
        <v>270</v>
      </c>
      <c r="R1135" s="21">
        <v>14604086904</v>
      </c>
      <c r="S1135" s="2">
        <f>S1134-S1134*T1135/360*_xlfn.XLOOKUP('Tether Assets'!A1135,'BBG Data'!A:A,'BBG Data'!X:X)</f>
        <v>14743200.08159221</v>
      </c>
      <c r="T1135" s="2">
        <v>90</v>
      </c>
      <c r="U1135" s="21">
        <f t="shared" si="110"/>
        <v>3874458261</v>
      </c>
      <c r="V1135" s="2">
        <f t="shared" si="107"/>
        <v>182324399153.95474</v>
      </c>
      <c r="W1135" s="25">
        <f t="shared" si="108"/>
        <v>9.893386670943953E-2</v>
      </c>
      <c r="X1135" s="2">
        <f t="shared" si="109"/>
        <v>0.62477472785157284</v>
      </c>
      <c r="Y1135" s="13">
        <f>USDT_FinalReserves!G1134/USDT_FinalReserves!$F1134</f>
        <v>3.9024919959318505E-2</v>
      </c>
      <c r="Z1135" s="2">
        <v>190869494603.10785</v>
      </c>
      <c r="AA1135" s="2">
        <v>183420827853.54599</v>
      </c>
    </row>
    <row r="1136" spans="1:27" s="2" customFormat="1" x14ac:dyDescent="0.3">
      <c r="A1136" s="1">
        <v>45967</v>
      </c>
      <c r="B1136">
        <v>0</v>
      </c>
      <c r="C1136" s="20">
        <v>86335.064917659431</v>
      </c>
      <c r="D1136" s="20">
        <f>_xlfn.XLOOKUP(A1136,'BBG Data'!A:A,'BBG Data'!B:B)</f>
        <v>101080.61</v>
      </c>
      <c r="E1136" s="21">
        <f t="shared" si="105"/>
        <v>8726801026.2666149</v>
      </c>
      <c r="F1136" s="21">
        <v>3348427.9793001222</v>
      </c>
      <c r="G1136">
        <f>_xlfn.XLOOKUP(A1136,'BBG Data'!A:A,'BBG Data'!C:C)</f>
        <v>3977.21</v>
      </c>
      <c r="H1136" s="2">
        <f t="shared" si="106"/>
        <v>13317401243.552238</v>
      </c>
      <c r="I1136" s="21">
        <v>30100334</v>
      </c>
      <c r="J1136" s="2">
        <f>J1135-$J$1*J1135*_xlfn.XLOOKUP(A1136,'BBG Data'!A:A,'BBG Data'!F:F)</f>
        <v>18007457248.73518</v>
      </c>
      <c r="K1136" s="2">
        <f>K1135-K1135*L1136/360*_xlfn.XLOOKUP(A1136,'BBG Data'!A:A,'BBG Data'!J:J)</f>
        <v>3142104994.9129701</v>
      </c>
      <c r="L1136" s="2">
        <v>90</v>
      </c>
      <c r="M1136" s="2">
        <f>M1135-M1135*$M$1*_xlfn.XLOOKUP(A1136,'BBG Data'!A:A,'BBG Data'!F:F)</f>
        <v>6421164207.3610373</v>
      </c>
      <c r="N1136" s="2">
        <f>N1135-N1135*O1136/360*_xlfn.XLOOKUP('Tether Assets'!A1136,'BBG Data'!A:A,'BBG Data'!V:V)</f>
        <v>114822970277.01053</v>
      </c>
      <c r="O1136">
        <v>90</v>
      </c>
      <c r="P1136" s="2">
        <f>P1135-P1135*Q1136/360*_xlfn.XLOOKUP(A1136,'BBG Data'!A:A,'BBG Data'!AI:AI)</f>
        <v>48352211.118321054</v>
      </c>
      <c r="Q1136" s="2">
        <v>270</v>
      </c>
      <c r="R1136" s="21">
        <v>14604086904</v>
      </c>
      <c r="S1136" s="2">
        <f>S1135-S1135*T1136/360*_xlfn.XLOOKUP('Tether Assets'!A1136,'BBG Data'!A:A,'BBG Data'!X:X)</f>
        <v>14956607.902773255</v>
      </c>
      <c r="T1136" s="2">
        <v>90</v>
      </c>
      <c r="U1136" s="21">
        <f t="shared" si="110"/>
        <v>3874458261</v>
      </c>
      <c r="V1136" s="2">
        <f t="shared" si="107"/>
        <v>183009853315.85962</v>
      </c>
      <c r="W1136" s="25">
        <f t="shared" si="108"/>
        <v>9.856058160761362E-2</v>
      </c>
      <c r="X1136" s="2">
        <f t="shared" si="109"/>
        <v>0.62741414299062759</v>
      </c>
      <c r="Y1136" s="13">
        <f>USDT_FinalReserves!G1135/USDT_FinalReserves!$F1135</f>
        <v>4.1493365520244192E-2</v>
      </c>
      <c r="Z1136" s="2">
        <v>191415837637.42227</v>
      </c>
      <c r="AA1136" s="2">
        <v>183473350319.96899</v>
      </c>
    </row>
    <row r="1137" spans="1:27" s="2" customFormat="1" x14ac:dyDescent="0.3">
      <c r="A1137" s="1">
        <v>45968</v>
      </c>
      <c r="B1137">
        <v>0</v>
      </c>
      <c r="C1137" s="20">
        <v>86335.064917659431</v>
      </c>
      <c r="D1137" s="20">
        <f>_xlfn.XLOOKUP(A1137,'BBG Data'!A:A,'BBG Data'!B:B)</f>
        <v>103837.91</v>
      </c>
      <c r="E1137" s="21">
        <f t="shared" si="105"/>
        <v>8964852700.7640781</v>
      </c>
      <c r="F1137" s="21">
        <v>3348427.9793001222</v>
      </c>
      <c r="G1137">
        <f>_xlfn.XLOOKUP(A1137,'BBG Data'!A:A,'BBG Data'!C:C)</f>
        <v>4001.26</v>
      </c>
      <c r="H1137" s="2">
        <f t="shared" si="106"/>
        <v>13397930936.454409</v>
      </c>
      <c r="I1137" s="21">
        <v>30100334</v>
      </c>
      <c r="J1137" s="2">
        <f>J1136-$J$1*J1136*_xlfn.XLOOKUP(A1137,'BBG Data'!A:A,'BBG Data'!F:F)</f>
        <v>18006957041.589382</v>
      </c>
      <c r="K1137" s="2">
        <f>K1136-K1136*L1137/360*_xlfn.XLOOKUP(A1137,'BBG Data'!A:A,'BBG Data'!J:J)</f>
        <v>3158978098.7356524</v>
      </c>
      <c r="L1137" s="2">
        <v>90</v>
      </c>
      <c r="M1137" s="2">
        <f>M1136-M1136*$M$1*_xlfn.XLOOKUP(A1137,'BBG Data'!A:A,'BBG Data'!F:F)</f>
        <v>6420807476.0161839</v>
      </c>
      <c r="N1137" s="2">
        <f>N1136-N1136*O1137/360*_xlfn.XLOOKUP('Tether Assets'!A1137,'BBG Data'!A:A,'BBG Data'!V:V)</f>
        <v>114851676019.57977</v>
      </c>
      <c r="O1137">
        <v>90</v>
      </c>
      <c r="P1137" s="2">
        <f>P1136-P1136*Q1137/360*_xlfn.XLOOKUP(A1137,'BBG Data'!A:A,'BBG Data'!AI:AI)</f>
        <v>48515399.830845378</v>
      </c>
      <c r="Q1137" s="2">
        <v>270</v>
      </c>
      <c r="R1137" s="21">
        <v>14604086904</v>
      </c>
      <c r="S1137" s="2">
        <f>S1136-S1136*T1137/360*_xlfn.XLOOKUP('Tether Assets'!A1137,'BBG Data'!A:A,'BBG Data'!X:X)</f>
        <v>14918468.552621184</v>
      </c>
      <c r="T1137" s="2">
        <v>90</v>
      </c>
      <c r="U1137" s="21">
        <f t="shared" si="110"/>
        <v>3874458261</v>
      </c>
      <c r="V1137" s="2">
        <f t="shared" si="107"/>
        <v>183373281640.52295</v>
      </c>
      <c r="W1137" s="25">
        <f t="shared" si="108"/>
        <v>9.8362516143155734E-2</v>
      </c>
      <c r="X1137" s="2">
        <f t="shared" si="109"/>
        <v>0.62632721076961495</v>
      </c>
      <c r="Y1137" s="13">
        <f>USDT_FinalReserves!G1136/USDT_FinalReserves!$F1136</f>
        <v>3.9796640911401178E-2</v>
      </c>
      <c r="Z1137" s="2">
        <v>190973638362.51166</v>
      </c>
      <c r="AA1137" s="2">
        <v>183373529053.05499</v>
      </c>
    </row>
    <row r="1138" spans="1:27" s="2" customFormat="1" x14ac:dyDescent="0.3">
      <c r="A1138" s="1">
        <v>45969</v>
      </c>
      <c r="B1138">
        <v>0</v>
      </c>
      <c r="C1138" s="20">
        <v>86335.064917659431</v>
      </c>
      <c r="D1138" s="20">
        <f>_xlfn.XLOOKUP(A1138,'BBG Data'!A:A,'BBG Data'!B:B)</f>
        <v>102254.51</v>
      </c>
      <c r="E1138" s="21">
        <f t="shared" si="105"/>
        <v>8828149758.9734554</v>
      </c>
      <c r="F1138" s="21">
        <v>3348427.9793001222</v>
      </c>
      <c r="G1138">
        <f>_xlfn.XLOOKUP(A1138,'BBG Data'!A:A,'BBG Data'!C:C)</f>
        <v>4001.26</v>
      </c>
      <c r="H1138" s="2">
        <f t="shared" si="106"/>
        <v>13397930936.454409</v>
      </c>
      <c r="I1138" s="21">
        <v>30100334</v>
      </c>
      <c r="J1138" s="2">
        <f>J1137-$J$1*J1137*_xlfn.XLOOKUP(A1138,'BBG Data'!A:A,'BBG Data'!F:F)</f>
        <v>18006957041.589382</v>
      </c>
      <c r="K1138" s="2">
        <f>K1137-K1137*L1138/360*_xlfn.XLOOKUP(A1138,'BBG Data'!A:A,'BBG Data'!J:J)</f>
        <v>3158978098.7356524</v>
      </c>
      <c r="L1138" s="2">
        <v>90</v>
      </c>
      <c r="M1138" s="2">
        <f>M1137-M1137*$M$1*_xlfn.XLOOKUP(A1138,'BBG Data'!A:A,'BBG Data'!F:F)</f>
        <v>6420807476.0161839</v>
      </c>
      <c r="N1138" s="2">
        <f>N1137-N1137*O1138/360*_xlfn.XLOOKUP('Tether Assets'!A1138,'BBG Data'!A:A,'BBG Data'!V:V)</f>
        <v>114851676019.57977</v>
      </c>
      <c r="O1138">
        <v>90</v>
      </c>
      <c r="P1138" s="2">
        <f>P1137-P1137*Q1138/360*_xlfn.XLOOKUP(A1138,'BBG Data'!A:A,'BBG Data'!AI:AI)</f>
        <v>48515399.830845378</v>
      </c>
      <c r="Q1138" s="2">
        <v>270</v>
      </c>
      <c r="R1138" s="21">
        <v>14604086904</v>
      </c>
      <c r="S1138" s="2">
        <f>S1137-S1137*T1138/360*_xlfn.XLOOKUP('Tether Assets'!A1138,'BBG Data'!A:A,'BBG Data'!X:X)</f>
        <v>14918468.552621184</v>
      </c>
      <c r="T1138" s="2">
        <v>90</v>
      </c>
      <c r="U1138" s="21">
        <f t="shared" si="110"/>
        <v>3874458261</v>
      </c>
      <c r="V1138" s="2">
        <f t="shared" si="107"/>
        <v>183236578698.73233</v>
      </c>
      <c r="W1138" s="25">
        <f t="shared" si="108"/>
        <v>9.8435899118401116E-2</v>
      </c>
      <c r="X1138" s="2">
        <f t="shared" si="109"/>
        <v>0.62679447976603342</v>
      </c>
      <c r="Y1138" s="13">
        <f>USDT_FinalReserves!G1137/USDT_FinalReserves!$F1137</f>
        <v>3.7172051899907535E-2</v>
      </c>
      <c r="Z1138" s="2">
        <v>190470431988.07452</v>
      </c>
      <c r="AA1138" s="2">
        <v>183390255204.81601</v>
      </c>
    </row>
    <row r="1139" spans="1:27" s="2" customFormat="1" x14ac:dyDescent="0.3">
      <c r="A1139" s="1">
        <v>45970</v>
      </c>
      <c r="B1139">
        <v>0</v>
      </c>
      <c r="C1139" s="20">
        <v>86335.064917659431</v>
      </c>
      <c r="D1139" s="20">
        <f>_xlfn.XLOOKUP(A1139,'BBG Data'!A:A,'BBG Data'!B:B)</f>
        <v>104512.22</v>
      </c>
      <c r="E1139" s="21">
        <f t="shared" si="105"/>
        <v>9023069298.3887043</v>
      </c>
      <c r="F1139" s="21">
        <v>3348427.9793001222</v>
      </c>
      <c r="G1139">
        <f>_xlfn.XLOOKUP(A1139,'BBG Data'!A:A,'BBG Data'!C:C)</f>
        <v>4001.26</v>
      </c>
      <c r="H1139" s="2">
        <f t="shared" si="106"/>
        <v>13397930936.454409</v>
      </c>
      <c r="I1139" s="21">
        <v>30100334</v>
      </c>
      <c r="J1139" s="2">
        <f>J1138-$J$1*J1138*_xlfn.XLOOKUP(A1139,'BBG Data'!A:A,'BBG Data'!F:F)</f>
        <v>18006957041.589382</v>
      </c>
      <c r="K1139" s="2">
        <f>K1138-K1138*L1139/360*_xlfn.XLOOKUP(A1139,'BBG Data'!A:A,'BBG Data'!J:J)</f>
        <v>3158978098.7356524</v>
      </c>
      <c r="L1139" s="2">
        <v>90</v>
      </c>
      <c r="M1139" s="2">
        <f>M1138-M1138*$M$1*_xlfn.XLOOKUP(A1139,'BBG Data'!A:A,'BBG Data'!F:F)</f>
        <v>6420807476.0161839</v>
      </c>
      <c r="N1139" s="2">
        <f>N1138-N1138*O1139/360*_xlfn.XLOOKUP('Tether Assets'!A1139,'BBG Data'!A:A,'BBG Data'!V:V)</f>
        <v>114851676019.57977</v>
      </c>
      <c r="O1139">
        <v>90</v>
      </c>
      <c r="P1139" s="2">
        <f>P1138-P1138*Q1139/360*_xlfn.XLOOKUP(A1139,'BBG Data'!A:A,'BBG Data'!AI:AI)</f>
        <v>48515399.830845378</v>
      </c>
      <c r="Q1139" s="2">
        <v>270</v>
      </c>
      <c r="R1139" s="21">
        <v>14604086904</v>
      </c>
      <c r="S1139" s="2">
        <f>S1138-S1138*T1139/360*_xlfn.XLOOKUP('Tether Assets'!A1139,'BBG Data'!A:A,'BBG Data'!X:X)</f>
        <v>14918468.552621184</v>
      </c>
      <c r="T1139" s="2">
        <v>90</v>
      </c>
      <c r="U1139" s="21">
        <f t="shared" si="110"/>
        <v>3874458261</v>
      </c>
      <c r="V1139" s="2">
        <f t="shared" si="107"/>
        <v>183431498238.14758</v>
      </c>
      <c r="W1139" s="25">
        <f t="shared" si="108"/>
        <v>9.8331298325721683E-2</v>
      </c>
      <c r="X1139" s="2">
        <f t="shared" si="109"/>
        <v>0.62612843008275931</v>
      </c>
      <c r="Y1139" s="13">
        <f>USDT_FinalReserves!G1138/USDT_FinalReserves!$F1138</f>
        <v>3.8912196170364351E-2</v>
      </c>
      <c r="Z1139" s="2">
        <v>190844194775.44638</v>
      </c>
      <c r="AA1139" s="2">
        <v>183418028030.36899</v>
      </c>
    </row>
    <row r="1140" spans="1:27" s="2" customFormat="1" x14ac:dyDescent="0.3">
      <c r="A1140" s="1">
        <v>45971</v>
      </c>
      <c r="B1140">
        <v>0</v>
      </c>
      <c r="C1140" s="20">
        <v>86335.064917659431</v>
      </c>
      <c r="D1140" s="20">
        <f>_xlfn.XLOOKUP(A1140,'BBG Data'!A:A,'BBG Data'!B:B)</f>
        <v>105603.81</v>
      </c>
      <c r="E1140" s="21">
        <f t="shared" si="105"/>
        <v>9117311791.9021721</v>
      </c>
      <c r="F1140" s="21">
        <v>3348427.9793001222</v>
      </c>
      <c r="G1140">
        <f>_xlfn.XLOOKUP(A1140,'BBG Data'!A:A,'BBG Data'!C:C)</f>
        <v>4115.76</v>
      </c>
      <c r="H1140" s="2">
        <f t="shared" si="106"/>
        <v>13781325940.084272</v>
      </c>
      <c r="I1140" s="21">
        <v>30100334</v>
      </c>
      <c r="J1140" s="2">
        <f>J1139-$J$1*J1139*_xlfn.XLOOKUP(A1140,'BBG Data'!A:A,'BBG Data'!F:F)</f>
        <v>18005956655.08707</v>
      </c>
      <c r="K1140" s="2">
        <f>K1139-K1139*L1140/360*_xlfn.XLOOKUP(A1140,'BBG Data'!A:A,'BBG Data'!J:J)</f>
        <v>3160976152.3831029</v>
      </c>
      <c r="L1140" s="2">
        <v>90</v>
      </c>
      <c r="M1140" s="2">
        <f>M1139-M1139*$M$1*_xlfn.XLOOKUP(A1140,'BBG Data'!A:A,'BBG Data'!F:F)</f>
        <v>6420094052.9632931</v>
      </c>
      <c r="N1140" s="2">
        <f>N1139-N1139*O1140/360*_xlfn.XLOOKUP('Tether Assets'!A1140,'BBG Data'!A:A,'BBG Data'!V:V)</f>
        <v>114219991801.47208</v>
      </c>
      <c r="O1140">
        <v>90</v>
      </c>
      <c r="P1140" s="2">
        <f>P1139-P1139*Q1140/360*_xlfn.XLOOKUP(A1140,'BBG Data'!A:A,'BBG Data'!AI:AI)</f>
        <v>47423803.334651366</v>
      </c>
      <c r="Q1140" s="2">
        <v>270</v>
      </c>
      <c r="R1140" s="21">
        <v>14604086904</v>
      </c>
      <c r="S1140" s="2">
        <f>S1139-S1139*T1140/360*_xlfn.XLOOKUP('Tether Assets'!A1140,'BBG Data'!A:A,'BBG Data'!X:X)</f>
        <v>14866253.912687009</v>
      </c>
      <c r="T1140" s="2">
        <v>90</v>
      </c>
      <c r="U1140" s="21">
        <f t="shared" si="110"/>
        <v>3874458261</v>
      </c>
      <c r="V1140" s="2">
        <f t="shared" si="107"/>
        <v>183276591950.13931</v>
      </c>
      <c r="W1140" s="25">
        <f t="shared" si="108"/>
        <v>9.8408950085637825E-2</v>
      </c>
      <c r="X1140" s="2">
        <f t="shared" si="109"/>
        <v>0.62321101994599404</v>
      </c>
      <c r="Y1140" s="13">
        <f>USDT_FinalReserves!G1139/USDT_FinalReserves!$F1139</f>
        <v>3.7076650170342861E-2</v>
      </c>
      <c r="Z1140" s="2">
        <v>190489017316.3746</v>
      </c>
      <c r="AA1140" s="2">
        <v>183426322660.043</v>
      </c>
    </row>
    <row r="1141" spans="1:27" s="2" customFormat="1" x14ac:dyDescent="0.3">
      <c r="A1141" s="1">
        <v>45972</v>
      </c>
      <c r="B1141">
        <v>0</v>
      </c>
      <c r="C1141" s="20">
        <v>86335.064917659431</v>
      </c>
      <c r="D1141" s="20">
        <f>_xlfn.XLOOKUP(A1141,'BBG Data'!A:A,'BBG Data'!B:B)</f>
        <v>102606.22</v>
      </c>
      <c r="E1141" s="21">
        <f t="shared" si="105"/>
        <v>8858514664.6556454</v>
      </c>
      <c r="F1141" s="21">
        <v>3348427.9793001222</v>
      </c>
      <c r="G1141">
        <f>_xlfn.XLOOKUP(A1141,'BBG Data'!A:A,'BBG Data'!C:C)</f>
        <v>4126.8500000000004</v>
      </c>
      <c r="H1141" s="2">
        <f t="shared" si="106"/>
        <v>13818460006.37471</v>
      </c>
      <c r="I1141" s="21">
        <v>30100334</v>
      </c>
      <c r="J1141" s="2">
        <f>J1140-$J$1*J1140*_xlfn.XLOOKUP(A1141,'BBG Data'!A:A,'BBG Data'!F:F)</f>
        <v>18005956655.08707</v>
      </c>
      <c r="K1141" s="2">
        <f>K1140-K1140*L1141/360*_xlfn.XLOOKUP(A1141,'BBG Data'!A:A,'BBG Data'!J:J)</f>
        <v>3160976152.3831029</v>
      </c>
      <c r="L1141" s="2">
        <v>90</v>
      </c>
      <c r="M1141" s="2">
        <f>M1140-M1140*$M$1*_xlfn.XLOOKUP(A1141,'BBG Data'!A:A,'BBG Data'!F:F)</f>
        <v>6420094052.9632931</v>
      </c>
      <c r="N1141" s="2">
        <f>N1140-N1140*O1141/360*_xlfn.XLOOKUP('Tether Assets'!A1141,'BBG Data'!A:A,'BBG Data'!V:V)</f>
        <v>115162306733.83423</v>
      </c>
      <c r="O1141">
        <v>90</v>
      </c>
      <c r="P1141" s="2">
        <f>P1140-P1140*Q1141/360*_xlfn.XLOOKUP(A1141,'BBG Data'!A:A,'BBG Data'!AI:AI)</f>
        <v>47975105.048416682</v>
      </c>
      <c r="Q1141" s="2">
        <v>270</v>
      </c>
      <c r="R1141" s="21">
        <v>14604086904</v>
      </c>
      <c r="S1141" s="2">
        <f>S1140-S1140*T1141/360*_xlfn.XLOOKUP('Tether Assets'!A1141,'BBG Data'!A:A,'BBG Data'!X:X)</f>
        <v>14866253.912687009</v>
      </c>
      <c r="T1141" s="2">
        <v>90</v>
      </c>
      <c r="U1141" s="21">
        <f t="shared" si="110"/>
        <v>3874458261</v>
      </c>
      <c r="V1141" s="2">
        <f t="shared" si="107"/>
        <v>183997795123.25916</v>
      </c>
      <c r="W1141" s="25">
        <f t="shared" si="108"/>
        <v>9.8023223468546514E-2</v>
      </c>
      <c r="X1141" s="2">
        <f t="shared" si="109"/>
        <v>0.62588960186554199</v>
      </c>
      <c r="Y1141" s="13">
        <f>USDT_FinalReserves!G1140/USDT_FinalReserves!$F1140</f>
        <v>4.1660945812686249E-2</v>
      </c>
      <c r="Z1141" s="2">
        <v>191440821874.0593</v>
      </c>
      <c r="AA1141" s="2">
        <v>183465216167.62799</v>
      </c>
    </row>
    <row r="1142" spans="1:27" s="2" customFormat="1" x14ac:dyDescent="0.3">
      <c r="A1142" s="1">
        <v>45973</v>
      </c>
      <c r="B1142">
        <v>0</v>
      </c>
      <c r="C1142" s="20">
        <v>86335.064917659431</v>
      </c>
      <c r="D1142" s="20">
        <f>_xlfn.XLOOKUP(A1142,'BBG Data'!A:A,'BBG Data'!B:B)</f>
        <v>101900.31</v>
      </c>
      <c r="E1142" s="21">
        <f t="shared" si="105"/>
        <v>8797569878.97962</v>
      </c>
      <c r="F1142" s="21">
        <v>3348427.9793001222</v>
      </c>
      <c r="G1142">
        <f>_xlfn.XLOOKUP(A1142,'BBG Data'!A:A,'BBG Data'!C:C)</f>
        <v>4195.3900000000003</v>
      </c>
      <c r="H1142" s="2">
        <f t="shared" si="106"/>
        <v>14047961260.075941</v>
      </c>
      <c r="I1142" s="21">
        <v>30100334</v>
      </c>
      <c r="J1142" s="2">
        <f>J1141-$J$1*J1141*_xlfn.XLOOKUP(A1142,'BBG Data'!A:A,'BBG Data'!F:F)</f>
        <v>18004456158.699146</v>
      </c>
      <c r="K1142" s="2">
        <f>K1141-K1141*L1142/360*_xlfn.XLOOKUP(A1142,'BBG Data'!A:A,'BBG Data'!J:J)</f>
        <v>3151374687.3202391</v>
      </c>
      <c r="L1142" s="2">
        <v>90</v>
      </c>
      <c r="M1142" s="2">
        <f>M1141-M1141*$M$1*_xlfn.XLOOKUP(A1142,'BBG Data'!A:A,'BBG Data'!F:F)</f>
        <v>6419024037.2877989</v>
      </c>
      <c r="N1142" s="2">
        <f>N1141-N1141*O1142/360*_xlfn.XLOOKUP('Tether Assets'!A1142,'BBG Data'!A:A,'BBG Data'!V:V)</f>
        <v>114154636549.91318</v>
      </c>
      <c r="O1142">
        <v>90</v>
      </c>
      <c r="P1142" s="2">
        <f>P1141-P1141*Q1142/360*_xlfn.XLOOKUP(A1142,'BBG Data'!A:A,'BBG Data'!AI:AI)</f>
        <v>47759217.075698815</v>
      </c>
      <c r="Q1142" s="2">
        <v>270</v>
      </c>
      <c r="R1142" s="21">
        <v>14604086904</v>
      </c>
      <c r="S1142" s="2">
        <f>S1141-S1141*T1142/360*_xlfn.XLOOKUP('Tether Assets'!A1142,'BBG Data'!A:A,'BBG Data'!X:X)</f>
        <v>14928320.522772478</v>
      </c>
      <c r="T1142" s="2">
        <v>90</v>
      </c>
      <c r="U1142" s="21">
        <f t="shared" si="110"/>
        <v>3874458261</v>
      </c>
      <c r="V1142" s="2">
        <f t="shared" si="107"/>
        <v>183146355608.87442</v>
      </c>
      <c r="W1142" s="25">
        <f t="shared" si="108"/>
        <v>9.8470736328565386E-2</v>
      </c>
      <c r="X1142" s="2">
        <f t="shared" si="109"/>
        <v>0.62329734146444449</v>
      </c>
      <c r="Y1142" s="13">
        <f>USDT_FinalReserves!G1141/USDT_FinalReserves!$F1141</f>
        <v>3.3417021760550863E-2</v>
      </c>
      <c r="Z1142" s="2">
        <v>189770683553.43268</v>
      </c>
      <c r="AA1142" s="2">
        <v>183429112491.61301</v>
      </c>
    </row>
    <row r="1143" spans="1:27" s="2" customFormat="1" x14ac:dyDescent="0.3">
      <c r="A1143" s="1">
        <v>45974</v>
      </c>
      <c r="B1143">
        <v>0</v>
      </c>
      <c r="C1143" s="20">
        <v>86335.064917659431</v>
      </c>
      <c r="D1143" s="20">
        <f>_xlfn.XLOOKUP(A1143,'BBG Data'!A:A,'BBG Data'!B:B)</f>
        <v>98756.81</v>
      </c>
      <c r="E1143" s="21">
        <f t="shared" si="105"/>
        <v>8526175602.4109583</v>
      </c>
      <c r="F1143" s="21">
        <v>3348427.9793001222</v>
      </c>
      <c r="G1143">
        <f>_xlfn.XLOOKUP(A1143,'BBG Data'!A:A,'BBG Data'!C:C)</f>
        <v>4171.5200000000004</v>
      </c>
      <c r="H1143" s="2">
        <f t="shared" si="106"/>
        <v>13968034284.210047</v>
      </c>
      <c r="I1143" s="21">
        <v>30100334</v>
      </c>
      <c r="J1143" s="2">
        <f>J1142-$J$1*J1142*_xlfn.XLOOKUP(A1143,'BBG Data'!A:A,'BBG Data'!F:F)</f>
        <v>18003455911.134773</v>
      </c>
      <c r="K1143" s="2">
        <f>K1142-K1142*L1143/360*_xlfn.XLOOKUP(A1143,'BBG Data'!A:A,'BBG Data'!J:J)</f>
        <v>3152383127.2201815</v>
      </c>
      <c r="L1143" s="2">
        <v>90</v>
      </c>
      <c r="M1143" s="2">
        <f>M1142-M1142*$M$1*_xlfn.XLOOKUP(A1143,'BBG Data'!A:A,'BBG Data'!F:F)</f>
        <v>6418310812.3947668</v>
      </c>
      <c r="N1143" s="2">
        <f>N1142-N1142*O1143/360*_xlfn.XLOOKUP('Tether Assets'!A1143,'BBG Data'!A:A,'BBG Data'!V:V)</f>
        <v>113869249958.53841</v>
      </c>
      <c r="O1143">
        <v>90</v>
      </c>
      <c r="P1143" s="2">
        <f>P1142-P1142*Q1143/360*_xlfn.XLOOKUP(A1143,'BBG Data'!A:A,'BBG Data'!AI:AI)</f>
        <v>46863731.755529448</v>
      </c>
      <c r="Q1143" s="2">
        <v>270</v>
      </c>
      <c r="R1143" s="21">
        <v>14604086904</v>
      </c>
      <c r="S1143" s="2">
        <f>S1142-S1142*T1143/360*_xlfn.XLOOKUP('Tether Assets'!A1143,'BBG Data'!A:A,'BBG Data'!X:X)</f>
        <v>14806281.502498813</v>
      </c>
      <c r="T1143" s="2">
        <v>90</v>
      </c>
      <c r="U1143" s="21">
        <f t="shared" si="110"/>
        <v>3874458261</v>
      </c>
      <c r="V1143" s="2">
        <f t="shared" si="107"/>
        <v>182507925208.16714</v>
      </c>
      <c r="W1143" s="25">
        <f t="shared" si="108"/>
        <v>9.880971593187439E-2</v>
      </c>
      <c r="X1143" s="2">
        <f t="shared" si="109"/>
        <v>0.62391400169970712</v>
      </c>
      <c r="Y1143" s="13">
        <f>USDT_FinalReserves!G1142/USDT_FinalReserves!$F1142</f>
        <v>3.4524275909539798E-2</v>
      </c>
      <c r="Z1143" s="2">
        <v>190584825072.01462</v>
      </c>
      <c r="AA1143" s="2">
        <v>184005021987.05701</v>
      </c>
    </row>
    <row r="1144" spans="1:27" s="2" customFormat="1" x14ac:dyDescent="0.3">
      <c r="A1144" s="1">
        <v>45975</v>
      </c>
      <c r="B1144">
        <v>0</v>
      </c>
      <c r="C1144" s="20">
        <v>86335.064917659431</v>
      </c>
      <c r="D1144" s="20">
        <f>_xlfn.XLOOKUP(A1144,'BBG Data'!A:A,'BBG Data'!B:B)</f>
        <v>94976.639999999999</v>
      </c>
      <c r="E1144" s="21">
        <f t="shared" si="105"/>
        <v>8199814380.0611696</v>
      </c>
      <c r="F1144" s="21">
        <v>3348427.9793001222</v>
      </c>
      <c r="G1144">
        <f>_xlfn.XLOOKUP(A1144,'BBG Data'!A:A,'BBG Data'!C:C)</f>
        <v>4084.06</v>
      </c>
      <c r="H1144" s="2">
        <f t="shared" si="106"/>
        <v>13675180773.140457</v>
      </c>
      <c r="I1144" s="21">
        <v>30100334</v>
      </c>
      <c r="J1144" s="2">
        <f>J1143-$J$1*J1143*_xlfn.XLOOKUP(A1144,'BBG Data'!A:A,'BBG Data'!F:F)</f>
        <v>18005956391.122433</v>
      </c>
      <c r="K1144" s="2">
        <f>K1143-K1143*L1144/360*_xlfn.XLOOKUP(A1144,'BBG Data'!A:A,'BBG Data'!J:J)</f>
        <v>3134288448.0699377</v>
      </c>
      <c r="L1144" s="2">
        <v>90</v>
      </c>
      <c r="M1144" s="2">
        <f>M1143-M1143*$M$1*_xlfn.XLOOKUP(A1144,'BBG Data'!A:A,'BBG Data'!F:F)</f>
        <v>6420093676.5093212</v>
      </c>
      <c r="N1144" s="2">
        <f>N1143-N1143*O1144/360*_xlfn.XLOOKUP('Tether Assets'!A1144,'BBG Data'!A:A,'BBG Data'!V:V)</f>
        <v>114040053833.47621</v>
      </c>
      <c r="O1144">
        <v>90</v>
      </c>
      <c r="P1144" s="2">
        <f>P1143-P1143*Q1144/360*_xlfn.XLOOKUP(A1144,'BBG Data'!A:A,'BBG Data'!AI:AI)</f>
        <v>46670418.862037905</v>
      </c>
      <c r="Q1144" s="2">
        <v>270</v>
      </c>
      <c r="R1144" s="21">
        <v>14604086904</v>
      </c>
      <c r="S1144" s="2">
        <f>S1143-S1143*T1144/360*_xlfn.XLOOKUP('Tether Assets'!A1144,'BBG Data'!A:A,'BBG Data'!X:X)</f>
        <v>14800729.146935375</v>
      </c>
      <c r="T1144" s="2">
        <v>90</v>
      </c>
      <c r="U1144" s="21">
        <f t="shared" si="110"/>
        <v>3874458261</v>
      </c>
      <c r="V1144" s="2">
        <f t="shared" si="107"/>
        <v>182045504149.38849</v>
      </c>
      <c r="W1144" s="25">
        <f t="shared" si="108"/>
        <v>9.9074441906139316E-2</v>
      </c>
      <c r="X1144" s="2">
        <f t="shared" si="109"/>
        <v>0.62643707882999256</v>
      </c>
      <c r="Y1144" s="13">
        <f>USDT_FinalReserves!G1143/USDT_FinalReserves!$F1143</f>
        <v>3.5445935992708975E-2</v>
      </c>
      <c r="Z1144" s="2">
        <v>190663194433.37689</v>
      </c>
      <c r="AA1144" s="2">
        <v>183904959047.32599</v>
      </c>
    </row>
    <row r="1145" spans="1:27" s="2" customFormat="1" x14ac:dyDescent="0.3">
      <c r="A1145" s="1">
        <v>45976</v>
      </c>
      <c r="B1145">
        <v>0</v>
      </c>
      <c r="C1145" s="20">
        <v>86335.064917659431</v>
      </c>
      <c r="D1145" s="20">
        <f>_xlfn.XLOOKUP(A1145,'BBG Data'!A:A,'BBG Data'!B:B)</f>
        <v>95212.87</v>
      </c>
      <c r="E1145" s="21">
        <f t="shared" si="105"/>
        <v>8220209312.4466677</v>
      </c>
      <c r="F1145" s="21">
        <v>3348427.9793001222</v>
      </c>
      <c r="G1145">
        <f>_xlfn.XLOOKUP(A1145,'BBG Data'!A:A,'BBG Data'!C:C)</f>
        <v>4084.06</v>
      </c>
      <c r="H1145" s="2">
        <f t="shared" si="106"/>
        <v>13675180773.140457</v>
      </c>
      <c r="I1145" s="21">
        <v>30100334</v>
      </c>
      <c r="J1145" s="2">
        <f>J1144-$J$1*J1144*_xlfn.XLOOKUP(A1145,'BBG Data'!A:A,'BBG Data'!F:F)</f>
        <v>18005956391.122433</v>
      </c>
      <c r="K1145" s="2">
        <f>K1144-K1144*L1145/360*_xlfn.XLOOKUP(A1145,'BBG Data'!A:A,'BBG Data'!J:J)</f>
        <v>3134288448.0699377</v>
      </c>
      <c r="L1145" s="2">
        <v>90</v>
      </c>
      <c r="M1145" s="2">
        <f>M1144-M1144*$M$1*_xlfn.XLOOKUP(A1145,'BBG Data'!A:A,'BBG Data'!F:F)</f>
        <v>6420093676.5093212</v>
      </c>
      <c r="N1145" s="2">
        <f>N1144-N1144*O1145/360*_xlfn.XLOOKUP('Tether Assets'!A1145,'BBG Data'!A:A,'BBG Data'!V:V)</f>
        <v>114040053833.47621</v>
      </c>
      <c r="O1145">
        <v>90</v>
      </c>
      <c r="P1145" s="2">
        <f>P1144-P1144*Q1145/360*_xlfn.XLOOKUP(A1145,'BBG Data'!A:A,'BBG Data'!AI:AI)</f>
        <v>46670418.862037905</v>
      </c>
      <c r="Q1145" s="2">
        <v>270</v>
      </c>
      <c r="R1145" s="21">
        <v>14604086904</v>
      </c>
      <c r="S1145" s="2">
        <f>S1144-S1144*T1145/360*_xlfn.XLOOKUP('Tether Assets'!A1145,'BBG Data'!A:A,'BBG Data'!X:X)</f>
        <v>14800729.146935375</v>
      </c>
      <c r="T1145" s="2">
        <v>90</v>
      </c>
      <c r="U1145" s="21">
        <f t="shared" si="110"/>
        <v>3874458261</v>
      </c>
      <c r="V1145" s="2">
        <f t="shared" si="107"/>
        <v>182065899081.77399</v>
      </c>
      <c r="W1145" s="25">
        <f t="shared" si="108"/>
        <v>9.906334363593057E-2</v>
      </c>
      <c r="X1145" s="2">
        <f t="shared" si="109"/>
        <v>0.62636690565681219</v>
      </c>
      <c r="Y1145" s="13">
        <f>USDT_FinalReserves!G1144/USDT_FinalReserves!$F1144</f>
        <v>3.7997605583300675E-2</v>
      </c>
      <c r="Z1145" s="2">
        <v>191173798293.05707</v>
      </c>
      <c r="AA1145" s="2">
        <v>183909651707.65601</v>
      </c>
    </row>
    <row r="1146" spans="1:27" s="2" customFormat="1" x14ac:dyDescent="0.3">
      <c r="A1146" s="1">
        <v>45977</v>
      </c>
      <c r="B1146">
        <v>0</v>
      </c>
      <c r="C1146" s="20">
        <v>86335.064917659431</v>
      </c>
      <c r="D1146" s="20">
        <f>_xlfn.XLOOKUP(A1146,'BBG Data'!A:A,'BBG Data'!B:B)</f>
        <v>93430.98</v>
      </c>
      <c r="E1146" s="21">
        <f t="shared" si="105"/>
        <v>8066369723.6205397</v>
      </c>
      <c r="F1146" s="21">
        <v>3348427.9793001222</v>
      </c>
      <c r="G1146">
        <f>_xlfn.XLOOKUP(A1146,'BBG Data'!A:A,'BBG Data'!C:C)</f>
        <v>4084.06</v>
      </c>
      <c r="H1146" s="2">
        <f t="shared" si="106"/>
        <v>13675180773.140457</v>
      </c>
      <c r="I1146" s="21">
        <v>30100334</v>
      </c>
      <c r="J1146" s="2">
        <f>J1145-$J$1*J1145*_xlfn.XLOOKUP(A1146,'BBG Data'!A:A,'BBG Data'!F:F)</f>
        <v>18005956391.122433</v>
      </c>
      <c r="K1146" s="2">
        <f>K1145-K1145*L1146/360*_xlfn.XLOOKUP(A1146,'BBG Data'!A:A,'BBG Data'!J:J)</f>
        <v>3134288448.0699377</v>
      </c>
      <c r="L1146" s="2">
        <v>90</v>
      </c>
      <c r="M1146" s="2">
        <f>M1145-M1145*$M$1*_xlfn.XLOOKUP(A1146,'BBG Data'!A:A,'BBG Data'!F:F)</f>
        <v>6420093676.5093212</v>
      </c>
      <c r="N1146" s="2">
        <f>N1145-N1145*O1146/360*_xlfn.XLOOKUP('Tether Assets'!A1146,'BBG Data'!A:A,'BBG Data'!V:V)</f>
        <v>114040053833.47621</v>
      </c>
      <c r="O1146">
        <v>90</v>
      </c>
      <c r="P1146" s="2">
        <f>P1145-P1145*Q1146/360*_xlfn.XLOOKUP(A1146,'BBG Data'!A:A,'BBG Data'!AI:AI)</f>
        <v>46670418.862037905</v>
      </c>
      <c r="Q1146" s="2">
        <v>270</v>
      </c>
      <c r="R1146" s="21">
        <v>14604086904</v>
      </c>
      <c r="S1146" s="2">
        <f>S1145-S1145*T1146/360*_xlfn.XLOOKUP('Tether Assets'!A1146,'BBG Data'!A:A,'BBG Data'!X:X)</f>
        <v>14800729.146935375</v>
      </c>
      <c r="T1146" s="2">
        <v>90</v>
      </c>
      <c r="U1146" s="21">
        <f t="shared" si="110"/>
        <v>3874458261</v>
      </c>
      <c r="V1146" s="2">
        <f t="shared" si="107"/>
        <v>181912059492.94788</v>
      </c>
      <c r="W1146" s="25">
        <f t="shared" si="108"/>
        <v>9.9147119632393754E-2</v>
      </c>
      <c r="X1146" s="2">
        <f t="shared" si="109"/>
        <v>0.62689661230456883</v>
      </c>
      <c r="Y1146" s="13">
        <f>USDT_FinalReserves!G1145/USDT_FinalReserves!$F1145</f>
        <v>3.7076192098516543E-2</v>
      </c>
      <c r="Z1146" s="2">
        <v>191046978159.93588</v>
      </c>
      <c r="AA1146" s="2">
        <v>183963683697.83701</v>
      </c>
    </row>
    <row r="1147" spans="1:27" s="2" customFormat="1" x14ac:dyDescent="0.3">
      <c r="A1147" s="1">
        <v>45978</v>
      </c>
      <c r="B1147">
        <v>0</v>
      </c>
      <c r="C1147" s="20">
        <v>86335.064917659431</v>
      </c>
      <c r="D1147" s="20">
        <f>_xlfn.XLOOKUP(A1147,'BBG Data'!A:A,'BBG Data'!B:B)</f>
        <v>91826.57</v>
      </c>
      <c r="E1147" s="21">
        <f t="shared" si="105"/>
        <v>7927852882.1159983</v>
      </c>
      <c r="F1147" s="21">
        <v>3348427.9793001222</v>
      </c>
      <c r="G1147">
        <f>_xlfn.XLOOKUP(A1147,'BBG Data'!A:A,'BBG Data'!C:C)</f>
        <v>4044.96</v>
      </c>
      <c r="H1147" s="2">
        <f t="shared" si="106"/>
        <v>13544257239.149822</v>
      </c>
      <c r="I1147" s="21">
        <v>30100334</v>
      </c>
      <c r="J1147" s="2">
        <f>J1146-$J$1*J1146*_xlfn.XLOOKUP(A1147,'BBG Data'!A:A,'BBG Data'!F:F)</f>
        <v>18003455563.845886</v>
      </c>
      <c r="K1147" s="2">
        <f>K1146-K1146*L1147/360*_xlfn.XLOOKUP(A1147,'BBG Data'!A:A,'BBG Data'!J:J)</f>
        <v>3131820195.9170823</v>
      </c>
      <c r="L1147" s="2">
        <v>90</v>
      </c>
      <c r="M1147" s="2">
        <f>M1146-M1146*$M$1*_xlfn.XLOOKUP(A1147,'BBG Data'!A:A,'BBG Data'!F:F)</f>
        <v>6418310317.1547356</v>
      </c>
      <c r="N1147" s="2">
        <f>N1146-N1146*O1147/360*_xlfn.XLOOKUP('Tether Assets'!A1147,'BBG Data'!A:A,'BBG Data'!V:V)</f>
        <v>114467704035.35175</v>
      </c>
      <c r="O1147">
        <v>90</v>
      </c>
      <c r="P1147" s="2">
        <f>P1146-P1146*Q1147/360*_xlfn.XLOOKUP(A1147,'BBG Data'!A:A,'BBG Data'!AI:AI)</f>
        <v>46582911.826671571</v>
      </c>
      <c r="Q1147" s="2">
        <v>270</v>
      </c>
      <c r="R1147" s="21">
        <v>14604086904</v>
      </c>
      <c r="S1147" s="2">
        <f>S1146-S1146*T1147/360*_xlfn.XLOOKUP('Tether Assets'!A1147,'BBG Data'!A:A,'BBG Data'!X:X)</f>
        <v>14791108.672989868</v>
      </c>
      <c r="T1147" s="2">
        <v>90</v>
      </c>
      <c r="U1147" s="21">
        <f t="shared" si="110"/>
        <v>3874458261</v>
      </c>
      <c r="V1147" s="2">
        <f t="shared" si="107"/>
        <v>182063419753.03491</v>
      </c>
      <c r="W1147" s="25">
        <f t="shared" si="108"/>
        <v>9.9050956651852498E-2</v>
      </c>
      <c r="X1147" s="2">
        <f t="shared" si="109"/>
        <v>0.62872434336685923</v>
      </c>
      <c r="Y1147" s="13">
        <f>USDT_FinalReserves!G1146/USDT_FinalReserves!$F1146</f>
        <v>3.8689690467883994E-2</v>
      </c>
      <c r="Z1147" s="2">
        <v>191328475718.33649</v>
      </c>
      <c r="AA1147" s="2">
        <v>183926036215.10199</v>
      </c>
    </row>
    <row r="1148" spans="1:27" s="2" customFormat="1" x14ac:dyDescent="0.3">
      <c r="A1148" s="1">
        <v>45979</v>
      </c>
      <c r="B1148">
        <v>0</v>
      </c>
      <c r="C1148" s="20">
        <v>86335.064917659431</v>
      </c>
      <c r="D1148" s="20">
        <f>_xlfn.XLOOKUP(A1148,'BBG Data'!A:A,'BBG Data'!B:B)</f>
        <v>92452.39</v>
      </c>
      <c r="E1148" s="21">
        <f t="shared" si="105"/>
        <v>7981883092.4427671</v>
      </c>
      <c r="F1148" s="21">
        <v>3348427.9793001222</v>
      </c>
      <c r="G1148">
        <f>_xlfn.XLOOKUP(A1148,'BBG Data'!A:A,'BBG Data'!C:C)</f>
        <v>4067.24</v>
      </c>
      <c r="H1148" s="2">
        <f t="shared" si="106"/>
        <v>13618860214.528629</v>
      </c>
      <c r="I1148" s="21">
        <v>30100334</v>
      </c>
      <c r="J1148" s="2">
        <f>J1147-$J$1*J1147*_xlfn.XLOOKUP(A1148,'BBG Data'!A:A,'BBG Data'!F:F)</f>
        <v>18006456139.773193</v>
      </c>
      <c r="K1148" s="2">
        <f>K1147-K1147*L1148/360*_xlfn.XLOOKUP(A1148,'BBG Data'!A:A,'BBG Data'!J:J)</f>
        <v>3123176372.1763511</v>
      </c>
      <c r="L1148" s="2">
        <v>90</v>
      </c>
      <c r="M1148" s="2">
        <f>M1147-M1147*$M$1*_xlfn.XLOOKUP(A1148,'BBG Data'!A:A,'BBG Data'!F:F)</f>
        <v>6420449753.9271202</v>
      </c>
      <c r="N1148" s="2">
        <f>N1147-N1147*O1148/360*_xlfn.XLOOKUP('Tether Assets'!A1148,'BBG Data'!A:A,'BBG Data'!V:V)</f>
        <v>114668022517.4136</v>
      </c>
      <c r="O1148">
        <v>90</v>
      </c>
      <c r="P1148" s="2">
        <f>P1147-P1147*Q1148/360*_xlfn.XLOOKUP(A1148,'BBG Data'!A:A,'BBG Data'!AI:AI)</f>
        <v>47561152.975031674</v>
      </c>
      <c r="Q1148" s="2">
        <v>270</v>
      </c>
      <c r="R1148" s="21">
        <v>14604086904</v>
      </c>
      <c r="S1148" s="2">
        <f>S1147-S1147*T1148/360*_xlfn.XLOOKUP('Tether Assets'!A1148,'BBG Data'!A:A,'BBG Data'!X:X)</f>
        <v>14834002.888141541</v>
      </c>
      <c r="T1148" s="2">
        <v>90</v>
      </c>
      <c r="U1148" s="21">
        <f t="shared" si="110"/>
        <v>3874458261</v>
      </c>
      <c r="V1148" s="2">
        <f t="shared" si="107"/>
        <v>182389888745.12485</v>
      </c>
      <c r="W1148" s="25">
        <f t="shared" si="108"/>
        <v>9.8890111715446163E-2</v>
      </c>
      <c r="X1148" s="2">
        <f t="shared" si="109"/>
        <v>0.62869725567765933</v>
      </c>
      <c r="Y1148" s="13">
        <f>USDT_FinalReserves!G1147/USDT_FinalReserves!$F1147</f>
        <v>3.961196068529791E-2</v>
      </c>
      <c r="Z1148" s="2">
        <v>191437137376.30829</v>
      </c>
      <c r="AA1148" s="2">
        <v>183853937016.85199</v>
      </c>
    </row>
    <row r="1149" spans="1:27" s="2" customFormat="1" x14ac:dyDescent="0.3">
      <c r="A1149" s="1">
        <v>45980</v>
      </c>
      <c r="B1149">
        <v>0</v>
      </c>
      <c r="C1149" s="20">
        <v>86335.064917659431</v>
      </c>
      <c r="D1149" s="20">
        <f>_xlfn.XLOOKUP(A1149,'BBG Data'!A:A,'BBG Data'!B:B)</f>
        <v>90506.32</v>
      </c>
      <c r="E1149" s="21">
        <f t="shared" si="105"/>
        <v>7813869012.6584587</v>
      </c>
      <c r="F1149" s="21">
        <v>3348427.9793001222</v>
      </c>
      <c r="G1149">
        <f>_xlfn.XLOOKUP(A1149,'BBG Data'!A:A,'BBG Data'!C:C)</f>
        <v>4077.98</v>
      </c>
      <c r="H1149" s="2">
        <f t="shared" si="106"/>
        <v>13654822331.026312</v>
      </c>
      <c r="I1149" s="21">
        <v>30100334</v>
      </c>
      <c r="J1149" s="2">
        <f>J1148-$J$1*J1148*_xlfn.XLOOKUP(A1149,'BBG Data'!A:A,'BBG Data'!F:F)</f>
        <v>18007956677.78484</v>
      </c>
      <c r="K1149" s="2">
        <f>K1148-K1148*L1149/360*_xlfn.XLOOKUP(A1149,'BBG Data'!A:A,'BBG Data'!J:J)</f>
        <v>3139174843.1428246</v>
      </c>
      <c r="L1149" s="2">
        <v>90</v>
      </c>
      <c r="M1149" s="2">
        <f>M1148-M1148*$M$1*_xlfn.XLOOKUP(A1149,'BBG Data'!A:A,'BBG Data'!F:F)</f>
        <v>6421519828.8861084</v>
      </c>
      <c r="N1149" s="2">
        <f>N1148-N1148*O1149/360*_xlfn.XLOOKUP('Tether Assets'!A1149,'BBG Data'!A:A,'BBG Data'!V:V)</f>
        <v>114152016416.08525</v>
      </c>
      <c r="O1149">
        <v>90</v>
      </c>
      <c r="P1149" s="2">
        <f>P1148-P1148*Q1149/360*_xlfn.XLOOKUP(A1149,'BBG Data'!A:A,'BBG Data'!AI:AI)</f>
        <v>46990419.139331311</v>
      </c>
      <c r="Q1149" s="2">
        <v>270</v>
      </c>
      <c r="R1149" s="21">
        <v>14604086904</v>
      </c>
      <c r="S1149" s="2">
        <f>S1148-S1148*T1149/360*_xlfn.XLOOKUP('Tether Assets'!A1149,'BBG Data'!A:A,'BBG Data'!X:X)</f>
        <v>14801738.931859832</v>
      </c>
      <c r="T1149" s="2">
        <v>90</v>
      </c>
      <c r="U1149" s="21">
        <f t="shared" si="110"/>
        <v>3874458261</v>
      </c>
      <c r="V1149" s="2">
        <f t="shared" si="107"/>
        <v>181759796766.65497</v>
      </c>
      <c r="W1149" s="25">
        <f t="shared" si="108"/>
        <v>9.9241181673097242E-2</v>
      </c>
      <c r="X1149" s="2">
        <f t="shared" si="109"/>
        <v>0.62803776438325765</v>
      </c>
      <c r="Y1149" s="13">
        <f>USDT_FinalReserves!G1148/USDT_FinalReserves!$F1148</f>
        <v>3.4554561010193878E-2</v>
      </c>
      <c r="Z1149" s="2">
        <v>190339874373.84671</v>
      </c>
      <c r="AA1149" s="2">
        <v>183762763572.12299</v>
      </c>
    </row>
    <row r="1150" spans="1:27" s="2" customFormat="1" x14ac:dyDescent="0.3">
      <c r="A1150" s="1">
        <v>45981</v>
      </c>
      <c r="B1150">
        <v>0</v>
      </c>
      <c r="C1150" s="20">
        <v>86335.064917659431</v>
      </c>
      <c r="D1150" s="20">
        <f>_xlfn.XLOOKUP(A1150,'BBG Data'!A:A,'BBG Data'!B:B)</f>
        <v>87205.26</v>
      </c>
      <c r="E1150" s="21">
        <f t="shared" si="105"/>
        <v>7528871783.2613688</v>
      </c>
      <c r="F1150" s="21">
        <v>3348427.9793001222</v>
      </c>
      <c r="G1150">
        <f>_xlfn.XLOOKUP(A1150,'BBG Data'!A:A,'BBG Data'!C:C)</f>
        <v>4077.19</v>
      </c>
      <c r="H1150" s="2">
        <f t="shared" si="106"/>
        <v>13652177072.922665</v>
      </c>
      <c r="I1150" s="21">
        <v>30100334</v>
      </c>
      <c r="J1150" s="2">
        <f>J1149-$J$1*J1149*_xlfn.XLOOKUP(A1150,'BBG Data'!A:A,'BBG Data'!F:F)</f>
        <v>18007956677.78484</v>
      </c>
      <c r="K1150" s="2">
        <f>K1149-K1149*L1150/360*_xlfn.XLOOKUP(A1150,'BBG Data'!A:A,'BBG Data'!J:J)</f>
        <v>3132252962.6136947</v>
      </c>
      <c r="L1150" s="2">
        <v>90</v>
      </c>
      <c r="M1150" s="2">
        <f>M1149-M1149*$M$1*_xlfn.XLOOKUP(A1150,'BBG Data'!A:A,'BBG Data'!F:F)</f>
        <v>6421519828.8861084</v>
      </c>
      <c r="N1150" s="2">
        <f>N1149-N1149*O1150/360*_xlfn.XLOOKUP('Tether Assets'!A1150,'BBG Data'!A:A,'BBG Data'!V:V)</f>
        <v>114408858453.02144</v>
      </c>
      <c r="O1150">
        <v>90</v>
      </c>
      <c r="P1150" s="2">
        <f>P1149-P1149*Q1150/360*_xlfn.XLOOKUP(A1150,'BBG Data'!A:A,'BBG Data'!AI:AI)</f>
        <v>47607168.390535019</v>
      </c>
      <c r="Q1150" s="2">
        <v>270</v>
      </c>
      <c r="R1150" s="21">
        <v>14604086904</v>
      </c>
      <c r="S1150" s="2">
        <f>S1149-S1149*T1150/360*_xlfn.XLOOKUP('Tether Assets'!A1150,'BBG Data'!A:A,'BBG Data'!X:X)</f>
        <v>14838743.279189482</v>
      </c>
      <c r="T1150" s="2">
        <v>90</v>
      </c>
      <c r="U1150" s="21">
        <f t="shared" si="110"/>
        <v>3874458261</v>
      </c>
      <c r="V1150" s="2">
        <f t="shared" si="107"/>
        <v>181722728189.15988</v>
      </c>
      <c r="W1150" s="25">
        <f t="shared" si="108"/>
        <v>9.9261425312790599E-2</v>
      </c>
      <c r="X1150" s="2">
        <f t="shared" si="109"/>
        <v>0.62957924742319682</v>
      </c>
      <c r="Y1150" s="13">
        <f>USDT_FinalReserves!G1149/USDT_FinalReserves!$F1149</f>
        <v>3.7693575138109073E-2</v>
      </c>
      <c r="Z1150" s="2">
        <v>190895609951.8783</v>
      </c>
      <c r="AA1150" s="2">
        <v>183700071934.62201</v>
      </c>
    </row>
    <row r="1151" spans="1:27" s="2" customFormat="1" x14ac:dyDescent="0.3">
      <c r="A1151" s="1">
        <v>45982</v>
      </c>
      <c r="B1151">
        <v>0</v>
      </c>
      <c r="C1151" s="20">
        <v>86335.064917659431</v>
      </c>
      <c r="D1151" s="20">
        <f>_xlfn.XLOOKUP(A1151,'BBG Data'!A:A,'BBG Data'!B:B)</f>
        <v>85123.35</v>
      </c>
      <c r="E1151" s="21">
        <f t="shared" si="105"/>
        <v>7349129948.2586451</v>
      </c>
      <c r="F1151" s="21">
        <v>3348427.9793001222</v>
      </c>
      <c r="G1151">
        <f>_xlfn.XLOOKUP(A1151,'BBG Data'!A:A,'BBG Data'!C:C)</f>
        <v>4065.14</v>
      </c>
      <c r="H1151" s="2">
        <f t="shared" si="106"/>
        <v>13611828515.772099</v>
      </c>
      <c r="I1151" s="21">
        <v>30100334</v>
      </c>
      <c r="J1151" s="2">
        <f>J1150-$J$1*J1150*_xlfn.XLOOKUP(A1151,'BBG Data'!A:A,'BBG Data'!F:F)</f>
        <v>18006956235.747185</v>
      </c>
      <c r="K1151" s="2">
        <f>K1150-K1150*L1151/360*_xlfn.XLOOKUP(A1151,'BBG Data'!A:A,'BBG Data'!J:J)</f>
        <v>3131219319.1360321</v>
      </c>
      <c r="L1151" s="2">
        <v>90</v>
      </c>
      <c r="M1151" s="2">
        <f>M1150-M1150*$M$1*_xlfn.XLOOKUP(A1151,'BBG Data'!A:A,'BBG Data'!F:F)</f>
        <v>6420806326.6828985</v>
      </c>
      <c r="N1151" s="2">
        <f>N1150-N1150*O1151/360*_xlfn.XLOOKUP('Tether Assets'!A1151,'BBG Data'!A:A,'BBG Data'!V:V)</f>
        <v>115495742608.32515</v>
      </c>
      <c r="O1151">
        <v>90</v>
      </c>
      <c r="P1151" s="2">
        <f>P1150-P1150*Q1151/360*_xlfn.XLOOKUP(A1151,'BBG Data'!A:A,'BBG Data'!AI:AI)</f>
        <v>48874709.24893301</v>
      </c>
      <c r="Q1151" s="2">
        <v>270</v>
      </c>
      <c r="R1151" s="21">
        <v>14604086904</v>
      </c>
      <c r="S1151" s="2">
        <f>S1150-S1150*T1151/360*_xlfn.XLOOKUP('Tether Assets'!A1151,'BBG Data'!A:A,'BBG Data'!X:X)</f>
        <v>14903662.781035937</v>
      </c>
      <c r="T1151" s="2">
        <v>90</v>
      </c>
      <c r="U1151" s="21">
        <f t="shared" si="110"/>
        <v>3874458261</v>
      </c>
      <c r="V1151" s="2">
        <f t="shared" si="107"/>
        <v>182588106824.952</v>
      </c>
      <c r="W1151" s="25">
        <f t="shared" si="108"/>
        <v>9.878549530632566E-2</v>
      </c>
      <c r="X1151" s="2">
        <f t="shared" si="109"/>
        <v>0.63254800444944326</v>
      </c>
      <c r="Y1151" s="13">
        <f>USDT_FinalReserves!G1150/USDT_FinalReserves!$F1150</f>
        <v>4.2449763762000763E-2</v>
      </c>
      <c r="Z1151" s="2">
        <v>192775012655.42969</v>
      </c>
      <c r="AA1151" s="2">
        <v>184591758908.98999</v>
      </c>
    </row>
    <row r="1152" spans="1:27" s="2" customFormat="1" x14ac:dyDescent="0.3">
      <c r="A1152" s="1">
        <v>45983</v>
      </c>
      <c r="B1152">
        <v>0</v>
      </c>
      <c r="C1152" s="20">
        <v>86335.064917659431</v>
      </c>
      <c r="D1152" s="20">
        <f>_xlfn.XLOOKUP(A1152,'BBG Data'!A:A,'BBG Data'!B:B)</f>
        <v>84358.09</v>
      </c>
      <c r="E1152" s="21">
        <f t="shared" si="105"/>
        <v>7283061176.4797564</v>
      </c>
      <c r="F1152" s="21">
        <v>3348427.9793001222</v>
      </c>
      <c r="G1152">
        <f>_xlfn.XLOOKUP(A1152,'BBG Data'!A:A,'BBG Data'!C:C)</f>
        <v>4065.14</v>
      </c>
      <c r="H1152" s="2">
        <f t="shared" si="106"/>
        <v>13611828515.772099</v>
      </c>
      <c r="I1152" s="21">
        <v>30100334</v>
      </c>
      <c r="J1152" s="2">
        <f>J1151-$J$1*J1151*_xlfn.XLOOKUP(A1152,'BBG Data'!A:A,'BBG Data'!F:F)</f>
        <v>18006956235.747185</v>
      </c>
      <c r="K1152" s="2">
        <f>K1151-K1151*L1152/360*_xlfn.XLOOKUP(A1152,'BBG Data'!A:A,'BBG Data'!J:J)</f>
        <v>3131219319.1360321</v>
      </c>
      <c r="L1152" s="2">
        <v>90</v>
      </c>
      <c r="M1152" s="2">
        <f>M1151-M1151*$M$1*_xlfn.XLOOKUP(A1152,'BBG Data'!A:A,'BBG Data'!F:F)</f>
        <v>6420806326.6828985</v>
      </c>
      <c r="N1152" s="2">
        <f>N1151-N1151*O1152/360*_xlfn.XLOOKUP('Tether Assets'!A1152,'BBG Data'!A:A,'BBG Data'!V:V)</f>
        <v>115495742608.32515</v>
      </c>
      <c r="O1152">
        <v>90</v>
      </c>
      <c r="P1152" s="2">
        <f>P1151-P1151*Q1152/360*_xlfn.XLOOKUP(A1152,'BBG Data'!A:A,'BBG Data'!AI:AI)</f>
        <v>48874709.24893301</v>
      </c>
      <c r="Q1152" s="2">
        <v>270</v>
      </c>
      <c r="R1152" s="21">
        <v>14604086904</v>
      </c>
      <c r="S1152" s="2">
        <f>S1151-S1151*T1152/360*_xlfn.XLOOKUP('Tether Assets'!A1152,'BBG Data'!A:A,'BBG Data'!X:X)</f>
        <v>14903662.781035937</v>
      </c>
      <c r="T1152" s="2">
        <v>90</v>
      </c>
      <c r="U1152" s="21">
        <f t="shared" si="110"/>
        <v>3874458261</v>
      </c>
      <c r="V1152" s="2">
        <f t="shared" si="107"/>
        <v>182522038053.17313</v>
      </c>
      <c r="W1152" s="25">
        <f t="shared" si="108"/>
        <v>9.8821253379236043E-2</v>
      </c>
      <c r="X1152" s="2">
        <f t="shared" si="109"/>
        <v>0.63277697225076146</v>
      </c>
      <c r="Y1152" s="13">
        <f>USDT_FinalReserves!G1151/USDT_FinalReserves!$F1151</f>
        <v>3.7541568765030404E-2</v>
      </c>
      <c r="Z1152" s="2">
        <v>191908437893.40585</v>
      </c>
      <c r="AA1152" s="2">
        <v>184703894075.64099</v>
      </c>
    </row>
    <row r="1153" spans="1:27" s="2" customFormat="1" x14ac:dyDescent="0.3">
      <c r="A1153" s="1">
        <v>45984</v>
      </c>
      <c r="B1153">
        <v>0</v>
      </c>
      <c r="C1153" s="20">
        <v>86335.064917659431</v>
      </c>
      <c r="D1153" s="20">
        <f>_xlfn.XLOOKUP(A1153,'BBG Data'!A:A,'BBG Data'!B:B)</f>
        <v>87966.1</v>
      </c>
      <c r="E1153" s="21">
        <f t="shared" si="105"/>
        <v>7594558954.0533218</v>
      </c>
      <c r="F1153" s="21">
        <v>3348427.9793001222</v>
      </c>
      <c r="G1153">
        <f>_xlfn.XLOOKUP(A1153,'BBG Data'!A:A,'BBG Data'!C:C)</f>
        <v>4065.14</v>
      </c>
      <c r="H1153" s="2">
        <f t="shared" si="106"/>
        <v>13611828515.772099</v>
      </c>
      <c r="I1153" s="21">
        <v>30100334</v>
      </c>
      <c r="J1153" s="2">
        <f>J1152-$J$1*J1152*_xlfn.XLOOKUP(A1153,'BBG Data'!A:A,'BBG Data'!F:F)</f>
        <v>18006956235.747185</v>
      </c>
      <c r="K1153" s="2">
        <f>K1152-K1152*L1153/360*_xlfn.XLOOKUP(A1153,'BBG Data'!A:A,'BBG Data'!J:J)</f>
        <v>3131219319.1360321</v>
      </c>
      <c r="L1153" s="2">
        <v>90</v>
      </c>
      <c r="M1153" s="2">
        <f>M1152-M1152*$M$1*_xlfn.XLOOKUP(A1153,'BBG Data'!A:A,'BBG Data'!F:F)</f>
        <v>6420806326.6828985</v>
      </c>
      <c r="N1153" s="2">
        <f>N1152-N1152*O1153/360*_xlfn.XLOOKUP('Tether Assets'!A1153,'BBG Data'!A:A,'BBG Data'!V:V)</f>
        <v>115495742608.32515</v>
      </c>
      <c r="O1153">
        <v>90</v>
      </c>
      <c r="P1153" s="2">
        <f>P1152-P1152*Q1153/360*_xlfn.XLOOKUP(A1153,'BBG Data'!A:A,'BBG Data'!AI:AI)</f>
        <v>48874709.24893301</v>
      </c>
      <c r="Q1153" s="2">
        <v>270</v>
      </c>
      <c r="R1153" s="21">
        <v>14604086904</v>
      </c>
      <c r="S1153" s="2">
        <f>S1152-S1152*T1153/360*_xlfn.XLOOKUP('Tether Assets'!A1153,'BBG Data'!A:A,'BBG Data'!X:X)</f>
        <v>14903662.781035937</v>
      </c>
      <c r="T1153" s="2">
        <v>90</v>
      </c>
      <c r="U1153" s="21">
        <f t="shared" si="110"/>
        <v>3874458261</v>
      </c>
      <c r="V1153" s="2">
        <f t="shared" si="107"/>
        <v>182833535830.74667</v>
      </c>
      <c r="W1153" s="25">
        <f t="shared" si="108"/>
        <v>9.8652889295126445E-2</v>
      </c>
      <c r="X1153" s="2">
        <f t="shared" si="109"/>
        <v>0.63169889530136469</v>
      </c>
      <c r="Y1153" s="13">
        <f>USDT_FinalReserves!G1152/USDT_FinalReserves!$F1152</f>
        <v>3.9529000107436964E-2</v>
      </c>
      <c r="Z1153" s="2">
        <v>192107439936.27444</v>
      </c>
      <c r="AA1153" s="2">
        <v>184513624922.39401</v>
      </c>
    </row>
    <row r="1154" spans="1:27" s="2" customFormat="1" x14ac:dyDescent="0.3">
      <c r="A1154" s="1">
        <v>45985</v>
      </c>
      <c r="B1154">
        <v>0</v>
      </c>
      <c r="C1154" s="20">
        <v>86335.064917659431</v>
      </c>
      <c r="D1154" s="20">
        <f>_xlfn.XLOOKUP(A1154,'BBG Data'!A:A,'BBG Data'!B:B)</f>
        <v>88763.7</v>
      </c>
      <c r="E1154" s="21">
        <f t="shared" si="105"/>
        <v>7663419801.831646</v>
      </c>
      <c r="F1154" s="21">
        <v>3348427.9793001222</v>
      </c>
      <c r="G1154">
        <f>_xlfn.XLOOKUP(A1154,'BBG Data'!A:A,'BBG Data'!C:C)</f>
        <v>4136.3100000000004</v>
      </c>
      <c r="H1154" s="2">
        <f t="shared" si="106"/>
        <v>13850136135.058889</v>
      </c>
      <c r="I1154" s="21">
        <v>30100334</v>
      </c>
      <c r="J1154" s="2">
        <f>J1153-$J$1*J1153*_xlfn.XLOOKUP(A1154,'BBG Data'!A:A,'BBG Data'!F:F)</f>
        <v>18005455656.060871</v>
      </c>
      <c r="K1154" s="2">
        <f>K1153-K1153*L1154/360*_xlfn.XLOOKUP(A1154,'BBG Data'!A:A,'BBG Data'!J:J)</f>
        <v>3165333953.6180191</v>
      </c>
      <c r="L1154" s="2">
        <v>90</v>
      </c>
      <c r="M1154" s="2">
        <f>M1153-M1153*$M$1*_xlfn.XLOOKUP(A1154,'BBG Data'!A:A,'BBG Data'!F:F)</f>
        <v>6419736192.2951183</v>
      </c>
      <c r="N1154" s="2">
        <f>N1153-N1153*O1154/360*_xlfn.XLOOKUP('Tether Assets'!A1154,'BBG Data'!A:A,'BBG Data'!V:V)</f>
        <v>115726734093.54179</v>
      </c>
      <c r="O1154">
        <v>90</v>
      </c>
      <c r="P1154" s="2">
        <f>P1153-P1153*Q1154/360*_xlfn.XLOOKUP(A1154,'BBG Data'!A:A,'BBG Data'!AI:AI)</f>
        <v>48673101.073281161</v>
      </c>
      <c r="Q1154" s="2">
        <v>270</v>
      </c>
      <c r="R1154" s="21">
        <v>14604086904</v>
      </c>
      <c r="S1154" s="2">
        <f>S1153-S1153*T1154/360*_xlfn.XLOOKUP('Tether Assets'!A1154,'BBG Data'!A:A,'BBG Data'!X:X)</f>
        <v>15041149.070190992</v>
      </c>
      <c r="T1154" s="2">
        <v>90</v>
      </c>
      <c r="U1154" s="21">
        <f t="shared" si="110"/>
        <v>3874458261</v>
      </c>
      <c r="V1154" s="2">
        <f t="shared" si="107"/>
        <v>183403175581.5498</v>
      </c>
      <c r="W1154" s="25">
        <f t="shared" si="108"/>
        <v>9.8338297212533288E-2</v>
      </c>
      <c r="X1154" s="2">
        <f t="shared" si="109"/>
        <v>0.63099634849061903</v>
      </c>
      <c r="Y1154" s="13">
        <f>USDT_FinalReserves!G1153/USDT_FinalReserves!$F1153</f>
        <v>4.0878089514750478E-2</v>
      </c>
      <c r="Z1154" s="2">
        <v>192311386080.30441</v>
      </c>
      <c r="AA1154" s="2">
        <v>184450064025.40799</v>
      </c>
    </row>
    <row r="1155" spans="1:27" s="2" customFormat="1" x14ac:dyDescent="0.3">
      <c r="A1155" s="1">
        <v>45986</v>
      </c>
      <c r="B1155">
        <v>0</v>
      </c>
      <c r="C1155" s="20">
        <v>86335.064917659431</v>
      </c>
      <c r="D1155" s="20">
        <f>_xlfn.XLOOKUP(A1155,'BBG Data'!A:A,'BBG Data'!B:B)</f>
        <v>87002.26</v>
      </c>
      <c r="E1155" s="21">
        <f t="shared" si="105"/>
        <v>7511345765.0830841</v>
      </c>
      <c r="F1155" s="21">
        <v>3348427.9793001222</v>
      </c>
      <c r="G1155">
        <f>_xlfn.XLOOKUP(A1155,'BBG Data'!A:A,'BBG Data'!C:C)</f>
        <v>4130.6899999999996</v>
      </c>
      <c r="H1155" s="2">
        <f t="shared" si="106"/>
        <v>13831317969.81522</v>
      </c>
      <c r="I1155" s="21">
        <v>30100334</v>
      </c>
      <c r="J1155" s="2">
        <f>J1154-$J$1*J1154*_xlfn.XLOOKUP(A1155,'BBG Data'!A:A,'BBG Data'!F:F)</f>
        <v>18002954898.330864</v>
      </c>
      <c r="K1155" s="2">
        <f>K1154-K1154*L1155/360*_xlfn.XLOOKUP(A1155,'BBG Data'!A:A,'BBG Data'!J:J)</f>
        <v>3175352235.5812206</v>
      </c>
      <c r="L1155" s="2">
        <v>90</v>
      </c>
      <c r="M1155" s="2">
        <f>M1154-M1154*$M$1*_xlfn.XLOOKUP(A1155,'BBG Data'!A:A,'BBG Data'!F:F)</f>
        <v>6417952932.241703</v>
      </c>
      <c r="N1155" s="2">
        <f>N1154-N1154*O1155/360*_xlfn.XLOOKUP('Tether Assets'!A1155,'BBG Data'!A:A,'BBG Data'!V:V)</f>
        <v>116999728168.57076</v>
      </c>
      <c r="O1155">
        <v>90</v>
      </c>
      <c r="P1155" s="2">
        <f>P1154-P1154*Q1155/360*_xlfn.XLOOKUP(A1155,'BBG Data'!A:A,'BBG Data'!AI:AI)</f>
        <v>49129411.395843178</v>
      </c>
      <c r="Q1155" s="2">
        <v>270</v>
      </c>
      <c r="R1155" s="21">
        <v>14604086904</v>
      </c>
      <c r="S1155" s="2">
        <f>S1154-S1154*T1155/360*_xlfn.XLOOKUP('Tether Assets'!A1155,'BBG Data'!A:A,'BBG Data'!X:X)</f>
        <v>15050925.817086617</v>
      </c>
      <c r="T1155" s="2">
        <v>90</v>
      </c>
      <c r="U1155" s="21">
        <f t="shared" si="110"/>
        <v>3874458261</v>
      </c>
      <c r="V1155" s="2">
        <f t="shared" si="107"/>
        <v>184511477805.83575</v>
      </c>
      <c r="W1155" s="25">
        <f t="shared" si="108"/>
        <v>9.7734056692707877E-2</v>
      </c>
      <c r="X1155" s="2">
        <f t="shared" si="109"/>
        <v>0.63410542021505756</v>
      </c>
      <c r="Y1155" s="13">
        <f>USDT_FinalReserves!G1154/USDT_FinalReserves!$F1154</f>
        <v>4.3668922668670188E-2</v>
      </c>
      <c r="Z1155" s="2">
        <v>192782790908.3125</v>
      </c>
      <c r="AA1155" s="2">
        <v>184364174120.28699</v>
      </c>
    </row>
    <row r="1156" spans="1:27" s="2" customFormat="1" x14ac:dyDescent="0.3">
      <c r="A1156" s="1">
        <v>45987</v>
      </c>
      <c r="B1156">
        <v>0</v>
      </c>
      <c r="C1156" s="20">
        <v>86335.064917659431</v>
      </c>
      <c r="D1156" s="20">
        <f>_xlfn.XLOOKUP(A1156,'BBG Data'!A:A,'BBG Data'!B:B)</f>
        <v>90189.32</v>
      </c>
      <c r="E1156" s="21">
        <f t="shared" ref="E1156:E1219" si="111">C1156*D1156</f>
        <v>7786500797.0795603</v>
      </c>
      <c r="F1156" s="21">
        <v>3348427.9793001222</v>
      </c>
      <c r="G1156">
        <f>_xlfn.XLOOKUP(A1156,'BBG Data'!A:A,'BBG Data'!C:C)</f>
        <v>4162.1499999999996</v>
      </c>
      <c r="H1156" s="2">
        <f t="shared" ref="H1156:H1219" si="112">G1156*F1156</f>
        <v>13936659514.044003</v>
      </c>
      <c r="I1156" s="21">
        <v>30100334</v>
      </c>
      <c r="J1156" s="2">
        <f>J1155-$J$1*J1155*_xlfn.XLOOKUP(A1156,'BBG Data'!A:A,'BBG Data'!F:F)</f>
        <v>18000954570.008827</v>
      </c>
      <c r="K1156" s="2">
        <f>K1155-K1155*L1156/360*_xlfn.XLOOKUP(A1156,'BBG Data'!A:A,'BBG Data'!J:J)</f>
        <v>3199191192.4898467</v>
      </c>
      <c r="L1156" s="2">
        <v>90</v>
      </c>
      <c r="M1156" s="2">
        <f>M1155-M1155*$M$1*_xlfn.XLOOKUP(A1156,'BBG Data'!A:A,'BBG Data'!F:F)</f>
        <v>6416526720.4789829</v>
      </c>
      <c r="N1156" s="2">
        <f>N1155-N1155*O1156/360*_xlfn.XLOOKUP('Tether Assets'!A1156,'BBG Data'!A:A,'BBG Data'!V:V)</f>
        <v>115039982721.74719</v>
      </c>
      <c r="O1156">
        <v>90</v>
      </c>
      <c r="P1156" s="2">
        <f>P1155-P1155*Q1156/360*_xlfn.XLOOKUP(A1156,'BBG Data'!A:A,'BBG Data'!AI:AI)</f>
        <v>49110987.86656975</v>
      </c>
      <c r="Q1156" s="2">
        <v>270</v>
      </c>
      <c r="R1156" s="21">
        <v>14604086904</v>
      </c>
      <c r="S1156" s="2">
        <f>S1155-S1155*T1156/360*_xlfn.XLOOKUP('Tether Assets'!A1156,'BBG Data'!A:A,'BBG Data'!X:X)</f>
        <v>15053183.455959179</v>
      </c>
      <c r="T1156" s="2">
        <v>90</v>
      </c>
      <c r="U1156" s="21">
        <f t="shared" si="110"/>
        <v>3874458261</v>
      </c>
      <c r="V1156" s="2">
        <f t="shared" ref="V1156:V1219" si="113">U1156+S1156+R1156+P1156+N1156+M1156+K1156+J1156+I1156+H1156+E1156+B1156</f>
        <v>182952625186.17093</v>
      </c>
      <c r="W1156" s="25">
        <f t="shared" ref="W1156:W1219" si="114">(I1156+J1156)/V1156</f>
        <v>9.8555868688195047E-2</v>
      </c>
      <c r="X1156" s="2">
        <f t="shared" ref="X1156:X1219" si="115">N1156/V1156</f>
        <v>0.62879656744298451</v>
      </c>
      <c r="Y1156" s="13">
        <f>USDT_FinalReserves!G1155/USDT_FinalReserves!$F1155</f>
        <v>2.969214565628989E-2</v>
      </c>
      <c r="Z1156" s="2">
        <v>190128468263.77634</v>
      </c>
      <c r="AA1156" s="2">
        <v>184483146090.681</v>
      </c>
    </row>
    <row r="1157" spans="1:27" s="2" customFormat="1" x14ac:dyDescent="0.3">
      <c r="A1157" s="1">
        <v>45988</v>
      </c>
      <c r="B1157">
        <v>0</v>
      </c>
      <c r="C1157" s="20">
        <v>86335.064917659431</v>
      </c>
      <c r="D1157" s="20">
        <f>_xlfn.XLOOKUP(A1157,'BBG Data'!A:A,'BBG Data'!B:B)</f>
        <v>91410.67</v>
      </c>
      <c r="E1157" s="21">
        <f t="shared" si="111"/>
        <v>7891946128.6167431</v>
      </c>
      <c r="F1157" s="21">
        <v>3348427.9793001222</v>
      </c>
      <c r="G1157">
        <f>_xlfn.XLOOKUP(A1157,'BBG Data'!A:A,'BBG Data'!C:C)</f>
        <v>4157.6099999999997</v>
      </c>
      <c r="H1157" s="2">
        <f t="shared" si="112"/>
        <v>13921457651.017981</v>
      </c>
      <c r="I1157" s="21">
        <v>30100334</v>
      </c>
      <c r="J1157" s="2">
        <f>J1156-$J$1*J1156*_xlfn.XLOOKUP(A1157,'BBG Data'!A:A,'BBG Data'!F:F)</f>
        <v>18000954570.008827</v>
      </c>
      <c r="K1157" s="2">
        <f>K1156-K1156*L1157/360*_xlfn.XLOOKUP(A1157,'BBG Data'!A:A,'BBG Data'!J:J)</f>
        <v>3199191192.4898467</v>
      </c>
      <c r="L1157" s="2">
        <v>90</v>
      </c>
      <c r="M1157" s="2">
        <f>M1156-M1156*$M$1*_xlfn.XLOOKUP(A1157,'BBG Data'!A:A,'BBG Data'!F:F)</f>
        <v>6416526720.4789829</v>
      </c>
      <c r="N1157" s="2">
        <f>N1156-N1156*O1157/360*_xlfn.XLOOKUP('Tether Assets'!A1157,'BBG Data'!A:A,'BBG Data'!V:V)</f>
        <v>115039982721.74719</v>
      </c>
      <c r="O1157">
        <v>90</v>
      </c>
      <c r="P1157" s="2">
        <f>P1156-P1156*Q1157/360*_xlfn.XLOOKUP(A1157,'BBG Data'!A:A,'BBG Data'!AI:AI)</f>
        <v>49110987.86656975</v>
      </c>
      <c r="Q1157" s="2">
        <v>270</v>
      </c>
      <c r="R1157" s="21">
        <v>14604086904</v>
      </c>
      <c r="S1157" s="2">
        <f>S1156-S1156*T1157/360*_xlfn.XLOOKUP('Tether Assets'!A1157,'BBG Data'!A:A,'BBG Data'!X:X)</f>
        <v>15053183.455959179</v>
      </c>
      <c r="T1157" s="2">
        <v>90</v>
      </c>
      <c r="U1157" s="21">
        <f t="shared" si="110"/>
        <v>3874458261</v>
      </c>
      <c r="V1157" s="2">
        <f t="shared" si="113"/>
        <v>183042868654.68207</v>
      </c>
      <c r="W1157" s="25">
        <f t="shared" si="114"/>
        <v>9.8507278849662025E-2</v>
      </c>
      <c r="X1157" s="2">
        <f t="shared" si="115"/>
        <v>0.62848655928122976</v>
      </c>
      <c r="Y1157" s="13">
        <f>USDT_FinalReserves!G1156/USDT_FinalReserves!$F1156</f>
        <v>3.8364168314890361E-2</v>
      </c>
      <c r="Z1157" s="2">
        <v>191921385477.2533</v>
      </c>
      <c r="AA1157" s="2">
        <v>184558481141.577</v>
      </c>
    </row>
    <row r="1158" spans="1:27" s="2" customFormat="1" x14ac:dyDescent="0.3">
      <c r="A1158" s="1">
        <v>45989</v>
      </c>
      <c r="B1158">
        <v>0</v>
      </c>
      <c r="C1158" s="20">
        <v>86335.064917659431</v>
      </c>
      <c r="D1158" s="20">
        <f>_xlfn.XLOOKUP(A1158,'BBG Data'!A:A,'BBG Data'!B:B)</f>
        <v>90914.64</v>
      </c>
      <c r="E1158" s="21">
        <f t="shared" si="111"/>
        <v>7849121346.3656368</v>
      </c>
      <c r="F1158" s="21">
        <v>3348427.9793001222</v>
      </c>
      <c r="G1158">
        <f>_xlfn.XLOOKUP(A1158,'BBG Data'!A:A,'BBG Data'!C:C)</f>
        <v>4239.43</v>
      </c>
      <c r="H1158" s="2">
        <f t="shared" si="112"/>
        <v>14195426028.284319</v>
      </c>
      <c r="I1158" s="21">
        <v>30100334</v>
      </c>
      <c r="J1158" s="2">
        <f>J1157-$J$1*J1157*_xlfn.XLOOKUP(A1158,'BBG Data'!A:A,'BBG Data'!F:F)</f>
        <v>17997454384.397991</v>
      </c>
      <c r="K1158" s="2">
        <f>K1157-K1157*L1158/360*_xlfn.XLOOKUP(A1158,'BBG Data'!A:A,'BBG Data'!J:J)</f>
        <v>3203118199.678628</v>
      </c>
      <c r="L1158" s="2">
        <v>90</v>
      </c>
      <c r="M1158" s="2">
        <f>M1157-M1157*$M$1*_xlfn.XLOOKUP(A1158,'BBG Data'!A:A,'BBG Data'!F:F)</f>
        <v>6414031404.5321302</v>
      </c>
      <c r="N1158" s="2">
        <f>N1157-N1157*O1158/360*_xlfn.XLOOKUP('Tether Assets'!A1158,'BBG Data'!A:A,'BBG Data'!V:V)</f>
        <v>116190382548.96466</v>
      </c>
      <c r="O1158">
        <v>90</v>
      </c>
      <c r="P1158" s="2">
        <f>P1157-P1157*Q1158/360*_xlfn.XLOOKUP(A1158,'BBG Data'!A:A,'BBG Data'!AI:AI)</f>
        <v>49276737.450619414</v>
      </c>
      <c r="Q1158" s="2">
        <v>270</v>
      </c>
      <c r="R1158" s="21">
        <v>14604086904</v>
      </c>
      <c r="S1158" s="2">
        <f>S1157-S1157*T1158/360*_xlfn.XLOOKUP('Tether Assets'!A1158,'BBG Data'!A:A,'BBG Data'!X:X)</f>
        <v>15005765.928072907</v>
      </c>
      <c r="T1158" s="2">
        <v>90</v>
      </c>
      <c r="U1158" s="21">
        <f t="shared" si="110"/>
        <v>3874458261</v>
      </c>
      <c r="V1158" s="2">
        <f t="shared" si="113"/>
        <v>184422461914.60205</v>
      </c>
      <c r="W1158" s="25">
        <f t="shared" si="114"/>
        <v>9.7751404743451259E-2</v>
      </c>
      <c r="X1158" s="2">
        <f t="shared" si="115"/>
        <v>0.63002294483395049</v>
      </c>
      <c r="Y1158" s="13">
        <f>USDT_FinalReserves!G1157/USDT_FinalReserves!$F1157</f>
        <v>4.5087005328511447E-2</v>
      </c>
      <c r="Z1158" s="2">
        <v>193278558791.16318</v>
      </c>
      <c r="AA1158" s="2">
        <v>184564207381.05899</v>
      </c>
    </row>
    <row r="1159" spans="1:27" s="2" customFormat="1" x14ac:dyDescent="0.3">
      <c r="A1159" s="1">
        <v>45990</v>
      </c>
      <c r="B1159">
        <v>0</v>
      </c>
      <c r="C1159" s="20">
        <v>86335.064917659431</v>
      </c>
      <c r="D1159" s="20">
        <f>_xlfn.XLOOKUP(A1159,'BBG Data'!A:A,'BBG Data'!B:B)</f>
        <v>91035.56</v>
      </c>
      <c r="E1159" s="21">
        <f t="shared" si="111"/>
        <v>7859560982.4154797</v>
      </c>
      <c r="F1159" s="21">
        <v>3348427.9793001222</v>
      </c>
      <c r="G1159">
        <f>_xlfn.XLOOKUP(A1159,'BBG Data'!A:A,'BBG Data'!C:C)</f>
        <v>4239.43</v>
      </c>
      <c r="H1159" s="2">
        <f t="shared" si="112"/>
        <v>14195426028.284319</v>
      </c>
      <c r="I1159" s="21">
        <v>30100334</v>
      </c>
      <c r="J1159" s="2">
        <f>J1158-$J$1*J1158*_xlfn.XLOOKUP(A1159,'BBG Data'!A:A,'BBG Data'!F:F)</f>
        <v>17997454384.397991</v>
      </c>
      <c r="K1159" s="2">
        <f>K1158-K1158*L1159/360*_xlfn.XLOOKUP(A1159,'BBG Data'!A:A,'BBG Data'!J:J)</f>
        <v>3203118199.678628</v>
      </c>
      <c r="L1159" s="2">
        <v>90</v>
      </c>
      <c r="M1159" s="2">
        <f>M1158-M1158*$M$1*_xlfn.XLOOKUP(A1159,'BBG Data'!A:A,'BBG Data'!F:F)</f>
        <v>6414031404.5321302</v>
      </c>
      <c r="N1159" s="2">
        <f>N1158-N1158*O1159/360*_xlfn.XLOOKUP('Tether Assets'!A1159,'BBG Data'!A:A,'BBG Data'!V:V)</f>
        <v>116190382548.96466</v>
      </c>
      <c r="O1159">
        <v>90</v>
      </c>
      <c r="P1159" s="2">
        <f>P1158-P1158*Q1159/360*_xlfn.XLOOKUP(A1159,'BBG Data'!A:A,'BBG Data'!AI:AI)</f>
        <v>49276737.450619414</v>
      </c>
      <c r="Q1159" s="2">
        <v>270</v>
      </c>
      <c r="R1159" s="21">
        <v>14604086904</v>
      </c>
      <c r="S1159" s="2">
        <f>S1158-S1158*T1159/360*_xlfn.XLOOKUP('Tether Assets'!A1159,'BBG Data'!A:A,'BBG Data'!X:X)</f>
        <v>15005765.928072907</v>
      </c>
      <c r="T1159" s="2">
        <v>90</v>
      </c>
      <c r="U1159" s="21">
        <f t="shared" si="110"/>
        <v>3874458261</v>
      </c>
      <c r="V1159" s="2">
        <f t="shared" si="113"/>
        <v>184432901550.65189</v>
      </c>
      <c r="W1159" s="25">
        <f t="shared" si="114"/>
        <v>9.7745871625009265E-2</v>
      </c>
      <c r="X1159" s="2">
        <f t="shared" si="115"/>
        <v>0.62998728302853613</v>
      </c>
      <c r="Y1159" s="13">
        <f>USDT_FinalReserves!G1158/USDT_FinalReserves!$F1158</f>
        <v>3.7944289739391311E-2</v>
      </c>
      <c r="Z1159" s="2">
        <v>191943112316.7316</v>
      </c>
      <c r="AA1159" s="2">
        <v>184659967249.505</v>
      </c>
    </row>
    <row r="1160" spans="1:27" s="2" customFormat="1" x14ac:dyDescent="0.3">
      <c r="A1160" s="1">
        <v>45991</v>
      </c>
      <c r="B1160">
        <v>0</v>
      </c>
      <c r="C1160" s="20">
        <v>86335.064917659431</v>
      </c>
      <c r="D1160" s="20">
        <f>_xlfn.XLOOKUP(A1160,'BBG Data'!A:A,'BBG Data'!B:B)</f>
        <v>91176.49</v>
      </c>
      <c r="E1160" s="21">
        <f t="shared" si="111"/>
        <v>7871728183.1143265</v>
      </c>
      <c r="F1160" s="21">
        <v>3348427.9793001222</v>
      </c>
      <c r="G1160">
        <f>_xlfn.XLOOKUP(A1160,'BBG Data'!A:A,'BBG Data'!C:C)</f>
        <v>4239.43</v>
      </c>
      <c r="H1160" s="2">
        <f t="shared" si="112"/>
        <v>14195426028.284319</v>
      </c>
      <c r="I1160" s="21">
        <v>30100334</v>
      </c>
      <c r="J1160" s="2">
        <f>J1159-$J$1*J1159*_xlfn.XLOOKUP(A1160,'BBG Data'!A:A,'BBG Data'!F:F)</f>
        <v>17997454384.397991</v>
      </c>
      <c r="K1160" s="2">
        <f>K1159-K1159*L1160/360*_xlfn.XLOOKUP(A1160,'BBG Data'!A:A,'BBG Data'!J:J)</f>
        <v>3203118199.678628</v>
      </c>
      <c r="L1160" s="2">
        <v>90</v>
      </c>
      <c r="M1160" s="2">
        <f>M1159-M1159*$M$1*_xlfn.XLOOKUP(A1160,'BBG Data'!A:A,'BBG Data'!F:F)</f>
        <v>6414031404.5321302</v>
      </c>
      <c r="N1160" s="2">
        <f>N1159-N1159*O1160/360*_xlfn.XLOOKUP('Tether Assets'!A1160,'BBG Data'!A:A,'BBG Data'!V:V)</f>
        <v>116190382548.96466</v>
      </c>
      <c r="O1160">
        <v>90</v>
      </c>
      <c r="P1160" s="2">
        <f>P1159-P1159*Q1160/360*_xlfn.XLOOKUP(A1160,'BBG Data'!A:A,'BBG Data'!AI:AI)</f>
        <v>49276737.450619414</v>
      </c>
      <c r="Q1160" s="2">
        <v>270</v>
      </c>
      <c r="R1160" s="21">
        <v>14604086904</v>
      </c>
      <c r="S1160" s="2">
        <f>S1159-S1159*T1160/360*_xlfn.XLOOKUP('Tether Assets'!A1160,'BBG Data'!A:A,'BBG Data'!X:X)</f>
        <v>15005765.928072907</v>
      </c>
      <c r="T1160" s="2">
        <v>90</v>
      </c>
      <c r="U1160" s="21">
        <f t="shared" si="110"/>
        <v>3874458261</v>
      </c>
      <c r="V1160" s="2">
        <f t="shared" si="113"/>
        <v>184445068751.35074</v>
      </c>
      <c r="W1160" s="25">
        <f t="shared" si="114"/>
        <v>9.7739423669281317E-2</v>
      </c>
      <c r="X1160" s="2">
        <f t="shared" si="115"/>
        <v>0.62994572495510959</v>
      </c>
      <c r="Y1160" s="13">
        <f>USDT_FinalReserves!G1159/USDT_FinalReserves!$F1159</f>
        <v>3.7953297542700083E-2</v>
      </c>
      <c r="Z1160" s="2">
        <v>191963667087.44772</v>
      </c>
      <c r="AA1160" s="2">
        <v>184678012913.09</v>
      </c>
    </row>
    <row r="1161" spans="1:27" s="2" customFormat="1" x14ac:dyDescent="0.3">
      <c r="A1161" s="1">
        <v>45992</v>
      </c>
      <c r="B1161">
        <v>0</v>
      </c>
      <c r="C1161" s="20">
        <v>86335.064917659431</v>
      </c>
      <c r="D1161" s="20">
        <f>_xlfn.XLOOKUP(A1161,'BBG Data'!A:A,'BBG Data'!B:B)</f>
        <v>86446.15</v>
      </c>
      <c r="E1161" s="21">
        <f t="shared" si="111"/>
        <v>7463333972.1317244</v>
      </c>
      <c r="F1161" s="21">
        <v>3348427.9793001222</v>
      </c>
      <c r="G1161">
        <f>_xlfn.XLOOKUP(A1161,'BBG Data'!A:A,'BBG Data'!C:C)</f>
        <v>4232.21</v>
      </c>
      <c r="H1161" s="2">
        <f t="shared" si="112"/>
        <v>14171250378.273771</v>
      </c>
      <c r="I1161" s="21">
        <v>30100334</v>
      </c>
      <c r="J1161" s="2">
        <f>J1160-$J$1*J1160*_xlfn.XLOOKUP(A1161,'BBG Data'!A:A,'BBG Data'!F:F)</f>
        <v>17997454384.397991</v>
      </c>
      <c r="K1161" s="2">
        <f>K1160-K1160*L1161/360*_xlfn.XLOOKUP(A1161,'BBG Data'!A:A,'BBG Data'!J:J)</f>
        <v>3214841612.2894516</v>
      </c>
      <c r="L1161" s="2">
        <v>90</v>
      </c>
      <c r="M1161" s="2">
        <f>M1160-M1160*$M$1*_xlfn.XLOOKUP(A1161,'BBG Data'!A:A,'BBG Data'!F:F)</f>
        <v>6414031404.5321302</v>
      </c>
      <c r="N1161" s="2">
        <f>N1160-N1160*O1161/360*_xlfn.XLOOKUP('Tether Assets'!A1161,'BBG Data'!A:A,'BBG Data'!V:V)</f>
        <v>117090858013.71915</v>
      </c>
      <c r="O1161">
        <v>90</v>
      </c>
      <c r="P1161" s="2">
        <f>P1160-P1160*Q1161/360*_xlfn.XLOOKUP(A1161,'BBG Data'!A:A,'BBG Data'!AI:AI)</f>
        <v>49590876.651867121</v>
      </c>
      <c r="Q1161" s="2">
        <v>270</v>
      </c>
      <c r="R1161" s="21">
        <v>14604086904</v>
      </c>
      <c r="S1161" s="2">
        <f>S1160-S1160*T1161/360*_xlfn.XLOOKUP('Tether Assets'!A1161,'BBG Data'!A:A,'BBG Data'!X:X)</f>
        <v>14956997.18880667</v>
      </c>
      <c r="T1161" s="2">
        <v>90</v>
      </c>
      <c r="U1161" s="21">
        <f t="shared" si="110"/>
        <v>3874458261</v>
      </c>
      <c r="V1161" s="2">
        <f t="shared" si="113"/>
        <v>184924963138.18488</v>
      </c>
      <c r="W1161" s="25">
        <f t="shared" si="114"/>
        <v>9.7485782408548757E-2</v>
      </c>
      <c r="X1161" s="2">
        <f t="shared" si="115"/>
        <v>0.63318037774177194</v>
      </c>
      <c r="Y1161" s="13">
        <f>USDT_FinalReserves!G1160/USDT_FinalReserves!$F1160</f>
        <v>4.0386579762787644E-2</v>
      </c>
      <c r="Z1161" s="2">
        <v>192413621277.38803</v>
      </c>
      <c r="AA1161" s="2">
        <v>184642693214.22198</v>
      </c>
    </row>
    <row r="1162" spans="1:27" s="2" customFormat="1" x14ac:dyDescent="0.3">
      <c r="A1162" s="1">
        <v>45993</v>
      </c>
      <c r="B1162">
        <v>0</v>
      </c>
      <c r="C1162" s="20">
        <v>86335.064917659431</v>
      </c>
      <c r="D1162" s="20">
        <f>_xlfn.XLOOKUP(A1162,'BBG Data'!A:A,'BBG Data'!B:B)</f>
        <v>91610.6</v>
      </c>
      <c r="E1162" s="21">
        <f t="shared" si="111"/>
        <v>7909207098.1457319</v>
      </c>
      <c r="F1162" s="21">
        <v>3348427.9793001222</v>
      </c>
      <c r="G1162">
        <f>_xlfn.XLOOKUP(A1162,'BBG Data'!A:A,'BBG Data'!C:C)</f>
        <v>4205.8500000000004</v>
      </c>
      <c r="H1162" s="2">
        <f t="shared" si="112"/>
        <v>14082985816.73942</v>
      </c>
      <c r="I1162" s="21">
        <v>30100334</v>
      </c>
      <c r="J1162" s="2">
        <f>J1161-$J$1*J1161*_xlfn.XLOOKUP(A1162,'BBG Data'!A:A,'BBG Data'!F:F)</f>
        <v>18002953606.571003</v>
      </c>
      <c r="K1162" s="2">
        <f>K1161-K1161*L1162/360*_xlfn.XLOOKUP(A1162,'BBG Data'!A:A,'BBG Data'!J:J)</f>
        <v>3215677471.1086469</v>
      </c>
      <c r="L1162" s="2">
        <v>90</v>
      </c>
      <c r="M1162" s="2">
        <f>M1161-M1161*$M$1*_xlfn.XLOOKUP(A1162,'BBG Data'!A:A,'BBG Data'!F:F)</f>
        <v>6417951090.3904552</v>
      </c>
      <c r="N1162" s="2">
        <f>N1161-N1161*O1162/360*_xlfn.XLOOKUP('Tether Assets'!A1162,'BBG Data'!A:A,'BBG Data'!V:V)</f>
        <v>117676312303.78775</v>
      </c>
      <c r="O1162">
        <v>90</v>
      </c>
      <c r="P1162" s="2">
        <f>P1161-P1161*Q1162/360*_xlfn.XLOOKUP(A1162,'BBG Data'!A:A,'BBG Data'!AI:AI)</f>
        <v>50557898.746578522</v>
      </c>
      <c r="Q1162" s="2">
        <v>270</v>
      </c>
      <c r="R1162" s="21">
        <v>14604086904</v>
      </c>
      <c r="S1162" s="2">
        <f>S1161-S1161*T1162/360*_xlfn.XLOOKUP('Tether Assets'!A1162,'BBG Data'!A:A,'BBG Data'!X:X)</f>
        <v>15035521.424047904</v>
      </c>
      <c r="T1162" s="2">
        <v>90</v>
      </c>
      <c r="U1162" s="21">
        <f t="shared" si="110"/>
        <v>3874458261</v>
      </c>
      <c r="V1162" s="2">
        <f t="shared" si="113"/>
        <v>185879326305.9136</v>
      </c>
      <c r="W1162" s="25">
        <f t="shared" si="114"/>
        <v>9.7014844517420096E-2</v>
      </c>
      <c r="X1162" s="2">
        <f t="shared" si="115"/>
        <v>0.63307907685290532</v>
      </c>
      <c r="Y1162" s="13">
        <f>USDT_FinalReserves!G1161/USDT_FinalReserves!$F1161</f>
        <v>4.2829607950411325E-2</v>
      </c>
      <c r="Z1162" s="2">
        <v>192867109507.89728</v>
      </c>
      <c r="AA1162" s="2">
        <v>184606686821.14499</v>
      </c>
    </row>
    <row r="1163" spans="1:27" s="2" customFormat="1" x14ac:dyDescent="0.3">
      <c r="A1163" s="1">
        <v>45994</v>
      </c>
      <c r="B1163">
        <v>0</v>
      </c>
      <c r="C1163" s="20">
        <v>86335.064917659431</v>
      </c>
      <c r="D1163" s="20">
        <f>_xlfn.XLOOKUP(A1163,'BBG Data'!A:A,'BBG Data'!B:B)</f>
        <v>93722.09</v>
      </c>
      <c r="E1163" s="21">
        <f t="shared" si="111"/>
        <v>8091502724.3687191</v>
      </c>
      <c r="F1163" s="21">
        <v>3348427.9793001222</v>
      </c>
      <c r="G1163">
        <f>_xlfn.XLOOKUP(A1163,'BBG Data'!A:A,'BBG Data'!C:C)</f>
        <v>4203.08</v>
      </c>
      <c r="H1163" s="2">
        <f t="shared" si="112"/>
        <v>14073710671.236757</v>
      </c>
      <c r="I1163" s="21">
        <v>30100334</v>
      </c>
      <c r="J1163" s="2">
        <f>J1162-$J$1*J1162*_xlfn.XLOOKUP(A1163,'BBG Data'!A:A,'BBG Data'!F:F)</f>
        <v>18005954098.838764</v>
      </c>
      <c r="K1163" s="2">
        <f>K1162-K1162*L1163/360*_xlfn.XLOOKUP(A1163,'BBG Data'!A:A,'BBG Data'!J:J)</f>
        <v>3225091366.9053173</v>
      </c>
      <c r="L1163" s="2">
        <v>90</v>
      </c>
      <c r="M1163" s="2">
        <f>M1162-M1162*$M$1*_xlfn.XLOOKUP(A1163,'BBG Data'!A:A,'BBG Data'!F:F)</f>
        <v>6420090407.4205856</v>
      </c>
      <c r="N1163" s="2">
        <f>N1162-N1162*O1163/360*_xlfn.XLOOKUP('Tether Assets'!A1163,'BBG Data'!A:A,'BBG Data'!V:V)</f>
        <v>118882494504.90157</v>
      </c>
      <c r="O1163">
        <v>90</v>
      </c>
      <c r="P1163" s="2">
        <f>P1162-P1162*Q1163/360*_xlfn.XLOOKUP(A1163,'BBG Data'!A:A,'BBG Data'!AI:AI)</f>
        <v>51524818.560106836</v>
      </c>
      <c r="Q1163" s="2">
        <v>270</v>
      </c>
      <c r="R1163" s="21">
        <v>14604086904</v>
      </c>
      <c r="S1163" s="2">
        <f>S1162-S1162*T1163/360*_xlfn.XLOOKUP('Tether Assets'!A1163,'BBG Data'!A:A,'BBG Data'!X:X)</f>
        <v>15137762.96973143</v>
      </c>
      <c r="T1163" s="2">
        <v>90</v>
      </c>
      <c r="U1163" s="21">
        <f t="shared" si="110"/>
        <v>3874458261</v>
      </c>
      <c r="V1163" s="2">
        <f t="shared" si="113"/>
        <v>187274151854.20154</v>
      </c>
      <c r="W1163" s="25">
        <f t="shared" si="114"/>
        <v>9.6308295908772101E-2</v>
      </c>
      <c r="X1163" s="2">
        <f t="shared" si="115"/>
        <v>0.63480460772533687</v>
      </c>
      <c r="Y1163" s="13">
        <f>USDT_FinalReserves!G1162/USDT_FinalReserves!$F1162</f>
        <v>4.505566639829009E-2</v>
      </c>
      <c r="Z1163" s="2">
        <v>193363960747.23447</v>
      </c>
      <c r="AA1163" s="2">
        <v>184651818638.35501</v>
      </c>
    </row>
    <row r="1164" spans="1:27" s="2" customFormat="1" x14ac:dyDescent="0.3">
      <c r="A1164" s="1">
        <v>45995</v>
      </c>
      <c r="B1164">
        <v>0</v>
      </c>
      <c r="C1164" s="20">
        <v>86335.064917659431</v>
      </c>
      <c r="D1164" s="20">
        <f>_xlfn.XLOOKUP(A1164,'BBG Data'!A:A,'BBG Data'!B:B)</f>
        <v>92175.09</v>
      </c>
      <c r="E1164" s="21">
        <f t="shared" si="111"/>
        <v>7957942378.9411001</v>
      </c>
      <c r="F1164" s="21">
        <v>3348427.9793001222</v>
      </c>
      <c r="G1164">
        <f>_xlfn.XLOOKUP(A1164,'BBG Data'!A:A,'BBG Data'!C:C)</f>
        <v>4207.62</v>
      </c>
      <c r="H1164" s="2">
        <f t="shared" si="112"/>
        <v>14088912534.262779</v>
      </c>
      <c r="I1164" s="21">
        <v>30100334</v>
      </c>
      <c r="J1164" s="2">
        <f>J1163-$J$1*J1163*_xlfn.XLOOKUP(A1164,'BBG Data'!A:A,'BBG Data'!F:F)</f>
        <v>18007454595.013668</v>
      </c>
      <c r="K1164" s="2">
        <f>K1163-K1163*L1164/360*_xlfn.XLOOKUP(A1164,'BBG Data'!A:A,'BBG Data'!J:J)</f>
        <v>3243030937.633728</v>
      </c>
      <c r="L1164" s="2">
        <v>90</v>
      </c>
      <c r="M1164" s="2">
        <f>M1163-M1163*$M$1*_xlfn.XLOOKUP(A1164,'BBG Data'!A:A,'BBG Data'!F:F)</f>
        <v>6421160422.4884892</v>
      </c>
      <c r="N1164" s="2">
        <f>N1163-N1163*O1164/360*_xlfn.XLOOKUP('Tether Assets'!A1164,'BBG Data'!A:A,'BBG Data'!V:V)</f>
        <v>119031097623.03268</v>
      </c>
      <c r="O1164">
        <v>90</v>
      </c>
      <c r="P1164" s="2">
        <f>P1163-P1163*Q1164/360*_xlfn.XLOOKUP(A1164,'BBG Data'!A:A,'BBG Data'!AI:AI)</f>
        <v>50925842.54434558</v>
      </c>
      <c r="Q1164" s="2">
        <v>270</v>
      </c>
      <c r="R1164" s="21">
        <v>14604086904</v>
      </c>
      <c r="S1164" s="2">
        <f>S1163-S1163*T1164/360*_xlfn.XLOOKUP('Tether Assets'!A1164,'BBG Data'!A:A,'BBG Data'!X:X)</f>
        <v>15060181.934511555</v>
      </c>
      <c r="T1164" s="2">
        <v>90</v>
      </c>
      <c r="U1164" s="21">
        <f t="shared" ref="U1164:U1190" si="116">3874458261</f>
        <v>3874458261</v>
      </c>
      <c r="V1164" s="2">
        <f t="shared" si="113"/>
        <v>187324230014.85132</v>
      </c>
      <c r="W1164" s="25">
        <f t="shared" si="114"/>
        <v>9.6290559569275291E-2</v>
      </c>
      <c r="X1164" s="2">
        <f t="shared" si="115"/>
        <v>0.6354281964142906</v>
      </c>
      <c r="Y1164" s="13">
        <f>USDT_FinalReserves!G1163/USDT_FinalReserves!$F1163</f>
        <v>3.8147035363918558E-2</v>
      </c>
      <c r="Z1164" s="2">
        <v>192708284186.58368</v>
      </c>
      <c r="AA1164" s="2">
        <v>185357034454.798</v>
      </c>
    </row>
    <row r="1165" spans="1:27" s="2" customFormat="1" x14ac:dyDescent="0.3">
      <c r="A1165" s="1">
        <v>45996</v>
      </c>
      <c r="B1165">
        <v>0</v>
      </c>
      <c r="C1165" s="20">
        <v>86335.064917659431</v>
      </c>
      <c r="D1165" s="20">
        <f>_xlfn.XLOOKUP(A1165,'BBG Data'!A:A,'BBG Data'!B:B)</f>
        <v>89203.45</v>
      </c>
      <c r="E1165" s="21">
        <f t="shared" si="111"/>
        <v>7701385646.6291866</v>
      </c>
      <c r="F1165" s="21">
        <v>3348427.9793001222</v>
      </c>
      <c r="G1165">
        <f>_xlfn.XLOOKUP(A1165,'BBG Data'!A:A,'BBG Data'!C:C)</f>
        <v>4197.78</v>
      </c>
      <c r="H1165" s="2">
        <f t="shared" si="112"/>
        <v>14055964002.946466</v>
      </c>
      <c r="I1165" s="21">
        <v>30100334</v>
      </c>
      <c r="J1165" s="2">
        <f>J1164-$J$1*J1164*_xlfn.XLOOKUP(A1165,'BBG Data'!A:A,'BBG Data'!F:F)</f>
        <v>18006954387.941586</v>
      </c>
      <c r="K1165" s="2">
        <f>K1164-K1164*L1165/360*_xlfn.XLOOKUP(A1165,'BBG Data'!A:A,'BBG Data'!J:J)</f>
        <v>3242503945.1063623</v>
      </c>
      <c r="L1165" s="2">
        <v>90</v>
      </c>
      <c r="M1165" s="2">
        <f>M1164-M1164*$M$1*_xlfn.XLOOKUP(A1165,'BBG Data'!A:A,'BBG Data'!F:F)</f>
        <v>6420803691.3539066</v>
      </c>
      <c r="N1165" s="2">
        <f>N1164-N1164*O1165/360*_xlfn.XLOOKUP('Tether Assets'!A1165,'BBG Data'!A:A,'BBG Data'!V:V)</f>
        <v>119179886495.06148</v>
      </c>
      <c r="O1165">
        <v>90</v>
      </c>
      <c r="P1165" s="2">
        <f>P1164-P1164*Q1165/360*_xlfn.XLOOKUP(A1165,'BBG Data'!A:A,'BBG Data'!AI:AI)</f>
        <v>50925842.54434558</v>
      </c>
      <c r="Q1165" s="2">
        <v>270</v>
      </c>
      <c r="R1165" s="21">
        <v>14604086904</v>
      </c>
      <c r="S1165" s="2">
        <f>S1164-S1164*T1165/360*_xlfn.XLOOKUP('Tether Assets'!A1165,'BBG Data'!A:A,'BBG Data'!X:X)</f>
        <v>15045121.752577044</v>
      </c>
      <c r="T1165" s="2">
        <v>90</v>
      </c>
      <c r="U1165" s="21">
        <f t="shared" si="116"/>
        <v>3874458261</v>
      </c>
      <c r="V1165" s="2">
        <f t="shared" si="113"/>
        <v>187182114632.33591</v>
      </c>
      <c r="W1165" s="25">
        <f t="shared" si="114"/>
        <v>9.6360994517932785E-2</v>
      </c>
      <c r="X1165" s="2">
        <f t="shared" si="115"/>
        <v>0.63670552461251562</v>
      </c>
      <c r="Y1165" s="13">
        <f>USDT_FinalReserves!G1164/USDT_FinalReserves!$F1164</f>
        <v>3.7159361888874337E-2</v>
      </c>
      <c r="Z1165" s="2">
        <v>192713064960.52115</v>
      </c>
      <c r="AA1165" s="2">
        <v>185551970438.939</v>
      </c>
    </row>
    <row r="1166" spans="1:27" s="2" customFormat="1" x14ac:dyDescent="0.3">
      <c r="A1166" s="1">
        <v>45997</v>
      </c>
      <c r="B1166">
        <v>0</v>
      </c>
      <c r="C1166" s="20">
        <v>86335.064917659431</v>
      </c>
      <c r="D1166" s="20">
        <f>_xlfn.XLOOKUP(A1166,'BBG Data'!A:A,'BBG Data'!B:B)</f>
        <v>89446.56</v>
      </c>
      <c r="E1166" s="21">
        <f t="shared" si="111"/>
        <v>7722374564.2613192</v>
      </c>
      <c r="F1166" s="21">
        <v>3348427.9793001222</v>
      </c>
      <c r="G1166">
        <f>_xlfn.XLOOKUP(A1166,'BBG Data'!A:A,'BBG Data'!C:C)</f>
        <v>4197.78</v>
      </c>
      <c r="H1166" s="2">
        <f t="shared" si="112"/>
        <v>14055964002.946466</v>
      </c>
      <c r="I1166" s="21">
        <v>30100334</v>
      </c>
      <c r="J1166" s="2">
        <f>J1165-$J$1*J1165*_xlfn.XLOOKUP(A1166,'BBG Data'!A:A,'BBG Data'!F:F)</f>
        <v>18006954387.941586</v>
      </c>
      <c r="K1166" s="2">
        <f>K1165-K1165*L1166/360*_xlfn.XLOOKUP(A1166,'BBG Data'!A:A,'BBG Data'!J:J)</f>
        <v>3242503945.1063623</v>
      </c>
      <c r="L1166" s="2">
        <v>90</v>
      </c>
      <c r="M1166" s="2">
        <f>M1165-M1165*$M$1*_xlfn.XLOOKUP(A1166,'BBG Data'!A:A,'BBG Data'!F:F)</f>
        <v>6420803691.3539066</v>
      </c>
      <c r="N1166" s="2">
        <f>N1165-N1165*O1166/360*_xlfn.XLOOKUP('Tether Assets'!A1166,'BBG Data'!A:A,'BBG Data'!V:V)</f>
        <v>119179886495.06148</v>
      </c>
      <c r="O1166">
        <v>90</v>
      </c>
      <c r="P1166" s="2">
        <f>P1165-P1165*Q1166/360*_xlfn.XLOOKUP(A1166,'BBG Data'!A:A,'BBG Data'!AI:AI)</f>
        <v>50925842.54434558</v>
      </c>
      <c r="Q1166" s="2">
        <v>270</v>
      </c>
      <c r="R1166" s="21">
        <v>14604086904</v>
      </c>
      <c r="S1166" s="2">
        <f>S1165-S1165*T1166/360*_xlfn.XLOOKUP('Tether Assets'!A1166,'BBG Data'!A:A,'BBG Data'!X:X)</f>
        <v>15045121.752577044</v>
      </c>
      <c r="T1166" s="2">
        <v>90</v>
      </c>
      <c r="U1166" s="21">
        <f t="shared" si="116"/>
        <v>3874458261</v>
      </c>
      <c r="V1166" s="2">
        <f t="shared" si="113"/>
        <v>187203103549.96805</v>
      </c>
      <c r="W1166" s="25">
        <f t="shared" si="114"/>
        <v>9.635019067473502E-2</v>
      </c>
      <c r="X1166" s="2">
        <f t="shared" si="115"/>
        <v>0.63663413819018289</v>
      </c>
      <c r="Y1166" s="13">
        <f>USDT_FinalReserves!G1165/USDT_FinalReserves!$F1165</f>
        <v>3.7997700755239366E-2</v>
      </c>
      <c r="Z1166" s="2">
        <v>192892555255.58832</v>
      </c>
      <c r="AA1166" s="2">
        <v>185563081663.073</v>
      </c>
    </row>
    <row r="1167" spans="1:27" s="2" customFormat="1" x14ac:dyDescent="0.3">
      <c r="A1167" s="1">
        <v>45998</v>
      </c>
      <c r="B1167">
        <v>0</v>
      </c>
      <c r="C1167" s="20">
        <v>86335.064917659431</v>
      </c>
      <c r="D1167" s="20">
        <f>_xlfn.XLOOKUP(A1167,'BBG Data'!A:A,'BBG Data'!B:B)</f>
        <v>90233.89</v>
      </c>
      <c r="E1167" s="21">
        <f t="shared" si="111"/>
        <v>7790348750.9229403</v>
      </c>
      <c r="F1167" s="21">
        <v>3348427.9793001222</v>
      </c>
      <c r="G1167">
        <f>_xlfn.XLOOKUP(A1167,'BBG Data'!A:A,'BBG Data'!C:C)</f>
        <v>4197.78</v>
      </c>
      <c r="H1167" s="2">
        <f t="shared" si="112"/>
        <v>14055964002.946466</v>
      </c>
      <c r="I1167" s="21">
        <v>30100334</v>
      </c>
      <c r="J1167" s="2">
        <f>J1166-$J$1*J1166*_xlfn.XLOOKUP(A1167,'BBG Data'!A:A,'BBG Data'!F:F)</f>
        <v>18006954387.941586</v>
      </c>
      <c r="K1167" s="2">
        <f>K1166-K1166*L1167/360*_xlfn.XLOOKUP(A1167,'BBG Data'!A:A,'BBG Data'!J:J)</f>
        <v>3242503945.1063623</v>
      </c>
      <c r="L1167" s="2">
        <v>90</v>
      </c>
      <c r="M1167" s="2">
        <f>M1166-M1166*$M$1*_xlfn.XLOOKUP(A1167,'BBG Data'!A:A,'BBG Data'!F:F)</f>
        <v>6420803691.3539066</v>
      </c>
      <c r="N1167" s="2">
        <f>N1166-N1166*O1167/360*_xlfn.XLOOKUP('Tether Assets'!A1167,'BBG Data'!A:A,'BBG Data'!V:V)</f>
        <v>119179886495.06148</v>
      </c>
      <c r="O1167">
        <v>90</v>
      </c>
      <c r="P1167" s="2">
        <f>P1166-P1166*Q1167/360*_xlfn.XLOOKUP(A1167,'BBG Data'!A:A,'BBG Data'!AI:AI)</f>
        <v>50925842.54434558</v>
      </c>
      <c r="Q1167" s="2">
        <v>270</v>
      </c>
      <c r="R1167" s="21">
        <v>14604086904</v>
      </c>
      <c r="S1167" s="2">
        <f>S1166-S1166*T1167/360*_xlfn.XLOOKUP('Tether Assets'!A1167,'BBG Data'!A:A,'BBG Data'!X:X)</f>
        <v>15045121.752577044</v>
      </c>
      <c r="T1167" s="2">
        <v>90</v>
      </c>
      <c r="U1167" s="21">
        <f t="shared" si="116"/>
        <v>3874458261</v>
      </c>
      <c r="V1167" s="2">
        <f t="shared" si="113"/>
        <v>187271077736.62967</v>
      </c>
      <c r="W1167" s="25">
        <f t="shared" si="114"/>
        <v>9.6315218238387859E-2</v>
      </c>
      <c r="X1167" s="2">
        <f t="shared" si="115"/>
        <v>0.63640305772507577</v>
      </c>
      <c r="Y1167" s="13">
        <f>USDT_FinalReserves!G1166/USDT_FinalReserves!$F1166</f>
        <v>3.8239049677362399E-2</v>
      </c>
      <c r="Z1167" s="2">
        <v>193069043685.43002</v>
      </c>
      <c r="AA1167" s="2">
        <v>185686266932.78201</v>
      </c>
    </row>
    <row r="1168" spans="1:27" s="2" customFormat="1" x14ac:dyDescent="0.3">
      <c r="A1168" s="1">
        <v>45999</v>
      </c>
      <c r="B1168">
        <v>0</v>
      </c>
      <c r="C1168" s="20">
        <v>86335.064917659431</v>
      </c>
      <c r="D1168" s="20">
        <f>_xlfn.XLOOKUP(A1168,'BBG Data'!A:A,'BBG Data'!B:B)</f>
        <v>91331.98</v>
      </c>
      <c r="E1168" s="21">
        <f t="shared" si="111"/>
        <v>7885152422.3583727</v>
      </c>
      <c r="F1168" s="21">
        <v>3348427.9793001222</v>
      </c>
      <c r="G1168">
        <f>_xlfn.XLOOKUP(A1168,'BBG Data'!A:A,'BBG Data'!C:C)</f>
        <v>4190.66</v>
      </c>
      <c r="H1168" s="2">
        <f t="shared" si="112"/>
        <v>14032123195.73385</v>
      </c>
      <c r="I1168" s="21">
        <v>30100334</v>
      </c>
      <c r="J1168" s="2">
        <f>J1167-$J$1*J1167*_xlfn.XLOOKUP(A1168,'BBG Data'!A:A,'BBG Data'!F:F)</f>
        <v>18005954001.5867</v>
      </c>
      <c r="K1168" s="2">
        <f>K1167-K1167*L1168/360*_xlfn.XLOOKUP(A1168,'BBG Data'!A:A,'BBG Data'!J:J)</f>
        <v>3242990320.6981287</v>
      </c>
      <c r="L1168" s="2">
        <v>90</v>
      </c>
      <c r="M1168" s="2">
        <f>M1167-M1167*$M$1*_xlfn.XLOOKUP(A1168,'BBG Data'!A:A,'BBG Data'!F:F)</f>
        <v>6420090268.7215338</v>
      </c>
      <c r="N1168" s="2">
        <f>N1167-N1167*O1168/360*_xlfn.XLOOKUP('Tether Assets'!A1168,'BBG Data'!A:A,'BBG Data'!V:V)</f>
        <v>119209681466.68524</v>
      </c>
      <c r="O1168">
        <v>90</v>
      </c>
      <c r="P1168" s="2">
        <f>P1167-P1167*Q1168/360*_xlfn.XLOOKUP(A1168,'BBG Data'!A:A,'BBG Data'!AI:AI)</f>
        <v>50601190.298125386</v>
      </c>
      <c r="Q1168" s="2">
        <v>270</v>
      </c>
      <c r="R1168" s="21">
        <v>14604086904</v>
      </c>
      <c r="S1168" s="2">
        <f>S1167-S1167*T1168/360*_xlfn.XLOOKUP('Tether Assets'!A1168,'BBG Data'!A:A,'BBG Data'!X:X)</f>
        <v>14976290.320559004</v>
      </c>
      <c r="T1168" s="2">
        <v>90</v>
      </c>
      <c r="U1168" s="21">
        <f t="shared" si="116"/>
        <v>3874458261</v>
      </c>
      <c r="V1168" s="2">
        <f t="shared" si="113"/>
        <v>187370214655.4025</v>
      </c>
      <c r="W1168" s="25">
        <f t="shared" si="114"/>
        <v>9.6258919107059165E-2</v>
      </c>
      <c r="X1168" s="2">
        <f t="shared" si="115"/>
        <v>0.63622535569982086</v>
      </c>
      <c r="Y1168" s="13">
        <f>USDT_FinalReserves!G1167/USDT_FinalReserves!$F1167</f>
        <v>3.8398879568222105E-2</v>
      </c>
      <c r="Z1168" s="2">
        <v>193108011570.23529</v>
      </c>
      <c r="AA1168" s="2">
        <v>185692880290.29099</v>
      </c>
    </row>
    <row r="1169" spans="1:27" s="2" customFormat="1" x14ac:dyDescent="0.3">
      <c r="A1169" s="1">
        <v>46000</v>
      </c>
      <c r="B1169">
        <v>0</v>
      </c>
      <c r="C1169" s="20">
        <v>86335.064917659431</v>
      </c>
      <c r="D1169" s="20">
        <f>_xlfn.XLOOKUP(A1169,'BBG Data'!A:A,'BBG Data'!B:B)</f>
        <v>92665.29</v>
      </c>
      <c r="E1169" s="21">
        <f t="shared" si="111"/>
        <v>8000263827.7637367</v>
      </c>
      <c r="F1169" s="21">
        <v>3348427.9793001222</v>
      </c>
      <c r="G1169">
        <f>_xlfn.XLOOKUP(A1169,'BBG Data'!A:A,'BBG Data'!C:C)</f>
        <v>4208.24</v>
      </c>
      <c r="H1169" s="2">
        <f t="shared" si="112"/>
        <v>14090988559.609945</v>
      </c>
      <c r="I1169" s="21">
        <v>30100334</v>
      </c>
      <c r="J1169" s="2">
        <f>J1168-$J$1*J1168*_xlfn.XLOOKUP(A1169,'BBG Data'!A:A,'BBG Data'!F:F)</f>
        <v>18006954332.364567</v>
      </c>
      <c r="K1169" s="2">
        <f>K1168-K1168*L1169/360*_xlfn.XLOOKUP(A1169,'BBG Data'!A:A,'BBG Data'!J:J)</f>
        <v>3244133474.7861748</v>
      </c>
      <c r="L1169" s="2">
        <v>90</v>
      </c>
      <c r="M1169" s="2">
        <f>M1168-M1168*$M$1*_xlfn.XLOOKUP(A1169,'BBG Data'!A:A,'BBG Data'!F:F)</f>
        <v>6420803612.0847254</v>
      </c>
      <c r="N1169" s="2">
        <f>N1168-N1168*O1169/360*_xlfn.XLOOKUP('Tether Assets'!A1169,'BBG Data'!A:A,'BBG Data'!V:V)</f>
        <v>118971262103.75188</v>
      </c>
      <c r="O1169">
        <v>90</v>
      </c>
      <c r="P1169" s="2">
        <f>P1168-P1168*Q1169/360*_xlfn.XLOOKUP(A1169,'BBG Data'!A:A,'BBG Data'!AI:AI)</f>
        <v>50544263.959039994</v>
      </c>
      <c r="Q1169" s="2">
        <v>270</v>
      </c>
      <c r="R1169" s="21">
        <v>14604086904</v>
      </c>
      <c r="S1169" s="2">
        <f>S1168-S1168*T1169/360*_xlfn.XLOOKUP('Tether Assets'!A1169,'BBG Data'!A:A,'BBG Data'!X:X)</f>
        <v>14909271.421374504</v>
      </c>
      <c r="T1169" s="2">
        <v>90</v>
      </c>
      <c r="U1169" s="21">
        <f t="shared" si="116"/>
        <v>3874458261</v>
      </c>
      <c r="V1169" s="2">
        <f t="shared" si="113"/>
        <v>187308504944.74142</v>
      </c>
      <c r="W1169" s="25">
        <f t="shared" si="114"/>
        <v>9.6295972634482058E-2</v>
      </c>
      <c r="X1169" s="2">
        <f t="shared" si="115"/>
        <v>0.63516209335422347</v>
      </c>
      <c r="Y1169" s="13">
        <f>USDT_FinalReserves!G1168/USDT_FinalReserves!$F1168</f>
        <v>3.7572858535779047E-2</v>
      </c>
      <c r="Z1169" s="2">
        <v>192920480804.17786</v>
      </c>
      <c r="AA1169" s="2">
        <v>185671906870.26801</v>
      </c>
    </row>
    <row r="1170" spans="1:27" s="2" customFormat="1" x14ac:dyDescent="0.3">
      <c r="A1170" s="1">
        <v>46001</v>
      </c>
      <c r="B1170">
        <v>0</v>
      </c>
      <c r="C1170" s="20">
        <v>86335.064917659431</v>
      </c>
      <c r="D1170" s="20">
        <f>_xlfn.XLOOKUP(A1170,'BBG Data'!A:A,'BBG Data'!B:B)</f>
        <v>92396.1</v>
      </c>
      <c r="E1170" s="21">
        <f t="shared" si="111"/>
        <v>7977023291.6385527</v>
      </c>
      <c r="F1170" s="21">
        <v>3348427.9793001222</v>
      </c>
      <c r="G1170">
        <f>_xlfn.XLOOKUP(A1170,'BBG Data'!A:A,'BBG Data'!C:C)</f>
        <v>4228.84</v>
      </c>
      <c r="H1170" s="2">
        <f t="shared" si="112"/>
        <v>14159966175.98353</v>
      </c>
      <c r="I1170" s="21">
        <v>30100334</v>
      </c>
      <c r="J1170" s="2">
        <f>J1169-$J$1*J1169*_xlfn.XLOOKUP(A1170,'BBG Data'!A:A,'BBG Data'!F:F)</f>
        <v>18008454911.892265</v>
      </c>
      <c r="K1170" s="2">
        <f>K1169-K1169*L1170/360*_xlfn.XLOOKUP(A1170,'BBG Data'!A:A,'BBG Data'!J:J)</f>
        <v>3246899098.5734301</v>
      </c>
      <c r="L1170" s="2">
        <v>90</v>
      </c>
      <c r="M1170" s="2">
        <f>M1169-M1169*$M$1*_xlfn.XLOOKUP(A1170,'BBG Data'!A:A,'BBG Data'!F:F)</f>
        <v>6421873746.0200729</v>
      </c>
      <c r="N1170" s="2">
        <f>N1169-N1169*O1170/360*_xlfn.XLOOKUP('Tether Assets'!A1170,'BBG Data'!A:A,'BBG Data'!V:V)</f>
        <v>120012260647.15971</v>
      </c>
      <c r="O1170">
        <v>90</v>
      </c>
      <c r="P1170" s="2">
        <f>P1169-P1169*Q1170/360*_xlfn.XLOOKUP(A1170,'BBG Data'!A:A,'BBG Data'!AI:AI)</f>
        <v>52591306.649381123</v>
      </c>
      <c r="Q1170" s="2">
        <v>270</v>
      </c>
      <c r="R1170" s="21">
        <v>14604086904</v>
      </c>
      <c r="S1170" s="2">
        <f>S1169-S1169*T1170/360*_xlfn.XLOOKUP('Tether Assets'!A1170,'BBG Data'!A:A,'BBG Data'!X:X)</f>
        <v>15166829.085178748</v>
      </c>
      <c r="T1170" s="2">
        <v>90</v>
      </c>
      <c r="U1170" s="21">
        <f t="shared" si="116"/>
        <v>3874458261</v>
      </c>
      <c r="V1170" s="2">
        <f t="shared" si="113"/>
        <v>188402881506.00214</v>
      </c>
      <c r="W1170" s="25">
        <f t="shared" si="114"/>
        <v>9.5744582575917739E-2</v>
      </c>
      <c r="X1170" s="2">
        <f t="shared" si="115"/>
        <v>0.63699801026310932</v>
      </c>
      <c r="Y1170" s="13">
        <f>USDT_FinalReserves!G1169/USDT_FinalReserves!$F1169</f>
        <v>4.3478443614049532E-2</v>
      </c>
      <c r="Z1170" s="2">
        <v>194180904720.65408</v>
      </c>
      <c r="AA1170" s="2">
        <v>185738221203.832</v>
      </c>
    </row>
    <row r="1171" spans="1:27" s="2" customFormat="1" x14ac:dyDescent="0.3">
      <c r="A1171" s="1">
        <v>46002</v>
      </c>
      <c r="B1171">
        <v>0</v>
      </c>
      <c r="C1171" s="20">
        <v>86335.064917659431</v>
      </c>
      <c r="D1171" s="20">
        <f>_xlfn.XLOOKUP(A1171,'BBG Data'!A:A,'BBG Data'!B:B)</f>
        <v>92885.26</v>
      </c>
      <c r="E1171" s="21">
        <f t="shared" si="111"/>
        <v>8019254951.9936743</v>
      </c>
      <c r="F1171" s="21">
        <v>3348427.9793001222</v>
      </c>
      <c r="G1171">
        <f>_xlfn.XLOOKUP(A1171,'BBG Data'!A:A,'BBG Data'!C:C)</f>
        <v>4280.18</v>
      </c>
      <c r="H1171" s="2">
        <f t="shared" si="112"/>
        <v>14331874468.440798</v>
      </c>
      <c r="I1171" s="21">
        <v>30100334</v>
      </c>
      <c r="J1171" s="2">
        <f>J1170-$J$1*J1170*_xlfn.XLOOKUP(A1171,'BBG Data'!A:A,'BBG Data'!F:F)</f>
        <v>18020460548.500195</v>
      </c>
      <c r="K1171" s="2">
        <f>K1170-K1170*L1171/360*_xlfn.XLOOKUP(A1171,'BBG Data'!A:A,'BBG Data'!J:J)</f>
        <v>3254870235.8604279</v>
      </c>
      <c r="L1171" s="2">
        <v>90</v>
      </c>
      <c r="M1171" s="2">
        <f>M1170-M1170*$M$1*_xlfn.XLOOKUP(A1171,'BBG Data'!A:A,'BBG Data'!F:F)</f>
        <v>6430436244.3480997</v>
      </c>
      <c r="N1171" s="2">
        <f>N1170-N1170*O1171/360*_xlfn.XLOOKUP('Tether Assets'!A1171,'BBG Data'!A:A,'BBG Data'!V:V)</f>
        <v>120702331145.88089</v>
      </c>
      <c r="O1171">
        <v>90</v>
      </c>
      <c r="P1171" s="2">
        <f>P1170-P1170*Q1171/360*_xlfn.XLOOKUP(A1171,'BBG Data'!A:A,'BBG Data'!AI:AI)</f>
        <v>52867411.00929036</v>
      </c>
      <c r="Q1171" s="2">
        <v>270</v>
      </c>
      <c r="R1171" s="21">
        <v>14604086904</v>
      </c>
      <c r="S1171" s="2">
        <f>S1170-S1170*T1171/360*_xlfn.XLOOKUP('Tether Assets'!A1171,'BBG Data'!A:A,'BBG Data'!X:X)</f>
        <v>15219154.645522613</v>
      </c>
      <c r="T1171" s="2">
        <v>90</v>
      </c>
      <c r="U1171" s="21">
        <f t="shared" si="116"/>
        <v>3874458261</v>
      </c>
      <c r="V1171" s="2">
        <f t="shared" si="113"/>
        <v>189335959659.67892</v>
      </c>
      <c r="W1171" s="25">
        <f t="shared" si="114"/>
        <v>9.5336146999994584E-2</v>
      </c>
      <c r="X1171" s="2">
        <f t="shared" si="115"/>
        <v>0.63750346929783841</v>
      </c>
      <c r="Y1171" s="13">
        <f>USDT_FinalReserves!G1170/USDT_FinalReserves!$F1170</f>
        <v>4.2631264602827477E-2</v>
      </c>
      <c r="Z1171" s="2">
        <v>194381498471.89548</v>
      </c>
      <c r="AA1171" s="2">
        <v>186094769376.646</v>
      </c>
    </row>
    <row r="1172" spans="1:27" s="2" customFormat="1" x14ac:dyDescent="0.3">
      <c r="A1172" s="1">
        <v>46003</v>
      </c>
      <c r="B1172">
        <v>0</v>
      </c>
      <c r="C1172" s="20">
        <v>86335.064917659431</v>
      </c>
      <c r="D1172" s="20">
        <f>_xlfn.XLOOKUP(A1172,'BBG Data'!A:A,'BBG Data'!B:B)</f>
        <v>90200.1</v>
      </c>
      <c r="E1172" s="21">
        <f t="shared" si="111"/>
        <v>7787431489.0793734</v>
      </c>
      <c r="F1172" s="21">
        <v>3348427.9793001222</v>
      </c>
      <c r="G1172">
        <f>_xlfn.XLOOKUP(A1172,'BBG Data'!A:A,'BBG Data'!C:C)</f>
        <v>4299.63</v>
      </c>
      <c r="H1172" s="2">
        <f t="shared" si="112"/>
        <v>14397001392.638186</v>
      </c>
      <c r="I1172" s="21">
        <v>30100334</v>
      </c>
      <c r="J1172" s="2">
        <f>J1171-$J$1*J1171*_xlfn.XLOOKUP(A1172,'BBG Data'!A:A,'BBG Data'!F:F)</f>
        <v>18019959980.151627</v>
      </c>
      <c r="K1172" s="2">
        <f>K1171-K1171*L1172/360*_xlfn.XLOOKUP(A1172,'BBG Data'!A:A,'BBG Data'!J:J)</f>
        <v>3268646474.133707</v>
      </c>
      <c r="L1172" s="2">
        <v>90</v>
      </c>
      <c r="M1172" s="2">
        <f>M1171-M1171*$M$1*_xlfn.XLOOKUP(A1172,'BBG Data'!A:A,'BBG Data'!F:F)</f>
        <v>6430078997.8900805</v>
      </c>
      <c r="N1172" s="2">
        <f>N1171-N1171*O1172/360*_xlfn.XLOOKUP('Tether Assets'!A1172,'BBG Data'!A:A,'BBG Data'!V:V)</f>
        <v>121758476543.40733</v>
      </c>
      <c r="O1172">
        <v>90</v>
      </c>
      <c r="P1172" s="2">
        <f>P1171-P1171*Q1172/360*_xlfn.XLOOKUP(A1172,'BBG Data'!A:A,'BBG Data'!AI:AI)</f>
        <v>54235355.269155763</v>
      </c>
      <c r="Q1172" s="2">
        <v>270</v>
      </c>
      <c r="R1172" s="21">
        <v>14604086904</v>
      </c>
      <c r="S1172" s="2">
        <f>S1171-S1171*T1172/360*_xlfn.XLOOKUP('Tether Assets'!A1172,'BBG Data'!A:A,'BBG Data'!X:X)</f>
        <v>15188716.336231567</v>
      </c>
      <c r="T1172" s="2">
        <v>90</v>
      </c>
      <c r="U1172" s="21">
        <f t="shared" si="116"/>
        <v>3874458261</v>
      </c>
      <c r="V1172" s="2">
        <f t="shared" si="113"/>
        <v>190239664447.90567</v>
      </c>
      <c r="W1172" s="25">
        <f t="shared" si="114"/>
        <v>9.4880635783997455E-2</v>
      </c>
      <c r="X1172" s="2">
        <f t="shared" si="115"/>
        <v>0.64002676254062196</v>
      </c>
      <c r="Y1172" s="13">
        <f>USDT_FinalReserves!G1171/USDT_FinalReserves!$F1171</f>
        <v>4.2460189499058887E-2</v>
      </c>
      <c r="Z1172" s="2">
        <v>194444375626.42102</v>
      </c>
      <c r="AA1172" s="2">
        <v>186188230590.297</v>
      </c>
    </row>
    <row r="1173" spans="1:27" s="2" customFormat="1" x14ac:dyDescent="0.3">
      <c r="A1173" s="1">
        <v>46004</v>
      </c>
      <c r="B1173">
        <v>0</v>
      </c>
      <c r="C1173" s="20">
        <v>86335.064917659431</v>
      </c>
      <c r="D1173" s="20">
        <f>_xlfn.XLOOKUP(A1173,'BBG Data'!A:A,'BBG Data'!B:B)</f>
        <v>90182.04</v>
      </c>
      <c r="E1173" s="21">
        <f t="shared" si="111"/>
        <v>7785872277.8069592</v>
      </c>
      <c r="F1173" s="21">
        <v>3348427.9793001222</v>
      </c>
      <c r="G1173">
        <f>_xlfn.XLOOKUP(A1173,'BBG Data'!A:A,'BBG Data'!C:C)</f>
        <v>4299.63</v>
      </c>
      <c r="H1173" s="2">
        <f t="shared" si="112"/>
        <v>14397001392.638186</v>
      </c>
      <c r="I1173" s="21">
        <v>30100334</v>
      </c>
      <c r="J1173" s="2">
        <f>J1172-$J$1*J1172*_xlfn.XLOOKUP(A1173,'BBG Data'!A:A,'BBG Data'!F:F)</f>
        <v>18019959980.151627</v>
      </c>
      <c r="K1173" s="2">
        <f>K1172-K1172*L1173/360*_xlfn.XLOOKUP(A1173,'BBG Data'!A:A,'BBG Data'!J:J)</f>
        <v>3268646474.133707</v>
      </c>
      <c r="L1173" s="2">
        <v>90</v>
      </c>
      <c r="M1173" s="2">
        <f>M1172-M1172*$M$1*_xlfn.XLOOKUP(A1173,'BBG Data'!A:A,'BBG Data'!F:F)</f>
        <v>6430078997.8900805</v>
      </c>
      <c r="N1173" s="2">
        <f>N1172-N1172*O1173/360*_xlfn.XLOOKUP('Tether Assets'!A1173,'BBG Data'!A:A,'BBG Data'!V:V)</f>
        <v>121758476543.40733</v>
      </c>
      <c r="O1173">
        <v>90</v>
      </c>
      <c r="P1173" s="2">
        <f>P1172-P1172*Q1173/360*_xlfn.XLOOKUP(A1173,'BBG Data'!A:A,'BBG Data'!AI:AI)</f>
        <v>54235355.269155763</v>
      </c>
      <c r="Q1173" s="2">
        <v>270</v>
      </c>
      <c r="R1173" s="21">
        <v>14604086904</v>
      </c>
      <c r="S1173" s="2">
        <f>S1172-S1172*T1173/360*_xlfn.XLOOKUP('Tether Assets'!A1173,'BBG Data'!A:A,'BBG Data'!X:X)</f>
        <v>15188716.336231567</v>
      </c>
      <c r="T1173" s="2">
        <v>90</v>
      </c>
      <c r="U1173" s="21">
        <f t="shared" si="116"/>
        <v>3874458261</v>
      </c>
      <c r="V1173" s="2">
        <f t="shared" si="113"/>
        <v>190238105236.63324</v>
      </c>
      <c r="W1173" s="25">
        <f t="shared" si="114"/>
        <v>9.4881413435544529E-2</v>
      </c>
      <c r="X1173" s="2">
        <f t="shared" si="115"/>
        <v>0.64003200826645368</v>
      </c>
      <c r="Y1173" s="13">
        <f>USDT_FinalReserves!G1172/USDT_FinalReserves!$F1172</f>
        <v>3.7881944920856739E-2</v>
      </c>
      <c r="Z1173" s="2">
        <v>193582430388.78036</v>
      </c>
      <c r="AA1173" s="2">
        <v>186249151423.147</v>
      </c>
    </row>
    <row r="1174" spans="1:27" s="2" customFormat="1" x14ac:dyDescent="0.3">
      <c r="A1174" s="1">
        <v>46005</v>
      </c>
      <c r="B1174">
        <v>0</v>
      </c>
      <c r="C1174" s="20">
        <v>86335.064917659431</v>
      </c>
      <c r="D1174" s="20">
        <f>_xlfn.XLOOKUP(A1174,'BBG Data'!A:A,'BBG Data'!B:B)</f>
        <v>88464.39</v>
      </c>
      <c r="E1174" s="21">
        <f t="shared" si="111"/>
        <v>7637578853.5511417</v>
      </c>
      <c r="F1174" s="21">
        <v>3348427.9793001222</v>
      </c>
      <c r="G1174">
        <f>_xlfn.XLOOKUP(A1174,'BBG Data'!A:A,'BBG Data'!C:C)</f>
        <v>4299.63</v>
      </c>
      <c r="H1174" s="2">
        <f t="shared" si="112"/>
        <v>14397001392.638186</v>
      </c>
      <c r="I1174" s="21">
        <v>30100334</v>
      </c>
      <c r="J1174" s="2">
        <f>J1173-$J$1*J1173*_xlfn.XLOOKUP(A1174,'BBG Data'!A:A,'BBG Data'!F:F)</f>
        <v>18019959980.151627</v>
      </c>
      <c r="K1174" s="2">
        <f>K1173-K1173*L1174/360*_xlfn.XLOOKUP(A1174,'BBG Data'!A:A,'BBG Data'!J:J)</f>
        <v>3268646474.133707</v>
      </c>
      <c r="L1174" s="2">
        <v>90</v>
      </c>
      <c r="M1174" s="2">
        <f>M1173-M1173*$M$1*_xlfn.XLOOKUP(A1174,'BBG Data'!A:A,'BBG Data'!F:F)</f>
        <v>6430078997.8900805</v>
      </c>
      <c r="N1174" s="2">
        <f>N1173-N1173*O1174/360*_xlfn.XLOOKUP('Tether Assets'!A1174,'BBG Data'!A:A,'BBG Data'!V:V)</f>
        <v>121758476543.40733</v>
      </c>
      <c r="O1174">
        <v>90</v>
      </c>
      <c r="P1174" s="2">
        <f>P1173-P1173*Q1174/360*_xlfn.XLOOKUP(A1174,'BBG Data'!A:A,'BBG Data'!AI:AI)</f>
        <v>54235355.269155763</v>
      </c>
      <c r="Q1174" s="2">
        <v>270</v>
      </c>
      <c r="R1174" s="21">
        <v>14604086904</v>
      </c>
      <c r="S1174" s="2">
        <f>S1173-S1173*T1174/360*_xlfn.XLOOKUP('Tether Assets'!A1174,'BBG Data'!A:A,'BBG Data'!X:X)</f>
        <v>15188716.336231567</v>
      </c>
      <c r="T1174" s="2">
        <v>90</v>
      </c>
      <c r="U1174" s="21">
        <f t="shared" si="116"/>
        <v>3874458261</v>
      </c>
      <c r="V1174" s="2">
        <f t="shared" si="113"/>
        <v>190089811812.37744</v>
      </c>
      <c r="W1174" s="25">
        <f t="shared" si="114"/>
        <v>9.4955432603444356E-2</v>
      </c>
      <c r="X1174" s="2">
        <f t="shared" si="115"/>
        <v>0.64053131192315271</v>
      </c>
      <c r="Y1174" s="13">
        <f>USDT_FinalReserves!G1173/USDT_FinalReserves!$F1173</f>
        <v>3.7139266254607652E-2</v>
      </c>
      <c r="Z1174" s="2">
        <v>193426266735.76639</v>
      </c>
      <c r="AA1174" s="2">
        <v>186242557114.832</v>
      </c>
    </row>
    <row r="1175" spans="1:27" s="2" customFormat="1" x14ac:dyDescent="0.3">
      <c r="A1175" s="1">
        <v>46006</v>
      </c>
      <c r="B1175">
        <v>0</v>
      </c>
      <c r="C1175" s="20">
        <v>86335.064917659431</v>
      </c>
      <c r="D1175" s="20">
        <f>_xlfn.XLOOKUP(A1175,'BBG Data'!A:A,'BBG Data'!B:B)</f>
        <v>86204.45</v>
      </c>
      <c r="E1175" s="21">
        <f t="shared" si="111"/>
        <v>7442466786.9411259</v>
      </c>
      <c r="F1175" s="21">
        <v>3348427.9793001222</v>
      </c>
      <c r="G1175">
        <f>_xlfn.XLOOKUP(A1175,'BBG Data'!A:A,'BBG Data'!C:C)</f>
        <v>4305.01</v>
      </c>
      <c r="H1175" s="2">
        <f t="shared" si="112"/>
        <v>14415015935.166821</v>
      </c>
      <c r="I1175" s="21">
        <v>30100334</v>
      </c>
      <c r="J1175" s="2">
        <f>J1174-$J$1*J1174*_xlfn.XLOOKUP(A1175,'BBG Data'!A:A,'BBG Data'!F:F)</f>
        <v>18015955544.600483</v>
      </c>
      <c r="K1175" s="2">
        <f>K1174-K1174*L1175/360*_xlfn.XLOOKUP(A1175,'BBG Data'!A:A,'BBG Data'!J:J)</f>
        <v>3269937589.4909902</v>
      </c>
      <c r="L1175" s="2">
        <v>90</v>
      </c>
      <c r="M1175" s="2">
        <f>M1174-M1174*$M$1*_xlfn.XLOOKUP(A1175,'BBG Data'!A:A,'BBG Data'!F:F)</f>
        <v>6427221185.0021296</v>
      </c>
      <c r="N1175" s="2">
        <f>N1174-N1174*O1175/360*_xlfn.XLOOKUP('Tether Assets'!A1175,'BBG Data'!A:A,'BBG Data'!V:V)</f>
        <v>121545399209.45638</v>
      </c>
      <c r="O1175">
        <v>90</v>
      </c>
      <c r="P1175" s="2">
        <f>P1174-P1174*Q1175/360*_xlfn.XLOOKUP(A1175,'BBG Data'!A:A,'BBG Data'!AI:AI)</f>
        <v>54215017.010929808</v>
      </c>
      <c r="Q1175" s="2">
        <v>270</v>
      </c>
      <c r="R1175" s="21">
        <v>14604086904</v>
      </c>
      <c r="S1175" s="2">
        <f>S1174-S1174*T1175/360*_xlfn.XLOOKUP('Tether Assets'!A1175,'BBG Data'!A:A,'BBG Data'!X:X)</f>
        <v>15250610.355301712</v>
      </c>
      <c r="T1175" s="2">
        <v>90</v>
      </c>
      <c r="U1175" s="21">
        <f t="shared" si="116"/>
        <v>3874458261</v>
      </c>
      <c r="V1175" s="2">
        <f t="shared" si="113"/>
        <v>189694107377.02417</v>
      </c>
      <c r="W1175" s="25">
        <f t="shared" si="114"/>
        <v>9.5132400938176057E-2</v>
      </c>
      <c r="X1175" s="2">
        <f t="shared" si="115"/>
        <v>0.64074420070350591</v>
      </c>
      <c r="Y1175" s="13">
        <f>USDT_FinalReserves!G1174/USDT_FinalReserves!$F1174</f>
        <v>3.5882855843572495E-2</v>
      </c>
      <c r="Z1175" s="2">
        <v>193219952277.60422</v>
      </c>
      <c r="AA1175" s="2">
        <v>186286668583.92499</v>
      </c>
    </row>
    <row r="1176" spans="1:27" s="2" customFormat="1" x14ac:dyDescent="0.3">
      <c r="A1176" s="1">
        <v>46007</v>
      </c>
      <c r="B1176">
        <v>0</v>
      </c>
      <c r="C1176" s="20">
        <v>86335.064917659431</v>
      </c>
      <c r="D1176" s="20">
        <f>_xlfn.XLOOKUP(A1176,'BBG Data'!A:A,'BBG Data'!B:B)</f>
        <v>87748.95</v>
      </c>
      <c r="E1176" s="21">
        <f t="shared" si="111"/>
        <v>7575811294.7064514</v>
      </c>
      <c r="F1176" s="21">
        <v>3348427.9793001222</v>
      </c>
      <c r="G1176">
        <f>_xlfn.XLOOKUP(A1176,'BBG Data'!A:A,'BBG Data'!C:C)</f>
        <v>4302.32</v>
      </c>
      <c r="H1176" s="2">
        <f t="shared" si="112"/>
        <v>14406008663.9025</v>
      </c>
      <c r="I1176" s="21">
        <v>30100334</v>
      </c>
      <c r="J1176" s="2">
        <f>J1175-$J$1*J1175*_xlfn.XLOOKUP(A1176,'BBG Data'!A:A,'BBG Data'!F:F)</f>
        <v>18018958203.857918</v>
      </c>
      <c r="K1176" s="2">
        <f>K1175-K1175*L1176/360*_xlfn.XLOOKUP(A1176,'BBG Data'!A:A,'BBG Data'!J:J)</f>
        <v>3273240226.4563761</v>
      </c>
      <c r="L1176" s="2">
        <v>90</v>
      </c>
      <c r="M1176" s="2">
        <f>M1175-M1175*$M$1*_xlfn.XLOOKUP(A1176,'BBG Data'!A:A,'BBG Data'!F:F)</f>
        <v>6429363592.063797</v>
      </c>
      <c r="N1176" s="2">
        <f>N1175-N1175*O1176/360*_xlfn.XLOOKUP('Tether Assets'!A1176,'BBG Data'!A:A,'BBG Data'!V:V)</f>
        <v>121697330958.46819</v>
      </c>
      <c r="O1176">
        <v>90</v>
      </c>
      <c r="P1176" s="2">
        <f>P1175-P1175*Q1176/360*_xlfn.XLOOKUP(A1176,'BBG Data'!A:A,'BBG Data'!AI:AI)</f>
        <v>54255678.273688018</v>
      </c>
      <c r="Q1176" s="2">
        <v>270</v>
      </c>
      <c r="R1176" s="21">
        <v>14604086904</v>
      </c>
      <c r="S1176" s="2">
        <f>S1175-S1175*T1176/360*_xlfn.XLOOKUP('Tether Assets'!A1176,'BBG Data'!A:A,'BBG Data'!X:X)</f>
        <v>15263954.6393626</v>
      </c>
      <c r="T1176" s="2">
        <v>90</v>
      </c>
      <c r="U1176" s="21">
        <f t="shared" si="116"/>
        <v>3874458261</v>
      </c>
      <c r="V1176" s="2">
        <f t="shared" si="113"/>
        <v>189978878071.36826</v>
      </c>
      <c r="W1176" s="25">
        <f t="shared" si="114"/>
        <v>9.5005606523676456E-2</v>
      </c>
      <c r="X1176" s="2">
        <f t="shared" si="115"/>
        <v>0.64058348061593906</v>
      </c>
      <c r="Y1176" s="13">
        <f>USDT_FinalReserves!G1175/USDT_FinalReserves!$F1175</f>
        <v>3.9331994908935054E-2</v>
      </c>
      <c r="Z1176" s="2">
        <v>193890173798.73749</v>
      </c>
      <c r="AA1176" s="2">
        <v>186264086469.99301</v>
      </c>
    </row>
    <row r="1177" spans="1:27" s="2" customFormat="1" x14ac:dyDescent="0.3">
      <c r="A1177" s="1">
        <v>46008</v>
      </c>
      <c r="B1177">
        <v>0</v>
      </c>
      <c r="C1177" s="20">
        <v>86335.064917659431</v>
      </c>
      <c r="D1177" s="20">
        <f>_xlfn.XLOOKUP(A1177,'BBG Data'!A:A,'BBG Data'!B:B)</f>
        <v>85948.73</v>
      </c>
      <c r="E1177" s="21">
        <f t="shared" si="111"/>
        <v>7420389184.1403818</v>
      </c>
      <c r="F1177" s="21">
        <v>3348427.9793001222</v>
      </c>
      <c r="G1177">
        <f>_xlfn.XLOOKUP(A1177,'BBG Data'!A:A,'BBG Data'!C:C)</f>
        <v>4338.33</v>
      </c>
      <c r="H1177" s="2">
        <f t="shared" si="112"/>
        <v>14526585555.437099</v>
      </c>
      <c r="I1177" s="21">
        <v>30100334</v>
      </c>
      <c r="J1177" s="2">
        <f>J1176-$J$1*J1176*_xlfn.XLOOKUP(A1177,'BBG Data'!A:A,'BBG Data'!F:F)</f>
        <v>18018958203.857918</v>
      </c>
      <c r="K1177" s="2">
        <f>K1176-K1176*L1177/360*_xlfn.XLOOKUP(A1177,'BBG Data'!A:A,'BBG Data'!J:J)</f>
        <v>3272945634.8359947</v>
      </c>
      <c r="L1177" s="2">
        <v>90</v>
      </c>
      <c r="M1177" s="2">
        <f>M1176-M1176*$M$1*_xlfn.XLOOKUP(A1177,'BBG Data'!A:A,'BBG Data'!F:F)</f>
        <v>6429363592.063797</v>
      </c>
      <c r="N1177" s="2">
        <f>N1176-N1176*O1177/360*_xlfn.XLOOKUP('Tether Assets'!A1177,'BBG Data'!A:A,'BBG Data'!V:V)</f>
        <v>121484360629.29086</v>
      </c>
      <c r="O1177">
        <v>90</v>
      </c>
      <c r="P1177" s="2">
        <f>P1176-P1176*Q1177/360*_xlfn.XLOOKUP(A1177,'BBG Data'!A:A,'BBG Data'!AI:AI)</f>
        <v>54479482.946566984</v>
      </c>
      <c r="Q1177" s="2">
        <v>270</v>
      </c>
      <c r="R1177" s="21">
        <v>14604086904</v>
      </c>
      <c r="S1177" s="2">
        <f>S1176-S1176*T1177/360*_xlfn.XLOOKUP('Tether Assets'!A1177,'BBG Data'!A:A,'BBG Data'!X:X)</f>
        <v>15353248.774002871</v>
      </c>
      <c r="T1177" s="2">
        <v>90</v>
      </c>
      <c r="U1177" s="21">
        <f t="shared" si="116"/>
        <v>3874458261</v>
      </c>
      <c r="V1177" s="2">
        <f t="shared" si="113"/>
        <v>189731081030.34665</v>
      </c>
      <c r="W1177" s="25">
        <f t="shared" si="114"/>
        <v>9.5129687976484203E-2</v>
      </c>
      <c r="X1177" s="2">
        <f t="shared" si="115"/>
        <v>0.64029762529977874</v>
      </c>
      <c r="Y1177" s="13">
        <f>USDT_FinalReserves!G1176/USDT_FinalReserves!$F1176</f>
        <v>3.6633272763380374E-2</v>
      </c>
      <c r="Z1177" s="2">
        <v>193396789822.32849</v>
      </c>
      <c r="AA1177" s="2">
        <v>186312032469.20499</v>
      </c>
    </row>
    <row r="1178" spans="1:27" s="2" customFormat="1" x14ac:dyDescent="0.3">
      <c r="A1178" s="1">
        <v>46009</v>
      </c>
      <c r="B1178">
        <v>0</v>
      </c>
      <c r="C1178" s="20">
        <v>86335.064917659431</v>
      </c>
      <c r="D1178" s="20">
        <f>_xlfn.XLOOKUP(A1178,'BBG Data'!A:A,'BBG Data'!B:B)</f>
        <v>85582.89</v>
      </c>
      <c r="E1178" s="21">
        <f t="shared" si="111"/>
        <v>7388804363.9909058</v>
      </c>
      <c r="F1178" s="21">
        <v>3348427.9793001222</v>
      </c>
      <c r="G1178">
        <f>_xlfn.XLOOKUP(A1178,'BBG Data'!A:A,'BBG Data'!C:C)</f>
        <v>4332.62</v>
      </c>
      <c r="H1178" s="2">
        <f t="shared" si="112"/>
        <v>14507466031.675295</v>
      </c>
      <c r="I1178" s="21">
        <v>30100334</v>
      </c>
      <c r="J1178" s="2">
        <f>J1177-$J$1*J1177*_xlfn.XLOOKUP(A1178,'BBG Data'!A:A,'BBG Data'!F:F)</f>
        <v>18020459783.708241</v>
      </c>
      <c r="K1178" s="2">
        <f>K1177-K1177*L1178/360*_xlfn.XLOOKUP(A1178,'BBG Data'!A:A,'BBG Data'!J:J)</f>
        <v>3278206894.9439936</v>
      </c>
      <c r="L1178" s="2">
        <v>90</v>
      </c>
      <c r="M1178" s="2">
        <f>M1177-M1177*$M$1*_xlfn.XLOOKUP(A1178,'BBG Data'!A:A,'BBG Data'!F:F)</f>
        <v>6430435152.6624746</v>
      </c>
      <c r="N1178" s="2">
        <f>N1177-N1177*O1178/360*_xlfn.XLOOKUP('Tether Assets'!A1178,'BBG Data'!A:A,'BBG Data'!V:V)</f>
        <v>121970298071.80803</v>
      </c>
      <c r="O1178">
        <v>90</v>
      </c>
      <c r="P1178" s="2">
        <f>P1177-P1177*Q1178/360*_xlfn.XLOOKUP(A1178,'BBG Data'!A:A,'BBG Data'!AI:AI)</f>
        <v>54969798.293086089</v>
      </c>
      <c r="Q1178" s="2">
        <v>270</v>
      </c>
      <c r="R1178" s="21">
        <v>14604086904</v>
      </c>
      <c r="S1178" s="2">
        <f>S1177-S1177*T1178/360*_xlfn.XLOOKUP('Tether Assets'!A1178,'BBG Data'!A:A,'BBG Data'!X:X)</f>
        <v>15392783.389595928</v>
      </c>
      <c r="T1178" s="2">
        <v>90</v>
      </c>
      <c r="U1178" s="21">
        <f t="shared" si="116"/>
        <v>3874458261</v>
      </c>
      <c r="V1178" s="2">
        <f t="shared" si="113"/>
        <v>190174678379.47165</v>
      </c>
      <c r="W1178" s="25">
        <f t="shared" si="114"/>
        <v>9.4915686312824613E-2</v>
      </c>
      <c r="X1178" s="2">
        <f t="shared" si="115"/>
        <v>0.64135929720585805</v>
      </c>
      <c r="Y1178" s="13">
        <f>USDT_FinalReserves!G1177/USDT_FinalReserves!$F1177</f>
        <v>4.0134027886277818E-2</v>
      </c>
      <c r="Z1178" s="2">
        <v>194071636813.58603</v>
      </c>
      <c r="AA1178" s="2">
        <v>186282760329.77399</v>
      </c>
    </row>
    <row r="1179" spans="1:27" s="2" customFormat="1" x14ac:dyDescent="0.3">
      <c r="A1179" s="1">
        <v>46010</v>
      </c>
      <c r="B1179">
        <v>0</v>
      </c>
      <c r="C1179" s="20">
        <v>86335.064917659431</v>
      </c>
      <c r="D1179" s="20">
        <f>_xlfn.XLOOKUP(A1179,'BBG Data'!A:A,'BBG Data'!B:B)</f>
        <v>87787.12</v>
      </c>
      <c r="E1179" s="21">
        <f t="shared" si="111"/>
        <v>7579106704.1343584</v>
      </c>
      <c r="F1179" s="21">
        <v>3348427.9793001222</v>
      </c>
      <c r="G1179">
        <f>_xlfn.XLOOKUP(A1179,'BBG Data'!A:A,'BBG Data'!C:C)</f>
        <v>4338.88</v>
      </c>
      <c r="H1179" s="2">
        <f t="shared" si="112"/>
        <v>14528427190.825714</v>
      </c>
      <c r="I1179" s="21">
        <v>30100334</v>
      </c>
      <c r="J1179" s="2">
        <f>J1178-$J$1*J1178*_xlfn.XLOOKUP(A1179,'BBG Data'!A:A,'BBG Data'!F:F)</f>
        <v>18020459783.708241</v>
      </c>
      <c r="K1179" s="2">
        <f>K1178-K1178*L1179/360*_xlfn.XLOOKUP(A1179,'BBG Data'!A:A,'BBG Data'!J:J)</f>
        <v>3286033613.9056726</v>
      </c>
      <c r="L1179" s="2">
        <v>90</v>
      </c>
      <c r="M1179" s="2">
        <f>M1178-M1178*$M$1*_xlfn.XLOOKUP(A1179,'BBG Data'!A:A,'BBG Data'!F:F)</f>
        <v>6430435152.6624746</v>
      </c>
      <c r="N1179" s="2">
        <f>N1178-N1178*O1179/360*_xlfn.XLOOKUP('Tether Assets'!A1179,'BBG Data'!A:A,'BBG Data'!V:V)</f>
        <v>122000790646.32597</v>
      </c>
      <c r="O1179">
        <v>90</v>
      </c>
      <c r="P1179" s="2">
        <f>P1178-P1178*Q1179/360*_xlfn.XLOOKUP(A1179,'BBG Data'!A:A,'BBG Data'!AI:AI)</f>
        <v>54227706.016129419</v>
      </c>
      <c r="Q1179" s="2">
        <v>270</v>
      </c>
      <c r="R1179" s="21">
        <v>14604086904</v>
      </c>
      <c r="S1179" s="2">
        <f>S1178-S1178*T1179/360*_xlfn.XLOOKUP('Tether Assets'!A1179,'BBG Data'!A:A,'BBG Data'!X:X)</f>
        <v>15358534.446554076</v>
      </c>
      <c r="T1179" s="2">
        <v>90</v>
      </c>
      <c r="U1179" s="21">
        <f t="shared" si="116"/>
        <v>3874458261</v>
      </c>
      <c r="V1179" s="2">
        <f t="shared" si="113"/>
        <v>190423484831.02515</v>
      </c>
      <c r="W1179" s="25">
        <f t="shared" si="114"/>
        <v>9.4791669912593232E-2</v>
      </c>
      <c r="X1179" s="2">
        <f t="shared" si="115"/>
        <v>0.64068143041592285</v>
      </c>
      <c r="Y1179" s="13">
        <f>USDT_FinalReserves!G1178/USDT_FinalReserves!$F1178</f>
        <v>3.9146919208766805E-2</v>
      </c>
      <c r="Z1179" s="2">
        <v>193788307527.16769</v>
      </c>
      <c r="AA1179" s="2">
        <v>186202092308.798</v>
      </c>
    </row>
    <row r="1180" spans="1:27" s="2" customFormat="1" x14ac:dyDescent="0.3">
      <c r="A1180" s="1">
        <v>46011</v>
      </c>
      <c r="B1180">
        <v>0</v>
      </c>
      <c r="C1180" s="20">
        <v>86335.064917659431</v>
      </c>
      <c r="D1180" s="20">
        <f>_xlfn.XLOOKUP(A1180,'BBG Data'!A:A,'BBG Data'!B:B)</f>
        <v>88176.03</v>
      </c>
      <c r="E1180" s="21">
        <f t="shared" si="111"/>
        <v>7612683274.2314854</v>
      </c>
      <c r="F1180" s="21">
        <v>3348427.9793001222</v>
      </c>
      <c r="G1180">
        <f>_xlfn.XLOOKUP(A1180,'BBG Data'!A:A,'BBG Data'!C:C)</f>
        <v>4338.88</v>
      </c>
      <c r="H1180" s="2">
        <f t="shared" si="112"/>
        <v>14528427190.825714</v>
      </c>
      <c r="I1180" s="21">
        <v>30100334</v>
      </c>
      <c r="J1180" s="2">
        <f>J1179-$J$1*J1179*_xlfn.XLOOKUP(A1180,'BBG Data'!A:A,'BBG Data'!F:F)</f>
        <v>18020459783.708241</v>
      </c>
      <c r="K1180" s="2">
        <f>K1179-K1179*L1180/360*_xlfn.XLOOKUP(A1180,'BBG Data'!A:A,'BBG Data'!J:J)</f>
        <v>3286033613.9056726</v>
      </c>
      <c r="L1180" s="2">
        <v>90</v>
      </c>
      <c r="M1180" s="2">
        <f>M1179-M1179*$M$1*_xlfn.XLOOKUP(A1180,'BBG Data'!A:A,'BBG Data'!F:F)</f>
        <v>6430435152.6624746</v>
      </c>
      <c r="N1180" s="2">
        <f>N1179-N1179*O1180/360*_xlfn.XLOOKUP('Tether Assets'!A1180,'BBG Data'!A:A,'BBG Data'!V:V)</f>
        <v>122000790646.32597</v>
      </c>
      <c r="O1180">
        <v>90</v>
      </c>
      <c r="P1180" s="2">
        <f>P1179-P1179*Q1180/360*_xlfn.XLOOKUP(A1180,'BBG Data'!A:A,'BBG Data'!AI:AI)</f>
        <v>54227706.016129419</v>
      </c>
      <c r="Q1180" s="2">
        <v>270</v>
      </c>
      <c r="R1180" s="21">
        <v>14604086904</v>
      </c>
      <c r="S1180" s="2">
        <f>S1179-S1179*T1180/360*_xlfn.XLOOKUP('Tether Assets'!A1180,'BBG Data'!A:A,'BBG Data'!X:X)</f>
        <v>15358534.446554076</v>
      </c>
      <c r="T1180" s="2">
        <v>90</v>
      </c>
      <c r="U1180" s="21">
        <f t="shared" si="116"/>
        <v>3874458261</v>
      </c>
      <c r="V1180" s="2">
        <f t="shared" si="113"/>
        <v>190457061401.12225</v>
      </c>
      <c r="W1180" s="25">
        <f t="shared" si="114"/>
        <v>9.4774958643785309E-2</v>
      </c>
      <c r="X1180" s="2">
        <f t="shared" si="115"/>
        <v>0.64056848167671609</v>
      </c>
      <c r="Y1180" s="13">
        <f>USDT_FinalReserves!G1179/USDT_FinalReserves!$F1179</f>
        <v>3.8059445397405016E-2</v>
      </c>
      <c r="Z1180" s="2">
        <v>193594787355.25143</v>
      </c>
      <c r="AA1180" s="2">
        <v>186226677116.68201</v>
      </c>
    </row>
    <row r="1181" spans="1:27" s="2" customFormat="1" x14ac:dyDescent="0.3">
      <c r="A1181" s="1">
        <v>46012</v>
      </c>
      <c r="B1181">
        <v>0</v>
      </c>
      <c r="C1181" s="20">
        <v>86335.064917659431</v>
      </c>
      <c r="D1181" s="20">
        <f>_xlfn.XLOOKUP(A1181,'BBG Data'!A:A,'BBG Data'!B:B)</f>
        <v>88141.98</v>
      </c>
      <c r="E1181" s="21">
        <f t="shared" si="111"/>
        <v>7609743565.271039</v>
      </c>
      <c r="F1181" s="21">
        <v>3348427.9793001222</v>
      </c>
      <c r="G1181">
        <f>_xlfn.XLOOKUP(A1181,'BBG Data'!A:A,'BBG Data'!C:C)</f>
        <v>4338.88</v>
      </c>
      <c r="H1181" s="2">
        <f t="shared" si="112"/>
        <v>14528427190.825714</v>
      </c>
      <c r="I1181" s="21">
        <v>30100334</v>
      </c>
      <c r="J1181" s="2">
        <f>J1180-$J$1*J1180*_xlfn.XLOOKUP(A1181,'BBG Data'!A:A,'BBG Data'!F:F)</f>
        <v>18020459783.708241</v>
      </c>
      <c r="K1181" s="2">
        <f>K1180-K1180*L1181/360*_xlfn.XLOOKUP(A1181,'BBG Data'!A:A,'BBG Data'!J:J)</f>
        <v>3286033613.9056726</v>
      </c>
      <c r="L1181" s="2">
        <v>90</v>
      </c>
      <c r="M1181" s="2">
        <f>M1180-M1180*$M$1*_xlfn.XLOOKUP(A1181,'BBG Data'!A:A,'BBG Data'!F:F)</f>
        <v>6430435152.6624746</v>
      </c>
      <c r="N1181" s="2">
        <f>N1180-N1180*O1181/360*_xlfn.XLOOKUP('Tether Assets'!A1181,'BBG Data'!A:A,'BBG Data'!V:V)</f>
        <v>122000790646.32597</v>
      </c>
      <c r="O1181">
        <v>90</v>
      </c>
      <c r="P1181" s="2">
        <f>P1180-P1180*Q1181/360*_xlfn.XLOOKUP(A1181,'BBG Data'!A:A,'BBG Data'!AI:AI)</f>
        <v>54227706.016129419</v>
      </c>
      <c r="Q1181" s="2">
        <v>270</v>
      </c>
      <c r="R1181" s="21">
        <v>14604086904</v>
      </c>
      <c r="S1181" s="2">
        <f>S1180-S1180*T1181/360*_xlfn.XLOOKUP('Tether Assets'!A1181,'BBG Data'!A:A,'BBG Data'!X:X)</f>
        <v>15358534.446554076</v>
      </c>
      <c r="T1181" s="2">
        <v>90</v>
      </c>
      <c r="U1181" s="21">
        <f t="shared" si="116"/>
        <v>3874458261</v>
      </c>
      <c r="V1181" s="2">
        <f t="shared" si="113"/>
        <v>190454121692.1618</v>
      </c>
      <c r="W1181" s="25">
        <f t="shared" si="114"/>
        <v>9.4776421519950318E-2</v>
      </c>
      <c r="X1181" s="2">
        <f t="shared" si="115"/>
        <v>0.64057836901802767</v>
      </c>
      <c r="Y1181" s="13">
        <f>USDT_FinalReserves!G1180/USDT_FinalReserves!$F1180</f>
        <v>3.7874980054760629E-2</v>
      </c>
      <c r="Z1181" s="2">
        <v>194126156798.81754</v>
      </c>
      <c r="AA1181" s="2">
        <v>186773632481.95499</v>
      </c>
    </row>
    <row r="1182" spans="1:27" s="2" customFormat="1" x14ac:dyDescent="0.3">
      <c r="A1182" s="1">
        <v>46013</v>
      </c>
      <c r="B1182">
        <v>0</v>
      </c>
      <c r="C1182" s="20">
        <v>86335.064917659431</v>
      </c>
      <c r="D1182" s="20">
        <f>_xlfn.XLOOKUP(A1182,'BBG Data'!A:A,'BBG Data'!B:B)</f>
        <v>88230.04</v>
      </c>
      <c r="E1182" s="21">
        <f t="shared" si="111"/>
        <v>7617346231.0876875</v>
      </c>
      <c r="F1182" s="21">
        <v>3348427.9793001222</v>
      </c>
      <c r="G1182">
        <f>_xlfn.XLOOKUP(A1182,'BBG Data'!A:A,'BBG Data'!C:C)</f>
        <v>4443.6000000000004</v>
      </c>
      <c r="H1182" s="2">
        <f t="shared" si="112"/>
        <v>14879074568.818024</v>
      </c>
      <c r="I1182" s="21">
        <v>30100334</v>
      </c>
      <c r="J1182" s="2">
        <f>J1181-$J$1*J1181*_xlfn.XLOOKUP(A1182,'BBG Data'!A:A,'BBG Data'!F:F)</f>
        <v>18019458647.053589</v>
      </c>
      <c r="K1182" s="2">
        <f>K1181-K1181*L1182/360*_xlfn.XLOOKUP(A1182,'BBG Data'!A:A,'BBG Data'!J:J)</f>
        <v>3283076183.6531572</v>
      </c>
      <c r="L1182" s="2">
        <v>90</v>
      </c>
      <c r="M1182" s="2">
        <f>M1181-M1181*$M$1*_xlfn.XLOOKUP(A1182,'BBG Data'!A:A,'BBG Data'!F:F)</f>
        <v>6429720659.867734</v>
      </c>
      <c r="N1182" s="2">
        <f>N1181-N1181*O1182/360*_xlfn.XLOOKUP('Tether Assets'!A1182,'BBG Data'!A:A,'BBG Data'!V:V)</f>
        <v>121726288867.37175</v>
      </c>
      <c r="O1182">
        <v>90</v>
      </c>
      <c r="P1182" s="2">
        <f>P1181-P1181*Q1182/360*_xlfn.XLOOKUP(A1182,'BBG Data'!A:A,'BBG Data'!AI:AI)</f>
        <v>53841333.610764511</v>
      </c>
      <c r="Q1182" s="2">
        <v>270</v>
      </c>
      <c r="R1182" s="21">
        <v>14604086904</v>
      </c>
      <c r="S1182" s="2">
        <f>S1181-S1181*T1182/360*_xlfn.XLOOKUP('Tether Assets'!A1182,'BBG Data'!A:A,'BBG Data'!X:X)</f>
        <v>15315530.550103724</v>
      </c>
      <c r="T1182" s="2">
        <v>90</v>
      </c>
      <c r="U1182" s="21">
        <f t="shared" si="116"/>
        <v>3874458261</v>
      </c>
      <c r="V1182" s="2">
        <f t="shared" si="113"/>
        <v>190532767521.01282</v>
      </c>
      <c r="W1182" s="25">
        <f t="shared" si="114"/>
        <v>9.4732046439534354E-2</v>
      </c>
      <c r="X1182" s="2">
        <f t="shared" si="115"/>
        <v>0.63887325236037007</v>
      </c>
      <c r="Y1182" s="13">
        <f>USDT_FinalReserves!G1181/USDT_FinalReserves!$F1181</f>
        <v>3.828695876351227E-2</v>
      </c>
      <c r="Z1182" s="2">
        <v>194223327212.84641</v>
      </c>
      <c r="AA1182" s="2">
        <v>186787106692.936</v>
      </c>
    </row>
    <row r="1183" spans="1:27" s="2" customFormat="1" x14ac:dyDescent="0.3">
      <c r="A1183" s="1">
        <v>46014</v>
      </c>
      <c r="B1183">
        <v>0</v>
      </c>
      <c r="C1183" s="20">
        <v>86335.064917659431</v>
      </c>
      <c r="D1183" s="20">
        <f>_xlfn.XLOOKUP(A1183,'BBG Data'!A:A,'BBG Data'!B:B)</f>
        <v>87661.45</v>
      </c>
      <c r="E1183" s="21">
        <f t="shared" si="111"/>
        <v>7568256976.5261564</v>
      </c>
      <c r="F1183" s="21">
        <v>3348427.9793001222</v>
      </c>
      <c r="G1183">
        <f>_xlfn.XLOOKUP(A1183,'BBG Data'!A:A,'BBG Data'!C:C)</f>
        <v>4484.47</v>
      </c>
      <c r="H1183" s="2">
        <f t="shared" si="112"/>
        <v>15015924820.33202</v>
      </c>
      <c r="I1183" s="21">
        <v>30100334</v>
      </c>
      <c r="J1183" s="2">
        <f>J1182-$J$1*J1182*_xlfn.XLOOKUP(A1183,'BBG Data'!A:A,'BBG Data'!F:F)</f>
        <v>18020459728.089535</v>
      </c>
      <c r="K1183" s="2">
        <f>K1182-K1182*L1183/360*_xlfn.XLOOKUP(A1183,'BBG Data'!A:A,'BBG Data'!J:J)</f>
        <v>3283010522.1294842</v>
      </c>
      <c r="L1183" s="2">
        <v>90</v>
      </c>
      <c r="M1183" s="2">
        <f>M1182-M1182*$M$1*_xlfn.XLOOKUP(A1183,'BBG Data'!A:A,'BBG Data'!F:F)</f>
        <v>6430435073.2743855</v>
      </c>
      <c r="N1183" s="2">
        <f>N1182-N1182*O1183/360*_xlfn.XLOOKUP('Tether Assets'!A1183,'BBG Data'!A:A,'BBG Data'!V:V)</f>
        <v>122487078172.79282</v>
      </c>
      <c r="O1183">
        <v>90</v>
      </c>
      <c r="P1183" s="2">
        <f>P1182-P1182*Q1183/360*_xlfn.XLOOKUP(A1183,'BBG Data'!A:A,'BBG Data'!AI:AI)</f>
        <v>54063429.111908898</v>
      </c>
      <c r="Q1183" s="2">
        <v>270</v>
      </c>
      <c r="R1183" s="21">
        <v>14604086904</v>
      </c>
      <c r="S1183" s="2">
        <f>S1182-S1182*T1183/360*_xlfn.XLOOKUP('Tether Assets'!A1183,'BBG Data'!A:A,'BBG Data'!X:X)</f>
        <v>15301363.684344878</v>
      </c>
      <c r="T1183" s="2">
        <v>90</v>
      </c>
      <c r="U1183" s="21">
        <f t="shared" si="116"/>
        <v>3874458261</v>
      </c>
      <c r="V1183" s="2">
        <f t="shared" si="113"/>
        <v>191383175584.94067</v>
      </c>
      <c r="W1183" s="25">
        <f t="shared" si="114"/>
        <v>9.431633688238307E-2</v>
      </c>
      <c r="X1183" s="2">
        <f t="shared" si="115"/>
        <v>0.64000964451773334</v>
      </c>
      <c r="Y1183" s="13">
        <f>USDT_FinalReserves!G1182/USDT_FinalReserves!$F1182</f>
        <v>4.2164951546605614E-2</v>
      </c>
      <c r="Z1183" s="2">
        <v>195034536147.33926</v>
      </c>
      <c r="AA1183" s="2">
        <v>186810914380.772</v>
      </c>
    </row>
    <row r="1184" spans="1:27" s="2" customFormat="1" x14ac:dyDescent="0.3">
      <c r="A1184" s="1">
        <v>46015</v>
      </c>
      <c r="B1184">
        <v>0</v>
      </c>
      <c r="C1184" s="20">
        <v>86335.064917659431</v>
      </c>
      <c r="D1184" s="20">
        <f>_xlfn.XLOOKUP(A1184,'BBG Data'!A:A,'BBG Data'!B:B)</f>
        <v>87631.35</v>
      </c>
      <c r="E1184" s="21">
        <f t="shared" si="111"/>
        <v>7565658291.072135</v>
      </c>
      <c r="F1184" s="21">
        <v>3348427.9793001222</v>
      </c>
      <c r="G1184">
        <f>_xlfn.XLOOKUP(A1184,'BBG Data'!A:A,'BBG Data'!C:C)</f>
        <v>4479.42</v>
      </c>
      <c r="H1184" s="2">
        <f t="shared" si="112"/>
        <v>14999015259.036554</v>
      </c>
      <c r="I1184" s="21">
        <v>30100334</v>
      </c>
      <c r="J1184" s="2">
        <f>J1183-$J$1*J1183*_xlfn.XLOOKUP(A1184,'BBG Data'!A:A,'BBG Data'!F:F)</f>
        <v>18020459728.089535</v>
      </c>
      <c r="K1184" s="2">
        <f>K1183-K1183*L1184/360*_xlfn.XLOOKUP(A1184,'BBG Data'!A:A,'BBG Data'!J:J)</f>
        <v>3282140524.3411198</v>
      </c>
      <c r="L1184" s="2">
        <v>90</v>
      </c>
      <c r="M1184" s="2">
        <f>M1183-M1183*$M$1*_xlfn.XLOOKUP(A1184,'BBG Data'!A:A,'BBG Data'!F:F)</f>
        <v>6430435073.2743855</v>
      </c>
      <c r="N1184" s="2">
        <f>N1183-N1183*O1184/360*_xlfn.XLOOKUP('Tether Assets'!A1184,'BBG Data'!A:A,'BBG Data'!V:V)</f>
        <v>120925367926.08972</v>
      </c>
      <c r="O1184">
        <v>90</v>
      </c>
      <c r="P1184" s="2">
        <f>P1183-P1183*Q1184/360*_xlfn.XLOOKUP(A1184,'BBG Data'!A:A,'BBG Data'!AI:AI)</f>
        <v>54935201.906338431</v>
      </c>
      <c r="Q1184" s="2">
        <v>270</v>
      </c>
      <c r="R1184" s="21">
        <v>14604086904</v>
      </c>
      <c r="S1184" s="2">
        <f>S1183-S1183*T1184/360*_xlfn.XLOOKUP('Tether Assets'!A1184,'BBG Data'!A:A,'BBG Data'!X:X)</f>
        <v>15294095.536594814</v>
      </c>
      <c r="T1184" s="2">
        <v>90</v>
      </c>
      <c r="U1184" s="21">
        <f t="shared" si="116"/>
        <v>3874458261</v>
      </c>
      <c r="V1184" s="2">
        <f t="shared" si="113"/>
        <v>189801951598.34641</v>
      </c>
      <c r="W1184" s="25">
        <f t="shared" si="114"/>
        <v>9.5102078298370848E-2</v>
      </c>
      <c r="X1184" s="2">
        <f t="shared" si="115"/>
        <v>0.6371134064100068</v>
      </c>
      <c r="Y1184" s="13">
        <f>USDT_FinalReserves!G1183/USDT_FinalReserves!$F1183</f>
        <v>2.9874572123626368E-2</v>
      </c>
      <c r="Z1184" s="2">
        <v>192580447844.04108</v>
      </c>
      <c r="AA1184" s="2">
        <v>186827189365.32401</v>
      </c>
    </row>
    <row r="1185" spans="1:27" s="2" customFormat="1" x14ac:dyDescent="0.3">
      <c r="A1185" s="1">
        <v>46016</v>
      </c>
      <c r="B1185">
        <v>0</v>
      </c>
      <c r="C1185" s="20">
        <v>86335.064917659431</v>
      </c>
      <c r="D1185" s="20">
        <f>_xlfn.XLOOKUP(A1185,'BBG Data'!A:A,'BBG Data'!B:B)</f>
        <v>87844.71</v>
      </c>
      <c r="E1185" s="21">
        <f t="shared" si="111"/>
        <v>7584078740.5229673</v>
      </c>
      <c r="F1185" s="21">
        <v>3348427.9793001222</v>
      </c>
      <c r="G1185">
        <f>_xlfn.XLOOKUP(A1185,'BBG Data'!A:A,'BBG Data'!C:C)</f>
        <v>4479.42</v>
      </c>
      <c r="H1185" s="2">
        <f t="shared" si="112"/>
        <v>14999015259.036554</v>
      </c>
      <c r="I1185" s="21">
        <v>30100334</v>
      </c>
      <c r="J1185" s="2">
        <f>J1184-$J$1*J1184*_xlfn.XLOOKUP(A1185,'BBG Data'!A:A,'BBG Data'!F:F)</f>
        <v>18020459728.089535</v>
      </c>
      <c r="K1185" s="2">
        <f>K1184-K1184*L1185/360*_xlfn.XLOOKUP(A1185,'BBG Data'!A:A,'BBG Data'!J:J)</f>
        <v>3282140524.3411198</v>
      </c>
      <c r="L1185" s="2">
        <v>90</v>
      </c>
      <c r="M1185" s="2">
        <f>M1184-M1184*$M$1*_xlfn.XLOOKUP(A1185,'BBG Data'!A:A,'BBG Data'!F:F)</f>
        <v>6430435073.2743855</v>
      </c>
      <c r="N1185" s="2">
        <f>N1184-N1184*O1185/360*_xlfn.XLOOKUP('Tether Assets'!A1185,'BBG Data'!A:A,'BBG Data'!V:V)</f>
        <v>120925367926.08972</v>
      </c>
      <c r="O1185">
        <v>90</v>
      </c>
      <c r="P1185" s="2">
        <f>P1184-P1184*Q1185/360*_xlfn.XLOOKUP(A1185,'BBG Data'!A:A,'BBG Data'!AI:AI)</f>
        <v>54935201.906338431</v>
      </c>
      <c r="Q1185" s="2">
        <v>270</v>
      </c>
      <c r="R1185" s="21">
        <v>14604086904</v>
      </c>
      <c r="S1185" s="2">
        <f>S1184-S1184*T1185/360*_xlfn.XLOOKUP('Tether Assets'!A1185,'BBG Data'!A:A,'BBG Data'!X:X)</f>
        <v>15294095.536594814</v>
      </c>
      <c r="T1185" s="2">
        <v>90</v>
      </c>
      <c r="U1185" s="21">
        <f t="shared" si="116"/>
        <v>3874458261</v>
      </c>
      <c r="V1185" s="2">
        <f t="shared" si="113"/>
        <v>189820372047.79724</v>
      </c>
      <c r="W1185" s="25">
        <f t="shared" si="114"/>
        <v>9.5092849452135517E-2</v>
      </c>
      <c r="X1185" s="2">
        <f t="shared" si="115"/>
        <v>0.63705157998341932</v>
      </c>
      <c r="Y1185" s="13">
        <f>USDT_FinalReserves!G1184/USDT_FinalReserves!$F1184</f>
        <v>3.7983195068563264E-2</v>
      </c>
      <c r="Z1185" s="2">
        <v>194168609860.01886</v>
      </c>
      <c r="AA1185" s="2">
        <v>186793465675.51401</v>
      </c>
    </row>
    <row r="1186" spans="1:27" s="2" customFormat="1" x14ac:dyDescent="0.3">
      <c r="A1186" s="1">
        <v>46017</v>
      </c>
      <c r="B1186">
        <v>0</v>
      </c>
      <c r="C1186" s="20">
        <v>86335.064917659431</v>
      </c>
      <c r="D1186" s="20">
        <f>_xlfn.XLOOKUP(A1186,'BBG Data'!A:A,'BBG Data'!B:B)</f>
        <v>87394.85</v>
      </c>
      <c r="E1186" s="21">
        <f t="shared" si="111"/>
        <v>7545240048.2191086</v>
      </c>
      <c r="F1186" s="21">
        <v>3348427.9793001222</v>
      </c>
      <c r="G1186">
        <f>_xlfn.XLOOKUP(A1186,'BBG Data'!A:A,'BBG Data'!C:C)</f>
        <v>4533.21</v>
      </c>
      <c r="H1186" s="2">
        <f t="shared" si="112"/>
        <v>15179127200.043108</v>
      </c>
      <c r="I1186" s="21">
        <v>30100334</v>
      </c>
      <c r="J1186" s="2">
        <f>J1185-$J$1*J1185*_xlfn.XLOOKUP(A1186,'BBG Data'!A:A,'BBG Data'!F:F)</f>
        <v>18015454044.831734</v>
      </c>
      <c r="K1186" s="2">
        <f>K1185-K1185*L1186/360*_xlfn.XLOOKUP(A1186,'BBG Data'!A:A,'BBG Data'!J:J)</f>
        <v>3285578566.5403676</v>
      </c>
      <c r="L1186" s="2">
        <v>90</v>
      </c>
      <c r="M1186" s="2">
        <f>M1185-M1185*$M$1*_xlfn.XLOOKUP(A1186,'BBG Data'!A:A,'BBG Data'!F:F)</f>
        <v>6426862609.3447886</v>
      </c>
      <c r="N1186" s="2">
        <f>N1185-N1185*O1186/360*_xlfn.XLOOKUP('Tether Assets'!A1186,'BBG Data'!A:A,'BBG Data'!V:V)</f>
        <v>121318375371.84952</v>
      </c>
      <c r="O1186">
        <v>90</v>
      </c>
      <c r="P1186" s="2">
        <f>P1185-P1185*Q1186/360*_xlfn.XLOOKUP(A1186,'BBG Data'!A:A,'BBG Data'!AI:AI)</f>
        <v>55223611.716346711</v>
      </c>
      <c r="Q1186" s="2">
        <v>270</v>
      </c>
      <c r="R1186" s="21">
        <v>14604086904</v>
      </c>
      <c r="S1186" s="2">
        <f>S1185-S1185*T1186/360*_xlfn.XLOOKUP('Tether Assets'!A1186,'BBG Data'!A:A,'BBG Data'!X:X)</f>
        <v>15429830.634482091</v>
      </c>
      <c r="T1186" s="2">
        <v>90</v>
      </c>
      <c r="U1186" s="21">
        <f t="shared" si="116"/>
        <v>3874458261</v>
      </c>
      <c r="V1186" s="2">
        <f t="shared" si="113"/>
        <v>190349936782.17947</v>
      </c>
      <c r="W1186" s="25">
        <f t="shared" si="114"/>
        <v>9.4801998276897531E-2</v>
      </c>
      <c r="X1186" s="2">
        <f t="shared" si="115"/>
        <v>0.63734392258126205</v>
      </c>
      <c r="Y1186" s="13">
        <f>USDT_FinalReserves!G1185/USDT_FinalReserves!$F1185</f>
        <v>4.056647762879638E-2</v>
      </c>
      <c r="Z1186" s="2">
        <v>194689852375.1481</v>
      </c>
      <c r="AA1186" s="2">
        <v>186791970834.21799</v>
      </c>
    </row>
    <row r="1187" spans="1:27" s="2" customFormat="1" x14ac:dyDescent="0.3">
      <c r="A1187" s="1">
        <v>46018</v>
      </c>
      <c r="B1187">
        <v>0</v>
      </c>
      <c r="C1187" s="20">
        <v>86335.064917659431</v>
      </c>
      <c r="D1187" s="20">
        <f>_xlfn.XLOOKUP(A1187,'BBG Data'!A:A,'BBG Data'!B:B)</f>
        <v>87601.51</v>
      </c>
      <c r="E1187" s="21">
        <f t="shared" si="111"/>
        <v>7563082052.7349911</v>
      </c>
      <c r="F1187" s="21">
        <v>3348427.9793001222</v>
      </c>
      <c r="G1187">
        <f>_xlfn.XLOOKUP(A1187,'BBG Data'!A:A,'BBG Data'!C:C)</f>
        <v>4533.21</v>
      </c>
      <c r="H1187" s="2">
        <f t="shared" si="112"/>
        <v>15179127200.043108</v>
      </c>
      <c r="I1187" s="21">
        <v>30100334</v>
      </c>
      <c r="J1187" s="2">
        <f>J1186-$J$1*J1186*_xlfn.XLOOKUP(A1187,'BBG Data'!A:A,'BBG Data'!F:F)</f>
        <v>18015454044.831734</v>
      </c>
      <c r="K1187" s="2">
        <f>K1186-K1186*L1187/360*_xlfn.XLOOKUP(A1187,'BBG Data'!A:A,'BBG Data'!J:J)</f>
        <v>3285578566.5403676</v>
      </c>
      <c r="L1187" s="2">
        <v>90</v>
      </c>
      <c r="M1187" s="2">
        <f>M1186-M1186*$M$1*_xlfn.XLOOKUP(A1187,'BBG Data'!A:A,'BBG Data'!F:F)</f>
        <v>6426862609.3447886</v>
      </c>
      <c r="N1187" s="2">
        <f>N1186-N1186*O1187/360*_xlfn.XLOOKUP('Tether Assets'!A1187,'BBG Data'!A:A,'BBG Data'!V:V)</f>
        <v>121318375371.84952</v>
      </c>
      <c r="O1187">
        <v>90</v>
      </c>
      <c r="P1187" s="2">
        <f>P1186-P1186*Q1187/360*_xlfn.XLOOKUP(A1187,'BBG Data'!A:A,'BBG Data'!AI:AI)</f>
        <v>55223611.716346711</v>
      </c>
      <c r="Q1187" s="2">
        <v>270</v>
      </c>
      <c r="R1187" s="21">
        <v>14604086904</v>
      </c>
      <c r="S1187" s="2">
        <f>S1186-S1186*T1187/360*_xlfn.XLOOKUP('Tether Assets'!A1187,'BBG Data'!A:A,'BBG Data'!X:X)</f>
        <v>15429830.634482091</v>
      </c>
      <c r="T1187" s="2">
        <v>90</v>
      </c>
      <c r="U1187" s="21">
        <f t="shared" si="116"/>
        <v>3874458261</v>
      </c>
      <c r="V1187" s="2">
        <f t="shared" si="113"/>
        <v>190367778786.69534</v>
      </c>
      <c r="W1187" s="25">
        <f t="shared" si="114"/>
        <v>9.4793113066952081E-2</v>
      </c>
      <c r="X1187" s="2">
        <f t="shared" si="115"/>
        <v>0.6372841882437742</v>
      </c>
      <c r="Y1187" s="13">
        <f>USDT_FinalReserves!G1186/USDT_FinalReserves!$F1186</f>
        <v>3.7980003162003957E-2</v>
      </c>
      <c r="Z1187" s="2">
        <v>194128044016.53879</v>
      </c>
      <c r="AA1187" s="2">
        <v>186755060290.957</v>
      </c>
    </row>
    <row r="1188" spans="1:27" s="2" customFormat="1" x14ac:dyDescent="0.3">
      <c r="A1188" s="1">
        <v>46019</v>
      </c>
      <c r="B1188">
        <v>0</v>
      </c>
      <c r="C1188" s="20">
        <v>86335.064917659431</v>
      </c>
      <c r="D1188" s="20">
        <f>_xlfn.XLOOKUP(A1188,'BBG Data'!A:A,'BBG Data'!B:B)</f>
        <v>87518.71</v>
      </c>
      <c r="E1188" s="21">
        <f t="shared" si="111"/>
        <v>7555933509.3598099</v>
      </c>
      <c r="F1188" s="21">
        <v>3348427.9793001222</v>
      </c>
      <c r="G1188">
        <f>_xlfn.XLOOKUP(A1188,'BBG Data'!A:A,'BBG Data'!C:C)</f>
        <v>4533.21</v>
      </c>
      <c r="H1188" s="2">
        <f t="shared" si="112"/>
        <v>15179127200.043108</v>
      </c>
      <c r="I1188" s="21">
        <v>30100334</v>
      </c>
      <c r="J1188" s="2">
        <f>J1187-$J$1*J1187*_xlfn.XLOOKUP(A1188,'BBG Data'!A:A,'BBG Data'!F:F)</f>
        <v>18015454044.831734</v>
      </c>
      <c r="K1188" s="2">
        <f>K1187-K1187*L1188/360*_xlfn.XLOOKUP(A1188,'BBG Data'!A:A,'BBG Data'!J:J)</f>
        <v>3285578566.5403676</v>
      </c>
      <c r="L1188" s="2">
        <v>90</v>
      </c>
      <c r="M1188" s="2">
        <f>M1187-M1187*$M$1*_xlfn.XLOOKUP(A1188,'BBG Data'!A:A,'BBG Data'!F:F)</f>
        <v>6426862609.3447886</v>
      </c>
      <c r="N1188" s="2">
        <f>N1187-N1187*O1188/360*_xlfn.XLOOKUP('Tether Assets'!A1188,'BBG Data'!A:A,'BBG Data'!V:V)</f>
        <v>121318375371.84952</v>
      </c>
      <c r="O1188">
        <v>90</v>
      </c>
      <c r="P1188" s="2">
        <f>P1187-P1187*Q1188/360*_xlfn.XLOOKUP(A1188,'BBG Data'!A:A,'BBG Data'!AI:AI)</f>
        <v>55223611.716346711</v>
      </c>
      <c r="Q1188" s="2">
        <v>270</v>
      </c>
      <c r="R1188" s="21">
        <v>14604086904</v>
      </c>
      <c r="S1188" s="2">
        <f>S1187-S1187*T1188/360*_xlfn.XLOOKUP('Tether Assets'!A1188,'BBG Data'!A:A,'BBG Data'!X:X)</f>
        <v>15429830.634482091</v>
      </c>
      <c r="T1188" s="2">
        <v>90</v>
      </c>
      <c r="U1188" s="21">
        <f t="shared" si="116"/>
        <v>3874458261</v>
      </c>
      <c r="V1188" s="2">
        <f t="shared" si="113"/>
        <v>190360630243.32016</v>
      </c>
      <c r="W1188" s="25">
        <f t="shared" si="114"/>
        <v>9.4796672798182019E-2</v>
      </c>
      <c r="X1188" s="2">
        <f t="shared" si="115"/>
        <v>0.63730811994465242</v>
      </c>
      <c r="Y1188" s="13">
        <f>USDT_FinalReserves!G1187/USDT_FinalReserves!$F1187</f>
        <v>3.7853700703171761E-2</v>
      </c>
      <c r="Z1188" s="2">
        <v>194078195138.99426</v>
      </c>
      <c r="AA1188" s="2">
        <v>186731617227.19101</v>
      </c>
    </row>
    <row r="1189" spans="1:27" s="2" customFormat="1" x14ac:dyDescent="0.3">
      <c r="A1189" s="1">
        <v>46020</v>
      </c>
      <c r="B1189">
        <v>0</v>
      </c>
      <c r="C1189" s="20">
        <v>86335.064917659431</v>
      </c>
      <c r="D1189" s="20">
        <f>_xlfn.XLOOKUP(A1189,'BBG Data'!A:A,'BBG Data'!B:B)</f>
        <v>87216.14</v>
      </c>
      <c r="E1189" s="21">
        <f t="shared" si="111"/>
        <v>7529811108.7676735</v>
      </c>
      <c r="F1189" s="21">
        <v>3348427.9793001222</v>
      </c>
      <c r="G1189">
        <f>_xlfn.XLOOKUP(A1189,'BBG Data'!A:A,'BBG Data'!C:C)</f>
        <v>4332.3500000000004</v>
      </c>
      <c r="H1189" s="2">
        <f t="shared" si="112"/>
        <v>14506561956.120886</v>
      </c>
      <c r="I1189" s="21">
        <v>30100334</v>
      </c>
      <c r="J1189" s="2">
        <f>J1188-$J$1*J1188*_xlfn.XLOOKUP(A1189,'BBG Data'!A:A,'BBG Data'!F:F)</f>
        <v>18014953615.552711</v>
      </c>
      <c r="K1189" s="2">
        <f>K1188-K1188*L1189/360*_xlfn.XLOOKUP(A1189,'BBG Data'!A:A,'BBG Data'!J:J)</f>
        <v>3296782389.45227</v>
      </c>
      <c r="L1189" s="2">
        <v>90</v>
      </c>
      <c r="M1189" s="2">
        <f>M1188-M1188*$M$1*_xlfn.XLOOKUP(A1189,'BBG Data'!A:A,'BBG Data'!F:F)</f>
        <v>6426505561.4220476</v>
      </c>
      <c r="N1189" s="2">
        <f>N1188-N1188*O1189/360*_xlfn.XLOOKUP('Tether Assets'!A1189,'BBG Data'!A:A,'BBG Data'!V:V)</f>
        <v>121439693747.22137</v>
      </c>
      <c r="O1189">
        <v>90</v>
      </c>
      <c r="P1189" s="2">
        <f>P1188-P1188*Q1189/360*_xlfn.XLOOKUP(A1189,'BBG Data'!A:A,'BBG Data'!AI:AI)</f>
        <v>55078649.735591307</v>
      </c>
      <c r="Q1189" s="2">
        <v>270</v>
      </c>
      <c r="R1189" s="21">
        <v>14604086904</v>
      </c>
      <c r="S1189" s="2">
        <f>S1188-S1188*T1189/360*_xlfn.XLOOKUP('Tether Assets'!A1189,'BBG Data'!A:A,'BBG Data'!X:X)</f>
        <v>15438317.041331057</v>
      </c>
      <c r="T1189" s="2">
        <v>90</v>
      </c>
      <c r="U1189" s="21">
        <f t="shared" si="116"/>
        <v>3874458261</v>
      </c>
      <c r="V1189" s="2">
        <f t="shared" si="113"/>
        <v>189793470844.31387</v>
      </c>
      <c r="W1189" s="25">
        <f t="shared" si="114"/>
        <v>9.5077316776376E-2</v>
      </c>
      <c r="X1189" s="2">
        <f t="shared" si="115"/>
        <v>0.63985179894221667</v>
      </c>
      <c r="Y1189" s="13">
        <f>USDT_FinalReserves!G1188/USDT_FinalReserves!$F1188</f>
        <v>3.501475883552059E-2</v>
      </c>
      <c r="Z1189" s="2">
        <v>193485802919.07135</v>
      </c>
      <c r="AA1189" s="2">
        <v>186710944191.763</v>
      </c>
    </row>
    <row r="1190" spans="1:27" s="2" customFormat="1" x14ac:dyDescent="0.3">
      <c r="A1190" s="1">
        <v>46021</v>
      </c>
      <c r="B1190">
        <v>0</v>
      </c>
      <c r="C1190" s="20">
        <v>86335.064917659431</v>
      </c>
      <c r="D1190" s="20">
        <f>_xlfn.XLOOKUP(A1190,'BBG Data'!A:A,'BBG Data'!B:B)</f>
        <v>88185.04</v>
      </c>
      <c r="E1190" s="21">
        <f t="shared" si="111"/>
        <v>7613461153.1663933</v>
      </c>
      <c r="F1190" s="21">
        <v>3348427.9793001222</v>
      </c>
      <c r="G1190" s="2">
        <f>_xlfn.XLOOKUP(A1190,'BBG Data'!A:A,'BBG Data'!C:C)</f>
        <v>4339.49</v>
      </c>
      <c r="H1190" s="2">
        <f t="shared" si="112"/>
        <v>14530469731.893087</v>
      </c>
      <c r="I1190" s="21">
        <v>30100334</v>
      </c>
      <c r="J1190" s="2">
        <f>J1189-$J$1*J1189*_xlfn.XLOOKUP(A1190,'BBG Data'!A:A,'BBG Data'!F:F)</f>
        <v>18017956107.821972</v>
      </c>
      <c r="K1190" s="2">
        <f>K1189-K1189*L1190/360*_xlfn.XLOOKUP(A1190,'BBG Data'!A:A,'BBG Data'!J:J)</f>
        <v>3305980412.3188419</v>
      </c>
      <c r="L1190" s="2">
        <v>90</v>
      </c>
      <c r="M1190" s="2">
        <f>M1189-M1189*$M$1*_xlfn.XLOOKUP(A1190,'BBG Data'!A:A,'BBG Data'!F:F)</f>
        <v>6428647729.942522</v>
      </c>
      <c r="N1190" s="2">
        <f>N1189-N1189*O1190/360*_xlfn.XLOOKUP('Tether Assets'!A1190,'BBG Data'!A:A,'BBG Data'!V:V)</f>
        <v>123564888387.79774</v>
      </c>
      <c r="O1190">
        <v>90</v>
      </c>
      <c r="P1190" s="2">
        <f>P1189-P1189*Q1190/360*_xlfn.XLOOKUP(A1190,'BBG Data'!A:A,'BBG Data'!AI:AI)</f>
        <v>55078649.735591307</v>
      </c>
      <c r="Q1190" s="2">
        <v>270</v>
      </c>
      <c r="R1190" s="21">
        <v>14604086904</v>
      </c>
      <c r="S1190" s="2">
        <f>S1189-S1189*T1190/360*_xlfn.XLOOKUP('Tether Assets'!A1190,'BBG Data'!A:A,'BBG Data'!X:X)</f>
        <v>15519368.205798045</v>
      </c>
      <c r="T1190" s="2">
        <v>90</v>
      </c>
      <c r="U1190" s="21">
        <f t="shared" si="116"/>
        <v>3874458261</v>
      </c>
      <c r="V1190" s="2">
        <f t="shared" si="113"/>
        <v>192040647039.88196</v>
      </c>
      <c r="W1190" s="25">
        <f t="shared" si="114"/>
        <v>9.3980398004355037E-2</v>
      </c>
      <c r="X1190" s="2">
        <f t="shared" si="115"/>
        <v>0.64343091055164203</v>
      </c>
      <c r="Y1190" s="13">
        <f>USDT_FinalReserves!G1189/USDT_FinalReserves!$F1189</f>
        <v>4.9148025570353415E-2</v>
      </c>
      <c r="Z1190" s="2">
        <v>196268617871.76123</v>
      </c>
      <c r="AA1190" s="2">
        <v>186622402821.94199</v>
      </c>
    </row>
    <row r="1191" spans="1:27" s="2" customFormat="1" x14ac:dyDescent="0.3">
      <c r="A1191" s="18">
        <v>46022</v>
      </c>
      <c r="B1191">
        <v>0</v>
      </c>
      <c r="C1191" s="20">
        <v>96185.543053384594</v>
      </c>
      <c r="D1191" s="20">
        <f>_xlfn.XLOOKUP(A1191,'BBG Data'!A:A,'BBG Data'!B:B)</f>
        <v>87647.54</v>
      </c>
      <c r="E1191" s="21">
        <f t="shared" si="111"/>
        <v>8430426232.1932478</v>
      </c>
      <c r="F1191" s="21">
        <v>4040041.739420332</v>
      </c>
      <c r="G1191" s="2">
        <f>_xlfn.XLOOKUP(A1191,'BBG Data'!A:A,'BBG Data'!C:C)</f>
        <v>4319.37</v>
      </c>
      <c r="H1191" s="2">
        <f t="shared" si="112"/>
        <v>17450435088</v>
      </c>
      <c r="I1191" s="21">
        <v>33952735</v>
      </c>
      <c r="J1191" s="2">
        <f>19279408559</f>
        <v>19279408559</v>
      </c>
      <c r="K1191" s="2">
        <v>5548439332</v>
      </c>
      <c r="L1191" s="2">
        <v>90</v>
      </c>
      <c r="M1191" s="2">
        <v>0</v>
      </c>
      <c r="N1191" s="2">
        <v>122325714946</v>
      </c>
      <c r="O1191">
        <v>90</v>
      </c>
      <c r="P1191" s="2">
        <v>0</v>
      </c>
      <c r="R1191" s="21">
        <v>17043516665</v>
      </c>
      <c r="S1191" s="2">
        <v>3031239</v>
      </c>
      <c r="T1191" s="2">
        <v>360</v>
      </c>
      <c r="U1191" s="21">
        <f>2762856288</f>
        <v>2762856288</v>
      </c>
      <c r="V1191" s="2">
        <f t="shared" si="113"/>
        <v>192877781084.19324</v>
      </c>
      <c r="W1191" s="25">
        <f t="shared" si="114"/>
        <v>0.10013263936072299</v>
      </c>
      <c r="X1191" s="2">
        <f t="shared" si="115"/>
        <v>0.63421361578503177</v>
      </c>
      <c r="Y1191" s="13">
        <f>USDT_FinalReserves!G1190/USDT_FinalReserves!$F1190</f>
        <v>3.7517845631610806E-2</v>
      </c>
      <c r="Z1191" s="2">
        <v>194449408154.87985</v>
      </c>
      <c r="AA1191" s="2">
        <v>187154085276.56699</v>
      </c>
    </row>
    <row r="1192" spans="1:27" x14ac:dyDescent="0.3">
      <c r="A1192" s="1">
        <v>46023</v>
      </c>
      <c r="B1192">
        <v>0</v>
      </c>
      <c r="C1192" s="20">
        <v>96185.543053384594</v>
      </c>
      <c r="D1192" s="20">
        <f>_xlfn.XLOOKUP(A1192,'BBG Data'!A:A,'BBG Data'!B:B)</f>
        <v>88274.74</v>
      </c>
      <c r="E1192" s="21">
        <f t="shared" si="111"/>
        <v>8490753804.7963314</v>
      </c>
      <c r="F1192" s="21">
        <v>4040041.739420332</v>
      </c>
      <c r="G1192">
        <f>_xlfn.XLOOKUP(A1192,'BBG Data'!A:A,'BBG Data'!C:C)</f>
        <v>4319.37</v>
      </c>
      <c r="H1192" s="2">
        <f t="shared" si="112"/>
        <v>17450435088</v>
      </c>
      <c r="I1192" s="21">
        <v>33952735</v>
      </c>
      <c r="J1192" s="2">
        <f>J1191-$J$1*J1191*_xlfn.XLOOKUP(A1192,'BBG Data'!A:A,'BBG Data'!F:F)</f>
        <v>19279408559</v>
      </c>
      <c r="K1192" s="2">
        <f>K1191-K1191*L1192/360*_xlfn.XLOOKUP(A1192,'BBG Data'!A:A,'BBG Data'!J:J)</f>
        <v>5548439332</v>
      </c>
      <c r="L1192" s="2">
        <v>90</v>
      </c>
      <c r="M1192" s="2">
        <f>M1191-M1191*$M$1*_xlfn.XLOOKUP(A1192,'BBG Data'!A:A,'BBG Data'!F:F)</f>
        <v>0</v>
      </c>
      <c r="N1192" s="2">
        <f>N1191-N1191*O1192/360*_xlfn.XLOOKUP('Tether Assets'!A1192,'BBG Data'!A:A,'BBG Data'!V:V)</f>
        <v>122325714946</v>
      </c>
      <c r="O1192">
        <v>90</v>
      </c>
      <c r="P1192" s="2">
        <v>0</v>
      </c>
      <c r="Q1192" s="2"/>
      <c r="R1192" s="21">
        <v>17043516665</v>
      </c>
      <c r="S1192" s="2">
        <f>S1191-S1191*T1192/360*_xlfn.XLOOKUP('Tether Assets'!A1192,'BBG Data'!A:A,'BBG Data'!AG:AG)</f>
        <v>3031239</v>
      </c>
      <c r="T1192" s="2">
        <v>360</v>
      </c>
      <c r="U1192" s="21">
        <f t="shared" ref="U1192:U1241" si="117">2762856288</f>
        <v>2762856288</v>
      </c>
      <c r="V1192" s="2">
        <f t="shared" si="113"/>
        <v>192938108656.79633</v>
      </c>
      <c r="W1192" s="25">
        <f t="shared" si="114"/>
        <v>0.1001013300506389</v>
      </c>
      <c r="X1192" s="2">
        <f t="shared" si="115"/>
        <v>0.63401531090779162</v>
      </c>
      <c r="Y1192" s="13">
        <f>USDT_FinalReserves!G1191/USDT_FinalReserves!$F1191</f>
        <v>3.3624500481171563E-2</v>
      </c>
      <c r="Z1192">
        <v>193597431380.86963</v>
      </c>
      <c r="AA1192" s="2">
        <v>187087814456.25</v>
      </c>
    </row>
    <row r="1193" spans="1:27" x14ac:dyDescent="0.3">
      <c r="A1193" s="1">
        <v>46024</v>
      </c>
      <c r="B1193">
        <v>0</v>
      </c>
      <c r="C1193" s="20">
        <v>96185.543053384594</v>
      </c>
      <c r="D1193" s="20">
        <f>_xlfn.XLOOKUP(A1193,'BBG Data'!A:A,'BBG Data'!B:B)</f>
        <v>90027.45</v>
      </c>
      <c r="E1193" s="21">
        <f t="shared" si="111"/>
        <v>8659339167.9614277</v>
      </c>
      <c r="F1193" s="21">
        <v>4040041.739420332</v>
      </c>
      <c r="G1193">
        <f>_xlfn.XLOOKUP(A1193,'BBG Data'!A:A,'BBG Data'!C:C)</f>
        <v>4332.29</v>
      </c>
      <c r="H1193" s="2">
        <f t="shared" si="112"/>
        <v>17502632427.273312</v>
      </c>
      <c r="I1193" s="21">
        <v>33952735</v>
      </c>
      <c r="J1193" s="2">
        <f>J1192-$J$1*J1192*_xlfn.XLOOKUP(A1193,'BBG Data'!A:A,'BBG Data'!F:F)</f>
        <v>19285835028.519669</v>
      </c>
      <c r="K1193" s="2">
        <f>K1192-K1192*L1193/360*_xlfn.XLOOKUP(A1193,'BBG Data'!A:A,'BBG Data'!J:J)</f>
        <v>5551060969.5843697</v>
      </c>
      <c r="L1193" s="2">
        <v>90</v>
      </c>
      <c r="M1193" s="2">
        <f>M1192-M1192*$M$1*_xlfn.XLOOKUP(A1193,'BBG Data'!A:A,'BBG Data'!F:F)</f>
        <v>0</v>
      </c>
      <c r="N1193" s="2">
        <f>N1192-N1192*O1193/360*_xlfn.XLOOKUP('Tether Assets'!A1193,'BBG Data'!A:A,'BBG Data'!V:V)</f>
        <v>122784436377.0475</v>
      </c>
      <c r="O1193">
        <v>90</v>
      </c>
      <c r="P1193" s="19"/>
      <c r="Q1193" s="2"/>
      <c r="R1193" s="21">
        <v>17043516665</v>
      </c>
      <c r="S1193" s="2">
        <f>S1192-S1192*T1193/360*_xlfn.XLOOKUP('Tether Assets'!A1193,'BBG Data'!A:A,'BBG Data'!AG:AG)</f>
        <v>3035482.734600001</v>
      </c>
      <c r="T1193" s="2">
        <v>360</v>
      </c>
      <c r="U1193" s="21">
        <f t="shared" si="117"/>
        <v>2762856288</v>
      </c>
      <c r="V1193" s="2">
        <f t="shared" si="113"/>
        <v>193626665141.12091</v>
      </c>
      <c r="W1193" s="25">
        <f t="shared" si="114"/>
        <v>9.977854935134492E-2</v>
      </c>
      <c r="X1193" s="2">
        <f t="shared" si="115"/>
        <v>0.63412978934259145</v>
      </c>
      <c r="Y1193" s="13">
        <f>USDT_FinalReserves!G1192/USDT_FinalReserves!$F1192</f>
        <v>3.6759847533548745E-2</v>
      </c>
      <c r="Z1193">
        <v>194013089220</v>
      </c>
      <c r="AA1193" s="2">
        <v>186881197640.76001</v>
      </c>
    </row>
    <row r="1194" spans="1:27" x14ac:dyDescent="0.3">
      <c r="A1194" s="1">
        <v>46025</v>
      </c>
      <c r="B1194">
        <v>0</v>
      </c>
      <c r="C1194" s="20">
        <v>96185.543053384594</v>
      </c>
      <c r="D1194" s="20">
        <f>_xlfn.XLOOKUP(A1194,'BBG Data'!A:A,'BBG Data'!B:B)</f>
        <v>90511.79</v>
      </c>
      <c r="E1194" s="21">
        <f t="shared" si="111"/>
        <v>8705925673.8839054</v>
      </c>
      <c r="F1194" s="21">
        <v>4040041.739420332</v>
      </c>
      <c r="G1194">
        <f>_xlfn.XLOOKUP(A1194,'BBG Data'!A:A,'BBG Data'!C:C)</f>
        <v>4332.29</v>
      </c>
      <c r="H1194" s="2">
        <f t="shared" si="112"/>
        <v>17502632427.273312</v>
      </c>
      <c r="I1194" s="21">
        <v>33952735</v>
      </c>
      <c r="J1194" s="2">
        <f>J1193-$J$1*J1193*_xlfn.XLOOKUP(A1194,'BBG Data'!A:A,'BBG Data'!F:F)</f>
        <v>19285835028.519669</v>
      </c>
      <c r="K1194" s="2">
        <f>K1193-K1193*L1194/360*_xlfn.XLOOKUP(A1194,'BBG Data'!A:A,'BBG Data'!J:J)</f>
        <v>5551060969.5843697</v>
      </c>
      <c r="L1194" s="2">
        <v>90</v>
      </c>
      <c r="M1194" s="2">
        <f>M1193-M1193*$M$1*_xlfn.XLOOKUP(A1194,'BBG Data'!A:A,'BBG Data'!F:F)</f>
        <v>0</v>
      </c>
      <c r="N1194" s="2">
        <f>N1193-N1193*O1194/360*_xlfn.XLOOKUP('Tether Assets'!A1194,'BBG Data'!A:A,'BBG Data'!V:V)</f>
        <v>122784436377.0475</v>
      </c>
      <c r="O1194">
        <v>90</v>
      </c>
      <c r="P1194" s="19"/>
      <c r="Q1194" s="2"/>
      <c r="R1194" s="21">
        <v>17043516665</v>
      </c>
      <c r="S1194" s="2">
        <f>S1193-S1193*T1194/360*_xlfn.XLOOKUP('Tether Assets'!A1194,'BBG Data'!A:A,'BBG Data'!AG:AG)</f>
        <v>3035482.734600001</v>
      </c>
      <c r="T1194" s="2">
        <v>360</v>
      </c>
      <c r="U1194" s="21">
        <f t="shared" si="117"/>
        <v>2762856288</v>
      </c>
      <c r="V1194" s="2">
        <f t="shared" si="113"/>
        <v>193673251647.0434</v>
      </c>
      <c r="W1194" s="25">
        <f t="shared" si="114"/>
        <v>9.9754548442903698E-2</v>
      </c>
      <c r="X1194" s="2">
        <f t="shared" si="115"/>
        <v>0.63397725464337207</v>
      </c>
      <c r="Y1194" s="13">
        <f>USDT_FinalReserves!G1193/USDT_FinalReserves!$F1193</f>
        <v>3.3554767633836094E-2</v>
      </c>
      <c r="Z1194">
        <v>193521727855.64359</v>
      </c>
      <c r="AA1194" s="2">
        <v>187028151245.349</v>
      </c>
    </row>
    <row r="1195" spans="1:27" x14ac:dyDescent="0.3">
      <c r="A1195" s="1">
        <v>46026</v>
      </c>
      <c r="B1195">
        <v>0</v>
      </c>
      <c r="C1195" s="20">
        <v>96185.543053384594</v>
      </c>
      <c r="D1195" s="20">
        <f>_xlfn.XLOOKUP(A1195,'BBG Data'!A:A,'BBG Data'!B:B)</f>
        <v>91238.21</v>
      </c>
      <c r="E1195" s="21">
        <f t="shared" si="111"/>
        <v>8775796776.0687447</v>
      </c>
      <c r="F1195" s="21">
        <v>4040041.739420332</v>
      </c>
      <c r="G1195">
        <f>_xlfn.XLOOKUP(A1195,'BBG Data'!A:A,'BBG Data'!C:C)</f>
        <v>4332.29</v>
      </c>
      <c r="H1195" s="2">
        <f t="shared" si="112"/>
        <v>17502632427.273312</v>
      </c>
      <c r="I1195" s="21">
        <v>33952735</v>
      </c>
      <c r="J1195" s="2">
        <f>J1194-$J$1*J1194*_xlfn.XLOOKUP(A1195,'BBG Data'!A:A,'BBG Data'!F:F)</f>
        <v>19285835028.519669</v>
      </c>
      <c r="K1195" s="2">
        <f>K1194-K1194*L1195/360*_xlfn.XLOOKUP(A1195,'BBG Data'!A:A,'BBG Data'!J:J)</f>
        <v>5551060969.5843697</v>
      </c>
      <c r="L1195" s="2">
        <v>90</v>
      </c>
      <c r="M1195" s="2">
        <f>M1194-M1194*$M$1*_xlfn.XLOOKUP(A1195,'BBG Data'!A:A,'BBG Data'!F:F)</f>
        <v>0</v>
      </c>
      <c r="N1195" s="2">
        <f>N1194-N1194*O1195/360*_xlfn.XLOOKUP('Tether Assets'!A1195,'BBG Data'!A:A,'BBG Data'!V:V)</f>
        <v>122784436377.0475</v>
      </c>
      <c r="O1195">
        <v>90</v>
      </c>
      <c r="P1195" s="19"/>
      <c r="Q1195" s="2"/>
      <c r="R1195" s="21">
        <v>17043516665</v>
      </c>
      <c r="S1195" s="2">
        <f>S1194-S1194*T1195/360*_xlfn.XLOOKUP('Tether Assets'!A1195,'BBG Data'!A:A,'BBG Data'!AG:AG)</f>
        <v>3035482.734600001</v>
      </c>
      <c r="T1195" s="2">
        <v>360</v>
      </c>
      <c r="U1195" s="21">
        <f t="shared" si="117"/>
        <v>2762856288</v>
      </c>
      <c r="V1195" s="2">
        <f t="shared" si="113"/>
        <v>193743122749.22824</v>
      </c>
      <c r="W1195" s="25">
        <f t="shared" si="114"/>
        <v>9.9718573177569103E-2</v>
      </c>
      <c r="X1195" s="2">
        <f t="shared" si="115"/>
        <v>0.63374861845276309</v>
      </c>
      <c r="Y1195" s="13">
        <f>USDT_FinalReserves!G1194/USDT_FinalReserves!$F1194</f>
        <v>3.3670861842161323E-2</v>
      </c>
      <c r="Z1195">
        <v>193558094437.80225</v>
      </c>
      <c r="AA1195" s="2">
        <v>187040826581.55499</v>
      </c>
    </row>
    <row r="1196" spans="1:27" x14ac:dyDescent="0.3">
      <c r="A1196" s="1">
        <v>46027</v>
      </c>
      <c r="B1196">
        <v>0</v>
      </c>
      <c r="C1196" s="20">
        <v>96185.543053384594</v>
      </c>
      <c r="D1196" s="20">
        <f>_xlfn.XLOOKUP(A1196,'BBG Data'!A:A,'BBG Data'!B:B)</f>
        <v>94095.49</v>
      </c>
      <c r="E1196" s="21">
        <f t="shared" si="111"/>
        <v>9050625804.5243206</v>
      </c>
      <c r="F1196" s="21">
        <v>4040041.739420332</v>
      </c>
      <c r="G1196">
        <f>_xlfn.XLOOKUP(A1196,'BBG Data'!A:A,'BBG Data'!C:C)</f>
        <v>4449.1499999999996</v>
      </c>
      <c r="H1196" s="2">
        <f t="shared" si="112"/>
        <v>17974751704.941967</v>
      </c>
      <c r="I1196" s="21">
        <v>33952735</v>
      </c>
      <c r="J1196" s="2">
        <f>J1195-$J$1*J1195*_xlfn.XLOOKUP(A1196,'BBG Data'!A:A,'BBG Data'!F:F)</f>
        <v>19288513616.718075</v>
      </c>
      <c r="K1196" s="2">
        <f>K1195-K1195*L1196/360*_xlfn.XLOOKUP(A1196,'BBG Data'!A:A,'BBG Data'!J:J)</f>
        <v>5555751616.1036692</v>
      </c>
      <c r="L1196" s="2">
        <v>90</v>
      </c>
      <c r="M1196" s="2">
        <f>M1195-M1195*$M$1*_xlfn.XLOOKUP(A1196,'BBG Data'!A:A,'BBG Data'!F:F)</f>
        <v>0</v>
      </c>
      <c r="N1196" s="2">
        <f>N1195-N1195*O1196/360*_xlfn.XLOOKUP('Tether Assets'!A1196,'BBG Data'!A:A,'BBG Data'!V:V)</f>
        <v>123429054668.02699</v>
      </c>
      <c r="O1196">
        <v>90</v>
      </c>
      <c r="P1196" s="19"/>
      <c r="Q1196" s="2"/>
      <c r="R1196" s="21">
        <v>17043516665</v>
      </c>
      <c r="S1196" s="2">
        <f>S1195-S1195*T1196/360*_xlfn.XLOOKUP('Tether Assets'!A1196,'BBG Data'!A:A,'BBG Data'!AG:AG)</f>
        <v>3120172.7028953405</v>
      </c>
      <c r="T1196" s="2">
        <v>360</v>
      </c>
      <c r="U1196" s="21">
        <f t="shared" si="117"/>
        <v>2762856288</v>
      </c>
      <c r="V1196" s="2">
        <f t="shared" si="113"/>
        <v>195142143271.01791</v>
      </c>
      <c r="W1196" s="25">
        <f t="shared" si="114"/>
        <v>9.9017393310488491E-2</v>
      </c>
      <c r="X1196" s="2">
        <f t="shared" si="115"/>
        <v>0.63250845050218529</v>
      </c>
      <c r="Y1196" s="13">
        <f>USDT_FinalReserves!G1195/USDT_FinalReserves!$F1195</f>
        <v>4.025258444239694E-2</v>
      </c>
      <c r="Z1196">
        <v>194877945067.59726</v>
      </c>
      <c r="AA1196" s="2">
        <v>187033604127.80301</v>
      </c>
    </row>
    <row r="1197" spans="1:27" x14ac:dyDescent="0.3">
      <c r="A1197" s="1">
        <v>46028</v>
      </c>
      <c r="B1197">
        <v>0</v>
      </c>
      <c r="C1197" s="20">
        <v>96185.543053384594</v>
      </c>
      <c r="D1197" s="20">
        <f>_xlfn.XLOOKUP(A1197,'BBG Data'!A:A,'BBG Data'!B:B)</f>
        <v>93217.31</v>
      </c>
      <c r="E1197" s="21">
        <f t="shared" si="111"/>
        <v>8966157584.3256989</v>
      </c>
      <c r="F1197" s="21">
        <v>4040041.739420332</v>
      </c>
      <c r="G1197">
        <f>_xlfn.XLOOKUP(A1197,'BBG Data'!A:A,'BBG Data'!C:C)</f>
        <v>4494.83</v>
      </c>
      <c r="H1197" s="2">
        <f t="shared" si="112"/>
        <v>18159300811.59869</v>
      </c>
      <c r="I1197" s="21">
        <v>33952735</v>
      </c>
      <c r="J1197" s="2">
        <f>J1196-$J$1*J1196*_xlfn.XLOOKUP(A1197,'BBG Data'!A:A,'BBG Data'!F:F)</f>
        <v>19290656784.897709</v>
      </c>
      <c r="K1197" s="2">
        <f>K1196-K1196*L1197/360*_xlfn.XLOOKUP(A1197,'BBG Data'!A:A,'BBG Data'!J:J)</f>
        <v>5555793284.2407894</v>
      </c>
      <c r="L1197" s="2">
        <v>90</v>
      </c>
      <c r="M1197" s="2">
        <f>M1196-M1196*$M$1*_xlfn.XLOOKUP(A1197,'BBG Data'!A:A,'BBG Data'!F:F)</f>
        <v>0</v>
      </c>
      <c r="N1197" s="2">
        <f>N1196-N1196*O1197/360*_xlfn.XLOOKUP('Tether Assets'!A1197,'BBG Data'!A:A,'BBG Data'!V:V)</f>
        <v>123768484568.36407</v>
      </c>
      <c r="O1197">
        <v>90</v>
      </c>
      <c r="P1197" s="19"/>
      <c r="Q1197" s="2"/>
      <c r="R1197" s="21">
        <v>17043516665</v>
      </c>
      <c r="S1197" s="2">
        <f>S1196-S1196*T1197/360*_xlfn.XLOOKUP('Tether Assets'!A1197,'BBG Data'!A:A,'BBG Data'!AG:AG)</f>
        <v>3159486.8789518215</v>
      </c>
      <c r="T1197" s="2">
        <v>360</v>
      </c>
      <c r="U1197" s="21">
        <f t="shared" si="117"/>
        <v>2762856288</v>
      </c>
      <c r="V1197" s="2">
        <f t="shared" si="113"/>
        <v>195583878208.30591</v>
      </c>
      <c r="W1197" s="25">
        <f t="shared" si="114"/>
        <v>9.880471589440569E-2</v>
      </c>
      <c r="X1197" s="2">
        <f t="shared" si="115"/>
        <v>0.63281537160514267</v>
      </c>
      <c r="Y1197" s="13">
        <f>USDT_FinalReserves!G1196/USDT_FinalReserves!$F1196</f>
        <v>3.5505526215931192E-2</v>
      </c>
      <c r="Z1197">
        <v>193991337350.62726</v>
      </c>
      <c r="AA1197" s="2">
        <v>187103572836.66101</v>
      </c>
    </row>
    <row r="1198" spans="1:27" x14ac:dyDescent="0.3">
      <c r="A1198" s="1">
        <v>46029</v>
      </c>
      <c r="B1198">
        <v>0</v>
      </c>
      <c r="C1198" s="20">
        <v>96185.543053384594</v>
      </c>
      <c r="D1198" s="20">
        <f>_xlfn.XLOOKUP(A1198,'BBG Data'!A:A,'BBG Data'!B:B)</f>
        <v>91007.95</v>
      </c>
      <c r="E1198" s="21">
        <f t="shared" si="111"/>
        <v>8753649092.925272</v>
      </c>
      <c r="F1198" s="21">
        <v>4040041.739420332</v>
      </c>
      <c r="G1198">
        <f>_xlfn.XLOOKUP(A1198,'BBG Data'!A:A,'BBG Data'!C:C)</f>
        <v>4456.47</v>
      </c>
      <c r="H1198" s="2">
        <f t="shared" si="112"/>
        <v>18004324810.474529</v>
      </c>
      <c r="I1198" s="21">
        <v>33952735</v>
      </c>
      <c r="J1198" s="2">
        <f>J1197-$J$1*J1197*_xlfn.XLOOKUP(A1198,'BBG Data'!A:A,'BBG Data'!F:F)</f>
        <v>19291192636.475067</v>
      </c>
      <c r="K1198" s="2">
        <f>K1197-K1197*L1198/360*_xlfn.XLOOKUP(A1198,'BBG Data'!A:A,'BBG Data'!J:J)</f>
        <v>5553320956.2293024</v>
      </c>
      <c r="L1198" s="2">
        <v>90</v>
      </c>
      <c r="M1198" s="2">
        <f>M1197-M1197*$M$1*_xlfn.XLOOKUP(A1198,'BBG Data'!A:A,'BBG Data'!F:F)</f>
        <v>0</v>
      </c>
      <c r="N1198" s="2">
        <f>N1197-N1197*O1198/360*_xlfn.XLOOKUP('Tether Assets'!A1198,'BBG Data'!A:A,'BBG Data'!V:V)</f>
        <v>123520947599.22734</v>
      </c>
      <c r="O1198">
        <v>90</v>
      </c>
      <c r="P1198" s="19"/>
      <c r="Q1198" s="2"/>
      <c r="R1198" s="21">
        <v>17043516665</v>
      </c>
      <c r="S1198" s="2">
        <f>S1197-S1197*T1198/360*_xlfn.XLOOKUP('Tether Assets'!A1198,'BBG Data'!A:A,'BBG Data'!AG:AG)</f>
        <v>3113358.3705191244</v>
      </c>
      <c r="T1198" s="2">
        <v>360</v>
      </c>
      <c r="U1198" s="21">
        <f t="shared" si="117"/>
        <v>2762856288</v>
      </c>
      <c r="V1198" s="2">
        <f t="shared" si="113"/>
        <v>194966874141.70203</v>
      </c>
      <c r="W1198" s="25">
        <f t="shared" si="114"/>
        <v>9.9120147750994564E-2</v>
      </c>
      <c r="X1198" s="2">
        <f t="shared" si="115"/>
        <v>0.63354838170843453</v>
      </c>
      <c r="Y1198" s="13">
        <f>USDT_FinalReserves!G1197/USDT_FinalReserves!$F1197</f>
        <v>3.0263033837794807E-2</v>
      </c>
      <c r="Z1198">
        <v>192868748701.37485</v>
      </c>
      <c r="AA1198" s="2">
        <v>187031955233.172</v>
      </c>
    </row>
    <row r="1199" spans="1:27" x14ac:dyDescent="0.3">
      <c r="A1199" s="1">
        <v>46030</v>
      </c>
      <c r="B1199">
        <v>0</v>
      </c>
      <c r="C1199" s="20">
        <v>96185.543053384594</v>
      </c>
      <c r="D1199" s="20">
        <f>_xlfn.XLOOKUP(A1199,'BBG Data'!A:A,'BBG Data'!B:B)</f>
        <v>91199.98</v>
      </c>
      <c r="E1199" s="21">
        <f t="shared" si="111"/>
        <v>8772119602.7578144</v>
      </c>
      <c r="F1199" s="21">
        <v>4040041.739420332</v>
      </c>
      <c r="G1199">
        <f>_xlfn.XLOOKUP(A1199,'BBG Data'!A:A,'BBG Data'!C:C)</f>
        <v>4477.6499999999996</v>
      </c>
      <c r="H1199" s="2">
        <f t="shared" si="112"/>
        <v>18089892894.51545</v>
      </c>
      <c r="I1199" s="21">
        <v>33952735</v>
      </c>
      <c r="J1199" s="2">
        <f>J1198-$J$1*J1198*_xlfn.XLOOKUP(A1199,'BBG Data'!A:A,'BBG Data'!F:F)</f>
        <v>19291728502.937191</v>
      </c>
      <c r="K1199" s="2">
        <f>K1198-K1198*L1199/360*_xlfn.XLOOKUP(A1199,'BBG Data'!A:A,'BBG Data'!J:J)</f>
        <v>5551182927.6611547</v>
      </c>
      <c r="L1199" s="2">
        <v>90</v>
      </c>
      <c r="M1199" s="2">
        <f>M1198-M1198*$M$1*_xlfn.XLOOKUP(A1199,'BBG Data'!A:A,'BBG Data'!F:F)</f>
        <v>0</v>
      </c>
      <c r="N1199" s="2">
        <f>N1198-N1198*O1199/360*_xlfn.XLOOKUP('Tether Assets'!A1199,'BBG Data'!A:A,'BBG Data'!V:V)</f>
        <v>123582708073.02695</v>
      </c>
      <c r="O1199">
        <v>90</v>
      </c>
      <c r="P1199" s="19"/>
      <c r="Q1199" s="2"/>
      <c r="R1199" s="21">
        <v>17043516665</v>
      </c>
      <c r="S1199" s="2">
        <f>S1198-S1198*T1199/360*_xlfn.XLOOKUP('Tether Assets'!A1199,'BBG Data'!A:A,'BBG Data'!AG:AG)</f>
        <v>3106508.9821039829</v>
      </c>
      <c r="T1199" s="2">
        <v>360</v>
      </c>
      <c r="U1199" s="21">
        <f t="shared" si="117"/>
        <v>2762856288</v>
      </c>
      <c r="V1199" s="2">
        <f t="shared" si="113"/>
        <v>195131064197.88068</v>
      </c>
      <c r="W1199" s="25">
        <f t="shared" si="114"/>
        <v>9.9039490802649385E-2</v>
      </c>
      <c r="X1199" s="2">
        <f t="shared" si="115"/>
        <v>0.63333179973693388</v>
      </c>
      <c r="Y1199" s="13">
        <f>USDT_FinalReserves!G1198/USDT_FinalReserves!$F1198</f>
        <v>3.4135637507014698E-2</v>
      </c>
      <c r="Z1199">
        <v>193536550871.3089</v>
      </c>
      <c r="AA1199" s="2">
        <v>186930057326.40799</v>
      </c>
    </row>
    <row r="1200" spans="1:27" x14ac:dyDescent="0.3">
      <c r="A1200" s="1">
        <v>46031</v>
      </c>
      <c r="B1200">
        <v>0</v>
      </c>
      <c r="C1200" s="20">
        <v>96185.543053384594</v>
      </c>
      <c r="D1200" s="20">
        <f>_xlfn.XLOOKUP(A1200,'BBG Data'!A:A,'BBG Data'!B:B)</f>
        <v>90421.57</v>
      </c>
      <c r="E1200" s="21">
        <f t="shared" si="111"/>
        <v>8697247814.1896286</v>
      </c>
      <c r="F1200" s="21">
        <v>4040041.739420332</v>
      </c>
      <c r="G1200">
        <f>_xlfn.XLOOKUP(A1200,'BBG Data'!A:A,'BBG Data'!C:C)</f>
        <v>4509.5</v>
      </c>
      <c r="H1200" s="2">
        <f t="shared" si="112"/>
        <v>18218568223.915989</v>
      </c>
      <c r="I1200" s="21">
        <v>33952735</v>
      </c>
      <c r="J1200" s="2">
        <f>J1199-$J$1*J1199*_xlfn.XLOOKUP(A1200,'BBG Data'!A:A,'BBG Data'!F:F)</f>
        <v>19291728502.937191</v>
      </c>
      <c r="K1200" s="2">
        <f>K1199-K1199*L1200/360*_xlfn.XLOOKUP(A1200,'BBG Data'!A:A,'BBG Data'!J:J)</f>
        <v>5548240800.7094946</v>
      </c>
      <c r="L1200" s="2">
        <v>90</v>
      </c>
      <c r="M1200" s="2">
        <f>M1199-M1199*$M$1*_xlfn.XLOOKUP(A1200,'BBG Data'!A:A,'BBG Data'!F:F)</f>
        <v>0</v>
      </c>
      <c r="N1200" s="2">
        <f>N1199-N1199*O1200/360*_xlfn.XLOOKUP('Tether Assets'!A1200,'BBG Data'!A:A,'BBG Data'!V:V)</f>
        <v>123397334010.91742</v>
      </c>
      <c r="O1200">
        <v>90</v>
      </c>
      <c r="P1200" s="19"/>
      <c r="Q1200" s="2"/>
      <c r="R1200" s="21">
        <v>17043516665</v>
      </c>
      <c r="S1200" s="2">
        <f>S1199-S1199*T1200/360*_xlfn.XLOOKUP('Tether Assets'!A1200,'BBG Data'!A:A,'BBG Data'!AG:AG)</f>
        <v>3028224.9557549627</v>
      </c>
      <c r="T1200" s="2">
        <v>360</v>
      </c>
      <c r="U1200" s="21">
        <f t="shared" si="117"/>
        <v>2762856288</v>
      </c>
      <c r="V1200" s="2">
        <f t="shared" si="113"/>
        <v>194996473265.62549</v>
      </c>
      <c r="W1200" s="25">
        <f t="shared" si="114"/>
        <v>9.9107850076917137E-2</v>
      </c>
      <c r="X1200" s="2">
        <f t="shared" si="115"/>
        <v>0.63281828611753788</v>
      </c>
      <c r="Y1200" s="13">
        <f>USDT_FinalReserves!G1199/USDT_FinalReserves!$F1199</f>
        <v>3.2655018623712811E-2</v>
      </c>
      <c r="Z1200">
        <v>193247251679.59033</v>
      </c>
      <c r="AA1200" s="2">
        <v>186936759077.01199</v>
      </c>
    </row>
    <row r="1201" spans="1:27" x14ac:dyDescent="0.3">
      <c r="A1201" s="1">
        <v>46032</v>
      </c>
      <c r="B1201">
        <v>0</v>
      </c>
      <c r="C1201" s="20">
        <v>96185.543053384594</v>
      </c>
      <c r="D1201" s="20">
        <f>_xlfn.XLOOKUP(A1201,'BBG Data'!A:A,'BBG Data'!B:B)</f>
        <v>90395.54</v>
      </c>
      <c r="E1201" s="21">
        <f t="shared" si="111"/>
        <v>8694744104.5039482</v>
      </c>
      <c r="F1201" s="21">
        <v>4040041.739420332</v>
      </c>
      <c r="G1201">
        <f>_xlfn.XLOOKUP(A1201,'BBG Data'!A:A,'BBG Data'!C:C)</f>
        <v>4509.5</v>
      </c>
      <c r="H1201" s="2">
        <f t="shared" si="112"/>
        <v>18218568223.915989</v>
      </c>
      <c r="I1201" s="21">
        <v>33952735</v>
      </c>
      <c r="J1201" s="2">
        <f>J1200-$J$1*J1200*_xlfn.XLOOKUP(A1201,'BBG Data'!A:A,'BBG Data'!F:F)</f>
        <v>19291728502.937191</v>
      </c>
      <c r="K1201" s="2">
        <f>K1200-K1200*L1201/360*_xlfn.XLOOKUP(A1201,'BBG Data'!A:A,'BBG Data'!J:J)</f>
        <v>5548240800.7094946</v>
      </c>
      <c r="L1201" s="2">
        <v>90</v>
      </c>
      <c r="M1201" s="2">
        <f>M1200-M1200*$M$1*_xlfn.XLOOKUP(A1201,'BBG Data'!A:A,'BBG Data'!F:F)</f>
        <v>0</v>
      </c>
      <c r="N1201" s="2">
        <f>N1200-N1200*O1201/360*_xlfn.XLOOKUP('Tether Assets'!A1201,'BBG Data'!A:A,'BBG Data'!V:V)</f>
        <v>123397334010.91742</v>
      </c>
      <c r="O1201">
        <v>90</v>
      </c>
      <c r="P1201" s="19"/>
      <c r="Q1201" s="2"/>
      <c r="R1201" s="21">
        <v>17043516665</v>
      </c>
      <c r="S1201" s="2">
        <f>S1200-S1200*T1201/360*_xlfn.XLOOKUP('Tether Assets'!A1201,'BBG Data'!A:A,'BBG Data'!AG:AG)</f>
        <v>3028224.9557549627</v>
      </c>
      <c r="T1201" s="2">
        <v>360</v>
      </c>
      <c r="U1201" s="21">
        <f t="shared" si="117"/>
        <v>2762856288</v>
      </c>
      <c r="V1201" s="2">
        <f t="shared" si="113"/>
        <v>194993969555.93979</v>
      </c>
      <c r="W1201" s="25">
        <f t="shared" si="114"/>
        <v>9.9109122615163997E-2</v>
      </c>
      <c r="X1201" s="2">
        <f t="shared" si="115"/>
        <v>0.63282641146252083</v>
      </c>
      <c r="Y1201" s="13">
        <f>USDT_FinalReserves!G1200/USDT_FinalReserves!$F1200</f>
        <v>3.3309829180320341E-2</v>
      </c>
      <c r="Z1201">
        <v>193258231150.11728</v>
      </c>
      <c r="AA1201" s="2">
        <v>186820832482.81601</v>
      </c>
    </row>
    <row r="1202" spans="1:27" x14ac:dyDescent="0.3">
      <c r="A1202" s="1">
        <v>46033</v>
      </c>
      <c r="B1202">
        <v>0</v>
      </c>
      <c r="C1202" s="20">
        <v>96185.543053384594</v>
      </c>
      <c r="D1202" s="20">
        <f>_xlfn.XLOOKUP(A1202,'BBG Data'!A:A,'BBG Data'!B:B)</f>
        <v>90627.48</v>
      </c>
      <c r="E1202" s="21">
        <f t="shared" si="111"/>
        <v>8717053379.3597507</v>
      </c>
      <c r="F1202" s="21">
        <v>4040041.739420332</v>
      </c>
      <c r="G1202">
        <f>_xlfn.XLOOKUP(A1202,'BBG Data'!A:A,'BBG Data'!C:C)</f>
        <v>4509.5</v>
      </c>
      <c r="H1202" s="2">
        <f t="shared" si="112"/>
        <v>18218568223.915989</v>
      </c>
      <c r="I1202" s="21">
        <v>33952735</v>
      </c>
      <c r="J1202" s="2">
        <f>J1201-$J$1*J1201*_xlfn.XLOOKUP(A1202,'BBG Data'!A:A,'BBG Data'!F:F)</f>
        <v>19291728502.937191</v>
      </c>
      <c r="K1202" s="2">
        <f>K1201-K1201*L1202/360*_xlfn.XLOOKUP(A1202,'BBG Data'!A:A,'BBG Data'!J:J)</f>
        <v>5548240800.7094946</v>
      </c>
      <c r="L1202" s="2">
        <v>90</v>
      </c>
      <c r="M1202" s="2">
        <f>M1201-M1201*$M$1*_xlfn.XLOOKUP(A1202,'BBG Data'!A:A,'BBG Data'!F:F)</f>
        <v>0</v>
      </c>
      <c r="N1202" s="2">
        <f>N1201-N1201*O1202/360*_xlfn.XLOOKUP('Tether Assets'!A1202,'BBG Data'!A:A,'BBG Data'!V:V)</f>
        <v>123397334010.91742</v>
      </c>
      <c r="O1202">
        <v>90</v>
      </c>
      <c r="P1202" s="19"/>
      <c r="Q1202" s="2"/>
      <c r="R1202" s="21">
        <v>17043516665</v>
      </c>
      <c r="S1202" s="2">
        <f>S1201-S1201*T1202/360*_xlfn.XLOOKUP('Tether Assets'!A1202,'BBG Data'!A:A,'BBG Data'!AG:AG)</f>
        <v>3028224.9557549627</v>
      </c>
      <c r="T1202" s="2">
        <v>360</v>
      </c>
      <c r="U1202" s="21">
        <f t="shared" si="117"/>
        <v>2762856288</v>
      </c>
      <c r="V1202" s="2">
        <f t="shared" si="113"/>
        <v>195016278830.79559</v>
      </c>
      <c r="W1202" s="25">
        <f t="shared" si="114"/>
        <v>9.9097784830080637E-2</v>
      </c>
      <c r="X1202" s="2">
        <f t="shared" si="115"/>
        <v>0.63275401802729603</v>
      </c>
      <c r="Y1202" s="13">
        <f>USDT_FinalReserves!G1201/USDT_FinalReserves!$F1201</f>
        <v>3.3432826282575469E-2</v>
      </c>
      <c r="Z1202">
        <v>193184111059.96973</v>
      </c>
      <c r="AA1202" s="2">
        <v>186725420234.34799</v>
      </c>
    </row>
    <row r="1203" spans="1:27" x14ac:dyDescent="0.3">
      <c r="A1203" s="1">
        <v>46034</v>
      </c>
      <c r="B1203">
        <v>0</v>
      </c>
      <c r="C1203" s="20">
        <v>96185.543053384594</v>
      </c>
      <c r="D1203" s="20">
        <f>_xlfn.XLOOKUP(A1203,'BBG Data'!A:A,'BBG Data'!B:B)</f>
        <v>90971.64</v>
      </c>
      <c r="E1203" s="21">
        <f t="shared" si="111"/>
        <v>8750156595.8570042</v>
      </c>
      <c r="F1203" s="21">
        <v>4040041.739420332</v>
      </c>
      <c r="G1203">
        <f>_xlfn.XLOOKUP(A1203,'BBG Data'!A:A,'BBG Data'!C:C)</f>
        <v>4597.51</v>
      </c>
      <c r="H1203" s="2">
        <f t="shared" si="112"/>
        <v>18574132297.40237</v>
      </c>
      <c r="I1203" s="21">
        <v>33952735</v>
      </c>
      <c r="J1203" s="2">
        <f>J1202-$J$1*J1202*_xlfn.XLOOKUP(A1203,'BBG Data'!A:A,'BBG Data'!F:F)</f>
        <v>19291728502.937191</v>
      </c>
      <c r="K1203" s="2">
        <f>K1202-K1202*L1203/360*_xlfn.XLOOKUP(A1203,'BBG Data'!A:A,'BBG Data'!J:J)</f>
        <v>5527254579.8808117</v>
      </c>
      <c r="L1203" s="2">
        <v>90</v>
      </c>
      <c r="M1203" s="2">
        <f>M1202-M1202*$M$1*_xlfn.XLOOKUP(A1203,'BBG Data'!A:A,'BBG Data'!F:F)</f>
        <v>0</v>
      </c>
      <c r="N1203" s="2">
        <f>N1202-N1202*O1203/360*_xlfn.XLOOKUP('Tether Assets'!A1203,'BBG Data'!A:A,'BBG Data'!V:V)</f>
        <v>122811196674.36555</v>
      </c>
      <c r="O1203">
        <v>90</v>
      </c>
      <c r="P1203" s="19"/>
      <c r="Q1203" s="2"/>
      <c r="R1203" s="21">
        <v>17043516665</v>
      </c>
      <c r="S1203" s="2">
        <f>S1202-S1202*T1203/360*_xlfn.XLOOKUP('Tether Assets'!A1203,'BBG Data'!A:A,'BBG Data'!AG:AG)</f>
        <v>3007935.8485514033</v>
      </c>
      <c r="T1203" s="2">
        <v>360</v>
      </c>
      <c r="U1203" s="21">
        <f t="shared" si="117"/>
        <v>2762856288</v>
      </c>
      <c r="V1203" s="2">
        <f t="shared" si="113"/>
        <v>194797802274.29147</v>
      </c>
      <c r="W1203" s="25">
        <f t="shared" si="114"/>
        <v>9.9208928500769372E-2</v>
      </c>
      <c r="X1203" s="2">
        <f t="shared" si="115"/>
        <v>0.63045473429642285</v>
      </c>
      <c r="Y1203" s="13">
        <f>USDT_FinalReserves!G1202/USDT_FinalReserves!$F1202</f>
        <v>3.2238058452326718E-2</v>
      </c>
      <c r="Z1203">
        <v>192938429061.83038</v>
      </c>
      <c r="AA1203" s="2">
        <v>186718468708.035</v>
      </c>
    </row>
    <row r="1204" spans="1:27" x14ac:dyDescent="0.3">
      <c r="A1204" s="1">
        <v>46035</v>
      </c>
      <c r="B1204">
        <v>0</v>
      </c>
      <c r="C1204" s="20">
        <v>96185.543053384594</v>
      </c>
      <c r="D1204" s="20">
        <f>_xlfn.XLOOKUP(A1204,'BBG Data'!A:A,'BBG Data'!B:B)</f>
        <v>94074.01</v>
      </c>
      <c r="E1204" s="21">
        <f t="shared" si="111"/>
        <v>9048559739.0595322</v>
      </c>
      <c r="F1204" s="21">
        <v>4040041.739420332</v>
      </c>
      <c r="G1204">
        <f>_xlfn.XLOOKUP(A1204,'BBG Data'!A:A,'BBG Data'!C:C)</f>
        <v>4586.5200000000004</v>
      </c>
      <c r="H1204" s="2">
        <f t="shared" si="112"/>
        <v>18529732238.686142</v>
      </c>
      <c r="I1204" s="21">
        <v>33952735</v>
      </c>
      <c r="J1204" s="2">
        <f>J1203-$J$1*J1203*_xlfn.XLOOKUP(A1204,'BBG Data'!A:A,'BBG Data'!F:F)</f>
        <v>19291192621.589886</v>
      </c>
      <c r="K1204" s="2">
        <f>K1203-K1203*L1204/360*_xlfn.XLOOKUP(A1204,'BBG Data'!A:A,'BBG Data'!J:J)</f>
        <v>5519986240.1082678</v>
      </c>
      <c r="L1204" s="2">
        <v>90</v>
      </c>
      <c r="M1204" s="2">
        <f>M1203-M1203*$M$1*_xlfn.XLOOKUP(A1204,'BBG Data'!A:A,'BBG Data'!F:F)</f>
        <v>0</v>
      </c>
      <c r="N1204" s="2">
        <f>N1203-N1203*O1204/360*_xlfn.XLOOKUP('Tether Assets'!A1204,'BBG Data'!A:A,'BBG Data'!V:V)</f>
        <v>122105032293.48795</v>
      </c>
      <c r="O1204">
        <v>90</v>
      </c>
      <c r="P1204" s="19"/>
      <c r="Q1204" s="2"/>
      <c r="R1204" s="21">
        <v>17043516665</v>
      </c>
      <c r="S1204" s="2">
        <f>S1203-S1203*T1204/360*_xlfn.XLOOKUP('Tether Assets'!A1204,'BBG Data'!A:A,'BBG Data'!AG:AG)</f>
        <v>3072004.8821255486</v>
      </c>
      <c r="T1204" s="2">
        <v>360</v>
      </c>
      <c r="U1204" s="21">
        <f t="shared" si="117"/>
        <v>2762856288</v>
      </c>
      <c r="V1204" s="2">
        <f t="shared" si="113"/>
        <v>194337900825.81387</v>
      </c>
      <c r="W1204" s="25">
        <f t="shared" si="114"/>
        <v>9.9440949369475382E-2</v>
      </c>
      <c r="X1204" s="2">
        <f t="shared" si="115"/>
        <v>0.62831301446922261</v>
      </c>
      <c r="Y1204" s="13">
        <f>USDT_FinalReserves!G1203/USDT_FinalReserves!$F1203</f>
        <v>3.1034594332736368E-2</v>
      </c>
      <c r="Z1204">
        <v>192708909539.90494</v>
      </c>
      <c r="AA1204" s="2">
        <v>186728266708.03</v>
      </c>
    </row>
    <row r="1205" spans="1:27" x14ac:dyDescent="0.3">
      <c r="A1205" s="1">
        <v>46036</v>
      </c>
      <c r="B1205">
        <v>0</v>
      </c>
      <c r="C1205" s="20">
        <v>96185.543053384594</v>
      </c>
      <c r="D1205" s="20">
        <f>_xlfn.XLOOKUP(A1205,'BBG Data'!A:A,'BBG Data'!B:B)</f>
        <v>97557.56</v>
      </c>
      <c r="E1205" s="21">
        <f t="shared" si="111"/>
        <v>9383626887.5631504</v>
      </c>
      <c r="F1205" s="21">
        <v>4040041.739420332</v>
      </c>
      <c r="G1205">
        <f>_xlfn.XLOOKUP(A1205,'BBG Data'!A:A,'BBG Data'!C:C)</f>
        <v>4626.58</v>
      </c>
      <c r="H1205" s="2">
        <f t="shared" si="112"/>
        <v>18691576310.767319</v>
      </c>
      <c r="I1205" s="21">
        <v>33952735</v>
      </c>
      <c r="J1205" s="2">
        <f>J1204-$J$1*J1204*_xlfn.XLOOKUP(A1205,'BBG Data'!A:A,'BBG Data'!F:F)</f>
        <v>19291728488.051598</v>
      </c>
      <c r="K1205" s="2">
        <f>K1204-K1204*L1205/360*_xlfn.XLOOKUP(A1205,'BBG Data'!A:A,'BBG Data'!J:J)</f>
        <v>5521449036.4618969</v>
      </c>
      <c r="L1205" s="2">
        <v>90</v>
      </c>
      <c r="M1205" s="2">
        <f>M1204-M1204*$M$1*_xlfn.XLOOKUP(A1205,'BBG Data'!A:A,'BBG Data'!F:F)</f>
        <v>0</v>
      </c>
      <c r="N1205" s="2">
        <f>N1204-N1204*O1205/360*_xlfn.XLOOKUP('Tether Assets'!A1205,'BBG Data'!A:A,'BBG Data'!V:V)</f>
        <v>121952401003.12109</v>
      </c>
      <c r="O1205">
        <v>90</v>
      </c>
      <c r="P1205" s="19"/>
      <c r="Q1205" s="2"/>
      <c r="R1205" s="21">
        <v>17043516665</v>
      </c>
      <c r="S1205" s="2">
        <f>S1204-S1204*T1205/360*_xlfn.XLOOKUP('Tether Assets'!A1205,'BBG Data'!A:A,'BBG Data'!AG:AG)</f>
        <v>3081220.8967719255</v>
      </c>
      <c r="T1205" s="2">
        <v>360</v>
      </c>
      <c r="U1205" s="21">
        <f t="shared" si="117"/>
        <v>2762856288</v>
      </c>
      <c r="V1205" s="2">
        <f t="shared" si="113"/>
        <v>194684188634.86179</v>
      </c>
      <c r="W1205" s="25">
        <f t="shared" si="114"/>
        <v>9.9266824689588473E-2</v>
      </c>
      <c r="X1205" s="2">
        <f t="shared" si="115"/>
        <v>0.62641143001010646</v>
      </c>
      <c r="Y1205" s="13">
        <f>USDT_FinalReserves!G1204/USDT_FinalReserves!$F1204</f>
        <v>3.5041686096572523E-2</v>
      </c>
      <c r="Z1205">
        <v>193554320059.87778</v>
      </c>
      <c r="AA1205" s="2">
        <v>186771850333.70401</v>
      </c>
    </row>
    <row r="1206" spans="1:27" x14ac:dyDescent="0.3">
      <c r="A1206" s="1">
        <v>46037</v>
      </c>
      <c r="B1206">
        <v>0</v>
      </c>
      <c r="C1206" s="20">
        <v>96185.543053384594</v>
      </c>
      <c r="D1206" s="20">
        <f>_xlfn.XLOOKUP(A1206,'BBG Data'!A:A,'BBG Data'!B:B)</f>
        <v>95550.2</v>
      </c>
      <c r="E1206" s="21">
        <f t="shared" si="111"/>
        <v>9190547875.8595085</v>
      </c>
      <c r="F1206" s="21">
        <v>4040041.739420332</v>
      </c>
      <c r="G1206">
        <f>_xlfn.XLOOKUP(A1206,'BBG Data'!A:A,'BBG Data'!C:C)</f>
        <v>4616.1499999999996</v>
      </c>
      <c r="H1206" s="2">
        <f t="shared" si="112"/>
        <v>18649438675.425163</v>
      </c>
      <c r="I1206" s="21">
        <v>33952735</v>
      </c>
      <c r="J1206" s="2">
        <f>J1205-$J$1*J1205*_xlfn.XLOOKUP(A1206,'BBG Data'!A:A,'BBG Data'!F:F)</f>
        <v>19290656725.357819</v>
      </c>
      <c r="K1206" s="2">
        <f>K1205-K1205*L1206/360*_xlfn.XLOOKUP(A1206,'BBG Data'!A:A,'BBG Data'!J:J)</f>
        <v>5526280304.3688011</v>
      </c>
      <c r="L1206" s="2">
        <v>90</v>
      </c>
      <c r="M1206" s="2">
        <f>M1205-M1205*$M$1*_xlfn.XLOOKUP(A1206,'BBG Data'!A:A,'BBG Data'!F:F)</f>
        <v>0</v>
      </c>
      <c r="N1206" s="2">
        <f>N1205-N1205*O1206/360*_xlfn.XLOOKUP('Tether Assets'!A1206,'BBG Data'!A:A,'BBG Data'!V:V)</f>
        <v>121860936702.36874</v>
      </c>
      <c r="O1206">
        <v>90</v>
      </c>
      <c r="P1206" s="19"/>
      <c r="Q1206" s="2"/>
      <c r="R1206" s="21">
        <v>17043516665</v>
      </c>
      <c r="S1206" s="2">
        <f>S1205-S1205*T1206/360*_xlfn.XLOOKUP('Tether Assets'!A1206,'BBG Data'!A:A,'BBG Data'!AG:AG)</f>
        <v>2971529.4328468447</v>
      </c>
      <c r="T1206" s="2">
        <v>360</v>
      </c>
      <c r="U1206" s="21">
        <f t="shared" si="117"/>
        <v>2762856288</v>
      </c>
      <c r="V1206" s="2">
        <f t="shared" si="113"/>
        <v>194361157500.81287</v>
      </c>
      <c r="W1206" s="25">
        <f t="shared" si="114"/>
        <v>9.9426293344013442E-2</v>
      </c>
      <c r="X1206" s="2">
        <f t="shared" si="115"/>
        <v>0.62698194572060573</v>
      </c>
      <c r="Y1206" s="13">
        <f>USDT_FinalReserves!G1205/USDT_FinalReserves!$F1205</f>
        <v>3.1715608448690272E-2</v>
      </c>
      <c r="Z1206">
        <v>192958916342.73578</v>
      </c>
      <c r="AA1206" s="2">
        <v>186839106905.32599</v>
      </c>
    </row>
    <row r="1207" spans="1:27" x14ac:dyDescent="0.3">
      <c r="A1207" s="1">
        <v>46038</v>
      </c>
      <c r="B1207">
        <v>0</v>
      </c>
      <c r="C1207" s="20">
        <v>96185.543053384594</v>
      </c>
      <c r="D1207" s="20">
        <f>_xlfn.XLOOKUP(A1207,'BBG Data'!A:A,'BBG Data'!B:B)</f>
        <v>95475.98</v>
      </c>
      <c r="E1207" s="21">
        <f t="shared" si="111"/>
        <v>9183408984.8540859</v>
      </c>
      <c r="F1207" s="21">
        <v>4040041.739420332</v>
      </c>
      <c r="G1207">
        <f>_xlfn.XLOOKUP(A1207,'BBG Data'!A:A,'BBG Data'!C:C)</f>
        <v>4596.09</v>
      </c>
      <c r="H1207" s="2">
        <f t="shared" si="112"/>
        <v>18568395438.132393</v>
      </c>
      <c r="I1207" s="21">
        <v>33952735</v>
      </c>
      <c r="J1207" s="2">
        <f>J1206-$J$1*J1206*_xlfn.XLOOKUP(A1207,'BBG Data'!A:A,'BBG Data'!F:F)</f>
        <v>19291192576.933521</v>
      </c>
      <c r="K1207" s="2">
        <f>K1206-K1206*L1207/360*_xlfn.XLOOKUP(A1207,'BBG Data'!A:A,'BBG Data'!J:J)</f>
        <v>5523434270.0120506</v>
      </c>
      <c r="L1207" s="2">
        <v>90</v>
      </c>
      <c r="M1207" s="2">
        <f>M1206-M1206*$M$1*_xlfn.XLOOKUP(A1207,'BBG Data'!A:A,'BBG Data'!F:F)</f>
        <v>0</v>
      </c>
      <c r="N1207" s="2">
        <f>N1206-N1206*O1207/360*_xlfn.XLOOKUP('Tether Assets'!A1207,'BBG Data'!A:A,'BBG Data'!V:V)</f>
        <v>122256984746.65146</v>
      </c>
      <c r="O1207">
        <v>90</v>
      </c>
      <c r="P1207" s="19"/>
      <c r="Q1207" s="2"/>
      <c r="R1207" s="21">
        <v>17043516665</v>
      </c>
      <c r="S1207" s="2">
        <f>S1206-S1206*T1207/360*_xlfn.XLOOKUP('Tether Assets'!A1207,'BBG Data'!A:A,'BBG Data'!AG:AG)</f>
        <v>2945677.1267810781</v>
      </c>
      <c r="T1207" s="2">
        <v>360</v>
      </c>
      <c r="U1207" s="21">
        <f t="shared" si="117"/>
        <v>2762856288</v>
      </c>
      <c r="V1207" s="2">
        <f t="shared" si="113"/>
        <v>194666687381.7103</v>
      </c>
      <c r="W1207" s="25">
        <f t="shared" si="114"/>
        <v>9.9272996175457567E-2</v>
      </c>
      <c r="X1207" s="2">
        <f t="shared" si="115"/>
        <v>0.62803238905958791</v>
      </c>
      <c r="Y1207" s="13">
        <f>USDT_FinalReserves!G1206/USDT_FinalReserves!$F1206</f>
        <v>3.4839444558867241E-2</v>
      </c>
      <c r="Z1207">
        <v>193558831848.6398</v>
      </c>
      <c r="AA1207" s="2">
        <v>186815349657.57001</v>
      </c>
    </row>
    <row r="1208" spans="1:27" x14ac:dyDescent="0.3">
      <c r="A1208" s="1">
        <v>46039</v>
      </c>
      <c r="B1208">
        <v>0</v>
      </c>
      <c r="C1208" s="20">
        <v>96185.543053384594</v>
      </c>
      <c r="D1208" s="20">
        <f>_xlfn.XLOOKUP(A1208,'BBG Data'!A:A,'BBG Data'!B:B)</f>
        <v>95264.48</v>
      </c>
      <c r="E1208" s="21">
        <f t="shared" si="111"/>
        <v>9163065742.4982948</v>
      </c>
      <c r="F1208" s="21">
        <v>4040041.739420332</v>
      </c>
      <c r="G1208">
        <f>_xlfn.XLOOKUP(A1208,'BBG Data'!A:A,'BBG Data'!C:C)</f>
        <v>4596.09</v>
      </c>
      <c r="H1208" s="2">
        <f t="shared" si="112"/>
        <v>18568395438.132393</v>
      </c>
      <c r="I1208" s="21">
        <v>33952735</v>
      </c>
      <c r="J1208" s="2">
        <f>J1207-$J$1*J1207*_xlfn.XLOOKUP(A1208,'BBG Data'!A:A,'BBG Data'!F:F)</f>
        <v>19291192576.933521</v>
      </c>
      <c r="K1208" s="2">
        <f>K1207-K1207*L1208/360*_xlfn.XLOOKUP(A1208,'BBG Data'!A:A,'BBG Data'!J:J)</f>
        <v>5523434270.0120506</v>
      </c>
      <c r="L1208" s="2">
        <v>90</v>
      </c>
      <c r="M1208" s="2">
        <f>M1207-M1207*$M$1*_xlfn.XLOOKUP(A1208,'BBG Data'!A:A,'BBG Data'!F:F)</f>
        <v>0</v>
      </c>
      <c r="N1208" s="2">
        <f>N1207-N1207*O1208/360*_xlfn.XLOOKUP('Tether Assets'!A1208,'BBG Data'!A:A,'BBG Data'!V:V)</f>
        <v>122256984746.65146</v>
      </c>
      <c r="O1208">
        <v>90</v>
      </c>
      <c r="P1208" s="19"/>
      <c r="Q1208" s="2"/>
      <c r="R1208" s="21">
        <v>17043516665</v>
      </c>
      <c r="S1208" s="2">
        <f>S1207-S1207*T1208/360*_xlfn.XLOOKUP('Tether Assets'!A1208,'BBG Data'!A:A,'BBG Data'!AG:AG)</f>
        <v>2945677.1267810781</v>
      </c>
      <c r="T1208" s="2">
        <v>360</v>
      </c>
      <c r="U1208" s="21">
        <f t="shared" si="117"/>
        <v>2762856288</v>
      </c>
      <c r="V1208" s="2">
        <f t="shared" si="113"/>
        <v>194646344139.35449</v>
      </c>
      <c r="W1208" s="25">
        <f t="shared" si="114"/>
        <v>9.9283371580295071E-2</v>
      </c>
      <c r="X1208" s="2">
        <f t="shared" si="115"/>
        <v>0.6280980271539196</v>
      </c>
      <c r="Y1208" s="13">
        <f>USDT_FinalReserves!G1207/USDT_FinalReserves!$F1207</f>
        <v>3.322121002701045E-2</v>
      </c>
      <c r="Z1208">
        <v>193213284899.09338</v>
      </c>
      <c r="AA1208" s="2">
        <v>186794505781.452</v>
      </c>
    </row>
    <row r="1209" spans="1:27" x14ac:dyDescent="0.3">
      <c r="A1209" s="1">
        <v>46040</v>
      </c>
      <c r="B1209">
        <v>0</v>
      </c>
      <c r="C1209" s="20">
        <v>96185.543053384594</v>
      </c>
      <c r="D1209" s="20">
        <f>_xlfn.XLOOKUP(A1209,'BBG Data'!A:A,'BBG Data'!B:B)</f>
        <v>95386.51</v>
      </c>
      <c r="E1209" s="21">
        <f t="shared" si="111"/>
        <v>9174803264.3171005</v>
      </c>
      <c r="F1209" s="21">
        <v>4040041.739420332</v>
      </c>
      <c r="G1209">
        <f>_xlfn.XLOOKUP(A1209,'BBG Data'!A:A,'BBG Data'!C:C)</f>
        <v>4596.09</v>
      </c>
      <c r="H1209" s="2">
        <f t="shared" si="112"/>
        <v>18568395438.132393</v>
      </c>
      <c r="I1209" s="21">
        <v>33952735</v>
      </c>
      <c r="J1209" s="2">
        <f>J1208-$J$1*J1208*_xlfn.XLOOKUP(A1209,'BBG Data'!A:A,'BBG Data'!F:F)</f>
        <v>19291192576.933521</v>
      </c>
      <c r="K1209" s="2">
        <f>K1208-K1208*L1209/360*_xlfn.XLOOKUP(A1209,'BBG Data'!A:A,'BBG Data'!J:J)</f>
        <v>5523434270.0120506</v>
      </c>
      <c r="L1209" s="2">
        <v>90</v>
      </c>
      <c r="M1209" s="2">
        <f>M1208-M1208*$M$1*_xlfn.XLOOKUP(A1209,'BBG Data'!A:A,'BBG Data'!F:F)</f>
        <v>0</v>
      </c>
      <c r="N1209" s="2">
        <f>N1208-N1208*O1209/360*_xlfn.XLOOKUP('Tether Assets'!A1209,'BBG Data'!A:A,'BBG Data'!V:V)</f>
        <v>122256984746.65146</v>
      </c>
      <c r="O1209">
        <v>90</v>
      </c>
      <c r="P1209" s="19"/>
      <c r="Q1209" s="2"/>
      <c r="R1209" s="21">
        <v>17043516665</v>
      </c>
      <c r="S1209" s="2">
        <f>S1208-S1208*T1209/360*_xlfn.XLOOKUP('Tether Assets'!A1209,'BBG Data'!A:A,'BBG Data'!AG:AG)</f>
        <v>2945677.1267810781</v>
      </c>
      <c r="T1209" s="2">
        <v>360</v>
      </c>
      <c r="U1209" s="21">
        <f t="shared" si="117"/>
        <v>2762856288</v>
      </c>
      <c r="V1209" s="2">
        <f t="shared" si="113"/>
        <v>194658081661.17331</v>
      </c>
      <c r="W1209" s="25">
        <f t="shared" si="114"/>
        <v>9.9277384976860852E-2</v>
      </c>
      <c r="X1209" s="2">
        <f t="shared" si="115"/>
        <v>0.62806015400611526</v>
      </c>
      <c r="Y1209" s="13">
        <f>USDT_FinalReserves!G1208/USDT_FinalReserves!$F1208</f>
        <v>3.3380530137445422E-2</v>
      </c>
      <c r="Z1209">
        <v>193252683908.11194</v>
      </c>
      <c r="AA1209" s="2">
        <v>186801806868.77499</v>
      </c>
    </row>
    <row r="1210" spans="1:27" x14ac:dyDescent="0.3">
      <c r="A1210" s="1">
        <v>46041</v>
      </c>
      <c r="B1210">
        <v>0</v>
      </c>
      <c r="C1210" s="20">
        <v>96185.543053384594</v>
      </c>
      <c r="D1210" s="20">
        <f>_xlfn.XLOOKUP(A1210,'BBG Data'!A:A,'BBG Data'!B:B)</f>
        <v>92943.64</v>
      </c>
      <c r="E1210" s="21">
        <f t="shared" si="111"/>
        <v>8939834486.7582779</v>
      </c>
      <c r="F1210" s="21">
        <v>4040041.739420332</v>
      </c>
      <c r="G1210">
        <f>_xlfn.XLOOKUP(A1210,'BBG Data'!A:A,'BBG Data'!C:C)</f>
        <v>4670.8900000000003</v>
      </c>
      <c r="H1210" s="2">
        <f t="shared" si="112"/>
        <v>18870590560.241035</v>
      </c>
      <c r="I1210" s="21">
        <v>33952735</v>
      </c>
      <c r="J1210" s="2">
        <f>J1209-$J$1*J1209*_xlfn.XLOOKUP(A1210,'BBG Data'!A:A,'BBG Data'!F:F)</f>
        <v>19291192576.933521</v>
      </c>
      <c r="K1210" s="2">
        <f>K1209-K1209*L1210/360*_xlfn.XLOOKUP(A1210,'BBG Data'!A:A,'BBG Data'!J:J)</f>
        <v>5523434270.0120506</v>
      </c>
      <c r="L1210" s="2">
        <v>90</v>
      </c>
      <c r="M1210" s="2">
        <f>M1209-M1209*$M$1*_xlfn.XLOOKUP(A1210,'BBG Data'!A:A,'BBG Data'!F:F)</f>
        <v>0</v>
      </c>
      <c r="N1210" s="2">
        <f>N1209-N1209*O1210/360*_xlfn.XLOOKUP('Tether Assets'!A1210,'BBG Data'!A:A,'BBG Data'!V:V)</f>
        <v>122256984746.65146</v>
      </c>
      <c r="O1210">
        <v>90</v>
      </c>
      <c r="P1210" s="19"/>
      <c r="Q1210" s="2"/>
      <c r="R1210" s="21">
        <v>17043516665</v>
      </c>
      <c r="S1210" s="2">
        <f>S1209-S1209*T1210/360*_xlfn.XLOOKUP('Tether Assets'!A1210,'BBG Data'!A:A,'BBG Data'!AG:AG)</f>
        <v>2945677.1267810781</v>
      </c>
      <c r="T1210" s="2">
        <v>360</v>
      </c>
      <c r="U1210" s="21">
        <f t="shared" si="117"/>
        <v>2762856288</v>
      </c>
      <c r="V1210" s="2">
        <f t="shared" si="113"/>
        <v>194725308005.72311</v>
      </c>
      <c r="W1210" s="25">
        <f t="shared" si="114"/>
        <v>9.9243110768968676E-2</v>
      </c>
      <c r="X1210" s="2">
        <f t="shared" si="115"/>
        <v>0.62784332452080771</v>
      </c>
      <c r="Y1210" s="13">
        <f>USDT_FinalReserves!G1209/USDT_FinalReserves!$F1209</f>
        <v>3.3655974006523579E-2</v>
      </c>
      <c r="Z1210">
        <v>193437703750.82022</v>
      </c>
      <c r="AA1210" s="2">
        <v>186927369421.50101</v>
      </c>
    </row>
    <row r="1211" spans="1:27" x14ac:dyDescent="0.3">
      <c r="A1211" s="1">
        <v>46042</v>
      </c>
      <c r="B1211">
        <v>0</v>
      </c>
      <c r="C1211" s="20">
        <v>96185.543053384594</v>
      </c>
      <c r="D1211" s="20">
        <f>_xlfn.XLOOKUP(A1211,'BBG Data'!A:A,'BBG Data'!B:B)</f>
        <v>89368.51</v>
      </c>
      <c r="E1211" s="21">
        <f t="shared" si="111"/>
        <v>8595958666.2218304</v>
      </c>
      <c r="F1211" s="21">
        <v>4040041.739420332</v>
      </c>
      <c r="G1211">
        <f>_xlfn.XLOOKUP(A1211,'BBG Data'!A:A,'BBG Data'!C:C)</f>
        <v>4763.43</v>
      </c>
      <c r="H1211" s="2">
        <f t="shared" si="112"/>
        <v>19244456022.806992</v>
      </c>
      <c r="I1211" s="21">
        <v>33952735</v>
      </c>
      <c r="J1211" s="2">
        <f>J1210-$J$1*J1210*_xlfn.XLOOKUP(A1211,'BBG Data'!A:A,'BBG Data'!F:F)</f>
        <v>19291728443.393993</v>
      </c>
      <c r="K1211" s="2">
        <f>K1210-K1210*L1211/360*_xlfn.XLOOKUP(A1211,'BBG Data'!A:A,'BBG Data'!J:J)</f>
        <v>5524110890.7101269</v>
      </c>
      <c r="L1211" s="2">
        <v>90</v>
      </c>
      <c r="M1211" s="2">
        <f>M1210-M1210*$M$1*_xlfn.XLOOKUP(A1211,'BBG Data'!A:A,'BBG Data'!F:F)</f>
        <v>0</v>
      </c>
      <c r="N1211" s="2">
        <f>N1210-N1210*O1211/360*_xlfn.XLOOKUP('Tether Assets'!A1211,'BBG Data'!A:A,'BBG Data'!V:V)</f>
        <v>121706828315.29152</v>
      </c>
      <c r="O1211">
        <v>90</v>
      </c>
      <c r="P1211" s="19"/>
      <c r="Q1211" s="2"/>
      <c r="R1211" s="21">
        <v>17043516665</v>
      </c>
      <c r="S1211" s="2">
        <f>S1210-S1210*T1211/360*_xlfn.XLOOKUP('Tether Assets'!A1211,'BBG Data'!A:A,'BBG Data'!AG:AG)</f>
        <v>2926530.2254570001</v>
      </c>
      <c r="T1211" s="2">
        <v>360</v>
      </c>
      <c r="U1211" s="21">
        <f t="shared" si="117"/>
        <v>2762856288</v>
      </c>
      <c r="V1211" s="2">
        <f t="shared" si="113"/>
        <v>194206334556.64987</v>
      </c>
      <c r="W1211" s="25">
        <f t="shared" si="114"/>
        <v>9.9511075282442463E-2</v>
      </c>
      <c r="X1211" s="2">
        <f t="shared" si="115"/>
        <v>0.62668825192099853</v>
      </c>
      <c r="Y1211" s="13">
        <f>USDT_FinalReserves!G1210/USDT_FinalReserves!$F1210</f>
        <v>3.0739008885215038E-2</v>
      </c>
      <c r="Z1211">
        <v>192814204372.37097</v>
      </c>
      <c r="AA1211" s="2">
        <v>186887286830.97299</v>
      </c>
    </row>
    <row r="1212" spans="1:27" x14ac:dyDescent="0.3">
      <c r="A1212" s="1">
        <v>46043</v>
      </c>
      <c r="B1212">
        <v>0</v>
      </c>
      <c r="C1212" s="20">
        <v>96185.543053384594</v>
      </c>
      <c r="D1212" s="20">
        <f>_xlfn.XLOOKUP(A1212,'BBG Data'!A:A,'BBG Data'!B:B)</f>
        <v>90180.76</v>
      </c>
      <c r="E1212" s="21">
        <f t="shared" si="111"/>
        <v>8674085373.5669422</v>
      </c>
      <c r="F1212" s="21">
        <v>4040041.739420332</v>
      </c>
      <c r="G1212">
        <f>_xlfn.XLOOKUP(A1212,'BBG Data'!A:A,'BBG Data'!C:C)</f>
        <v>4831.7299999999996</v>
      </c>
      <c r="H1212" s="2">
        <f t="shared" si="112"/>
        <v>19520390873.609398</v>
      </c>
      <c r="I1212" s="21">
        <v>33952735</v>
      </c>
      <c r="J1212" s="2">
        <f>J1211-$J$1*J1211*_xlfn.XLOOKUP(A1212,'BBG Data'!A:A,'BBG Data'!F:F)</f>
        <v>19292264324.739643</v>
      </c>
      <c r="K1212" s="2">
        <f>K1211-K1211*L1212/360*_xlfn.XLOOKUP(A1212,'BBG Data'!A:A,'BBG Data'!J:J)</f>
        <v>5521597420.2548542</v>
      </c>
      <c r="L1212" s="2">
        <v>90</v>
      </c>
      <c r="M1212" s="2">
        <f>M1211-M1211*$M$1*_xlfn.XLOOKUP(A1212,'BBG Data'!A:A,'BBG Data'!F:F)</f>
        <v>0</v>
      </c>
      <c r="N1212" s="2">
        <f>N1211-N1211*O1212/360*_xlfn.XLOOKUP('Tether Assets'!A1212,'BBG Data'!A:A,'BBG Data'!V:V)</f>
        <v>121098294173.71506</v>
      </c>
      <c r="O1212">
        <v>90</v>
      </c>
      <c r="P1212" s="19"/>
      <c r="Q1212" s="2"/>
      <c r="R1212" s="21">
        <v>17043516665</v>
      </c>
      <c r="S1212" s="2">
        <f>S1211-S1211*T1212/360*_xlfn.XLOOKUP('Tether Assets'!A1212,'BBG Data'!A:A,'BBG Data'!AG:AG)</f>
        <v>2984768.1769435951</v>
      </c>
      <c r="T1212" s="2">
        <v>360</v>
      </c>
      <c r="U1212" s="21">
        <f t="shared" si="117"/>
        <v>2762856288</v>
      </c>
      <c r="V1212" s="2">
        <f t="shared" si="113"/>
        <v>193949942622.06287</v>
      </c>
      <c r="W1212" s="25">
        <f t="shared" si="114"/>
        <v>9.9645386837774602E-2</v>
      </c>
      <c r="X1212" s="2">
        <f t="shared" si="115"/>
        <v>0.62437911832586157</v>
      </c>
      <c r="Y1212" s="13">
        <f>USDT_FinalReserves!G1211/USDT_FinalReserves!$F1211</f>
        <v>3.2044342552974822E-2</v>
      </c>
      <c r="Z1212">
        <v>192983533708.60098</v>
      </c>
      <c r="AA1212" s="2">
        <v>186799503247.35901</v>
      </c>
    </row>
    <row r="1213" spans="1:27" x14ac:dyDescent="0.3">
      <c r="A1213" s="1">
        <v>46044</v>
      </c>
      <c r="B1213">
        <v>0</v>
      </c>
      <c r="C1213" s="20">
        <v>96185.543053384594</v>
      </c>
      <c r="D1213" s="20">
        <f>_xlfn.XLOOKUP(A1213,'BBG Data'!A:A,'BBG Data'!B:B)</f>
        <v>89167.85</v>
      </c>
      <c r="E1213" s="21">
        <f t="shared" si="111"/>
        <v>8576658075.1527405</v>
      </c>
      <c r="F1213" s="21">
        <v>4040041.739420332</v>
      </c>
      <c r="G1213">
        <f>_xlfn.XLOOKUP(A1213,'BBG Data'!A:A,'BBG Data'!C:C)</f>
        <v>4936.0200000000004</v>
      </c>
      <c r="H1213" s="2">
        <f t="shared" si="112"/>
        <v>19941726826.613548</v>
      </c>
      <c r="I1213" s="21">
        <v>33952735</v>
      </c>
      <c r="J1213" s="2">
        <f>J1212-$J$1*J1212*_xlfn.XLOOKUP(A1213,'BBG Data'!A:A,'BBG Data'!F:F)</f>
        <v>19291728428.5084</v>
      </c>
      <c r="K1213" s="2">
        <f>K1212-K1212*L1213/360*_xlfn.XLOOKUP(A1213,'BBG Data'!A:A,'BBG Data'!J:J)</f>
        <v>5525738618.3200455</v>
      </c>
      <c r="L1213" s="2">
        <v>90</v>
      </c>
      <c r="M1213" s="2">
        <f>M1212-M1212*$M$1*_xlfn.XLOOKUP(A1213,'BBG Data'!A:A,'BBG Data'!F:F)</f>
        <v>0</v>
      </c>
      <c r="N1213" s="2">
        <f>N1212-N1212*O1213/360*_xlfn.XLOOKUP('Tether Assets'!A1213,'BBG Data'!A:A,'BBG Data'!V:V)</f>
        <v>121189117894.34535</v>
      </c>
      <c r="O1213">
        <v>90</v>
      </c>
      <c r="P1213" s="19"/>
      <c r="Q1213" s="2"/>
      <c r="R1213" s="21">
        <v>17043516665</v>
      </c>
      <c r="S1213" s="2">
        <f>S1212-S1212*T1213/360*_xlfn.XLOOKUP('Tether Assets'!A1213,'BBG Data'!A:A,'BBG Data'!AG:AG)</f>
        <v>2997901.1569221467</v>
      </c>
      <c r="T1213" s="2">
        <v>360</v>
      </c>
      <c r="U1213" s="21">
        <f t="shared" si="117"/>
        <v>2762856288</v>
      </c>
      <c r="V1213" s="2">
        <f t="shared" si="113"/>
        <v>194368293432.09698</v>
      </c>
      <c r="W1213" s="25">
        <f t="shared" si="114"/>
        <v>9.9428156837009382E-2</v>
      </c>
      <c r="X1213" s="2">
        <f t="shared" si="115"/>
        <v>0.62350250524107753</v>
      </c>
      <c r="Y1213" s="13">
        <f>USDT_FinalReserves!G1212/USDT_FinalReserves!$F1212</f>
        <v>3.5402881142418123E-2</v>
      </c>
      <c r="Z1213">
        <v>193709290119.67297</v>
      </c>
      <c r="AA1213" s="2">
        <v>186851423145.384</v>
      </c>
    </row>
    <row r="1214" spans="1:27" x14ac:dyDescent="0.3">
      <c r="A1214" s="1">
        <v>46045</v>
      </c>
      <c r="B1214">
        <v>0</v>
      </c>
      <c r="C1214" s="20">
        <v>96185.543053384594</v>
      </c>
      <c r="D1214" s="20">
        <f>_xlfn.XLOOKUP(A1214,'BBG Data'!A:A,'BBG Data'!B:B)</f>
        <v>89236.37</v>
      </c>
      <c r="E1214" s="21">
        <f t="shared" si="111"/>
        <v>8583248708.5627565</v>
      </c>
      <c r="F1214" s="21">
        <v>4040041.739420332</v>
      </c>
      <c r="G1214">
        <f>_xlfn.XLOOKUP(A1214,'BBG Data'!A:A,'BBG Data'!C:C)</f>
        <v>4987.49</v>
      </c>
      <c r="H1214" s="2">
        <f t="shared" si="112"/>
        <v>20149667774.941509</v>
      </c>
      <c r="I1214" s="21">
        <v>33952735</v>
      </c>
      <c r="J1214" s="2">
        <f>J1213-$J$1*J1213*_xlfn.XLOOKUP(A1214,'BBG Data'!A:A,'BBG Data'!F:F)</f>
        <v>19291192547.163162</v>
      </c>
      <c r="K1214" s="2">
        <f>K1213-K1213*L1214/360*_xlfn.XLOOKUP(A1214,'BBG Data'!A:A,'BBG Data'!J:J)</f>
        <v>5522892862.9316101</v>
      </c>
      <c r="L1214" s="2">
        <v>90</v>
      </c>
      <c r="M1214" s="2">
        <f>M1213-M1213*$M$1*_xlfn.XLOOKUP(A1214,'BBG Data'!A:A,'BBG Data'!F:F)</f>
        <v>0</v>
      </c>
      <c r="N1214" s="2">
        <f>N1213-N1213*O1214/360*_xlfn.XLOOKUP('Tether Assets'!A1214,'BBG Data'!A:A,'BBG Data'!V:V)</f>
        <v>121219415173.81894</v>
      </c>
      <c r="O1214">
        <v>90</v>
      </c>
      <c r="P1214" s="19"/>
      <c r="Q1214" s="2"/>
      <c r="R1214" s="21">
        <v>17043516665</v>
      </c>
      <c r="S1214" s="2">
        <f>S1213-S1213*T1214/360*_xlfn.XLOOKUP('Tether Assets'!A1214,'BBG Data'!A:A,'BBG Data'!AG:AG)</f>
        <v>2996102.4162279936</v>
      </c>
      <c r="T1214" s="2">
        <v>360</v>
      </c>
      <c r="U1214" s="21">
        <f t="shared" si="117"/>
        <v>2762856288</v>
      </c>
      <c r="V1214" s="2">
        <f t="shared" si="113"/>
        <v>194609738857.8342</v>
      </c>
      <c r="W1214" s="25">
        <f t="shared" si="114"/>
        <v>9.9302046216096701E-2</v>
      </c>
      <c r="X1214" s="2">
        <f t="shared" si="115"/>
        <v>0.62288462995354943</v>
      </c>
      <c r="Y1214" s="13">
        <f>USDT_FinalReserves!G1213/USDT_FinalReserves!$F1213</f>
        <v>3.4521564192965926E-2</v>
      </c>
      <c r="Z1214">
        <v>193416143170.30249</v>
      </c>
      <c r="AA1214" s="2">
        <v>186739115367.89301</v>
      </c>
    </row>
    <row r="1215" spans="1:27" x14ac:dyDescent="0.3">
      <c r="A1215" s="1">
        <v>46046</v>
      </c>
      <c r="B1215">
        <v>0</v>
      </c>
      <c r="C1215" s="20">
        <v>96185.543053384594</v>
      </c>
      <c r="D1215" s="20">
        <f>_xlfn.XLOOKUP(A1215,'BBG Data'!A:A,'BBG Data'!B:B)</f>
        <v>89247.78</v>
      </c>
      <c r="E1215" s="21">
        <f t="shared" si="111"/>
        <v>8584346185.6089964</v>
      </c>
      <c r="F1215" s="21">
        <v>4040041.739420332</v>
      </c>
      <c r="G1215">
        <f>_xlfn.XLOOKUP(A1215,'BBG Data'!A:A,'BBG Data'!C:C)</f>
        <v>4987.49</v>
      </c>
      <c r="H1215" s="2">
        <f t="shared" si="112"/>
        <v>20149667774.941509</v>
      </c>
      <c r="I1215" s="21">
        <v>33952735</v>
      </c>
      <c r="J1215" s="2">
        <f>J1214-$J$1*J1214*_xlfn.XLOOKUP(A1215,'BBG Data'!A:A,'BBG Data'!F:F)</f>
        <v>19291192547.163162</v>
      </c>
      <c r="K1215" s="2">
        <f>K1214-K1214*L1215/360*_xlfn.XLOOKUP(A1215,'BBG Data'!A:A,'BBG Data'!J:J)</f>
        <v>5522892862.9316101</v>
      </c>
      <c r="L1215" s="2">
        <v>90</v>
      </c>
      <c r="M1215" s="2">
        <f>M1214-M1214*$M$1*_xlfn.XLOOKUP(A1215,'BBG Data'!A:A,'BBG Data'!F:F)</f>
        <v>0</v>
      </c>
      <c r="N1215" s="2">
        <f>N1214-N1214*O1215/360*_xlfn.XLOOKUP('Tether Assets'!A1215,'BBG Data'!A:A,'BBG Data'!V:V)</f>
        <v>121219415173.81894</v>
      </c>
      <c r="O1215">
        <v>90</v>
      </c>
      <c r="P1215" s="19"/>
      <c r="Q1215" s="2"/>
      <c r="R1215" s="21">
        <v>17043516665</v>
      </c>
      <c r="S1215" s="2">
        <f>S1214-S1214*T1215/360*_xlfn.XLOOKUP('Tether Assets'!A1215,'BBG Data'!A:A,'BBG Data'!AG:AG)</f>
        <v>2996102.4162279936</v>
      </c>
      <c r="T1215" s="2">
        <v>360</v>
      </c>
      <c r="U1215" s="21">
        <f t="shared" si="117"/>
        <v>2762856288</v>
      </c>
      <c r="V1215" s="2">
        <f t="shared" si="113"/>
        <v>194610836334.88046</v>
      </c>
      <c r="W1215" s="25">
        <f t="shared" si="114"/>
        <v>9.9301486217905327E-2</v>
      </c>
      <c r="X1215" s="2">
        <f t="shared" si="115"/>
        <v>0.62288111729414808</v>
      </c>
      <c r="Y1215" s="13">
        <f>USDT_FinalReserves!G1214/USDT_FinalReserves!$F1214</f>
        <v>3.3327692685275724E-2</v>
      </c>
      <c r="Z1215">
        <v>193110599338.38406</v>
      </c>
      <c r="AA1215" s="2">
        <v>186674668629.36499</v>
      </c>
    </row>
    <row r="1216" spans="1:27" x14ac:dyDescent="0.3">
      <c r="A1216" s="1">
        <v>46047</v>
      </c>
      <c r="B1216">
        <v>0</v>
      </c>
      <c r="C1216" s="20">
        <v>96185.543053384594</v>
      </c>
      <c r="D1216" s="20">
        <f>_xlfn.XLOOKUP(A1216,'BBG Data'!A:A,'BBG Data'!B:B)</f>
        <v>86485.21</v>
      </c>
      <c r="E1216" s="21">
        <f t="shared" si="111"/>
        <v>8318626889.9360085</v>
      </c>
      <c r="F1216" s="21">
        <v>4040041.739420332</v>
      </c>
      <c r="G1216">
        <f>_xlfn.XLOOKUP(A1216,'BBG Data'!A:A,'BBG Data'!C:C)</f>
        <v>4987.49</v>
      </c>
      <c r="H1216" s="2">
        <f t="shared" si="112"/>
        <v>20149667774.941509</v>
      </c>
      <c r="I1216" s="21">
        <v>33952735</v>
      </c>
      <c r="J1216" s="2">
        <f>J1215-$J$1*J1215*_xlfn.XLOOKUP(A1216,'BBG Data'!A:A,'BBG Data'!F:F)</f>
        <v>19291192547.163162</v>
      </c>
      <c r="K1216" s="2">
        <f>K1215-K1215*L1216/360*_xlfn.XLOOKUP(A1216,'BBG Data'!A:A,'BBG Data'!J:J)</f>
        <v>5522892862.9316101</v>
      </c>
      <c r="L1216" s="2">
        <v>90</v>
      </c>
      <c r="M1216" s="2">
        <f>M1215-M1215*$M$1*_xlfn.XLOOKUP(A1216,'BBG Data'!A:A,'BBG Data'!F:F)</f>
        <v>0</v>
      </c>
      <c r="N1216" s="2">
        <f>N1215-N1215*O1216/360*_xlfn.XLOOKUP('Tether Assets'!A1216,'BBG Data'!A:A,'BBG Data'!V:V)</f>
        <v>121219415173.81894</v>
      </c>
      <c r="O1216">
        <v>90</v>
      </c>
      <c r="P1216" s="19"/>
      <c r="Q1216" s="2"/>
      <c r="R1216" s="21">
        <v>17043516665</v>
      </c>
      <c r="S1216" s="2">
        <f>S1215-S1215*T1216/360*_xlfn.XLOOKUP('Tether Assets'!A1216,'BBG Data'!A:A,'BBG Data'!AG:AG)</f>
        <v>2996102.4162279936</v>
      </c>
      <c r="T1216" s="2">
        <v>360</v>
      </c>
      <c r="U1216" s="21">
        <f t="shared" si="117"/>
        <v>2762856288</v>
      </c>
      <c r="V1216" s="2">
        <f t="shared" si="113"/>
        <v>194345117039.20746</v>
      </c>
      <c r="W1216" s="25">
        <f t="shared" si="114"/>
        <v>9.9437256652373116E-2</v>
      </c>
      <c r="X1216" s="2">
        <f t="shared" si="115"/>
        <v>0.6237327544965483</v>
      </c>
      <c r="Y1216" s="13">
        <f>USDT_FinalReserves!G1215/USDT_FinalReserves!$F1215</f>
        <v>3.2000546445498552E-2</v>
      </c>
      <c r="Z1216">
        <v>192801987227.03308</v>
      </c>
      <c r="AA1216" s="2">
        <v>186632218279.98999</v>
      </c>
    </row>
    <row r="1217" spans="1:27" x14ac:dyDescent="0.3">
      <c r="A1217" s="1">
        <v>46048</v>
      </c>
      <c r="B1217">
        <v>0</v>
      </c>
      <c r="C1217" s="20">
        <v>96185.543053384594</v>
      </c>
      <c r="D1217" s="20">
        <f>_xlfn.XLOOKUP(A1217,'BBG Data'!A:A,'BBG Data'!B:B)</f>
        <v>87974.04</v>
      </c>
      <c r="E1217" s="21">
        <f t="shared" si="111"/>
        <v>8461830812.0001774</v>
      </c>
      <c r="F1217" s="21">
        <v>4040041.739420332</v>
      </c>
      <c r="G1217">
        <f>_xlfn.XLOOKUP(A1217,'BBG Data'!A:A,'BBG Data'!C:C)</f>
        <v>5008.7</v>
      </c>
      <c r="H1217" s="2">
        <f t="shared" si="112"/>
        <v>20235357060.234615</v>
      </c>
      <c r="I1217" s="21">
        <v>33952735</v>
      </c>
      <c r="J1217" s="2">
        <f>J1216-$J$1*J1216*_xlfn.XLOOKUP(A1217,'BBG Data'!A:A,'BBG Data'!F:F)</f>
        <v>19290656680.703518</v>
      </c>
      <c r="K1217" s="2">
        <f>K1216-K1216*L1217/360*_xlfn.XLOOKUP(A1217,'BBG Data'!A:A,'BBG Data'!J:J)</f>
        <v>5521208380.6084156</v>
      </c>
      <c r="L1217" s="2">
        <v>90</v>
      </c>
      <c r="M1217" s="2">
        <f>M1216-M1216*$M$1*_xlfn.XLOOKUP(A1217,'BBG Data'!A:A,'BBG Data'!F:F)</f>
        <v>0</v>
      </c>
      <c r="N1217" s="2">
        <f>N1216-N1216*O1217/360*_xlfn.XLOOKUP('Tether Assets'!A1217,'BBG Data'!A:A,'BBG Data'!V:V)</f>
        <v>121552768565.54695</v>
      </c>
      <c r="O1217">
        <v>90</v>
      </c>
      <c r="P1217" s="19"/>
      <c r="Q1217" s="2"/>
      <c r="R1217" s="21">
        <v>17043516665</v>
      </c>
      <c r="S1217" s="2">
        <f>S1216-S1216*T1217/360*_xlfn.XLOOKUP('Tether Assets'!A1217,'BBG Data'!A:A,'BBG Data'!AG:AG)</f>
        <v>3002693.8415436945</v>
      </c>
      <c r="T1217" s="2">
        <v>360</v>
      </c>
      <c r="U1217" s="21">
        <f t="shared" si="117"/>
        <v>2762856288</v>
      </c>
      <c r="V1217" s="2">
        <f t="shared" si="113"/>
        <v>194905149880.93524</v>
      </c>
      <c r="W1217" s="25">
        <f t="shared" si="114"/>
        <v>9.9148788154179837E-2</v>
      </c>
      <c r="X1217" s="2">
        <f t="shared" si="115"/>
        <v>0.62365088167142735</v>
      </c>
      <c r="Y1217" s="13">
        <f>USDT_FinalReserves!G1216/USDT_FinalReserves!$F1216</f>
        <v>3.609985535780081E-2</v>
      </c>
      <c r="Z1217">
        <v>193704579437.63736</v>
      </c>
      <c r="AA1217" s="2">
        <v>186711872137.79501</v>
      </c>
    </row>
    <row r="1218" spans="1:27" x14ac:dyDescent="0.3">
      <c r="A1218" s="1">
        <v>46049</v>
      </c>
      <c r="B1218">
        <v>0</v>
      </c>
      <c r="C1218" s="20">
        <v>96185.543053384594</v>
      </c>
      <c r="D1218" s="20">
        <f>_xlfn.XLOOKUP(A1218,'BBG Data'!A:A,'BBG Data'!B:B)</f>
        <v>88957.73</v>
      </c>
      <c r="E1218" s="21">
        <f t="shared" si="111"/>
        <v>8556447568.8463621</v>
      </c>
      <c r="F1218" s="21">
        <v>4040041.739420332</v>
      </c>
      <c r="G1218">
        <f>_xlfn.XLOOKUP(A1218,'BBG Data'!A:A,'BBG Data'!C:C)</f>
        <v>5180.16</v>
      </c>
      <c r="H1218" s="2">
        <f t="shared" si="112"/>
        <v>20928062616.875626</v>
      </c>
      <c r="I1218" s="21">
        <v>33952735</v>
      </c>
      <c r="J1218" s="2">
        <f>J1217-$J$1*J1217*_xlfn.XLOOKUP(A1218,'BBG Data'!A:A,'BBG Data'!F:F)</f>
        <v>19290656680.703518</v>
      </c>
      <c r="K1218" s="2">
        <f>K1217-K1217*L1218/360*_xlfn.XLOOKUP(A1218,'BBG Data'!A:A,'BBG Data'!J:J)</f>
        <v>5522216001.1378765</v>
      </c>
      <c r="L1218" s="2">
        <v>90</v>
      </c>
      <c r="M1218" s="2">
        <f>M1217-M1217*$M$1*_xlfn.XLOOKUP(A1218,'BBG Data'!A:A,'BBG Data'!F:F)</f>
        <v>0</v>
      </c>
      <c r="N1218" s="2">
        <f>N1217-N1217*O1218/360*_xlfn.XLOOKUP('Tether Assets'!A1218,'BBG Data'!A:A,'BBG Data'!V:V)</f>
        <v>121826262294.81943</v>
      </c>
      <c r="O1218">
        <v>90</v>
      </c>
      <c r="P1218" s="19"/>
      <c r="Q1218" s="2"/>
      <c r="R1218" s="21">
        <v>17043516665</v>
      </c>
      <c r="S1218" s="2">
        <f>S1217-S1217*T1218/360*_xlfn.XLOOKUP('Tether Assets'!A1218,'BBG Data'!A:A,'BBG Data'!AG:AG)</f>
        <v>3042329.4002520721</v>
      </c>
      <c r="T1218" s="2">
        <v>360</v>
      </c>
      <c r="U1218" s="21">
        <f t="shared" si="117"/>
        <v>2762856288</v>
      </c>
      <c r="V1218" s="2">
        <f t="shared" si="113"/>
        <v>195967013179.78308</v>
      </c>
      <c r="W1218" s="25">
        <f t="shared" si="114"/>
        <v>9.8611542331233218E-2</v>
      </c>
      <c r="X1218" s="2">
        <f t="shared" si="115"/>
        <v>0.62166718938076682</v>
      </c>
      <c r="Y1218" s="13">
        <f>USDT_FinalReserves!G1217/USDT_FinalReserves!$F1217</f>
        <v>3.8560263807484577E-2</v>
      </c>
      <c r="Z1218">
        <v>193813839619.06982</v>
      </c>
      <c r="AA1218" s="2">
        <v>186340326833.81699</v>
      </c>
    </row>
    <row r="1219" spans="1:27" x14ac:dyDescent="0.3">
      <c r="A1219" s="1">
        <v>46050</v>
      </c>
      <c r="B1219">
        <v>0</v>
      </c>
      <c r="C1219" s="20">
        <v>96185.543053384594</v>
      </c>
      <c r="D1219" s="20">
        <f>_xlfn.XLOOKUP(A1219,'BBG Data'!A:A,'BBG Data'!B:B)</f>
        <v>89277.17</v>
      </c>
      <c r="E1219" s="21">
        <f t="shared" si="111"/>
        <v>8587173078.7193356</v>
      </c>
      <c r="F1219" s="21">
        <v>4040041.739420332</v>
      </c>
      <c r="G1219">
        <f>_xlfn.XLOOKUP(A1219,'BBG Data'!A:A,'BBG Data'!C:C)</f>
        <v>5417.21</v>
      </c>
      <c r="H1219" s="2">
        <f t="shared" si="112"/>
        <v>21885754511.205215</v>
      </c>
      <c r="I1219" s="21">
        <v>33952735</v>
      </c>
      <c r="J1219" s="2">
        <f>J1218-$J$1*J1218*_xlfn.XLOOKUP(A1219,'BBG Data'!A:A,'BBG Data'!F:F)</f>
        <v>19291728383.852448</v>
      </c>
      <c r="K1219" s="2">
        <f>K1218-K1218*L1219/360*_xlfn.XLOOKUP(A1219,'BBG Data'!A:A,'BBG Data'!J:J)</f>
        <v>5527365467.558938</v>
      </c>
      <c r="L1219" s="2">
        <v>90</v>
      </c>
      <c r="M1219" s="2">
        <f>M1218-M1218*$M$1*_xlfn.XLOOKUP(A1219,'BBG Data'!A:A,'BBG Data'!F:F)</f>
        <v>0</v>
      </c>
      <c r="N1219" s="2">
        <f>N1218-N1218*O1219/360*_xlfn.XLOOKUP('Tether Assets'!A1219,'BBG Data'!A:A,'BBG Data'!V:V)</f>
        <v>121156217852.19792</v>
      </c>
      <c r="O1219">
        <v>90</v>
      </c>
      <c r="P1219" s="19"/>
      <c r="Q1219" s="2"/>
      <c r="R1219" s="21">
        <v>17043516665</v>
      </c>
      <c r="S1219" s="2">
        <f>S1218-S1218*T1219/360*_xlfn.XLOOKUP('Tether Assets'!A1219,'BBG Data'!A:A,'BBG Data'!AG:AG)</f>
        <v>3031681.2473511891</v>
      </c>
      <c r="T1219" s="2">
        <v>360</v>
      </c>
      <c r="U1219" s="21">
        <f t="shared" si="117"/>
        <v>2762856288</v>
      </c>
      <c r="V1219" s="2">
        <f t="shared" si="113"/>
        <v>196291596662.78122</v>
      </c>
      <c r="W1219" s="25">
        <f t="shared" si="114"/>
        <v>9.8453940196191719E-2</v>
      </c>
      <c r="X1219" s="2">
        <f t="shared" si="115"/>
        <v>0.61722569846093833</v>
      </c>
      <c r="Y1219" s="13">
        <f>USDT_FinalReserves!G1218/USDT_FinalReserves!$F1218</f>
        <v>3.4920718418382478E-2</v>
      </c>
      <c r="Z1219">
        <v>193034506363.28784</v>
      </c>
      <c r="AA1219" s="2">
        <v>186293602721.54401</v>
      </c>
    </row>
    <row r="1220" spans="1:27" x14ac:dyDescent="0.3">
      <c r="A1220" s="1">
        <v>46051</v>
      </c>
      <c r="B1220">
        <v>0</v>
      </c>
      <c r="C1220" s="20">
        <v>96185.543053384594</v>
      </c>
      <c r="D1220" s="20">
        <f>_xlfn.XLOOKUP(A1220,'BBG Data'!A:A,'BBG Data'!B:B)</f>
        <v>84382.28</v>
      </c>
      <c r="E1220" s="21">
        <f t="shared" ref="E1220:E1241" si="118">C1220*D1220</f>
        <v>8116355425.8827534</v>
      </c>
      <c r="F1220" s="21">
        <v>4040041.739420332</v>
      </c>
      <c r="G1220">
        <f>_xlfn.XLOOKUP(A1220,'BBG Data'!A:A,'BBG Data'!C:C)</f>
        <v>5375.24</v>
      </c>
      <c r="H1220" s="2">
        <f t="shared" ref="H1220:H1241" si="119">G1220*F1220</f>
        <v>21716193959.401745</v>
      </c>
      <c r="I1220" s="21">
        <v>33952735</v>
      </c>
      <c r="J1220" s="2">
        <f>J1219-$J$1*J1219*_xlfn.XLOOKUP(A1220,'BBG Data'!A:A,'BBG Data'!F:F)</f>
        <v>19291192502.508453</v>
      </c>
      <c r="K1220" s="2">
        <f>K1219-K1219*L1220/360*_xlfn.XLOOKUP(A1220,'BBG Data'!A:A,'BBG Data'!J:J)</f>
        <v>5531787359.9329853</v>
      </c>
      <c r="L1220" s="2">
        <v>90</v>
      </c>
      <c r="M1220" s="2">
        <f>M1219-M1219*$M$1*_xlfn.XLOOKUP(A1220,'BBG Data'!A:A,'BBG Data'!F:F)</f>
        <v>0</v>
      </c>
      <c r="N1220" s="2">
        <f>N1219-N1219*O1220/360*_xlfn.XLOOKUP('Tether Assets'!A1220,'BBG Data'!A:A,'BBG Data'!V:V)</f>
        <v>121337952178.97621</v>
      </c>
      <c r="O1220">
        <v>90</v>
      </c>
      <c r="P1220" s="19"/>
      <c r="Q1220" s="2"/>
      <c r="R1220" s="21">
        <v>17043516665</v>
      </c>
      <c r="S1220" s="2">
        <f>S1219-S1219*T1220/360*_xlfn.XLOOKUP('Tether Assets'!A1220,'BBG Data'!A:A,'BBG Data'!AG:AG)</f>
        <v>3053812.5204568538</v>
      </c>
      <c r="T1220" s="2">
        <v>360</v>
      </c>
      <c r="U1220" s="21">
        <f t="shared" si="117"/>
        <v>2762856288</v>
      </c>
      <c r="V1220" s="2">
        <f t="shared" ref="V1220:V1241" si="120">U1220+S1220+R1220+P1220+N1220+M1220+K1220+J1220+I1220+H1220+E1220+B1220</f>
        <v>195836860927.2226</v>
      </c>
      <c r="W1220" s="25">
        <f t="shared" ref="W1220:W1241" si="121">(I1220+J1220)/V1220</f>
        <v>9.8679815158445136E-2</v>
      </c>
      <c r="X1220" s="2">
        <f t="shared" ref="X1220:X1241" si="122">N1220/V1220</f>
        <v>0.61958689290913493</v>
      </c>
      <c r="Y1220" s="13">
        <f>USDT_FinalReserves!G1219/USDT_FinalReserves!$F1219</f>
        <v>3.1077602943144673E-2</v>
      </c>
      <c r="Z1220">
        <v>192023314914.67468</v>
      </c>
      <c r="AA1220" s="2">
        <v>186055690577.92999</v>
      </c>
    </row>
    <row r="1221" spans="1:27" x14ac:dyDescent="0.3">
      <c r="A1221" s="1">
        <v>46052</v>
      </c>
      <c r="B1221">
        <v>0</v>
      </c>
      <c r="C1221" s="20">
        <v>96185.543053384594</v>
      </c>
      <c r="D1221" s="20">
        <f>_xlfn.XLOOKUP(A1221,'BBG Data'!A:A,'BBG Data'!B:B)</f>
        <v>84162.39</v>
      </c>
      <c r="E1221" s="21">
        <f t="shared" si="118"/>
        <v>8095205186.8207445</v>
      </c>
      <c r="F1221" s="21">
        <v>4040041.739420332</v>
      </c>
      <c r="G1221">
        <f>_xlfn.XLOOKUP(A1221,'BBG Data'!A:A,'BBG Data'!C:C)</f>
        <v>4894.2299999999996</v>
      </c>
      <c r="H1221" s="2">
        <f t="shared" si="119"/>
        <v>19772893482.32317</v>
      </c>
      <c r="I1221" s="21">
        <v>33952735</v>
      </c>
      <c r="J1221" s="2">
        <f>J1220-$J$1*J1220*_xlfn.XLOOKUP(A1221,'BBG Data'!A:A,'BBG Data'!F:F)</f>
        <v>19289584903.133244</v>
      </c>
      <c r="K1221" s="2">
        <f>K1220-K1220*L1221/360*_xlfn.XLOOKUP(A1221,'BBG Data'!A:A,'BBG Data'!J:J)</f>
        <v>5536586185.4677277</v>
      </c>
      <c r="L1221" s="2">
        <v>90</v>
      </c>
      <c r="M1221" s="2">
        <f>M1220-M1220*$M$1*_xlfn.XLOOKUP(A1221,'BBG Data'!A:A,'BBG Data'!F:F)</f>
        <v>0</v>
      </c>
      <c r="N1221" s="2">
        <f>N1220-N1220*O1221/360*_xlfn.XLOOKUP('Tether Assets'!A1221,'BBG Data'!A:A,'BBG Data'!V:V)</f>
        <v>121489624619.19994</v>
      </c>
      <c r="O1221">
        <v>90</v>
      </c>
      <c r="P1221" s="19"/>
      <c r="Q1221" s="2"/>
      <c r="R1221" s="21">
        <v>17043516665</v>
      </c>
      <c r="S1221" s="2">
        <f>S1220-S1220*T1221/360*_xlfn.XLOOKUP('Tether Assets'!A1221,'BBG Data'!A:A,'BBG Data'!AG:AG)</f>
        <v>3137792.3647694169</v>
      </c>
      <c r="T1221" s="2">
        <v>360</v>
      </c>
      <c r="U1221" s="21">
        <f t="shared" si="117"/>
        <v>2762856288</v>
      </c>
      <c r="V1221" s="2">
        <f t="shared" si="120"/>
        <v>194027357857.30957</v>
      </c>
      <c r="W1221" s="25">
        <f t="shared" si="121"/>
        <v>9.9591819687324931E-2</v>
      </c>
      <c r="X1221" s="2">
        <f t="shared" si="122"/>
        <v>0.62614687928980151</v>
      </c>
      <c r="Y1221" s="13">
        <f>USDT_FinalReserves!G1220/USDT_FinalReserves!$F1220</f>
        <v>2.4306984898246741E-2</v>
      </c>
      <c r="Z1221">
        <v>190190859961.12973</v>
      </c>
      <c r="AA1221" s="2">
        <v>185567893600.26999</v>
      </c>
    </row>
    <row r="1222" spans="1:27" x14ac:dyDescent="0.3">
      <c r="A1222" s="1">
        <v>46053</v>
      </c>
      <c r="B1222">
        <v>0</v>
      </c>
      <c r="C1222" s="20">
        <v>96185.543053384594</v>
      </c>
      <c r="D1222" s="20">
        <f>_xlfn.XLOOKUP(A1222,'BBG Data'!A:A,'BBG Data'!B:B)</f>
        <v>78197.320000000007</v>
      </c>
      <c r="E1222" s="21">
        <f t="shared" si="118"/>
        <v>7521451689.5192928</v>
      </c>
      <c r="F1222" s="21">
        <v>4040041.739420332</v>
      </c>
      <c r="G1222">
        <f>_xlfn.XLOOKUP(A1222,'BBG Data'!A:A,'BBG Data'!C:C)</f>
        <v>4894.2299999999996</v>
      </c>
      <c r="H1222" s="2">
        <f t="shared" si="119"/>
        <v>19772893482.32317</v>
      </c>
      <c r="I1222" s="21">
        <v>33952735</v>
      </c>
      <c r="J1222" s="2">
        <f>J1221-$J$1*J1221*_xlfn.XLOOKUP(A1222,'BBG Data'!A:A,'BBG Data'!F:F)</f>
        <v>19289584903.133244</v>
      </c>
      <c r="K1222" s="2">
        <f>K1221-K1221*L1222/360*_xlfn.XLOOKUP(A1222,'BBG Data'!A:A,'BBG Data'!J:J)</f>
        <v>5536586185.4677277</v>
      </c>
      <c r="L1222" s="2">
        <v>90</v>
      </c>
      <c r="M1222" s="2">
        <f>M1221-M1221*$M$1*_xlfn.XLOOKUP(A1222,'BBG Data'!A:A,'BBG Data'!F:F)</f>
        <v>0</v>
      </c>
      <c r="N1222" s="2">
        <f>N1221-N1221*O1222/360*_xlfn.XLOOKUP('Tether Assets'!A1222,'BBG Data'!A:A,'BBG Data'!V:V)</f>
        <v>121489624619.19994</v>
      </c>
      <c r="O1222">
        <v>90</v>
      </c>
      <c r="P1222" s="19"/>
      <c r="Q1222" s="2"/>
      <c r="R1222" s="21">
        <v>17043516665</v>
      </c>
      <c r="S1222" s="2">
        <f>S1221-S1221*T1222/360*_xlfn.XLOOKUP('Tether Assets'!A1222,'BBG Data'!A:A,'BBG Data'!AG:AG)</f>
        <v>3137792.3647694169</v>
      </c>
      <c r="T1222" s="2">
        <v>360</v>
      </c>
      <c r="U1222" s="21">
        <f t="shared" si="117"/>
        <v>2762856288</v>
      </c>
      <c r="V1222" s="2">
        <f t="shared" si="120"/>
        <v>193453604360.00812</v>
      </c>
      <c r="W1222" s="25">
        <f t="shared" si="121"/>
        <v>9.9887193635188332E-2</v>
      </c>
      <c r="X1222" s="2">
        <f t="shared" si="122"/>
        <v>0.62800393417903666</v>
      </c>
      <c r="Y1222" s="13">
        <f>USDT_FinalReserves!G1221/USDT_FinalReserves!$F1221</f>
        <v>3.0455224401389133E-2</v>
      </c>
      <c r="Z1222">
        <v>191401600017.55453</v>
      </c>
      <c r="AA1222" s="2">
        <v>185572421338.23499</v>
      </c>
    </row>
    <row r="1223" spans="1:27" x14ac:dyDescent="0.3">
      <c r="A1223" s="1">
        <v>46054</v>
      </c>
      <c r="B1223">
        <v>0</v>
      </c>
      <c r="C1223" s="20">
        <v>96185.543053384594</v>
      </c>
      <c r="D1223" s="20">
        <f>_xlfn.XLOOKUP(A1223,'BBG Data'!A:A,'BBG Data'!B:B)</f>
        <v>76433.17</v>
      </c>
      <c r="E1223" s="21">
        <f t="shared" si="118"/>
        <v>7351765963.7416639</v>
      </c>
      <c r="F1223" s="21">
        <v>4040041.739420332</v>
      </c>
      <c r="G1223">
        <f>_xlfn.XLOOKUP(A1223,'BBG Data'!A:A,'BBG Data'!C:C)</f>
        <v>4894.2299999999996</v>
      </c>
      <c r="H1223" s="2">
        <f t="shared" si="119"/>
        <v>19772893482.32317</v>
      </c>
      <c r="I1223" s="21">
        <v>33952735</v>
      </c>
      <c r="J1223" s="2">
        <f>J1222-$J$1*J1222*_xlfn.XLOOKUP(A1223,'BBG Data'!A:A,'BBG Data'!F:F)</f>
        <v>19289584903.133244</v>
      </c>
      <c r="K1223" s="2">
        <f>K1222-K1222*L1223/360*_xlfn.XLOOKUP(A1223,'BBG Data'!A:A,'BBG Data'!J:J)</f>
        <v>5536586185.4677277</v>
      </c>
      <c r="L1223" s="2">
        <v>90</v>
      </c>
      <c r="M1223" s="2">
        <f>M1222-M1222*$M$1*_xlfn.XLOOKUP(A1223,'BBG Data'!A:A,'BBG Data'!F:F)</f>
        <v>0</v>
      </c>
      <c r="N1223" s="2">
        <f>N1222-N1222*O1223/360*_xlfn.XLOOKUP('Tether Assets'!A1223,'BBG Data'!A:A,'BBG Data'!V:V)</f>
        <v>121489624619.19994</v>
      </c>
      <c r="O1223">
        <v>90</v>
      </c>
      <c r="P1223" s="19"/>
      <c r="Q1223" s="2"/>
      <c r="R1223" s="21">
        <v>17043516665</v>
      </c>
      <c r="S1223" s="2">
        <f>S1222-S1222*T1223/360*_xlfn.XLOOKUP('Tether Assets'!A1223,'BBG Data'!A:A,'BBG Data'!AG:AG)</f>
        <v>3137792.3647694169</v>
      </c>
      <c r="T1223" s="2">
        <v>360</v>
      </c>
      <c r="U1223" s="21">
        <f t="shared" si="117"/>
        <v>2762856288</v>
      </c>
      <c r="V1223" s="2">
        <f t="shared" si="120"/>
        <v>193283918634.2305</v>
      </c>
      <c r="W1223" s="25">
        <f t="shared" si="121"/>
        <v>9.9974885519063833E-2</v>
      </c>
      <c r="X1223" s="2">
        <f t="shared" si="122"/>
        <v>0.62855526459553157</v>
      </c>
      <c r="Y1223" s="13">
        <f>USDT_FinalReserves!G1222/USDT_FinalReserves!$F1222</f>
        <v>3.2473585984062456E-2</v>
      </c>
      <c r="Z1223">
        <v>191387150446.84738</v>
      </c>
      <c r="AA1223" s="2">
        <v>185172123360.56699</v>
      </c>
    </row>
    <row r="1224" spans="1:27" x14ac:dyDescent="0.3">
      <c r="A1224" s="1">
        <v>46055</v>
      </c>
      <c r="B1224">
        <v>0</v>
      </c>
      <c r="C1224" s="20">
        <v>96185.543053384594</v>
      </c>
      <c r="D1224" s="20">
        <f>_xlfn.XLOOKUP(A1224,'BBG Data'!A:A,'BBG Data'!B:B)</f>
        <v>78462.48</v>
      </c>
      <c r="E1224" s="21">
        <f t="shared" si="118"/>
        <v>7546956248.1153269</v>
      </c>
      <c r="F1224" s="21">
        <v>4040041.739420332</v>
      </c>
      <c r="G1224">
        <f>_xlfn.XLOOKUP(A1224,'BBG Data'!A:A,'BBG Data'!C:C)</f>
        <v>4661.38</v>
      </c>
      <c r="H1224" s="2">
        <f t="shared" si="119"/>
        <v>18832169763.299149</v>
      </c>
      <c r="I1224" s="21">
        <v>33952735</v>
      </c>
      <c r="J1224" s="2">
        <f>J1223-$J$1*J1223*_xlfn.XLOOKUP(A1224,'BBG Data'!A:A,'BBG Data'!F:F)</f>
        <v>19289049081.330379</v>
      </c>
      <c r="K1224" s="2">
        <f>K1223-K1223*L1224/360*_xlfn.XLOOKUP(A1224,'BBG Data'!A:A,'BBG Data'!J:J)</f>
        <v>5535769539.0053711</v>
      </c>
      <c r="L1224" s="2">
        <v>90</v>
      </c>
      <c r="M1224" s="2">
        <f>M1223-M1223*$M$1*_xlfn.XLOOKUP(A1224,'BBG Data'!A:A,'BBG Data'!F:F)</f>
        <v>0</v>
      </c>
      <c r="N1224" s="2">
        <f>N1223-N1223*O1224/360*_xlfn.XLOOKUP('Tether Assets'!A1224,'BBG Data'!A:A,'BBG Data'!V:V)</f>
        <v>121307390182.27115</v>
      </c>
      <c r="O1224">
        <v>90</v>
      </c>
      <c r="P1224" s="19"/>
      <c r="Q1224" s="2"/>
      <c r="R1224" s="21">
        <v>17043516665</v>
      </c>
      <c r="S1224" s="2">
        <f>S1223-S1223*T1224/360*_xlfn.XLOOKUP('Tether Assets'!A1224,'BBG Data'!A:A,'BBG Data'!AG:AG)</f>
        <v>3083508.5568589056</v>
      </c>
      <c r="T1224" s="2">
        <v>360</v>
      </c>
      <c r="U1224" s="21">
        <f t="shared" si="117"/>
        <v>2762856288</v>
      </c>
      <c r="V1224" s="2">
        <f t="shared" si="120"/>
        <v>192354744010.57822</v>
      </c>
      <c r="W1224" s="25">
        <f t="shared" si="121"/>
        <v>0.10045503122744789</v>
      </c>
      <c r="X1224" s="2">
        <f t="shared" si="122"/>
        <v>0.63064412997061337</v>
      </c>
      <c r="Y1224" s="13">
        <f>USDT_FinalReserves!G1223/USDT_FinalReserves!$F1223</f>
        <v>2.8652679053420785E-2</v>
      </c>
      <c r="Z1224">
        <v>190629246617.96701</v>
      </c>
      <c r="AA1224" s="2">
        <v>185167207996.427</v>
      </c>
    </row>
    <row r="1225" spans="1:27" x14ac:dyDescent="0.3">
      <c r="A1225" s="1">
        <v>46056</v>
      </c>
      <c r="B1225">
        <v>0</v>
      </c>
      <c r="C1225" s="20">
        <v>96185.543053384594</v>
      </c>
      <c r="D1225" s="20">
        <f>_xlfn.XLOOKUP(A1225,'BBG Data'!A:A,'BBG Data'!B:B)</f>
        <v>76140.479999999996</v>
      </c>
      <c r="E1225" s="21">
        <f t="shared" si="118"/>
        <v>7323613417.1453686</v>
      </c>
      <c r="F1225" s="21">
        <v>4040041.739420332</v>
      </c>
      <c r="G1225">
        <f>_xlfn.XLOOKUP(A1225,'BBG Data'!A:A,'BBG Data'!C:C)</f>
        <v>4946.76</v>
      </c>
      <c r="H1225" s="2">
        <f t="shared" si="119"/>
        <v>19985116874.894924</v>
      </c>
      <c r="I1225" s="21">
        <v>33952735</v>
      </c>
      <c r="J1225" s="2">
        <f>J1224-$J$1*J1224*_xlfn.XLOOKUP(A1225,'BBG Data'!A:A,'BBG Data'!F:F)</f>
        <v>19289049081.330379</v>
      </c>
      <c r="K1225" s="2">
        <f>K1224-K1224*L1225/360*_xlfn.XLOOKUP(A1225,'BBG Data'!A:A,'BBG Data'!J:J)</f>
        <v>5532392719.5865774</v>
      </c>
      <c r="L1225" s="2">
        <v>90</v>
      </c>
      <c r="M1225" s="2">
        <f>M1224-M1224*$M$1*_xlfn.XLOOKUP(A1225,'BBG Data'!A:A,'BBG Data'!F:F)</f>
        <v>0</v>
      </c>
      <c r="N1225" s="2">
        <f>N1224-N1224*O1225/360*_xlfn.XLOOKUP('Tether Assets'!A1225,'BBG Data'!A:A,'BBG Data'!V:V)</f>
        <v>121125429096.99774</v>
      </c>
      <c r="O1225">
        <v>90</v>
      </c>
      <c r="P1225" s="19"/>
      <c r="Q1225" s="2"/>
      <c r="R1225" s="21">
        <v>17043516665</v>
      </c>
      <c r="S1225" s="2">
        <f>S1224-S1224*T1225/360*_xlfn.XLOOKUP('Tether Assets'!A1225,'BBG Data'!A:A,'BBG Data'!AG:AG)</f>
        <v>3094300.8368079113</v>
      </c>
      <c r="T1225" s="2">
        <v>360</v>
      </c>
      <c r="U1225" s="21">
        <f t="shared" si="117"/>
        <v>2762856288</v>
      </c>
      <c r="V1225" s="2">
        <f t="shared" si="120"/>
        <v>193099021178.79178</v>
      </c>
      <c r="W1225" s="25">
        <f t="shared" si="121"/>
        <v>0.10006783927940822</v>
      </c>
      <c r="X1225" s="2">
        <f t="shared" si="122"/>
        <v>0.62727106723574133</v>
      </c>
      <c r="Y1225" s="13">
        <f>USDT_FinalReserves!G1224/USDT_FinalReserves!$F1224</f>
        <v>3.7048185494420384E-2</v>
      </c>
      <c r="Z1225">
        <v>192329514804.64017</v>
      </c>
      <c r="AA1225" s="2">
        <v>185204055264.10599</v>
      </c>
    </row>
    <row r="1226" spans="1:27" x14ac:dyDescent="0.3">
      <c r="A1226" s="1">
        <v>46057</v>
      </c>
      <c r="B1226">
        <v>0</v>
      </c>
      <c r="C1226" s="20">
        <v>96185.543053384594</v>
      </c>
      <c r="D1226" s="20">
        <f>_xlfn.XLOOKUP(A1226,'BBG Data'!A:A,'BBG Data'!B:B)</f>
        <v>72627.14</v>
      </c>
      <c r="E1226" s="21">
        <f t="shared" si="118"/>
        <v>6985680901.3141899</v>
      </c>
      <c r="F1226" s="21">
        <v>4040041.739420332</v>
      </c>
      <c r="G1226">
        <f>_xlfn.XLOOKUP(A1226,'BBG Data'!A:A,'BBG Data'!C:C)</f>
        <v>4964.93</v>
      </c>
      <c r="H1226" s="2">
        <f t="shared" si="119"/>
        <v>20058524433.30019</v>
      </c>
      <c r="I1226" s="21">
        <v>33952735</v>
      </c>
      <c r="J1226" s="2">
        <f>J1225-$J$1*J1225*_xlfn.XLOOKUP(A1226,'BBG Data'!A:A,'BBG Data'!F:F)</f>
        <v>19291192309.006084</v>
      </c>
      <c r="K1226" s="2">
        <f>K1225-K1225*L1226/360*_xlfn.XLOOKUP(A1226,'BBG Data'!A:A,'BBG Data'!J:J)</f>
        <v>5528796664.3188457</v>
      </c>
      <c r="L1226" s="2">
        <v>90</v>
      </c>
      <c r="M1226" s="2">
        <f>M1225-M1225*$M$1*_xlfn.XLOOKUP(A1226,'BBG Data'!A:A,'BBG Data'!F:F)</f>
        <v>0</v>
      </c>
      <c r="N1226" s="2">
        <f>N1225-N1225*O1226/360*_xlfn.XLOOKUP('Tether Assets'!A1226,'BBG Data'!A:A,'BBG Data'!V:V)</f>
        <v>120852896881.5295</v>
      </c>
      <c r="O1226">
        <v>90</v>
      </c>
      <c r="P1226" s="19"/>
      <c r="Q1226" s="2"/>
      <c r="R1226" s="21">
        <v>17043516665</v>
      </c>
      <c r="S1226" s="2">
        <f>S1225-S1225*T1226/360*_xlfn.XLOOKUP('Tether Assets'!A1226,'BBG Data'!A:A,'BBG Data'!AG:AG)</f>
        <v>3095847.9872263158</v>
      </c>
      <c r="T1226" s="2">
        <v>360</v>
      </c>
      <c r="U1226" s="21">
        <f t="shared" si="117"/>
        <v>2762856288</v>
      </c>
      <c r="V1226" s="2">
        <f t="shared" si="120"/>
        <v>192560512725.45602</v>
      </c>
      <c r="W1226" s="25">
        <f t="shared" si="121"/>
        <v>0.1003588158884838</v>
      </c>
      <c r="X1226" s="2">
        <f t="shared" si="122"/>
        <v>0.62760996619195775</v>
      </c>
      <c r="Y1226" s="13">
        <f>USDT_FinalReserves!G1225/USDT_FinalReserves!$F1225</f>
        <v>3.0618861747852236E-2</v>
      </c>
      <c r="Z1226">
        <v>190955816036.46689</v>
      </c>
      <c r="AA1226" s="2">
        <v>185108966305.298</v>
      </c>
    </row>
    <row r="1227" spans="1:27" x14ac:dyDescent="0.3">
      <c r="A1227" s="1">
        <v>46058</v>
      </c>
      <c r="B1227">
        <v>0</v>
      </c>
      <c r="C1227" s="20">
        <v>96185.543053384594</v>
      </c>
      <c r="D1227" s="20">
        <f>_xlfn.XLOOKUP(A1227,'BBG Data'!A:A,'BBG Data'!B:B)</f>
        <v>63083.01</v>
      </c>
      <c r="E1227" s="21">
        <f t="shared" si="118"/>
        <v>6067673574.2920914</v>
      </c>
      <c r="F1227" s="21">
        <v>4040041.739420332</v>
      </c>
      <c r="G1227">
        <f>_xlfn.XLOOKUP(A1227,'BBG Data'!A:A,'BBG Data'!C:C)</f>
        <v>4779.05</v>
      </c>
      <c r="H1227" s="2">
        <f t="shared" si="119"/>
        <v>19307561474.776737</v>
      </c>
      <c r="I1227" s="21">
        <v>33952735</v>
      </c>
      <c r="J1227" s="2">
        <f>J1226-$J$1*J1226*_xlfn.XLOOKUP(A1227,'BBG Data'!A:A,'BBG Data'!F:F)</f>
        <v>19291192309.006084</v>
      </c>
      <c r="K1227" s="2">
        <f>K1226-K1226*L1227/360*_xlfn.XLOOKUP(A1227,'BBG Data'!A:A,'BBG Data'!J:J)</f>
        <v>5536965461.390377</v>
      </c>
      <c r="L1227" s="2">
        <v>90</v>
      </c>
      <c r="M1227" s="2">
        <f>M1226-M1226*$M$1*_xlfn.XLOOKUP(A1227,'BBG Data'!A:A,'BBG Data'!F:F)</f>
        <v>0</v>
      </c>
      <c r="N1227" s="2">
        <f>N1226-N1226*O1227/360*_xlfn.XLOOKUP('Tether Assets'!A1227,'BBG Data'!A:A,'BBG Data'!V:V)</f>
        <v>121336308469.05562</v>
      </c>
      <c r="O1227">
        <v>90</v>
      </c>
      <c r="P1227" s="19"/>
      <c r="Q1227" s="2"/>
      <c r="R1227" s="21">
        <v>17043516665</v>
      </c>
      <c r="S1227" s="2">
        <f>S1226-S1226*T1227/360*_xlfn.XLOOKUP('Tether Assets'!A1227,'BBG Data'!A:A,'BBG Data'!AG:AG)</f>
        <v>3241352.8426259533</v>
      </c>
      <c r="T1227" s="2">
        <v>360</v>
      </c>
      <c r="U1227" s="21">
        <f t="shared" si="117"/>
        <v>2762856288</v>
      </c>
      <c r="V1227" s="2">
        <f t="shared" si="120"/>
        <v>191383268329.36353</v>
      </c>
      <c r="W1227" s="25">
        <f t="shared" si="121"/>
        <v>0.10097614704096403</v>
      </c>
      <c r="X1227" s="2">
        <f t="shared" si="122"/>
        <v>0.63399642783945109</v>
      </c>
      <c r="Y1227" s="13">
        <f>USDT_FinalReserves!G1226/USDT_FinalReserves!$F1226</f>
        <v>2.7375974460112654E-2</v>
      </c>
      <c r="Z1227">
        <v>190556918599.7598</v>
      </c>
      <c r="AA1227" s="2">
        <v>185340237262.97501</v>
      </c>
    </row>
    <row r="1228" spans="1:27" x14ac:dyDescent="0.3">
      <c r="A1228" s="1">
        <v>46059</v>
      </c>
      <c r="B1228">
        <v>0</v>
      </c>
      <c r="C1228" s="20">
        <v>96185.543053384594</v>
      </c>
      <c r="D1228" s="20">
        <f>_xlfn.XLOOKUP(A1228,'BBG Data'!A:A,'BBG Data'!B:B)</f>
        <v>70312.759999999995</v>
      </c>
      <c r="E1228" s="21">
        <f t="shared" si="118"/>
        <v>6763071004.1822977</v>
      </c>
      <c r="F1228" s="21">
        <v>4040041.739420332</v>
      </c>
      <c r="G1228">
        <f>_xlfn.XLOOKUP(A1228,'BBG Data'!A:A,'BBG Data'!C:C)</f>
        <v>4964.3599999999997</v>
      </c>
      <c r="H1228" s="2">
        <f t="shared" si="119"/>
        <v>20056221609.508717</v>
      </c>
      <c r="I1228" s="21">
        <v>33952735</v>
      </c>
      <c r="J1228" s="2">
        <f>J1227-$J$1*J1227*_xlfn.XLOOKUP(A1228,'BBG Data'!A:A,'BBG Data'!F:F)</f>
        <v>19291728175.459114</v>
      </c>
      <c r="K1228" s="2">
        <f>K1227-K1227*L1228/360*_xlfn.XLOOKUP(A1228,'BBG Data'!A:A,'BBG Data'!J:J)</f>
        <v>5564664131.1109829</v>
      </c>
      <c r="L1228" s="2">
        <v>90</v>
      </c>
      <c r="M1228" s="2">
        <f>M1227-M1227*$M$1*_xlfn.XLOOKUP(A1228,'BBG Data'!A:A,'BBG Data'!F:F)</f>
        <v>0</v>
      </c>
      <c r="N1228" s="2">
        <f>N1227-N1227*O1228/360*_xlfn.XLOOKUP('Tether Assets'!A1228,'BBG Data'!A:A,'BBG Data'!V:V)</f>
        <v>121063301775.00024</v>
      </c>
      <c r="O1228">
        <v>90</v>
      </c>
      <c r="P1228" s="19"/>
      <c r="Q1228" s="2"/>
      <c r="R1228" s="21">
        <v>17043516665</v>
      </c>
      <c r="S1228" s="2">
        <f>S1227-S1227*T1228/360*_xlfn.XLOOKUP('Tether Assets'!A1228,'BBG Data'!A:A,'BBG Data'!AG:AG)</f>
        <v>3164208.6449714554</v>
      </c>
      <c r="T1228" s="2">
        <v>360</v>
      </c>
      <c r="U1228" s="21">
        <f t="shared" si="117"/>
        <v>2762856288</v>
      </c>
      <c r="V1228" s="2">
        <f t="shared" si="120"/>
        <v>192582476591.90634</v>
      </c>
      <c r="W1228" s="25">
        <f t="shared" si="121"/>
        <v>0.10035015258117889</v>
      </c>
      <c r="X1228" s="2">
        <f t="shared" si="122"/>
        <v>0.62863093214623333</v>
      </c>
      <c r="Y1228" s="13">
        <f>USDT_FinalReserves!G1227/USDT_FinalReserves!$F1227</f>
        <v>3.9341729511458458E-2</v>
      </c>
      <c r="Z1228">
        <v>192990599833.18842</v>
      </c>
      <c r="AA1228" s="2">
        <v>185398015856.297</v>
      </c>
    </row>
    <row r="1229" spans="1:27" x14ac:dyDescent="0.3">
      <c r="A1229" s="1">
        <v>46060</v>
      </c>
      <c r="B1229">
        <v>0</v>
      </c>
      <c r="C1229" s="20">
        <v>96185.543053384594</v>
      </c>
      <c r="D1229" s="20">
        <f>_xlfn.XLOOKUP(A1229,'BBG Data'!A:A,'BBG Data'!B:B)</f>
        <v>69454.820000000007</v>
      </c>
      <c r="E1229" s="21">
        <f t="shared" si="118"/>
        <v>6680549579.3750782</v>
      </c>
      <c r="F1229" s="21">
        <v>4040041.739420332</v>
      </c>
      <c r="G1229">
        <f>_xlfn.XLOOKUP(A1229,'BBG Data'!A:A,'BBG Data'!C:C)</f>
        <v>4964.3599999999997</v>
      </c>
      <c r="H1229" s="2">
        <f t="shared" si="119"/>
        <v>20056221609.508717</v>
      </c>
      <c r="I1229" s="21">
        <v>33952735</v>
      </c>
      <c r="J1229" s="2">
        <f>J1228-$J$1*J1228*_xlfn.XLOOKUP(A1229,'BBG Data'!A:A,'BBG Data'!F:F)</f>
        <v>19291728175.459114</v>
      </c>
      <c r="K1229" s="2">
        <f>K1228-K1228*L1229/360*_xlfn.XLOOKUP(A1229,'BBG Data'!A:A,'BBG Data'!J:J)</f>
        <v>5564664131.1109829</v>
      </c>
      <c r="L1229" s="2">
        <v>90</v>
      </c>
      <c r="M1229" s="2">
        <f>M1228-M1228*$M$1*_xlfn.XLOOKUP(A1229,'BBG Data'!A:A,'BBG Data'!F:F)</f>
        <v>0</v>
      </c>
      <c r="N1229" s="2">
        <f>N1228-N1228*O1229/360*_xlfn.XLOOKUP('Tether Assets'!A1229,'BBG Data'!A:A,'BBG Data'!V:V)</f>
        <v>121063301775.00024</v>
      </c>
      <c r="O1229">
        <v>90</v>
      </c>
      <c r="P1229" s="19"/>
      <c r="Q1229" s="2"/>
      <c r="R1229" s="21">
        <v>17043516665</v>
      </c>
      <c r="S1229" s="2">
        <f>S1228-S1228*T1229/360*_xlfn.XLOOKUP('Tether Assets'!A1229,'BBG Data'!A:A,'BBG Data'!AG:AG)</f>
        <v>3164208.6449714554</v>
      </c>
      <c r="T1229" s="2">
        <v>360</v>
      </c>
      <c r="U1229" s="21">
        <f t="shared" si="117"/>
        <v>2762856288</v>
      </c>
      <c r="V1229" s="2">
        <f t="shared" si="120"/>
        <v>192499955167.09912</v>
      </c>
      <c r="W1229" s="25">
        <f t="shared" si="121"/>
        <v>0.10039317096818803</v>
      </c>
      <c r="X1229" s="2">
        <f t="shared" si="122"/>
        <v>0.62890041543080644</v>
      </c>
      <c r="Y1229" s="13">
        <f>USDT_FinalReserves!G1228/USDT_FinalReserves!$F1228</f>
        <v>3.2907843105318031E-2</v>
      </c>
      <c r="Z1229">
        <v>191922945425.03247</v>
      </c>
      <c r="AA1229" s="2">
        <v>185607175248.67499</v>
      </c>
    </row>
    <row r="1230" spans="1:27" x14ac:dyDescent="0.3">
      <c r="A1230" s="1">
        <v>46061</v>
      </c>
      <c r="B1230">
        <v>0</v>
      </c>
      <c r="C1230" s="20">
        <v>96185.543053384594</v>
      </c>
      <c r="D1230" s="20">
        <f>_xlfn.XLOOKUP(A1230,'BBG Data'!A:A,'BBG Data'!B:B)</f>
        <v>70665.59</v>
      </c>
      <c r="E1230" s="21">
        <f t="shared" si="118"/>
        <v>6797008149.3378239</v>
      </c>
      <c r="F1230" s="21">
        <v>4040041.739420332</v>
      </c>
      <c r="G1230">
        <f>_xlfn.XLOOKUP(A1230,'BBG Data'!A:A,'BBG Data'!C:C)</f>
        <v>4964.3599999999997</v>
      </c>
      <c r="H1230" s="2">
        <f t="shared" si="119"/>
        <v>20056221609.508717</v>
      </c>
      <c r="I1230" s="21">
        <v>33952735</v>
      </c>
      <c r="J1230" s="2">
        <f>J1229-$J$1*J1229*_xlfn.XLOOKUP(A1230,'BBG Data'!A:A,'BBG Data'!F:F)</f>
        <v>19291728175.459114</v>
      </c>
      <c r="K1230" s="2">
        <f>K1229-K1229*L1230/360*_xlfn.XLOOKUP(A1230,'BBG Data'!A:A,'BBG Data'!J:J)</f>
        <v>5564664131.1109829</v>
      </c>
      <c r="L1230" s="2">
        <v>90</v>
      </c>
      <c r="M1230" s="2">
        <f>M1229-M1229*$M$1*_xlfn.XLOOKUP(A1230,'BBG Data'!A:A,'BBG Data'!F:F)</f>
        <v>0</v>
      </c>
      <c r="N1230" s="2">
        <f>N1229-N1229*O1230/360*_xlfn.XLOOKUP('Tether Assets'!A1230,'BBG Data'!A:A,'BBG Data'!V:V)</f>
        <v>121063301775.00024</v>
      </c>
      <c r="O1230">
        <v>90</v>
      </c>
      <c r="P1230" s="19"/>
      <c r="Q1230" s="2"/>
      <c r="R1230" s="21">
        <v>17043516665</v>
      </c>
      <c r="S1230" s="2">
        <f>S1229-S1229*T1230/360*_xlfn.XLOOKUP('Tether Assets'!A1230,'BBG Data'!A:A,'BBG Data'!AG:AG)</f>
        <v>3164208.6449714554</v>
      </c>
      <c r="T1230" s="2">
        <v>360</v>
      </c>
      <c r="U1230" s="21">
        <f t="shared" si="117"/>
        <v>2762856288</v>
      </c>
      <c r="V1230" s="2">
        <f t="shared" si="120"/>
        <v>192616413737.06186</v>
      </c>
      <c r="W1230" s="25">
        <f t="shared" si="121"/>
        <v>0.10033247185694334</v>
      </c>
      <c r="X1230" s="2">
        <f t="shared" si="122"/>
        <v>0.62852017346902833</v>
      </c>
      <c r="Y1230" s="13">
        <f>USDT_FinalReserves!G1229/USDT_FinalReserves!$F1229</f>
        <v>3.3906708113040057E-2</v>
      </c>
      <c r="Z1230">
        <v>192123779948.36206</v>
      </c>
      <c r="AA1230" s="2">
        <v>185609495020.07901</v>
      </c>
    </row>
    <row r="1231" spans="1:27" x14ac:dyDescent="0.3">
      <c r="A1231" s="1">
        <v>46062</v>
      </c>
      <c r="B1231">
        <v>0</v>
      </c>
      <c r="C1231" s="20">
        <v>96185.543053384594</v>
      </c>
      <c r="D1231" s="20">
        <f>_xlfn.XLOOKUP(A1231,'BBG Data'!A:A,'BBG Data'!B:B)</f>
        <v>70368.039999999994</v>
      </c>
      <c r="E1231" s="21">
        <f t="shared" si="118"/>
        <v>6768388141.0022888</v>
      </c>
      <c r="F1231" s="21">
        <v>4040041.739420332</v>
      </c>
      <c r="G1231">
        <f>_xlfn.XLOOKUP(A1231,'BBG Data'!A:A,'BBG Data'!C:C)</f>
        <v>5057.8</v>
      </c>
      <c r="H1231" s="2">
        <f t="shared" si="119"/>
        <v>20433723109.640156</v>
      </c>
      <c r="I1231" s="21">
        <v>33952735</v>
      </c>
      <c r="J1231" s="2">
        <f>J1230-$J$1*J1230*_xlfn.XLOOKUP(A1231,'BBG Data'!A:A,'BBG Data'!F:F)</f>
        <v>19292264056.797321</v>
      </c>
      <c r="K1231" s="2">
        <f>K1230-K1230*L1231/360*_xlfn.XLOOKUP(A1231,'BBG Data'!A:A,'BBG Data'!J:J)</f>
        <v>5560226311.4664221</v>
      </c>
      <c r="L1231" s="2">
        <v>90</v>
      </c>
      <c r="M1231" s="2">
        <f>M1230-M1230*$M$1*_xlfn.XLOOKUP(A1231,'BBG Data'!A:A,'BBG Data'!F:F)</f>
        <v>0</v>
      </c>
      <c r="N1231" s="2">
        <f>N1230-N1230*O1231/360*_xlfn.XLOOKUP('Tether Assets'!A1231,'BBG Data'!A:A,'BBG Data'!V:V)</f>
        <v>120881706822.33774</v>
      </c>
      <c r="O1231">
        <v>90</v>
      </c>
      <c r="P1231" s="19"/>
      <c r="Q1231" s="2"/>
      <c r="R1231" s="21">
        <v>17043516665</v>
      </c>
      <c r="S1231" s="2">
        <f>S1230-S1230*T1231/360*_xlfn.XLOOKUP('Tether Assets'!A1231,'BBG Data'!A:A,'BBG Data'!AG:AG)</f>
        <v>3175916.2169578495</v>
      </c>
      <c r="T1231" s="2">
        <v>360</v>
      </c>
      <c r="U1231" s="21">
        <f t="shared" si="117"/>
        <v>2762856288</v>
      </c>
      <c r="V1231" s="2">
        <f t="shared" si="120"/>
        <v>192779810045.46091</v>
      </c>
      <c r="W1231" s="25">
        <f t="shared" si="121"/>
        <v>0.10025021182062507</v>
      </c>
      <c r="X1231" s="2">
        <f t="shared" si="122"/>
        <v>0.62704547117165266</v>
      </c>
      <c r="Y1231" s="13">
        <f>USDT_FinalReserves!G1230/USDT_FinalReserves!$F1230</f>
        <v>3.4141577978587724E-2</v>
      </c>
      <c r="Z1231">
        <v>190999828651.33856</v>
      </c>
      <c r="AA1231" s="2">
        <v>184478793107.54199</v>
      </c>
    </row>
    <row r="1232" spans="1:27" x14ac:dyDescent="0.3">
      <c r="A1232" s="1">
        <v>46063</v>
      </c>
      <c r="B1232">
        <v>0</v>
      </c>
      <c r="C1232" s="20">
        <v>96185.543053384594</v>
      </c>
      <c r="D1232" s="20">
        <f>_xlfn.XLOOKUP(A1232,'BBG Data'!A:A,'BBG Data'!B:B)</f>
        <v>68613.679999999993</v>
      </c>
      <c r="E1232" s="21">
        <f t="shared" si="118"/>
        <v>6599644071.6911526</v>
      </c>
      <c r="F1232" s="21">
        <v>4040041.739420332</v>
      </c>
      <c r="G1232">
        <f>_xlfn.XLOOKUP(A1232,'BBG Data'!A:A,'BBG Data'!C:C)</f>
        <v>5025.45</v>
      </c>
      <c r="H1232" s="2">
        <f t="shared" si="119"/>
        <v>20303027759.369907</v>
      </c>
      <c r="I1232" s="21">
        <v>33952735</v>
      </c>
      <c r="J1232" s="2">
        <f>J1231-$J$1*J1231*_xlfn.XLOOKUP(A1232,'BBG Data'!A:A,'BBG Data'!F:F)</f>
        <v>19291192264.34972</v>
      </c>
      <c r="K1232" s="2">
        <f>K1231-K1231*L1232/360*_xlfn.XLOOKUP(A1232,'BBG Data'!A:A,'BBG Data'!J:J)</f>
        <v>5565466824.7649794</v>
      </c>
      <c r="L1232" s="2">
        <v>90</v>
      </c>
      <c r="M1232" s="2">
        <f>M1231-M1231*$M$1*_xlfn.XLOOKUP(A1232,'BBG Data'!A:A,'BBG Data'!F:F)</f>
        <v>0</v>
      </c>
      <c r="N1232" s="2">
        <f>N1231-N1231*O1232/360*_xlfn.XLOOKUP('Tether Assets'!A1232,'BBG Data'!A:A,'BBG Data'!V:V)</f>
        <v>121002588529.16008</v>
      </c>
      <c r="O1232">
        <v>90</v>
      </c>
      <c r="P1232" s="19"/>
      <c r="Q1232" s="2"/>
      <c r="R1232" s="21">
        <v>17043516665</v>
      </c>
      <c r="S1232" s="2">
        <f>S1231-S1231*T1232/360*_xlfn.XLOOKUP('Tether Assets'!A1232,'BBG Data'!A:A,'BBG Data'!AG:AG)</f>
        <v>3232129.9339980036</v>
      </c>
      <c r="T1232" s="2">
        <v>360</v>
      </c>
      <c r="U1232" s="21">
        <f t="shared" si="117"/>
        <v>2762856288</v>
      </c>
      <c r="V1232" s="2">
        <f t="shared" si="120"/>
        <v>192605477267.26987</v>
      </c>
      <c r="W1232" s="25">
        <f t="shared" si="121"/>
        <v>0.10033538647778481</v>
      </c>
      <c r="X1232" s="2">
        <f t="shared" si="122"/>
        <v>0.6282406411591831</v>
      </c>
      <c r="Y1232" s="13">
        <f>USDT_FinalReserves!G1231/USDT_FinalReserves!$F1231</f>
        <v>3.2447273310464722E-2</v>
      </c>
      <c r="Z1232">
        <v>190624902422.26697</v>
      </c>
      <c r="AA1232" s="2">
        <v>184439644113.591</v>
      </c>
    </row>
    <row r="1233" spans="1:27" x14ac:dyDescent="0.3">
      <c r="A1233" s="1">
        <v>46064</v>
      </c>
      <c r="B1233">
        <v>0</v>
      </c>
      <c r="C1233" s="20">
        <v>96185.543053384594</v>
      </c>
      <c r="D1233" s="20">
        <f>_xlfn.XLOOKUP(A1233,'BBG Data'!A:A,'BBG Data'!B:B)</f>
        <v>67757.23</v>
      </c>
      <c r="E1233" s="21">
        <f t="shared" si="118"/>
        <v>6517265963.3430815</v>
      </c>
      <c r="F1233" s="21">
        <v>4040041.739420332</v>
      </c>
      <c r="G1233">
        <f>_xlfn.XLOOKUP(A1233,'BBG Data'!A:A,'BBG Data'!C:C)</f>
        <v>5084.3900000000003</v>
      </c>
      <c r="H1233" s="2">
        <f t="shared" si="119"/>
        <v>20541147819.491344</v>
      </c>
      <c r="I1233" s="21">
        <v>33952735</v>
      </c>
      <c r="J1233" s="2">
        <f>J1232-$J$1*J1232*_xlfn.XLOOKUP(A1233,'BBG Data'!A:A,'BBG Data'!F:F)</f>
        <v>19291192264.34972</v>
      </c>
      <c r="K1233" s="2">
        <f>K1232-K1232*L1233/360*_xlfn.XLOOKUP(A1233,'BBG Data'!A:A,'BBG Data'!J:J)</f>
        <v>5574121125.6774883</v>
      </c>
      <c r="L1233" s="2">
        <v>90</v>
      </c>
      <c r="M1233" s="2">
        <f>M1232-M1232*$M$1*_xlfn.XLOOKUP(A1233,'BBG Data'!A:A,'BBG Data'!F:F)</f>
        <v>0</v>
      </c>
      <c r="N1233" s="2">
        <f>N1232-N1232*O1233/360*_xlfn.XLOOKUP('Tether Assets'!A1233,'BBG Data'!A:A,'BBG Data'!V:V)</f>
        <v>120488327527.91115</v>
      </c>
      <c r="O1233">
        <v>90</v>
      </c>
      <c r="P1233" s="19"/>
      <c r="Q1233" s="2"/>
      <c r="R1233" s="21">
        <v>17043516665</v>
      </c>
      <c r="S1233" s="2">
        <f>S1232-S1232*T1233/360*_xlfn.XLOOKUP('Tether Assets'!A1233,'BBG Data'!A:A,'BBG Data'!AG:AG)</f>
        <v>3116096.4693674757</v>
      </c>
      <c r="T1233" s="2">
        <v>360</v>
      </c>
      <c r="U1233" s="21">
        <f t="shared" si="117"/>
        <v>2762856288</v>
      </c>
      <c r="V1233" s="2">
        <f t="shared" si="120"/>
        <v>192255496485.24216</v>
      </c>
      <c r="W1233" s="25">
        <f t="shared" si="121"/>
        <v>0.10051803642884743</v>
      </c>
      <c r="X1233" s="2">
        <f t="shared" si="122"/>
        <v>0.62670940353146176</v>
      </c>
      <c r="Y1233" s="13">
        <f>USDT_FinalReserves!G1232/USDT_FinalReserves!$F1232</f>
        <v>3.1562506717297094E-2</v>
      </c>
      <c r="Z1233">
        <v>190315716544.74161</v>
      </c>
      <c r="AA1233" s="2">
        <v>184308875462.89099</v>
      </c>
    </row>
    <row r="1234" spans="1:27" x14ac:dyDescent="0.3">
      <c r="A1234" s="1">
        <v>46065</v>
      </c>
      <c r="B1234">
        <v>0</v>
      </c>
      <c r="C1234" s="20">
        <v>96185.543053384594</v>
      </c>
      <c r="D1234" s="20">
        <f>_xlfn.XLOOKUP(A1234,'BBG Data'!A:A,'BBG Data'!B:B)</f>
        <v>65781.429999999993</v>
      </c>
      <c r="E1234" s="21">
        <f t="shared" si="118"/>
        <v>6327222567.3782043</v>
      </c>
      <c r="F1234" s="21">
        <v>4040041.739420332</v>
      </c>
      <c r="G1234">
        <f>_xlfn.XLOOKUP(A1234,'BBG Data'!A:A,'BBG Data'!C:C)</f>
        <v>4922.1899999999996</v>
      </c>
      <c r="H1234" s="2">
        <f t="shared" si="119"/>
        <v>19885853049.357361</v>
      </c>
      <c r="I1234" s="21">
        <v>33952735</v>
      </c>
      <c r="J1234" s="2">
        <f>J1233-$J$1*J1233*_xlfn.XLOOKUP(A1234,'BBG Data'!A:A,'BBG Data'!F:F)</f>
        <v>19291192264.34972</v>
      </c>
      <c r="K1234" s="2">
        <f>K1233-K1233*L1234/360*_xlfn.XLOOKUP(A1234,'BBG Data'!A:A,'BBG Data'!J:J)</f>
        <v>5547016961.7038813</v>
      </c>
      <c r="L1234" s="2">
        <v>90</v>
      </c>
      <c r="M1234" s="2">
        <f>M1233-M1233*$M$1*_xlfn.XLOOKUP(A1234,'BBG Data'!A:A,'BBG Data'!F:F)</f>
        <v>0</v>
      </c>
      <c r="N1234" s="2">
        <f>N1233-N1233*O1234/360*_xlfn.XLOOKUP('Tether Assets'!A1234,'BBG Data'!A:A,'BBG Data'!V:V)</f>
        <v>120699182101.08499</v>
      </c>
      <c r="O1234">
        <v>90</v>
      </c>
      <c r="P1234" s="19"/>
      <c r="Q1234" s="2"/>
      <c r="R1234" s="21">
        <v>17043516665</v>
      </c>
      <c r="S1234" s="2">
        <f>S1233-S1233*T1234/360*_xlfn.XLOOKUP('Tether Assets'!A1234,'BBG Data'!A:A,'BBG Data'!AG:AG)</f>
        <v>3181534.4952241923</v>
      </c>
      <c r="T1234" s="2">
        <v>360</v>
      </c>
      <c r="U1234" s="21">
        <f t="shared" si="117"/>
        <v>2762856288</v>
      </c>
      <c r="V1234" s="2">
        <f t="shared" si="120"/>
        <v>191593974166.36938</v>
      </c>
      <c r="W1234" s="25">
        <f t="shared" si="121"/>
        <v>0.10086509809838203</v>
      </c>
      <c r="X1234" s="2">
        <f t="shared" si="122"/>
        <v>0.62997379028359546</v>
      </c>
      <c r="Y1234" s="13">
        <f>USDT_FinalReserves!G1233/USDT_FinalReserves!$F1233</f>
        <v>2.9984563676123021E-2</v>
      </c>
      <c r="Z1234">
        <v>189596771108.51251</v>
      </c>
      <c r="AA1234" s="2">
        <v>183911794652.422</v>
      </c>
    </row>
    <row r="1235" spans="1:27" x14ac:dyDescent="0.3">
      <c r="A1235" s="1">
        <v>46066</v>
      </c>
      <c r="B1235">
        <v>0</v>
      </c>
      <c r="C1235" s="20">
        <v>96185.543053384594</v>
      </c>
      <c r="D1235" s="20">
        <f>_xlfn.XLOOKUP(A1235,'BBG Data'!A:A,'BBG Data'!B:B)</f>
        <v>68863.95</v>
      </c>
      <c r="E1235" s="21">
        <f t="shared" si="118"/>
        <v>6623716427.5511236</v>
      </c>
      <c r="F1235" s="21">
        <v>4040041.739420332</v>
      </c>
      <c r="G1235">
        <f>_xlfn.XLOOKUP(A1235,'BBG Data'!A:A,'BBG Data'!C:C)</f>
        <v>5042.04</v>
      </c>
      <c r="H1235" s="2">
        <f t="shared" si="119"/>
        <v>20370052051.826889</v>
      </c>
      <c r="I1235" s="21">
        <v>33952735</v>
      </c>
      <c r="J1235" s="2">
        <f>J1234-$J$1*J1234*_xlfn.XLOOKUP(A1235,'BBG Data'!A:A,'BBG Data'!F:F)</f>
        <v>19290656397.897934</v>
      </c>
      <c r="K1235" s="2">
        <f>K1234-K1234*L1235/360*_xlfn.XLOOKUP(A1235,'BBG Data'!A:A,'BBG Data'!J:J)</f>
        <v>5543120182.2882843</v>
      </c>
      <c r="L1235" s="2">
        <v>90</v>
      </c>
      <c r="M1235" s="2">
        <f>M1234-M1234*$M$1*_xlfn.XLOOKUP(A1235,'BBG Data'!A:A,'BBG Data'!F:F)</f>
        <v>0</v>
      </c>
      <c r="N1235" s="2">
        <f>N1234-N1234*O1235/360*_xlfn.XLOOKUP('Tether Assets'!A1235,'BBG Data'!A:A,'BBG Data'!V:V)</f>
        <v>120970755260.81242</v>
      </c>
      <c r="O1235">
        <v>90</v>
      </c>
      <c r="P1235" s="19"/>
      <c r="Q1235" s="2"/>
      <c r="R1235" s="21">
        <v>17043516665</v>
      </c>
      <c r="S1235" s="2">
        <f>S1234-S1234*T1235/360*_xlfn.XLOOKUP('Tether Assets'!A1235,'BBG Data'!A:A,'BBG Data'!AG:AG)</f>
        <v>3252164.5610181685</v>
      </c>
      <c r="T1235" s="2">
        <v>360</v>
      </c>
      <c r="U1235" s="21">
        <f t="shared" si="117"/>
        <v>2762856288</v>
      </c>
      <c r="V1235" s="2">
        <f t="shared" si="120"/>
        <v>192641878172.93771</v>
      </c>
      <c r="W1235" s="25">
        <f t="shared" si="121"/>
        <v>0.10031364579798127</v>
      </c>
      <c r="X1235" s="2">
        <f t="shared" si="122"/>
        <v>0.62795668526557358</v>
      </c>
      <c r="Y1235" s="13">
        <f>USDT_FinalReserves!G1234/USDT_FinalReserves!$F1234</f>
        <v>3.8580627992084018E-2</v>
      </c>
      <c r="Z1235">
        <v>191279879483.72528</v>
      </c>
      <c r="AA1235" s="2">
        <v>183900181610.99301</v>
      </c>
    </row>
    <row r="1236" spans="1:27" x14ac:dyDescent="0.3">
      <c r="A1236" s="1">
        <v>46067</v>
      </c>
      <c r="B1236">
        <v>0</v>
      </c>
      <c r="C1236" s="20">
        <v>96185.543053384594</v>
      </c>
      <c r="D1236" s="20">
        <f>_xlfn.XLOOKUP(A1236,'BBG Data'!A:A,'BBG Data'!B:B)</f>
        <v>69889.039999999994</v>
      </c>
      <c r="E1236" s="21">
        <f t="shared" si="118"/>
        <v>6722315265.8797178</v>
      </c>
      <c r="F1236" s="21">
        <v>4040041.739420332</v>
      </c>
      <c r="G1236">
        <f>_xlfn.XLOOKUP(A1236,'BBG Data'!A:A,'BBG Data'!C:C)</f>
        <v>5042.04</v>
      </c>
      <c r="H1236" s="2">
        <f t="shared" si="119"/>
        <v>20370052051.826889</v>
      </c>
      <c r="I1236" s="21">
        <v>33952735</v>
      </c>
      <c r="J1236" s="2">
        <f>J1235-$J$1*J1235*_xlfn.XLOOKUP(A1236,'BBG Data'!A:A,'BBG Data'!F:F)</f>
        <v>19290656397.897934</v>
      </c>
      <c r="K1236" s="2">
        <f>K1235-K1235*L1236/360*_xlfn.XLOOKUP(A1236,'BBG Data'!A:A,'BBG Data'!J:J)</f>
        <v>5543120182.2882843</v>
      </c>
      <c r="L1236" s="2">
        <v>90</v>
      </c>
      <c r="M1236" s="2">
        <f>M1235-M1235*$M$1*_xlfn.XLOOKUP(A1236,'BBG Data'!A:A,'BBG Data'!F:F)</f>
        <v>0</v>
      </c>
      <c r="N1236" s="2">
        <f>N1235-N1235*O1236/360*_xlfn.XLOOKUP('Tether Assets'!A1236,'BBG Data'!A:A,'BBG Data'!V:V)</f>
        <v>120970755260.81242</v>
      </c>
      <c r="O1236">
        <v>90</v>
      </c>
      <c r="P1236" s="19"/>
      <c r="Q1236" s="2"/>
      <c r="R1236" s="21">
        <v>17043516665</v>
      </c>
      <c r="S1236" s="2">
        <f>S1235-S1235*T1236/360*_xlfn.XLOOKUP('Tether Assets'!A1236,'BBG Data'!A:A,'BBG Data'!AG:AG)</f>
        <v>3252164.5610181685</v>
      </c>
      <c r="T1236" s="2">
        <v>360</v>
      </c>
      <c r="U1236" s="21">
        <f t="shared" si="117"/>
        <v>2762856288</v>
      </c>
      <c r="V1236" s="2">
        <f t="shared" si="120"/>
        <v>192740477011.26633</v>
      </c>
      <c r="W1236" s="25">
        <f t="shared" si="121"/>
        <v>0.10026232907874533</v>
      </c>
      <c r="X1236" s="2">
        <f t="shared" si="122"/>
        <v>0.62763544604977439</v>
      </c>
      <c r="Y1236" s="13">
        <f>USDT_FinalReserves!G1235/USDT_FinalReserves!$F1235</f>
        <v>3.3816757540704671E-2</v>
      </c>
      <c r="Z1236">
        <v>190156613791.27704</v>
      </c>
      <c r="AA1236" s="2">
        <v>183726133687.936</v>
      </c>
    </row>
    <row r="1237" spans="1:27" x14ac:dyDescent="0.3">
      <c r="A1237" s="1">
        <v>46068</v>
      </c>
      <c r="B1237">
        <v>0</v>
      </c>
      <c r="C1237" s="20">
        <v>96185.543053384594</v>
      </c>
      <c r="D1237" s="20">
        <f>_xlfn.XLOOKUP(A1237,'BBG Data'!A:A,'BBG Data'!B:B)</f>
        <v>68820.039999999994</v>
      </c>
      <c r="E1237" s="21">
        <f t="shared" si="118"/>
        <v>6619492920.355649</v>
      </c>
      <c r="F1237" s="21">
        <v>4040041.739420332</v>
      </c>
      <c r="G1237">
        <f>_xlfn.XLOOKUP(A1237,'BBG Data'!A:A,'BBG Data'!C:C)</f>
        <v>5042.04</v>
      </c>
      <c r="H1237" s="2">
        <f t="shared" si="119"/>
        <v>20370052051.826889</v>
      </c>
      <c r="I1237" s="21">
        <v>33952735</v>
      </c>
      <c r="J1237" s="2">
        <f>J1236-$J$1*J1236*_xlfn.XLOOKUP(A1237,'BBG Data'!A:A,'BBG Data'!F:F)</f>
        <v>19290656397.897934</v>
      </c>
      <c r="K1237" s="2">
        <f>K1236-K1236*L1237/360*_xlfn.XLOOKUP(A1237,'BBG Data'!A:A,'BBG Data'!J:J)</f>
        <v>5543120182.2882843</v>
      </c>
      <c r="L1237" s="2">
        <v>90</v>
      </c>
      <c r="M1237" s="2">
        <f>M1236-M1236*$M$1*_xlfn.XLOOKUP(A1237,'BBG Data'!A:A,'BBG Data'!F:F)</f>
        <v>0</v>
      </c>
      <c r="N1237" s="2">
        <f>N1236-N1236*O1237/360*_xlfn.XLOOKUP('Tether Assets'!A1237,'BBG Data'!A:A,'BBG Data'!V:V)</f>
        <v>120970755260.81242</v>
      </c>
      <c r="O1237">
        <v>90</v>
      </c>
      <c r="P1237" s="19"/>
      <c r="Q1237" s="2"/>
      <c r="R1237" s="21">
        <v>17043516665</v>
      </c>
      <c r="S1237" s="2">
        <f>S1236-S1236*T1237/360*_xlfn.XLOOKUP('Tether Assets'!A1237,'BBG Data'!A:A,'BBG Data'!AG:AG)</f>
        <v>3252164.5610181685</v>
      </c>
      <c r="T1237" s="2">
        <v>360</v>
      </c>
      <c r="U1237" s="21">
        <f t="shared" si="117"/>
        <v>2762856288</v>
      </c>
      <c r="V1237" s="2">
        <f t="shared" si="120"/>
        <v>192637654665.74225</v>
      </c>
      <c r="W1237" s="25">
        <f t="shared" si="121"/>
        <v>0.10031584513645207</v>
      </c>
      <c r="X1237" s="2">
        <f t="shared" si="122"/>
        <v>0.6279704529766853</v>
      </c>
      <c r="Y1237" s="13">
        <f>USDT_FinalReserves!G1236/USDT_FinalReserves!$F1236</f>
        <v>3.280626698223376E-2</v>
      </c>
      <c r="Z1237">
        <v>189991519882.79123</v>
      </c>
      <c r="AA1237" s="2">
        <v>183758607357.15601</v>
      </c>
    </row>
    <row r="1238" spans="1:27" x14ac:dyDescent="0.3">
      <c r="A1238" s="1">
        <v>46069</v>
      </c>
      <c r="B1238">
        <v>0</v>
      </c>
      <c r="C1238" s="20">
        <v>96185.543053384594</v>
      </c>
      <c r="D1238" s="20">
        <f>_xlfn.XLOOKUP(A1238,'BBG Data'!A:A,'BBG Data'!B:B)</f>
        <v>68826.350000000006</v>
      </c>
      <c r="E1238" s="21">
        <f t="shared" si="118"/>
        <v>6620099851.1323175</v>
      </c>
      <c r="F1238" s="21">
        <v>4040041.739420332</v>
      </c>
      <c r="G1238">
        <f>_xlfn.XLOOKUP(A1238,'BBG Data'!A:A,'BBG Data'!C:C)</f>
        <v>4992.08</v>
      </c>
      <c r="H1238" s="2">
        <f t="shared" si="119"/>
        <v>20168211566.525452</v>
      </c>
      <c r="I1238" s="21">
        <v>33952735</v>
      </c>
      <c r="J1238" s="2">
        <f>J1237-$J$1*J1237*_xlfn.XLOOKUP(A1238,'BBG Data'!A:A,'BBG Data'!F:F)</f>
        <v>19290656397.897934</v>
      </c>
      <c r="K1238" s="2">
        <f>K1237-K1237*L1238/360*_xlfn.XLOOKUP(A1238,'BBG Data'!A:A,'BBG Data'!J:J)</f>
        <v>5543120182.2882843</v>
      </c>
      <c r="L1238" s="2">
        <v>90</v>
      </c>
      <c r="M1238" s="2">
        <f>M1237-M1237*$M$1*_xlfn.XLOOKUP(A1238,'BBG Data'!A:A,'BBG Data'!F:F)</f>
        <v>0</v>
      </c>
      <c r="N1238" s="2">
        <f>N1237-N1237*O1238/360*_xlfn.XLOOKUP('Tether Assets'!A1238,'BBG Data'!A:A,'BBG Data'!V:V)</f>
        <v>120970755260.81242</v>
      </c>
      <c r="O1238">
        <v>90</v>
      </c>
      <c r="P1238" s="19"/>
      <c r="Q1238" s="2"/>
      <c r="R1238" s="21">
        <v>17043516665</v>
      </c>
      <c r="S1238" s="2">
        <f>S1237-S1237*T1238/360*_xlfn.XLOOKUP('Tether Assets'!A1238,'BBG Data'!A:A,'BBG Data'!AG:AG)</f>
        <v>3252164.5610181685</v>
      </c>
      <c r="T1238" s="2">
        <v>360</v>
      </c>
      <c r="U1238" s="21">
        <f t="shared" si="117"/>
        <v>2762856288</v>
      </c>
      <c r="V1238" s="2">
        <f t="shared" si="120"/>
        <v>192436421111.21747</v>
      </c>
      <c r="W1238" s="25">
        <f t="shared" si="121"/>
        <v>0.10042074686958241</v>
      </c>
      <c r="X1238" s="2">
        <f t="shared" si="122"/>
        <v>0.6286271307804987</v>
      </c>
      <c r="Y1238" s="13">
        <f>USDT_FinalReserves!G1237/USDT_FinalReserves!$F1237</f>
        <v>3.231137231655886E-2</v>
      </c>
      <c r="Z1238">
        <v>189836431413.75058</v>
      </c>
      <c r="AA1238" s="2">
        <v>183702555799.09399</v>
      </c>
    </row>
    <row r="1239" spans="1:27" x14ac:dyDescent="0.3">
      <c r="A1239" s="1">
        <v>46070</v>
      </c>
      <c r="B1239">
        <v>0</v>
      </c>
      <c r="C1239" s="20">
        <v>96185.543053384594</v>
      </c>
      <c r="D1239" s="20">
        <f>_xlfn.XLOOKUP(A1239,'BBG Data'!A:A,'BBG Data'!B:B)</f>
        <v>67639.48</v>
      </c>
      <c r="E1239" s="21">
        <f t="shared" si="118"/>
        <v>6505940115.6485462</v>
      </c>
      <c r="F1239" s="21">
        <v>4040041.739420332</v>
      </c>
      <c r="G1239">
        <f>_xlfn.XLOOKUP(A1239,'BBG Data'!A:A,'BBG Data'!C:C)</f>
        <v>4877.8900000000003</v>
      </c>
      <c r="H1239" s="2">
        <f t="shared" si="119"/>
        <v>19706879200.301044</v>
      </c>
      <c r="I1239" s="21">
        <v>33952735</v>
      </c>
      <c r="J1239" s="2">
        <f>J1238-$J$1*J1238*_xlfn.XLOOKUP(A1239,'BBG Data'!A:A,'BBG Data'!F:F)</f>
        <v>19287977140.064892</v>
      </c>
      <c r="K1239" s="2">
        <f>K1238-K1238*L1239/360*_xlfn.XLOOKUP(A1239,'BBG Data'!A:A,'BBG Data'!J:J)</f>
        <v>5548358430.8605461</v>
      </c>
      <c r="L1239" s="2">
        <v>90</v>
      </c>
      <c r="M1239" s="2">
        <f>M1238-M1238*$M$1*_xlfn.XLOOKUP(A1239,'BBG Data'!A:A,'BBG Data'!F:F)</f>
        <v>0</v>
      </c>
      <c r="N1239" s="2">
        <f>N1238-N1238*O1239/360*_xlfn.XLOOKUP('Tether Assets'!A1239,'BBG Data'!A:A,'BBG Data'!V:V)</f>
        <v>120970755260.81242</v>
      </c>
      <c r="O1239">
        <v>90</v>
      </c>
      <c r="P1239" s="19"/>
      <c r="Q1239" s="2"/>
      <c r="R1239" s="21">
        <v>17043516665</v>
      </c>
      <c r="S1239" s="2">
        <f>S1238-S1238*T1239/360*_xlfn.XLOOKUP('Tether Assets'!A1239,'BBG Data'!A:A,'BBG Data'!AG:AG)</f>
        <v>3220293.3483201913</v>
      </c>
      <c r="T1239" s="2">
        <v>360</v>
      </c>
      <c r="U1239" s="21">
        <f t="shared" si="117"/>
        <v>2762856288</v>
      </c>
      <c r="V1239" s="2">
        <f t="shared" si="120"/>
        <v>191863456129.03577</v>
      </c>
      <c r="W1239" s="25">
        <f t="shared" si="121"/>
        <v>0.10070667059218473</v>
      </c>
      <c r="X1239" s="2">
        <f t="shared" si="122"/>
        <v>0.63050441027943749</v>
      </c>
      <c r="Y1239" s="13">
        <f>USDT_FinalReserves!G1238/USDT_FinalReserves!$F1238</f>
        <v>3.0435435631646336E-2</v>
      </c>
      <c r="Z1239">
        <v>189450819886.66626</v>
      </c>
      <c r="AA1239" s="2">
        <v>183684801652.64301</v>
      </c>
    </row>
    <row r="1240" spans="1:27" x14ac:dyDescent="0.3">
      <c r="A1240" s="1">
        <v>46071</v>
      </c>
      <c r="B1240">
        <v>0</v>
      </c>
      <c r="C1240" s="20">
        <v>96185.543053384594</v>
      </c>
      <c r="D1240" s="20">
        <f>_xlfn.XLOOKUP(A1240,'BBG Data'!A:A,'BBG Data'!B:B)</f>
        <v>66305.350000000006</v>
      </c>
      <c r="E1240" s="21">
        <f t="shared" si="118"/>
        <v>6377616097.0947351</v>
      </c>
      <c r="F1240" s="21">
        <v>4040041.739420332</v>
      </c>
      <c r="G1240">
        <f>_xlfn.XLOOKUP(A1240,'BBG Data'!A:A,'BBG Data'!C:C)</f>
        <v>4977.5600000000004</v>
      </c>
      <c r="H1240" s="2">
        <f t="shared" si="119"/>
        <v>20109550160.46907</v>
      </c>
      <c r="I1240" s="21">
        <v>33952735</v>
      </c>
      <c r="J1240" s="2">
        <f>J1239-$J$1*J1239*_xlfn.XLOOKUP(A1240,'BBG Data'!A:A,'BBG Data'!F:F)</f>
        <v>19286905585.779331</v>
      </c>
      <c r="K1240" s="2">
        <f>K1239-K1239*L1240/360*_xlfn.XLOOKUP(A1240,'BBG Data'!A:A,'BBG Data'!J:J)</f>
        <v>5542796201.5336084</v>
      </c>
      <c r="L1240" s="2">
        <v>90</v>
      </c>
      <c r="M1240" s="2">
        <f>M1239-M1239*$M$1*_xlfn.XLOOKUP(A1240,'BBG Data'!A:A,'BBG Data'!F:F)</f>
        <v>0</v>
      </c>
      <c r="N1240" s="2">
        <f>N1239-N1239*O1240/360*_xlfn.XLOOKUP('Tether Assets'!A1240,'BBG Data'!A:A,'BBG Data'!V:V)</f>
        <v>120547357617.39958</v>
      </c>
      <c r="O1240">
        <v>90</v>
      </c>
      <c r="P1240" s="19"/>
      <c r="Q1240" s="2"/>
      <c r="R1240" s="21">
        <v>17043516665</v>
      </c>
      <c r="S1240" s="2">
        <f>S1239-S1239*T1240/360*_xlfn.XLOOKUP('Tether Assets'!A1240,'BBG Data'!A:A,'BBG Data'!AG:AG)</f>
        <v>3165870.3907335796</v>
      </c>
      <c r="T1240" s="2">
        <v>360</v>
      </c>
      <c r="U1240" s="21">
        <f t="shared" si="117"/>
        <v>2762856288</v>
      </c>
      <c r="V1240" s="2">
        <f t="shared" si="120"/>
        <v>191707717220.66705</v>
      </c>
      <c r="W1240" s="25">
        <f t="shared" si="121"/>
        <v>0.10078289283753698</v>
      </c>
      <c r="X1240" s="2">
        <f t="shared" si="122"/>
        <v>0.62880805929498584</v>
      </c>
      <c r="Y1240" s="13">
        <f>USDT_FinalReserves!G1239/USDT_FinalReserves!$F1239</f>
        <v>3.2536934641731075E-2</v>
      </c>
      <c r="Z1240">
        <v>189861959481.17911</v>
      </c>
      <c r="AA1240" s="2">
        <v>183684433314.58899</v>
      </c>
    </row>
    <row r="1241" spans="1:27" x14ac:dyDescent="0.3">
      <c r="A1241" s="18">
        <v>46072</v>
      </c>
      <c r="B1241">
        <v>0</v>
      </c>
      <c r="C1241" s="20">
        <v>96185.543053384594</v>
      </c>
      <c r="D1241" s="20">
        <f>_xlfn.XLOOKUP(A1241,'BBG Data'!A:A,'BBG Data'!B:B)</f>
        <v>66896.2</v>
      </c>
      <c r="E1241" s="21">
        <f t="shared" si="118"/>
        <v>6434447325.2078266</v>
      </c>
      <c r="F1241" s="21">
        <v>4040041.739420332</v>
      </c>
      <c r="G1241">
        <f>_xlfn.XLOOKUP(A1241,'BBG Data'!A:A,'BBG Data'!C:C)</f>
        <v>4996.1000000000004</v>
      </c>
      <c r="H1241" s="2">
        <f t="shared" si="119"/>
        <v>20184452534.317921</v>
      </c>
      <c r="I1241" s="21">
        <v>33952735</v>
      </c>
      <c r="J1241" s="2">
        <f>J1240-$J$1*J1240*_xlfn.XLOOKUP(A1241,'BBG Data'!A:A,'BBG Data'!F:F)</f>
        <v>19290120070.043629</v>
      </c>
      <c r="K1241" s="2">
        <f>K1240-K1240*L1241/360*_xlfn.XLOOKUP(A1241,'BBG Data'!A:A,'BBG Data'!J:J)</f>
        <v>5531059330.5768614</v>
      </c>
      <c r="L1241" s="2">
        <v>90</v>
      </c>
      <c r="M1241" s="2">
        <f>M1240-M1240*$M$1*_xlfn.XLOOKUP(A1241,'BBG Data'!A:A,'BBG Data'!F:F)</f>
        <v>0</v>
      </c>
      <c r="N1241" s="2">
        <f>N1240-N1240*O1241/360*_xlfn.XLOOKUP('Tether Assets'!A1241,'BBG Data'!A:A,'BBG Data'!V:V)</f>
        <v>120848726011.44307</v>
      </c>
      <c r="O1241">
        <v>90</v>
      </c>
      <c r="P1241" s="19"/>
      <c r="Q1241" s="2"/>
      <c r="R1241" s="21">
        <v>17043516665</v>
      </c>
      <c r="S1241" s="2">
        <f>S1240-S1240*T1241/360*_xlfn.XLOOKUP('Tether Assets'!A1241,'BBG Data'!A:A,'BBG Data'!AG:AG)</f>
        <v>3164287.4555382137</v>
      </c>
      <c r="T1241" s="2">
        <v>360</v>
      </c>
      <c r="U1241" s="21">
        <f t="shared" si="117"/>
        <v>2762856288</v>
      </c>
      <c r="V1241" s="2">
        <f t="shared" si="120"/>
        <v>192132295247.04489</v>
      </c>
      <c r="W1241" s="25">
        <f t="shared" si="121"/>
        <v>0.10057691123814774</v>
      </c>
      <c r="X1241" s="2">
        <f t="shared" si="122"/>
        <v>0.6289870521561981</v>
      </c>
      <c r="Y1241" s="13">
        <f>USDT_FinalReserves!G1240/USDT_FinalReserves!$F1240</f>
        <v>3.5458426299612975E-2</v>
      </c>
      <c r="Z1241">
        <v>190435460119.76559</v>
      </c>
      <c r="AA1241" s="2">
        <v>183682918392.276</v>
      </c>
    </row>
  </sheetData>
  <autoFilter ref="A2:V1241" xr:uid="{BAF3FFF9-5964-4294-8F0F-7863A99CBDB0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F301-17BA-4B68-9F5B-CA0F5D4D87BC}">
  <dimension ref="A1:K1257"/>
  <sheetViews>
    <sheetView tabSelected="1" topLeftCell="E1" zoomScale="70" workbookViewId="0">
      <selection activeCell="K9" sqref="K9"/>
    </sheetView>
  </sheetViews>
  <sheetFormatPr defaultRowHeight="14.4" x14ac:dyDescent="0.3"/>
  <cols>
    <col min="1" max="1" width="10.33203125" bestFit="1" customWidth="1"/>
    <col min="2" max="2" width="21.44140625" bestFit="1" customWidth="1"/>
    <col min="3" max="3" width="18.88671875" bestFit="1" customWidth="1"/>
    <col min="4" max="4" width="17.5546875" bestFit="1" customWidth="1"/>
    <col min="5" max="5" width="18.88671875" bestFit="1" customWidth="1"/>
    <col min="6" max="8" width="17.5546875" bestFit="1" customWidth="1"/>
    <col min="9" max="9" width="20.21875" bestFit="1" customWidth="1"/>
    <col min="10" max="10" width="20.109375" bestFit="1" customWidth="1"/>
    <col min="11" max="11" width="17.21875" bestFit="1" customWidth="1"/>
  </cols>
  <sheetData>
    <row r="1" spans="1:11" x14ac:dyDescent="0.3">
      <c r="C1">
        <f>90/360</f>
        <v>0.25</v>
      </c>
      <c r="D1">
        <f>1/360</f>
        <v>2.7777777777777779E-3</v>
      </c>
    </row>
    <row r="2" spans="1:11" x14ac:dyDescent="0.3">
      <c r="A2" t="s">
        <v>0</v>
      </c>
      <c r="B2" t="s">
        <v>151</v>
      </c>
      <c r="C2" t="s">
        <v>3</v>
      </c>
      <c r="D2" t="s">
        <v>59</v>
      </c>
      <c r="E2" t="s">
        <v>152</v>
      </c>
      <c r="F2" t="s">
        <v>1138</v>
      </c>
      <c r="G2" t="s">
        <v>1139</v>
      </c>
      <c r="H2" t="s">
        <v>1140</v>
      </c>
      <c r="I2" t="s">
        <v>1136</v>
      </c>
      <c r="J2" s="26" t="s">
        <v>1141</v>
      </c>
    </row>
    <row r="3" spans="1:11" x14ac:dyDescent="0.3">
      <c r="A3" s="18">
        <v>44834</v>
      </c>
      <c r="B3" s="2">
        <v>9212857953</v>
      </c>
      <c r="C3" s="2">
        <v>38266665985</v>
      </c>
      <c r="D3" s="2">
        <v>0</v>
      </c>
      <c r="E3" s="4">
        <f>D3+C3+B3</f>
        <v>47479523938</v>
      </c>
      <c r="F3">
        <f>(B3+D3)/E3</f>
        <v>0.19403854943934126</v>
      </c>
      <c r="G3">
        <f>C3/E3</f>
        <v>0.80596145056065871</v>
      </c>
      <c r="H3" s="13">
        <f>'USDC_Final Reserve'!I2/'USDC_Final Reserve'!F2</f>
        <v>4.5852208268443093E-3</v>
      </c>
      <c r="I3">
        <v>47698230859.540794</v>
      </c>
      <c r="J3" s="26">
        <v>47479523938</v>
      </c>
      <c r="K3" s="27"/>
    </row>
    <row r="4" spans="1:11" x14ac:dyDescent="0.3">
      <c r="A4" s="1">
        <v>44835</v>
      </c>
      <c r="B4" s="2">
        <v>9212857953</v>
      </c>
      <c r="C4" s="4">
        <f>C3-C3*$C$1*_xlfn.XLOOKUP('Circle Assets'!A4,'BBG Data'!A:A,'BBG Data'!V:V)</f>
        <v>38266665985</v>
      </c>
      <c r="D4" s="4">
        <f>D3-D3*$D$1*_xlfn.XLOOKUP(A4,'BBG Data'!A:A,'BBG Data'!F:F)</f>
        <v>0</v>
      </c>
      <c r="E4" s="4">
        <f t="shared" ref="E4:E67" si="0">D4+C4+B4</f>
        <v>47479523938</v>
      </c>
      <c r="F4">
        <f t="shared" ref="F4:F67" si="1">(B4+D4)/E4</f>
        <v>0.19403854943934126</v>
      </c>
      <c r="G4">
        <f t="shared" ref="G4:G67" si="2">C4/E4</f>
        <v>0.80596145056065871</v>
      </c>
      <c r="H4" s="13">
        <f>'USDC_Final Reserve'!I3/'USDC_Final Reserve'!F3</f>
        <v>4.585220826844272E-3</v>
      </c>
      <c r="I4">
        <v>47535527434.068016</v>
      </c>
      <c r="J4" s="26">
        <v>47317566543.6623</v>
      </c>
      <c r="K4" s="27"/>
    </row>
    <row r="5" spans="1:11" x14ac:dyDescent="0.3">
      <c r="A5" s="1">
        <v>44836</v>
      </c>
      <c r="B5" s="2">
        <v>9212857953</v>
      </c>
      <c r="C5" s="4">
        <f>C4-C4*$C$1*_xlfn.XLOOKUP('Circle Assets'!A5,'BBG Data'!A:A,'BBG Data'!V:V)</f>
        <v>38266665985</v>
      </c>
      <c r="D5" s="4">
        <f>D4-D4*$D$1*_xlfn.XLOOKUP(A5,'BBG Data'!A:A,'BBG Data'!F:F)</f>
        <v>0</v>
      </c>
      <c r="E5" s="4">
        <f t="shared" si="0"/>
        <v>47479523938</v>
      </c>
      <c r="F5">
        <f t="shared" si="1"/>
        <v>0.19403854943934126</v>
      </c>
      <c r="G5">
        <f t="shared" si="2"/>
        <v>0.80596145056065871</v>
      </c>
      <c r="H5" s="13">
        <f>'USDC_Final Reserve'!I4/'USDC_Final Reserve'!F4</f>
        <v>4.5852208268442017E-3</v>
      </c>
      <c r="I5">
        <v>47434526169.445328</v>
      </c>
      <c r="J5" s="26">
        <v>47217028392.141701</v>
      </c>
      <c r="K5" s="27"/>
    </row>
    <row r="6" spans="1:11" x14ac:dyDescent="0.3">
      <c r="A6" s="1">
        <v>44837</v>
      </c>
      <c r="B6" s="2">
        <v>9212857953</v>
      </c>
      <c r="C6" s="4">
        <f>C5-C5*$C$1*_xlfn.XLOOKUP('Circle Assets'!A6,'BBG Data'!A:A,'BBG Data'!V:V)</f>
        <v>38649332644.849998</v>
      </c>
      <c r="D6" s="4">
        <f>D5-D5*$D$1*_xlfn.XLOOKUP(A6,'BBG Data'!A:A,'BBG Data'!F:F)</f>
        <v>0</v>
      </c>
      <c r="E6" s="4">
        <f t="shared" si="0"/>
        <v>47862190597.849998</v>
      </c>
      <c r="F6">
        <f t="shared" si="1"/>
        <v>0.1924871769954852</v>
      </c>
      <c r="G6">
        <f t="shared" si="2"/>
        <v>0.80751282300451477</v>
      </c>
      <c r="H6" s="13">
        <f>'USDC_Final Reserve'!I5/'USDC_Final Reserve'!F5</f>
        <v>1.2543737642592088E-2</v>
      </c>
      <c r="I6">
        <v>48031702643.285271</v>
      </c>
      <c r="J6" s="26">
        <v>47429205566.800903</v>
      </c>
      <c r="K6" s="27"/>
    </row>
    <row r="7" spans="1:11" x14ac:dyDescent="0.3">
      <c r="A7" s="1">
        <v>44838</v>
      </c>
      <c r="B7" s="2">
        <v>9212857953</v>
      </c>
      <c r="C7" s="4">
        <f>C6-C6*$C$1*_xlfn.XLOOKUP('Circle Assets'!A7,'BBG Data'!A:A,'BBG Data'!V:V)</f>
        <v>37170995671.184486</v>
      </c>
      <c r="D7" s="4">
        <f>D6-D6*$D$1*_xlfn.XLOOKUP(A7,'BBG Data'!A:A,'BBG Data'!F:F)</f>
        <v>0</v>
      </c>
      <c r="E7" s="4">
        <f t="shared" si="0"/>
        <v>46383853624.184486</v>
      </c>
      <c r="F7">
        <f t="shared" si="1"/>
        <v>0.19862209008430526</v>
      </c>
      <c r="G7">
        <f t="shared" si="2"/>
        <v>0.80137790991569469</v>
      </c>
      <c r="H7" s="13">
        <f>'USDC_Final Reserve'!I6/'USDC_Final Reserve'!F6</f>
        <v>-2.7140441385436809E-2</v>
      </c>
      <c r="I7">
        <v>45882506008.488075</v>
      </c>
      <c r="J7" s="26">
        <v>47127777473.428398</v>
      </c>
      <c r="K7" s="27"/>
    </row>
    <row r="8" spans="1:11" x14ac:dyDescent="0.3">
      <c r="A8" s="1">
        <v>44839</v>
      </c>
      <c r="B8" s="2">
        <v>9212857953</v>
      </c>
      <c r="C8" s="4">
        <f>C7-C7*$C$1*_xlfn.XLOOKUP('Circle Assets'!A8,'BBG Data'!A:A,'BBG Data'!V:V)</f>
        <v>37263923160.362442</v>
      </c>
      <c r="D8" s="4">
        <f>D7-D7*$D$1*_xlfn.XLOOKUP(A8,'BBG Data'!A:A,'BBG Data'!F:F)</f>
        <v>0</v>
      </c>
      <c r="E8" s="4">
        <f t="shared" si="0"/>
        <v>46476781113.362442</v>
      </c>
      <c r="F8">
        <f t="shared" si="1"/>
        <v>0.19822495732931106</v>
      </c>
      <c r="G8">
        <f t="shared" si="2"/>
        <v>0.801775042670689</v>
      </c>
      <c r="H8" s="13">
        <f>'USDC_Final Reserve'!I7/'USDC_Final Reserve'!F7</f>
        <v>6.575491966611142E-3</v>
      </c>
      <c r="I8">
        <v>47077017391.830894</v>
      </c>
      <c r="J8" s="26">
        <v>46767462842.158897</v>
      </c>
      <c r="K8" s="27"/>
    </row>
    <row r="9" spans="1:11" x14ac:dyDescent="0.3">
      <c r="A9" s="1">
        <v>44840</v>
      </c>
      <c r="B9" s="2">
        <v>9212857953</v>
      </c>
      <c r="C9" s="4">
        <f>C8-C8*$C$1*_xlfn.XLOOKUP('Circle Assets'!A9,'BBG Data'!A:A,'BBG Data'!V:V)</f>
        <v>37217343256.411987</v>
      </c>
      <c r="D9" s="4">
        <f>D8-D8*$D$1*_xlfn.XLOOKUP(A9,'BBG Data'!A:A,'BBG Data'!F:F)</f>
        <v>0</v>
      </c>
      <c r="E9" s="4">
        <f t="shared" si="0"/>
        <v>46430201209.411987</v>
      </c>
      <c r="F9">
        <f t="shared" si="1"/>
        <v>0.19842382141416259</v>
      </c>
      <c r="G9">
        <f t="shared" si="2"/>
        <v>0.80157617858583741</v>
      </c>
      <c r="H9" s="13">
        <f>'USDC_Final Reserve'!I8/'USDC_Final Reserve'!F8</f>
        <v>3.5865965780364768E-3</v>
      </c>
      <c r="I9">
        <v>46579527244.432541</v>
      </c>
      <c r="J9" s="26">
        <v>46412465271.411102</v>
      </c>
      <c r="K9" s="27"/>
    </row>
    <row r="10" spans="1:11" x14ac:dyDescent="0.3">
      <c r="A10" s="1">
        <v>44841</v>
      </c>
      <c r="B10" s="2">
        <v>9212857953</v>
      </c>
      <c r="C10" s="4">
        <f>C9-C9*$C$1*_xlfn.XLOOKUP('Circle Assets'!A10,'BBG Data'!A:A,'BBG Data'!V:V)</f>
        <v>37422038644.322258</v>
      </c>
      <c r="D10" s="4">
        <f>D9-D9*$D$1*_xlfn.XLOOKUP(A10,'BBG Data'!A:A,'BBG Data'!F:F)</f>
        <v>0</v>
      </c>
      <c r="E10" s="4">
        <f t="shared" si="0"/>
        <v>46634896597.322258</v>
      </c>
      <c r="F10">
        <f t="shared" si="1"/>
        <v>0.19755287617661396</v>
      </c>
      <c r="G10">
        <f t="shared" si="2"/>
        <v>0.80244712382338601</v>
      </c>
      <c r="H10" s="13">
        <f>'USDC_Final Reserve'!I9/'USDC_Final Reserve'!F9</f>
        <v>8.9544127672454635E-3</v>
      </c>
      <c r="I10">
        <v>46606325718.942703</v>
      </c>
      <c r="J10" s="26">
        <v>46188993440.890602</v>
      </c>
      <c r="K10" s="27"/>
    </row>
    <row r="11" spans="1:11" x14ac:dyDescent="0.3">
      <c r="A11" s="1">
        <v>44842</v>
      </c>
      <c r="B11" s="2">
        <v>9212857953</v>
      </c>
      <c r="C11" s="4">
        <f>C10-C10*$C$1*_xlfn.XLOOKUP('Circle Assets'!A11,'BBG Data'!A:A,'BBG Data'!V:V)</f>
        <v>37422038644.322258</v>
      </c>
      <c r="D11" s="4">
        <f>D10-D10*$D$1*_xlfn.XLOOKUP(A11,'BBG Data'!A:A,'BBG Data'!F:F)</f>
        <v>0</v>
      </c>
      <c r="E11" s="4">
        <f t="shared" si="0"/>
        <v>46634896597.322258</v>
      </c>
      <c r="F11">
        <f t="shared" si="1"/>
        <v>0.19755287617661396</v>
      </c>
      <c r="G11">
        <f t="shared" si="2"/>
        <v>0.80244712382338601</v>
      </c>
      <c r="H11" s="13">
        <f>'USDC_Final Reserve'!I10/'USDC_Final Reserve'!F10</f>
        <v>4.5852208268442191E-3</v>
      </c>
      <c r="I11">
        <v>46423801020.694664</v>
      </c>
      <c r="J11" s="26">
        <v>46210937641.393303</v>
      </c>
      <c r="K11" s="27"/>
    </row>
    <row r="12" spans="1:11" x14ac:dyDescent="0.3">
      <c r="A12" s="1">
        <v>44843</v>
      </c>
      <c r="B12" s="2">
        <v>9212857953</v>
      </c>
      <c r="C12" s="4">
        <f>C11-C11*$C$1*_xlfn.XLOOKUP('Circle Assets'!A12,'BBG Data'!A:A,'BBG Data'!V:V)</f>
        <v>37422038644.322258</v>
      </c>
      <c r="D12" s="4">
        <f>D11-D11*$D$1*_xlfn.XLOOKUP(A12,'BBG Data'!A:A,'BBG Data'!F:F)</f>
        <v>0</v>
      </c>
      <c r="E12" s="4">
        <f t="shared" si="0"/>
        <v>46634896597.322258</v>
      </c>
      <c r="F12">
        <f t="shared" si="1"/>
        <v>0.19755287617661396</v>
      </c>
      <c r="G12">
        <f t="shared" si="2"/>
        <v>0.80244712382338601</v>
      </c>
      <c r="H12" s="13">
        <f>'USDC_Final Reserve'!I11/'USDC_Final Reserve'!F11</f>
        <v>4.585220826844239E-3</v>
      </c>
      <c r="I12">
        <v>46267106400.835228</v>
      </c>
      <c r="J12" s="26">
        <v>46054961500.9683</v>
      </c>
      <c r="K12" s="27"/>
    </row>
    <row r="13" spans="1:11" x14ac:dyDescent="0.3">
      <c r="A13" s="1">
        <v>44844</v>
      </c>
      <c r="B13" s="2">
        <v>9212857953</v>
      </c>
      <c r="C13" s="4">
        <f>C12-C12*$C$1*_xlfn.XLOOKUP('Circle Assets'!A13,'BBG Data'!A:A,'BBG Data'!V:V)</f>
        <v>37422038644.322258</v>
      </c>
      <c r="D13" s="4">
        <f>D12-D12*$D$1*_xlfn.XLOOKUP(A13,'BBG Data'!A:A,'BBG Data'!F:F)</f>
        <v>0</v>
      </c>
      <c r="E13" s="4">
        <f t="shared" si="0"/>
        <v>46634896597.322258</v>
      </c>
      <c r="F13">
        <f t="shared" si="1"/>
        <v>0.19755287617661396</v>
      </c>
      <c r="G13">
        <f t="shared" si="2"/>
        <v>0.80244712382338601</v>
      </c>
      <c r="H13" s="13">
        <f>'USDC_Final Reserve'!I12/'USDC_Final Reserve'!F12</f>
        <v>4.5852208268443205E-3</v>
      </c>
      <c r="I13">
        <v>46186411389.027168</v>
      </c>
      <c r="J13" s="26">
        <v>45974636493.609001</v>
      </c>
      <c r="K13" s="27"/>
    </row>
    <row r="14" spans="1:11" x14ac:dyDescent="0.3">
      <c r="A14" s="1">
        <v>44845</v>
      </c>
      <c r="B14" s="2">
        <v>9212857953</v>
      </c>
      <c r="C14" s="4">
        <f>C13-C13*$C$1*_xlfn.XLOOKUP('Circle Assets'!A14,'BBG Data'!A:A,'BBG Data'!V:V)</f>
        <v>36636175832.791489</v>
      </c>
      <c r="D14" s="4">
        <f>D13-D13*$D$1*_xlfn.XLOOKUP(A14,'BBG Data'!A:A,'BBG Data'!F:F)</f>
        <v>0</v>
      </c>
      <c r="E14" s="4">
        <f t="shared" si="0"/>
        <v>45849033785.791489</v>
      </c>
      <c r="F14">
        <f t="shared" si="1"/>
        <v>0.20093897716673462</v>
      </c>
      <c r="G14">
        <f t="shared" si="2"/>
        <v>0.79906102283326541</v>
      </c>
      <c r="H14" s="13">
        <f>'USDC_Final Reserve'!I13/'USDC_Final Reserve'!F13</f>
        <v>-1.2476413681203394E-2</v>
      </c>
      <c r="I14">
        <v>45401224697.047768</v>
      </c>
      <c r="J14" s="26">
        <v>45967669158.001404</v>
      </c>
      <c r="K14" s="27"/>
    </row>
    <row r="15" spans="1:11" x14ac:dyDescent="0.3">
      <c r="A15" s="1">
        <v>44846</v>
      </c>
      <c r="B15" s="2">
        <v>9212857953</v>
      </c>
      <c r="C15" s="4">
        <f>C14-C14*$C$1*_xlfn.XLOOKUP('Circle Assets'!A15,'BBG Data'!A:A,'BBG Data'!V:V)</f>
        <v>35024184096.148659</v>
      </c>
      <c r="D15" s="4">
        <f>D14-D14*$D$1*_xlfn.XLOOKUP(A15,'BBG Data'!A:A,'BBG Data'!F:F)</f>
        <v>0</v>
      </c>
      <c r="E15" s="4">
        <f t="shared" si="0"/>
        <v>44237042049.148659</v>
      </c>
      <c r="F15">
        <f t="shared" si="1"/>
        <v>0.20826116589721896</v>
      </c>
      <c r="G15">
        <f t="shared" si="2"/>
        <v>0.79173883410278101</v>
      </c>
      <c r="H15" s="13">
        <f>'USDC_Final Reserve'!I14/'USDC_Final Reserve'!F14</f>
        <v>-3.1687557013421783E-2</v>
      </c>
      <c r="I15">
        <v>44537319398.422318</v>
      </c>
      <c r="J15" s="26">
        <v>45948598246.084801</v>
      </c>
      <c r="K15" s="27"/>
    </row>
    <row r="16" spans="1:11" x14ac:dyDescent="0.3">
      <c r="A16" s="1">
        <v>44847</v>
      </c>
      <c r="B16" s="2">
        <v>9212857953</v>
      </c>
      <c r="C16" s="4">
        <f>C15-C15*$C$1*_xlfn.XLOOKUP('Circle Assets'!A16,'BBG Data'!A:A,'BBG Data'!V:V)</f>
        <v>34244896000.00935</v>
      </c>
      <c r="D16" s="4">
        <f>D15-D15*$D$1*_xlfn.XLOOKUP(A16,'BBG Data'!A:A,'BBG Data'!F:F)</f>
        <v>0</v>
      </c>
      <c r="E16" s="4">
        <f t="shared" si="0"/>
        <v>43457753953.009354</v>
      </c>
      <c r="F16">
        <f t="shared" si="1"/>
        <v>0.21199572262666441</v>
      </c>
      <c r="G16">
        <f t="shared" si="2"/>
        <v>0.78800427737333545</v>
      </c>
      <c r="H16" s="13">
        <f>'USDC_Final Reserve'!I15/'USDC_Final Reserve'!F15</f>
        <v>-1.3264640649419582E-2</v>
      </c>
      <c r="I16">
        <v>45268516288.875961</v>
      </c>
      <c r="J16" s="26">
        <v>45868986890.180298</v>
      </c>
      <c r="K16" s="27"/>
    </row>
    <row r="17" spans="1:11" x14ac:dyDescent="0.3">
      <c r="A17" s="1">
        <v>44848</v>
      </c>
      <c r="B17" s="2">
        <v>9212857953</v>
      </c>
      <c r="C17" s="4">
        <f>C16-C16*$C$1*_xlfn.XLOOKUP('Circle Assets'!A17,'BBG Data'!A:A,'BBG Data'!V:V)</f>
        <v>34142161312.009323</v>
      </c>
      <c r="D17" s="4">
        <f>D16-D16*$D$1*_xlfn.XLOOKUP(A17,'BBG Data'!A:A,'BBG Data'!F:F)</f>
        <v>0</v>
      </c>
      <c r="E17" s="4">
        <f t="shared" si="0"/>
        <v>43355019265.009323</v>
      </c>
      <c r="F17">
        <f t="shared" si="1"/>
        <v>0.2124980707928194</v>
      </c>
      <c r="G17">
        <f t="shared" si="2"/>
        <v>0.78750192920718065</v>
      </c>
      <c r="H17" s="13">
        <f>'USDC_Final Reserve'!I16/'USDC_Final Reserve'!F16</f>
        <v>2.2264714016881583E-3</v>
      </c>
      <c r="I17">
        <v>45611139189.735466</v>
      </c>
      <c r="J17" s="26">
        <v>45509587292.731102</v>
      </c>
      <c r="K17" s="27"/>
    </row>
    <row r="18" spans="1:11" x14ac:dyDescent="0.3">
      <c r="A18" s="1">
        <v>44849</v>
      </c>
      <c r="B18" s="2">
        <v>9212857953</v>
      </c>
      <c r="C18" s="4">
        <f>C17-C17*$C$1*_xlfn.XLOOKUP('Circle Assets'!A18,'BBG Data'!A:A,'BBG Data'!V:V)</f>
        <v>34142161312.009323</v>
      </c>
      <c r="D18" s="4">
        <f>D17-D17*$D$1*_xlfn.XLOOKUP(A18,'BBG Data'!A:A,'BBG Data'!F:F)</f>
        <v>0</v>
      </c>
      <c r="E18" s="4">
        <f t="shared" si="0"/>
        <v>43355019265.009323</v>
      </c>
      <c r="F18">
        <f t="shared" si="1"/>
        <v>0.2124980707928194</v>
      </c>
      <c r="G18">
        <f t="shared" si="2"/>
        <v>0.78750192920718065</v>
      </c>
      <c r="H18" s="13">
        <f>'USDC_Final Reserve'!I17/'USDC_Final Reserve'!F17</f>
        <v>4.5852208268442564E-3</v>
      </c>
      <c r="I18">
        <v>45159333555.219101</v>
      </c>
      <c r="J18" s="26">
        <v>44952268038.475304</v>
      </c>
      <c r="K18" s="27"/>
    </row>
    <row r="19" spans="1:11" x14ac:dyDescent="0.3">
      <c r="A19" s="1">
        <v>44850</v>
      </c>
      <c r="B19" s="2">
        <v>9212857953</v>
      </c>
      <c r="C19" s="4">
        <f>C18-C18*$C$1*_xlfn.XLOOKUP('Circle Assets'!A19,'BBG Data'!A:A,'BBG Data'!V:V)</f>
        <v>34142161312.009323</v>
      </c>
      <c r="D19" s="4">
        <f>D18-D18*$D$1*_xlfn.XLOOKUP(A19,'BBG Data'!A:A,'BBG Data'!F:F)</f>
        <v>0</v>
      </c>
      <c r="E19" s="4">
        <f t="shared" si="0"/>
        <v>43355019265.009323</v>
      </c>
      <c r="F19">
        <f t="shared" si="1"/>
        <v>0.2124980707928194</v>
      </c>
      <c r="G19">
        <f t="shared" si="2"/>
        <v>0.78750192920718065</v>
      </c>
      <c r="H19" s="13">
        <f>'USDC_Final Reserve'!I18/'USDC_Final Reserve'!F18</f>
        <v>4.5852208268442416E-3</v>
      </c>
      <c r="I19">
        <v>45222086649.400284</v>
      </c>
      <c r="J19" s="26">
        <v>45014733395.862099</v>
      </c>
      <c r="K19" s="27"/>
    </row>
    <row r="20" spans="1:11" x14ac:dyDescent="0.3">
      <c r="A20" s="1">
        <v>44851</v>
      </c>
      <c r="B20" s="2">
        <v>9212857953</v>
      </c>
      <c r="C20" s="4">
        <f>C19-C19*$C$1*_xlfn.XLOOKUP('Circle Assets'!A20,'BBG Data'!A:A,'BBG Data'!V:V)</f>
        <v>33740990916.593216</v>
      </c>
      <c r="D20" s="4">
        <f>D19-D19*$D$1*_xlfn.XLOOKUP(A20,'BBG Data'!A:A,'BBG Data'!F:F)</f>
        <v>0</v>
      </c>
      <c r="E20" s="4">
        <f t="shared" si="0"/>
        <v>42953848869.593216</v>
      </c>
      <c r="F20">
        <f t="shared" si="1"/>
        <v>0.21448271098988128</v>
      </c>
      <c r="G20">
        <f t="shared" si="2"/>
        <v>0.78551728901011875</v>
      </c>
      <c r="H20" s="13">
        <f>'USDC_Final Reserve'!I19/'USDC_Final Reserve'!F19</f>
        <v>-4.7115232618236864E-3</v>
      </c>
      <c r="I20">
        <v>44796175961.037827</v>
      </c>
      <c r="J20" s="26">
        <v>45007234186.119003</v>
      </c>
      <c r="K20" s="27"/>
    </row>
    <row r="21" spans="1:11" x14ac:dyDescent="0.3">
      <c r="A21" s="1">
        <v>44852</v>
      </c>
      <c r="B21" s="2">
        <v>9212857953</v>
      </c>
      <c r="C21" s="4">
        <f>C20-C20*$C$1*_xlfn.XLOOKUP('Circle Assets'!A21,'BBG Data'!A:A,'BBG Data'!V:V)</f>
        <v>32669714454.991379</v>
      </c>
      <c r="D21" s="4">
        <f>D20-D20*$D$1*_xlfn.XLOOKUP(A21,'BBG Data'!A:A,'BBG Data'!F:F)</f>
        <v>0</v>
      </c>
      <c r="E21" s="4">
        <f t="shared" si="0"/>
        <v>41882572407.991379</v>
      </c>
      <c r="F21">
        <f t="shared" si="1"/>
        <v>0.21996877038149992</v>
      </c>
      <c r="G21">
        <f t="shared" si="2"/>
        <v>0.78003122961850002</v>
      </c>
      <c r="H21" s="13">
        <f>'USDC_Final Reserve'!I20/'USDC_Final Reserve'!F20</f>
        <v>-2.0875594045532738E-2</v>
      </c>
      <c r="I21">
        <v>43841172871.036324</v>
      </c>
      <c r="J21" s="26">
        <v>44756383398.372101</v>
      </c>
      <c r="K21" s="27"/>
    </row>
    <row r="22" spans="1:11" x14ac:dyDescent="0.3">
      <c r="A22" s="1">
        <v>44853</v>
      </c>
      <c r="B22" s="2">
        <v>9212857953</v>
      </c>
      <c r="C22" s="4">
        <f>C21-C21*$C$1*_xlfn.XLOOKUP('Circle Assets'!A22,'BBG Data'!A:A,'BBG Data'!V:V)</f>
        <v>31934645879.754074</v>
      </c>
      <c r="D22" s="4">
        <f>D21-D21*$D$1*_xlfn.XLOOKUP(A22,'BBG Data'!A:A,'BBG Data'!F:F)</f>
        <v>0</v>
      </c>
      <c r="E22" s="4">
        <f t="shared" si="0"/>
        <v>41147503832.754074</v>
      </c>
      <c r="F22">
        <f t="shared" si="1"/>
        <v>0.22389834363819699</v>
      </c>
      <c r="G22">
        <f t="shared" si="2"/>
        <v>0.77610165636180295</v>
      </c>
      <c r="H22" s="13">
        <f>'USDC_Final Reserve'!I21/'USDC_Final Reserve'!F21</f>
        <v>-1.3197100221620607E-2</v>
      </c>
      <c r="I22">
        <v>43972687557.356461</v>
      </c>
      <c r="J22" s="26">
        <v>44552999522.064903</v>
      </c>
      <c r="K22" s="27"/>
    </row>
    <row r="23" spans="1:11" x14ac:dyDescent="0.3">
      <c r="A23" s="1">
        <v>44854</v>
      </c>
      <c r="B23" s="2">
        <v>9212857953</v>
      </c>
      <c r="C23" s="4">
        <f>C22-C22*$C$1*_xlfn.XLOOKUP('Circle Assets'!A23,'BBG Data'!A:A,'BBG Data'!V:V)</f>
        <v>31902711233.874321</v>
      </c>
      <c r="D23" s="4">
        <f>D22-D22*$D$1*_xlfn.XLOOKUP(A23,'BBG Data'!A:A,'BBG Data'!F:F)</f>
        <v>0</v>
      </c>
      <c r="E23" s="4">
        <f t="shared" si="0"/>
        <v>41115569186.874321</v>
      </c>
      <c r="F23">
        <f t="shared" si="1"/>
        <v>0.2240722464798347</v>
      </c>
      <c r="G23">
        <f t="shared" si="2"/>
        <v>0.7759277535201653</v>
      </c>
      <c r="H23" s="13">
        <f>'USDC_Final Reserve'!I22/'USDC_Final Reserve'!F22</f>
        <v>3.8120777303231532E-3</v>
      </c>
      <c r="I23">
        <v>44569165256.990562</v>
      </c>
      <c r="J23" s="26">
        <v>44399264134.655296</v>
      </c>
      <c r="K23" s="27"/>
    </row>
    <row r="24" spans="1:11" x14ac:dyDescent="0.3">
      <c r="A24" s="1">
        <v>44855</v>
      </c>
      <c r="B24" s="2">
        <v>9212857953</v>
      </c>
      <c r="C24" s="4">
        <f>C23-C23*$C$1*_xlfn.XLOOKUP('Circle Assets'!A24,'BBG Data'!A:A,'BBG Data'!V:V)</f>
        <v>31902711233.874321</v>
      </c>
      <c r="D24" s="4">
        <f>D23-D23*$D$1*_xlfn.XLOOKUP(A24,'BBG Data'!A:A,'BBG Data'!F:F)</f>
        <v>0</v>
      </c>
      <c r="E24" s="4">
        <f t="shared" si="0"/>
        <v>41115569186.874321</v>
      </c>
      <c r="F24">
        <f t="shared" si="1"/>
        <v>0.2240722464798347</v>
      </c>
      <c r="G24">
        <f t="shared" si="2"/>
        <v>0.7759277535201653</v>
      </c>
      <c r="H24" s="13">
        <f>'USDC_Final Reserve'!I23/'USDC_Final Reserve'!F23</f>
        <v>4.5852208268441922E-3</v>
      </c>
      <c r="I24">
        <v>44117693026.459236</v>
      </c>
      <c r="J24" s="26">
        <v>43915403661.561996</v>
      </c>
      <c r="K24" s="27"/>
    </row>
    <row r="25" spans="1:11" x14ac:dyDescent="0.3">
      <c r="A25" s="1">
        <v>44856</v>
      </c>
      <c r="B25" s="2">
        <v>9212857953</v>
      </c>
      <c r="C25" s="4">
        <f>C24-C24*$C$1*_xlfn.XLOOKUP('Circle Assets'!A25,'BBG Data'!A:A,'BBG Data'!V:V)</f>
        <v>31902711233.874321</v>
      </c>
      <c r="D25" s="4">
        <f>D24-D24*$D$1*_xlfn.XLOOKUP(A25,'BBG Data'!A:A,'BBG Data'!F:F)</f>
        <v>0</v>
      </c>
      <c r="E25" s="4">
        <f t="shared" si="0"/>
        <v>41115569186.874321</v>
      </c>
      <c r="F25">
        <f t="shared" si="1"/>
        <v>0.2240722464798347</v>
      </c>
      <c r="G25">
        <f t="shared" si="2"/>
        <v>0.7759277535201653</v>
      </c>
      <c r="H25" s="13">
        <f>'USDC_Final Reserve'!I24/'USDC_Final Reserve'!F24</f>
        <v>4.5852208268442433E-3</v>
      </c>
      <c r="I25">
        <v>44102359208.267014</v>
      </c>
      <c r="J25" s="26">
        <v>43900140152.312302</v>
      </c>
      <c r="K25" s="27"/>
    </row>
    <row r="26" spans="1:11" x14ac:dyDescent="0.3">
      <c r="A26" s="1">
        <v>44857</v>
      </c>
      <c r="B26" s="2">
        <v>9212857953</v>
      </c>
      <c r="C26" s="4">
        <f>C25-C25*$C$1*_xlfn.XLOOKUP('Circle Assets'!A26,'BBG Data'!A:A,'BBG Data'!V:V)</f>
        <v>31902711233.874321</v>
      </c>
      <c r="D26" s="4">
        <f>D25-D25*$D$1*_xlfn.XLOOKUP(A26,'BBG Data'!A:A,'BBG Data'!F:F)</f>
        <v>0</v>
      </c>
      <c r="E26" s="4">
        <f t="shared" si="0"/>
        <v>41115569186.874321</v>
      </c>
      <c r="F26">
        <f t="shared" si="1"/>
        <v>0.2240722464798347</v>
      </c>
      <c r="G26">
        <f t="shared" si="2"/>
        <v>0.7759277535201653</v>
      </c>
      <c r="H26" s="13">
        <f>'USDC_Final Reserve'!I25/'USDC_Final Reserve'!F25</f>
        <v>4.5852208268442095E-3</v>
      </c>
      <c r="I26">
        <v>44115756193.945564</v>
      </c>
      <c r="J26" s="26">
        <v>43913475709.853104</v>
      </c>
      <c r="K26" s="27"/>
    </row>
    <row r="27" spans="1:11" x14ac:dyDescent="0.3">
      <c r="A27" s="1">
        <v>44858</v>
      </c>
      <c r="B27" s="2">
        <v>9212857953</v>
      </c>
      <c r="C27" s="4">
        <f>C26-C26*$C$1*_xlfn.XLOOKUP('Circle Assets'!A27,'BBG Data'!A:A,'BBG Data'!V:V)</f>
        <v>31727246322.088013</v>
      </c>
      <c r="D27" s="4">
        <f>D26-D26*$D$1*_xlfn.XLOOKUP(A27,'BBG Data'!A:A,'BBG Data'!F:F)</f>
        <v>0</v>
      </c>
      <c r="E27" s="4">
        <f t="shared" si="0"/>
        <v>40940104275.088013</v>
      </c>
      <c r="F27">
        <f t="shared" si="1"/>
        <v>0.22503259618236998</v>
      </c>
      <c r="G27">
        <f t="shared" si="2"/>
        <v>0.77496740381762996</v>
      </c>
      <c r="H27" s="13">
        <f>'USDC_Final Reserve'!I26/'USDC_Final Reserve'!F26</f>
        <v>3.1897946007076935E-4</v>
      </c>
      <c r="I27">
        <v>43937138728.195274</v>
      </c>
      <c r="J27" s="26">
        <v>43923123683.4067</v>
      </c>
      <c r="K27" s="27"/>
    </row>
    <row r="28" spans="1:11" x14ac:dyDescent="0.3">
      <c r="A28" s="1">
        <v>44859</v>
      </c>
      <c r="B28" s="2">
        <v>9212857953</v>
      </c>
      <c r="C28" s="4">
        <f>C27-C27*$C$1*_xlfn.XLOOKUP('Circle Assets'!A28,'BBG Data'!A:A,'BBG Data'!V:V)</f>
        <v>31576541902.058094</v>
      </c>
      <c r="D28" s="4">
        <f>D27-D27*$D$1*_xlfn.XLOOKUP(A28,'BBG Data'!A:A,'BBG Data'!F:F)</f>
        <v>0</v>
      </c>
      <c r="E28" s="4">
        <f t="shared" si="0"/>
        <v>40789399855.05809</v>
      </c>
      <c r="F28">
        <f t="shared" si="1"/>
        <v>0.22586402314663032</v>
      </c>
      <c r="G28">
        <f t="shared" si="2"/>
        <v>0.77413597685336977</v>
      </c>
      <c r="H28" s="13">
        <f>'USDC_Final Reserve'!I27/'USDC_Final Reserve'!F27</f>
        <v>9.0746612788893024E-4</v>
      </c>
      <c r="I28">
        <v>43814243529.5065</v>
      </c>
      <c r="J28" s="26">
        <v>43774483587.584396</v>
      </c>
      <c r="K28" s="27"/>
    </row>
    <row r="29" spans="1:11" x14ac:dyDescent="0.3">
      <c r="A29" s="1">
        <v>44860</v>
      </c>
      <c r="B29" s="2">
        <v>9212857953</v>
      </c>
      <c r="C29" s="4">
        <f>C28-C28*$C$1*_xlfn.XLOOKUP('Circle Assets'!A29,'BBG Data'!A:A,'BBG Data'!V:V)</f>
        <v>31639694985.862209</v>
      </c>
      <c r="D29" s="4">
        <f>D28-D28*$D$1*_xlfn.XLOOKUP(A29,'BBG Data'!A:A,'BBG Data'!F:F)</f>
        <v>0</v>
      </c>
      <c r="E29" s="4">
        <f t="shared" si="0"/>
        <v>40852552938.862213</v>
      </c>
      <c r="F29">
        <f t="shared" si="1"/>
        <v>0.22551486480630673</v>
      </c>
      <c r="G29">
        <f t="shared" si="2"/>
        <v>0.77448513519369322</v>
      </c>
      <c r="H29" s="13">
        <f>'USDC_Final Reserve'!I28/'USDC_Final Reserve'!F28</f>
        <v>6.1240111458498803E-3</v>
      </c>
      <c r="I29">
        <v>44029994063.934441</v>
      </c>
      <c r="J29" s="26">
        <v>43760353889.535202</v>
      </c>
      <c r="K29" s="27"/>
    </row>
    <row r="30" spans="1:11" x14ac:dyDescent="0.3">
      <c r="A30" s="1">
        <v>44861</v>
      </c>
      <c r="B30" s="2">
        <v>9212857953</v>
      </c>
      <c r="C30" s="4">
        <f>C29-C29*$C$1*_xlfn.XLOOKUP('Circle Assets'!A30,'BBG Data'!A:A,'BBG Data'!V:V)</f>
        <v>31560595748.397556</v>
      </c>
      <c r="D30" s="4">
        <f>D29-D29*$D$1*_xlfn.XLOOKUP(A30,'BBG Data'!A:A,'BBG Data'!F:F)</f>
        <v>0</v>
      </c>
      <c r="E30" s="4">
        <f t="shared" si="0"/>
        <v>40773453701.397552</v>
      </c>
      <c r="F30">
        <f t="shared" si="1"/>
        <v>0.22595235666004471</v>
      </c>
      <c r="G30">
        <f t="shared" si="2"/>
        <v>0.77404764333995535</v>
      </c>
      <c r="H30" s="13">
        <f>'USDC_Final Reserve'!I29/'USDC_Final Reserve'!F29</f>
        <v>2.6541469823208813E-3</v>
      </c>
      <c r="I30">
        <v>43939771964.781395</v>
      </c>
      <c r="J30" s="26">
        <v>43823149351.617203</v>
      </c>
      <c r="K30" s="27"/>
    </row>
    <row r="31" spans="1:11" x14ac:dyDescent="0.3">
      <c r="A31" s="1">
        <v>44862</v>
      </c>
      <c r="B31" s="2">
        <v>9212857953</v>
      </c>
      <c r="C31" s="4">
        <f>C30-C30*$C$1*_xlfn.XLOOKUP('Circle Assets'!A31,'BBG Data'!A:A,'BBG Data'!V:V)</f>
        <v>31244989790.913582</v>
      </c>
      <c r="D31" s="4">
        <f>D30-D30*$D$1*_xlfn.XLOOKUP(A31,'BBG Data'!A:A,'BBG Data'!F:F)</f>
        <v>0</v>
      </c>
      <c r="E31" s="4">
        <f t="shared" si="0"/>
        <v>40457847743.913582</v>
      </c>
      <c r="F31">
        <f t="shared" si="1"/>
        <v>0.22771497908921684</v>
      </c>
      <c r="G31">
        <f t="shared" si="2"/>
        <v>0.77228502091078322</v>
      </c>
      <c r="H31" s="13">
        <f>'USDC_Final Reserve'!I30/'USDC_Final Reserve'!F30</f>
        <v>-3.1798693100107927E-3</v>
      </c>
      <c r="I31">
        <v>43831959251.083633</v>
      </c>
      <c r="J31" s="26">
        <v>43971339153.103798</v>
      </c>
      <c r="K31" s="27"/>
    </row>
    <row r="32" spans="1:11" x14ac:dyDescent="0.3">
      <c r="A32" s="1">
        <v>44863</v>
      </c>
      <c r="B32" s="2">
        <v>9212857953</v>
      </c>
      <c r="C32" s="4">
        <f>C31-C31*$C$1*_xlfn.XLOOKUP('Circle Assets'!A32,'BBG Data'!A:A,'BBG Data'!V:V)</f>
        <v>31244989790.913582</v>
      </c>
      <c r="D32" s="4">
        <f>D31-D31*$D$1*_xlfn.XLOOKUP(A32,'BBG Data'!A:A,'BBG Data'!F:F)</f>
        <v>0</v>
      </c>
      <c r="E32" s="4">
        <f t="shared" si="0"/>
        <v>40457847743.913582</v>
      </c>
      <c r="F32">
        <f t="shared" si="1"/>
        <v>0.22771497908921684</v>
      </c>
      <c r="G32">
        <f t="shared" si="2"/>
        <v>0.77228502091078322</v>
      </c>
      <c r="H32" s="13">
        <f>'USDC_Final Reserve'!I31/'USDC_Final Reserve'!F31</f>
        <v>4.5852208268443145E-3</v>
      </c>
      <c r="I32">
        <v>43937098118.341019</v>
      </c>
      <c r="J32" s="26">
        <v>43735636820.977699</v>
      </c>
      <c r="K32" s="27"/>
    </row>
    <row r="33" spans="1:11" x14ac:dyDescent="0.3">
      <c r="A33" s="1">
        <v>44864</v>
      </c>
      <c r="B33" s="2">
        <v>9212857953</v>
      </c>
      <c r="C33" s="4">
        <f>C32-C32*$C$1*_xlfn.XLOOKUP('Circle Assets'!A33,'BBG Data'!A:A,'BBG Data'!V:V)</f>
        <v>31244989790.913582</v>
      </c>
      <c r="D33" s="4">
        <f>D32-D32*$D$1*_xlfn.XLOOKUP(A33,'BBG Data'!A:A,'BBG Data'!F:F)</f>
        <v>0</v>
      </c>
      <c r="E33" s="4">
        <f t="shared" si="0"/>
        <v>40457847743.913582</v>
      </c>
      <c r="F33">
        <f t="shared" si="1"/>
        <v>0.22771497908921684</v>
      </c>
      <c r="G33">
        <f t="shared" si="2"/>
        <v>0.77228502091078322</v>
      </c>
      <c r="H33" s="13">
        <f>'USDC_Final Reserve'!I32/'USDC_Final Reserve'!F32</f>
        <v>4.5852208268441844E-3</v>
      </c>
      <c r="I33">
        <v>43888642818.416832</v>
      </c>
      <c r="J33" s="26">
        <v>43687403699.303902</v>
      </c>
      <c r="K33" s="27"/>
    </row>
    <row r="34" spans="1:11" x14ac:dyDescent="0.3">
      <c r="A34" s="1">
        <v>44865</v>
      </c>
      <c r="B34" s="2">
        <v>9212857953</v>
      </c>
      <c r="C34" s="4">
        <f>C33-C33*$C$1*_xlfn.XLOOKUP('Circle Assets'!A34,'BBG Data'!A:A,'BBG Data'!V:V)</f>
        <v>31198122306.227211</v>
      </c>
      <c r="D34" s="4">
        <f>D33-D33*$D$1*_xlfn.XLOOKUP(A34,'BBG Data'!A:A,'BBG Data'!F:F)</f>
        <v>0</v>
      </c>
      <c r="E34" s="4">
        <f t="shared" si="0"/>
        <v>40410980259.227211</v>
      </c>
      <c r="F34">
        <f t="shared" si="1"/>
        <v>0.22797907632781042</v>
      </c>
      <c r="G34">
        <f t="shared" si="2"/>
        <v>0.77202092367218955</v>
      </c>
      <c r="H34" s="13">
        <f>'USDC_Final Reserve'!I33/'USDC_Final Reserve'!F33</f>
        <v>3.4307675911094578E-3</v>
      </c>
      <c r="I34">
        <v>43801222016.233086</v>
      </c>
      <c r="J34" s="26">
        <v>43650950203.288803</v>
      </c>
      <c r="K34" s="27"/>
    </row>
    <row r="35" spans="1:11" x14ac:dyDescent="0.3">
      <c r="A35" s="1">
        <v>44866</v>
      </c>
      <c r="B35" s="2">
        <v>9212857953</v>
      </c>
      <c r="C35" s="4">
        <f>C34-C34*$C$1*_xlfn.XLOOKUP('Circle Assets'!A35,'BBG Data'!A:A,'BBG Data'!V:V)</f>
        <v>30792546716.246254</v>
      </c>
      <c r="D35" s="4">
        <f>D34-D34*$D$1*_xlfn.XLOOKUP(A35,'BBG Data'!A:A,'BBG Data'!F:F)</f>
        <v>0</v>
      </c>
      <c r="E35" s="4">
        <f t="shared" si="0"/>
        <v>40005404669.246254</v>
      </c>
      <c r="F35">
        <f t="shared" si="1"/>
        <v>0.23029033274802219</v>
      </c>
      <c r="G35">
        <f t="shared" si="2"/>
        <v>0.76970966725197787</v>
      </c>
      <c r="H35" s="13">
        <f>'USDC_Final Reserve'!I34/'USDC_Final Reserve'!F34</f>
        <v>-5.5063140464243392E-3</v>
      </c>
      <c r="I35">
        <v>43167265606.37986</v>
      </c>
      <c r="J35" s="26">
        <v>43404958127.334</v>
      </c>
      <c r="K35" s="27"/>
    </row>
    <row r="36" spans="1:11" x14ac:dyDescent="0.3">
      <c r="A36" s="1">
        <v>44867</v>
      </c>
      <c r="B36" s="2">
        <v>9212857953</v>
      </c>
      <c r="C36" s="4">
        <f>C35-C35*$C$1*_xlfn.XLOOKUP('Circle Assets'!A36,'BBG Data'!A:A,'BBG Data'!V:V)</f>
        <v>30746357896.17189</v>
      </c>
      <c r="D36" s="4">
        <f>D35-D35*$D$1*_xlfn.XLOOKUP(A36,'BBG Data'!A:A,'BBG Data'!F:F)</f>
        <v>0</v>
      </c>
      <c r="E36" s="4">
        <f t="shared" si="0"/>
        <v>39959215849.17189</v>
      </c>
      <c r="F36">
        <f t="shared" si="1"/>
        <v>0.23055652512738001</v>
      </c>
      <c r="G36">
        <f t="shared" si="2"/>
        <v>0.76944347487261999</v>
      </c>
      <c r="H36" s="13">
        <f>'USDC_Final Reserve'!I35/'USDC_Final Reserve'!F35</f>
        <v>3.4346218183918093E-3</v>
      </c>
      <c r="I36">
        <v>43150493569.030968</v>
      </c>
      <c r="J36" s="26">
        <v>43002287942.344398</v>
      </c>
      <c r="K36" s="27"/>
    </row>
    <row r="37" spans="1:11" x14ac:dyDescent="0.3">
      <c r="A37" s="1">
        <v>44868</v>
      </c>
      <c r="B37" s="2">
        <v>9212857953</v>
      </c>
      <c r="C37" s="4">
        <f>C36-C36*$C$1*_xlfn.XLOOKUP('Circle Assets'!A37,'BBG Data'!A:A,'BBG Data'!V:V)</f>
        <v>30738671306.697845</v>
      </c>
      <c r="D37" s="4">
        <f>D36-D36*$D$1*_xlfn.XLOOKUP(A37,'BBG Data'!A:A,'BBG Data'!F:F)</f>
        <v>0</v>
      </c>
      <c r="E37" s="4">
        <f t="shared" si="0"/>
        <v>39951529259.697845</v>
      </c>
      <c r="F37">
        <f t="shared" si="1"/>
        <v>0.23060088371369836</v>
      </c>
      <c r="G37">
        <f t="shared" si="2"/>
        <v>0.76939911628630164</v>
      </c>
      <c r="H37" s="13">
        <f>'USDC_Final Reserve'!I36/'USDC_Final Reserve'!F36</f>
        <v>4.3937051350627114E-3</v>
      </c>
      <c r="I37">
        <v>42771170601.983475</v>
      </c>
      <c r="J37" s="26">
        <v>42583246690.076897</v>
      </c>
      <c r="K37" s="27"/>
    </row>
    <row r="38" spans="1:11" x14ac:dyDescent="0.3">
      <c r="A38" s="1">
        <v>44869</v>
      </c>
      <c r="B38" s="2">
        <v>9212857953</v>
      </c>
      <c r="C38" s="4">
        <f>C37-C37*$C$1*_xlfn.XLOOKUP('Circle Assets'!A38,'BBG Data'!A:A,'BBG Data'!V:V)</f>
        <v>30923103334.538033</v>
      </c>
      <c r="D38" s="4">
        <f>D37-D37*$D$1*_xlfn.XLOOKUP(A38,'BBG Data'!A:A,'BBG Data'!F:F)</f>
        <v>0</v>
      </c>
      <c r="E38" s="4">
        <f t="shared" si="0"/>
        <v>40135961287.538033</v>
      </c>
      <c r="F38">
        <f t="shared" si="1"/>
        <v>0.22954123079295813</v>
      </c>
      <c r="G38">
        <f t="shared" si="2"/>
        <v>0.77045876920704193</v>
      </c>
      <c r="H38" s="13">
        <f>'USDC_Final Reserve'!I37/'USDC_Final Reserve'!F37</f>
        <v>9.1593324308934087E-3</v>
      </c>
      <c r="I38">
        <v>42523917839.080437</v>
      </c>
      <c r="J38" s="26">
        <v>42134427139.3283</v>
      </c>
      <c r="K38" s="27"/>
    </row>
    <row r="39" spans="1:11" x14ac:dyDescent="0.3">
      <c r="A39" s="1">
        <v>44870</v>
      </c>
      <c r="B39" s="2">
        <v>9212857953</v>
      </c>
      <c r="C39" s="4">
        <f>C38-C38*$C$1*_xlfn.XLOOKUP('Circle Assets'!A39,'BBG Data'!A:A,'BBG Data'!V:V)</f>
        <v>30923103334.538033</v>
      </c>
      <c r="D39" s="4">
        <f>D38-D38*$D$1*_xlfn.XLOOKUP(A39,'BBG Data'!A:A,'BBG Data'!F:F)</f>
        <v>0</v>
      </c>
      <c r="E39" s="4">
        <f t="shared" si="0"/>
        <v>40135961287.538033</v>
      </c>
      <c r="F39">
        <f t="shared" si="1"/>
        <v>0.22954123079295813</v>
      </c>
      <c r="G39">
        <f t="shared" si="2"/>
        <v>0.77045876920704193</v>
      </c>
      <c r="H39" s="13">
        <f>'USDC_Final Reserve'!I38/'USDC_Final Reserve'!F38</f>
        <v>4.5852208268443058E-3</v>
      </c>
      <c r="I39">
        <v>42290073665.322517</v>
      </c>
      <c r="J39" s="26">
        <v>42096164338.783501</v>
      </c>
      <c r="K39" s="27"/>
    </row>
    <row r="40" spans="1:11" x14ac:dyDescent="0.3">
      <c r="A40" s="1">
        <v>44871</v>
      </c>
      <c r="B40" s="2">
        <v>9212857953</v>
      </c>
      <c r="C40" s="4">
        <f>C39-C39*$C$1*_xlfn.XLOOKUP('Circle Assets'!A40,'BBG Data'!A:A,'BBG Data'!V:V)</f>
        <v>30923103334.538033</v>
      </c>
      <c r="D40" s="4">
        <f>D39-D39*$D$1*_xlfn.XLOOKUP(A40,'BBG Data'!A:A,'BBG Data'!F:F)</f>
        <v>0</v>
      </c>
      <c r="E40" s="4">
        <f t="shared" si="0"/>
        <v>40135961287.538033</v>
      </c>
      <c r="F40">
        <f t="shared" si="1"/>
        <v>0.22954123079295813</v>
      </c>
      <c r="G40">
        <f t="shared" si="2"/>
        <v>0.77045876920704193</v>
      </c>
      <c r="H40" s="13">
        <f>'USDC_Final Reserve'!I39/'USDC_Final Reserve'!F39</f>
        <v>4.5852208268442026E-3</v>
      </c>
      <c r="I40">
        <v>42246546250.346222</v>
      </c>
      <c r="J40" s="26">
        <v>42052836506.616898</v>
      </c>
      <c r="K40" s="27"/>
    </row>
    <row r="41" spans="1:11" x14ac:dyDescent="0.3">
      <c r="A41" s="1">
        <v>44872</v>
      </c>
      <c r="B41" s="2">
        <v>9212857953</v>
      </c>
      <c r="C41" s="4">
        <f>C40-C40*$C$1*_xlfn.XLOOKUP('Circle Assets'!A41,'BBG Data'!A:A,'BBG Data'!V:V)</f>
        <v>31162757385.380699</v>
      </c>
      <c r="D41" s="4">
        <f>D40-D40*$D$1*_xlfn.XLOOKUP(A41,'BBG Data'!A:A,'BBG Data'!F:F)</f>
        <v>0</v>
      </c>
      <c r="E41" s="4">
        <f t="shared" si="0"/>
        <v>40375615338.380699</v>
      </c>
      <c r="F41">
        <f t="shared" si="1"/>
        <v>0.22817876274550147</v>
      </c>
      <c r="G41">
        <f t="shared" si="2"/>
        <v>0.77182123725449847</v>
      </c>
      <c r="H41" s="13">
        <f>'USDC_Final Reserve'!I40/'USDC_Final Reserve'!F40</f>
        <v>1.0493618311271977E-2</v>
      </c>
      <c r="I41">
        <v>42776355463.87075</v>
      </c>
      <c r="J41" s="26">
        <v>42327476716.885597</v>
      </c>
      <c r="K41" s="27"/>
    </row>
    <row r="42" spans="1:11" x14ac:dyDescent="0.3">
      <c r="A42" s="1">
        <v>44873</v>
      </c>
      <c r="B42" s="2">
        <v>9212857953</v>
      </c>
      <c r="C42" s="4">
        <f>C41-C41*$C$1*_xlfn.XLOOKUP('Circle Assets'!A42,'BBG Data'!A:A,'BBG Data'!V:V)</f>
        <v>30352525693.360802</v>
      </c>
      <c r="D42" s="4">
        <f>D41-D41*$D$1*_xlfn.XLOOKUP(A42,'BBG Data'!A:A,'BBG Data'!F:F)</f>
        <v>0</v>
      </c>
      <c r="E42" s="4">
        <f t="shared" si="0"/>
        <v>39565383646.360802</v>
      </c>
      <c r="F42">
        <f t="shared" si="1"/>
        <v>0.23285147530339675</v>
      </c>
      <c r="G42">
        <f t="shared" si="2"/>
        <v>0.76714852469660322</v>
      </c>
      <c r="H42" s="13">
        <f>'USDC_Final Reserve'!I41/'USDC_Final Reserve'!F41</f>
        <v>-1.5799179031370306E-2</v>
      </c>
      <c r="I42">
        <v>42655082001.093933</v>
      </c>
      <c r="J42" s="26">
        <v>43328997278.226997</v>
      </c>
      <c r="K42" s="27"/>
    </row>
    <row r="43" spans="1:11" x14ac:dyDescent="0.3">
      <c r="A43" s="1">
        <v>44874</v>
      </c>
      <c r="B43" s="2">
        <v>9212857953</v>
      </c>
      <c r="C43" s="4">
        <f>C42-C42*$C$1*_xlfn.XLOOKUP('Circle Assets'!A43,'BBG Data'!A:A,'BBG Data'!V:V)</f>
        <v>30261468116.280724</v>
      </c>
      <c r="D43" s="4">
        <f>D42-D42*$D$1*_xlfn.XLOOKUP(A43,'BBG Data'!A:A,'BBG Data'!F:F)</f>
        <v>0</v>
      </c>
      <c r="E43" s="4">
        <f t="shared" si="0"/>
        <v>39474326069.280724</v>
      </c>
      <c r="F43">
        <f t="shared" si="1"/>
        <v>0.2333886064788204</v>
      </c>
      <c r="G43">
        <f t="shared" si="2"/>
        <v>0.76661139352117957</v>
      </c>
      <c r="H43" s="13">
        <f>'USDC_Final Reserve'!I42/'USDC_Final Reserve'!F42</f>
        <v>2.2890433614676672E-3</v>
      </c>
      <c r="I43">
        <v>42790064668.426537</v>
      </c>
      <c r="J43" s="26">
        <v>42692116354.960503</v>
      </c>
      <c r="K43" s="27"/>
    </row>
    <row r="44" spans="1:11" x14ac:dyDescent="0.3">
      <c r="A44" s="1">
        <v>44875</v>
      </c>
      <c r="B44" s="2">
        <v>9212857953</v>
      </c>
      <c r="C44" s="4">
        <f>C43-C43*$C$1*_xlfn.XLOOKUP('Circle Assets'!A44,'BBG Data'!A:A,'BBG Data'!V:V)</f>
        <v>30458167659.036549</v>
      </c>
      <c r="D44" s="4">
        <f>D43-D43*$D$1*_xlfn.XLOOKUP(A44,'BBG Data'!A:A,'BBG Data'!F:F)</f>
        <v>0</v>
      </c>
      <c r="E44" s="4">
        <f t="shared" si="0"/>
        <v>39671025612.036545</v>
      </c>
      <c r="F44">
        <f t="shared" si="1"/>
        <v>0.23223140342015097</v>
      </c>
      <c r="G44">
        <f t="shared" si="2"/>
        <v>0.76776859657984908</v>
      </c>
      <c r="H44" s="13">
        <f>'USDC_Final Reserve'!I43/'USDC_Final Reserve'!F43</f>
        <v>9.5207532184327492E-3</v>
      </c>
      <c r="I44">
        <v>43197593752.690781</v>
      </c>
      <c r="J44" s="26">
        <v>42786320122.941299</v>
      </c>
      <c r="K44" s="27"/>
    </row>
    <row r="45" spans="1:11" x14ac:dyDescent="0.3">
      <c r="A45" s="1">
        <v>44876</v>
      </c>
      <c r="B45" s="2">
        <v>9212857953</v>
      </c>
      <c r="C45" s="4">
        <f>C44-C44*$C$1*_xlfn.XLOOKUP('Circle Assets'!A45,'BBG Data'!A:A,'BBG Data'!V:V)</f>
        <v>30458167659.036549</v>
      </c>
      <c r="D45" s="4">
        <f>D44-D44*$D$1*_xlfn.XLOOKUP(A45,'BBG Data'!A:A,'BBG Data'!F:F)</f>
        <v>0</v>
      </c>
      <c r="E45" s="4">
        <f t="shared" si="0"/>
        <v>39671025612.036545</v>
      </c>
      <c r="F45">
        <f t="shared" si="1"/>
        <v>0.23223140342015097</v>
      </c>
      <c r="G45">
        <f t="shared" si="2"/>
        <v>0.76776859657984908</v>
      </c>
      <c r="H45" s="13">
        <f>'USDC_Final Reserve'!I44/'USDC_Final Reserve'!F44</f>
        <v>4.585220826844174E-3</v>
      </c>
      <c r="I45">
        <v>43851679412.279175</v>
      </c>
      <c r="J45" s="26">
        <v>43650609778.545898</v>
      </c>
      <c r="K45" s="27"/>
    </row>
    <row r="46" spans="1:11" x14ac:dyDescent="0.3">
      <c r="A46" s="1">
        <v>44877</v>
      </c>
      <c r="B46" s="2">
        <v>9212857953</v>
      </c>
      <c r="C46" s="4">
        <f>C45-C45*$C$1*_xlfn.XLOOKUP('Circle Assets'!A46,'BBG Data'!A:A,'BBG Data'!V:V)</f>
        <v>30458167659.036549</v>
      </c>
      <c r="D46" s="4">
        <f>D45-D45*$D$1*_xlfn.XLOOKUP(A46,'BBG Data'!A:A,'BBG Data'!F:F)</f>
        <v>0</v>
      </c>
      <c r="E46" s="4">
        <f t="shared" si="0"/>
        <v>39671025612.036545</v>
      </c>
      <c r="F46">
        <f t="shared" si="1"/>
        <v>0.23223140342015097</v>
      </c>
      <c r="G46">
        <f t="shared" si="2"/>
        <v>0.76776859657984908</v>
      </c>
      <c r="H46" s="13">
        <f>'USDC_Final Reserve'!I45/'USDC_Final Reserve'!F45</f>
        <v>4.5852208268443179E-3</v>
      </c>
      <c r="I46">
        <v>44087461923.564034</v>
      </c>
      <c r="J46" s="26">
        <v>43885311174.949402</v>
      </c>
      <c r="K46" s="27"/>
    </row>
    <row r="47" spans="1:11" x14ac:dyDescent="0.3">
      <c r="A47" s="1">
        <v>44878</v>
      </c>
      <c r="B47" s="2">
        <v>9212857953</v>
      </c>
      <c r="C47" s="4">
        <f>C46-C46*$C$1*_xlfn.XLOOKUP('Circle Assets'!A47,'BBG Data'!A:A,'BBG Data'!V:V)</f>
        <v>30458167659.036549</v>
      </c>
      <c r="D47" s="4">
        <f>D46-D46*$D$1*_xlfn.XLOOKUP(A47,'BBG Data'!A:A,'BBG Data'!F:F)</f>
        <v>0</v>
      </c>
      <c r="E47" s="4">
        <f t="shared" si="0"/>
        <v>39671025612.036545</v>
      </c>
      <c r="F47">
        <f t="shared" si="1"/>
        <v>0.23223140342015097</v>
      </c>
      <c r="G47">
        <f t="shared" si="2"/>
        <v>0.76776859657984908</v>
      </c>
      <c r="H47" s="13">
        <f>'USDC_Final Reserve'!I46/'USDC_Final Reserve'!F46</f>
        <v>4.5852208268442026E-3</v>
      </c>
      <c r="I47">
        <v>44266011094.577271</v>
      </c>
      <c r="J47" s="26">
        <v>44063041658.585098</v>
      </c>
      <c r="K47" s="27"/>
    </row>
    <row r="48" spans="1:11" x14ac:dyDescent="0.3">
      <c r="A48" s="1">
        <v>44879</v>
      </c>
      <c r="B48" s="2">
        <v>9212857953</v>
      </c>
      <c r="C48" s="4">
        <f>C47-C47*$C$1*_xlfn.XLOOKUP('Circle Assets'!A48,'BBG Data'!A:A,'BBG Data'!V:V)</f>
        <v>30473396742.866066</v>
      </c>
      <c r="D48" s="4">
        <f>D47-D47*$D$1*_xlfn.XLOOKUP(A48,'BBG Data'!A:A,'BBG Data'!F:F)</f>
        <v>0</v>
      </c>
      <c r="E48" s="4">
        <f t="shared" si="0"/>
        <v>39686254695.866066</v>
      </c>
      <c r="F48">
        <f t="shared" si="1"/>
        <v>0.23214228764095649</v>
      </c>
      <c r="G48">
        <f t="shared" si="2"/>
        <v>0.76785771235904354</v>
      </c>
      <c r="H48" s="13">
        <f>'USDC_Final Reserve'!I47/'USDC_Final Reserve'!F47</f>
        <v>4.9671982957019377E-3</v>
      </c>
      <c r="I48">
        <v>44313810425.001328</v>
      </c>
      <c r="J48" s="26">
        <v>44093694941.382202</v>
      </c>
      <c r="K48" s="27"/>
    </row>
    <row r="49" spans="1:11" x14ac:dyDescent="0.3">
      <c r="A49" s="1">
        <v>44880</v>
      </c>
      <c r="B49" s="2">
        <v>9212857953</v>
      </c>
      <c r="C49" s="4">
        <f>C48-C48*$C$1*_xlfn.XLOOKUP('Circle Assets'!A49,'BBG Data'!A:A,'BBG Data'!V:V)</f>
        <v>30343884806.708889</v>
      </c>
      <c r="D49" s="4">
        <f>D48-D48*$D$1*_xlfn.XLOOKUP(A49,'BBG Data'!A:A,'BBG Data'!F:F)</f>
        <v>0</v>
      </c>
      <c r="E49" s="4">
        <f t="shared" si="0"/>
        <v>39556742759.708893</v>
      </c>
      <c r="F49">
        <f t="shared" si="1"/>
        <v>0.23290234003755975</v>
      </c>
      <c r="G49">
        <f t="shared" si="2"/>
        <v>0.76709765996244017</v>
      </c>
      <c r="H49" s="13">
        <f>'USDC_Final Reserve'!I48/'USDC_Final Reserve'!F48</f>
        <v>1.3261533117734493E-3</v>
      </c>
      <c r="I49">
        <v>44308698276.525986</v>
      </c>
      <c r="J49" s="26">
        <v>44249938149.5662</v>
      </c>
      <c r="K49" s="27"/>
    </row>
    <row r="50" spans="1:11" x14ac:dyDescent="0.3">
      <c r="A50" s="1">
        <v>44881</v>
      </c>
      <c r="B50" s="2">
        <v>9212857953</v>
      </c>
      <c r="C50" s="4">
        <f>C49-C49*$C$1*_xlfn.XLOOKUP('Circle Assets'!A50,'BBG Data'!A:A,'BBG Data'!V:V)</f>
        <v>30063203872.246834</v>
      </c>
      <c r="D50" s="4">
        <f>D49-D49*$D$1*_xlfn.XLOOKUP(A50,'BBG Data'!A:A,'BBG Data'!F:F)</f>
        <v>0</v>
      </c>
      <c r="E50" s="4">
        <f t="shared" si="0"/>
        <v>39276061825.246834</v>
      </c>
      <c r="F50">
        <f t="shared" si="1"/>
        <v>0.23456674434395386</v>
      </c>
      <c r="G50">
        <f t="shared" si="2"/>
        <v>0.76543325565604614</v>
      </c>
      <c r="H50" s="13">
        <f>'USDC_Final Reserve'!I49/'USDC_Final Reserve'!F49</f>
        <v>-2.5283729860688148E-3</v>
      </c>
      <c r="I50">
        <v>44513088704.192238</v>
      </c>
      <c r="J50" s="26">
        <v>44625634395.198402</v>
      </c>
      <c r="K50" s="27"/>
    </row>
    <row r="51" spans="1:11" x14ac:dyDescent="0.3">
      <c r="A51" s="1">
        <v>44882</v>
      </c>
      <c r="B51" s="2">
        <v>9212857953</v>
      </c>
      <c r="C51" s="4">
        <f>C50-C50*$C$1*_xlfn.XLOOKUP('Circle Assets'!A51,'BBG Data'!A:A,'BBG Data'!V:V)</f>
        <v>30048172270.310707</v>
      </c>
      <c r="D51" s="4">
        <f>D50-D50*$D$1*_xlfn.XLOOKUP(A51,'BBG Data'!A:A,'BBG Data'!F:F)</f>
        <v>0</v>
      </c>
      <c r="E51" s="4">
        <f t="shared" si="0"/>
        <v>39261030223.310707</v>
      </c>
      <c r="F51">
        <f t="shared" si="1"/>
        <v>0.23465655130796823</v>
      </c>
      <c r="G51">
        <f t="shared" si="2"/>
        <v>0.76534344869203175</v>
      </c>
      <c r="H51" s="13">
        <f>'USDC_Final Reserve'!I50/'USDC_Final Reserve'!F50</f>
        <v>4.2041131830366282E-3</v>
      </c>
      <c r="I51">
        <v>44568178978.444916</v>
      </c>
      <c r="J51" s="26">
        <v>44380809309.6577</v>
      </c>
      <c r="K51" s="27"/>
    </row>
    <row r="52" spans="1:11" x14ac:dyDescent="0.3">
      <c r="A52" s="1">
        <v>44883</v>
      </c>
      <c r="B52" s="2">
        <v>9212857953</v>
      </c>
      <c r="C52" s="4">
        <f>C51-C51*$C$1*_xlfn.XLOOKUP('Circle Assets'!A52,'BBG Data'!A:A,'BBG Data'!V:V)</f>
        <v>29905443452.026737</v>
      </c>
      <c r="D52" s="4">
        <f>D51-D51*$D$1*_xlfn.XLOOKUP(A52,'BBG Data'!A:A,'BBG Data'!F:F)</f>
        <v>0</v>
      </c>
      <c r="E52" s="4">
        <f t="shared" si="0"/>
        <v>39118301405.026733</v>
      </c>
      <c r="F52">
        <f t="shared" si="1"/>
        <v>0.23551272990130753</v>
      </c>
      <c r="G52">
        <f t="shared" si="2"/>
        <v>0.76448727009869255</v>
      </c>
      <c r="H52" s="13">
        <f>'USDC_Final Reserve'!I51/'USDC_Final Reserve'!F51</f>
        <v>9.5330507307048802E-4</v>
      </c>
      <c r="I52">
        <v>44208218754.660728</v>
      </c>
      <c r="J52" s="26">
        <v>44166074835.4505</v>
      </c>
      <c r="K52" s="27"/>
    </row>
    <row r="53" spans="1:11" x14ac:dyDescent="0.3">
      <c r="A53" s="1">
        <v>44884</v>
      </c>
      <c r="B53" s="2">
        <v>9212857953</v>
      </c>
      <c r="C53" s="4">
        <f>C52-C52*$C$1*_xlfn.XLOOKUP('Circle Assets'!A53,'BBG Data'!A:A,'BBG Data'!V:V)</f>
        <v>29905443452.026737</v>
      </c>
      <c r="D53" s="4">
        <f>D52-D52*$D$1*_xlfn.XLOOKUP(A53,'BBG Data'!A:A,'BBG Data'!F:F)</f>
        <v>0</v>
      </c>
      <c r="E53" s="4">
        <f t="shared" si="0"/>
        <v>39118301405.026733</v>
      </c>
      <c r="F53">
        <f t="shared" si="1"/>
        <v>0.23551272990130753</v>
      </c>
      <c r="G53">
        <f t="shared" si="2"/>
        <v>0.76448727009869255</v>
      </c>
      <c r="H53" s="13">
        <f>'USDC_Final Reserve'!I52/'USDC_Final Reserve'!F52</f>
        <v>4.5852208268442026E-3</v>
      </c>
      <c r="I53">
        <v>44602224161.455978</v>
      </c>
      <c r="J53" s="26">
        <v>44397713114.307297</v>
      </c>
      <c r="K53" s="27"/>
    </row>
    <row r="54" spans="1:11" x14ac:dyDescent="0.3">
      <c r="A54" s="1">
        <v>44885</v>
      </c>
      <c r="B54" s="2">
        <v>9212857953</v>
      </c>
      <c r="C54" s="4">
        <f>C53-C53*$C$1*_xlfn.XLOOKUP('Circle Assets'!A54,'BBG Data'!A:A,'BBG Data'!V:V)</f>
        <v>29905443452.026737</v>
      </c>
      <c r="D54" s="4">
        <f>D53-D53*$D$1*_xlfn.XLOOKUP(A54,'BBG Data'!A:A,'BBG Data'!F:F)</f>
        <v>0</v>
      </c>
      <c r="E54" s="4">
        <f t="shared" si="0"/>
        <v>39118301405.026733</v>
      </c>
      <c r="F54">
        <f t="shared" si="1"/>
        <v>0.23551272990130753</v>
      </c>
      <c r="G54">
        <f t="shared" si="2"/>
        <v>0.76448727009869255</v>
      </c>
      <c r="H54" s="13">
        <f>'USDC_Final Reserve'!I53/'USDC_Final Reserve'!F53</f>
        <v>4.5852208268442E-3</v>
      </c>
      <c r="I54">
        <v>44659472304.20742</v>
      </c>
      <c r="J54" s="26">
        <v>44454698761.682297</v>
      </c>
      <c r="K54" s="27"/>
    </row>
    <row r="55" spans="1:11" x14ac:dyDescent="0.3">
      <c r="A55" s="1">
        <v>44886</v>
      </c>
      <c r="B55" s="2">
        <v>9212857953</v>
      </c>
      <c r="C55" s="4">
        <f>C54-C54*$C$1*_xlfn.XLOOKUP('Circle Assets'!A55,'BBG Data'!A:A,'BBG Data'!V:V)</f>
        <v>30189545164.820988</v>
      </c>
      <c r="D55" s="4">
        <f>D54-D54*$D$1*_xlfn.XLOOKUP(A55,'BBG Data'!A:A,'BBG Data'!F:F)</f>
        <v>0</v>
      </c>
      <c r="E55" s="4">
        <f t="shared" si="0"/>
        <v>39402403117.820984</v>
      </c>
      <c r="F55">
        <f t="shared" si="1"/>
        <v>0.23381462103851208</v>
      </c>
      <c r="G55">
        <f t="shared" si="2"/>
        <v>0.76618537896148797</v>
      </c>
      <c r="H55" s="13">
        <f>'USDC_Final Reserve'!I54/'USDC_Final Reserve'!F54</f>
        <v>1.1762423772009076E-2</v>
      </c>
      <c r="I55">
        <v>45102512485.529831</v>
      </c>
      <c r="J55" s="26">
        <v>44571997620.492699</v>
      </c>
      <c r="K55" s="27"/>
    </row>
    <row r="56" spans="1:11" x14ac:dyDescent="0.3">
      <c r="A56" s="1">
        <v>44887</v>
      </c>
      <c r="B56" s="2">
        <v>9212857953</v>
      </c>
      <c r="C56" s="4">
        <f>C55-C55*$C$1*_xlfn.XLOOKUP('Circle Assets'!A56,'BBG Data'!A:A,'BBG Data'!V:V)</f>
        <v>30114071301.908936</v>
      </c>
      <c r="D56" s="4">
        <f>D55-D55*$D$1*_xlfn.XLOOKUP(A56,'BBG Data'!A:A,'BBG Data'!F:F)</f>
        <v>0</v>
      </c>
      <c r="E56" s="4">
        <f t="shared" si="0"/>
        <v>39326929254.908936</v>
      </c>
      <c r="F56">
        <f t="shared" si="1"/>
        <v>0.23426334391083983</v>
      </c>
      <c r="G56">
        <f t="shared" si="2"/>
        <v>0.76573665608916019</v>
      </c>
      <c r="H56" s="13">
        <f>'USDC_Final Reserve'!I55/'USDC_Final Reserve'!F55</f>
        <v>2.6748810162533511E-3</v>
      </c>
      <c r="I56">
        <v>44441331231.389671</v>
      </c>
      <c r="J56" s="26">
        <v>44322455958.1418</v>
      </c>
      <c r="K56" s="27"/>
    </row>
    <row r="57" spans="1:11" x14ac:dyDescent="0.3">
      <c r="A57" s="1">
        <v>44888</v>
      </c>
      <c r="B57" s="2">
        <v>9212857953</v>
      </c>
      <c r="C57" s="4">
        <f>C56-C56*$C$1*_xlfn.XLOOKUP('Circle Assets'!A57,'BBG Data'!A:A,'BBG Data'!V:V)</f>
        <v>29677417268.031258</v>
      </c>
      <c r="D57" s="4">
        <f>D56-D56*$D$1*_xlfn.XLOOKUP(A57,'BBG Data'!A:A,'BBG Data'!F:F)</f>
        <v>0</v>
      </c>
      <c r="E57" s="4">
        <f t="shared" si="0"/>
        <v>38890275221.031258</v>
      </c>
      <c r="F57">
        <f t="shared" si="1"/>
        <v>0.23689361673680903</v>
      </c>
      <c r="G57">
        <f t="shared" si="2"/>
        <v>0.76310638326319091</v>
      </c>
      <c r="H57" s="13">
        <f>'USDC_Final Reserve'!I56/'USDC_Final Reserve'!F56</f>
        <v>-6.5911433474150037E-3</v>
      </c>
      <c r="I57">
        <v>43848690771.115402</v>
      </c>
      <c r="J57" s="26">
        <v>44137703777.584297</v>
      </c>
      <c r="K57" s="27"/>
    </row>
    <row r="58" spans="1:11" x14ac:dyDescent="0.3">
      <c r="A58" s="1">
        <v>44889</v>
      </c>
      <c r="B58" s="2">
        <v>9212857953</v>
      </c>
      <c r="C58" s="4">
        <f>C57-C57*$C$1*_xlfn.XLOOKUP('Circle Assets'!A58,'BBG Data'!A:A,'BBG Data'!V:V)</f>
        <v>29677417268.031258</v>
      </c>
      <c r="D58" s="4">
        <f>D57-D57*$D$1*_xlfn.XLOOKUP(A58,'BBG Data'!A:A,'BBG Data'!F:F)</f>
        <v>0</v>
      </c>
      <c r="E58" s="4">
        <f t="shared" si="0"/>
        <v>38890275221.031258</v>
      </c>
      <c r="F58">
        <f t="shared" si="1"/>
        <v>0.23689361673680903</v>
      </c>
      <c r="G58">
        <f t="shared" si="2"/>
        <v>0.76310638326319091</v>
      </c>
      <c r="H58" s="13">
        <f>'USDC_Final Reserve'!I57/'USDC_Final Reserve'!F57</f>
        <v>4.5852208268442702E-3</v>
      </c>
      <c r="I58">
        <v>43926460832.488487</v>
      </c>
      <c r="J58" s="26">
        <v>43725048309.429802</v>
      </c>
      <c r="K58" s="27"/>
    </row>
    <row r="59" spans="1:11" x14ac:dyDescent="0.3">
      <c r="A59" s="1">
        <v>44890</v>
      </c>
      <c r="B59" s="2">
        <v>9212857953</v>
      </c>
      <c r="C59" s="4">
        <f>C58-C58*$C$1*_xlfn.XLOOKUP('Circle Assets'!A59,'BBG Data'!A:A,'BBG Data'!V:V)</f>
        <v>29543868890.325119</v>
      </c>
      <c r="D59" s="4">
        <f>D58-D58*$D$1*_xlfn.XLOOKUP(A59,'BBG Data'!A:A,'BBG Data'!F:F)</f>
        <v>0</v>
      </c>
      <c r="E59" s="4">
        <f t="shared" si="0"/>
        <v>38756726843.325119</v>
      </c>
      <c r="F59">
        <f t="shared" si="1"/>
        <v>0.23770990750181695</v>
      </c>
      <c r="G59">
        <f t="shared" si="2"/>
        <v>0.76229009249818303</v>
      </c>
      <c r="H59" s="13">
        <f>'USDC_Final Reserve'!I58/'USDC_Final Reserve'!F58</f>
        <v>1.1552090655135014E-3</v>
      </c>
      <c r="I59">
        <v>44098137725.951279</v>
      </c>
      <c r="J59" s="26">
        <v>44047195157.477997</v>
      </c>
      <c r="K59" s="27"/>
    </row>
    <row r="60" spans="1:11" x14ac:dyDescent="0.3">
      <c r="A60" s="1">
        <v>44891</v>
      </c>
      <c r="B60" s="2">
        <v>9212857953</v>
      </c>
      <c r="C60" s="4">
        <f>C59-C59*$C$1*_xlfn.XLOOKUP('Circle Assets'!A60,'BBG Data'!A:A,'BBG Data'!V:V)</f>
        <v>29543868890.325119</v>
      </c>
      <c r="D60" s="4">
        <f>D59-D59*$D$1*_xlfn.XLOOKUP(A60,'BBG Data'!A:A,'BBG Data'!F:F)</f>
        <v>0</v>
      </c>
      <c r="E60" s="4">
        <f t="shared" si="0"/>
        <v>38756726843.325119</v>
      </c>
      <c r="F60">
        <f t="shared" si="1"/>
        <v>0.23770990750181695</v>
      </c>
      <c r="G60">
        <f t="shared" si="2"/>
        <v>0.76229009249818303</v>
      </c>
      <c r="H60" s="13">
        <f>'USDC_Final Reserve'!I59/'USDC_Final Reserve'!F59</f>
        <v>4.585220826844272E-3</v>
      </c>
      <c r="I60">
        <v>44163773611.730339</v>
      </c>
      <c r="J60" s="26">
        <v>43961272957.173798</v>
      </c>
      <c r="K60" s="27"/>
    </row>
    <row r="61" spans="1:11" x14ac:dyDescent="0.3">
      <c r="A61" s="1">
        <v>44892</v>
      </c>
      <c r="B61" s="2">
        <v>9212857953</v>
      </c>
      <c r="C61" s="4">
        <f>C60-C60*$C$1*_xlfn.XLOOKUP('Circle Assets'!A61,'BBG Data'!A:A,'BBG Data'!V:V)</f>
        <v>29543868890.325119</v>
      </c>
      <c r="D61" s="4">
        <f>D60-D60*$D$1*_xlfn.XLOOKUP(A61,'BBG Data'!A:A,'BBG Data'!F:F)</f>
        <v>0</v>
      </c>
      <c r="E61" s="4">
        <f t="shared" si="0"/>
        <v>38756726843.325119</v>
      </c>
      <c r="F61">
        <f t="shared" si="1"/>
        <v>0.23770990750181695</v>
      </c>
      <c r="G61">
        <f t="shared" si="2"/>
        <v>0.76229009249818303</v>
      </c>
      <c r="H61" s="13">
        <f>'USDC_Final Reserve'!I60/'USDC_Final Reserve'!F60</f>
        <v>4.5852208268442902E-3</v>
      </c>
      <c r="I61">
        <v>44334226970.670761</v>
      </c>
      <c r="J61" s="26">
        <v>44130944749.8228</v>
      </c>
      <c r="K61" s="27"/>
    </row>
    <row r="62" spans="1:11" x14ac:dyDescent="0.3">
      <c r="A62" s="1">
        <v>44893</v>
      </c>
      <c r="B62" s="2">
        <v>9212857953</v>
      </c>
      <c r="C62" s="4">
        <f>C61-C61*$C$1*_xlfn.XLOOKUP('Circle Assets'!A62,'BBG Data'!A:A,'BBG Data'!V:V)</f>
        <v>29536482923.102535</v>
      </c>
      <c r="D62" s="4">
        <f>D61-D61*$D$1*_xlfn.XLOOKUP(A62,'BBG Data'!A:A,'BBG Data'!F:F)</f>
        <v>0</v>
      </c>
      <c r="E62" s="4">
        <f t="shared" si="0"/>
        <v>38749340876.102539</v>
      </c>
      <c r="F62">
        <f t="shared" si="1"/>
        <v>0.23775521711342826</v>
      </c>
      <c r="G62">
        <f t="shared" si="2"/>
        <v>0.7622447828865716</v>
      </c>
      <c r="H62" s="13">
        <f>'USDC_Final Reserve'!I61/'USDC_Final Reserve'!F61</f>
        <v>4.3954859625698868E-3</v>
      </c>
      <c r="I62">
        <v>44463420465.396797</v>
      </c>
      <c r="J62" s="26">
        <v>44267982124.893303</v>
      </c>
      <c r="K62" s="27"/>
    </row>
    <row r="63" spans="1:11" x14ac:dyDescent="0.3">
      <c r="A63" s="1">
        <v>44894</v>
      </c>
      <c r="B63" s="2">
        <v>9212857953</v>
      </c>
      <c r="C63" s="4">
        <f>C62-C62*$C$1*_xlfn.XLOOKUP('Circle Assets'!A63,'BBG Data'!A:A,'BBG Data'!V:V)</f>
        <v>29278038697.525387</v>
      </c>
      <c r="D63" s="4">
        <f>D62-D62*$D$1*_xlfn.XLOOKUP(A63,'BBG Data'!A:A,'BBG Data'!F:F)</f>
        <v>0</v>
      </c>
      <c r="E63" s="4">
        <f t="shared" si="0"/>
        <v>38490896650.525391</v>
      </c>
      <c r="F63">
        <f t="shared" si="1"/>
        <v>0.23935160660577251</v>
      </c>
      <c r="G63">
        <f t="shared" si="2"/>
        <v>0.76064839339422741</v>
      </c>
      <c r="H63" s="13">
        <f>'USDC_Final Reserve'!I62/'USDC_Final Reserve'!F62</f>
        <v>-2.0984167113305714E-3</v>
      </c>
      <c r="I63">
        <v>43547753046.365807</v>
      </c>
      <c r="J63" s="26">
        <v>43639134379.099197</v>
      </c>
      <c r="K63" s="27"/>
    </row>
    <row r="64" spans="1:11" x14ac:dyDescent="0.3">
      <c r="A64" s="1">
        <v>44895</v>
      </c>
      <c r="B64" s="2">
        <v>9212857953</v>
      </c>
      <c r="C64" s="4">
        <f>C63-C63*$C$1*_xlfn.XLOOKUP('Circle Assets'!A64,'BBG Data'!A:A,'BBG Data'!V:V)</f>
        <v>29102370465.340233</v>
      </c>
      <c r="D64" s="4">
        <f>D63-D63*$D$1*_xlfn.XLOOKUP(A64,'BBG Data'!A:A,'BBG Data'!F:F)</f>
        <v>0</v>
      </c>
      <c r="E64" s="4">
        <f t="shared" si="0"/>
        <v>38315228418.340233</v>
      </c>
      <c r="F64">
        <f t="shared" si="1"/>
        <v>0.24044898943079535</v>
      </c>
      <c r="G64">
        <f t="shared" si="2"/>
        <v>0.75955101056920471</v>
      </c>
      <c r="H64" s="13">
        <f>'USDC_Final Reserve'!I63/'USDC_Final Reserve'!F63</f>
        <v>2.1428262720525286E-5</v>
      </c>
      <c r="I64">
        <v>43290086446.310669</v>
      </c>
      <c r="J64" s="26">
        <v>43289158814.965103</v>
      </c>
      <c r="K64" s="27"/>
    </row>
    <row r="65" spans="1:11" x14ac:dyDescent="0.3">
      <c r="A65" s="1">
        <v>44896</v>
      </c>
      <c r="B65" s="2">
        <v>9212857953</v>
      </c>
      <c r="C65" s="4">
        <f>C64-C64*$C$1*_xlfn.XLOOKUP('Circle Assets'!A65,'BBG Data'!A:A,'BBG Data'!V:V)</f>
        <v>29393394169.993637</v>
      </c>
      <c r="D65" s="4">
        <f>D64-D64*$D$1*_xlfn.XLOOKUP(A65,'BBG Data'!A:A,'BBG Data'!F:F)</f>
        <v>0</v>
      </c>
      <c r="E65" s="4">
        <f t="shared" si="0"/>
        <v>38606252122.993637</v>
      </c>
      <c r="F65">
        <f t="shared" si="1"/>
        <v>0.23863642406025942</v>
      </c>
      <c r="G65">
        <f t="shared" si="2"/>
        <v>0.76136357593974058</v>
      </c>
      <c r="H65" s="13">
        <f>'USDC_Final Reserve'!I64/'USDC_Final Reserve'!F64</f>
        <v>1.2088909498275461E-2</v>
      </c>
      <c r="I65">
        <v>43766780871.693962</v>
      </c>
      <c r="J65" s="26">
        <v>43237688218.7052</v>
      </c>
      <c r="K65" s="27"/>
    </row>
    <row r="66" spans="1:11" x14ac:dyDescent="0.3">
      <c r="A66" s="1">
        <v>44897</v>
      </c>
      <c r="B66" s="2">
        <v>9212857953</v>
      </c>
      <c r="C66" s="4">
        <f>C65-C65*$C$1*_xlfn.XLOOKUP('Circle Assets'!A66,'BBG Data'!A:A,'BBG Data'!V:V)</f>
        <v>29577102883.556099</v>
      </c>
      <c r="D66" s="4">
        <f>D65-D65*$D$1*_xlfn.XLOOKUP(A66,'BBG Data'!A:A,'BBG Data'!F:F)</f>
        <v>0</v>
      </c>
      <c r="E66" s="4">
        <f t="shared" si="0"/>
        <v>38789960836.556099</v>
      </c>
      <c r="F66">
        <f t="shared" si="1"/>
        <v>0.23750624528390082</v>
      </c>
      <c r="G66">
        <f t="shared" si="2"/>
        <v>0.76249375471609915</v>
      </c>
      <c r="H66" s="13">
        <f>'USDC_Final Reserve'!I65/'USDC_Final Reserve'!F65</f>
        <v>9.2994913390904675E-3</v>
      </c>
      <c r="I66">
        <v>43442079089.518867</v>
      </c>
      <c r="J66" s="26">
        <v>43038089851.273804</v>
      </c>
      <c r="K66" s="27"/>
    </row>
    <row r="67" spans="1:11" x14ac:dyDescent="0.3">
      <c r="A67" s="1">
        <v>44898</v>
      </c>
      <c r="B67" s="2">
        <v>9212857953</v>
      </c>
      <c r="C67" s="4">
        <f>C66-C66*$C$1*_xlfn.XLOOKUP('Circle Assets'!A67,'BBG Data'!A:A,'BBG Data'!V:V)</f>
        <v>29577102883.556099</v>
      </c>
      <c r="D67" s="4">
        <f>D66-D66*$D$1*_xlfn.XLOOKUP(A67,'BBG Data'!A:A,'BBG Data'!F:F)</f>
        <v>0</v>
      </c>
      <c r="E67" s="4">
        <f t="shared" si="0"/>
        <v>38789960836.556099</v>
      </c>
      <c r="F67">
        <f t="shared" si="1"/>
        <v>0.23750624528390082</v>
      </c>
      <c r="G67">
        <f t="shared" si="2"/>
        <v>0.76249375471609915</v>
      </c>
      <c r="H67" s="13">
        <f>'USDC_Final Reserve'!I66/'USDC_Final Reserve'!F66</f>
        <v>4.5852208268441826E-3</v>
      </c>
      <c r="I67">
        <v>43425403081.538376</v>
      </c>
      <c r="J67" s="26">
        <v>43226288018.914803</v>
      </c>
      <c r="K67" s="27"/>
    </row>
    <row r="68" spans="1:11" x14ac:dyDescent="0.3">
      <c r="A68" s="1">
        <v>44899</v>
      </c>
      <c r="B68" s="2">
        <v>9212857953</v>
      </c>
      <c r="C68" s="4">
        <f>C67-C67*$C$1*_xlfn.XLOOKUP('Circle Assets'!A68,'BBG Data'!A:A,'BBG Data'!V:V)</f>
        <v>29577102883.556099</v>
      </c>
      <c r="D68" s="4">
        <f>D67-D67*$D$1*_xlfn.XLOOKUP(A68,'BBG Data'!A:A,'BBG Data'!F:F)</f>
        <v>0</v>
      </c>
      <c r="E68" s="4">
        <f t="shared" ref="E68:E131" si="3">D68+C68+B68</f>
        <v>38789960836.556099</v>
      </c>
      <c r="F68">
        <f t="shared" ref="F68:F131" si="4">(B68+D68)/E68</f>
        <v>0.23750624528390082</v>
      </c>
      <c r="G68">
        <f t="shared" ref="G68:G131" si="5">C68/E68</f>
        <v>0.76249375471609915</v>
      </c>
      <c r="H68" s="13">
        <f>'USDC_Final Reserve'!I67/'USDC_Final Reserve'!F67</f>
        <v>4.5852208268441696E-3</v>
      </c>
      <c r="I68">
        <v>43637844793.626831</v>
      </c>
      <c r="J68" s="26">
        <v>43437755638.8405</v>
      </c>
      <c r="K68" s="27"/>
    </row>
    <row r="69" spans="1:11" x14ac:dyDescent="0.3">
      <c r="A69" s="1">
        <v>44900</v>
      </c>
      <c r="B69" s="2">
        <v>9212857953</v>
      </c>
      <c r="C69" s="4">
        <f>C68-C68*$C$1*_xlfn.XLOOKUP('Circle Assets'!A69,'BBG Data'!A:A,'BBG Data'!V:V)</f>
        <v>29658439916.485878</v>
      </c>
      <c r="D69" s="4">
        <f>D68-D68*$D$1*_xlfn.XLOOKUP(A69,'BBG Data'!A:A,'BBG Data'!F:F)</f>
        <v>0</v>
      </c>
      <c r="E69" s="4">
        <f t="shared" si="3"/>
        <v>38871297869.485878</v>
      </c>
      <c r="F69">
        <f t="shared" si="4"/>
        <v>0.23700927054025972</v>
      </c>
      <c r="G69">
        <f t="shared" si="5"/>
        <v>0.76299072945974022</v>
      </c>
      <c r="H69" s="13">
        <f>'USDC_Final Reserve'!I68/'USDC_Final Reserve'!F68</f>
        <v>6.6680966017729562E-3</v>
      </c>
      <c r="I69">
        <v>43745286629.001022</v>
      </c>
      <c r="J69" s="26">
        <v>43453588831.886597</v>
      </c>
      <c r="K69" s="27"/>
    </row>
    <row r="70" spans="1:11" x14ac:dyDescent="0.3">
      <c r="A70" s="1">
        <v>44901</v>
      </c>
      <c r="B70" s="2">
        <v>9212857953</v>
      </c>
      <c r="C70" s="4">
        <f>C69-C69*$C$1*_xlfn.XLOOKUP('Circle Assets'!A70,'BBG Data'!A:A,'BBG Data'!V:V)</f>
        <v>29413757787.174866</v>
      </c>
      <c r="D70" s="4">
        <f>D69-D69*$D$1*_xlfn.XLOOKUP(A70,'BBG Data'!A:A,'BBG Data'!F:F)</f>
        <v>0</v>
      </c>
      <c r="E70" s="4">
        <f t="shared" si="3"/>
        <v>38626615740.174866</v>
      </c>
      <c r="F70">
        <f t="shared" si="4"/>
        <v>0.23851061700489251</v>
      </c>
      <c r="G70">
        <f t="shared" si="5"/>
        <v>0.76148938299510749</v>
      </c>
      <c r="H70" s="13">
        <f>'USDC_Final Reserve'!I69/'USDC_Final Reserve'!F69</f>
        <v>-1.7202813003434705E-3</v>
      </c>
      <c r="I70">
        <v>43100631933.069252</v>
      </c>
      <c r="J70" s="26">
        <v>43174777144.216698</v>
      </c>
      <c r="K70" s="27"/>
    </row>
    <row r="71" spans="1:11" x14ac:dyDescent="0.3">
      <c r="A71" s="1">
        <v>44902</v>
      </c>
      <c r="B71" s="2">
        <v>9212857953</v>
      </c>
      <c r="C71" s="4">
        <f>C70-C70*$C$1*_xlfn.XLOOKUP('Circle Assets'!A71,'BBG Data'!A:A,'BBG Data'!V:V)</f>
        <v>29546119697.217152</v>
      </c>
      <c r="D71" s="4">
        <f>D70-D70*$D$1*_xlfn.XLOOKUP(A71,'BBG Data'!A:A,'BBG Data'!F:F)</f>
        <v>0</v>
      </c>
      <c r="E71" s="4">
        <f t="shared" si="3"/>
        <v>38758977650.217148</v>
      </c>
      <c r="F71">
        <f t="shared" si="4"/>
        <v>0.23769610323941001</v>
      </c>
      <c r="G71">
        <f t="shared" si="5"/>
        <v>0.76230389676059007</v>
      </c>
      <c r="H71" s="13">
        <f>'USDC_Final Reserve'!I70/'USDC_Final Reserve'!F70</f>
        <v>7.9845623328229122E-3</v>
      </c>
      <c r="I71">
        <v>43360759089.659103</v>
      </c>
      <c r="J71" s="26">
        <v>43014542405.909203</v>
      </c>
      <c r="K71" s="27"/>
    </row>
    <row r="72" spans="1:11" x14ac:dyDescent="0.3">
      <c r="A72" s="1">
        <v>44903</v>
      </c>
      <c r="B72" s="2">
        <v>9212857953</v>
      </c>
      <c r="C72" s="4">
        <f>C71-C71*$C$1*_xlfn.XLOOKUP('Circle Assets'!A72,'BBG Data'!A:A,'BBG Data'!V:V)</f>
        <v>29775102124.87059</v>
      </c>
      <c r="D72" s="4">
        <f>D71-D71*$D$1*_xlfn.XLOOKUP(A72,'BBG Data'!A:A,'BBG Data'!F:F)</f>
        <v>0</v>
      </c>
      <c r="E72" s="4">
        <f t="shared" si="3"/>
        <v>38987960077.87059</v>
      </c>
      <c r="F72">
        <f t="shared" si="4"/>
        <v>0.23630007660311475</v>
      </c>
      <c r="G72">
        <f t="shared" si="5"/>
        <v>0.76369992339688531</v>
      </c>
      <c r="H72" s="13">
        <f>'USDC_Final Reserve'!I71/'USDC_Final Reserve'!F71</f>
        <v>1.0431448539244005E-2</v>
      </c>
      <c r="I72">
        <v>43293598356.738922</v>
      </c>
      <c r="J72" s="26">
        <v>42841983413.401901</v>
      </c>
      <c r="K72" s="27"/>
    </row>
    <row r="73" spans="1:11" x14ac:dyDescent="0.3">
      <c r="A73" s="1">
        <v>44904</v>
      </c>
      <c r="B73" s="2">
        <v>9212857953</v>
      </c>
      <c r="C73" s="4">
        <f>C72-C72*$C$1*_xlfn.XLOOKUP('Circle Assets'!A73,'BBG Data'!A:A,'BBG Data'!V:V)</f>
        <v>29596451512.121368</v>
      </c>
      <c r="D73" s="4">
        <f>D72-D72*$D$1*_xlfn.XLOOKUP(A73,'BBG Data'!A:A,'BBG Data'!F:F)</f>
        <v>0</v>
      </c>
      <c r="E73" s="4">
        <f t="shared" si="3"/>
        <v>38809309465.121368</v>
      </c>
      <c r="F73">
        <f t="shared" si="4"/>
        <v>0.23738783503168906</v>
      </c>
      <c r="G73">
        <f t="shared" si="5"/>
        <v>0.76261216496831097</v>
      </c>
      <c r="H73" s="13">
        <f>'USDC_Final Reserve'!I72/'USDC_Final Reserve'!F72</f>
        <v>3.0351943291268257E-6</v>
      </c>
      <c r="I73">
        <v>42795471686.495476</v>
      </c>
      <c r="J73" s="26">
        <v>42795341793.922501</v>
      </c>
      <c r="K73" s="27"/>
    </row>
    <row r="74" spans="1:11" x14ac:dyDescent="0.3">
      <c r="A74" s="1">
        <v>44905</v>
      </c>
      <c r="B74" s="2">
        <v>9212857953</v>
      </c>
      <c r="C74" s="4">
        <f>C73-C73*$C$1*_xlfn.XLOOKUP('Circle Assets'!A74,'BBG Data'!A:A,'BBG Data'!V:V)</f>
        <v>29596451512.121368</v>
      </c>
      <c r="D74" s="4">
        <f>D73-D73*$D$1*_xlfn.XLOOKUP(A74,'BBG Data'!A:A,'BBG Data'!F:F)</f>
        <v>0</v>
      </c>
      <c r="E74" s="4">
        <f t="shared" si="3"/>
        <v>38809309465.121368</v>
      </c>
      <c r="F74">
        <f t="shared" si="4"/>
        <v>0.23738783503168906</v>
      </c>
      <c r="G74">
        <f t="shared" si="5"/>
        <v>0.76261216496831097</v>
      </c>
      <c r="H74" s="13">
        <f>'USDC_Final Reserve'!I73/'USDC_Final Reserve'!F73</f>
        <v>4.5852208268442225E-3</v>
      </c>
      <c r="I74">
        <v>42931698220.442566</v>
      </c>
      <c r="J74" s="26">
        <v>42734846903.630402</v>
      </c>
      <c r="K74" s="27"/>
    </row>
    <row r="75" spans="1:11" x14ac:dyDescent="0.3">
      <c r="A75" s="1">
        <v>44906</v>
      </c>
      <c r="B75" s="2">
        <v>9212857953</v>
      </c>
      <c r="C75" s="4">
        <f>C74-C74*$C$1*_xlfn.XLOOKUP('Circle Assets'!A75,'BBG Data'!A:A,'BBG Data'!V:V)</f>
        <v>29596451512.121368</v>
      </c>
      <c r="D75" s="4">
        <f>D74-D74*$D$1*_xlfn.XLOOKUP(A75,'BBG Data'!A:A,'BBG Data'!F:F)</f>
        <v>0</v>
      </c>
      <c r="E75" s="4">
        <f t="shared" si="3"/>
        <v>38809309465.121368</v>
      </c>
      <c r="F75">
        <f t="shared" si="4"/>
        <v>0.23738783503168906</v>
      </c>
      <c r="G75">
        <f t="shared" si="5"/>
        <v>0.76261216496831097</v>
      </c>
      <c r="H75" s="13">
        <f>'USDC_Final Reserve'!I74/'USDC_Final Reserve'!F74</f>
        <v>4.5852208268442919E-3</v>
      </c>
      <c r="I75">
        <v>42904844355.570473</v>
      </c>
      <c r="J75" s="26">
        <v>42708116169.658798</v>
      </c>
      <c r="K75" s="27"/>
    </row>
    <row r="76" spans="1:11" x14ac:dyDescent="0.3">
      <c r="A76" s="1">
        <v>44907</v>
      </c>
      <c r="B76" s="2">
        <v>9212857953</v>
      </c>
      <c r="C76" s="4">
        <f>C75-C75*$C$1*_xlfn.XLOOKUP('Circle Assets'!A76,'BBG Data'!A:A,'BBG Data'!V:V)</f>
        <v>29633447076.51152</v>
      </c>
      <c r="D76" s="4">
        <f>D75-D75*$D$1*_xlfn.XLOOKUP(A76,'BBG Data'!A:A,'BBG Data'!F:F)</f>
        <v>0</v>
      </c>
      <c r="E76" s="4">
        <f t="shared" si="3"/>
        <v>38846305029.51152</v>
      </c>
      <c r="F76">
        <f t="shared" si="4"/>
        <v>0.23716175698051581</v>
      </c>
      <c r="G76">
        <f t="shared" si="5"/>
        <v>0.76283824301948422</v>
      </c>
      <c r="H76" s="13">
        <f>'USDC_Final Reserve'!I75/'USDC_Final Reserve'!F75</f>
        <v>5.5332114151339529E-3</v>
      </c>
      <c r="I76">
        <v>43042741462.237915</v>
      </c>
      <c r="J76" s="26">
        <v>42804576873.840401</v>
      </c>
      <c r="K76" s="27"/>
    </row>
    <row r="77" spans="1:11" x14ac:dyDescent="0.3">
      <c r="A77" s="1">
        <v>44908</v>
      </c>
      <c r="B77" s="2">
        <v>9212857953</v>
      </c>
      <c r="C77" s="4">
        <f>C76-C76*$C$1*_xlfn.XLOOKUP('Circle Assets'!A77,'BBG Data'!A:A,'BBG Data'!V:V)</f>
        <v>29174128646.825588</v>
      </c>
      <c r="D77" s="4">
        <f>D76-D76*$D$1*_xlfn.XLOOKUP(A77,'BBG Data'!A:A,'BBG Data'!F:F)</f>
        <v>0</v>
      </c>
      <c r="E77" s="4">
        <f t="shared" si="3"/>
        <v>38386986599.825592</v>
      </c>
      <c r="F77">
        <f t="shared" si="4"/>
        <v>0.2399995094442203</v>
      </c>
      <c r="G77">
        <f t="shared" si="5"/>
        <v>0.76000049055577956</v>
      </c>
      <c r="H77" s="13">
        <f>'USDC_Final Reserve'!I76/'USDC_Final Reserve'!F76</f>
        <v>-7.3253872660050557E-3</v>
      </c>
      <c r="I77">
        <v>42169688039.004768</v>
      </c>
      <c r="J77" s="26">
        <v>42478597334.7771</v>
      </c>
      <c r="K77" s="27"/>
    </row>
    <row r="78" spans="1:11" x14ac:dyDescent="0.3">
      <c r="A78" s="1">
        <v>44909</v>
      </c>
      <c r="B78" s="2">
        <v>9212857953</v>
      </c>
      <c r="C78" s="4">
        <f>C77-C77*$C$1*_xlfn.XLOOKUP('Circle Assets'!A78,'BBG Data'!A:A,'BBG Data'!V:V)</f>
        <v>29334586354.383129</v>
      </c>
      <c r="D78" s="4">
        <f>D77-D77*$D$1*_xlfn.XLOOKUP(A78,'BBG Data'!A:A,'BBG Data'!F:F)</f>
        <v>0</v>
      </c>
      <c r="E78" s="4">
        <f t="shared" si="3"/>
        <v>38547444307.383133</v>
      </c>
      <c r="F78">
        <f t="shared" si="4"/>
        <v>0.23900048676470692</v>
      </c>
      <c r="G78">
        <f t="shared" si="5"/>
        <v>0.76099951323529302</v>
      </c>
      <c r="H78" s="13">
        <f>'USDC_Final Reserve'!I77/'USDC_Final Reserve'!F77</f>
        <v>8.7287373791057766E-3</v>
      </c>
      <c r="I78">
        <v>45443570548.123741</v>
      </c>
      <c r="J78" s="26">
        <v>45046905555.240303</v>
      </c>
      <c r="K78" s="27"/>
    </row>
    <row r="79" spans="1:11" x14ac:dyDescent="0.3">
      <c r="A79" s="1">
        <v>44910</v>
      </c>
      <c r="B79" s="2">
        <v>9212857953</v>
      </c>
      <c r="C79" s="4">
        <f>C78-C78*$C$1*_xlfn.XLOOKUP('Circle Assets'!A79,'BBG Data'!A:A,'BBG Data'!V:V)</f>
        <v>29407922820.269085</v>
      </c>
      <c r="D79" s="4">
        <f>D78-D78*$D$1*_xlfn.XLOOKUP(A79,'BBG Data'!A:A,'BBG Data'!F:F)</f>
        <v>0</v>
      </c>
      <c r="E79" s="4">
        <f t="shared" si="3"/>
        <v>38620780773.269089</v>
      </c>
      <c r="F79">
        <f t="shared" si="4"/>
        <v>0.23854665204947306</v>
      </c>
      <c r="G79">
        <f t="shared" si="5"/>
        <v>0.76145334795052688</v>
      </c>
      <c r="H79" s="13">
        <f>'USDC_Final Reserve'!I78/'USDC_Final Reserve'!F78</f>
        <v>6.4754001689908665E-3</v>
      </c>
      <c r="I79">
        <v>45514205462.292213</v>
      </c>
      <c r="J79" s="26">
        <v>45219482768.550201</v>
      </c>
      <c r="K79" s="27"/>
    </row>
    <row r="80" spans="1:11" x14ac:dyDescent="0.3">
      <c r="A80" s="1">
        <v>44911</v>
      </c>
      <c r="B80" s="2">
        <v>9212857953</v>
      </c>
      <c r="C80" s="4">
        <f>C79-C79*$C$1*_xlfn.XLOOKUP('Circle Assets'!A80,'BBG Data'!A:A,'BBG Data'!V:V)</f>
        <v>29599074318.600834</v>
      </c>
      <c r="D80" s="4">
        <f>D79-D79*$D$1*_xlfn.XLOOKUP(A80,'BBG Data'!A:A,'BBG Data'!F:F)</f>
        <v>0</v>
      </c>
      <c r="E80" s="4">
        <f t="shared" si="3"/>
        <v>38811932271.60083</v>
      </c>
      <c r="F80">
        <f t="shared" si="4"/>
        <v>0.23737179299730876</v>
      </c>
      <c r="G80">
        <f t="shared" si="5"/>
        <v>0.76262820700269129</v>
      </c>
      <c r="H80" s="13">
        <f>'USDC_Final Reserve'!I79/'USDC_Final Reserve'!F79</f>
        <v>9.4877086795228261E-3</v>
      </c>
      <c r="I80">
        <v>45567993738.127068</v>
      </c>
      <c r="J80" s="26">
        <v>45135657888.429398</v>
      </c>
      <c r="K80" s="27"/>
    </row>
    <row r="81" spans="1:11" x14ac:dyDescent="0.3">
      <c r="A81" s="1">
        <v>44912</v>
      </c>
      <c r="B81" s="2">
        <v>9212857953</v>
      </c>
      <c r="C81" s="4">
        <f>C80-C80*$C$1*_xlfn.XLOOKUP('Circle Assets'!A81,'BBG Data'!A:A,'BBG Data'!V:V)</f>
        <v>29599074318.600834</v>
      </c>
      <c r="D81" s="4">
        <f>D80-D80*$D$1*_xlfn.XLOOKUP(A81,'BBG Data'!A:A,'BBG Data'!F:F)</f>
        <v>0</v>
      </c>
      <c r="E81" s="4">
        <f t="shared" si="3"/>
        <v>38811932271.60083</v>
      </c>
      <c r="F81">
        <f t="shared" si="4"/>
        <v>0.23737179299730876</v>
      </c>
      <c r="G81">
        <f t="shared" si="5"/>
        <v>0.76262820700269129</v>
      </c>
      <c r="H81" s="13">
        <f>'USDC_Final Reserve'!I80/'USDC_Final Reserve'!F80</f>
        <v>4.5852208268441818E-3</v>
      </c>
      <c r="I81">
        <v>44989705409.028465</v>
      </c>
      <c r="J81" s="26">
        <v>44783417674.793404</v>
      </c>
      <c r="K81" s="27"/>
    </row>
    <row r="82" spans="1:11" x14ac:dyDescent="0.3">
      <c r="A82" s="1">
        <v>44913</v>
      </c>
      <c r="B82" s="2">
        <v>9212857953</v>
      </c>
      <c r="C82" s="4">
        <f>C81-C81*$C$1*_xlfn.XLOOKUP('Circle Assets'!A82,'BBG Data'!A:A,'BBG Data'!V:V)</f>
        <v>29599074318.600834</v>
      </c>
      <c r="D82" s="4">
        <f>D81-D81*$D$1*_xlfn.XLOOKUP(A82,'BBG Data'!A:A,'BBG Data'!F:F)</f>
        <v>0</v>
      </c>
      <c r="E82" s="4">
        <f t="shared" si="3"/>
        <v>38811932271.60083</v>
      </c>
      <c r="F82">
        <f t="shared" si="4"/>
        <v>0.23737179299730876</v>
      </c>
      <c r="G82">
        <f t="shared" si="5"/>
        <v>0.76262820700269129</v>
      </c>
      <c r="H82" s="13">
        <f>'USDC_Final Reserve'!I81/'USDC_Final Reserve'!F81</f>
        <v>4.5852208268442017E-3</v>
      </c>
      <c r="I82">
        <v>45169677883.377205</v>
      </c>
      <c r="J82" s="26">
        <v>44962564935.6045</v>
      </c>
      <c r="K82" s="27"/>
    </row>
    <row r="83" spans="1:11" x14ac:dyDescent="0.3">
      <c r="A83" s="1">
        <v>44914</v>
      </c>
      <c r="B83" s="2">
        <v>9212857953</v>
      </c>
      <c r="C83" s="4">
        <f>C82-C82*$C$1*_xlfn.XLOOKUP('Circle Assets'!A83,'BBG Data'!A:A,'BBG Data'!V:V)</f>
        <v>29791468301.671745</v>
      </c>
      <c r="D83" s="4">
        <f>D82-D82*$D$1*_xlfn.XLOOKUP(A83,'BBG Data'!A:A,'BBG Data'!F:F)</f>
        <v>0</v>
      </c>
      <c r="E83" s="4">
        <f t="shared" si="3"/>
        <v>39004326254.671745</v>
      </c>
      <c r="F83">
        <f t="shared" si="4"/>
        <v>0.23620092532418835</v>
      </c>
      <c r="G83">
        <f t="shared" si="5"/>
        <v>0.76379907467581165</v>
      </c>
      <c r="H83" s="13">
        <f>'USDC_Final Reserve'!I82/'USDC_Final Reserve'!F82</f>
        <v>9.4952354986101595E-3</v>
      </c>
      <c r="I83">
        <v>45391725899.826614</v>
      </c>
      <c r="J83" s="26">
        <v>44960720772.719398</v>
      </c>
      <c r="K83" s="27"/>
    </row>
    <row r="84" spans="1:11" x14ac:dyDescent="0.3">
      <c r="A84" s="1">
        <v>44915</v>
      </c>
      <c r="B84" s="2">
        <v>9212857953</v>
      </c>
      <c r="C84" s="4">
        <f>C83-C83*$C$1*_xlfn.XLOOKUP('Circle Assets'!A84,'BBG Data'!A:A,'BBG Data'!V:V)</f>
        <v>29433970682.051685</v>
      </c>
      <c r="D84" s="4">
        <f>D83-D83*$D$1*_xlfn.XLOOKUP(A84,'BBG Data'!A:A,'BBG Data'!F:F)</f>
        <v>0</v>
      </c>
      <c r="E84" s="4">
        <f t="shared" si="3"/>
        <v>38646828635.051682</v>
      </c>
      <c r="F84">
        <f t="shared" si="4"/>
        <v>0.23838587222766772</v>
      </c>
      <c r="G84">
        <f t="shared" si="5"/>
        <v>0.76161412777233239</v>
      </c>
      <c r="H84" s="13">
        <f>'USDC_Final Reserve'!I83/'USDC_Final Reserve'!F83</f>
        <v>-4.6227381870625204E-3</v>
      </c>
      <c r="I84">
        <v>44384909409.434494</v>
      </c>
      <c r="J84" s="26">
        <v>44590089225.090797</v>
      </c>
      <c r="K84" s="27"/>
    </row>
    <row r="85" spans="1:11" x14ac:dyDescent="0.3">
      <c r="A85" s="1">
        <v>44916</v>
      </c>
      <c r="B85" s="2">
        <v>9212857953</v>
      </c>
      <c r="C85" s="4">
        <f>C84-C84*$C$1*_xlfn.XLOOKUP('Circle Assets'!A85,'BBG Data'!A:A,'BBG Data'!V:V)</f>
        <v>29294159321.311939</v>
      </c>
      <c r="D85" s="4">
        <f>D84-D84*$D$1*_xlfn.XLOOKUP(A85,'BBG Data'!A:A,'BBG Data'!F:F)</f>
        <v>0</v>
      </c>
      <c r="E85" s="4">
        <f t="shared" si="3"/>
        <v>38507017274.311935</v>
      </c>
      <c r="F85">
        <f t="shared" si="4"/>
        <v>0.23925140416279153</v>
      </c>
      <c r="G85">
        <f t="shared" si="5"/>
        <v>0.76074859583720855</v>
      </c>
      <c r="H85" s="13">
        <f>'USDC_Final Reserve'!I84/'USDC_Final Reserve'!F84</f>
        <v>9.7106671604286999E-4</v>
      </c>
      <c r="I85">
        <v>44486062973.931374</v>
      </c>
      <c r="J85" s="26">
        <v>44442864038.849602</v>
      </c>
      <c r="K85" s="27"/>
    </row>
    <row r="86" spans="1:11" x14ac:dyDescent="0.3">
      <c r="A86" s="1">
        <v>44917</v>
      </c>
      <c r="B86" s="2">
        <v>9212857953</v>
      </c>
      <c r="C86" s="4">
        <f>C85-C85*$C$1*_xlfn.XLOOKUP('Circle Assets'!A86,'BBG Data'!A:A,'BBG Data'!V:V)</f>
        <v>29330777020.463577</v>
      </c>
      <c r="D86" s="4">
        <f>D85-D85*$D$1*_xlfn.XLOOKUP(A86,'BBG Data'!A:A,'BBG Data'!F:F)</f>
        <v>0</v>
      </c>
      <c r="E86" s="4">
        <f t="shared" si="3"/>
        <v>38543634973.463577</v>
      </c>
      <c r="F86">
        <f t="shared" si="4"/>
        <v>0.23902410759501133</v>
      </c>
      <c r="G86">
        <f t="shared" si="5"/>
        <v>0.76097589240498864</v>
      </c>
      <c r="H86" s="13">
        <f>'USDC_Final Reserve'!I85/'USDC_Final Reserve'!F85</f>
        <v>5.5308970439408231E-3</v>
      </c>
      <c r="I86">
        <v>44538449066.897514</v>
      </c>
      <c r="J86" s="26">
        <v>44292111490.611702</v>
      </c>
      <c r="K86" s="27"/>
    </row>
    <row r="87" spans="1:11" x14ac:dyDescent="0.3">
      <c r="A87" s="1">
        <v>44918</v>
      </c>
      <c r="B87" s="2">
        <v>9212857953</v>
      </c>
      <c r="C87" s="4">
        <f>C86-C86*$C$1*_xlfn.XLOOKUP('Circle Assets'!A87,'BBG Data'!A:A,'BBG Data'!V:V)</f>
        <v>29396771268.759617</v>
      </c>
      <c r="D87" s="4">
        <f>D86-D86*$D$1*_xlfn.XLOOKUP(A87,'BBG Data'!A:A,'BBG Data'!F:F)</f>
        <v>0</v>
      </c>
      <c r="E87" s="4">
        <f t="shared" si="3"/>
        <v>38609629221.759613</v>
      </c>
      <c r="F87">
        <f t="shared" si="4"/>
        <v>0.23861555106071358</v>
      </c>
      <c r="G87">
        <f t="shared" si="5"/>
        <v>0.76138444893928647</v>
      </c>
      <c r="H87" s="13">
        <f>'USDC_Final Reserve'!I86/'USDC_Final Reserve'!F86</f>
        <v>6.2866526048336244E-3</v>
      </c>
      <c r="I87">
        <v>44475074990.102295</v>
      </c>
      <c r="J87" s="26">
        <v>44195475644.065598</v>
      </c>
      <c r="K87" s="27"/>
    </row>
    <row r="88" spans="1:11" x14ac:dyDescent="0.3">
      <c r="A88" s="1">
        <v>44919</v>
      </c>
      <c r="B88" s="2">
        <v>9212857953</v>
      </c>
      <c r="C88" s="4">
        <f>C87-C87*$C$1*_xlfn.XLOOKUP('Circle Assets'!A88,'BBG Data'!A:A,'BBG Data'!V:V)</f>
        <v>29396771268.759617</v>
      </c>
      <c r="D88" s="4">
        <f>D87-D87*$D$1*_xlfn.XLOOKUP(A88,'BBG Data'!A:A,'BBG Data'!F:F)</f>
        <v>0</v>
      </c>
      <c r="E88" s="4">
        <f t="shared" si="3"/>
        <v>38609629221.759613</v>
      </c>
      <c r="F88">
        <f t="shared" si="4"/>
        <v>0.23861555106071358</v>
      </c>
      <c r="G88">
        <f t="shared" si="5"/>
        <v>0.76138444893928647</v>
      </c>
      <c r="H88" s="13">
        <f>'USDC_Final Reserve'!I87/'USDC_Final Reserve'!F87</f>
        <v>4.5852208268442598E-3</v>
      </c>
      <c r="I88">
        <v>44365081449.091217</v>
      </c>
      <c r="J88" s="26">
        <v>44161657753.646202</v>
      </c>
      <c r="K88" s="27"/>
    </row>
    <row r="89" spans="1:11" x14ac:dyDescent="0.3">
      <c r="A89" s="1">
        <v>44920</v>
      </c>
      <c r="B89" s="2">
        <v>9212857953</v>
      </c>
      <c r="C89" s="4">
        <f>C88-C88*$C$1*_xlfn.XLOOKUP('Circle Assets'!A89,'BBG Data'!A:A,'BBG Data'!V:V)</f>
        <v>29396771268.759617</v>
      </c>
      <c r="D89" s="4">
        <f>D88-D88*$D$1*_xlfn.XLOOKUP(A89,'BBG Data'!A:A,'BBG Data'!F:F)</f>
        <v>0</v>
      </c>
      <c r="E89" s="4">
        <f t="shared" si="3"/>
        <v>38609629221.759613</v>
      </c>
      <c r="F89">
        <f t="shared" si="4"/>
        <v>0.23861555106071358</v>
      </c>
      <c r="G89">
        <f t="shared" si="5"/>
        <v>0.76138444893928647</v>
      </c>
      <c r="H89" s="13">
        <f>'USDC_Final Reserve'!I88/'USDC_Final Reserve'!F88</f>
        <v>4.5852208268443145E-3</v>
      </c>
      <c r="I89">
        <v>44437536956.02784</v>
      </c>
      <c r="J89" s="26">
        <v>44233781036.083397</v>
      </c>
      <c r="K89" s="27"/>
    </row>
    <row r="90" spans="1:11" x14ac:dyDescent="0.3">
      <c r="A90" s="1">
        <v>44921</v>
      </c>
      <c r="B90" s="2">
        <v>9212857953</v>
      </c>
      <c r="C90" s="4">
        <f>C89-C89*$C$1*_xlfn.XLOOKUP('Circle Assets'!A90,'BBG Data'!A:A,'BBG Data'!V:V)</f>
        <v>29396771268.759617</v>
      </c>
      <c r="D90" s="4">
        <f>D89-D89*$D$1*_xlfn.XLOOKUP(A90,'BBG Data'!A:A,'BBG Data'!F:F)</f>
        <v>0</v>
      </c>
      <c r="E90" s="4">
        <f t="shared" si="3"/>
        <v>38609629221.759613</v>
      </c>
      <c r="F90">
        <f t="shared" si="4"/>
        <v>0.23861555106071358</v>
      </c>
      <c r="G90">
        <f t="shared" si="5"/>
        <v>0.76138444893928647</v>
      </c>
      <c r="H90" s="13">
        <f>'USDC_Final Reserve'!I89/'USDC_Final Reserve'!F89</f>
        <v>4.5852208268443067E-3</v>
      </c>
      <c r="I90">
        <v>44576662849.500847</v>
      </c>
      <c r="J90" s="26">
        <v>44372269006.612099</v>
      </c>
      <c r="K90" s="27"/>
    </row>
    <row r="91" spans="1:11" x14ac:dyDescent="0.3">
      <c r="A91" s="1">
        <v>44922</v>
      </c>
      <c r="B91" s="2">
        <v>9212857953</v>
      </c>
      <c r="C91" s="4">
        <f>C90-C90*$C$1*_xlfn.XLOOKUP('Circle Assets'!A91,'BBG Data'!A:A,'BBG Data'!V:V)</f>
        <v>29565802703.554989</v>
      </c>
      <c r="D91" s="4">
        <f>D90-D90*$D$1*_xlfn.XLOOKUP(A91,'BBG Data'!A:A,'BBG Data'!F:F)</f>
        <v>0</v>
      </c>
      <c r="E91" s="4">
        <f t="shared" si="3"/>
        <v>38778660656.554993</v>
      </c>
      <c r="F91">
        <f t="shared" si="4"/>
        <v>0.23757545508325065</v>
      </c>
      <c r="G91">
        <f t="shared" si="5"/>
        <v>0.76242454491674927</v>
      </c>
      <c r="H91" s="13">
        <f>'USDC_Final Reserve'!I90/'USDC_Final Reserve'!F90</f>
        <v>8.924111997695534E-3</v>
      </c>
      <c r="I91">
        <v>44914636177.864815</v>
      </c>
      <c r="J91" s="26">
        <v>44513812934.277802</v>
      </c>
      <c r="K91" s="27"/>
    </row>
    <row r="92" spans="1:11" x14ac:dyDescent="0.3">
      <c r="A92" s="1">
        <v>44923</v>
      </c>
      <c r="B92" s="2">
        <v>9212857953</v>
      </c>
      <c r="C92" s="4">
        <f>C91-C91*$C$1*_xlfn.XLOOKUP('Circle Assets'!A92,'BBG Data'!A:A,'BBG Data'!V:V)</f>
        <v>28390562046.08868</v>
      </c>
      <c r="D92" s="4">
        <f>D91-D91*$D$1*_xlfn.XLOOKUP(A92,'BBG Data'!A:A,'BBG Data'!F:F)</f>
        <v>0</v>
      </c>
      <c r="E92" s="4">
        <f t="shared" si="3"/>
        <v>37603419999.088684</v>
      </c>
      <c r="F92">
        <f t="shared" si="4"/>
        <v>0.24500053328190025</v>
      </c>
      <c r="G92">
        <f t="shared" si="5"/>
        <v>0.7549994667180997</v>
      </c>
      <c r="H92" s="13">
        <f>'USDC_Final Reserve'!I91/'USDC_Final Reserve'!F91</f>
        <v>-2.6525032430851268E-2</v>
      </c>
      <c r="I92">
        <v>43036508196.772026</v>
      </c>
      <c r="J92" s="26">
        <v>44178052972.402</v>
      </c>
      <c r="K92" s="27"/>
    </row>
    <row r="93" spans="1:11" x14ac:dyDescent="0.3">
      <c r="A93" s="1">
        <v>44924</v>
      </c>
      <c r="B93" s="2">
        <v>9212857953</v>
      </c>
      <c r="C93" s="4">
        <f>C92-C92*$C$1*_xlfn.XLOOKUP('Circle Assets'!A93,'BBG Data'!A:A,'BBG Data'!V:V)</f>
        <v>28766736993.199356</v>
      </c>
      <c r="D93" s="4">
        <f>D92-D92*$D$1*_xlfn.XLOOKUP(A93,'BBG Data'!A:A,'BBG Data'!F:F)</f>
        <v>0</v>
      </c>
      <c r="E93" s="4">
        <f t="shared" si="3"/>
        <v>37979594946.199356</v>
      </c>
      <c r="F93">
        <f t="shared" si="4"/>
        <v>0.24257388647905886</v>
      </c>
      <c r="G93">
        <f t="shared" si="5"/>
        <v>0.75742611352094114</v>
      </c>
      <c r="H93" s="13">
        <f>'USDC_Final Reserve'!I92/'USDC_Final Reserve'!F92</f>
        <v>1.4444465045722313E-2</v>
      </c>
      <c r="I93">
        <v>45051040891.168892</v>
      </c>
      <c r="J93" s="26">
        <v>44400302705.742996</v>
      </c>
      <c r="K93" s="27"/>
    </row>
    <row r="94" spans="1:11" x14ac:dyDescent="0.3">
      <c r="A94" s="1">
        <v>44925</v>
      </c>
      <c r="B94" s="2">
        <v>9212857953</v>
      </c>
      <c r="C94" s="4">
        <f>C93-C93*$C$1*_xlfn.XLOOKUP('Circle Assets'!A94,'BBG Data'!A:A,'BBG Data'!V:V)</f>
        <v>28881803941.172153</v>
      </c>
      <c r="D94" s="4">
        <f>D93-D93*$D$1*_xlfn.XLOOKUP(A94,'BBG Data'!A:A,'BBG Data'!F:F)</f>
        <v>0</v>
      </c>
      <c r="E94" s="4">
        <f t="shared" si="3"/>
        <v>38094661894.17215</v>
      </c>
      <c r="F94">
        <f t="shared" si="4"/>
        <v>0.2418411791813124</v>
      </c>
      <c r="G94">
        <f t="shared" si="5"/>
        <v>0.75815882081868768</v>
      </c>
      <c r="H94" s="13">
        <f>'USDC_Final Reserve'!I93/'USDC_Final Reserve'!F93</f>
        <v>7.5919239949851867E-3</v>
      </c>
      <c r="I94">
        <v>44746683286.458565</v>
      </c>
      <c r="J94" s="26">
        <v>44406969867.920097</v>
      </c>
      <c r="K94" s="27"/>
    </row>
    <row r="95" spans="1:11" x14ac:dyDescent="0.3">
      <c r="A95" s="18">
        <v>44926</v>
      </c>
      <c r="B95" s="2">
        <v>10588439005</v>
      </c>
      <c r="C95" s="2">
        <v>34105524696.000004</v>
      </c>
      <c r="D95" s="2">
        <v>0</v>
      </c>
      <c r="E95" s="4">
        <f t="shared" si="3"/>
        <v>44693963701</v>
      </c>
      <c r="F95">
        <f t="shared" si="4"/>
        <v>0.23690982245020908</v>
      </c>
      <c r="G95">
        <f t="shared" si="5"/>
        <v>0.76309017754979103</v>
      </c>
      <c r="H95" s="13">
        <f>'USDC_Final Reserve'!I94/'USDC_Final Reserve'!F94</f>
        <v>3.1418222366539112E-3</v>
      </c>
      <c r="I95">
        <v>44663622942.824791</v>
      </c>
      <c r="J95" s="26">
        <v>44523297779.093498</v>
      </c>
      <c r="K95" s="27"/>
    </row>
    <row r="96" spans="1:11" x14ac:dyDescent="0.3">
      <c r="A96" s="1">
        <v>44927</v>
      </c>
      <c r="B96" s="2">
        <v>10588439005</v>
      </c>
      <c r="C96" s="4">
        <f>C95-C95*$C$1*_xlfn.XLOOKUP('Circle Assets'!A96,'BBG Data'!A:A,'BBG Data'!V:V)</f>
        <v>34105524696.000004</v>
      </c>
      <c r="D96" s="4">
        <f>D95-D95*$D$1*_xlfn.XLOOKUP(A96,'BBG Data'!A:A,'BBG Data'!F:F)</f>
        <v>0</v>
      </c>
      <c r="E96" s="4">
        <f t="shared" si="3"/>
        <v>44693963701</v>
      </c>
      <c r="F96">
        <f t="shared" si="4"/>
        <v>0.23690982245020908</v>
      </c>
      <c r="G96">
        <f t="shared" si="5"/>
        <v>0.76309017754979103</v>
      </c>
      <c r="H96" s="13">
        <f>'USDC_Final Reserve'!I95/'USDC_Final Reserve'!F95</f>
        <v>3.1418222366538756E-3</v>
      </c>
      <c r="I96">
        <v>44668999276.469887</v>
      </c>
      <c r="J96" s="26">
        <v>44528657221.253998</v>
      </c>
      <c r="K96" s="27"/>
    </row>
    <row r="97" spans="1:11" x14ac:dyDescent="0.3">
      <c r="A97" s="1">
        <v>44928</v>
      </c>
      <c r="B97" s="2">
        <v>10588439005</v>
      </c>
      <c r="C97" s="4">
        <f>C96-C96*$C$1*_xlfn.XLOOKUP('Circle Assets'!A97,'BBG Data'!A:A,'BBG Data'!V:V)</f>
        <v>34105524696.000004</v>
      </c>
      <c r="D97" s="4">
        <f>D96-D96*$D$1*_xlfn.XLOOKUP(A97,'BBG Data'!A:A,'BBG Data'!F:F)</f>
        <v>0</v>
      </c>
      <c r="E97" s="4">
        <f t="shared" si="3"/>
        <v>44693963701</v>
      </c>
      <c r="F97">
        <f t="shared" si="4"/>
        <v>0.23690982245020908</v>
      </c>
      <c r="G97">
        <f t="shared" si="5"/>
        <v>0.76309017754979103</v>
      </c>
      <c r="H97" s="13">
        <f>'USDC_Final Reserve'!I96/'USDC_Final Reserve'!F96</f>
        <v>3.1418222366538604E-3</v>
      </c>
      <c r="I97">
        <v>44742376466.969963</v>
      </c>
      <c r="J97" s="26">
        <v>44601803873.665298</v>
      </c>
      <c r="K97" s="27"/>
    </row>
    <row r="98" spans="1:11" x14ac:dyDescent="0.3">
      <c r="A98" s="1">
        <v>44929</v>
      </c>
      <c r="B98" s="2">
        <v>10588439005</v>
      </c>
      <c r="C98" s="4">
        <f>C97-C97*$C$1*_xlfn.XLOOKUP('Circle Assets'!A98,'BBG Data'!A:A,'BBG Data'!V:V)</f>
        <v>34156682983.043999</v>
      </c>
      <c r="D98" s="4">
        <f>D97-D97*$D$1*_xlfn.XLOOKUP(A98,'BBG Data'!A:A,'BBG Data'!F:F)</f>
        <v>0</v>
      </c>
      <c r="E98" s="4">
        <f t="shared" si="3"/>
        <v>44745121988.043999</v>
      </c>
      <c r="F98">
        <f t="shared" si="4"/>
        <v>0.23663895715446381</v>
      </c>
      <c r="G98">
        <f t="shared" si="5"/>
        <v>0.76336104284553619</v>
      </c>
      <c r="H98" s="13">
        <f>'USDC_Final Reserve'!I97/'USDC_Final Reserve'!F97</f>
        <v>4.2815566822054108E-3</v>
      </c>
      <c r="I98">
        <v>44886202014.118469</v>
      </c>
      <c r="J98" s="26">
        <v>44694019195.946098</v>
      </c>
      <c r="K98" s="27"/>
    </row>
    <row r="99" spans="1:11" x14ac:dyDescent="0.3">
      <c r="A99" s="1">
        <v>44930</v>
      </c>
      <c r="B99" s="2">
        <v>10588439005</v>
      </c>
      <c r="C99" s="4">
        <f>C98-C98*$C$1*_xlfn.XLOOKUP('Circle Assets'!A99,'BBG Data'!A:A,'BBG Data'!V:V)</f>
        <v>32952659907.891697</v>
      </c>
      <c r="D99" s="4">
        <f>D98-D98*$D$1*_xlfn.XLOOKUP(A99,'BBG Data'!A:A,'BBG Data'!F:F)</f>
        <v>0</v>
      </c>
      <c r="E99" s="4">
        <f t="shared" si="3"/>
        <v>43541098912.891693</v>
      </c>
      <c r="F99">
        <f t="shared" si="4"/>
        <v>0.24318263133834145</v>
      </c>
      <c r="G99">
        <f t="shared" si="5"/>
        <v>0.75681736866165861</v>
      </c>
      <c r="H99" s="13">
        <f>'USDC_Final Reserve'!I98/'USDC_Final Reserve'!F98</f>
        <v>-2.4423863486679732E-2</v>
      </c>
      <c r="I99">
        <v>43148276486.45472</v>
      </c>
      <c r="J99" s="26">
        <v>44202124101.045403</v>
      </c>
      <c r="K99" s="27"/>
    </row>
    <row r="100" spans="1:11" x14ac:dyDescent="0.3">
      <c r="A100" s="1">
        <v>44931</v>
      </c>
      <c r="B100" s="2">
        <v>10588439005</v>
      </c>
      <c r="C100" s="4">
        <f>C99-C99*$C$1*_xlfn.XLOOKUP('Circle Assets'!A100,'BBG Data'!A:A,'BBG Data'!V:V)</f>
        <v>32112367080.240463</v>
      </c>
      <c r="D100" s="4">
        <f>D99-D99*$D$1*_xlfn.XLOOKUP(A100,'BBG Data'!A:A,'BBG Data'!F:F)</f>
        <v>0</v>
      </c>
      <c r="E100" s="4">
        <f t="shared" si="3"/>
        <v>42700806085.240463</v>
      </c>
      <c r="F100">
        <f t="shared" si="4"/>
        <v>0.24796812931032453</v>
      </c>
      <c r="G100">
        <f t="shared" si="5"/>
        <v>0.75203187068967547</v>
      </c>
      <c r="H100" s="13">
        <f>'USDC_Final Reserve'!I99/'USDC_Final Reserve'!F99</f>
        <v>-1.6474968492960707E-2</v>
      </c>
      <c r="I100">
        <v>43420081403.130341</v>
      </c>
      <c r="J100" s="26">
        <v>44135425876.208702</v>
      </c>
      <c r="K100" s="27"/>
    </row>
    <row r="101" spans="1:11" x14ac:dyDescent="0.3">
      <c r="A101" s="1">
        <v>44932</v>
      </c>
      <c r="B101" s="2">
        <v>10588439005</v>
      </c>
      <c r="C101" s="4">
        <f>C100-C100*$C$1*_xlfn.XLOOKUP('Circle Assets'!A101,'BBG Data'!A:A,'BBG Data'!V:V)</f>
        <v>32160535630.860817</v>
      </c>
      <c r="D101" s="4">
        <f>D100-D100*$D$1*_xlfn.XLOOKUP(A101,'BBG Data'!A:A,'BBG Data'!F:F)</f>
        <v>0</v>
      </c>
      <c r="E101" s="4">
        <f t="shared" si="3"/>
        <v>42748974635.860817</v>
      </c>
      <c r="F101">
        <f t="shared" si="4"/>
        <v>0.24768872458797361</v>
      </c>
      <c r="G101">
        <f t="shared" si="5"/>
        <v>0.75231127541202636</v>
      </c>
      <c r="H101" s="13">
        <f>'USDC_Final Reserve'!I100/'USDC_Final Reserve'!F100</f>
        <v>4.2650588524070047E-3</v>
      </c>
      <c r="I101">
        <v>43950882812.299301</v>
      </c>
      <c r="J101" s="26">
        <v>43763429710.489601</v>
      </c>
      <c r="K101" s="27"/>
    </row>
    <row r="102" spans="1:11" x14ac:dyDescent="0.3">
      <c r="A102" s="1">
        <v>44933</v>
      </c>
      <c r="B102" s="2">
        <v>10588439005</v>
      </c>
      <c r="C102" s="4">
        <f>C101-C101*$C$1*_xlfn.XLOOKUP('Circle Assets'!A102,'BBG Data'!A:A,'BBG Data'!V:V)</f>
        <v>32160535630.860817</v>
      </c>
      <c r="D102" s="4">
        <f>D101-D101*$D$1*_xlfn.XLOOKUP(A102,'BBG Data'!A:A,'BBG Data'!F:F)</f>
        <v>0</v>
      </c>
      <c r="E102" s="4">
        <f t="shared" si="3"/>
        <v>42748974635.860817</v>
      </c>
      <c r="F102">
        <f t="shared" si="4"/>
        <v>0.24768872458797361</v>
      </c>
      <c r="G102">
        <f t="shared" si="5"/>
        <v>0.75231127541202636</v>
      </c>
      <c r="H102" s="13">
        <f>'USDC_Final Reserve'!I101/'USDC_Final Reserve'!F101</f>
        <v>3.1418222366539255E-3</v>
      </c>
      <c r="I102">
        <v>43850637576.114388</v>
      </c>
      <c r="J102" s="26">
        <v>43712866667.886299</v>
      </c>
      <c r="K102" s="27"/>
    </row>
    <row r="103" spans="1:11" x14ac:dyDescent="0.3">
      <c r="A103" s="1">
        <v>44934</v>
      </c>
      <c r="B103" s="2">
        <v>10588439005</v>
      </c>
      <c r="C103" s="4">
        <f>C102-C102*$C$1*_xlfn.XLOOKUP('Circle Assets'!A103,'BBG Data'!A:A,'BBG Data'!V:V)</f>
        <v>32160535630.860817</v>
      </c>
      <c r="D103" s="4">
        <f>D102-D102*$D$1*_xlfn.XLOOKUP(A103,'BBG Data'!A:A,'BBG Data'!F:F)</f>
        <v>0</v>
      </c>
      <c r="E103" s="4">
        <f t="shared" si="3"/>
        <v>42748974635.860817</v>
      </c>
      <c r="F103">
        <f t="shared" si="4"/>
        <v>0.24768872458797361</v>
      </c>
      <c r="G103">
        <f t="shared" si="5"/>
        <v>0.75231127541202636</v>
      </c>
      <c r="H103" s="13">
        <f>'USDC_Final Reserve'!I102/'USDC_Final Reserve'!F102</f>
        <v>3.1418222366538062E-3</v>
      </c>
      <c r="I103">
        <v>43953508373.9095</v>
      </c>
      <c r="J103" s="26">
        <v>43815414263.921402</v>
      </c>
      <c r="K103" s="27"/>
    </row>
    <row r="104" spans="1:11" x14ac:dyDescent="0.3">
      <c r="A104" s="1">
        <v>44935</v>
      </c>
      <c r="B104" s="2">
        <v>10588439005</v>
      </c>
      <c r="C104" s="4">
        <f>C103-C103*$C$1*_xlfn.XLOOKUP('Circle Assets'!A104,'BBG Data'!A:A,'BBG Data'!V:V)</f>
        <v>32128375095.229961</v>
      </c>
      <c r="D104" s="4">
        <f>D103-D103*$D$1*_xlfn.XLOOKUP(A104,'BBG Data'!A:A,'BBG Data'!F:F)</f>
        <v>0</v>
      </c>
      <c r="E104" s="4">
        <f t="shared" si="3"/>
        <v>42716814100.229965</v>
      </c>
      <c r="F104">
        <f t="shared" si="4"/>
        <v>0.24787520389876166</v>
      </c>
      <c r="G104">
        <f t="shared" si="5"/>
        <v>0.75212479610123828</v>
      </c>
      <c r="H104" s="13">
        <f>'USDC_Final Reserve'!I103/'USDC_Final Reserve'!F103</f>
        <v>2.3913099706960135E-3</v>
      </c>
      <c r="I104">
        <v>44079364458.524513</v>
      </c>
      <c r="J104" s="26">
        <v>43973957034.7929</v>
      </c>
      <c r="K104" s="27"/>
    </row>
    <row r="105" spans="1:11" x14ac:dyDescent="0.3">
      <c r="A105" s="1">
        <v>44936</v>
      </c>
      <c r="B105" s="2">
        <v>10588439005</v>
      </c>
      <c r="C105" s="4">
        <f>C104-C104*$C$1*_xlfn.XLOOKUP('Circle Assets'!A105,'BBG Data'!A:A,'BBG Data'!V:V)</f>
        <v>32104278813.908539</v>
      </c>
      <c r="D105" s="4">
        <f>D104-D104*$D$1*_xlfn.XLOOKUP(A105,'BBG Data'!A:A,'BBG Data'!F:F)</f>
        <v>0</v>
      </c>
      <c r="E105" s="4">
        <f t="shared" si="3"/>
        <v>42692717818.908539</v>
      </c>
      <c r="F105">
        <f t="shared" si="4"/>
        <v>0.24801510763295553</v>
      </c>
      <c r="G105">
        <f t="shared" si="5"/>
        <v>0.75198489236704447</v>
      </c>
      <c r="H105" s="13">
        <f>'USDC_Final Reserve'!I104/'USDC_Final Reserve'!F104</f>
        <v>2.5791835404987097E-3</v>
      </c>
      <c r="I105">
        <v>44126458480.441254</v>
      </c>
      <c r="J105" s="26">
        <v>44012648245.028</v>
      </c>
      <c r="K105" s="27"/>
    </row>
    <row r="106" spans="1:11" x14ac:dyDescent="0.3">
      <c r="A106" s="1">
        <v>44937</v>
      </c>
      <c r="B106" s="2">
        <v>10588439005</v>
      </c>
      <c r="C106" s="4">
        <f>C105-C105*$C$1*_xlfn.XLOOKUP('Circle Assets'!A106,'BBG Data'!A:A,'BBG Data'!V:V)</f>
        <v>31646792840.810345</v>
      </c>
      <c r="D106" s="4">
        <f>D105-D105*$D$1*_xlfn.XLOOKUP(A106,'BBG Data'!A:A,'BBG Data'!F:F)</f>
        <v>0</v>
      </c>
      <c r="E106" s="4">
        <f t="shared" si="3"/>
        <v>42235231845.810349</v>
      </c>
      <c r="F106">
        <f t="shared" si="4"/>
        <v>0.25070157170334917</v>
      </c>
      <c r="G106">
        <f t="shared" si="5"/>
        <v>0.74929842829665072</v>
      </c>
      <c r="H106" s="13">
        <f>'USDC_Final Reserve'!I105/'USDC_Final Reserve'!F105</f>
        <v>-7.656002554739842E-3</v>
      </c>
      <c r="I106">
        <v>43353200036.272354</v>
      </c>
      <c r="J106" s="26">
        <v>43685112246.506203</v>
      </c>
      <c r="K106" s="27"/>
    </row>
    <row r="107" spans="1:11" x14ac:dyDescent="0.3">
      <c r="A107" s="1">
        <v>44938</v>
      </c>
      <c r="B107" s="2">
        <v>10588439005</v>
      </c>
      <c r="C107" s="4">
        <f>C106-C106*$C$1*_xlfn.XLOOKUP('Circle Assets'!A107,'BBG Data'!A:A,'BBG Data'!V:V)</f>
        <v>32271816999.416348</v>
      </c>
      <c r="D107" s="4">
        <f>D106-D106*$D$1*_xlfn.XLOOKUP(A107,'BBG Data'!A:A,'BBG Data'!F:F)</f>
        <v>0</v>
      </c>
      <c r="E107" s="4">
        <f t="shared" si="3"/>
        <v>42860256004.416351</v>
      </c>
      <c r="F107">
        <f t="shared" si="4"/>
        <v>0.2470456313632135</v>
      </c>
      <c r="G107">
        <f t="shared" si="5"/>
        <v>0.75295436863678644</v>
      </c>
      <c r="H107" s="13">
        <f>'USDC_Final Reserve'!I106/'USDC_Final Reserve'!F106</f>
        <v>1.7678843288087661E-2</v>
      </c>
      <c r="I107">
        <v>44720285321.560127</v>
      </c>
      <c r="J107" s="26">
        <v>43929682405.561699</v>
      </c>
      <c r="K107" s="27"/>
    </row>
    <row r="108" spans="1:11" x14ac:dyDescent="0.3">
      <c r="A108" s="1">
        <v>44939</v>
      </c>
      <c r="B108" s="2">
        <v>10588439005</v>
      </c>
      <c r="C108" s="4">
        <f>C107-C107*$C$1*_xlfn.XLOOKUP('Circle Assets'!A108,'BBG Data'!A:A,'BBG Data'!V:V)</f>
        <v>32207273365.417515</v>
      </c>
      <c r="D108" s="4">
        <f>D107-D107*$D$1*_xlfn.XLOOKUP(A108,'BBG Data'!A:A,'BBG Data'!F:F)</f>
        <v>0</v>
      </c>
      <c r="E108" s="4">
        <f t="shared" si="3"/>
        <v>42795712370.417511</v>
      </c>
      <c r="F108">
        <f t="shared" si="4"/>
        <v>0.24741822062341101</v>
      </c>
      <c r="G108">
        <f t="shared" si="5"/>
        <v>0.7525817793765891</v>
      </c>
      <c r="H108" s="13">
        <f>'USDC_Final Reserve'!I107/'USDC_Final Reserve'!F107</f>
        <v>1.6383807512685444E-3</v>
      </c>
      <c r="I108">
        <v>44005283429.133812</v>
      </c>
      <c r="J108" s="26">
        <v>43933186019.809402</v>
      </c>
      <c r="K108" s="27"/>
    </row>
    <row r="109" spans="1:11" x14ac:dyDescent="0.3">
      <c r="A109" s="1">
        <v>44940</v>
      </c>
      <c r="B109" s="2">
        <v>10588439005</v>
      </c>
      <c r="C109" s="4">
        <f>C108-C108*$C$1*_xlfn.XLOOKUP('Circle Assets'!A109,'BBG Data'!A:A,'BBG Data'!V:V)</f>
        <v>32207273365.417515</v>
      </c>
      <c r="D109" s="4">
        <f>D108-D108*$D$1*_xlfn.XLOOKUP(A109,'BBG Data'!A:A,'BBG Data'!F:F)</f>
        <v>0</v>
      </c>
      <c r="E109" s="4">
        <f t="shared" si="3"/>
        <v>42795712370.417511</v>
      </c>
      <c r="F109">
        <f t="shared" si="4"/>
        <v>0.24741822062341101</v>
      </c>
      <c r="G109">
        <f t="shared" si="5"/>
        <v>0.7525817793765891</v>
      </c>
      <c r="H109" s="13">
        <f>'USDC_Final Reserve'!I108/'USDC_Final Reserve'!F108</f>
        <v>3.1418222366538669E-3</v>
      </c>
      <c r="I109">
        <v>43599574264.25177</v>
      </c>
      <c r="J109" s="26">
        <v>43462592152.319702</v>
      </c>
      <c r="K109" s="27"/>
    </row>
    <row r="110" spans="1:11" x14ac:dyDescent="0.3">
      <c r="A110" s="1">
        <v>44941</v>
      </c>
      <c r="B110" s="2">
        <v>10588439005</v>
      </c>
      <c r="C110" s="4">
        <f>C109-C109*$C$1*_xlfn.XLOOKUP('Circle Assets'!A110,'BBG Data'!A:A,'BBG Data'!V:V)</f>
        <v>32207273365.417515</v>
      </c>
      <c r="D110" s="4">
        <f>D109-D109*$D$1*_xlfn.XLOOKUP(A110,'BBG Data'!A:A,'BBG Data'!F:F)</f>
        <v>0</v>
      </c>
      <c r="E110" s="4">
        <f t="shared" si="3"/>
        <v>42795712370.417511</v>
      </c>
      <c r="F110">
        <f t="shared" si="4"/>
        <v>0.24741822062341101</v>
      </c>
      <c r="G110">
        <f t="shared" si="5"/>
        <v>0.7525817793765891</v>
      </c>
      <c r="H110" s="13">
        <f>'USDC_Final Reserve'!I109/'USDC_Final Reserve'!F109</f>
        <v>3.1418222366538236E-3</v>
      </c>
      <c r="I110">
        <v>43815926806.321899</v>
      </c>
      <c r="J110" s="26">
        <v>43678264953.162201</v>
      </c>
      <c r="K110" s="27"/>
    </row>
    <row r="111" spans="1:11" x14ac:dyDescent="0.3">
      <c r="A111" s="1">
        <v>44942</v>
      </c>
      <c r="B111" s="2">
        <v>10588439005</v>
      </c>
      <c r="C111" s="4">
        <f>C110-C110*$C$1*_xlfn.XLOOKUP('Circle Assets'!A111,'BBG Data'!A:A,'BBG Data'!V:V)</f>
        <v>32207273365.417515</v>
      </c>
      <c r="D111" s="4">
        <f>D110-D110*$D$1*_xlfn.XLOOKUP(A111,'BBG Data'!A:A,'BBG Data'!F:F)</f>
        <v>0</v>
      </c>
      <c r="E111" s="4">
        <f t="shared" si="3"/>
        <v>42795712370.417511</v>
      </c>
      <c r="F111">
        <f t="shared" si="4"/>
        <v>0.24741822062341101</v>
      </c>
      <c r="G111">
        <f t="shared" si="5"/>
        <v>0.7525817793765891</v>
      </c>
      <c r="H111" s="13">
        <f>'USDC_Final Reserve'!I110/'USDC_Final Reserve'!F110</f>
        <v>3.1418222366538288E-3</v>
      </c>
      <c r="I111">
        <v>43971163082.227875</v>
      </c>
      <c r="J111" s="26">
        <v>43833013504.284599</v>
      </c>
      <c r="K111" s="27"/>
    </row>
    <row r="112" spans="1:11" x14ac:dyDescent="0.3">
      <c r="A112" s="1">
        <v>44943</v>
      </c>
      <c r="B112" s="2">
        <v>10588439005</v>
      </c>
      <c r="C112" s="4">
        <f>C111-C111*$C$1*_xlfn.XLOOKUP('Circle Assets'!A112,'BBG Data'!A:A,'BBG Data'!V:V)</f>
        <v>32223377002.100224</v>
      </c>
      <c r="D112" s="4">
        <f>D111-D111*$D$1*_xlfn.XLOOKUP(A112,'BBG Data'!A:A,'BBG Data'!F:F)</f>
        <v>0</v>
      </c>
      <c r="E112" s="4">
        <f t="shared" si="3"/>
        <v>42811816007.10022</v>
      </c>
      <c r="F112">
        <f t="shared" si="4"/>
        <v>0.24732515442101163</v>
      </c>
      <c r="G112">
        <f t="shared" si="5"/>
        <v>0.75267484557898845</v>
      </c>
      <c r="H112" s="13">
        <f>'USDC_Final Reserve'!I111/'USDC_Final Reserve'!F111</f>
        <v>3.5167897903831064E-3</v>
      </c>
      <c r="I112">
        <v>43985493286.376289</v>
      </c>
      <c r="J112" s="26">
        <v>43830805552.661797</v>
      </c>
      <c r="K112" s="27"/>
    </row>
    <row r="113" spans="1:11" x14ac:dyDescent="0.3">
      <c r="A113" s="1">
        <v>44944</v>
      </c>
      <c r="B113" s="2">
        <v>10588439005</v>
      </c>
      <c r="C113" s="4">
        <f>C112-C112*$C$1*_xlfn.XLOOKUP('Circle Assets'!A113,'BBG Data'!A:A,'BBG Data'!V:V)</f>
        <v>31683635437.315044</v>
      </c>
      <c r="D113" s="4">
        <f>D112-D112*$D$1*_xlfn.XLOOKUP(A113,'BBG Data'!A:A,'BBG Data'!F:F)</f>
        <v>0</v>
      </c>
      <c r="E113" s="4">
        <f t="shared" si="3"/>
        <v>42272074442.315048</v>
      </c>
      <c r="F113">
        <f t="shared" si="4"/>
        <v>0.25048307055403923</v>
      </c>
      <c r="G113">
        <f t="shared" si="5"/>
        <v>0.7495169294459606</v>
      </c>
      <c r="H113" s="13">
        <f>'USDC_Final Reserve'!I112/'USDC_Final Reserve'!F112</f>
        <v>-9.5863393175916137E-3</v>
      </c>
      <c r="I113">
        <v>43128229755.502106</v>
      </c>
      <c r="J113" s="26">
        <v>43541671600.1054</v>
      </c>
      <c r="K113" s="27"/>
    </row>
    <row r="114" spans="1:11" x14ac:dyDescent="0.3">
      <c r="A114" s="1">
        <v>44945</v>
      </c>
      <c r="B114" s="2">
        <v>10588439005</v>
      </c>
      <c r="C114" s="4">
        <f>C113-C113*$C$1*_xlfn.XLOOKUP('Circle Assets'!A114,'BBG Data'!A:A,'BBG Data'!V:V)</f>
        <v>31778686343.626991</v>
      </c>
      <c r="D114" s="4">
        <f>D113-D113*$D$1*_xlfn.XLOOKUP(A114,'BBG Data'!A:A,'BBG Data'!F:F)</f>
        <v>0</v>
      </c>
      <c r="E114" s="4">
        <f t="shared" si="3"/>
        <v>42367125348.626991</v>
      </c>
      <c r="F114">
        <f t="shared" si="4"/>
        <v>0.24992111024457656</v>
      </c>
      <c r="G114">
        <f t="shared" si="5"/>
        <v>0.75007888975542347</v>
      </c>
      <c r="H114" s="13">
        <f>'USDC_Final Reserve'!I113/'USDC_Final Reserve'!F113</f>
        <v>5.37827968995498E-3</v>
      </c>
      <c r="I114">
        <v>43340867670.889374</v>
      </c>
      <c r="J114" s="26">
        <v>43107768362.550003</v>
      </c>
      <c r="K114" s="27"/>
    </row>
    <row r="115" spans="1:11" x14ac:dyDescent="0.3">
      <c r="A115" s="1">
        <v>44946</v>
      </c>
      <c r="B115" s="2">
        <v>10588439005</v>
      </c>
      <c r="C115" s="4">
        <f>C114-C114*$C$1*_xlfn.XLOOKUP('Circle Assets'!A115,'BBG Data'!A:A,'BBG Data'!V:V)</f>
        <v>31770741672.04108</v>
      </c>
      <c r="D115" s="4">
        <f>D114-D114*$D$1*_xlfn.XLOOKUP(A115,'BBG Data'!A:A,'BBG Data'!F:F)</f>
        <v>0</v>
      </c>
      <c r="E115" s="4">
        <f t="shared" si="3"/>
        <v>42359180677.041077</v>
      </c>
      <c r="F115">
        <f t="shared" si="4"/>
        <v>0.24996798417158705</v>
      </c>
      <c r="G115">
        <f t="shared" si="5"/>
        <v>0.75003201582841306</v>
      </c>
      <c r="H115" s="13">
        <f>'USDC_Final Reserve'!I114/'USDC_Final Reserve'!F114</f>
        <v>2.954856608105948E-3</v>
      </c>
      <c r="I115">
        <v>43234999835.979805</v>
      </c>
      <c r="J115" s="26">
        <v>43107246611.013</v>
      </c>
      <c r="K115" s="27"/>
    </row>
    <row r="116" spans="1:11" x14ac:dyDescent="0.3">
      <c r="A116" s="1">
        <v>44947</v>
      </c>
      <c r="B116" s="2">
        <v>10588439005</v>
      </c>
      <c r="C116" s="4">
        <f>C115-C115*$C$1*_xlfn.XLOOKUP('Circle Assets'!A116,'BBG Data'!A:A,'BBG Data'!V:V)</f>
        <v>31770741672.04108</v>
      </c>
      <c r="D116" s="4">
        <f>D115-D115*$D$1*_xlfn.XLOOKUP(A116,'BBG Data'!A:A,'BBG Data'!F:F)</f>
        <v>0</v>
      </c>
      <c r="E116" s="4">
        <f t="shared" si="3"/>
        <v>42359180677.041077</v>
      </c>
      <c r="F116">
        <f t="shared" si="4"/>
        <v>0.24996798417158705</v>
      </c>
      <c r="G116">
        <f t="shared" si="5"/>
        <v>0.75003201582841306</v>
      </c>
      <c r="H116" s="13">
        <f>'USDC_Final Reserve'!I115/'USDC_Final Reserve'!F115</f>
        <v>3.1418222366538752E-3</v>
      </c>
      <c r="I116">
        <v>43345869248.809502</v>
      </c>
      <c r="J116" s="26">
        <v>43209684232.936501</v>
      </c>
      <c r="K116" s="27"/>
    </row>
    <row r="117" spans="1:11" x14ac:dyDescent="0.3">
      <c r="A117" s="1">
        <v>44948</v>
      </c>
      <c r="B117" s="2">
        <v>10588439005</v>
      </c>
      <c r="C117" s="4">
        <f>C116-C116*$C$1*_xlfn.XLOOKUP('Circle Assets'!A117,'BBG Data'!A:A,'BBG Data'!V:V)</f>
        <v>31770741672.04108</v>
      </c>
      <c r="D117" s="4">
        <f>D116-D116*$D$1*_xlfn.XLOOKUP(A117,'BBG Data'!A:A,'BBG Data'!F:F)</f>
        <v>0</v>
      </c>
      <c r="E117" s="4">
        <f t="shared" si="3"/>
        <v>42359180677.041077</v>
      </c>
      <c r="F117">
        <f t="shared" si="4"/>
        <v>0.24996798417158705</v>
      </c>
      <c r="G117">
        <f t="shared" si="5"/>
        <v>0.75003201582841306</v>
      </c>
      <c r="H117" s="13">
        <f>'USDC_Final Reserve'!I116/'USDC_Final Reserve'!F116</f>
        <v>3.1418222366538821E-3</v>
      </c>
      <c r="I117">
        <v>43463920535.67083</v>
      </c>
      <c r="J117" s="26">
        <v>43327364623.639702</v>
      </c>
      <c r="K117" s="27"/>
    </row>
    <row r="118" spans="1:11" x14ac:dyDescent="0.3">
      <c r="A118" s="1">
        <v>44949</v>
      </c>
      <c r="B118" s="2">
        <v>10588439005</v>
      </c>
      <c r="C118" s="4">
        <f>C117-C117*$C$1*_xlfn.XLOOKUP('Circle Assets'!A118,'BBG Data'!A:A,'BBG Data'!V:V)</f>
        <v>31715142874.115009</v>
      </c>
      <c r="D118" s="4">
        <f>D117-D117*$D$1*_xlfn.XLOOKUP(A118,'BBG Data'!A:A,'BBG Data'!F:F)</f>
        <v>0</v>
      </c>
      <c r="E118" s="4">
        <f t="shared" si="3"/>
        <v>42303581879.115005</v>
      </c>
      <c r="F118">
        <f t="shared" si="4"/>
        <v>0.25029651236760736</v>
      </c>
      <c r="G118">
        <f t="shared" si="5"/>
        <v>0.7497034876323927</v>
      </c>
      <c r="H118" s="13">
        <f>'USDC_Final Reserve'!I117/'USDC_Final Reserve'!F117</f>
        <v>1.8316703789506724E-3</v>
      </c>
      <c r="I118">
        <v>43592885350.422157</v>
      </c>
      <c r="J118" s="26">
        <v>43513037553.592796</v>
      </c>
      <c r="K118" s="27"/>
    </row>
    <row r="119" spans="1:11" x14ac:dyDescent="0.3">
      <c r="A119" s="1">
        <v>44950</v>
      </c>
      <c r="B119" s="2">
        <v>10588439005</v>
      </c>
      <c r="C119" s="4">
        <f>C118-C118*$C$1*_xlfn.XLOOKUP('Circle Assets'!A119,'BBG Data'!A:A,'BBG Data'!V:V)</f>
        <v>31548638374.025906</v>
      </c>
      <c r="D119" s="4">
        <f>D118-D118*$D$1*_xlfn.XLOOKUP(A119,'BBG Data'!A:A,'BBG Data'!F:F)</f>
        <v>0</v>
      </c>
      <c r="E119" s="4">
        <f t="shared" si="3"/>
        <v>42137077379.025909</v>
      </c>
      <c r="F119">
        <f t="shared" si="4"/>
        <v>0.25128555807884495</v>
      </c>
      <c r="G119">
        <f t="shared" si="5"/>
        <v>0.74871444192115488</v>
      </c>
      <c r="H119" s="13">
        <f>'USDC_Final Reserve'!I118/'USDC_Final Reserve'!F118</f>
        <v>-7.972590398000757E-4</v>
      </c>
      <c r="I119">
        <v>43396255580.771355</v>
      </c>
      <c r="J119" s="26">
        <v>43430853637.826599</v>
      </c>
      <c r="K119" s="27"/>
    </row>
    <row r="120" spans="1:11" x14ac:dyDescent="0.3">
      <c r="A120" s="1">
        <v>44951</v>
      </c>
      <c r="B120" s="2">
        <v>10588439005</v>
      </c>
      <c r="C120" s="4">
        <f>C119-C119*$C$1*_xlfn.XLOOKUP('Circle Assets'!A120,'BBG Data'!A:A,'BBG Data'!V:V)</f>
        <v>31611735650.773956</v>
      </c>
      <c r="D120" s="4">
        <f>D119-D119*$D$1*_xlfn.XLOOKUP(A120,'BBG Data'!A:A,'BBG Data'!F:F)</f>
        <v>0</v>
      </c>
      <c r="E120" s="4">
        <f t="shared" si="3"/>
        <v>42200174655.773956</v>
      </c>
      <c r="F120">
        <f t="shared" si="4"/>
        <v>0.25090983843952547</v>
      </c>
      <c r="G120">
        <f t="shared" si="5"/>
        <v>0.74909016156047459</v>
      </c>
      <c r="H120" s="13">
        <f>'USDC_Final Reserve'!I119/'USDC_Final Reserve'!F119</f>
        <v>4.632314558876637E-3</v>
      </c>
      <c r="I120">
        <v>43922875667.577049</v>
      </c>
      <c r="J120" s="26">
        <v>43719411091.154404</v>
      </c>
      <c r="K120" s="27"/>
    </row>
    <row r="121" spans="1:11" x14ac:dyDescent="0.3">
      <c r="A121" s="1">
        <v>44952</v>
      </c>
      <c r="B121" s="2">
        <v>10588439005</v>
      </c>
      <c r="C121" s="4">
        <f>C120-C120*$C$1*_xlfn.XLOOKUP('Circle Assets'!A121,'BBG Data'!A:A,'BBG Data'!V:V)</f>
        <v>31619638584.686646</v>
      </c>
      <c r="D121" s="4">
        <f>D120-D120*$D$1*_xlfn.XLOOKUP(A121,'BBG Data'!A:A,'BBG Data'!F:F)</f>
        <v>0</v>
      </c>
      <c r="E121" s="4">
        <f t="shared" si="3"/>
        <v>42208077589.686646</v>
      </c>
      <c r="F121">
        <f t="shared" si="4"/>
        <v>0.25086285871468444</v>
      </c>
      <c r="G121">
        <f t="shared" si="5"/>
        <v>0.7491371412853155</v>
      </c>
      <c r="H121" s="13">
        <f>'USDC_Final Reserve'!I120/'USDC_Final Reserve'!F120</f>
        <v>3.3284714457406067E-3</v>
      </c>
      <c r="I121">
        <v>43691017319.405701</v>
      </c>
      <c r="J121" s="26">
        <v>43545593015.822701</v>
      </c>
      <c r="K121" s="27"/>
    </row>
    <row r="122" spans="1:11" x14ac:dyDescent="0.3">
      <c r="A122" s="1">
        <v>44953</v>
      </c>
      <c r="B122" s="2">
        <v>10588439005</v>
      </c>
      <c r="C122" s="4">
        <f>C121-C121*$C$1*_xlfn.XLOOKUP('Circle Assets'!A122,'BBG Data'!A:A,'BBG Data'!V:V)</f>
        <v>31619638584.686646</v>
      </c>
      <c r="D122" s="4">
        <f>D121-D121*$D$1*_xlfn.XLOOKUP(A122,'BBG Data'!A:A,'BBG Data'!F:F)</f>
        <v>0</v>
      </c>
      <c r="E122" s="4">
        <f t="shared" si="3"/>
        <v>42208077589.686646</v>
      </c>
      <c r="F122">
        <f t="shared" si="4"/>
        <v>0.25086285871468444</v>
      </c>
      <c r="G122">
        <f t="shared" si="5"/>
        <v>0.7491371412853155</v>
      </c>
      <c r="H122" s="13">
        <f>'USDC_Final Reserve'!I121/'USDC_Final Reserve'!F121</f>
        <v>3.1418222366538747E-3</v>
      </c>
      <c r="I122">
        <v>43462830256.729103</v>
      </c>
      <c r="J122" s="26">
        <v>43326277770.160599</v>
      </c>
      <c r="K122" s="27"/>
    </row>
    <row r="123" spans="1:11" x14ac:dyDescent="0.3">
      <c r="A123" s="1">
        <v>44954</v>
      </c>
      <c r="B123" s="2">
        <v>10588439005</v>
      </c>
      <c r="C123" s="4">
        <f>C122-C122*$C$1*_xlfn.XLOOKUP('Circle Assets'!A123,'BBG Data'!A:A,'BBG Data'!V:V)</f>
        <v>31619638584.686646</v>
      </c>
      <c r="D123" s="4">
        <f>D122-D122*$D$1*_xlfn.XLOOKUP(A123,'BBG Data'!A:A,'BBG Data'!F:F)</f>
        <v>0</v>
      </c>
      <c r="E123" s="4">
        <f t="shared" si="3"/>
        <v>42208077589.686646</v>
      </c>
      <c r="F123">
        <f t="shared" si="4"/>
        <v>0.25086285871468444</v>
      </c>
      <c r="G123">
        <f t="shared" si="5"/>
        <v>0.7491371412853155</v>
      </c>
      <c r="H123" s="13">
        <f>'USDC_Final Reserve'!I122/'USDC_Final Reserve'!F122</f>
        <v>3.1418222366538478E-3</v>
      </c>
      <c r="I123">
        <v>43215892927.791786</v>
      </c>
      <c r="J123" s="26">
        <v>43080116274.414398</v>
      </c>
      <c r="K123" s="27"/>
    </row>
    <row r="124" spans="1:11" x14ac:dyDescent="0.3">
      <c r="A124" s="1">
        <v>44955</v>
      </c>
      <c r="B124" s="2">
        <v>10588439005</v>
      </c>
      <c r="C124" s="4">
        <f>C123-C123*$C$1*_xlfn.XLOOKUP('Circle Assets'!A124,'BBG Data'!A:A,'BBG Data'!V:V)</f>
        <v>31619638584.686646</v>
      </c>
      <c r="D124" s="4">
        <f>D123-D123*$D$1*_xlfn.XLOOKUP(A124,'BBG Data'!A:A,'BBG Data'!F:F)</f>
        <v>0</v>
      </c>
      <c r="E124" s="4">
        <f t="shared" si="3"/>
        <v>42208077589.686646</v>
      </c>
      <c r="F124">
        <f t="shared" si="4"/>
        <v>0.25086285871468444</v>
      </c>
      <c r="G124">
        <f t="shared" si="5"/>
        <v>0.7491371412853155</v>
      </c>
      <c r="H124" s="13">
        <f>'USDC_Final Reserve'!I123/'USDC_Final Reserve'!F123</f>
        <v>3.1418222366537993E-3</v>
      </c>
      <c r="I124">
        <v>43303531981.637856</v>
      </c>
      <c r="J124" s="26">
        <v>43167479981.932297</v>
      </c>
      <c r="K124" s="27"/>
    </row>
    <row r="125" spans="1:11" x14ac:dyDescent="0.3">
      <c r="A125" s="1">
        <v>44956</v>
      </c>
      <c r="B125" s="2">
        <v>10588439005</v>
      </c>
      <c r="C125" s="4">
        <f>C124-C124*$C$1*_xlfn.XLOOKUP('Circle Assets'!A125,'BBG Data'!A:A,'BBG Data'!V:V)</f>
        <v>31730307319.733051</v>
      </c>
      <c r="D125" s="4">
        <f>D124-D124*$D$1*_xlfn.XLOOKUP(A125,'BBG Data'!A:A,'BBG Data'!F:F)</f>
        <v>0</v>
      </c>
      <c r="E125" s="4">
        <f t="shared" si="3"/>
        <v>42318746324.733047</v>
      </c>
      <c r="F125">
        <f t="shared" si="4"/>
        <v>0.25020682143439638</v>
      </c>
      <c r="G125">
        <f t="shared" si="5"/>
        <v>0.74979317856560368</v>
      </c>
      <c r="H125" s="13">
        <f>'USDC_Final Reserve'!I124/'USDC_Final Reserve'!F124</f>
        <v>5.7487291782534261E-3</v>
      </c>
      <c r="I125">
        <v>43362361205.844902</v>
      </c>
      <c r="J125" s="26">
        <v>43113082734.742897</v>
      </c>
      <c r="K125" s="27"/>
    </row>
    <row r="126" spans="1:11" x14ac:dyDescent="0.3">
      <c r="A126" s="1">
        <v>44957</v>
      </c>
      <c r="B126" s="2">
        <v>10588439005</v>
      </c>
      <c r="C126" s="4">
        <f>C125-C125*$C$1*_xlfn.XLOOKUP('Circle Assets'!A126,'BBG Data'!A:A,'BBG Data'!V:V)</f>
        <v>31666846705.093586</v>
      </c>
      <c r="D126" s="4">
        <f>D125-D125*$D$1*_xlfn.XLOOKUP(A126,'BBG Data'!A:A,'BBG Data'!F:F)</f>
        <v>0</v>
      </c>
      <c r="E126" s="4">
        <f t="shared" si="3"/>
        <v>42255285710.093582</v>
      </c>
      <c r="F126">
        <f t="shared" si="4"/>
        <v>0.25058259167019958</v>
      </c>
      <c r="G126">
        <f t="shared" si="5"/>
        <v>0.74941740832980053</v>
      </c>
      <c r="H126" s="13">
        <f>'USDC_Final Reserve'!I125/'USDC_Final Reserve'!F125</f>
        <v>1.6447022525821137E-3</v>
      </c>
      <c r="I126">
        <v>42801727015.761024</v>
      </c>
      <c r="J126" s="26">
        <v>42731330918.923798</v>
      </c>
      <c r="K126" s="27"/>
    </row>
    <row r="127" spans="1:11" x14ac:dyDescent="0.3">
      <c r="A127" s="1">
        <v>44958</v>
      </c>
      <c r="B127" s="2">
        <v>10588439005</v>
      </c>
      <c r="C127" s="4">
        <f>C126-C126*$C$1*_xlfn.XLOOKUP('Circle Assets'!A127,'BBG Data'!A:A,'BBG Data'!V:V)</f>
        <v>31785597380.237686</v>
      </c>
      <c r="D127" s="4">
        <f>D126-D126*$D$1*_xlfn.XLOOKUP(A127,'BBG Data'!A:A,'BBG Data'!F:F)</f>
        <v>0</v>
      </c>
      <c r="E127" s="4">
        <f t="shared" si="3"/>
        <v>42374036385.237686</v>
      </c>
      <c r="F127">
        <f t="shared" si="4"/>
        <v>0.24988034910662446</v>
      </c>
      <c r="G127">
        <f t="shared" si="5"/>
        <v>0.75011965089337551</v>
      </c>
      <c r="H127" s="13">
        <f>'USDC_Final Reserve'!I126/'USDC_Final Reserve'!F126</f>
        <v>5.9354570123477833E-3</v>
      </c>
      <c r="I127">
        <v>42697116236.926598</v>
      </c>
      <c r="J127" s="26">
        <v>42443689338.951103</v>
      </c>
      <c r="K127" s="27"/>
    </row>
    <row r="128" spans="1:11" x14ac:dyDescent="0.3">
      <c r="A128" s="1">
        <v>44959</v>
      </c>
      <c r="B128" s="2">
        <v>10588439005</v>
      </c>
      <c r="C128" s="4">
        <f>C127-C127*$C$1*_xlfn.XLOOKUP('Circle Assets'!A128,'BBG Data'!A:A,'BBG Data'!V:V)</f>
        <v>31968364565.174057</v>
      </c>
      <c r="D128" s="4">
        <f>D127-D127*$D$1*_xlfn.XLOOKUP(A128,'BBG Data'!A:A,'BBG Data'!F:F)</f>
        <v>0</v>
      </c>
      <c r="E128" s="4">
        <f t="shared" si="3"/>
        <v>42556803570.174057</v>
      </c>
      <c r="F128">
        <f t="shared" si="4"/>
        <v>0.24880719689250602</v>
      </c>
      <c r="G128">
        <f t="shared" si="5"/>
        <v>0.75119280310749392</v>
      </c>
      <c r="H128" s="13">
        <f>'USDC_Final Reserve'!I127/'USDC_Final Reserve'!F127</f>
        <v>7.422993463016816E-3</v>
      </c>
      <c r="I128">
        <v>42656443998.019646</v>
      </c>
      <c r="J128" s="26">
        <v>42339805493.066803</v>
      </c>
      <c r="K128" s="27"/>
    </row>
    <row r="129" spans="1:11" x14ac:dyDescent="0.3">
      <c r="A129" s="1">
        <v>44960</v>
      </c>
      <c r="B129" s="2">
        <v>10588439005</v>
      </c>
      <c r="C129" s="4">
        <f>C128-C128*$C$1*_xlfn.XLOOKUP('Circle Assets'!A129,'BBG Data'!A:A,'BBG Data'!V:V)</f>
        <v>31760570195.500427</v>
      </c>
      <c r="D129" s="4">
        <f>D128-D128*$D$1*_xlfn.XLOOKUP(A129,'BBG Data'!A:A,'BBG Data'!F:F)</f>
        <v>0</v>
      </c>
      <c r="E129" s="4">
        <f t="shared" si="3"/>
        <v>42349009200.500427</v>
      </c>
      <c r="F129">
        <f t="shared" si="4"/>
        <v>0.25002802202217472</v>
      </c>
      <c r="G129">
        <f t="shared" si="5"/>
        <v>0.74997197797782533</v>
      </c>
      <c r="H129" s="13">
        <f>'USDC_Final Reserve'!I128/'USDC_Final Reserve'!F128</f>
        <v>-1.7494732295903401E-3</v>
      </c>
      <c r="I129">
        <v>42465957118.114029</v>
      </c>
      <c r="J129" s="26">
        <v>42540250173.261101</v>
      </c>
      <c r="K129" s="27"/>
    </row>
    <row r="130" spans="1:11" x14ac:dyDescent="0.3">
      <c r="A130" s="1">
        <v>44961</v>
      </c>
      <c r="B130" s="2">
        <v>10588439005</v>
      </c>
      <c r="C130" s="4">
        <f>C129-C129*$C$1*_xlfn.XLOOKUP('Circle Assets'!A130,'BBG Data'!A:A,'BBG Data'!V:V)</f>
        <v>31760570195.500427</v>
      </c>
      <c r="D130" s="4">
        <f>D129-D129*$D$1*_xlfn.XLOOKUP(A130,'BBG Data'!A:A,'BBG Data'!F:F)</f>
        <v>0</v>
      </c>
      <c r="E130" s="4">
        <f t="shared" si="3"/>
        <v>42349009200.500427</v>
      </c>
      <c r="F130">
        <f t="shared" si="4"/>
        <v>0.25002802202217472</v>
      </c>
      <c r="G130">
        <f t="shared" si="5"/>
        <v>0.74997197797782533</v>
      </c>
      <c r="H130" s="13">
        <f>'USDC_Final Reserve'!I129/'USDC_Final Reserve'!F129</f>
        <v>3.1418222366539389E-3</v>
      </c>
      <c r="I130">
        <v>42111957870.745842</v>
      </c>
      <c r="J130" s="26">
        <v>41979649585.078499</v>
      </c>
      <c r="K130" s="27"/>
    </row>
    <row r="131" spans="1:11" x14ac:dyDescent="0.3">
      <c r="A131" s="1">
        <v>44962</v>
      </c>
      <c r="B131" s="2">
        <v>10588439005</v>
      </c>
      <c r="C131" s="4">
        <f>C130-C130*$C$1*_xlfn.XLOOKUP('Circle Assets'!A131,'BBG Data'!A:A,'BBG Data'!V:V)</f>
        <v>31760570195.500427</v>
      </c>
      <c r="D131" s="4">
        <f>D130-D130*$D$1*_xlfn.XLOOKUP(A131,'BBG Data'!A:A,'BBG Data'!F:F)</f>
        <v>0</v>
      </c>
      <c r="E131" s="4">
        <f t="shared" si="3"/>
        <v>42349009200.500427</v>
      </c>
      <c r="F131">
        <f t="shared" si="4"/>
        <v>0.25002802202217472</v>
      </c>
      <c r="G131">
        <f t="shared" si="5"/>
        <v>0.74997197797782533</v>
      </c>
      <c r="H131" s="13">
        <f>'USDC_Final Reserve'!I130/'USDC_Final Reserve'!F130</f>
        <v>3.1418222366537685E-3</v>
      </c>
      <c r="I131">
        <v>42161760844.609375</v>
      </c>
      <c r="J131" s="26">
        <v>42029296086.851303</v>
      </c>
      <c r="K131" s="27"/>
    </row>
    <row r="132" spans="1:11" x14ac:dyDescent="0.3">
      <c r="A132" s="1">
        <v>44963</v>
      </c>
      <c r="B132" s="2">
        <v>10588439005</v>
      </c>
      <c r="C132" s="4">
        <f>C131-C131*$C$1*_xlfn.XLOOKUP('Circle Assets'!A132,'BBG Data'!A:A,'BBG Data'!V:V)</f>
        <v>31800270908.244801</v>
      </c>
      <c r="D132" s="4">
        <f>D131-D131*$D$1*_xlfn.XLOOKUP(A132,'BBG Data'!A:A,'BBG Data'!F:F)</f>
        <v>0</v>
      </c>
      <c r="E132" s="4">
        <f t="shared" ref="E132:E195" si="6">D132+C132+B132</f>
        <v>42388709913.244797</v>
      </c>
      <c r="F132">
        <f t="shared" ref="F132:F195" si="7">(B132+D132)/E132</f>
        <v>0.24979384903836224</v>
      </c>
      <c r="G132">
        <f t="shared" ref="G132:G195" si="8">C132/E132</f>
        <v>0.7502061509616379</v>
      </c>
      <c r="H132" s="13">
        <f>'USDC_Final Reserve'!I131/'USDC_Final Reserve'!F131</f>
        <v>4.0754666019402292E-3</v>
      </c>
      <c r="I132">
        <v>42229224940.325317</v>
      </c>
      <c r="J132" s="26">
        <v>42057121144.4552</v>
      </c>
      <c r="K132" s="27"/>
    </row>
    <row r="133" spans="1:11" x14ac:dyDescent="0.3">
      <c r="A133" s="1">
        <v>44964</v>
      </c>
      <c r="B133" s="2">
        <v>10588439005</v>
      </c>
      <c r="C133" s="4">
        <f>C132-C132*$C$1*_xlfn.XLOOKUP('Circle Assets'!A133,'BBG Data'!A:A,'BBG Data'!V:V)</f>
        <v>31625369418.249451</v>
      </c>
      <c r="D133" s="4">
        <f>D132-D132*$D$1*_xlfn.XLOOKUP(A133,'BBG Data'!A:A,'BBG Data'!F:F)</f>
        <v>0</v>
      </c>
      <c r="E133" s="4">
        <f t="shared" si="6"/>
        <v>42213808423.249451</v>
      </c>
      <c r="F133">
        <f t="shared" si="7"/>
        <v>0.25082880224491588</v>
      </c>
      <c r="G133">
        <f t="shared" si="8"/>
        <v>0.74917119775508412</v>
      </c>
      <c r="H133" s="13">
        <f>'USDC_Final Reserve'!I132/'USDC_Final Reserve'!F132</f>
        <v>-9.8838982231848598E-4</v>
      </c>
      <c r="I133">
        <v>41759430978.441895</v>
      </c>
      <c r="J133" s="26">
        <v>41800705575.006798</v>
      </c>
      <c r="K133" s="27"/>
    </row>
    <row r="134" spans="1:11" x14ac:dyDescent="0.3">
      <c r="A134" s="1">
        <v>44965</v>
      </c>
      <c r="B134" s="2">
        <v>10588439005</v>
      </c>
      <c r="C134" s="4">
        <f>C133-C133*$C$1*_xlfn.XLOOKUP('Circle Assets'!A134,'BBG Data'!A:A,'BBG Data'!V:V)</f>
        <v>31332834751.130646</v>
      </c>
      <c r="D134" s="4">
        <f>D133-D133*$D$1*_xlfn.XLOOKUP(A134,'BBG Data'!A:A,'BBG Data'!F:F)</f>
        <v>0</v>
      </c>
      <c r="E134" s="4">
        <f t="shared" si="6"/>
        <v>41921273756.130646</v>
      </c>
      <c r="F134">
        <f t="shared" si="7"/>
        <v>0.25257913360639539</v>
      </c>
      <c r="G134">
        <f t="shared" si="8"/>
        <v>0.74742086639360461</v>
      </c>
      <c r="H134" s="13">
        <f>'USDC_Final Reserve'!I133/'USDC_Final Reserve'!F133</f>
        <v>-3.8144448103133114E-3</v>
      </c>
      <c r="I134">
        <v>41663050147.525848</v>
      </c>
      <c r="J134" s="26">
        <v>41821971552.942902</v>
      </c>
      <c r="K134" s="27"/>
    </row>
    <row r="135" spans="1:11" x14ac:dyDescent="0.3">
      <c r="A135" s="1">
        <v>44966</v>
      </c>
      <c r="B135" s="2">
        <v>10588439005</v>
      </c>
      <c r="C135" s="4">
        <f>C134-C134*$C$1*_xlfn.XLOOKUP('Circle Assets'!A135,'BBG Data'!A:A,'BBG Data'!V:V)</f>
        <v>30988173568.868206</v>
      </c>
      <c r="D135" s="4">
        <f>D134-D134*$D$1*_xlfn.XLOOKUP(A135,'BBG Data'!A:A,'BBG Data'!F:F)</f>
        <v>0</v>
      </c>
      <c r="E135" s="4">
        <f t="shared" si="6"/>
        <v>41576612573.86821</v>
      </c>
      <c r="F135">
        <f t="shared" si="7"/>
        <v>0.25467296033768416</v>
      </c>
      <c r="G135">
        <f t="shared" si="8"/>
        <v>0.74532703966231573</v>
      </c>
      <c r="H135" s="13">
        <f>'USDC_Final Reserve'!I134/'USDC_Final Reserve'!F134</f>
        <v>-5.1219178043479885E-3</v>
      </c>
      <c r="I135">
        <v>41278312446.661507</v>
      </c>
      <c r="J135" s="26">
        <v>41489736570.115501</v>
      </c>
      <c r="K135" s="27"/>
    </row>
    <row r="136" spans="1:11" x14ac:dyDescent="0.3">
      <c r="A136" s="1">
        <v>44967</v>
      </c>
      <c r="B136" s="2">
        <v>10588439005</v>
      </c>
      <c r="C136" s="4">
        <f>C135-C135*$C$1*_xlfn.XLOOKUP('Circle Assets'!A136,'BBG Data'!A:A,'BBG Data'!V:V)</f>
        <v>30933944265.122688</v>
      </c>
      <c r="D136" s="4">
        <f>D135-D135*$D$1*_xlfn.XLOOKUP(A136,'BBG Data'!A:A,'BBG Data'!F:F)</f>
        <v>0</v>
      </c>
      <c r="E136" s="4">
        <f t="shared" si="6"/>
        <v>41522383270.122688</v>
      </c>
      <c r="F136">
        <f t="shared" si="7"/>
        <v>0.25500556979394007</v>
      </c>
      <c r="G136">
        <f t="shared" si="8"/>
        <v>0.74499443020605993</v>
      </c>
      <c r="H136" s="13">
        <f>'USDC_Final Reserve'!I135/'USDC_Final Reserve'!F135</f>
        <v>1.8398997395405691E-3</v>
      </c>
      <c r="I136">
        <v>41530868243.316971</v>
      </c>
      <c r="J136" s="26">
        <v>41454455609.653198</v>
      </c>
      <c r="K136" s="27"/>
    </row>
    <row r="137" spans="1:11" x14ac:dyDescent="0.3">
      <c r="A137" s="1">
        <v>44968</v>
      </c>
      <c r="B137" s="2">
        <v>10588439005</v>
      </c>
      <c r="C137" s="4">
        <f>C136-C136*$C$1*_xlfn.XLOOKUP('Circle Assets'!A137,'BBG Data'!A:A,'BBG Data'!V:V)</f>
        <v>30933944265.122688</v>
      </c>
      <c r="D137" s="4">
        <f>D136-D136*$D$1*_xlfn.XLOOKUP(A137,'BBG Data'!A:A,'BBG Data'!F:F)</f>
        <v>0</v>
      </c>
      <c r="E137" s="4">
        <f t="shared" si="6"/>
        <v>41522383270.122688</v>
      </c>
      <c r="F137">
        <f t="shared" si="7"/>
        <v>0.25500556979394007</v>
      </c>
      <c r="G137">
        <f t="shared" si="8"/>
        <v>0.74499443020605993</v>
      </c>
      <c r="H137" s="13">
        <f>'USDC_Final Reserve'!I136/'USDC_Final Reserve'!F136</f>
        <v>3.1418222366537745E-3</v>
      </c>
      <c r="I137">
        <v>41526514377.890877</v>
      </c>
      <c r="J137" s="26">
        <v>41396045451.607697</v>
      </c>
      <c r="K137" s="27"/>
    </row>
    <row r="138" spans="1:11" x14ac:dyDescent="0.3">
      <c r="A138" s="1">
        <v>44969</v>
      </c>
      <c r="B138" s="2">
        <v>10588439005</v>
      </c>
      <c r="C138" s="4">
        <f>C137-C137*$C$1*_xlfn.XLOOKUP('Circle Assets'!A138,'BBG Data'!A:A,'BBG Data'!V:V)</f>
        <v>30933944265.122688</v>
      </c>
      <c r="D138" s="4">
        <f>D137-D137*$D$1*_xlfn.XLOOKUP(A138,'BBG Data'!A:A,'BBG Data'!F:F)</f>
        <v>0</v>
      </c>
      <c r="E138" s="4">
        <f t="shared" si="6"/>
        <v>41522383270.122688</v>
      </c>
      <c r="F138">
        <f t="shared" si="7"/>
        <v>0.25500556979394007</v>
      </c>
      <c r="G138">
        <f t="shared" si="8"/>
        <v>0.74499443020605993</v>
      </c>
      <c r="H138" s="13">
        <f>'USDC_Final Reserve'!I137/'USDC_Final Reserve'!F137</f>
        <v>3.1418222366538908E-3</v>
      </c>
      <c r="I138">
        <v>41477317491.943344</v>
      </c>
      <c r="J138" s="26">
        <v>41347003133.530403</v>
      </c>
      <c r="K138" s="27"/>
    </row>
    <row r="139" spans="1:11" x14ac:dyDescent="0.3">
      <c r="A139" s="1">
        <v>44970</v>
      </c>
      <c r="B139" s="2">
        <v>10588439005</v>
      </c>
      <c r="C139" s="4">
        <f>C138-C138*$C$1*_xlfn.XLOOKUP('Circle Assets'!A139,'BBG Data'!A:A,'BBG Data'!V:V)</f>
        <v>30856609404.459885</v>
      </c>
      <c r="D139" s="4">
        <f>D138-D138*$D$1*_xlfn.XLOOKUP(A139,'BBG Data'!A:A,'BBG Data'!F:F)</f>
        <v>0</v>
      </c>
      <c r="E139" s="4">
        <f t="shared" si="6"/>
        <v>41445048409.459885</v>
      </c>
      <c r="F139">
        <f t="shared" si="7"/>
        <v>0.25548140034463501</v>
      </c>
      <c r="G139">
        <f t="shared" si="8"/>
        <v>0.74451859965536493</v>
      </c>
      <c r="H139" s="13">
        <f>'USDC_Final Reserve'!I138/'USDC_Final Reserve'!F138</f>
        <v>1.2817233530364718E-3</v>
      </c>
      <c r="I139">
        <v>41302439786.256226</v>
      </c>
      <c r="J139" s="26">
        <v>41249501484.644798</v>
      </c>
      <c r="K139" s="27"/>
    </row>
    <row r="140" spans="1:11" x14ac:dyDescent="0.3">
      <c r="A140" s="1">
        <v>44971</v>
      </c>
      <c r="B140" s="2">
        <v>10588439005</v>
      </c>
      <c r="C140" s="4">
        <f>C139-C139*$C$1*_xlfn.XLOOKUP('Circle Assets'!A140,'BBG Data'!A:A,'BBG Data'!V:V)</f>
        <v>30987749994.428837</v>
      </c>
      <c r="D140" s="4">
        <f>D139-D139*$D$1*_xlfn.XLOOKUP(A140,'BBG Data'!A:A,'BBG Data'!F:F)</f>
        <v>0</v>
      </c>
      <c r="E140" s="4">
        <f t="shared" si="6"/>
        <v>41576188999.428833</v>
      </c>
      <c r="F140">
        <f t="shared" si="7"/>
        <v>0.25467555492268573</v>
      </c>
      <c r="G140">
        <f t="shared" si="8"/>
        <v>0.74532444507731432</v>
      </c>
      <c r="H140" s="13">
        <f>'USDC_Final Reserve'!I139/'USDC_Final Reserve'!F139</f>
        <v>6.2861356692548581E-3</v>
      </c>
      <c r="I140">
        <v>41223341261.141022</v>
      </c>
      <c r="J140" s="26">
        <v>40964205745.233498</v>
      </c>
      <c r="K140" s="27"/>
    </row>
    <row r="141" spans="1:11" x14ac:dyDescent="0.3">
      <c r="A141" s="1">
        <v>44972</v>
      </c>
      <c r="B141" s="2">
        <v>10588439005</v>
      </c>
      <c r="C141" s="4">
        <f>C140-C140*$C$1*_xlfn.XLOOKUP('Circle Assets'!A141,'BBG Data'!A:A,'BBG Data'!V:V)</f>
        <v>30832811244.456696</v>
      </c>
      <c r="D141" s="4">
        <f>D140-D140*$D$1*_xlfn.XLOOKUP(A141,'BBG Data'!A:A,'BBG Data'!F:F)</f>
        <v>0</v>
      </c>
      <c r="E141" s="4">
        <f t="shared" si="6"/>
        <v>41421250249.456696</v>
      </c>
      <c r="F141">
        <f t="shared" si="7"/>
        <v>0.2556281845968395</v>
      </c>
      <c r="G141">
        <f t="shared" si="8"/>
        <v>0.74437181540316055</v>
      </c>
      <c r="H141" s="13">
        <f>'USDC_Final Reserve'!I140/'USDC_Final Reserve'!F140</f>
        <v>-5.8698746928165972E-4</v>
      </c>
      <c r="I141">
        <v>41074282865.820236</v>
      </c>
      <c r="J141" s="26">
        <v>41098392955.172203</v>
      </c>
      <c r="K141" s="27"/>
    </row>
    <row r="142" spans="1:11" x14ac:dyDescent="0.3">
      <c r="A142" s="1">
        <v>44973</v>
      </c>
      <c r="B142" s="2">
        <v>10588439005</v>
      </c>
      <c r="C142" s="4">
        <f>C141-C141*$C$1*_xlfn.XLOOKUP('Circle Assets'!A142,'BBG Data'!A:A,'BBG Data'!V:V)</f>
        <v>30601565160.123268</v>
      </c>
      <c r="D142" s="4">
        <f>D141-D141*$D$1*_xlfn.XLOOKUP(A142,'BBG Data'!A:A,'BBG Data'!F:F)</f>
        <v>0</v>
      </c>
      <c r="E142" s="4">
        <f t="shared" si="6"/>
        <v>41190004165.123268</v>
      </c>
      <c r="F142">
        <f t="shared" si="7"/>
        <v>0.25706331474386029</v>
      </c>
      <c r="G142">
        <f t="shared" si="8"/>
        <v>0.74293668525613965</v>
      </c>
      <c r="H142" s="13">
        <f>'USDC_Final Reserve'!I141/'USDC_Final Reserve'!F141</f>
        <v>-2.4546702841872583E-3</v>
      </c>
      <c r="I142">
        <v>41316656286.304726</v>
      </c>
      <c r="J142" s="26">
        <v>41418075054.732697</v>
      </c>
      <c r="K142" s="27"/>
    </row>
    <row r="143" spans="1:11" x14ac:dyDescent="0.3">
      <c r="A143" s="1">
        <v>44974</v>
      </c>
      <c r="B143" s="2">
        <v>10588439005</v>
      </c>
      <c r="C143" s="4">
        <f>C142-C142*$C$1*_xlfn.XLOOKUP('Circle Assets'!A143,'BBG Data'!A:A,'BBG Data'!V:V)</f>
        <v>30578613986.253174</v>
      </c>
      <c r="D143" s="4">
        <f>D142-D142*$D$1*_xlfn.XLOOKUP(A143,'BBG Data'!A:A,'BBG Data'!F:F)</f>
        <v>0</v>
      </c>
      <c r="E143" s="4">
        <f t="shared" si="6"/>
        <v>41167052991.253174</v>
      </c>
      <c r="F143">
        <f t="shared" si="7"/>
        <v>0.25720663092521445</v>
      </c>
      <c r="G143">
        <f t="shared" si="8"/>
        <v>0.74279336907478555</v>
      </c>
      <c r="H143" s="13">
        <f>'USDC_Final Reserve'!I142/'USDC_Final Reserve'!F142</f>
        <v>2.5860606822248897E-3</v>
      </c>
      <c r="I143">
        <v>41867765330.568703</v>
      </c>
      <c r="J143" s="26">
        <v>41759492748.794701</v>
      </c>
      <c r="K143" s="27"/>
    </row>
    <row r="144" spans="1:11" x14ac:dyDescent="0.3">
      <c r="A144" s="1">
        <v>44975</v>
      </c>
      <c r="B144" s="2">
        <v>10588439005</v>
      </c>
      <c r="C144" s="4">
        <f>C143-C143*$C$1*_xlfn.XLOOKUP('Circle Assets'!A144,'BBG Data'!A:A,'BBG Data'!V:V)</f>
        <v>30578613986.253174</v>
      </c>
      <c r="D144" s="4">
        <f>D143-D143*$D$1*_xlfn.XLOOKUP(A144,'BBG Data'!A:A,'BBG Data'!F:F)</f>
        <v>0</v>
      </c>
      <c r="E144" s="4">
        <f t="shared" si="6"/>
        <v>41167052991.253174</v>
      </c>
      <c r="F144">
        <f t="shared" si="7"/>
        <v>0.25720663092521445</v>
      </c>
      <c r="G144">
        <f t="shared" si="8"/>
        <v>0.74279336907478555</v>
      </c>
      <c r="H144" s="13">
        <f>'USDC_Final Reserve'!I143/'USDC_Final Reserve'!F143</f>
        <v>3.1418222366539172E-3</v>
      </c>
      <c r="I144">
        <v>41982356807.916855</v>
      </c>
      <c r="J144" s="26">
        <v>41850455705.750603</v>
      </c>
      <c r="K144" s="27"/>
    </row>
    <row r="145" spans="1:11" x14ac:dyDescent="0.3">
      <c r="A145" s="1">
        <v>44976</v>
      </c>
      <c r="B145" s="2">
        <v>10588439005</v>
      </c>
      <c r="C145" s="4">
        <f>C144-C144*$C$1*_xlfn.XLOOKUP('Circle Assets'!A145,'BBG Data'!A:A,'BBG Data'!V:V)</f>
        <v>30578613986.253174</v>
      </c>
      <c r="D145" s="4">
        <f>D144-D144*$D$1*_xlfn.XLOOKUP(A145,'BBG Data'!A:A,'BBG Data'!F:F)</f>
        <v>0</v>
      </c>
      <c r="E145" s="4">
        <f t="shared" si="6"/>
        <v>41167052991.253174</v>
      </c>
      <c r="F145">
        <f t="shared" si="7"/>
        <v>0.25720663092521445</v>
      </c>
      <c r="G145">
        <f t="shared" si="8"/>
        <v>0.74279336907478555</v>
      </c>
      <c r="H145" s="13">
        <f>'USDC_Final Reserve'!I144/'USDC_Final Reserve'!F144</f>
        <v>3.1418222366539341E-3</v>
      </c>
      <c r="I145">
        <v>41979358047.713867</v>
      </c>
      <c r="J145" s="26">
        <v>41847466367.119102</v>
      </c>
      <c r="K145" s="27"/>
    </row>
    <row r="146" spans="1:11" x14ac:dyDescent="0.3">
      <c r="A146" s="1">
        <v>44977</v>
      </c>
      <c r="B146" s="2">
        <v>10588439005</v>
      </c>
      <c r="C146" s="4">
        <f>C145-C145*$C$1*_xlfn.XLOOKUP('Circle Assets'!A146,'BBG Data'!A:A,'BBG Data'!V:V)</f>
        <v>30578613986.253174</v>
      </c>
      <c r="D146" s="4">
        <f>D145-D145*$D$1*_xlfn.XLOOKUP(A146,'BBG Data'!A:A,'BBG Data'!F:F)</f>
        <v>0</v>
      </c>
      <c r="E146" s="4">
        <f t="shared" si="6"/>
        <v>41167052991.253174</v>
      </c>
      <c r="F146">
        <f t="shared" si="7"/>
        <v>0.25720663092521445</v>
      </c>
      <c r="G146">
        <f t="shared" si="8"/>
        <v>0.74279336907478555</v>
      </c>
      <c r="H146" s="13">
        <f>'USDC_Final Reserve'!I145/'USDC_Final Reserve'!F145</f>
        <v>3.1418222366538903E-3</v>
      </c>
      <c r="I146">
        <v>42047552009.247017</v>
      </c>
      <c r="J146" s="26">
        <v>41915446075.347504</v>
      </c>
      <c r="K146" s="27"/>
    </row>
    <row r="147" spans="1:11" x14ac:dyDescent="0.3">
      <c r="A147" s="1">
        <v>44978</v>
      </c>
      <c r="B147" s="2">
        <v>10588439005</v>
      </c>
      <c r="C147" s="4">
        <f>C146-C146*$C$1*_xlfn.XLOOKUP('Circle Assets'!A147,'BBG Data'!A:A,'BBG Data'!V:V)</f>
        <v>30502167451.287544</v>
      </c>
      <c r="D147" s="4">
        <f>D146-D146*$D$1*_xlfn.XLOOKUP(A147,'BBG Data'!A:A,'BBG Data'!F:F)</f>
        <v>0</v>
      </c>
      <c r="E147" s="4">
        <f t="shared" si="6"/>
        <v>41090606456.287544</v>
      </c>
      <c r="F147">
        <f t="shared" si="7"/>
        <v>0.25768514797327341</v>
      </c>
      <c r="G147">
        <f t="shared" si="8"/>
        <v>0.74231485202672653</v>
      </c>
      <c r="H147" s="13">
        <f>'USDC_Final Reserve'!I146/'USDC_Final Reserve'!F146</f>
        <v>1.2872291772103334E-3</v>
      </c>
      <c r="I147">
        <v>41983643044.494957</v>
      </c>
      <c r="J147" s="26">
        <v>41929600474.202499</v>
      </c>
      <c r="K147" s="27"/>
    </row>
    <row r="148" spans="1:11" x14ac:dyDescent="0.3">
      <c r="A148" s="1">
        <v>44979</v>
      </c>
      <c r="B148" s="2">
        <v>10588439005</v>
      </c>
      <c r="C148" s="4">
        <f>C147-C147*$C$1*_xlfn.XLOOKUP('Circle Assets'!A148,'BBG Data'!A:A,'BBG Data'!V:V)</f>
        <v>30395409865.208035</v>
      </c>
      <c r="D148" s="4">
        <f>D147-D147*$D$1*_xlfn.XLOOKUP(A148,'BBG Data'!A:A,'BBG Data'!F:F)</f>
        <v>0</v>
      </c>
      <c r="E148" s="4">
        <f t="shared" si="6"/>
        <v>40983848870.208038</v>
      </c>
      <c r="F148">
        <f t="shared" si="7"/>
        <v>0.25835638420716861</v>
      </c>
      <c r="G148">
        <f t="shared" si="8"/>
        <v>0.74164361579283133</v>
      </c>
      <c r="H148" s="13">
        <f>'USDC_Final Reserve'!I147/'USDC_Final Reserve'!F147</f>
        <v>5.4513657497633509E-4</v>
      </c>
      <c r="I148">
        <v>42173086895.263161</v>
      </c>
      <c r="J148" s="26">
        <v>42150096803.116898</v>
      </c>
      <c r="K148" s="27"/>
    </row>
    <row r="149" spans="1:11" x14ac:dyDescent="0.3">
      <c r="A149" s="1">
        <v>44980</v>
      </c>
      <c r="B149" s="2">
        <v>10588439005</v>
      </c>
      <c r="C149" s="4">
        <f>C148-C148*$C$1*_xlfn.XLOOKUP('Circle Assets'!A149,'BBG Data'!A:A,'BBG Data'!V:V)</f>
        <v>30478997242.337357</v>
      </c>
      <c r="D149" s="4">
        <f>D148-D148*$D$1*_xlfn.XLOOKUP(A149,'BBG Data'!A:A,'BBG Data'!F:F)</f>
        <v>0</v>
      </c>
      <c r="E149" s="4">
        <f t="shared" si="6"/>
        <v>41067436247.337357</v>
      </c>
      <c r="F149">
        <f t="shared" si="7"/>
        <v>0.25783053369167913</v>
      </c>
      <c r="G149">
        <f t="shared" si="8"/>
        <v>0.74216946630832081</v>
      </c>
      <c r="H149" s="13">
        <f>'USDC_Final Reserve'!I148/'USDC_Final Reserve'!F148</f>
        <v>5.1707962380331367E-3</v>
      </c>
      <c r="I149">
        <v>42326467133.768021</v>
      </c>
      <c r="J149" s="26">
        <v>42107605596.7435</v>
      </c>
      <c r="K149" s="27"/>
    </row>
    <row r="150" spans="1:11" x14ac:dyDescent="0.3">
      <c r="A150" s="1">
        <v>44981</v>
      </c>
      <c r="B150" s="2">
        <v>10588439005</v>
      </c>
      <c r="C150" s="4">
        <f>C149-C149*$C$1*_xlfn.XLOOKUP('Circle Assets'!A150,'BBG Data'!A:A,'BBG Data'!V:V)</f>
        <v>30562814484.753784</v>
      </c>
      <c r="D150" s="4">
        <f>D149-D149*$D$1*_xlfn.XLOOKUP(A150,'BBG Data'!A:A,'BBG Data'!F:F)</f>
        <v>0</v>
      </c>
      <c r="E150" s="4">
        <f t="shared" si="6"/>
        <v>41151253489.753784</v>
      </c>
      <c r="F150">
        <f t="shared" si="7"/>
        <v>0.25730538214677728</v>
      </c>
      <c r="G150">
        <f t="shared" si="8"/>
        <v>0.74269461785322266</v>
      </c>
      <c r="H150" s="13">
        <f>'USDC_Final Reserve'!I149/'USDC_Final Reserve'!F149</f>
        <v>5.1722319193429605E-3</v>
      </c>
      <c r="I150">
        <v>42391945931.994019</v>
      </c>
      <c r="J150" s="26">
        <v>42172684956.121498</v>
      </c>
      <c r="K150" s="27"/>
    </row>
    <row r="151" spans="1:11" x14ac:dyDescent="0.3">
      <c r="A151" s="1">
        <v>44982</v>
      </c>
      <c r="B151" s="2">
        <v>10588439005</v>
      </c>
      <c r="C151" s="4">
        <f>C150-C150*$C$1*_xlfn.XLOOKUP('Circle Assets'!A151,'BBG Data'!A:A,'BBG Data'!V:V)</f>
        <v>30562814484.753784</v>
      </c>
      <c r="D151" s="4">
        <f>D150-D150*$D$1*_xlfn.XLOOKUP(A151,'BBG Data'!A:A,'BBG Data'!F:F)</f>
        <v>0</v>
      </c>
      <c r="E151" s="4">
        <f t="shared" si="6"/>
        <v>41151253489.753784</v>
      </c>
      <c r="F151">
        <f t="shared" si="7"/>
        <v>0.25730538214677728</v>
      </c>
      <c r="G151">
        <f t="shared" si="8"/>
        <v>0.74269461785322266</v>
      </c>
      <c r="H151" s="13">
        <f>'USDC_Final Reserve'!I150/'USDC_Final Reserve'!F150</f>
        <v>3.1418222366539051E-3</v>
      </c>
      <c r="I151">
        <v>42721162340.697006</v>
      </c>
      <c r="J151" s="26">
        <v>42586940042.879303</v>
      </c>
      <c r="K151" s="27"/>
    </row>
    <row r="152" spans="1:11" x14ac:dyDescent="0.3">
      <c r="A152" s="1">
        <v>44983</v>
      </c>
      <c r="B152" s="2">
        <v>10588439005</v>
      </c>
      <c r="C152" s="4">
        <f>C151-C151*$C$1*_xlfn.XLOOKUP('Circle Assets'!A152,'BBG Data'!A:A,'BBG Data'!V:V)</f>
        <v>30562814484.753784</v>
      </c>
      <c r="D152" s="4">
        <f>D151-D151*$D$1*_xlfn.XLOOKUP(A152,'BBG Data'!A:A,'BBG Data'!F:F)</f>
        <v>0</v>
      </c>
      <c r="E152" s="4">
        <f t="shared" si="6"/>
        <v>41151253489.753784</v>
      </c>
      <c r="F152">
        <f t="shared" si="7"/>
        <v>0.25730538214677728</v>
      </c>
      <c r="G152">
        <f t="shared" si="8"/>
        <v>0.74269461785322266</v>
      </c>
      <c r="H152" s="13">
        <f>'USDC_Final Reserve'!I151/'USDC_Final Reserve'!F151</f>
        <v>3.1418222366539216E-3</v>
      </c>
      <c r="I152">
        <v>42700160413.57135</v>
      </c>
      <c r="J152" s="26">
        <v>42566004100.075302</v>
      </c>
      <c r="K152" s="27"/>
    </row>
    <row r="153" spans="1:11" x14ac:dyDescent="0.3">
      <c r="A153" s="1">
        <v>44984</v>
      </c>
      <c r="B153" s="2">
        <v>10588439005</v>
      </c>
      <c r="C153" s="4">
        <f>C152-C152*$C$1*_xlfn.XLOOKUP('Circle Assets'!A153,'BBG Data'!A:A,'BBG Data'!V:V)</f>
        <v>30769113482.525875</v>
      </c>
      <c r="D153" s="4">
        <f>D152-D152*$D$1*_xlfn.XLOOKUP(A153,'BBG Data'!A:A,'BBG Data'!F:F)</f>
        <v>0</v>
      </c>
      <c r="E153" s="4">
        <f t="shared" si="6"/>
        <v>41357552487.525879</v>
      </c>
      <c r="F153">
        <f t="shared" si="7"/>
        <v>0.25602189607795695</v>
      </c>
      <c r="G153">
        <f t="shared" si="8"/>
        <v>0.743978103922043</v>
      </c>
      <c r="H153" s="13">
        <f>'USDC_Final Reserve'!I152/'USDC_Final Reserve'!F152</f>
        <v>8.1143322287652916E-3</v>
      </c>
      <c r="I153">
        <v>42984389390.006325</v>
      </c>
      <c r="J153" s="26">
        <v>42635599773.8452</v>
      </c>
      <c r="K153" s="27"/>
    </row>
    <row r="154" spans="1:11" x14ac:dyDescent="0.3">
      <c r="A154" s="1">
        <v>44985</v>
      </c>
      <c r="B154" s="2">
        <v>10588439005</v>
      </c>
      <c r="C154" s="4">
        <f>C153-C153*$C$1*_xlfn.XLOOKUP('Circle Assets'!A154,'BBG Data'!A:A,'BBG Data'!V:V)</f>
        <v>30515268296.295033</v>
      </c>
      <c r="D154" s="4">
        <f>D153-D153*$D$1*_xlfn.XLOOKUP(A154,'BBG Data'!A:A,'BBG Data'!F:F)</f>
        <v>0</v>
      </c>
      <c r="E154" s="4">
        <f t="shared" si="6"/>
        <v>41103707301.295029</v>
      </c>
      <c r="F154">
        <f t="shared" si="7"/>
        <v>0.25760301686136222</v>
      </c>
      <c r="G154">
        <f t="shared" si="8"/>
        <v>0.74239698313863789</v>
      </c>
      <c r="H154" s="13">
        <f>'USDC_Final Reserve'!I153/'USDC_Final Reserve'!F153</f>
        <v>-3.0144995745445885E-3</v>
      </c>
      <c r="I154">
        <v>42427265098.309357</v>
      </c>
      <c r="J154" s="26">
        <v>42555162070.897301</v>
      </c>
      <c r="K154" s="27"/>
    </row>
    <row r="155" spans="1:11" x14ac:dyDescent="0.3">
      <c r="A155" s="1">
        <v>44986</v>
      </c>
      <c r="B155" s="2">
        <v>10588439005</v>
      </c>
      <c r="C155" s="4">
        <f>C154-C154*$C$1*_xlfn.XLOOKUP('Circle Assets'!A155,'BBG Data'!A:A,'BBG Data'!V:V)</f>
        <v>30194857979.183937</v>
      </c>
      <c r="D155" s="4">
        <f>D154-D154*$D$1*_xlfn.XLOOKUP(A155,'BBG Data'!A:A,'BBG Data'!F:F)</f>
        <v>0</v>
      </c>
      <c r="E155" s="4">
        <f t="shared" si="6"/>
        <v>40783296984.183937</v>
      </c>
      <c r="F155">
        <f t="shared" si="7"/>
        <v>0.25962685187287027</v>
      </c>
      <c r="G155">
        <f t="shared" si="8"/>
        <v>0.74037314812712973</v>
      </c>
      <c r="H155" s="13">
        <f>'USDC_Final Reserve'!I154/'USDC_Final Reserve'!F154</f>
        <v>-4.6899046827221695E-3</v>
      </c>
      <c r="I155">
        <v>42169287363.657127</v>
      </c>
      <c r="J155" s="26">
        <v>42367057301.931</v>
      </c>
      <c r="K155" s="27"/>
    </row>
    <row r="156" spans="1:11" x14ac:dyDescent="0.3">
      <c r="A156" s="1">
        <v>44987</v>
      </c>
      <c r="B156" s="2">
        <v>10588439005</v>
      </c>
      <c r="C156" s="4">
        <f>C155-C155*$C$1*_xlfn.XLOOKUP('Circle Assets'!A156,'BBG Data'!A:A,'BBG Data'!V:V)</f>
        <v>30202406693.678734</v>
      </c>
      <c r="D156" s="4">
        <f>D155-D155*$D$1*_xlfn.XLOOKUP(A156,'BBG Data'!A:A,'BBG Data'!F:F)</f>
        <v>0</v>
      </c>
      <c r="E156" s="4">
        <f t="shared" si="6"/>
        <v>40790845698.678734</v>
      </c>
      <c r="F156">
        <f t="shared" si="7"/>
        <v>0.25957880557850194</v>
      </c>
      <c r="G156">
        <f t="shared" si="8"/>
        <v>0.74042119442149801</v>
      </c>
      <c r="H156" s="13">
        <f>'USDC_Final Reserve'!I155/'USDC_Final Reserve'!F155</f>
        <v>3.3262998479130753E-3</v>
      </c>
      <c r="I156">
        <v>42721709148.543488</v>
      </c>
      <c r="J156" s="26">
        <v>42579603933.900101</v>
      </c>
      <c r="K156" s="27"/>
    </row>
    <row r="157" spans="1:11" x14ac:dyDescent="0.3">
      <c r="A157" s="1">
        <v>44988</v>
      </c>
      <c r="B157" s="2">
        <v>10588439005</v>
      </c>
      <c r="C157" s="4">
        <f>C156-C156*$C$1*_xlfn.XLOOKUP('Circle Assets'!A157,'BBG Data'!A:A,'BBG Data'!V:V)</f>
        <v>30217507897.02557</v>
      </c>
      <c r="D157" s="4">
        <f>D156-D156*$D$1*_xlfn.XLOOKUP(A157,'BBG Data'!A:A,'BBG Data'!F:F)</f>
        <v>0</v>
      </c>
      <c r="E157" s="4">
        <f t="shared" si="6"/>
        <v>40805946902.025574</v>
      </c>
      <c r="F157">
        <f t="shared" si="7"/>
        <v>0.25948274231750273</v>
      </c>
      <c r="G157">
        <f t="shared" si="8"/>
        <v>0.74051725768249721</v>
      </c>
      <c r="H157" s="13">
        <f>'USDC_Final Reserve'!I156/'USDC_Final Reserve'!F156</f>
        <v>3.5107331232584163E-3</v>
      </c>
      <c r="I157">
        <v>43285617980.946617</v>
      </c>
      <c r="J157" s="26">
        <v>43133653728.140198</v>
      </c>
      <c r="K157" s="27"/>
    </row>
    <row r="158" spans="1:11" x14ac:dyDescent="0.3">
      <c r="A158" s="1">
        <v>44989</v>
      </c>
      <c r="B158" s="2">
        <v>10588439005</v>
      </c>
      <c r="C158" s="4">
        <f>C157-C157*$C$1*_xlfn.XLOOKUP('Circle Assets'!A158,'BBG Data'!A:A,'BBG Data'!V:V)</f>
        <v>30217507897.02557</v>
      </c>
      <c r="D158" s="4">
        <f>D157-D157*$D$1*_xlfn.XLOOKUP(A158,'BBG Data'!A:A,'BBG Data'!F:F)</f>
        <v>0</v>
      </c>
      <c r="E158" s="4">
        <f t="shared" si="6"/>
        <v>40805946902.025574</v>
      </c>
      <c r="F158">
        <f t="shared" si="7"/>
        <v>0.25948274231750273</v>
      </c>
      <c r="G158">
        <f t="shared" si="8"/>
        <v>0.74051725768249721</v>
      </c>
      <c r="H158" s="13">
        <f>'USDC_Final Reserve'!I157/'USDC_Final Reserve'!F157</f>
        <v>3.1418222366538296E-3</v>
      </c>
      <c r="I158">
        <v>43712701419.138054</v>
      </c>
      <c r="J158" s="26">
        <v>43575363881.795197</v>
      </c>
      <c r="K158" s="27"/>
    </row>
    <row r="159" spans="1:11" x14ac:dyDescent="0.3">
      <c r="A159" s="1">
        <v>44990</v>
      </c>
      <c r="B159" s="2">
        <v>10588439005</v>
      </c>
      <c r="C159" s="4">
        <f>C158-C158*$C$1*_xlfn.XLOOKUP('Circle Assets'!A159,'BBG Data'!A:A,'BBG Data'!V:V)</f>
        <v>30217507897.02557</v>
      </c>
      <c r="D159" s="4">
        <f>D158-D158*$D$1*_xlfn.XLOOKUP(A159,'BBG Data'!A:A,'BBG Data'!F:F)</f>
        <v>0</v>
      </c>
      <c r="E159" s="4">
        <f t="shared" si="6"/>
        <v>40805946902.025574</v>
      </c>
      <c r="F159">
        <f t="shared" si="7"/>
        <v>0.25948274231750273</v>
      </c>
      <c r="G159">
        <f t="shared" si="8"/>
        <v>0.74051725768249721</v>
      </c>
      <c r="H159" s="13">
        <f>'USDC_Final Reserve'!I158/'USDC_Final Reserve'!F158</f>
        <v>3.1418222366537884E-3</v>
      </c>
      <c r="I159">
        <v>44026124984.094528</v>
      </c>
      <c r="J159" s="26">
        <v>43887802725.625801</v>
      </c>
      <c r="K159" s="27"/>
    </row>
    <row r="160" spans="1:11" x14ac:dyDescent="0.3">
      <c r="A160" s="1">
        <v>44991</v>
      </c>
      <c r="B160" s="2">
        <v>10588439005</v>
      </c>
      <c r="C160" s="4">
        <f>C159-C159*$C$1*_xlfn.XLOOKUP('Circle Assets'!A160,'BBG Data'!A:A,'BBG Data'!V:V)</f>
        <v>30202399143.077061</v>
      </c>
      <c r="D160" s="4">
        <f>D159-D159*$D$1*_xlfn.XLOOKUP(A160,'BBG Data'!A:A,'BBG Data'!F:F)</f>
        <v>0</v>
      </c>
      <c r="E160" s="4">
        <f t="shared" si="6"/>
        <v>40790838148.077057</v>
      </c>
      <c r="F160">
        <f t="shared" si="7"/>
        <v>0.25957885362792321</v>
      </c>
      <c r="G160">
        <f t="shared" si="8"/>
        <v>0.7404211463720769</v>
      </c>
      <c r="H160" s="13">
        <f>'USDC_Final Reserve'!I159/'USDC_Final Reserve'!F159</f>
        <v>2.7725901832520543E-3</v>
      </c>
      <c r="I160">
        <v>44148599370.88073</v>
      </c>
      <c r="J160" s="26">
        <v>44026193397.660698</v>
      </c>
      <c r="K160" s="27"/>
    </row>
    <row r="161" spans="1:11" x14ac:dyDescent="0.3">
      <c r="A161" s="1">
        <v>44992</v>
      </c>
      <c r="B161" s="2">
        <v>10588439005</v>
      </c>
      <c r="C161" s="4">
        <f>C160-C160*$C$1*_xlfn.XLOOKUP('Circle Assets'!A161,'BBG Data'!A:A,'BBG Data'!V:V)</f>
        <v>29507743962.786285</v>
      </c>
      <c r="D161" s="4">
        <f>D160-D160*$D$1*_xlfn.XLOOKUP(A161,'BBG Data'!A:A,'BBG Data'!F:F)</f>
        <v>0</v>
      </c>
      <c r="E161" s="4">
        <f t="shared" si="6"/>
        <v>40096182967.786285</v>
      </c>
      <c r="F161">
        <f t="shared" si="7"/>
        <v>0.26407598482645761</v>
      </c>
      <c r="G161">
        <f t="shared" si="8"/>
        <v>0.73592401517354233</v>
      </c>
      <c r="H161" s="13">
        <f>'USDC_Final Reserve'!I160/'USDC_Final Reserve'!F160</f>
        <v>-1.4128467500273715E-2</v>
      </c>
      <c r="I161">
        <v>43129396124.868958</v>
      </c>
      <c r="J161" s="26">
        <v>43738748396.3256</v>
      </c>
      <c r="K161" s="27"/>
    </row>
    <row r="162" spans="1:11" x14ac:dyDescent="0.3">
      <c r="A162" s="1">
        <v>44993</v>
      </c>
      <c r="B162" s="2">
        <v>10588439005</v>
      </c>
      <c r="C162" s="4">
        <f>C161-C161*$C$1*_xlfn.XLOOKUP('Circle Assets'!A162,'BBG Data'!A:A,'BBG Data'!V:V)</f>
        <v>29079881675.325886</v>
      </c>
      <c r="D162" s="4">
        <f>D161-D161*$D$1*_xlfn.XLOOKUP(A162,'BBG Data'!A:A,'BBG Data'!F:F)</f>
        <v>0</v>
      </c>
      <c r="E162" s="4">
        <f t="shared" si="6"/>
        <v>39668320680.325882</v>
      </c>
      <c r="F162">
        <f t="shared" si="7"/>
        <v>0.26692430693824404</v>
      </c>
      <c r="G162">
        <f t="shared" si="8"/>
        <v>0.73307569306175602</v>
      </c>
      <c r="H162" s="13">
        <f>'USDC_Final Reserve'!I161/'USDC_Final Reserve'!F161</f>
        <v>-7.6102845552772106E-3</v>
      </c>
      <c r="I162">
        <v>43232653393.091896</v>
      </c>
      <c r="J162" s="26">
        <v>43561666187.492996</v>
      </c>
      <c r="K162" s="27"/>
    </row>
    <row r="163" spans="1:11" x14ac:dyDescent="0.3">
      <c r="A163" s="1">
        <v>44994</v>
      </c>
      <c r="B163" s="2">
        <v>10588439005</v>
      </c>
      <c r="C163" s="4">
        <f>C162-C162*$C$1*_xlfn.XLOOKUP('Circle Assets'!A163,'BBG Data'!A:A,'BBG Data'!V:V)</f>
        <v>29247090994.959007</v>
      </c>
      <c r="D163" s="4">
        <f>D162-D162*$D$1*_xlfn.XLOOKUP(A163,'BBG Data'!A:A,'BBG Data'!F:F)</f>
        <v>0</v>
      </c>
      <c r="E163" s="4">
        <f t="shared" si="6"/>
        <v>39835529999.959007</v>
      </c>
      <c r="F163">
        <f t="shared" si="7"/>
        <v>0.26580389428760948</v>
      </c>
      <c r="G163">
        <f t="shared" si="8"/>
        <v>0.73419610571239047</v>
      </c>
      <c r="H163" s="13">
        <f>'USDC_Final Reserve'!I162/'USDC_Final Reserve'!F162</f>
        <v>7.3261264915413966E-3</v>
      </c>
      <c r="I163">
        <v>43832947323.596237</v>
      </c>
      <c r="J163" s="26">
        <v>43511821607.0065</v>
      </c>
      <c r="K163" s="27"/>
    </row>
    <row r="164" spans="1:11" x14ac:dyDescent="0.3">
      <c r="A164" s="1">
        <v>44995</v>
      </c>
      <c r="B164" s="2">
        <v>10588439005</v>
      </c>
      <c r="C164" s="4">
        <f>C163-C163*$C$1*_xlfn.XLOOKUP('Circle Assets'!A164,'BBG Data'!A:A,'BBG Data'!V:V)</f>
        <v>29773538632.868271</v>
      </c>
      <c r="D164" s="4">
        <f>D163-D163*$D$1*_xlfn.XLOOKUP(A164,'BBG Data'!A:A,'BBG Data'!F:F)</f>
        <v>0</v>
      </c>
      <c r="E164" s="4">
        <f t="shared" si="6"/>
        <v>40361977637.868271</v>
      </c>
      <c r="F164">
        <f t="shared" si="7"/>
        <v>0.26233697218705537</v>
      </c>
      <c r="G164">
        <f t="shared" si="8"/>
        <v>0.73766302781294457</v>
      </c>
      <c r="H164" s="13">
        <f>'USDC_Final Reserve'!I163/'USDC_Final Reserve'!F163</f>
        <v>1.614400061657752E-2</v>
      </c>
      <c r="I164">
        <v>44152101705.811821</v>
      </c>
      <c r="J164" s="26">
        <v>43439310148.650002</v>
      </c>
      <c r="K164" s="27"/>
    </row>
    <row r="165" spans="1:11" x14ac:dyDescent="0.3">
      <c r="A165" s="1">
        <v>44996</v>
      </c>
      <c r="B165" s="2">
        <v>10588439005</v>
      </c>
      <c r="C165" s="4">
        <f>C164-C164*$C$1*_xlfn.XLOOKUP('Circle Assets'!A165,'BBG Data'!A:A,'BBG Data'!V:V)</f>
        <v>29773538632.868271</v>
      </c>
      <c r="D165" s="4">
        <f>D164-D164*$D$1*_xlfn.XLOOKUP(A165,'BBG Data'!A:A,'BBG Data'!F:F)</f>
        <v>0</v>
      </c>
      <c r="E165" s="4">
        <f t="shared" si="6"/>
        <v>40361977637.868271</v>
      </c>
      <c r="F165">
        <f t="shared" si="7"/>
        <v>0.26233697218705537</v>
      </c>
      <c r="G165">
        <f t="shared" si="8"/>
        <v>0.73766302781294457</v>
      </c>
      <c r="H165" s="13">
        <f>'USDC_Final Reserve'!I164/'USDC_Final Reserve'!F164</f>
        <v>3.1418222366537771E-3</v>
      </c>
      <c r="I165">
        <v>42329519081.795845</v>
      </c>
      <c r="J165" s="26">
        <v>42196527257.477798</v>
      </c>
      <c r="K165" s="27"/>
    </row>
    <row r="166" spans="1:11" x14ac:dyDescent="0.3">
      <c r="A166" s="1">
        <v>44997</v>
      </c>
      <c r="B166" s="2">
        <v>10588439005</v>
      </c>
      <c r="C166" s="4">
        <f>C165-C165*$C$1*_xlfn.XLOOKUP('Circle Assets'!A166,'BBG Data'!A:A,'BBG Data'!V:V)</f>
        <v>29773538632.868271</v>
      </c>
      <c r="D166" s="4">
        <f>D165-D165*$D$1*_xlfn.XLOOKUP(A166,'BBG Data'!A:A,'BBG Data'!F:F)</f>
        <v>0</v>
      </c>
      <c r="E166" s="4">
        <f t="shared" si="6"/>
        <v>40361977637.868271</v>
      </c>
      <c r="F166">
        <f t="shared" si="7"/>
        <v>0.26233697218705537</v>
      </c>
      <c r="G166">
        <f t="shared" si="8"/>
        <v>0.73766302781294457</v>
      </c>
      <c r="H166" s="13">
        <f>'USDC_Final Reserve'!I165/'USDC_Final Reserve'!F165</f>
        <v>3.1418222366538539E-3</v>
      </c>
      <c r="I166">
        <v>39538865433.674881</v>
      </c>
      <c r="J166" s="26">
        <v>39414641347.043297</v>
      </c>
      <c r="K166" s="27"/>
    </row>
    <row r="167" spans="1:11" x14ac:dyDescent="0.3">
      <c r="A167" s="1">
        <v>44998</v>
      </c>
      <c r="B167" s="2">
        <v>10588439005</v>
      </c>
      <c r="C167" s="4">
        <f>C166-C166*$C$1*_xlfn.XLOOKUP('Circle Assets'!A167,'BBG Data'!A:A,'BBG Data'!V:V)</f>
        <v>30636971253.221455</v>
      </c>
      <c r="D167" s="4">
        <f>D166-D166*$D$1*_xlfn.XLOOKUP(A167,'BBG Data'!A:A,'BBG Data'!F:F)</f>
        <v>0</v>
      </c>
      <c r="E167" s="4">
        <f t="shared" si="6"/>
        <v>41225410258.221451</v>
      </c>
      <c r="F167">
        <f t="shared" si="7"/>
        <v>0.25684253810156765</v>
      </c>
      <c r="G167">
        <f t="shared" si="8"/>
        <v>0.74315746189843246</v>
      </c>
      <c r="H167" s="13">
        <f>'USDC_Final Reserve'!I166/'USDC_Final Reserve'!F166</f>
        <v>2.4020204359607972E-2</v>
      </c>
      <c r="I167">
        <v>41287657388.532532</v>
      </c>
      <c r="J167" s="26">
        <v>40295919420.530502</v>
      </c>
      <c r="K167" s="27"/>
    </row>
    <row r="168" spans="1:11" x14ac:dyDescent="0.3">
      <c r="A168" s="1">
        <v>44999</v>
      </c>
      <c r="B168" s="2">
        <v>10588439005</v>
      </c>
      <c r="C168" s="4">
        <f>C167-C167*$C$1*_xlfn.XLOOKUP('Circle Assets'!A168,'BBG Data'!A:A,'BBG Data'!V:V)</f>
        <v>30575697310.715012</v>
      </c>
      <c r="D168" s="4">
        <f>D167-D167*$D$1*_xlfn.XLOOKUP(A168,'BBG Data'!A:A,'BBG Data'!F:F)</f>
        <v>0</v>
      </c>
      <c r="E168" s="4">
        <f t="shared" si="6"/>
        <v>41164136315.715012</v>
      </c>
      <c r="F168">
        <f t="shared" si="7"/>
        <v>0.25722485524268629</v>
      </c>
      <c r="G168">
        <f t="shared" si="8"/>
        <v>0.74277514475731365</v>
      </c>
      <c r="H168" s="13">
        <f>'USDC_Final Reserve'!I167/'USDC_Final Reserve'!F167</f>
        <v>1.6579715807609084E-3</v>
      </c>
      <c r="I168">
        <v>39580546969.597862</v>
      </c>
      <c r="J168" s="26">
        <v>39514923547.571297</v>
      </c>
      <c r="K168" s="27"/>
    </row>
    <row r="169" spans="1:11" x14ac:dyDescent="0.3">
      <c r="A169" s="1">
        <v>45000</v>
      </c>
      <c r="B169" s="2">
        <v>10588439005</v>
      </c>
      <c r="C169" s="4">
        <f>C168-C168*$C$1*_xlfn.XLOOKUP('Circle Assets'!A169,'BBG Data'!A:A,'BBG Data'!V:V)</f>
        <v>31645846716.590034</v>
      </c>
      <c r="D169" s="4">
        <f>D168-D168*$D$1*_xlfn.XLOOKUP(A169,'BBG Data'!A:A,'BBG Data'!F:F)</f>
        <v>0</v>
      </c>
      <c r="E169" s="4">
        <f t="shared" si="6"/>
        <v>42234285721.590034</v>
      </c>
      <c r="F169">
        <f t="shared" si="7"/>
        <v>0.25070718787099611</v>
      </c>
      <c r="G169">
        <f t="shared" si="8"/>
        <v>0.74929281212900389</v>
      </c>
      <c r="H169" s="13">
        <f>'USDC_Final Reserve'!I168/'USDC_Final Reserve'!F168</f>
        <v>2.8400617749555435E-2</v>
      </c>
      <c r="I169">
        <v>39549722232.219254</v>
      </c>
      <c r="J169" s="26">
        <v>38426485689.0009</v>
      </c>
      <c r="K169" s="27"/>
    </row>
    <row r="170" spans="1:11" x14ac:dyDescent="0.3">
      <c r="A170" s="1">
        <v>45001</v>
      </c>
      <c r="B170" s="2">
        <v>10588439005</v>
      </c>
      <c r="C170" s="4">
        <f>C169-C169*$C$1*_xlfn.XLOOKUP('Circle Assets'!A170,'BBG Data'!A:A,'BBG Data'!V:V)</f>
        <v>31606289408.194298</v>
      </c>
      <c r="D170" s="4">
        <f>D169-D169*$D$1*_xlfn.XLOOKUP(A170,'BBG Data'!A:A,'BBG Data'!F:F)</f>
        <v>0</v>
      </c>
      <c r="E170" s="4">
        <f t="shared" si="6"/>
        <v>42194728413.194298</v>
      </c>
      <c r="F170">
        <f t="shared" si="7"/>
        <v>0.25094222437722796</v>
      </c>
      <c r="G170">
        <f t="shared" si="8"/>
        <v>0.74905777562277198</v>
      </c>
      <c r="H170" s="13">
        <f>'USDC_Final Reserve'!I169/'USDC_Final Reserve'!F169</f>
        <v>2.2072735892860241E-3</v>
      </c>
      <c r="I170">
        <v>37722004354.840775</v>
      </c>
      <c r="J170" s="26">
        <v>37638741570.893402</v>
      </c>
      <c r="K170" s="27"/>
    </row>
    <row r="171" spans="1:11" x14ac:dyDescent="0.3">
      <c r="A171" s="1">
        <v>45002</v>
      </c>
      <c r="B171" s="2">
        <v>10588439005</v>
      </c>
      <c r="C171" s="4">
        <f>C170-C170*$C$1*_xlfn.XLOOKUP('Circle Assets'!A171,'BBG Data'!A:A,'BBG Data'!V:V)</f>
        <v>33731812370.895367</v>
      </c>
      <c r="D171" s="4">
        <f>D170-D170*$D$1*_xlfn.XLOOKUP(A171,'BBG Data'!A:A,'BBG Data'!F:F)</f>
        <v>0</v>
      </c>
      <c r="E171" s="4">
        <f t="shared" si="6"/>
        <v>44320251375.89537</v>
      </c>
      <c r="F171">
        <f t="shared" si="7"/>
        <v>0.23890746727034079</v>
      </c>
      <c r="G171">
        <f t="shared" si="8"/>
        <v>0.76109253272965915</v>
      </c>
      <c r="H171" s="13">
        <f>'USDC_Final Reserve'!I170/'USDC_Final Reserve'!F170</f>
        <v>5.0949424441381383E-2</v>
      </c>
      <c r="I171">
        <v>39056864163.780319</v>
      </c>
      <c r="J171" s="26">
        <v>37066939414.150497</v>
      </c>
      <c r="K171" s="27"/>
    </row>
    <row r="172" spans="1:11" x14ac:dyDescent="0.3">
      <c r="A172" s="1">
        <v>45003</v>
      </c>
      <c r="B172" s="2">
        <v>10588439005</v>
      </c>
      <c r="C172" s="4">
        <f>C171-C171*$C$1*_xlfn.XLOOKUP('Circle Assets'!A172,'BBG Data'!A:A,'BBG Data'!V:V)</f>
        <v>33731812370.895367</v>
      </c>
      <c r="D172" s="4">
        <f>D171-D171*$D$1*_xlfn.XLOOKUP(A172,'BBG Data'!A:A,'BBG Data'!F:F)</f>
        <v>0</v>
      </c>
      <c r="E172" s="4">
        <f t="shared" si="6"/>
        <v>44320251375.89537</v>
      </c>
      <c r="F172">
        <f t="shared" si="7"/>
        <v>0.23890746727034079</v>
      </c>
      <c r="G172">
        <f t="shared" si="8"/>
        <v>0.76109253272965915</v>
      </c>
      <c r="H172" s="13">
        <f>'USDC_Final Reserve'!I171/'USDC_Final Reserve'!F171</f>
        <v>3.1418222366539073E-3</v>
      </c>
      <c r="I172">
        <v>36467950812.904587</v>
      </c>
      <c r="J172" s="26">
        <v>36353374994.115402</v>
      </c>
      <c r="K172" s="27"/>
    </row>
    <row r="173" spans="1:11" x14ac:dyDescent="0.3">
      <c r="A173" s="1">
        <v>45004</v>
      </c>
      <c r="B173" s="2">
        <v>10588439005</v>
      </c>
      <c r="C173" s="4">
        <f>C172-C172*$C$1*_xlfn.XLOOKUP('Circle Assets'!A173,'BBG Data'!A:A,'BBG Data'!V:V)</f>
        <v>33731812370.895367</v>
      </c>
      <c r="D173" s="4">
        <f>D172-D172*$D$1*_xlfn.XLOOKUP(A173,'BBG Data'!A:A,'BBG Data'!F:F)</f>
        <v>0</v>
      </c>
      <c r="E173" s="4">
        <f t="shared" si="6"/>
        <v>44320251375.89537</v>
      </c>
      <c r="F173">
        <f t="shared" si="7"/>
        <v>0.23890746727034079</v>
      </c>
      <c r="G173">
        <f t="shared" si="8"/>
        <v>0.76109253272965915</v>
      </c>
      <c r="H173" s="13">
        <f>'USDC_Final Reserve'!I172/'USDC_Final Reserve'!F172</f>
        <v>3.1418222366538808E-3</v>
      </c>
      <c r="I173">
        <v>36486702746.490807</v>
      </c>
      <c r="J173" s="26">
        <v>36372068012.459702</v>
      </c>
      <c r="K173" s="27"/>
    </row>
    <row r="174" spans="1:11" x14ac:dyDescent="0.3">
      <c r="A174" s="1">
        <v>45005</v>
      </c>
      <c r="B174" s="2">
        <v>10588439005</v>
      </c>
      <c r="C174" s="4">
        <f>C173-C173*$C$1*_xlfn.XLOOKUP('Circle Assets'!A174,'BBG Data'!A:A,'BBG Data'!V:V)</f>
        <v>32104252423.99966</v>
      </c>
      <c r="D174" s="4">
        <f>D173-D173*$D$1*_xlfn.XLOOKUP(A174,'BBG Data'!A:A,'BBG Data'!F:F)</f>
        <v>0</v>
      </c>
      <c r="E174" s="4">
        <f t="shared" si="6"/>
        <v>42692691428.999664</v>
      </c>
      <c r="F174">
        <f t="shared" si="7"/>
        <v>0.2480152609401346</v>
      </c>
      <c r="G174">
        <f t="shared" si="8"/>
        <v>0.75198473905986529</v>
      </c>
      <c r="H174" s="13">
        <f>'USDC_Final Reserve'!I173/'USDC_Final Reserve'!F173</f>
        <v>-3.4861086189985936E-2</v>
      </c>
      <c r="I174">
        <v>35068265901.771309</v>
      </c>
      <c r="J174" s="26">
        <v>36290783741.906303</v>
      </c>
      <c r="K174" s="27"/>
    </row>
    <row r="175" spans="1:11" x14ac:dyDescent="0.3">
      <c r="A175" s="1">
        <v>45006</v>
      </c>
      <c r="B175" s="2">
        <v>10588439005</v>
      </c>
      <c r="C175" s="4">
        <f>C174-C174*$C$1*_xlfn.XLOOKUP('Circle Assets'!A175,'BBG Data'!A:A,'BBG Data'!V:V)</f>
        <v>31462167375.519672</v>
      </c>
      <c r="D175" s="4">
        <f>D174-D174*$D$1*_xlfn.XLOOKUP(A175,'BBG Data'!A:A,'BBG Data'!F:F)</f>
        <v>0</v>
      </c>
      <c r="E175" s="4">
        <f t="shared" si="6"/>
        <v>42050606380.519669</v>
      </c>
      <c r="F175">
        <f t="shared" si="7"/>
        <v>0.25180229053498721</v>
      </c>
      <c r="G175">
        <f t="shared" si="8"/>
        <v>0.74819770946501285</v>
      </c>
      <c r="H175" s="13">
        <f>'USDC_Final Reserve'!I174/'USDC_Final Reserve'!F174</f>
        <v>-1.207954521771356E-2</v>
      </c>
      <c r="I175">
        <v>35152890053.458633</v>
      </c>
      <c r="J175" s="26">
        <v>35577520978.3927</v>
      </c>
      <c r="K175" s="27"/>
    </row>
    <row r="176" spans="1:11" x14ac:dyDescent="0.3">
      <c r="A176" s="1">
        <v>45007</v>
      </c>
      <c r="B176" s="2">
        <v>10588439005</v>
      </c>
      <c r="C176" s="4">
        <f>C175-C175*$C$1*_xlfn.XLOOKUP('Circle Assets'!A176,'BBG Data'!A:A,'BBG Data'!V:V)</f>
        <v>31194738952.827751</v>
      </c>
      <c r="D176" s="4">
        <f>D175-D175*$D$1*_xlfn.XLOOKUP(A176,'BBG Data'!A:A,'BBG Data'!F:F)</f>
        <v>0</v>
      </c>
      <c r="E176" s="4">
        <f t="shared" si="6"/>
        <v>41783177957.827751</v>
      </c>
      <c r="F176">
        <f t="shared" si="7"/>
        <v>0.25341392212164987</v>
      </c>
      <c r="G176">
        <f t="shared" si="8"/>
        <v>0.74658607787835007</v>
      </c>
      <c r="H176" s="13">
        <f>'USDC_Final Reserve'!I175/'USDC_Final Reserve'!F175</f>
        <v>-3.2384538255418463E-3</v>
      </c>
      <c r="I176">
        <v>35271511950.338882</v>
      </c>
      <c r="J176" s="26">
        <v>35385737113.147102</v>
      </c>
      <c r="K176" s="27"/>
    </row>
    <row r="177" spans="1:11" x14ac:dyDescent="0.3">
      <c r="A177" s="1">
        <v>45008</v>
      </c>
      <c r="B177" s="2">
        <v>10588439005</v>
      </c>
      <c r="C177" s="4">
        <f>C176-C176*$C$1*_xlfn.XLOOKUP('Circle Assets'!A177,'BBG Data'!A:A,'BBG Data'!V:V)</f>
        <v>31639263982.905548</v>
      </c>
      <c r="D177" s="4">
        <f>D176-D176*$D$1*_xlfn.XLOOKUP(A177,'BBG Data'!A:A,'BBG Data'!F:F)</f>
        <v>0</v>
      </c>
      <c r="E177" s="4">
        <f t="shared" si="6"/>
        <v>42227702987.905548</v>
      </c>
      <c r="F177">
        <f t="shared" si="7"/>
        <v>0.25074626976590791</v>
      </c>
      <c r="G177">
        <f t="shared" si="8"/>
        <v>0.74925373023409214</v>
      </c>
      <c r="H177" s="13">
        <f>'USDC_Final Reserve'!I176/'USDC_Final Reserve'!F176</f>
        <v>1.3635606650655142E-2</v>
      </c>
      <c r="I177">
        <v>35365278922.83387</v>
      </c>
      <c r="J177" s="26">
        <v>34883051890.351402</v>
      </c>
      <c r="K177" s="27"/>
    </row>
    <row r="178" spans="1:11" x14ac:dyDescent="0.3">
      <c r="A178" s="1">
        <v>45009</v>
      </c>
      <c r="B178" s="2">
        <v>10588439005</v>
      </c>
      <c r="C178" s="4">
        <f>C177-C177*$C$1*_xlfn.XLOOKUP('Circle Assets'!A178,'BBG Data'!A:A,'BBG Data'!V:V)</f>
        <v>31607624718.922638</v>
      </c>
      <c r="D178" s="4">
        <f>D177-D177*$D$1*_xlfn.XLOOKUP(A178,'BBG Data'!A:A,'BBG Data'!F:F)</f>
        <v>0</v>
      </c>
      <c r="E178" s="4">
        <f t="shared" si="6"/>
        <v>42196063723.922638</v>
      </c>
      <c r="F178">
        <f t="shared" si="7"/>
        <v>0.25093428321364936</v>
      </c>
      <c r="G178">
        <f t="shared" si="8"/>
        <v>0.74906571678635059</v>
      </c>
      <c r="H178" s="13">
        <f>'USDC_Final Reserve'!I177/'USDC_Final Reserve'!F177</f>
        <v>2.3943624914478513E-3</v>
      </c>
      <c r="I178">
        <v>34611590917.259224</v>
      </c>
      <c r="J178" s="26">
        <v>34528718222.197601</v>
      </c>
      <c r="K178" s="27"/>
    </row>
    <row r="179" spans="1:11" x14ac:dyDescent="0.3">
      <c r="A179" s="1">
        <v>45010</v>
      </c>
      <c r="B179" s="2">
        <v>10588439005</v>
      </c>
      <c r="C179" s="4">
        <f>C178-C178*$C$1*_xlfn.XLOOKUP('Circle Assets'!A179,'BBG Data'!A:A,'BBG Data'!V:V)</f>
        <v>31607624718.922638</v>
      </c>
      <c r="D179" s="4">
        <f>D178-D178*$D$1*_xlfn.XLOOKUP(A179,'BBG Data'!A:A,'BBG Data'!F:F)</f>
        <v>0</v>
      </c>
      <c r="E179" s="4">
        <f t="shared" si="6"/>
        <v>42196063723.922638</v>
      </c>
      <c r="F179">
        <f t="shared" si="7"/>
        <v>0.25093428321364936</v>
      </c>
      <c r="G179">
        <f t="shared" si="8"/>
        <v>0.74906571678635059</v>
      </c>
      <c r="H179" s="13">
        <f>'USDC_Final Reserve'!I178/'USDC_Final Reserve'!F178</f>
        <v>3.141822236653827E-3</v>
      </c>
      <c r="I179">
        <v>34207691830.872639</v>
      </c>
      <c r="J179" s="26">
        <v>34100217344.013802</v>
      </c>
      <c r="K179" s="27"/>
    </row>
    <row r="180" spans="1:11" x14ac:dyDescent="0.3">
      <c r="A180" s="1">
        <v>45011</v>
      </c>
      <c r="B180" s="2">
        <v>10588439005</v>
      </c>
      <c r="C180" s="4">
        <f>C179-C179*$C$1*_xlfn.XLOOKUP('Circle Assets'!A180,'BBG Data'!A:A,'BBG Data'!V:V)</f>
        <v>31607624718.922638</v>
      </c>
      <c r="D180" s="4">
        <f>D179-D179*$D$1*_xlfn.XLOOKUP(A180,'BBG Data'!A:A,'BBG Data'!F:F)</f>
        <v>0</v>
      </c>
      <c r="E180" s="4">
        <f t="shared" si="6"/>
        <v>42196063723.922638</v>
      </c>
      <c r="F180">
        <f t="shared" si="7"/>
        <v>0.25093428321364936</v>
      </c>
      <c r="G180">
        <f t="shared" si="8"/>
        <v>0.74906571678635059</v>
      </c>
      <c r="H180" s="13">
        <f>'USDC_Final Reserve'!I179/'USDC_Final Reserve'!F179</f>
        <v>3.1418222366538444E-3</v>
      </c>
      <c r="I180">
        <v>34244423943.199146</v>
      </c>
      <c r="J180" s="26">
        <v>34136834050.573002</v>
      </c>
      <c r="K180" s="27"/>
    </row>
    <row r="181" spans="1:11" x14ac:dyDescent="0.3">
      <c r="A181" s="1">
        <v>45012</v>
      </c>
      <c r="B181" s="2">
        <v>10588439005</v>
      </c>
      <c r="C181" s="4">
        <f>C180-C180*$C$1*_xlfn.XLOOKUP('Circle Assets'!A181,'BBG Data'!A:A,'BBG Data'!V:V)</f>
        <v>31331058002.632072</v>
      </c>
      <c r="D181" s="4">
        <f>D180-D180*$D$1*_xlfn.XLOOKUP(A181,'BBG Data'!A:A,'BBG Data'!F:F)</f>
        <v>0</v>
      </c>
      <c r="E181" s="4">
        <f t="shared" si="6"/>
        <v>41919497007.632072</v>
      </c>
      <c r="F181">
        <f t="shared" si="7"/>
        <v>0.252589839116443</v>
      </c>
      <c r="G181">
        <f t="shared" si="8"/>
        <v>0.74741016088355694</v>
      </c>
      <c r="H181" s="13">
        <f>'USDC_Final Reserve'!I180/'USDC_Final Reserve'!F180</f>
        <v>-3.4350170031207019E-3</v>
      </c>
      <c r="I181">
        <v>33786138422.392094</v>
      </c>
      <c r="J181" s="26">
        <v>33902194382.3428</v>
      </c>
      <c r="K181" s="27"/>
    </row>
    <row r="182" spans="1:11" x14ac:dyDescent="0.3">
      <c r="A182" s="1">
        <v>45013</v>
      </c>
      <c r="B182" s="2">
        <v>10588439005</v>
      </c>
      <c r="C182" s="4">
        <f>C181-C181*$C$1*_xlfn.XLOOKUP('Circle Assets'!A182,'BBG Data'!A:A,'BBG Data'!V:V)</f>
        <v>31237064828.624172</v>
      </c>
      <c r="D182" s="4">
        <f>D181-D181*$D$1*_xlfn.XLOOKUP(A182,'BBG Data'!A:A,'BBG Data'!F:F)</f>
        <v>0</v>
      </c>
      <c r="E182" s="4">
        <f t="shared" si="6"/>
        <v>41825503833.624176</v>
      </c>
      <c r="F182">
        <f t="shared" si="7"/>
        <v>0.25315747652722331</v>
      </c>
      <c r="G182">
        <f t="shared" si="8"/>
        <v>0.74684252347277658</v>
      </c>
      <c r="H182" s="13">
        <f>'USDC_Final Reserve'!I181/'USDC_Final Reserve'!F181</f>
        <v>9.0161337900505976E-4</v>
      </c>
      <c r="I182">
        <v>33504127368.578602</v>
      </c>
      <c r="J182" s="26">
        <v>33473919599.091202</v>
      </c>
      <c r="K182" s="27"/>
    </row>
    <row r="183" spans="1:11" x14ac:dyDescent="0.3">
      <c r="A183" s="1">
        <v>45014</v>
      </c>
      <c r="B183" s="2">
        <v>10588439005</v>
      </c>
      <c r="C183" s="4">
        <f>C182-C182*$C$1*_xlfn.XLOOKUP('Circle Assets'!A183,'BBG Data'!A:A,'BBG Data'!V:V)</f>
        <v>30815364453.437744</v>
      </c>
      <c r="D183" s="4">
        <f>D182-D182*$D$1*_xlfn.XLOOKUP(A183,'BBG Data'!A:A,'BBG Data'!F:F)</f>
        <v>0</v>
      </c>
      <c r="E183" s="4">
        <f t="shared" si="6"/>
        <v>41403803458.437744</v>
      </c>
      <c r="F183">
        <f t="shared" si="7"/>
        <v>0.25573590154897147</v>
      </c>
      <c r="G183">
        <f t="shared" si="8"/>
        <v>0.74426409845102848</v>
      </c>
      <c r="H183" s="13">
        <f>'USDC_Final Reserve'!I182/'USDC_Final Reserve'!F182</f>
        <v>-7.0112417926557549E-3</v>
      </c>
      <c r="I183">
        <v>33125057683.344105</v>
      </c>
      <c r="J183" s="26">
        <v>33357305472.1577</v>
      </c>
      <c r="K183" s="27"/>
    </row>
    <row r="184" spans="1:11" x14ac:dyDescent="0.3">
      <c r="A184" s="1">
        <v>45015</v>
      </c>
      <c r="B184" s="2">
        <v>10588439005</v>
      </c>
      <c r="C184" s="4">
        <f>C183-C183*$C$1*_xlfn.XLOOKUP('Circle Assets'!A184,'BBG Data'!A:A,'BBG Data'!V:V)</f>
        <v>30229872528.82243</v>
      </c>
      <c r="D184" s="4">
        <f>D183-D183*$D$1*_xlfn.XLOOKUP(A184,'BBG Data'!A:A,'BBG Data'!F:F)</f>
        <v>0</v>
      </c>
      <c r="E184" s="4">
        <f t="shared" si="6"/>
        <v>40818311533.822433</v>
      </c>
      <c r="F184">
        <f t="shared" si="7"/>
        <v>0.25940414013025309</v>
      </c>
      <c r="G184">
        <f t="shared" si="8"/>
        <v>0.74059585986974685</v>
      </c>
      <c r="H184" s="13">
        <f>'USDC_Final Reserve'!I183/'USDC_Final Reserve'!F183</f>
        <v>-1.1156966496524368E-2</v>
      </c>
      <c r="I184">
        <v>32932199465.333813</v>
      </c>
      <c r="J184" s="26">
        <v>33299622911.4254</v>
      </c>
      <c r="K184" s="27"/>
    </row>
    <row r="185" spans="1:11" x14ac:dyDescent="0.3">
      <c r="A185" s="18">
        <v>45016</v>
      </c>
      <c r="B185" s="2">
        <v>4061166369.0000005</v>
      </c>
      <c r="C185" s="2">
        <v>28510534939</v>
      </c>
      <c r="D185" s="2">
        <v>0</v>
      </c>
      <c r="E185" s="4">
        <f t="shared" si="6"/>
        <v>32571701308</v>
      </c>
      <c r="F185">
        <f t="shared" si="7"/>
        <v>0.12468388834213365</v>
      </c>
      <c r="G185">
        <f t="shared" si="8"/>
        <v>0.87531611165786638</v>
      </c>
      <c r="H185" s="13">
        <f>'USDC_Final Reserve'!I184/'USDC_Final Reserve'!F184</f>
        <v>0</v>
      </c>
      <c r="I185">
        <v>32875147350.1297</v>
      </c>
      <c r="J185" s="26">
        <v>32875147350.1297</v>
      </c>
      <c r="K185" s="27"/>
    </row>
    <row r="186" spans="1:11" x14ac:dyDescent="0.3">
      <c r="A186" s="1">
        <v>45017</v>
      </c>
      <c r="B186" s="2">
        <v>4061166369.0000005</v>
      </c>
      <c r="C186" s="4">
        <f>C185-C185*$C$1*_xlfn.XLOOKUP('Circle Assets'!A186,'BBG Data'!A:A,'BBG Data'!V:V)</f>
        <v>28510534939</v>
      </c>
      <c r="D186" s="4">
        <f>D185-D185*$D$1*_xlfn.XLOOKUP(A186,'BBG Data'!A:A,'BBG Data'!F:F)</f>
        <v>0</v>
      </c>
      <c r="E186" s="4">
        <f t="shared" si="6"/>
        <v>32571701308</v>
      </c>
      <c r="F186">
        <f t="shared" si="7"/>
        <v>0.12468388834213365</v>
      </c>
      <c r="G186">
        <f t="shared" si="8"/>
        <v>0.87531611165786638</v>
      </c>
      <c r="H186" s="13">
        <f>'USDC_Final Reserve'!I185/'USDC_Final Reserve'!F185</f>
        <v>0</v>
      </c>
      <c r="I186">
        <v>32545003021.415001</v>
      </c>
      <c r="J186" s="26">
        <v>32545003021.415001</v>
      </c>
      <c r="K186" s="27"/>
    </row>
    <row r="187" spans="1:11" x14ac:dyDescent="0.3">
      <c r="A187" s="1">
        <v>45018</v>
      </c>
      <c r="B187" s="2">
        <v>4061166369.0000005</v>
      </c>
      <c r="C187" s="4">
        <f>C186-C186*$C$1*_xlfn.XLOOKUP('Circle Assets'!A187,'BBG Data'!A:A,'BBG Data'!V:V)</f>
        <v>28510534939</v>
      </c>
      <c r="D187" s="4">
        <f>D186-D186*$D$1*_xlfn.XLOOKUP(A187,'BBG Data'!A:A,'BBG Data'!F:F)</f>
        <v>0</v>
      </c>
      <c r="E187" s="4">
        <f t="shared" si="6"/>
        <v>32571701308</v>
      </c>
      <c r="F187">
        <f t="shared" si="7"/>
        <v>0.12468388834213365</v>
      </c>
      <c r="G187">
        <f t="shared" si="8"/>
        <v>0.87531611165786638</v>
      </c>
      <c r="H187" s="13">
        <f>'USDC_Final Reserve'!I186/'USDC_Final Reserve'!F186</f>
        <v>0</v>
      </c>
      <c r="I187">
        <v>32545586598.082001</v>
      </c>
      <c r="J187" s="26">
        <v>32545586598.082001</v>
      </c>
      <c r="K187" s="27"/>
    </row>
    <row r="188" spans="1:11" x14ac:dyDescent="0.3">
      <c r="A188" s="1">
        <v>45019</v>
      </c>
      <c r="B188" s="2">
        <v>4061166369.0000005</v>
      </c>
      <c r="C188" s="4">
        <f>C187-C187*$C$1*_xlfn.XLOOKUP('Circle Assets'!A188,'BBG Data'!A:A,'BBG Data'!V:V)</f>
        <v>28460641502.856747</v>
      </c>
      <c r="D188" s="4">
        <f>D187-D187*$D$1*_xlfn.XLOOKUP(A188,'BBG Data'!A:A,'BBG Data'!F:F)</f>
        <v>0</v>
      </c>
      <c r="E188" s="4">
        <f t="shared" si="6"/>
        <v>32521807871.856747</v>
      </c>
      <c r="F188">
        <f t="shared" si="7"/>
        <v>0.12487517253044207</v>
      </c>
      <c r="G188">
        <f t="shared" si="8"/>
        <v>0.87512482746955789</v>
      </c>
      <c r="H188" s="13">
        <f>'USDC_Final Reserve'!I187/'USDC_Final Reserve'!F187</f>
        <v>-1.5341532162001829E-3</v>
      </c>
      <c r="I188">
        <v>32514728745.630516</v>
      </c>
      <c r="J188" s="26">
        <v>32564611321.309502</v>
      </c>
      <c r="K188" s="27"/>
    </row>
    <row r="189" spans="1:11" x14ac:dyDescent="0.3">
      <c r="A189" s="1">
        <v>45020</v>
      </c>
      <c r="B189" s="2">
        <v>4061166369.0000005</v>
      </c>
      <c r="C189" s="4">
        <f>C188-C188*$C$1*_xlfn.XLOOKUP('Circle Assets'!A189,'BBG Data'!A:A,'BBG Data'!V:V)</f>
        <v>28147574446.325325</v>
      </c>
      <c r="D189" s="4">
        <f>D188-D188*$D$1*_xlfn.XLOOKUP(A189,'BBG Data'!A:A,'BBG Data'!F:F)</f>
        <v>0</v>
      </c>
      <c r="E189" s="4">
        <f t="shared" si="6"/>
        <v>32208740815.325325</v>
      </c>
      <c r="F189">
        <f t="shared" si="7"/>
        <v>0.1260889518247682</v>
      </c>
      <c r="G189">
        <f t="shared" si="8"/>
        <v>0.8739110481752318</v>
      </c>
      <c r="H189" s="13">
        <f>'USDC_Final Reserve'!I188/'USDC_Final Reserve'!F188</f>
        <v>-9.7199408796031263E-3</v>
      </c>
      <c r="I189">
        <v>32363794005.328255</v>
      </c>
      <c r="J189" s="26">
        <v>32678368169.699699</v>
      </c>
      <c r="K189" s="27"/>
    </row>
    <row r="190" spans="1:11" x14ac:dyDescent="0.3">
      <c r="A190" s="1">
        <v>45021</v>
      </c>
      <c r="B190" s="2">
        <v>4061166369.0000005</v>
      </c>
      <c r="C190" s="4">
        <f>C189-C189*$C$1*_xlfn.XLOOKUP('Circle Assets'!A190,'BBG Data'!A:A,'BBG Data'!V:V)</f>
        <v>27971652106.035789</v>
      </c>
      <c r="D190" s="4">
        <f>D189-D189*$D$1*_xlfn.XLOOKUP(A190,'BBG Data'!A:A,'BBG Data'!F:F)</f>
        <v>0</v>
      </c>
      <c r="E190" s="4">
        <f t="shared" si="6"/>
        <v>32032818475.035789</v>
      </c>
      <c r="F190">
        <f t="shared" si="7"/>
        <v>0.12678142487414895</v>
      </c>
      <c r="G190">
        <f t="shared" si="8"/>
        <v>0.8732185751258511</v>
      </c>
      <c r="H190" s="13">
        <f>'USDC_Final Reserve'!I189/'USDC_Final Reserve'!F189</f>
        <v>-5.4919407240619908E-3</v>
      </c>
      <c r="I190">
        <v>32527814849.695011</v>
      </c>
      <c r="J190" s="26">
        <v>32706455680.7328</v>
      </c>
      <c r="K190" s="27"/>
    </row>
    <row r="191" spans="1:11" x14ac:dyDescent="0.3">
      <c r="A191" s="1">
        <v>45022</v>
      </c>
      <c r="B191" s="2">
        <v>4061166369.0000005</v>
      </c>
      <c r="C191" s="4">
        <f>C190-C190*$C$1*_xlfn.XLOOKUP('Circle Assets'!A191,'BBG Data'!A:A,'BBG Data'!V:V)</f>
        <v>27880744236.691174</v>
      </c>
      <c r="D191" s="4">
        <f>D190-D190*$D$1*_xlfn.XLOOKUP(A191,'BBG Data'!A:A,'BBG Data'!F:F)</f>
        <v>0</v>
      </c>
      <c r="E191" s="4">
        <f t="shared" si="6"/>
        <v>31941910605.691174</v>
      </c>
      <c r="F191">
        <f t="shared" si="7"/>
        <v>0.12714224953958803</v>
      </c>
      <c r="G191">
        <f t="shared" si="8"/>
        <v>0.87285775046041203</v>
      </c>
      <c r="H191" s="13">
        <f>'USDC_Final Reserve'!I190/'USDC_Final Reserve'!F190</f>
        <v>-2.846037310254602E-3</v>
      </c>
      <c r="I191">
        <v>32548324257.560417</v>
      </c>
      <c r="J191" s="26">
        <v>32640958002.783699</v>
      </c>
      <c r="K191" s="27"/>
    </row>
    <row r="192" spans="1:11" x14ac:dyDescent="0.3">
      <c r="A192" s="1">
        <v>45023</v>
      </c>
      <c r="B192" s="2">
        <v>4061166369.0000005</v>
      </c>
      <c r="C192" s="4">
        <f>C191-C191*$C$1*_xlfn.XLOOKUP('Circle Assets'!A192,'BBG Data'!A:A,'BBG Data'!V:V)</f>
        <v>27748310701.566891</v>
      </c>
      <c r="D192" s="4">
        <f>D191-D191*$D$1*_xlfn.XLOOKUP(A192,'BBG Data'!A:A,'BBG Data'!F:F)</f>
        <v>0</v>
      </c>
      <c r="E192" s="4">
        <f t="shared" si="6"/>
        <v>31809477070.566891</v>
      </c>
      <c r="F192">
        <f t="shared" si="7"/>
        <v>0.1276715854206158</v>
      </c>
      <c r="G192">
        <f t="shared" si="8"/>
        <v>0.87232841457938426</v>
      </c>
      <c r="H192" s="13">
        <f>'USDC_Final Reserve'!I191/'USDC_Final Reserve'!F191</f>
        <v>-4.1633358143703227E-3</v>
      </c>
      <c r="I192">
        <v>32622796924.442341</v>
      </c>
      <c r="J192" s="26">
        <v>32758616583.242802</v>
      </c>
      <c r="K192" s="27"/>
    </row>
    <row r="193" spans="1:11" x14ac:dyDescent="0.3">
      <c r="A193" s="1">
        <v>45024</v>
      </c>
      <c r="B193" s="2">
        <v>4061166369.0000005</v>
      </c>
      <c r="C193" s="4">
        <f>C192-C192*$C$1*_xlfn.XLOOKUP('Circle Assets'!A193,'BBG Data'!A:A,'BBG Data'!V:V)</f>
        <v>27748310701.566891</v>
      </c>
      <c r="D193" s="4">
        <f>D192-D192*$D$1*_xlfn.XLOOKUP(A193,'BBG Data'!A:A,'BBG Data'!F:F)</f>
        <v>0</v>
      </c>
      <c r="E193" s="4">
        <f t="shared" si="6"/>
        <v>31809477070.566891</v>
      </c>
      <c r="F193">
        <f t="shared" si="7"/>
        <v>0.1276715854206158</v>
      </c>
      <c r="G193">
        <f t="shared" si="8"/>
        <v>0.87232841457938426</v>
      </c>
      <c r="H193" s="13">
        <f>'USDC_Final Reserve'!I192/'USDC_Final Reserve'!F192</f>
        <v>0</v>
      </c>
      <c r="I193">
        <v>32617421143.536499</v>
      </c>
      <c r="J193" s="26">
        <v>32617421143.536499</v>
      </c>
      <c r="K193" s="27"/>
    </row>
    <row r="194" spans="1:11" x14ac:dyDescent="0.3">
      <c r="A194" s="1">
        <v>45025</v>
      </c>
      <c r="B194" s="2">
        <v>4061166369.0000005</v>
      </c>
      <c r="C194" s="4">
        <f>C193-C193*$C$1*_xlfn.XLOOKUP('Circle Assets'!A194,'BBG Data'!A:A,'BBG Data'!V:V)</f>
        <v>27748310701.566891</v>
      </c>
      <c r="D194" s="4">
        <f>D193-D193*$D$1*_xlfn.XLOOKUP(A194,'BBG Data'!A:A,'BBG Data'!F:F)</f>
        <v>0</v>
      </c>
      <c r="E194" s="4">
        <f t="shared" si="6"/>
        <v>31809477070.566891</v>
      </c>
      <c r="F194">
        <f t="shared" si="7"/>
        <v>0.1276715854206158</v>
      </c>
      <c r="G194">
        <f t="shared" si="8"/>
        <v>0.87232841457938426</v>
      </c>
      <c r="H194" s="13">
        <f>'USDC_Final Reserve'!I193/'USDC_Final Reserve'!F193</f>
        <v>0</v>
      </c>
      <c r="I194">
        <v>32622414240.880199</v>
      </c>
      <c r="J194" s="26">
        <v>32622414240.880199</v>
      </c>
      <c r="K194" s="27"/>
    </row>
    <row r="195" spans="1:11" x14ac:dyDescent="0.3">
      <c r="A195" s="1">
        <v>45026</v>
      </c>
      <c r="B195" s="2">
        <v>4061166369.0000005</v>
      </c>
      <c r="C195" s="4">
        <f>C194-C194*$C$1*_xlfn.XLOOKUP('Circle Assets'!A195,'BBG Data'!A:A,'BBG Data'!V:V)</f>
        <v>26811805215.389011</v>
      </c>
      <c r="D195" s="4">
        <f>D194-D194*$D$1*_xlfn.XLOOKUP(A195,'BBG Data'!A:A,'BBG Data'!F:F)</f>
        <v>0</v>
      </c>
      <c r="E195" s="4">
        <f t="shared" si="6"/>
        <v>30872971584.389011</v>
      </c>
      <c r="F195">
        <f t="shared" si="7"/>
        <v>0.13154439500257042</v>
      </c>
      <c r="G195">
        <f t="shared" si="8"/>
        <v>0.86845560499742958</v>
      </c>
      <c r="H195" s="13">
        <f>'USDC_Final Reserve'!I194/'USDC_Final Reserve'!F194</f>
        <v>-3.0334154378952802E-2</v>
      </c>
      <c r="I195">
        <v>31657695841.701302</v>
      </c>
      <c r="J195" s="26">
        <v>32618005274.645401</v>
      </c>
      <c r="K195" s="27"/>
    </row>
    <row r="196" spans="1:11" x14ac:dyDescent="0.3">
      <c r="A196" s="1">
        <v>45027</v>
      </c>
      <c r="B196" s="2">
        <v>4061166369.0000005</v>
      </c>
      <c r="C196" s="4">
        <f>C195-C195*$C$1*_xlfn.XLOOKUP('Circle Assets'!A196,'BBG Data'!A:A,'BBG Data'!V:V)</f>
        <v>26838617020.604397</v>
      </c>
      <c r="D196" s="4">
        <f>D195-D195*$D$1*_xlfn.XLOOKUP(A196,'BBG Data'!A:A,'BBG Data'!F:F)</f>
        <v>0</v>
      </c>
      <c r="E196" s="4">
        <f t="shared" ref="E196:E259" si="9">D196+C196+B196</f>
        <v>30899783389.604397</v>
      </c>
      <c r="F196">
        <f t="shared" ref="F196:F259" si="10">(B196+D196)/E196</f>
        <v>0.13143025366211133</v>
      </c>
      <c r="G196">
        <f t="shared" ref="G196:G259" si="11">C196/E196</f>
        <v>0.86856974633788864</v>
      </c>
      <c r="H196" s="13">
        <f>'USDC_Final Reserve'!I195/'USDC_Final Reserve'!F195</f>
        <v>8.6770204429356993E-4</v>
      </c>
      <c r="I196">
        <v>32398021894.245705</v>
      </c>
      <c r="J196" s="26">
        <v>32369910064.417</v>
      </c>
      <c r="K196" s="27"/>
    </row>
    <row r="197" spans="1:11" x14ac:dyDescent="0.3">
      <c r="A197" s="1">
        <v>45028</v>
      </c>
      <c r="B197" s="2">
        <v>4061166369.0000005</v>
      </c>
      <c r="C197" s="4">
        <f>C196-C196*$C$1*_xlfn.XLOOKUP('Circle Assets'!A197,'BBG Data'!A:A,'BBG Data'!V:V)</f>
        <v>26711133589.756531</v>
      </c>
      <c r="D197" s="4">
        <f>D196-D196*$D$1*_xlfn.XLOOKUP(A197,'BBG Data'!A:A,'BBG Data'!F:F)</f>
        <v>0</v>
      </c>
      <c r="E197" s="4">
        <f t="shared" si="9"/>
        <v>30772299958.756531</v>
      </c>
      <c r="F197">
        <f t="shared" si="10"/>
        <v>0.13197474268881743</v>
      </c>
      <c r="G197">
        <f t="shared" si="11"/>
        <v>0.86802525731118263</v>
      </c>
      <c r="H197" s="13">
        <f>'USDC_Final Reserve'!I196/'USDC_Final Reserve'!F196</f>
        <v>-4.1427982639818343E-3</v>
      </c>
      <c r="I197">
        <v>32279361396.321178</v>
      </c>
      <c r="J197" s="26">
        <v>32413088278.6763</v>
      </c>
      <c r="K197" s="27"/>
    </row>
    <row r="198" spans="1:11" x14ac:dyDescent="0.3">
      <c r="A198" s="1">
        <v>45029</v>
      </c>
      <c r="B198" s="2">
        <v>4061166369.0000005</v>
      </c>
      <c r="C198" s="4">
        <f>C197-C197*$C$1*_xlfn.XLOOKUP('Circle Assets'!A198,'BBG Data'!A:A,'BBG Data'!V:V)</f>
        <v>26751200290.141163</v>
      </c>
      <c r="D198" s="4">
        <f>D197-D197*$D$1*_xlfn.XLOOKUP(A198,'BBG Data'!A:A,'BBG Data'!F:F)</f>
        <v>0</v>
      </c>
      <c r="E198" s="4">
        <f t="shared" si="9"/>
        <v>30812366659.141163</v>
      </c>
      <c r="F198">
        <f t="shared" si="10"/>
        <v>0.13180313002004235</v>
      </c>
      <c r="G198">
        <f t="shared" si="11"/>
        <v>0.86819686997995771</v>
      </c>
      <c r="H198" s="13">
        <f>'USDC_Final Reserve'!I197/'USDC_Final Reserve'!F197</f>
        <v>1.3003447877881678E-3</v>
      </c>
      <c r="I198">
        <v>32080168940.747566</v>
      </c>
      <c r="J198" s="26">
        <v>32038453660.274101</v>
      </c>
      <c r="K198" s="27"/>
    </row>
    <row r="199" spans="1:11" x14ac:dyDescent="0.3">
      <c r="A199" s="1">
        <v>45030</v>
      </c>
      <c r="B199" s="2">
        <v>4061166369.0000005</v>
      </c>
      <c r="C199" s="4">
        <f>C198-C198*$C$1*_xlfn.XLOOKUP('Circle Assets'!A199,'BBG Data'!A:A,'BBG Data'!V:V)</f>
        <v>26423498086.586937</v>
      </c>
      <c r="D199" s="4">
        <f>D198-D198*$D$1*_xlfn.XLOOKUP(A199,'BBG Data'!A:A,'BBG Data'!F:F)</f>
        <v>0</v>
      </c>
      <c r="E199" s="4">
        <f t="shared" si="9"/>
        <v>30484664455.586937</v>
      </c>
      <c r="F199">
        <f t="shared" si="10"/>
        <v>0.13321997934130808</v>
      </c>
      <c r="G199">
        <f t="shared" si="11"/>
        <v>0.86678002065869197</v>
      </c>
      <c r="H199" s="13">
        <f>'USDC_Final Reserve'!I198/'USDC_Final Reserve'!F198</f>
        <v>-1.0749739562712092E-2</v>
      </c>
      <c r="I199">
        <v>31638732248.900936</v>
      </c>
      <c r="J199" s="26">
        <v>31978840380.671001</v>
      </c>
      <c r="K199" s="27"/>
    </row>
    <row r="200" spans="1:11" x14ac:dyDescent="0.3">
      <c r="A200" s="1">
        <v>45031</v>
      </c>
      <c r="B200" s="2">
        <v>4061166369.0000005</v>
      </c>
      <c r="C200" s="4">
        <f>C199-C199*$C$1*_xlfn.XLOOKUP('Circle Assets'!A200,'BBG Data'!A:A,'BBG Data'!V:V)</f>
        <v>26423498086.586937</v>
      </c>
      <c r="D200" s="4">
        <f>D199-D199*$D$1*_xlfn.XLOOKUP(A200,'BBG Data'!A:A,'BBG Data'!F:F)</f>
        <v>0</v>
      </c>
      <c r="E200" s="4">
        <f t="shared" si="9"/>
        <v>30484664455.586937</v>
      </c>
      <c r="F200">
        <f t="shared" si="10"/>
        <v>0.13321997934130808</v>
      </c>
      <c r="G200">
        <f t="shared" si="11"/>
        <v>0.86678002065869197</v>
      </c>
      <c r="H200" s="13">
        <f>'USDC_Final Reserve'!I199/'USDC_Final Reserve'!F199</f>
        <v>0</v>
      </c>
      <c r="I200">
        <v>31857257937.146599</v>
      </c>
      <c r="J200" s="26">
        <v>31857257937.146599</v>
      </c>
      <c r="K200" s="27"/>
    </row>
    <row r="201" spans="1:11" x14ac:dyDescent="0.3">
      <c r="A201" s="1">
        <v>45032</v>
      </c>
      <c r="B201" s="2">
        <v>4061166369.0000005</v>
      </c>
      <c r="C201" s="4">
        <f>C200-C200*$C$1*_xlfn.XLOOKUP('Circle Assets'!A201,'BBG Data'!A:A,'BBG Data'!V:V)</f>
        <v>26423498086.586937</v>
      </c>
      <c r="D201" s="4">
        <f>D200-D200*$D$1*_xlfn.XLOOKUP(A201,'BBG Data'!A:A,'BBG Data'!F:F)</f>
        <v>0</v>
      </c>
      <c r="E201" s="4">
        <f t="shared" si="9"/>
        <v>30484664455.586937</v>
      </c>
      <c r="F201">
        <f t="shared" si="10"/>
        <v>0.13321997934130808</v>
      </c>
      <c r="G201">
        <f t="shared" si="11"/>
        <v>0.86678002065869197</v>
      </c>
      <c r="H201" s="13">
        <f>'USDC_Final Reserve'!I200/'USDC_Final Reserve'!F200</f>
        <v>0</v>
      </c>
      <c r="I201">
        <v>31807237206.201698</v>
      </c>
      <c r="J201" s="26">
        <v>31807237206.201698</v>
      </c>
      <c r="K201" s="27"/>
    </row>
    <row r="202" spans="1:11" x14ac:dyDescent="0.3">
      <c r="A202" s="1">
        <v>45033</v>
      </c>
      <c r="B202" s="2">
        <v>4061166369.0000005</v>
      </c>
      <c r="C202" s="4">
        <f>C201-C201*$C$1*_xlfn.XLOOKUP('Circle Assets'!A202,'BBG Data'!A:A,'BBG Data'!V:V)</f>
        <v>26364045215.892113</v>
      </c>
      <c r="D202" s="4">
        <f>D201-D201*$D$1*_xlfn.XLOOKUP(A202,'BBG Data'!A:A,'BBG Data'!F:F)</f>
        <v>0</v>
      </c>
      <c r="E202" s="4">
        <f t="shared" si="9"/>
        <v>30425211584.892113</v>
      </c>
      <c r="F202">
        <f t="shared" si="10"/>
        <v>0.13348029996993038</v>
      </c>
      <c r="G202">
        <f t="shared" si="11"/>
        <v>0.86651970003006962</v>
      </c>
      <c r="H202" s="13">
        <f>'USDC_Final Reserve'!I201/'USDC_Final Reserve'!F201</f>
        <v>-1.9540659735081379E-3</v>
      </c>
      <c r="I202">
        <v>31781292465.653656</v>
      </c>
      <c r="J202" s="26">
        <v>31843395207.8549</v>
      </c>
      <c r="K202" s="27"/>
    </row>
    <row r="203" spans="1:11" x14ac:dyDescent="0.3">
      <c r="A203" s="1">
        <v>45034</v>
      </c>
      <c r="B203" s="2">
        <v>4061166369.0000005</v>
      </c>
      <c r="C203" s="4">
        <f>C202-C202*$C$1*_xlfn.XLOOKUP('Circle Assets'!A203,'BBG Data'!A:A,'BBG Data'!V:V)</f>
        <v>25988357571.565655</v>
      </c>
      <c r="D203" s="4">
        <f>D202-D202*$D$1*_xlfn.XLOOKUP(A203,'BBG Data'!A:A,'BBG Data'!F:F)</f>
        <v>0</v>
      </c>
      <c r="E203" s="4">
        <f t="shared" si="9"/>
        <v>30049523940.565655</v>
      </c>
      <c r="F203">
        <f t="shared" si="10"/>
        <v>0.13514910841957095</v>
      </c>
      <c r="G203">
        <f t="shared" si="11"/>
        <v>0.86485089158042905</v>
      </c>
      <c r="H203" s="13">
        <f>'USDC_Final Reserve'!I202/'USDC_Final Reserve'!F202</f>
        <v>-1.2502282733980149E-2</v>
      </c>
      <c r="I203">
        <v>31241189813.960918</v>
      </c>
      <c r="J203" s="26">
        <v>31631776001.960999</v>
      </c>
      <c r="K203" s="27"/>
    </row>
    <row r="204" spans="1:11" x14ac:dyDescent="0.3">
      <c r="A204" s="1">
        <v>45035</v>
      </c>
      <c r="B204" s="2">
        <v>4061166369.0000005</v>
      </c>
      <c r="C204" s="4">
        <f>C203-C203*$C$1*_xlfn.XLOOKUP('Circle Assets'!A204,'BBG Data'!A:A,'BBG Data'!V:V)</f>
        <v>25955872124.601192</v>
      </c>
      <c r="D204" s="4">
        <f>D203-D203*$D$1*_xlfn.XLOOKUP(A204,'BBG Data'!A:A,'BBG Data'!F:F)</f>
        <v>0</v>
      </c>
      <c r="E204" s="4">
        <f t="shared" si="9"/>
        <v>30017038493.601192</v>
      </c>
      <c r="F204">
        <f t="shared" si="10"/>
        <v>0.13529537132271491</v>
      </c>
      <c r="G204">
        <f t="shared" si="11"/>
        <v>0.86470462867728515</v>
      </c>
      <c r="H204" s="13">
        <f>'USDC_Final Reserve'!I203/'USDC_Final Reserve'!F203</f>
        <v>-1.0822335778190677E-3</v>
      </c>
      <c r="I204">
        <v>31347993980.264786</v>
      </c>
      <c r="J204" s="26">
        <v>31381919831.947498</v>
      </c>
      <c r="K204" s="27"/>
    </row>
    <row r="205" spans="1:11" x14ac:dyDescent="0.3">
      <c r="A205" s="1">
        <v>45036</v>
      </c>
      <c r="B205" s="2">
        <v>4061166369.0000005</v>
      </c>
      <c r="C205" s="4">
        <f>C204-C204*$C$1*_xlfn.XLOOKUP('Circle Assets'!A205,'BBG Data'!A:A,'BBG Data'!V:V)</f>
        <v>26247875686.00296</v>
      </c>
      <c r="D205" s="4">
        <f>D204-D204*$D$1*_xlfn.XLOOKUP(A205,'BBG Data'!A:A,'BBG Data'!F:F)</f>
        <v>0</v>
      </c>
      <c r="E205" s="4">
        <f t="shared" si="9"/>
        <v>30309042055.00296</v>
      </c>
      <c r="F205">
        <f t="shared" si="10"/>
        <v>0.13399190781516779</v>
      </c>
      <c r="G205">
        <f t="shared" si="11"/>
        <v>0.86600809218483221</v>
      </c>
      <c r="H205" s="13">
        <f>'USDC_Final Reserve'!I204/'USDC_Final Reserve'!F204</f>
        <v>9.6342062171367315E-3</v>
      </c>
      <c r="I205">
        <v>31578252040.981434</v>
      </c>
      <c r="J205" s="26">
        <v>31274020648.8419</v>
      </c>
      <c r="K205" s="27"/>
    </row>
    <row r="206" spans="1:11" x14ac:dyDescent="0.3">
      <c r="A206" s="1">
        <v>45037</v>
      </c>
      <c r="B206" s="2">
        <v>4061166369.0000005</v>
      </c>
      <c r="C206" s="4">
        <f>C205-C205*$C$1*_xlfn.XLOOKUP('Circle Assets'!A206,'BBG Data'!A:A,'BBG Data'!V:V)</f>
        <v>26306933406.296463</v>
      </c>
      <c r="D206" s="4">
        <f>D205-D205*$D$1*_xlfn.XLOOKUP(A206,'BBG Data'!A:A,'BBG Data'!F:F)</f>
        <v>0</v>
      </c>
      <c r="E206" s="4">
        <f t="shared" si="9"/>
        <v>30368099775.296463</v>
      </c>
      <c r="F206">
        <f t="shared" si="10"/>
        <v>0.13373132988398692</v>
      </c>
      <c r="G206">
        <f t="shared" si="11"/>
        <v>0.86626867011601305</v>
      </c>
      <c r="H206" s="13">
        <f>'USDC_Final Reserve'!I205/'USDC_Final Reserve'!F205</f>
        <v>1.9447288678082766E-3</v>
      </c>
      <c r="I206">
        <v>31058830495.665886</v>
      </c>
      <c r="J206" s="26">
        <v>30998429491.4006</v>
      </c>
      <c r="K206" s="27"/>
    </row>
    <row r="207" spans="1:11" x14ac:dyDescent="0.3">
      <c r="A207" s="1">
        <v>45038</v>
      </c>
      <c r="B207" s="2">
        <v>4061166369.0000005</v>
      </c>
      <c r="C207" s="4">
        <f>C206-C206*$C$1*_xlfn.XLOOKUP('Circle Assets'!A207,'BBG Data'!A:A,'BBG Data'!V:V)</f>
        <v>26306933406.296463</v>
      </c>
      <c r="D207" s="4">
        <f>D206-D206*$D$1*_xlfn.XLOOKUP(A207,'BBG Data'!A:A,'BBG Data'!F:F)</f>
        <v>0</v>
      </c>
      <c r="E207" s="4">
        <f t="shared" si="9"/>
        <v>30368099775.296463</v>
      </c>
      <c r="F207">
        <f t="shared" si="10"/>
        <v>0.13373132988398692</v>
      </c>
      <c r="G207">
        <f t="shared" si="11"/>
        <v>0.86626867011601305</v>
      </c>
      <c r="H207" s="13">
        <f>'USDC_Final Reserve'!I206/'USDC_Final Reserve'!F206</f>
        <v>0</v>
      </c>
      <c r="I207">
        <v>30781229059.505501</v>
      </c>
      <c r="J207" s="26">
        <v>30781229059.505501</v>
      </c>
      <c r="K207" s="27"/>
    </row>
    <row r="208" spans="1:11" x14ac:dyDescent="0.3">
      <c r="A208" s="1">
        <v>45039</v>
      </c>
      <c r="B208" s="2">
        <v>4061166369.0000005</v>
      </c>
      <c r="C208" s="4">
        <f>C207-C207*$C$1*_xlfn.XLOOKUP('Circle Assets'!A208,'BBG Data'!A:A,'BBG Data'!V:V)</f>
        <v>26306933406.296463</v>
      </c>
      <c r="D208" s="4">
        <f>D207-D207*$D$1*_xlfn.XLOOKUP(A208,'BBG Data'!A:A,'BBG Data'!F:F)</f>
        <v>0</v>
      </c>
      <c r="E208" s="4">
        <f t="shared" si="9"/>
        <v>30368099775.296463</v>
      </c>
      <c r="F208">
        <f t="shared" si="10"/>
        <v>0.13373132988398692</v>
      </c>
      <c r="G208">
        <f t="shared" si="11"/>
        <v>0.86626867011601305</v>
      </c>
      <c r="H208" s="13">
        <f>'USDC_Final Reserve'!I207/'USDC_Final Reserve'!F207</f>
        <v>0</v>
      </c>
      <c r="I208">
        <v>30800816722.5009</v>
      </c>
      <c r="J208" s="26">
        <v>30800816722.5009</v>
      </c>
      <c r="K208" s="27"/>
    </row>
    <row r="209" spans="1:11" x14ac:dyDescent="0.3">
      <c r="A209" s="1">
        <v>45040</v>
      </c>
      <c r="B209" s="2">
        <v>4061166369.0000005</v>
      </c>
      <c r="C209" s="4">
        <f>C208-C208*$C$1*_xlfn.XLOOKUP('Circle Assets'!A209,'BBG Data'!A:A,'BBG Data'!V:V)</f>
        <v>26740997807.500355</v>
      </c>
      <c r="D209" s="4">
        <f>D208-D208*$D$1*_xlfn.XLOOKUP(A209,'BBG Data'!A:A,'BBG Data'!F:F)</f>
        <v>0</v>
      </c>
      <c r="E209" s="4">
        <f t="shared" si="9"/>
        <v>30802164176.500355</v>
      </c>
      <c r="F209">
        <f t="shared" si="10"/>
        <v>0.1318467866650212</v>
      </c>
      <c r="G209">
        <f t="shared" si="11"/>
        <v>0.86815321333497886</v>
      </c>
      <c r="H209" s="13">
        <f>'USDC_Final Reserve'!I208/'USDC_Final Reserve'!F208</f>
        <v>1.4092009857380341E-2</v>
      </c>
      <c r="I209">
        <v>31272712155.353153</v>
      </c>
      <c r="J209" s="26">
        <v>30832016787.392899</v>
      </c>
      <c r="K209" s="27"/>
    </row>
    <row r="210" spans="1:11" x14ac:dyDescent="0.3">
      <c r="A210" s="1">
        <v>45041</v>
      </c>
      <c r="B210" s="2">
        <v>4061166369.0000005</v>
      </c>
      <c r="C210" s="4">
        <f>C209-C209*$C$1*_xlfn.XLOOKUP('Circle Assets'!A210,'BBG Data'!A:A,'BBG Data'!V:V)</f>
        <v>26480273078.877228</v>
      </c>
      <c r="D210" s="4">
        <f>D209-D209*$D$1*_xlfn.XLOOKUP(A210,'BBG Data'!A:A,'BBG Data'!F:F)</f>
        <v>0</v>
      </c>
      <c r="E210" s="4">
        <f t="shared" si="9"/>
        <v>30541439447.877228</v>
      </c>
      <c r="F210">
        <f t="shared" si="10"/>
        <v>0.13297233013299478</v>
      </c>
      <c r="G210">
        <f t="shared" si="11"/>
        <v>0.86702766986700519</v>
      </c>
      <c r="H210" s="13">
        <f>'USDC_Final Reserve'!I209/'USDC_Final Reserve'!F209</f>
        <v>-8.5367531241638209E-3</v>
      </c>
      <c r="I210">
        <v>30464037098.496071</v>
      </c>
      <c r="J210" s="26">
        <v>30724101062.3713</v>
      </c>
      <c r="K210" s="27"/>
    </row>
    <row r="211" spans="1:11" x14ac:dyDescent="0.3">
      <c r="A211" s="1">
        <v>45042</v>
      </c>
      <c r="B211" s="2">
        <v>4061166369.0000005</v>
      </c>
      <c r="C211" s="4">
        <f>C210-C210*$C$1*_xlfn.XLOOKUP('Circle Assets'!A211,'BBG Data'!A:A,'BBG Data'!V:V)</f>
        <v>25917567275.951088</v>
      </c>
      <c r="D211" s="4">
        <f>D210-D210*$D$1*_xlfn.XLOOKUP(A211,'BBG Data'!A:A,'BBG Data'!F:F)</f>
        <v>0</v>
      </c>
      <c r="E211" s="4">
        <f t="shared" si="9"/>
        <v>29978733644.951088</v>
      </c>
      <c r="F211">
        <f t="shared" si="10"/>
        <v>0.13546824282499231</v>
      </c>
      <c r="G211">
        <f t="shared" si="11"/>
        <v>0.86453175717500774</v>
      </c>
      <c r="H211" s="13">
        <f>'USDC_Final Reserve'!I210/'USDC_Final Reserve'!F210</f>
        <v>-1.8770165864591407E-2</v>
      </c>
      <c r="I211">
        <v>30164317183.714043</v>
      </c>
      <c r="J211" s="26">
        <v>30730506420.4445</v>
      </c>
      <c r="K211" s="27"/>
    </row>
    <row r="212" spans="1:11" x14ac:dyDescent="0.3">
      <c r="A212" s="1">
        <v>45043</v>
      </c>
      <c r="B212" s="2">
        <v>4061166369.0000005</v>
      </c>
      <c r="C212" s="4">
        <f>C211-C211*$C$1*_xlfn.XLOOKUP('Circle Assets'!A212,'BBG Data'!A:A,'BBG Data'!V:V)</f>
        <v>25742623696.838417</v>
      </c>
      <c r="D212" s="4">
        <f>D211-D211*$D$1*_xlfn.XLOOKUP(A212,'BBG Data'!A:A,'BBG Data'!F:F)</f>
        <v>0</v>
      </c>
      <c r="E212" s="4">
        <f t="shared" si="9"/>
        <v>29803790065.838417</v>
      </c>
      <c r="F212">
        <f t="shared" si="10"/>
        <v>0.13626342019013798</v>
      </c>
      <c r="G212">
        <f t="shared" si="11"/>
        <v>0.86373657980986207</v>
      </c>
      <c r="H212" s="13">
        <f>'USDC_Final Reserve'!I211/'USDC_Final Reserve'!F211</f>
        <v>-5.8698433563720434E-3</v>
      </c>
      <c r="I212">
        <v>30581816362.307819</v>
      </c>
      <c r="J212" s="26">
        <v>30761326833.907902</v>
      </c>
      <c r="K212" s="27"/>
    </row>
    <row r="213" spans="1:11" x14ac:dyDescent="0.3">
      <c r="A213" s="1">
        <v>45044</v>
      </c>
      <c r="B213" s="2">
        <v>4061166369.0000005</v>
      </c>
      <c r="C213" s="4">
        <f>C212-C212*$C$1*_xlfn.XLOOKUP('Circle Assets'!A213,'BBG Data'!A:A,'BBG Data'!V:V)</f>
        <v>26360446665.562538</v>
      </c>
      <c r="D213" s="4">
        <f>D212-D212*$D$1*_xlfn.XLOOKUP(A213,'BBG Data'!A:A,'BBG Data'!F:F)</f>
        <v>0</v>
      </c>
      <c r="E213" s="4">
        <f t="shared" si="9"/>
        <v>30421613034.562538</v>
      </c>
      <c r="F213">
        <f t="shared" si="10"/>
        <v>0.13349608925687262</v>
      </c>
      <c r="G213">
        <f t="shared" si="11"/>
        <v>0.86650391074312738</v>
      </c>
      <c r="H213" s="13">
        <f>'USDC_Final Reserve'!I212/'USDC_Final Reserve'!F212</f>
        <v>2.0308685408042038E-2</v>
      </c>
      <c r="I213">
        <v>31191867142.218048</v>
      </c>
      <c r="J213" s="26">
        <v>30558401325.137299</v>
      </c>
      <c r="K213" s="27"/>
    </row>
    <row r="214" spans="1:11" x14ac:dyDescent="0.3">
      <c r="A214" s="1">
        <v>45045</v>
      </c>
      <c r="B214" s="2">
        <v>4061166369.0000005</v>
      </c>
      <c r="C214" s="4">
        <f>C213-C213*$C$1*_xlfn.XLOOKUP('Circle Assets'!A214,'BBG Data'!A:A,'BBG Data'!V:V)</f>
        <v>26360446665.562538</v>
      </c>
      <c r="D214" s="4">
        <f>D213-D213*$D$1*_xlfn.XLOOKUP(A214,'BBG Data'!A:A,'BBG Data'!F:F)</f>
        <v>0</v>
      </c>
      <c r="E214" s="4">
        <f t="shared" si="9"/>
        <v>30421613034.562538</v>
      </c>
      <c r="F214">
        <f t="shared" si="10"/>
        <v>0.13349608925687262</v>
      </c>
      <c r="G214">
        <f t="shared" si="11"/>
        <v>0.86650391074312738</v>
      </c>
      <c r="H214" s="13">
        <f>'USDC_Final Reserve'!I213/'USDC_Final Reserve'!F213</f>
        <v>0</v>
      </c>
      <c r="I214">
        <v>30505673945.3979</v>
      </c>
      <c r="J214" s="26">
        <v>30505673945.3979</v>
      </c>
      <c r="K214" s="27"/>
    </row>
    <row r="215" spans="1:11" x14ac:dyDescent="0.3">
      <c r="A215" s="1">
        <v>45046</v>
      </c>
      <c r="B215" s="2">
        <v>4061166369.0000005</v>
      </c>
      <c r="C215" s="4">
        <f>C214-C214*$C$1*_xlfn.XLOOKUP('Circle Assets'!A215,'BBG Data'!A:A,'BBG Data'!V:V)</f>
        <v>26360446665.562538</v>
      </c>
      <c r="D215" s="4">
        <f>D214-D214*$D$1*_xlfn.XLOOKUP(A215,'BBG Data'!A:A,'BBG Data'!F:F)</f>
        <v>0</v>
      </c>
      <c r="E215" s="4">
        <f t="shared" si="9"/>
        <v>30421613034.562538</v>
      </c>
      <c r="F215">
        <f t="shared" si="10"/>
        <v>0.13349608925687262</v>
      </c>
      <c r="G215">
        <f t="shared" si="11"/>
        <v>0.86650391074312738</v>
      </c>
      <c r="H215" s="13">
        <f>'USDC_Final Reserve'!I214/'USDC_Final Reserve'!F214</f>
        <v>0</v>
      </c>
      <c r="I215">
        <v>30517472541.595699</v>
      </c>
      <c r="J215" s="26">
        <v>30517472541.595699</v>
      </c>
      <c r="K215" s="27"/>
    </row>
    <row r="216" spans="1:11" x14ac:dyDescent="0.3">
      <c r="A216" s="1">
        <v>45047</v>
      </c>
      <c r="B216" s="2">
        <v>4061166369.0000005</v>
      </c>
      <c r="C216" s="4">
        <f>C215-C215*$C$1*_xlfn.XLOOKUP('Circle Assets'!A216,'BBG Data'!A:A,'BBG Data'!V:V)</f>
        <v>26584510462.219818</v>
      </c>
      <c r="D216" s="4">
        <f>D215-D215*$D$1*_xlfn.XLOOKUP(A216,'BBG Data'!A:A,'BBG Data'!F:F)</f>
        <v>0</v>
      </c>
      <c r="E216" s="4">
        <f t="shared" si="9"/>
        <v>30645676831.219818</v>
      </c>
      <c r="F216">
        <f t="shared" si="10"/>
        <v>0.13252004161522543</v>
      </c>
      <c r="G216">
        <f t="shared" si="11"/>
        <v>0.86747995838477454</v>
      </c>
      <c r="H216" s="13">
        <f>'USDC_Final Reserve'!I215/'USDC_Final Reserve'!F215</f>
        <v>7.3114324702731222E-3</v>
      </c>
      <c r="I216">
        <v>30731957173.919033</v>
      </c>
      <c r="J216" s="26">
        <v>30507262544.362598</v>
      </c>
      <c r="K216" s="27"/>
    </row>
    <row r="217" spans="1:11" x14ac:dyDescent="0.3">
      <c r="A217" s="1">
        <v>45048</v>
      </c>
      <c r="B217" s="2">
        <v>4061166369.0000005</v>
      </c>
      <c r="C217" s="4">
        <f>C216-C216*$C$1*_xlfn.XLOOKUP('Circle Assets'!A217,'BBG Data'!A:A,'BBG Data'!V:V)</f>
        <v>25767036765.506561</v>
      </c>
      <c r="D217" s="4">
        <f>D216-D216*$D$1*_xlfn.XLOOKUP(A217,'BBG Data'!A:A,'BBG Data'!F:F)</f>
        <v>0</v>
      </c>
      <c r="E217" s="4">
        <f t="shared" si="9"/>
        <v>29828203134.506561</v>
      </c>
      <c r="F217">
        <f t="shared" si="10"/>
        <v>0.13615189459072266</v>
      </c>
      <c r="G217">
        <f t="shared" si="11"/>
        <v>0.86384810540927737</v>
      </c>
      <c r="H217" s="13">
        <f>'USDC_Final Reserve'!I216/'USDC_Final Reserve'!F216</f>
        <v>-2.7406065763564795E-2</v>
      </c>
      <c r="I217">
        <v>29590627760.444393</v>
      </c>
      <c r="J217" s="26">
        <v>30401590450.832298</v>
      </c>
      <c r="K217" s="27"/>
    </row>
    <row r="218" spans="1:11" x14ac:dyDescent="0.3">
      <c r="A218" s="1">
        <v>45049</v>
      </c>
      <c r="B218" s="2">
        <v>4061166369.0000005</v>
      </c>
      <c r="C218" s="4">
        <f>C217-C217*$C$1*_xlfn.XLOOKUP('Circle Assets'!A218,'BBG Data'!A:A,'BBG Data'!V:V)</f>
        <v>25361205936.449829</v>
      </c>
      <c r="D218" s="4">
        <f>D217-D217*$D$1*_xlfn.XLOOKUP(A218,'BBG Data'!A:A,'BBG Data'!F:F)</f>
        <v>0</v>
      </c>
      <c r="E218" s="4">
        <f t="shared" si="9"/>
        <v>29422372305.449829</v>
      </c>
      <c r="F218">
        <f t="shared" si="10"/>
        <v>0.13802987491419111</v>
      </c>
      <c r="G218">
        <f t="shared" si="11"/>
        <v>0.86197012508580895</v>
      </c>
      <c r="H218" s="13">
        <f>'USDC_Final Reserve'!I217/'USDC_Final Reserve'!F217</f>
        <v>-1.3793273528170249E-2</v>
      </c>
      <c r="I218">
        <v>29792769764.797253</v>
      </c>
      <c r="J218" s="26">
        <v>30203709587.324902</v>
      </c>
      <c r="K218" s="27"/>
    </row>
    <row r="219" spans="1:11" x14ac:dyDescent="0.3">
      <c r="A219" s="1">
        <v>45050</v>
      </c>
      <c r="B219" s="2">
        <v>4061166369.0000005</v>
      </c>
      <c r="C219" s="4">
        <f>C218-C218*$C$1*_xlfn.XLOOKUP('Circle Assets'!A219,'BBG Data'!A:A,'BBG Data'!V:V)</f>
        <v>25310483524.576931</v>
      </c>
      <c r="D219" s="4">
        <f>D218-D218*$D$1*_xlfn.XLOOKUP(A219,'BBG Data'!A:A,'BBG Data'!F:F)</f>
        <v>0</v>
      </c>
      <c r="E219" s="4">
        <f t="shared" si="9"/>
        <v>29371649893.576931</v>
      </c>
      <c r="F219">
        <f t="shared" si="10"/>
        <v>0.13826824110034441</v>
      </c>
      <c r="G219">
        <f t="shared" si="11"/>
        <v>0.86173175889965559</v>
      </c>
      <c r="H219" s="13">
        <f>'USDC_Final Reserve'!I218/'USDC_Final Reserve'!F218</f>
        <v>-1.7269173525042178E-3</v>
      </c>
      <c r="I219">
        <v>30063632669.596859</v>
      </c>
      <c r="J219" s="26">
        <v>30115550078.533298</v>
      </c>
      <c r="K219" s="27"/>
    </row>
    <row r="220" spans="1:11" x14ac:dyDescent="0.3">
      <c r="A220" s="1">
        <v>45051</v>
      </c>
      <c r="B220" s="2">
        <v>4061166369.0000005</v>
      </c>
      <c r="C220" s="4">
        <f>C219-C219*$C$1*_xlfn.XLOOKUP('Circle Assets'!A220,'BBG Data'!A:A,'BBG Data'!V:V)</f>
        <v>25285173041.052357</v>
      </c>
      <c r="D220" s="4">
        <f>D219-D219*$D$1*_xlfn.XLOOKUP(A220,'BBG Data'!A:A,'BBG Data'!F:F)</f>
        <v>0</v>
      </c>
      <c r="E220" s="4">
        <f t="shared" si="9"/>
        <v>29346339410.052357</v>
      </c>
      <c r="F220">
        <f t="shared" si="10"/>
        <v>0.13838749399895783</v>
      </c>
      <c r="G220">
        <f t="shared" si="11"/>
        <v>0.86161250600104222</v>
      </c>
      <c r="H220" s="13">
        <f>'USDC_Final Reserve'!I219/'USDC_Final Reserve'!F219</f>
        <v>-8.624749809819309E-4</v>
      </c>
      <c r="I220">
        <v>30118398637.73851</v>
      </c>
      <c r="J220" s="26">
        <v>30144375003.0308</v>
      </c>
      <c r="K220" s="27"/>
    </row>
    <row r="221" spans="1:11" x14ac:dyDescent="0.3">
      <c r="A221" s="1">
        <v>45052</v>
      </c>
      <c r="B221" s="2">
        <v>4061166369.0000005</v>
      </c>
      <c r="C221" s="4">
        <f>C220-C220*$C$1*_xlfn.XLOOKUP('Circle Assets'!A221,'BBG Data'!A:A,'BBG Data'!V:V)</f>
        <v>25285173041.052357</v>
      </c>
      <c r="D221" s="4">
        <f>D220-D220*$D$1*_xlfn.XLOOKUP(A221,'BBG Data'!A:A,'BBG Data'!F:F)</f>
        <v>0</v>
      </c>
      <c r="E221" s="4">
        <f t="shared" si="9"/>
        <v>29346339410.052357</v>
      </c>
      <c r="F221">
        <f t="shared" si="10"/>
        <v>0.13838749399895783</v>
      </c>
      <c r="G221">
        <f t="shared" si="11"/>
        <v>0.86161250600104222</v>
      </c>
      <c r="H221" s="13">
        <f>'USDC_Final Reserve'!I220/'USDC_Final Reserve'!F220</f>
        <v>0</v>
      </c>
      <c r="I221">
        <v>30384207596.065899</v>
      </c>
      <c r="J221" s="26">
        <v>30384207596.065899</v>
      </c>
      <c r="K221" s="27"/>
    </row>
    <row r="222" spans="1:11" x14ac:dyDescent="0.3">
      <c r="A222" s="1">
        <v>45053</v>
      </c>
      <c r="B222" s="2">
        <v>4061166369.0000005</v>
      </c>
      <c r="C222" s="4">
        <f>C221-C221*$C$1*_xlfn.XLOOKUP('Circle Assets'!A222,'BBG Data'!A:A,'BBG Data'!V:V)</f>
        <v>25285173041.052357</v>
      </c>
      <c r="D222" s="4">
        <f>D221-D221*$D$1*_xlfn.XLOOKUP(A222,'BBG Data'!A:A,'BBG Data'!F:F)</f>
        <v>0</v>
      </c>
      <c r="E222" s="4">
        <f t="shared" si="9"/>
        <v>29346339410.052357</v>
      </c>
      <c r="F222">
        <f t="shared" si="10"/>
        <v>0.13838749399895783</v>
      </c>
      <c r="G222">
        <f t="shared" si="11"/>
        <v>0.86161250600104222</v>
      </c>
      <c r="H222" s="13">
        <f>'USDC_Final Reserve'!I221/'USDC_Final Reserve'!F221</f>
        <v>0</v>
      </c>
      <c r="I222">
        <v>30369654736.304298</v>
      </c>
      <c r="J222" s="26">
        <v>30369654736.304298</v>
      </c>
      <c r="K222" s="27"/>
    </row>
    <row r="223" spans="1:11" x14ac:dyDescent="0.3">
      <c r="A223" s="1">
        <v>45054</v>
      </c>
      <c r="B223" s="2">
        <v>4061166369.0000005</v>
      </c>
      <c r="C223" s="4">
        <f>C222-C222*$C$1*_xlfn.XLOOKUP('Circle Assets'!A223,'BBG Data'!A:A,'BBG Data'!V:V)</f>
        <v>25323100800.61393</v>
      </c>
      <c r="D223" s="4">
        <f>D222-D222*$D$1*_xlfn.XLOOKUP(A223,'BBG Data'!A:A,'BBG Data'!F:F)</f>
        <v>0</v>
      </c>
      <c r="E223" s="4">
        <f t="shared" si="9"/>
        <v>29384267169.61393</v>
      </c>
      <c r="F223">
        <f t="shared" si="10"/>
        <v>0.13820887026237036</v>
      </c>
      <c r="G223">
        <f t="shared" si="11"/>
        <v>0.86179112973762961</v>
      </c>
      <c r="H223" s="13">
        <f>'USDC_Final Reserve'!I222/'USDC_Final Reserve'!F222</f>
        <v>1.2907505687530707E-3</v>
      </c>
      <c r="I223">
        <v>30381790237.251671</v>
      </c>
      <c r="J223" s="26">
        <v>30342574924.223202</v>
      </c>
      <c r="K223" s="27"/>
    </row>
    <row r="224" spans="1:11" x14ac:dyDescent="0.3">
      <c r="A224" s="1">
        <v>45055</v>
      </c>
      <c r="B224" s="2">
        <v>4061166369.0000005</v>
      </c>
      <c r="C224" s="4">
        <f>C223-C223*$C$1*_xlfn.XLOOKUP('Circle Assets'!A224,'BBG Data'!A:A,'BBG Data'!V:V)</f>
        <v>25323100800.61393</v>
      </c>
      <c r="D224" s="4">
        <f>D223-D223*$D$1*_xlfn.XLOOKUP(A224,'BBG Data'!A:A,'BBG Data'!F:F)</f>
        <v>0</v>
      </c>
      <c r="E224" s="4">
        <f t="shared" si="9"/>
        <v>29384267169.61393</v>
      </c>
      <c r="F224">
        <f t="shared" si="10"/>
        <v>0.13820887026237036</v>
      </c>
      <c r="G224">
        <f t="shared" si="11"/>
        <v>0.86179112973762961</v>
      </c>
      <c r="H224" s="13">
        <f>'USDC_Final Reserve'!I223/'USDC_Final Reserve'!F223</f>
        <v>0</v>
      </c>
      <c r="I224">
        <v>30258663502.8867</v>
      </c>
      <c r="J224" s="26">
        <v>30258663502.8867</v>
      </c>
      <c r="K224" s="27"/>
    </row>
    <row r="225" spans="1:11" x14ac:dyDescent="0.3">
      <c r="A225" s="1">
        <v>45056</v>
      </c>
      <c r="B225" s="2">
        <v>4061166369.0000005</v>
      </c>
      <c r="C225" s="4">
        <f>C224-C224*$C$1*_xlfn.XLOOKUP('Circle Assets'!A225,'BBG Data'!A:A,'BBG Data'!V:V)</f>
        <v>25278785374.212856</v>
      </c>
      <c r="D225" s="4">
        <f>D224-D224*$D$1*_xlfn.XLOOKUP(A225,'BBG Data'!A:A,'BBG Data'!F:F)</f>
        <v>0</v>
      </c>
      <c r="E225" s="4">
        <f t="shared" si="9"/>
        <v>29339951743.212856</v>
      </c>
      <c r="F225">
        <f t="shared" si="10"/>
        <v>0.13841762265132085</v>
      </c>
      <c r="G225">
        <f t="shared" si="11"/>
        <v>0.86158237734867915</v>
      </c>
      <c r="H225" s="13">
        <f>'USDC_Final Reserve'!I224/'USDC_Final Reserve'!F224</f>
        <v>-1.5104123820286709E-3</v>
      </c>
      <c r="I225">
        <v>30104732368.063519</v>
      </c>
      <c r="J225" s="26">
        <v>30150202928.589901</v>
      </c>
      <c r="K225" s="27"/>
    </row>
    <row r="226" spans="1:11" x14ac:dyDescent="0.3">
      <c r="A226" s="1">
        <v>45057</v>
      </c>
      <c r="B226" s="2">
        <v>4061166369.0000005</v>
      </c>
      <c r="C226" s="4">
        <f>C225-C225*$C$1*_xlfn.XLOOKUP('Circle Assets'!A226,'BBG Data'!A:A,'BBG Data'!V:V)</f>
        <v>25657967154.826054</v>
      </c>
      <c r="D226" s="4">
        <f>D225-D225*$D$1*_xlfn.XLOOKUP(A226,'BBG Data'!A:A,'BBG Data'!F:F)</f>
        <v>0</v>
      </c>
      <c r="E226" s="4">
        <f t="shared" si="9"/>
        <v>29719133523.826054</v>
      </c>
      <c r="F226">
        <f t="shared" si="10"/>
        <v>0.13665157383354171</v>
      </c>
      <c r="G226">
        <f t="shared" si="11"/>
        <v>0.86334842616645835</v>
      </c>
      <c r="H226" s="13">
        <f>'USDC_Final Reserve'!I225/'USDC_Final Reserve'!F225</f>
        <v>1.2758843736450209E-2</v>
      </c>
      <c r="I226">
        <v>30459984136.462273</v>
      </c>
      <c r="J226" s="26">
        <v>30071349958.650398</v>
      </c>
      <c r="K226" s="27"/>
    </row>
    <row r="227" spans="1:11" x14ac:dyDescent="0.3">
      <c r="A227" s="1">
        <v>45058</v>
      </c>
      <c r="B227" s="2">
        <v>4061166369.0000005</v>
      </c>
      <c r="C227" s="4">
        <f>C226-C226*$C$1*_xlfn.XLOOKUP('Circle Assets'!A227,'BBG Data'!A:A,'BBG Data'!V:V)</f>
        <v>25587407745.15028</v>
      </c>
      <c r="D227" s="4">
        <f>D226-D226*$D$1*_xlfn.XLOOKUP(A227,'BBG Data'!A:A,'BBG Data'!F:F)</f>
        <v>0</v>
      </c>
      <c r="E227" s="4">
        <f t="shared" si="9"/>
        <v>29648574114.15028</v>
      </c>
      <c r="F227">
        <f t="shared" si="10"/>
        <v>0.13697678523641851</v>
      </c>
      <c r="G227">
        <f t="shared" si="11"/>
        <v>0.86302321476358146</v>
      </c>
      <c r="H227" s="13">
        <f>'USDC_Final Reserve'!I226/'USDC_Final Reserve'!F226</f>
        <v>-2.3798584513411831E-3</v>
      </c>
      <c r="I227">
        <v>29956901979.043575</v>
      </c>
      <c r="J227" s="26">
        <v>30028195165.394402</v>
      </c>
      <c r="K227" s="27"/>
    </row>
    <row r="228" spans="1:11" x14ac:dyDescent="0.3">
      <c r="A228" s="1">
        <v>45059</v>
      </c>
      <c r="B228" s="2">
        <v>4061166369.0000005</v>
      </c>
      <c r="C228" s="4">
        <f>C227-C227*$C$1*_xlfn.XLOOKUP('Circle Assets'!A228,'BBG Data'!A:A,'BBG Data'!V:V)</f>
        <v>25587407745.15028</v>
      </c>
      <c r="D228" s="4">
        <f>D227-D227*$D$1*_xlfn.XLOOKUP(A228,'BBG Data'!A:A,'BBG Data'!F:F)</f>
        <v>0</v>
      </c>
      <c r="E228" s="4">
        <f t="shared" si="9"/>
        <v>29648574114.15028</v>
      </c>
      <c r="F228">
        <f t="shared" si="10"/>
        <v>0.13697678523641851</v>
      </c>
      <c r="G228">
        <f t="shared" si="11"/>
        <v>0.86302321476358146</v>
      </c>
      <c r="H228" s="13">
        <f>'USDC_Final Reserve'!I227/'USDC_Final Reserve'!F227</f>
        <v>0</v>
      </c>
      <c r="I228">
        <v>29970051657.655399</v>
      </c>
      <c r="J228" s="26">
        <v>29970051657.655399</v>
      </c>
      <c r="K228" s="27"/>
    </row>
    <row r="229" spans="1:11" x14ac:dyDescent="0.3">
      <c r="A229" s="1">
        <v>45060</v>
      </c>
      <c r="B229" s="2">
        <v>4061166369.0000005</v>
      </c>
      <c r="C229" s="4">
        <f>C228-C228*$C$1*_xlfn.XLOOKUP('Circle Assets'!A229,'BBG Data'!A:A,'BBG Data'!V:V)</f>
        <v>25587407745.15028</v>
      </c>
      <c r="D229" s="4">
        <f>D228-D228*$D$1*_xlfn.XLOOKUP(A229,'BBG Data'!A:A,'BBG Data'!F:F)</f>
        <v>0</v>
      </c>
      <c r="E229" s="4">
        <f t="shared" si="9"/>
        <v>29648574114.15028</v>
      </c>
      <c r="F229">
        <f t="shared" si="10"/>
        <v>0.13697678523641851</v>
      </c>
      <c r="G229">
        <f t="shared" si="11"/>
        <v>0.86302321476358146</v>
      </c>
      <c r="H229" s="13">
        <f>'USDC_Final Reserve'!I228/'USDC_Final Reserve'!F228</f>
        <v>0</v>
      </c>
      <c r="I229">
        <v>30054743760.143101</v>
      </c>
      <c r="J229" s="26">
        <v>30054743760.143101</v>
      </c>
      <c r="K229" s="27"/>
    </row>
    <row r="230" spans="1:11" x14ac:dyDescent="0.3">
      <c r="A230" s="1">
        <v>45061</v>
      </c>
      <c r="B230" s="2">
        <v>4061166369.0000005</v>
      </c>
      <c r="C230" s="4">
        <f>C229-C229*$C$1*_xlfn.XLOOKUP('Circle Assets'!A230,'BBG Data'!A:A,'BBG Data'!V:V)</f>
        <v>25836884970.665493</v>
      </c>
      <c r="D230" s="4">
        <f>D229-D229*$D$1*_xlfn.XLOOKUP(A230,'BBG Data'!A:A,'BBG Data'!F:F)</f>
        <v>0</v>
      </c>
      <c r="E230" s="4">
        <f t="shared" si="9"/>
        <v>29898051339.665493</v>
      </c>
      <c r="F230">
        <f t="shared" si="10"/>
        <v>0.13583381481495033</v>
      </c>
      <c r="G230">
        <f t="shared" si="11"/>
        <v>0.86416618518504973</v>
      </c>
      <c r="H230" s="13">
        <f>'USDC_Final Reserve'!I229/'USDC_Final Reserve'!F229</f>
        <v>8.3442637341462986E-3</v>
      </c>
      <c r="I230">
        <v>30201821764.006348</v>
      </c>
      <c r="J230" s="26">
        <v>29949809797.955799</v>
      </c>
      <c r="K230" s="27"/>
    </row>
    <row r="231" spans="1:11" x14ac:dyDescent="0.3">
      <c r="A231" s="1">
        <v>45062</v>
      </c>
      <c r="B231" s="2">
        <v>4061166369.0000005</v>
      </c>
      <c r="C231" s="4">
        <f>C230-C230*$C$1*_xlfn.XLOOKUP('Circle Assets'!A231,'BBG Data'!A:A,'BBG Data'!V:V)</f>
        <v>25630189890.900169</v>
      </c>
      <c r="D231" s="4">
        <f>D230-D230*$D$1*_xlfn.XLOOKUP(A231,'BBG Data'!A:A,'BBG Data'!F:F)</f>
        <v>0</v>
      </c>
      <c r="E231" s="4">
        <f t="shared" si="9"/>
        <v>29691356259.900169</v>
      </c>
      <c r="F231">
        <f t="shared" si="10"/>
        <v>0.13677941598393173</v>
      </c>
      <c r="G231">
        <f t="shared" si="11"/>
        <v>0.86322058401606827</v>
      </c>
      <c r="H231" s="13">
        <f>'USDC_Final Reserve'!I230/'USDC_Final Reserve'!F230</f>
        <v>-6.9614563227101715E-3</v>
      </c>
      <c r="I231">
        <v>29586074312.519638</v>
      </c>
      <c r="J231" s="26">
        <v>29792036476.606701</v>
      </c>
      <c r="K231" s="27"/>
    </row>
    <row r="232" spans="1:11" x14ac:dyDescent="0.3">
      <c r="A232" s="1">
        <v>45063</v>
      </c>
      <c r="B232" s="2">
        <v>4061166369.0000005</v>
      </c>
      <c r="C232" s="4">
        <f>C231-C231*$C$1*_xlfn.XLOOKUP('Circle Assets'!A232,'BBG Data'!A:A,'BBG Data'!V:V)</f>
        <v>25226514400.118492</v>
      </c>
      <c r="D232" s="4">
        <f>D231-D231*$D$1*_xlfn.XLOOKUP(A232,'BBG Data'!A:A,'BBG Data'!F:F)</f>
        <v>0</v>
      </c>
      <c r="E232" s="4">
        <f t="shared" si="9"/>
        <v>29287680769.118492</v>
      </c>
      <c r="F232">
        <f t="shared" si="10"/>
        <v>0.13866466249120601</v>
      </c>
      <c r="G232">
        <f t="shared" si="11"/>
        <v>0.86133533750879399</v>
      </c>
      <c r="H232" s="13">
        <f>'USDC_Final Reserve'!I231/'USDC_Final Reserve'!F231</f>
        <v>-1.3783115637047014E-2</v>
      </c>
      <c r="I232">
        <v>29272295360.775043</v>
      </c>
      <c r="J232" s="26">
        <v>29675758792.694401</v>
      </c>
      <c r="K232" s="27"/>
    </row>
    <row r="233" spans="1:11" x14ac:dyDescent="0.3">
      <c r="A233" s="1">
        <v>45064</v>
      </c>
      <c r="B233" s="2">
        <v>4061166369.0000005</v>
      </c>
      <c r="C233" s="4">
        <f>C232-C232*$C$1*_xlfn.XLOOKUP('Circle Assets'!A233,'BBG Data'!A:A,'BBG Data'!V:V)</f>
        <v>25182367999.918282</v>
      </c>
      <c r="D233" s="4">
        <f>D232-D232*$D$1*_xlfn.XLOOKUP(A233,'BBG Data'!A:A,'BBG Data'!F:F)</f>
        <v>0</v>
      </c>
      <c r="E233" s="4">
        <f t="shared" si="9"/>
        <v>29243534368.918282</v>
      </c>
      <c r="F233">
        <f t="shared" si="10"/>
        <v>0.13887399237612136</v>
      </c>
      <c r="G233">
        <f t="shared" si="11"/>
        <v>0.8611260076238787</v>
      </c>
      <c r="H233" s="13">
        <f>'USDC_Final Reserve'!I232/'USDC_Final Reserve'!F232</f>
        <v>-1.5096123349280857E-3</v>
      </c>
      <c r="I233">
        <v>29458568567.407715</v>
      </c>
      <c r="J233" s="26">
        <v>29503039585.886398</v>
      </c>
      <c r="K233" s="27"/>
    </row>
    <row r="234" spans="1:11" x14ac:dyDescent="0.3">
      <c r="A234" s="1">
        <v>45065</v>
      </c>
      <c r="B234" s="2">
        <v>4061166369.0000005</v>
      </c>
      <c r="C234" s="4">
        <f>C233-C233*$C$1*_xlfn.XLOOKUP('Circle Assets'!A234,'BBG Data'!A:A,'BBG Data'!V:V)</f>
        <v>25138298855.918427</v>
      </c>
      <c r="D234" s="4">
        <f>D233-D233*$D$1*_xlfn.XLOOKUP(A234,'BBG Data'!A:A,'BBG Data'!F:F)</f>
        <v>0</v>
      </c>
      <c r="E234" s="4">
        <f t="shared" si="9"/>
        <v>29199465224.918427</v>
      </c>
      <c r="F234">
        <f t="shared" si="10"/>
        <v>0.13908358724098333</v>
      </c>
      <c r="G234">
        <f t="shared" si="11"/>
        <v>0.86091641275901665</v>
      </c>
      <c r="H234" s="13">
        <f>'USDC_Final Reserve'!I233/'USDC_Final Reserve'!F233</f>
        <v>-1.5092449009047532E-3</v>
      </c>
      <c r="I234">
        <v>29565872482.015919</v>
      </c>
      <c r="J234" s="26">
        <v>29610494624.300201</v>
      </c>
      <c r="K234" s="27"/>
    </row>
    <row r="235" spans="1:11" x14ac:dyDescent="0.3">
      <c r="A235" s="1">
        <v>45066</v>
      </c>
      <c r="B235" s="2">
        <v>4061166369.0000005</v>
      </c>
      <c r="C235" s="4">
        <f>C234-C234*$C$1*_xlfn.XLOOKUP('Circle Assets'!A235,'BBG Data'!A:A,'BBG Data'!V:V)</f>
        <v>25138298855.918427</v>
      </c>
      <c r="D235" s="4">
        <f>D234-D234*$D$1*_xlfn.XLOOKUP(A235,'BBG Data'!A:A,'BBG Data'!F:F)</f>
        <v>0</v>
      </c>
      <c r="E235" s="4">
        <f t="shared" si="9"/>
        <v>29199465224.918427</v>
      </c>
      <c r="F235">
        <f t="shared" si="10"/>
        <v>0.13908358724098333</v>
      </c>
      <c r="G235">
        <f t="shared" si="11"/>
        <v>0.86091641275901665</v>
      </c>
      <c r="H235" s="13">
        <f>'USDC_Final Reserve'!I234/'USDC_Final Reserve'!F234</f>
        <v>0</v>
      </c>
      <c r="I235">
        <v>29557752770.3993</v>
      </c>
      <c r="J235" s="26">
        <v>29557752770.3993</v>
      </c>
      <c r="K235" s="27"/>
    </row>
    <row r="236" spans="1:11" x14ac:dyDescent="0.3">
      <c r="A236" s="1">
        <v>45067</v>
      </c>
      <c r="B236" s="2">
        <v>4061166369.0000005</v>
      </c>
      <c r="C236" s="4">
        <f>C235-C235*$C$1*_xlfn.XLOOKUP('Circle Assets'!A236,'BBG Data'!A:A,'BBG Data'!V:V)</f>
        <v>25138298855.918427</v>
      </c>
      <c r="D236" s="4">
        <f>D235-D235*$D$1*_xlfn.XLOOKUP(A236,'BBG Data'!A:A,'BBG Data'!F:F)</f>
        <v>0</v>
      </c>
      <c r="E236" s="4">
        <f t="shared" si="9"/>
        <v>29199465224.918427</v>
      </c>
      <c r="F236">
        <f t="shared" si="10"/>
        <v>0.13908358724098333</v>
      </c>
      <c r="G236">
        <f t="shared" si="11"/>
        <v>0.86091641275901665</v>
      </c>
      <c r="H236" s="13">
        <f>'USDC_Final Reserve'!I235/'USDC_Final Reserve'!F235</f>
        <v>0</v>
      </c>
      <c r="I236">
        <v>29562931910.4622</v>
      </c>
      <c r="J236" s="26">
        <v>29562931910.4622</v>
      </c>
      <c r="K236" s="27"/>
    </row>
    <row r="237" spans="1:11" x14ac:dyDescent="0.3">
      <c r="A237" s="1">
        <v>45068</v>
      </c>
      <c r="B237" s="2">
        <v>4061166369.0000005</v>
      </c>
      <c r="C237" s="4">
        <f>C236-C236*$C$1*_xlfn.XLOOKUP('Circle Assets'!A237,'BBG Data'!A:A,'BBG Data'!V:V)</f>
        <v>25119445131.776485</v>
      </c>
      <c r="D237" s="4">
        <f>D236-D236*$D$1*_xlfn.XLOOKUP(A237,'BBG Data'!A:A,'BBG Data'!F:F)</f>
        <v>0</v>
      </c>
      <c r="E237" s="4">
        <f t="shared" si="9"/>
        <v>29180611500.776485</v>
      </c>
      <c r="F237">
        <f t="shared" si="10"/>
        <v>0.13917344977132964</v>
      </c>
      <c r="G237">
        <f t="shared" si="11"/>
        <v>0.86082655022867038</v>
      </c>
      <c r="H237" s="13">
        <f>'USDC_Final Reserve'!I236/'USDC_Final Reserve'!F236</f>
        <v>-6.4610449103992855E-4</v>
      </c>
      <c r="I237">
        <v>29530911256.817368</v>
      </c>
      <c r="J237" s="26">
        <v>29549991311.204899</v>
      </c>
      <c r="K237" s="27"/>
    </row>
    <row r="238" spans="1:11" x14ac:dyDescent="0.3">
      <c r="A238" s="1">
        <v>45069</v>
      </c>
      <c r="B238" s="2">
        <v>4061166369.0000005</v>
      </c>
      <c r="C238" s="4">
        <f>C237-C237*$C$1*_xlfn.XLOOKUP('Circle Assets'!A238,'BBG Data'!A:A,'BBG Data'!V:V)</f>
        <v>24993847906.117607</v>
      </c>
      <c r="D238" s="4">
        <f>D237-D237*$D$1*_xlfn.XLOOKUP(A238,'BBG Data'!A:A,'BBG Data'!F:F)</f>
        <v>0</v>
      </c>
      <c r="E238" s="4">
        <f t="shared" si="9"/>
        <v>29055014275.117607</v>
      </c>
      <c r="F238">
        <f t="shared" si="10"/>
        <v>0.13977506018566779</v>
      </c>
      <c r="G238">
        <f t="shared" si="11"/>
        <v>0.86022493981433223</v>
      </c>
      <c r="H238" s="13">
        <f>'USDC_Final Reserve'!I237/'USDC_Final Reserve'!F237</f>
        <v>-4.322738391026636E-3</v>
      </c>
      <c r="I238">
        <v>29311389755.110538</v>
      </c>
      <c r="J238" s="26">
        <v>29438095224.8993</v>
      </c>
      <c r="K238" s="27"/>
    </row>
    <row r="239" spans="1:11" x14ac:dyDescent="0.3">
      <c r="A239" s="1">
        <v>45070</v>
      </c>
      <c r="B239" s="2">
        <v>4061166369.0000005</v>
      </c>
      <c r="C239" s="4">
        <f>C238-C238*$C$1*_xlfn.XLOOKUP('Circle Assets'!A239,'BBG Data'!A:A,'BBG Data'!V:V)</f>
        <v>24525213257.877899</v>
      </c>
      <c r="D239" s="4">
        <f>D238-D238*$D$1*_xlfn.XLOOKUP(A239,'BBG Data'!A:A,'BBG Data'!F:F)</f>
        <v>0</v>
      </c>
      <c r="E239" s="4">
        <f t="shared" si="9"/>
        <v>28586379626.877899</v>
      </c>
      <c r="F239">
        <f t="shared" si="10"/>
        <v>0.14206648138057859</v>
      </c>
      <c r="G239">
        <f t="shared" si="11"/>
        <v>0.85793351861942146</v>
      </c>
      <c r="H239" s="13">
        <f>'USDC_Final Reserve'!I238/'USDC_Final Reserve'!F238</f>
        <v>-1.639363411374704E-2</v>
      </c>
      <c r="I239">
        <v>28781885847.154713</v>
      </c>
      <c r="J239" s="26">
        <v>29253725552.836601</v>
      </c>
      <c r="K239" s="27"/>
    </row>
    <row r="240" spans="1:11" x14ac:dyDescent="0.3">
      <c r="A240" s="1">
        <v>45071</v>
      </c>
      <c r="B240" s="2">
        <v>4061166369.0000005</v>
      </c>
      <c r="C240" s="4">
        <f>C239-C239*$C$1*_xlfn.XLOOKUP('Circle Assets'!A240,'BBG Data'!A:A,'BBG Data'!V:V)</f>
        <v>24745940177.198799</v>
      </c>
      <c r="D240" s="4">
        <f>D239-D239*$D$1*_xlfn.XLOOKUP(A240,'BBG Data'!A:A,'BBG Data'!F:F)</f>
        <v>0</v>
      </c>
      <c r="E240" s="4">
        <f t="shared" si="9"/>
        <v>28807106546.198799</v>
      </c>
      <c r="F240">
        <f t="shared" si="10"/>
        <v>0.14097793412493509</v>
      </c>
      <c r="G240">
        <f t="shared" si="11"/>
        <v>0.85902206587506491</v>
      </c>
      <c r="H240" s="13">
        <f>'USDC_Final Reserve'!I239/'USDC_Final Reserve'!F239</f>
        <v>7.6622384468538925E-3</v>
      </c>
      <c r="I240">
        <v>29383273947.650528</v>
      </c>
      <c r="J240" s="26">
        <v>29158132296.3144</v>
      </c>
      <c r="K240" s="27"/>
    </row>
    <row r="241" spans="1:11" x14ac:dyDescent="0.3">
      <c r="A241" s="1">
        <v>45072</v>
      </c>
      <c r="B241" s="2">
        <v>4061166369.0000005</v>
      </c>
      <c r="C241" s="4">
        <f>C240-C240*$C$1*_xlfn.XLOOKUP('Circle Assets'!A241,'BBG Data'!A:A,'BBG Data'!V:V)</f>
        <v>24999586064.015091</v>
      </c>
      <c r="D241" s="4">
        <f>D240-D240*$D$1*_xlfn.XLOOKUP(A241,'BBG Data'!A:A,'BBG Data'!F:F)</f>
        <v>0</v>
      </c>
      <c r="E241" s="4">
        <f t="shared" si="9"/>
        <v>29060752433.015091</v>
      </c>
      <c r="F241">
        <f t="shared" si="10"/>
        <v>0.13974746105975649</v>
      </c>
      <c r="G241">
        <f t="shared" si="11"/>
        <v>0.86025253894024356</v>
      </c>
      <c r="H241" s="13">
        <f>'USDC_Final Reserve'!I240/'USDC_Final Reserve'!F240</f>
        <v>8.7281252404233789E-3</v>
      </c>
      <c r="I241">
        <v>29310440384.179482</v>
      </c>
      <c r="J241" s="26">
        <v>29054615189.6544</v>
      </c>
      <c r="K241" s="27"/>
    </row>
    <row r="242" spans="1:11" x14ac:dyDescent="0.3">
      <c r="A242" s="1">
        <v>45073</v>
      </c>
      <c r="B242" s="2">
        <v>4061166369.0000005</v>
      </c>
      <c r="C242" s="4">
        <f>C241-C241*$C$1*_xlfn.XLOOKUP('Circle Assets'!A242,'BBG Data'!A:A,'BBG Data'!V:V)</f>
        <v>24999586064.015091</v>
      </c>
      <c r="D242" s="4">
        <f>D241-D241*$D$1*_xlfn.XLOOKUP(A242,'BBG Data'!A:A,'BBG Data'!F:F)</f>
        <v>0</v>
      </c>
      <c r="E242" s="4">
        <f t="shared" si="9"/>
        <v>29060752433.015091</v>
      </c>
      <c r="F242">
        <f t="shared" si="10"/>
        <v>0.13974746105975649</v>
      </c>
      <c r="G242">
        <f t="shared" si="11"/>
        <v>0.86025253894024356</v>
      </c>
      <c r="H242" s="13">
        <f>'USDC_Final Reserve'!I241/'USDC_Final Reserve'!F241</f>
        <v>0</v>
      </c>
      <c r="I242">
        <v>29083852842.000801</v>
      </c>
      <c r="J242" s="26">
        <v>29083852842.000801</v>
      </c>
      <c r="K242" s="27"/>
    </row>
    <row r="243" spans="1:11" x14ac:dyDescent="0.3">
      <c r="A243" s="1">
        <v>45074</v>
      </c>
      <c r="B243" s="2">
        <v>4061166369.0000005</v>
      </c>
      <c r="C243" s="4">
        <f>C242-C242*$C$1*_xlfn.XLOOKUP('Circle Assets'!A243,'BBG Data'!A:A,'BBG Data'!V:V)</f>
        <v>24999586064.015091</v>
      </c>
      <c r="D243" s="4">
        <f>D242-D242*$D$1*_xlfn.XLOOKUP(A243,'BBG Data'!A:A,'BBG Data'!F:F)</f>
        <v>0</v>
      </c>
      <c r="E243" s="4">
        <f t="shared" si="9"/>
        <v>29060752433.015091</v>
      </c>
      <c r="F243">
        <f t="shared" si="10"/>
        <v>0.13974746105975649</v>
      </c>
      <c r="G243">
        <f t="shared" si="11"/>
        <v>0.86025253894024356</v>
      </c>
      <c r="H243" s="13">
        <f>'USDC_Final Reserve'!I242/'USDC_Final Reserve'!F242</f>
        <v>0</v>
      </c>
      <c r="I243">
        <v>29022835526.647499</v>
      </c>
      <c r="J243" s="26">
        <v>29022835526.647499</v>
      </c>
      <c r="K243" s="27"/>
    </row>
    <row r="244" spans="1:11" x14ac:dyDescent="0.3">
      <c r="A244" s="1">
        <v>45075</v>
      </c>
      <c r="B244" s="2">
        <v>4061166369.0000005</v>
      </c>
      <c r="C244" s="4">
        <f>C243-C243*$C$1*_xlfn.XLOOKUP('Circle Assets'!A244,'BBG Data'!A:A,'BBG Data'!V:V)</f>
        <v>24999586064.015091</v>
      </c>
      <c r="D244" s="4">
        <f>D243-D243*$D$1*_xlfn.XLOOKUP(A244,'BBG Data'!A:A,'BBG Data'!F:F)</f>
        <v>0</v>
      </c>
      <c r="E244" s="4">
        <f t="shared" si="9"/>
        <v>29060752433.015091</v>
      </c>
      <c r="F244">
        <f t="shared" si="10"/>
        <v>0.13974746105975649</v>
      </c>
      <c r="G244">
        <f t="shared" si="11"/>
        <v>0.86025253894024356</v>
      </c>
      <c r="H244" s="13">
        <f>'USDC_Final Reserve'!I243/'USDC_Final Reserve'!F243</f>
        <v>0</v>
      </c>
      <c r="I244">
        <v>29066405755.754002</v>
      </c>
      <c r="J244" s="26">
        <v>29066405755.754002</v>
      </c>
      <c r="K244" s="27"/>
    </row>
    <row r="245" spans="1:11" x14ac:dyDescent="0.3">
      <c r="A245" s="1">
        <v>45076</v>
      </c>
      <c r="B245" s="2">
        <v>4061166369.0000005</v>
      </c>
      <c r="C245" s="4">
        <f>C244-C244*$C$1*_xlfn.XLOOKUP('Circle Assets'!A245,'BBG Data'!A:A,'BBG Data'!V:V)</f>
        <v>24987086270.983086</v>
      </c>
      <c r="D245" s="4">
        <f>D244-D244*$D$1*_xlfn.XLOOKUP(A245,'BBG Data'!A:A,'BBG Data'!F:F)</f>
        <v>0</v>
      </c>
      <c r="E245" s="4">
        <f t="shared" si="9"/>
        <v>29048252639.983086</v>
      </c>
      <c r="F245">
        <f t="shared" si="10"/>
        <v>0.13980759597945872</v>
      </c>
      <c r="G245">
        <f t="shared" si="11"/>
        <v>0.86019240402054131</v>
      </c>
      <c r="H245" s="13">
        <f>'USDC_Final Reserve'!I244/'USDC_Final Reserve'!F244</f>
        <v>-4.3031135768899291E-4</v>
      </c>
      <c r="I245">
        <v>29057141845.955307</v>
      </c>
      <c r="J245" s="26">
        <v>29069645464.113602</v>
      </c>
      <c r="K245" s="27"/>
    </row>
    <row r="246" spans="1:11" x14ac:dyDescent="0.3">
      <c r="A246" s="1">
        <v>45077</v>
      </c>
      <c r="B246" s="2">
        <v>4061166369.0000005</v>
      </c>
      <c r="C246" s="4">
        <f>C245-C245*$C$1*_xlfn.XLOOKUP('Circle Assets'!A246,'BBG Data'!A:A,'BBG Data'!V:V)</f>
        <v>24125031794.634171</v>
      </c>
      <c r="D246" s="4">
        <f>D245-D245*$D$1*_xlfn.XLOOKUP(A246,'BBG Data'!A:A,'BBG Data'!F:F)</f>
        <v>0</v>
      </c>
      <c r="E246" s="4">
        <f t="shared" si="9"/>
        <v>28186198163.634171</v>
      </c>
      <c r="F246">
        <f t="shared" si="10"/>
        <v>0.14408351014290804</v>
      </c>
      <c r="G246">
        <f t="shared" si="11"/>
        <v>0.85591648985709201</v>
      </c>
      <c r="H246" s="13">
        <f>'USDC_Final Reserve'!I245/'USDC_Final Reserve'!F245</f>
        <v>-3.0584276437151333E-2</v>
      </c>
      <c r="I246">
        <v>28101102596.792351</v>
      </c>
      <c r="J246" s="26">
        <v>28960554486.801399</v>
      </c>
      <c r="K246" s="27"/>
    </row>
    <row r="247" spans="1:11" x14ac:dyDescent="0.3">
      <c r="A247" s="1">
        <v>45078</v>
      </c>
      <c r="B247" s="2">
        <v>4061166369.0000005</v>
      </c>
      <c r="C247" s="4">
        <f>C246-C246*$C$1*_xlfn.XLOOKUP('Circle Assets'!A247,'BBG Data'!A:A,'BBG Data'!V:V)</f>
        <v>24354219596.683193</v>
      </c>
      <c r="D247" s="4">
        <f>D246-D246*$D$1*_xlfn.XLOOKUP(A247,'BBG Data'!A:A,'BBG Data'!F:F)</f>
        <v>0</v>
      </c>
      <c r="E247" s="4">
        <f t="shared" si="9"/>
        <v>28415385965.683193</v>
      </c>
      <c r="F247">
        <f t="shared" si="10"/>
        <v>0.14292138681151845</v>
      </c>
      <c r="G247">
        <f t="shared" si="11"/>
        <v>0.85707861318848155</v>
      </c>
      <c r="H247" s="13">
        <f>'USDC_Final Reserve'!I246/'USDC_Final Reserve'!F246</f>
        <v>8.065623402962371E-3</v>
      </c>
      <c r="I247">
        <v>29125958567.946945</v>
      </c>
      <c r="J247" s="26">
        <v>28891039554.8876</v>
      </c>
      <c r="K247" s="27"/>
    </row>
    <row r="248" spans="1:11" x14ac:dyDescent="0.3">
      <c r="A248" s="1">
        <v>45079</v>
      </c>
      <c r="B248" s="2">
        <v>4061166369.0000005</v>
      </c>
      <c r="C248" s="4">
        <f>C247-C247*$C$1*_xlfn.XLOOKUP('Circle Assets'!A248,'BBG Data'!A:A,'BBG Data'!V:V)</f>
        <v>24317688267.288166</v>
      </c>
      <c r="D248" s="4">
        <f>D247-D247*$D$1*_xlfn.XLOOKUP(A248,'BBG Data'!A:A,'BBG Data'!F:F)</f>
        <v>0</v>
      </c>
      <c r="E248" s="4">
        <f t="shared" si="9"/>
        <v>28378854636.288166</v>
      </c>
      <c r="F248">
        <f t="shared" si="10"/>
        <v>0.14310536563399459</v>
      </c>
      <c r="G248">
        <f t="shared" si="11"/>
        <v>0.85689463436600544</v>
      </c>
      <c r="H248" s="13">
        <f>'USDC_Final Reserve'!I247/'USDC_Final Reserve'!F247</f>
        <v>-1.2872728608402484E-3</v>
      </c>
      <c r="I248">
        <v>28949390990.743362</v>
      </c>
      <c r="J248" s="26">
        <v>28986656756.1036</v>
      </c>
      <c r="K248" s="27"/>
    </row>
    <row r="249" spans="1:11" x14ac:dyDescent="0.3">
      <c r="A249" s="1">
        <v>45080</v>
      </c>
      <c r="B249" s="2">
        <v>4061166369.0000005</v>
      </c>
      <c r="C249" s="4">
        <f>C248-C248*$C$1*_xlfn.XLOOKUP('Circle Assets'!A249,'BBG Data'!A:A,'BBG Data'!V:V)</f>
        <v>24317688267.288166</v>
      </c>
      <c r="D249" s="4">
        <f>D248-D248*$D$1*_xlfn.XLOOKUP(A249,'BBG Data'!A:A,'BBG Data'!F:F)</f>
        <v>0</v>
      </c>
      <c r="E249" s="4">
        <f t="shared" si="9"/>
        <v>28378854636.288166</v>
      </c>
      <c r="F249">
        <f t="shared" si="10"/>
        <v>0.14310536563399459</v>
      </c>
      <c r="G249">
        <f t="shared" si="11"/>
        <v>0.85689463436600544</v>
      </c>
      <c r="H249" s="13">
        <f>'USDC_Final Reserve'!I248/'USDC_Final Reserve'!F248</f>
        <v>0</v>
      </c>
      <c r="I249">
        <v>28901643507.6464</v>
      </c>
      <c r="J249" s="26">
        <v>28901643507.6464</v>
      </c>
      <c r="K249" s="27"/>
    </row>
    <row r="250" spans="1:11" x14ac:dyDescent="0.3">
      <c r="A250" s="1">
        <v>45081</v>
      </c>
      <c r="B250" s="2">
        <v>4061166369.0000005</v>
      </c>
      <c r="C250" s="4">
        <f>C249-C249*$C$1*_xlfn.XLOOKUP('Circle Assets'!A250,'BBG Data'!A:A,'BBG Data'!V:V)</f>
        <v>24317688267.288166</v>
      </c>
      <c r="D250" s="4">
        <f>D249-D249*$D$1*_xlfn.XLOOKUP(A250,'BBG Data'!A:A,'BBG Data'!F:F)</f>
        <v>0</v>
      </c>
      <c r="E250" s="4">
        <f t="shared" si="9"/>
        <v>28378854636.288166</v>
      </c>
      <c r="F250">
        <f t="shared" si="10"/>
        <v>0.14310536563399459</v>
      </c>
      <c r="G250">
        <f t="shared" si="11"/>
        <v>0.85689463436600544</v>
      </c>
      <c r="H250" s="13">
        <f>'USDC_Final Reserve'!I249/'USDC_Final Reserve'!F249</f>
        <v>0</v>
      </c>
      <c r="I250">
        <v>28904346978.986198</v>
      </c>
      <c r="J250" s="26">
        <v>28904346978.986198</v>
      </c>
      <c r="K250" s="27"/>
    </row>
    <row r="251" spans="1:11" x14ac:dyDescent="0.3">
      <c r="A251" s="1">
        <v>45082</v>
      </c>
      <c r="B251" s="2">
        <v>4061166369.0000005</v>
      </c>
      <c r="C251" s="4">
        <f>C250-C250*$C$1*_xlfn.XLOOKUP('Circle Assets'!A251,'BBG Data'!A:A,'BBG Data'!V:V)</f>
        <v>24779724344.366646</v>
      </c>
      <c r="D251" s="4">
        <f>D250-D250*$D$1*_xlfn.XLOOKUP(A251,'BBG Data'!A:A,'BBG Data'!F:F)</f>
        <v>0</v>
      </c>
      <c r="E251" s="4">
        <f t="shared" si="9"/>
        <v>28840890713.366646</v>
      </c>
      <c r="F251">
        <f t="shared" si="10"/>
        <v>0.14081279282812878</v>
      </c>
      <c r="G251">
        <f t="shared" si="11"/>
        <v>0.85918720717187125</v>
      </c>
      <c r="H251" s="13">
        <f>'USDC_Final Reserve'!I250/'USDC_Final Reserve'!F250</f>
        <v>1.6020173637159726E-2</v>
      </c>
      <c r="I251">
        <v>29446693419.169201</v>
      </c>
      <c r="J251" s="26">
        <v>28974952277.553902</v>
      </c>
      <c r="K251" s="27"/>
    </row>
    <row r="252" spans="1:11" x14ac:dyDescent="0.3">
      <c r="A252" s="1">
        <v>45083</v>
      </c>
      <c r="B252" s="2">
        <v>4061166369.0000005</v>
      </c>
      <c r="C252" s="4">
        <f>C251-C251*$C$1*_xlfn.XLOOKUP('Circle Assets'!A252,'BBG Data'!A:A,'BBG Data'!V:V)</f>
        <v>24946987483.69112</v>
      </c>
      <c r="D252" s="4">
        <f>D251-D251*$D$1*_xlfn.XLOOKUP(A252,'BBG Data'!A:A,'BBG Data'!F:F)</f>
        <v>0</v>
      </c>
      <c r="E252" s="4">
        <f t="shared" si="9"/>
        <v>29008153852.69112</v>
      </c>
      <c r="F252">
        <f t="shared" si="10"/>
        <v>0.14000085595323886</v>
      </c>
      <c r="G252">
        <f t="shared" si="11"/>
        <v>0.85999914404676114</v>
      </c>
      <c r="H252" s="13">
        <f>'USDC_Final Reserve'!I251/'USDC_Final Reserve'!F251</f>
        <v>5.7660732280264831E-3</v>
      </c>
      <c r="I252">
        <v>28966071348.896679</v>
      </c>
      <c r="J252" s="26">
        <v>28799050860.370701</v>
      </c>
      <c r="K252" s="27"/>
    </row>
    <row r="253" spans="1:11" x14ac:dyDescent="0.3">
      <c r="A253" s="1">
        <v>45084</v>
      </c>
      <c r="B253" s="2">
        <v>4061166369.0000005</v>
      </c>
      <c r="C253" s="4">
        <f>C252-C252*$C$1*_xlfn.XLOOKUP('Circle Assets'!A253,'BBG Data'!A:A,'BBG Data'!V:V)</f>
        <v>24822252546.272663</v>
      </c>
      <c r="D253" s="4">
        <f>D252-D252*$D$1*_xlfn.XLOOKUP(A253,'BBG Data'!A:A,'BBG Data'!F:F)</f>
        <v>0</v>
      </c>
      <c r="E253" s="4">
        <f t="shared" si="9"/>
        <v>28883418915.272663</v>
      </c>
      <c r="F253">
        <f t="shared" si="10"/>
        <v>0.14060545882442541</v>
      </c>
      <c r="G253">
        <f t="shared" si="11"/>
        <v>0.85939454117557457</v>
      </c>
      <c r="H253" s="13">
        <f>'USDC_Final Reserve'!I252/'USDC_Final Reserve'!F252</f>
        <v>-4.3185655335456182E-3</v>
      </c>
      <c r="I253">
        <v>28523357286.995476</v>
      </c>
      <c r="J253" s="26">
        <v>28646537274.676102</v>
      </c>
      <c r="K253" s="27"/>
    </row>
    <row r="254" spans="1:11" x14ac:dyDescent="0.3">
      <c r="A254" s="1">
        <v>45085</v>
      </c>
      <c r="B254" s="2">
        <v>4061166369.0000005</v>
      </c>
      <c r="C254" s="4">
        <f>C253-C253*$C$1*_xlfn.XLOOKUP('Circle Assets'!A254,'BBG Data'!A:A,'BBG Data'!V:V)</f>
        <v>25132530703.10107</v>
      </c>
      <c r="D254" s="4">
        <f>D253-D253*$D$1*_xlfn.XLOOKUP(A254,'BBG Data'!A:A,'BBG Data'!F:F)</f>
        <v>0</v>
      </c>
      <c r="E254" s="4">
        <f t="shared" si="9"/>
        <v>29193697072.10107</v>
      </c>
      <c r="F254">
        <f t="shared" si="10"/>
        <v>0.13911106767224252</v>
      </c>
      <c r="G254">
        <f t="shared" si="11"/>
        <v>0.86088893232775754</v>
      </c>
      <c r="H254" s="13">
        <f>'USDC_Final Reserve'!I253/'USDC_Final Reserve'!F253</f>
        <v>1.062825842379952E-2</v>
      </c>
      <c r="I254">
        <v>28820080882.533268</v>
      </c>
      <c r="J254" s="26">
        <v>28513773615.1189</v>
      </c>
      <c r="K254" s="27"/>
    </row>
    <row r="255" spans="1:11" x14ac:dyDescent="0.3">
      <c r="A255" s="1">
        <v>45086</v>
      </c>
      <c r="B255" s="2">
        <v>4061166369.0000005</v>
      </c>
      <c r="C255" s="4">
        <f>C254-C254*$C$1*_xlfn.XLOOKUP('Circle Assets'!A255,'BBG Data'!A:A,'BBG Data'!V:V)</f>
        <v>25075982509.019096</v>
      </c>
      <c r="D255" s="4">
        <f>D254-D254*$D$1*_xlfn.XLOOKUP(A255,'BBG Data'!A:A,'BBG Data'!F:F)</f>
        <v>0</v>
      </c>
      <c r="E255" s="4">
        <f t="shared" si="9"/>
        <v>29137148878.019096</v>
      </c>
      <c r="F255">
        <f t="shared" si="10"/>
        <v>0.13938104877734697</v>
      </c>
      <c r="G255">
        <f t="shared" si="11"/>
        <v>0.86061895122265308</v>
      </c>
      <c r="H255" s="13">
        <f>'USDC_Final Reserve'!I254/'USDC_Final Reserve'!F254</f>
        <v>-1.9407593487855875E-3</v>
      </c>
      <c r="I255">
        <v>28375655039.249161</v>
      </c>
      <c r="J255" s="26">
        <v>28430725357.044498</v>
      </c>
      <c r="K255" s="27"/>
    </row>
    <row r="256" spans="1:11" x14ac:dyDescent="0.3">
      <c r="A256" s="1">
        <v>45087</v>
      </c>
      <c r="B256" s="2">
        <v>4061166369.0000005</v>
      </c>
      <c r="C256" s="4">
        <f>C255-C255*$C$1*_xlfn.XLOOKUP('Circle Assets'!A256,'BBG Data'!A:A,'BBG Data'!V:V)</f>
        <v>25075982509.019096</v>
      </c>
      <c r="D256" s="4">
        <f>D255-D255*$D$1*_xlfn.XLOOKUP(A256,'BBG Data'!A:A,'BBG Data'!F:F)</f>
        <v>0</v>
      </c>
      <c r="E256" s="4">
        <f t="shared" si="9"/>
        <v>29137148878.019096</v>
      </c>
      <c r="F256">
        <f t="shared" si="10"/>
        <v>0.13938104877734697</v>
      </c>
      <c r="G256">
        <f t="shared" si="11"/>
        <v>0.86061895122265308</v>
      </c>
      <c r="H256" s="13">
        <f>'USDC_Final Reserve'!I255/'USDC_Final Reserve'!F255</f>
        <v>0</v>
      </c>
      <c r="I256">
        <v>28327046011.8032</v>
      </c>
      <c r="J256" s="26">
        <v>28327046011.8032</v>
      </c>
      <c r="K256" s="27"/>
    </row>
    <row r="257" spans="1:11" x14ac:dyDescent="0.3">
      <c r="A257" s="1">
        <v>45088</v>
      </c>
      <c r="B257" s="2">
        <v>4061166369.0000005</v>
      </c>
      <c r="C257" s="4">
        <f>C256-C256*$C$1*_xlfn.XLOOKUP('Circle Assets'!A257,'BBG Data'!A:A,'BBG Data'!V:V)</f>
        <v>25075982509.019096</v>
      </c>
      <c r="D257" s="4">
        <f>D256-D256*$D$1*_xlfn.XLOOKUP(A257,'BBG Data'!A:A,'BBG Data'!F:F)</f>
        <v>0</v>
      </c>
      <c r="E257" s="4">
        <f t="shared" si="9"/>
        <v>29137148878.019096</v>
      </c>
      <c r="F257">
        <f t="shared" si="10"/>
        <v>0.13938104877734697</v>
      </c>
      <c r="G257">
        <f t="shared" si="11"/>
        <v>0.86061895122265308</v>
      </c>
      <c r="H257" s="13">
        <f>'USDC_Final Reserve'!I256/'USDC_Final Reserve'!F256</f>
        <v>0</v>
      </c>
      <c r="I257">
        <v>28357858207.583099</v>
      </c>
      <c r="J257" s="26">
        <v>28357858207.583099</v>
      </c>
      <c r="K257" s="27"/>
    </row>
    <row r="258" spans="1:11" x14ac:dyDescent="0.3">
      <c r="A258" s="1">
        <v>45089</v>
      </c>
      <c r="B258" s="2">
        <v>4061166369.0000005</v>
      </c>
      <c r="C258" s="4">
        <f>C257-C257*$C$1*_xlfn.XLOOKUP('Circle Assets'!A258,'BBG Data'!A:A,'BBG Data'!V:V)</f>
        <v>25207631417.191444</v>
      </c>
      <c r="D258" s="4">
        <f>D257-D257*$D$1*_xlfn.XLOOKUP(A258,'BBG Data'!A:A,'BBG Data'!F:F)</f>
        <v>0</v>
      </c>
      <c r="E258" s="4">
        <f t="shared" si="9"/>
        <v>29268797786.191444</v>
      </c>
      <c r="F258">
        <f t="shared" si="10"/>
        <v>0.13875412303118217</v>
      </c>
      <c r="G258">
        <f t="shared" si="11"/>
        <v>0.86124587696881783</v>
      </c>
      <c r="H258" s="13">
        <f>'USDC_Final Reserve'!I257/'USDC_Final Reserve'!F257</f>
        <v>4.4979267387080879E-3</v>
      </c>
      <c r="I258">
        <v>28511987966.953083</v>
      </c>
      <c r="J258" s="26">
        <v>28383743133.902802</v>
      </c>
      <c r="K258" s="27"/>
    </row>
    <row r="259" spans="1:11" x14ac:dyDescent="0.3">
      <c r="A259" s="1">
        <v>45090</v>
      </c>
      <c r="B259" s="2">
        <v>4061166369.0000005</v>
      </c>
      <c r="C259" s="4">
        <f>C258-C258*$C$1*_xlfn.XLOOKUP('Circle Assets'!A259,'BBG Data'!A:A,'BBG Data'!V:V)</f>
        <v>25264348587.880127</v>
      </c>
      <c r="D259" s="4">
        <f>D258-D258*$D$1*_xlfn.XLOOKUP(A259,'BBG Data'!A:A,'BBG Data'!F:F)</f>
        <v>0</v>
      </c>
      <c r="E259" s="4">
        <f t="shared" si="9"/>
        <v>29325514956.880127</v>
      </c>
      <c r="F259">
        <f t="shared" si="10"/>
        <v>0.13848576486965325</v>
      </c>
      <c r="G259">
        <f t="shared" si="11"/>
        <v>0.86151423513034675</v>
      </c>
      <c r="H259" s="13">
        <f>'USDC_Final Reserve'!I258/'USDC_Final Reserve'!F258</f>
        <v>1.9340554043834374E-3</v>
      </c>
      <c r="I259">
        <v>28358199467.848976</v>
      </c>
      <c r="J259" s="26">
        <v>28303353138.909599</v>
      </c>
      <c r="K259" s="27"/>
    </row>
    <row r="260" spans="1:11" x14ac:dyDescent="0.3">
      <c r="A260" s="1">
        <v>45091</v>
      </c>
      <c r="B260" s="2">
        <v>4061166369.0000005</v>
      </c>
      <c r="C260" s="4">
        <f>C259-C259*$C$1*_xlfn.XLOOKUP('Circle Assets'!A260,'BBG Data'!A:A,'BBG Data'!V:V)</f>
        <v>25119078583.499813</v>
      </c>
      <c r="D260" s="4">
        <f>D259-D259*$D$1*_xlfn.XLOOKUP(A260,'BBG Data'!A:A,'BBG Data'!F:F)</f>
        <v>0</v>
      </c>
      <c r="E260" s="4">
        <f t="shared" ref="E260:E323" si="12">D260+C260+B260</f>
        <v>29180244952.499813</v>
      </c>
      <c r="F260">
        <f t="shared" ref="F260:F323" si="13">(B260+D260)/E260</f>
        <v>0.13917519800162229</v>
      </c>
      <c r="G260">
        <f t="shared" ref="G260:G323" si="14">C260/E260</f>
        <v>0.86082480199837774</v>
      </c>
      <c r="H260" s="13">
        <f>'USDC_Final Reserve'!I259/'USDC_Final Reserve'!F259</f>
        <v>-4.9783682288064082E-3</v>
      </c>
      <c r="I260">
        <v>28038974522.404846</v>
      </c>
      <c r="J260" s="26">
        <v>28178562862.335499</v>
      </c>
      <c r="K260" s="27"/>
    </row>
    <row r="261" spans="1:11" x14ac:dyDescent="0.3">
      <c r="A261" s="1">
        <v>45092</v>
      </c>
      <c r="B261" s="2">
        <v>4061166369.0000005</v>
      </c>
      <c r="C261" s="4">
        <f>C260-C260*$C$1*_xlfn.XLOOKUP('Circle Assets'!A261,'BBG Data'!A:A,'BBG Data'!V:V)</f>
        <v>25276072824.64669</v>
      </c>
      <c r="D261" s="4">
        <f>D260-D260*$D$1*_xlfn.XLOOKUP(A261,'BBG Data'!A:A,'BBG Data'!F:F)</f>
        <v>0</v>
      </c>
      <c r="E261" s="4">
        <f t="shared" si="12"/>
        <v>29337239193.64669</v>
      </c>
      <c r="F261">
        <f t="shared" si="13"/>
        <v>0.13843042087884982</v>
      </c>
      <c r="G261">
        <f t="shared" si="14"/>
        <v>0.86156957912115018</v>
      </c>
      <c r="H261" s="13">
        <f>'USDC_Final Reserve'!I260/'USDC_Final Reserve'!F260</f>
        <v>5.351363845472995E-3</v>
      </c>
      <c r="I261">
        <v>28246387423.725044</v>
      </c>
      <c r="J261" s="26">
        <v>28095230727.300499</v>
      </c>
      <c r="K261" s="27"/>
    </row>
    <row r="262" spans="1:11" x14ac:dyDescent="0.3">
      <c r="A262" s="1">
        <v>45093</v>
      </c>
      <c r="B262" s="2">
        <v>4061166369.0000005</v>
      </c>
      <c r="C262" s="4">
        <f>C261-C261*$C$1*_xlfn.XLOOKUP('Circle Assets'!A262,'BBG Data'!A:A,'BBG Data'!V:V)</f>
        <v>25219201660.791233</v>
      </c>
      <c r="D262" s="4">
        <f>D261-D261*$D$1*_xlfn.XLOOKUP(A262,'BBG Data'!A:A,'BBG Data'!F:F)</f>
        <v>0</v>
      </c>
      <c r="E262" s="4">
        <f t="shared" si="12"/>
        <v>29280368029.791233</v>
      </c>
      <c r="F262">
        <f t="shared" si="13"/>
        <v>0.13869929383633353</v>
      </c>
      <c r="G262">
        <f t="shared" si="14"/>
        <v>0.8613007061636665</v>
      </c>
      <c r="H262" s="13">
        <f>'USDC_Final Reserve'!I261/'USDC_Final Reserve'!F261</f>
        <v>-1.942296756570602E-3</v>
      </c>
      <c r="I262">
        <v>28164788303.73386</v>
      </c>
      <c r="J262" s="26">
        <v>28219492680.7057</v>
      </c>
      <c r="K262" s="27"/>
    </row>
    <row r="263" spans="1:11" x14ac:dyDescent="0.3">
      <c r="A263" s="1">
        <v>45094</v>
      </c>
      <c r="B263" s="2">
        <v>4061166369.0000005</v>
      </c>
      <c r="C263" s="4">
        <f>C262-C262*$C$1*_xlfn.XLOOKUP('Circle Assets'!A263,'BBG Data'!A:A,'BBG Data'!V:V)</f>
        <v>25219201660.791233</v>
      </c>
      <c r="D263" s="4">
        <f>D262-D262*$D$1*_xlfn.XLOOKUP(A263,'BBG Data'!A:A,'BBG Data'!F:F)</f>
        <v>0</v>
      </c>
      <c r="E263" s="4">
        <f t="shared" si="12"/>
        <v>29280368029.791233</v>
      </c>
      <c r="F263">
        <f t="shared" si="13"/>
        <v>0.13869929383633353</v>
      </c>
      <c r="G263">
        <f t="shared" si="14"/>
        <v>0.8613007061636665</v>
      </c>
      <c r="H263" s="13">
        <f>'USDC_Final Reserve'!I262/'USDC_Final Reserve'!F262</f>
        <v>0</v>
      </c>
      <c r="I263">
        <v>28340122293.954102</v>
      </c>
      <c r="J263" s="26">
        <v>28340122293.954102</v>
      </c>
      <c r="K263" s="27"/>
    </row>
    <row r="264" spans="1:11" x14ac:dyDescent="0.3">
      <c r="A264" s="1">
        <v>45095</v>
      </c>
      <c r="B264" s="2">
        <v>4061166369.0000005</v>
      </c>
      <c r="C264" s="4">
        <f>C263-C263*$C$1*_xlfn.XLOOKUP('Circle Assets'!A264,'BBG Data'!A:A,'BBG Data'!V:V)</f>
        <v>25219201660.791233</v>
      </c>
      <c r="D264" s="4">
        <f>D263-D263*$D$1*_xlfn.XLOOKUP(A264,'BBG Data'!A:A,'BBG Data'!F:F)</f>
        <v>0</v>
      </c>
      <c r="E264" s="4">
        <f t="shared" si="12"/>
        <v>29280368029.791233</v>
      </c>
      <c r="F264">
        <f t="shared" si="13"/>
        <v>0.13869929383633353</v>
      </c>
      <c r="G264">
        <f t="shared" si="14"/>
        <v>0.8613007061636665</v>
      </c>
      <c r="H264" s="13">
        <f>'USDC_Final Reserve'!I263/'USDC_Final Reserve'!F263</f>
        <v>0</v>
      </c>
      <c r="I264">
        <v>28337781547.426998</v>
      </c>
      <c r="J264" s="26">
        <v>28337781547.426998</v>
      </c>
      <c r="K264" s="27"/>
    </row>
    <row r="265" spans="1:11" x14ac:dyDescent="0.3">
      <c r="A265" s="1">
        <v>45096</v>
      </c>
      <c r="B265" s="2">
        <v>4061166369.0000005</v>
      </c>
      <c r="C265" s="4">
        <f>C264-C264*$C$1*_xlfn.XLOOKUP('Circle Assets'!A265,'BBG Data'!A:A,'BBG Data'!V:V)</f>
        <v>25219201660.791233</v>
      </c>
      <c r="D265" s="4">
        <f>D264-D264*$D$1*_xlfn.XLOOKUP(A265,'BBG Data'!A:A,'BBG Data'!F:F)</f>
        <v>0</v>
      </c>
      <c r="E265" s="4">
        <f t="shared" si="12"/>
        <v>29280368029.791233</v>
      </c>
      <c r="F265">
        <f t="shared" si="13"/>
        <v>0.13869929383633353</v>
      </c>
      <c r="G265">
        <f t="shared" si="14"/>
        <v>0.8613007061636665</v>
      </c>
      <c r="H265" s="13">
        <f>'USDC_Final Reserve'!I264/'USDC_Final Reserve'!F264</f>
        <v>0</v>
      </c>
      <c r="I265">
        <v>28345755930.424</v>
      </c>
      <c r="J265" s="26">
        <v>28345755930.424</v>
      </c>
      <c r="K265" s="27"/>
    </row>
    <row r="266" spans="1:11" x14ac:dyDescent="0.3">
      <c r="A266" s="1">
        <v>45097</v>
      </c>
      <c r="B266" s="2">
        <v>4061166369.0000005</v>
      </c>
      <c r="C266" s="4">
        <f>C265-C265*$C$1*_xlfn.XLOOKUP('Circle Assets'!A266,'BBG Data'!A:A,'BBG Data'!V:V)</f>
        <v>25206592059.960838</v>
      </c>
      <c r="D266" s="4">
        <f>D265-D265*$D$1*_xlfn.XLOOKUP(A266,'BBG Data'!A:A,'BBG Data'!F:F)</f>
        <v>0</v>
      </c>
      <c r="E266" s="4">
        <f t="shared" si="12"/>
        <v>29267758428.960838</v>
      </c>
      <c r="F266">
        <f t="shared" si="13"/>
        <v>0.1387590504704119</v>
      </c>
      <c r="G266">
        <f t="shared" si="14"/>
        <v>0.86124094952958807</v>
      </c>
      <c r="H266" s="13">
        <f>'USDC_Final Reserve'!I265/'USDC_Final Reserve'!F265</f>
        <v>-4.3083589271114022E-4</v>
      </c>
      <c r="I266">
        <v>28447542089.506531</v>
      </c>
      <c r="J266" s="26">
        <v>28459798311.698101</v>
      </c>
      <c r="K266" s="27"/>
    </row>
    <row r="267" spans="1:11" x14ac:dyDescent="0.3">
      <c r="A267" s="1">
        <v>45098</v>
      </c>
      <c r="B267" s="2">
        <v>4061166369.0000005</v>
      </c>
      <c r="C267" s="4">
        <f>C266-C266*$C$1*_xlfn.XLOOKUP('Circle Assets'!A267,'BBG Data'!A:A,'BBG Data'!V:V)</f>
        <v>24784381642.956493</v>
      </c>
      <c r="D267" s="4">
        <f>D266-D266*$D$1*_xlfn.XLOOKUP(A267,'BBG Data'!A:A,'BBG Data'!F:F)</f>
        <v>0</v>
      </c>
      <c r="E267" s="4">
        <f t="shared" si="12"/>
        <v>28845548011.956493</v>
      </c>
      <c r="F267">
        <f t="shared" si="13"/>
        <v>0.14079005770029557</v>
      </c>
      <c r="G267">
        <f t="shared" si="14"/>
        <v>0.85920994229970449</v>
      </c>
      <c r="H267" s="13">
        <f>'USDC_Final Reserve'!I266/'USDC_Final Reserve'!F266</f>
        <v>-1.4636935198088017E-2</v>
      </c>
      <c r="I267">
        <v>28111638960.822987</v>
      </c>
      <c r="J267" s="26">
        <v>28523107198.604599</v>
      </c>
      <c r="K267" s="27"/>
    </row>
    <row r="268" spans="1:11" x14ac:dyDescent="0.3">
      <c r="A268" s="1">
        <v>45099</v>
      </c>
      <c r="B268" s="2">
        <v>4061166369.0000005</v>
      </c>
      <c r="C268" s="4">
        <f>C267-C267*$C$1*_xlfn.XLOOKUP('Circle Assets'!A268,'BBG Data'!A:A,'BBG Data'!V:V)</f>
        <v>24771989452.135017</v>
      </c>
      <c r="D268" s="4">
        <f>D267-D267*$D$1*_xlfn.XLOOKUP(A268,'BBG Data'!A:A,'BBG Data'!F:F)</f>
        <v>0</v>
      </c>
      <c r="E268" s="4">
        <f t="shared" si="12"/>
        <v>28833155821.135017</v>
      </c>
      <c r="F268">
        <f t="shared" si="13"/>
        <v>0.1408505678044136</v>
      </c>
      <c r="G268">
        <f t="shared" si="14"/>
        <v>0.85914943219558637</v>
      </c>
      <c r="H268" s="13">
        <f>'USDC_Final Reserve'!I267/'USDC_Final Reserve'!F267</f>
        <v>-4.2978961090311664E-4</v>
      </c>
      <c r="I268">
        <v>28448037433.583263</v>
      </c>
      <c r="J268" s="26">
        <v>28460264104.5228</v>
      </c>
      <c r="K268" s="27"/>
    </row>
    <row r="269" spans="1:11" x14ac:dyDescent="0.3">
      <c r="A269" s="1">
        <v>45100</v>
      </c>
      <c r="B269" s="2">
        <v>4061166369.0000005</v>
      </c>
      <c r="C269" s="4">
        <f>C268-C268*$C$1*_xlfn.XLOOKUP('Circle Assets'!A269,'BBG Data'!A:A,'BBG Data'!V:V)</f>
        <v>24771989452.135017</v>
      </c>
      <c r="D269" s="4">
        <f>D268-D268*$D$1*_xlfn.XLOOKUP(A269,'BBG Data'!A:A,'BBG Data'!F:F)</f>
        <v>0</v>
      </c>
      <c r="E269" s="4">
        <f t="shared" si="12"/>
        <v>28833155821.135017</v>
      </c>
      <c r="F269">
        <f t="shared" si="13"/>
        <v>0.1408505678044136</v>
      </c>
      <c r="G269">
        <f t="shared" si="14"/>
        <v>0.85914943219558637</v>
      </c>
      <c r="H269" s="13">
        <f>'USDC_Final Reserve'!I268/'USDC_Final Reserve'!F268</f>
        <v>0</v>
      </c>
      <c r="I269">
        <v>28483323820.185799</v>
      </c>
      <c r="J269" s="26">
        <v>28483323820.185799</v>
      </c>
      <c r="K269" s="27"/>
    </row>
    <row r="270" spans="1:11" x14ac:dyDescent="0.3">
      <c r="A270" s="1">
        <v>45101</v>
      </c>
      <c r="B270" s="2">
        <v>4061166369.0000005</v>
      </c>
      <c r="C270" s="4">
        <f>C269-C269*$C$1*_xlfn.XLOOKUP('Circle Assets'!A270,'BBG Data'!A:A,'BBG Data'!V:V)</f>
        <v>24771989452.135017</v>
      </c>
      <c r="D270" s="4">
        <f>D269-D269*$D$1*_xlfn.XLOOKUP(A270,'BBG Data'!A:A,'BBG Data'!F:F)</f>
        <v>0</v>
      </c>
      <c r="E270" s="4">
        <f t="shared" si="12"/>
        <v>28833155821.135017</v>
      </c>
      <c r="F270">
        <f t="shared" si="13"/>
        <v>0.1408505678044136</v>
      </c>
      <c r="G270">
        <f t="shared" si="14"/>
        <v>0.85914943219558637</v>
      </c>
      <c r="H270" s="13">
        <f>'USDC_Final Reserve'!I269/'USDC_Final Reserve'!F269</f>
        <v>0</v>
      </c>
      <c r="I270">
        <v>28467230856.648399</v>
      </c>
      <c r="J270" s="26">
        <v>28467230856.648399</v>
      </c>
      <c r="K270" s="27"/>
    </row>
    <row r="271" spans="1:11" x14ac:dyDescent="0.3">
      <c r="A271" s="1">
        <v>45102</v>
      </c>
      <c r="B271" s="2">
        <v>4061166369.0000005</v>
      </c>
      <c r="C271" s="4">
        <f>C270-C270*$C$1*_xlfn.XLOOKUP('Circle Assets'!A271,'BBG Data'!A:A,'BBG Data'!V:V)</f>
        <v>24771989452.135017</v>
      </c>
      <c r="D271" s="4">
        <f>D270-D270*$D$1*_xlfn.XLOOKUP(A271,'BBG Data'!A:A,'BBG Data'!F:F)</f>
        <v>0</v>
      </c>
      <c r="E271" s="4">
        <f t="shared" si="12"/>
        <v>28833155821.135017</v>
      </c>
      <c r="F271">
        <f t="shared" si="13"/>
        <v>0.1408505678044136</v>
      </c>
      <c r="G271">
        <f t="shared" si="14"/>
        <v>0.85914943219558637</v>
      </c>
      <c r="H271" s="13">
        <f>'USDC_Final Reserve'!I270/'USDC_Final Reserve'!F270</f>
        <v>0</v>
      </c>
      <c r="I271">
        <v>28474568747.898701</v>
      </c>
      <c r="J271" s="26">
        <v>28474568747.898701</v>
      </c>
      <c r="K271" s="27"/>
    </row>
    <row r="272" spans="1:11" x14ac:dyDescent="0.3">
      <c r="A272" s="1">
        <v>45103</v>
      </c>
      <c r="B272" s="2">
        <v>4061166369.0000005</v>
      </c>
      <c r="C272" s="4">
        <f>C271-C271*$C$1*_xlfn.XLOOKUP('Circle Assets'!A272,'BBG Data'!A:A,'BBG Data'!V:V)</f>
        <v>24648129504.87434</v>
      </c>
      <c r="D272" s="4">
        <f>D271-D271*$D$1*_xlfn.XLOOKUP(A272,'BBG Data'!A:A,'BBG Data'!F:F)</f>
        <v>0</v>
      </c>
      <c r="E272" s="4">
        <f t="shared" si="12"/>
        <v>28709295873.87434</v>
      </c>
      <c r="F272">
        <f t="shared" si="13"/>
        <v>0.14145823662278287</v>
      </c>
      <c r="G272">
        <f t="shared" si="14"/>
        <v>0.8585417633772171</v>
      </c>
      <c r="H272" s="13">
        <f>'USDC_Final Reserve'!I271/'USDC_Final Reserve'!F271</f>
        <v>-4.3142802179760159E-3</v>
      </c>
      <c r="I272">
        <v>28336628736.181858</v>
      </c>
      <c r="J272" s="26">
        <v>28458880892.982498</v>
      </c>
      <c r="K272" s="27"/>
    </row>
    <row r="273" spans="1:11" x14ac:dyDescent="0.3">
      <c r="A273" s="1">
        <v>45104</v>
      </c>
      <c r="B273" s="2">
        <v>4061166369.0000005</v>
      </c>
      <c r="C273" s="4">
        <f>C272-C272*$C$1*_xlfn.XLOOKUP('Circle Assets'!A273,'BBG Data'!A:A,'BBG Data'!V:V)</f>
        <v>24759046087.646278</v>
      </c>
      <c r="D273" s="4">
        <f>D272-D272*$D$1*_xlfn.XLOOKUP(A273,'BBG Data'!A:A,'BBG Data'!F:F)</f>
        <v>0</v>
      </c>
      <c r="E273" s="4">
        <f t="shared" si="12"/>
        <v>28820212456.646278</v>
      </c>
      <c r="F273">
        <f t="shared" si="13"/>
        <v>0.14091382480643191</v>
      </c>
      <c r="G273">
        <f t="shared" si="14"/>
        <v>0.85908617519356811</v>
      </c>
      <c r="H273" s="13">
        <f>'USDC_Final Reserve'!I272/'USDC_Final Reserve'!F272</f>
        <v>3.8485692268503818E-3</v>
      </c>
      <c r="I273">
        <v>28481163425.171612</v>
      </c>
      <c r="J273" s="26">
        <v>28371551696.0686</v>
      </c>
      <c r="K273" s="27"/>
    </row>
    <row r="274" spans="1:11" x14ac:dyDescent="0.3">
      <c r="A274" s="1">
        <v>45105</v>
      </c>
      <c r="B274" s="2">
        <v>4061166369.0000005</v>
      </c>
      <c r="C274" s="4">
        <f>C273-C273*$C$1*_xlfn.XLOOKUP('Circle Assets'!A274,'BBG Data'!A:A,'BBG Data'!V:V)</f>
        <v>24492886342.204079</v>
      </c>
      <c r="D274" s="4">
        <f>D273-D273*$D$1*_xlfn.XLOOKUP(A274,'BBG Data'!A:A,'BBG Data'!F:F)</f>
        <v>0</v>
      </c>
      <c r="E274" s="4">
        <f t="shared" si="12"/>
        <v>28554052711.204079</v>
      </c>
      <c r="F274">
        <f t="shared" si="13"/>
        <v>0.14222731918563961</v>
      </c>
      <c r="G274">
        <f t="shared" si="14"/>
        <v>0.85777268081436042</v>
      </c>
      <c r="H274" s="13">
        <f>'USDC_Final Reserve'!I273/'USDC_Final Reserve'!F273</f>
        <v>-9.3212598622739572E-3</v>
      </c>
      <c r="I274">
        <v>27964909668.891544</v>
      </c>
      <c r="J274" s="26">
        <v>28225577858.9403</v>
      </c>
      <c r="K274" s="27"/>
    </row>
    <row r="275" spans="1:11" x14ac:dyDescent="0.3">
      <c r="A275" s="1">
        <v>45106</v>
      </c>
      <c r="B275" s="2">
        <v>4061166369.0000005</v>
      </c>
      <c r="C275" s="4">
        <f>C274-C274*$C$1*_xlfn.XLOOKUP('Circle Assets'!A275,'BBG Data'!A:A,'BBG Data'!V:V)</f>
        <v>24499009563.789627</v>
      </c>
      <c r="D275" s="4">
        <f>D274-D274*$D$1*_xlfn.XLOOKUP(A275,'BBG Data'!A:A,'BBG Data'!F:F)</f>
        <v>0</v>
      </c>
      <c r="E275" s="4">
        <f t="shared" si="12"/>
        <v>28560175932.789627</v>
      </c>
      <c r="F275">
        <f t="shared" si="13"/>
        <v>0.14219682604746911</v>
      </c>
      <c r="G275">
        <f t="shared" si="14"/>
        <v>0.85780317395253092</v>
      </c>
      <c r="H275" s="13">
        <f>'USDC_Final Reserve'!I274/'USDC_Final Reserve'!F274</f>
        <v>2.1439719418951507E-4</v>
      </c>
      <c r="I275">
        <v>28129559885.947735</v>
      </c>
      <c r="J275" s="26">
        <v>28123528987.234402</v>
      </c>
      <c r="K275" s="27"/>
    </row>
    <row r="276" spans="1:11" x14ac:dyDescent="0.3">
      <c r="A276" s="18">
        <v>45107</v>
      </c>
      <c r="B276" s="2">
        <v>3550839903</v>
      </c>
      <c r="C276" s="2">
        <v>5432701400</v>
      </c>
      <c r="D276" s="2">
        <v>18456000000</v>
      </c>
      <c r="E276" s="4">
        <f t="shared" si="12"/>
        <v>27439541303</v>
      </c>
      <c r="F276">
        <f t="shared" si="13"/>
        <v>0.80201194546185672</v>
      </c>
      <c r="G276">
        <f t="shared" si="14"/>
        <v>0.1979880545381433</v>
      </c>
      <c r="H276" s="13">
        <f>'USDC_Final Reserve'!I275/'USDC_Final Reserve'!F275</f>
        <v>2.0113097150776262E-3</v>
      </c>
      <c r="I276">
        <v>28010023088.919491</v>
      </c>
      <c r="J276" s="26">
        <v>27953686257.361198</v>
      </c>
      <c r="K276" s="27"/>
    </row>
    <row r="277" spans="1:11" x14ac:dyDescent="0.3">
      <c r="A277" s="1">
        <v>45108</v>
      </c>
      <c r="B277" s="2">
        <v>3550839903</v>
      </c>
      <c r="C277" s="4">
        <f>C276-C276*$C$1*_xlfn.XLOOKUP('Circle Assets'!A277,'BBG Data'!A:A,'BBG Data'!V:V)</f>
        <v>5432701400</v>
      </c>
      <c r="D277" s="4">
        <f>D276-D276*$D$1*_xlfn.XLOOKUP(A277,'BBG Data'!A:A,'BBG Data'!F:F)</f>
        <v>18456000000</v>
      </c>
      <c r="E277" s="4">
        <f t="shared" si="12"/>
        <v>27439541303</v>
      </c>
      <c r="F277">
        <f t="shared" si="13"/>
        <v>0.80201194546185672</v>
      </c>
      <c r="G277">
        <f t="shared" si="14"/>
        <v>0.1979880545381433</v>
      </c>
      <c r="H277" s="13">
        <f>'USDC_Final Reserve'!I276/'USDC_Final Reserve'!F276</f>
        <v>2.0113097150776019E-3</v>
      </c>
      <c r="I277">
        <v>27422376808.314781</v>
      </c>
      <c r="J277" s="26">
        <v>27367221915.429699</v>
      </c>
      <c r="K277" s="27"/>
    </row>
    <row r="278" spans="1:11" x14ac:dyDescent="0.3">
      <c r="A278" s="1">
        <v>45109</v>
      </c>
      <c r="B278" s="2">
        <v>3550839903</v>
      </c>
      <c r="C278" s="4">
        <f>C277-C277*$C$1*_xlfn.XLOOKUP('Circle Assets'!A278,'BBG Data'!A:A,'BBG Data'!V:V)</f>
        <v>5432701400</v>
      </c>
      <c r="D278" s="4">
        <f>D277-D277*$D$1*_xlfn.XLOOKUP(A278,'BBG Data'!A:A,'BBG Data'!F:F)</f>
        <v>18456000000</v>
      </c>
      <c r="E278" s="4">
        <f t="shared" si="12"/>
        <v>27439541303</v>
      </c>
      <c r="F278">
        <f t="shared" si="13"/>
        <v>0.80201194546185672</v>
      </c>
      <c r="G278">
        <f t="shared" si="14"/>
        <v>0.1979880545381433</v>
      </c>
      <c r="H278" s="13">
        <f>'USDC_Final Reserve'!I277/'USDC_Final Reserve'!F277</f>
        <v>2.0113097150776514E-3</v>
      </c>
      <c r="I278">
        <v>27446745252.733585</v>
      </c>
      <c r="J278" s="26">
        <v>27391541347.359501</v>
      </c>
      <c r="K278" s="27"/>
    </row>
    <row r="279" spans="1:11" x14ac:dyDescent="0.3">
      <c r="A279" s="1">
        <v>45110</v>
      </c>
      <c r="B279" s="2">
        <v>3550839903</v>
      </c>
      <c r="C279" s="4">
        <f>C278-C278*$C$1*_xlfn.XLOOKUP('Circle Assets'!A279,'BBG Data'!A:A,'BBG Data'!V:V)</f>
        <v>5427268698.6000004</v>
      </c>
      <c r="D279" s="4">
        <f>D278-D278*$D$1*_xlfn.XLOOKUP(A279,'BBG Data'!A:A,'BBG Data'!F:F)</f>
        <v>18457538000</v>
      </c>
      <c r="E279" s="4">
        <f t="shared" si="12"/>
        <v>27435646601.599998</v>
      </c>
      <c r="F279">
        <f t="shared" si="13"/>
        <v>0.80218185569267797</v>
      </c>
      <c r="G279">
        <f t="shared" si="14"/>
        <v>0.19781814430732211</v>
      </c>
      <c r="H279" s="13">
        <f>'USDC_Final Reserve'!I278/'USDC_Final Reserve'!F278</f>
        <v>1.8696375319620533E-3</v>
      </c>
      <c r="I279">
        <v>27440754644.189838</v>
      </c>
      <c r="J279" s="26">
        <v>27389450379.401699</v>
      </c>
      <c r="K279" s="27"/>
    </row>
    <row r="280" spans="1:11" x14ac:dyDescent="0.3">
      <c r="A280" s="1">
        <v>45111</v>
      </c>
      <c r="B280" s="2">
        <v>3550839903</v>
      </c>
      <c r="C280" s="4">
        <f>C279-C279*$C$1*_xlfn.XLOOKUP('Circle Assets'!A280,'BBG Data'!A:A,'BBG Data'!V:V)</f>
        <v>5371639194.4393501</v>
      </c>
      <c r="D280" s="4">
        <f>D279-D279*$D$1*_xlfn.XLOOKUP(A280,'BBG Data'!A:A,'BBG Data'!F:F)</f>
        <v>18457538000</v>
      </c>
      <c r="E280" s="4">
        <f t="shared" si="12"/>
        <v>27380017097.43935</v>
      </c>
      <c r="F280">
        <f t="shared" si="13"/>
        <v>0.8038116932022763</v>
      </c>
      <c r="G280">
        <f t="shared" si="14"/>
        <v>0.19618830679772364</v>
      </c>
      <c r="H280" s="13">
        <f>'USDC_Final Reserve'!I279/'USDC_Final Reserve'!F279</f>
        <v>-1.6359435051507024E-5</v>
      </c>
      <c r="I280">
        <v>27688754043.056175</v>
      </c>
      <c r="J280" s="26">
        <v>27689207015.4296</v>
      </c>
      <c r="K280" s="27"/>
    </row>
    <row r="281" spans="1:11" x14ac:dyDescent="0.3">
      <c r="A281" s="1">
        <v>45112</v>
      </c>
      <c r="B281" s="2">
        <v>3550839903</v>
      </c>
      <c r="C281" s="4">
        <f>C280-C280*$C$1*_xlfn.XLOOKUP('Circle Assets'!A281,'BBG Data'!A:A,'BBG Data'!V:V)</f>
        <v>5364924645.4463015</v>
      </c>
      <c r="D281" s="4">
        <f>D280-D280*$D$1*_xlfn.XLOOKUP(A281,'BBG Data'!A:A,'BBG Data'!F:F)</f>
        <v>18457538000</v>
      </c>
      <c r="E281" s="4">
        <f t="shared" si="12"/>
        <v>27373302548.446301</v>
      </c>
      <c r="F281">
        <f t="shared" si="13"/>
        <v>0.8040088646245277</v>
      </c>
      <c r="G281">
        <f t="shared" si="14"/>
        <v>0.19599113537547236</v>
      </c>
      <c r="H281" s="13">
        <f>'USDC_Final Reserve'!I280/'USDC_Final Reserve'!F280</f>
        <v>1.7665075417348901E-3</v>
      </c>
      <c r="I281">
        <v>27803840015.198437</v>
      </c>
      <c r="J281" s="26">
        <v>27754724322.122398</v>
      </c>
      <c r="K281" s="27"/>
    </row>
    <row r="282" spans="1:11" x14ac:dyDescent="0.3">
      <c r="A282" s="1">
        <v>45113</v>
      </c>
      <c r="B282" s="2">
        <v>3550839903</v>
      </c>
      <c r="C282" s="4">
        <f>C281-C281*$C$1*_xlfn.XLOOKUP('Circle Assets'!A282,'BBG Data'!A:A,'BBG Data'!V:V)</f>
        <v>5348829871.5099621</v>
      </c>
      <c r="D282" s="4">
        <f>D281-D281*$D$1*_xlfn.XLOOKUP(A282,'BBG Data'!A:A,'BBG Data'!F:F)</f>
        <v>18457538000</v>
      </c>
      <c r="E282" s="4">
        <f t="shared" si="12"/>
        <v>27357207774.509964</v>
      </c>
      <c r="F282">
        <f t="shared" si="13"/>
        <v>0.80448187857484021</v>
      </c>
      <c r="G282">
        <f t="shared" si="14"/>
        <v>0.1955181214251597</v>
      </c>
      <c r="H282" s="13">
        <f>'USDC_Final Reserve'!I281/'USDC_Final Reserve'!F281</f>
        <v>1.4241736852038472E-3</v>
      </c>
      <c r="I282">
        <v>27702118279.793686</v>
      </c>
      <c r="J282" s="26">
        <v>27662665651.915199</v>
      </c>
      <c r="K282" s="27"/>
    </row>
    <row r="283" spans="1:11" x14ac:dyDescent="0.3">
      <c r="A283" s="1">
        <v>45114</v>
      </c>
      <c r="B283" s="2">
        <v>3550839903</v>
      </c>
      <c r="C283" s="4">
        <f>C282-C282*$C$1*_xlfn.XLOOKUP('Circle Assets'!A283,'BBG Data'!A:A,'BBG Data'!V:V)</f>
        <v>5343481041.6384525</v>
      </c>
      <c r="D283" s="4">
        <f>D282-D282*$D$1*_xlfn.XLOOKUP(A283,'BBG Data'!A:A,'BBG Data'!F:F)</f>
        <v>18457538000</v>
      </c>
      <c r="E283" s="4">
        <f t="shared" si="12"/>
        <v>27351858944.638451</v>
      </c>
      <c r="F283">
        <f t="shared" si="13"/>
        <v>0.80463920011967283</v>
      </c>
      <c r="G283">
        <f t="shared" si="14"/>
        <v>0.19536079988032728</v>
      </c>
      <c r="H283" s="13">
        <f>'USDC_Final Reserve'!I282/'USDC_Final Reserve'!F282</f>
        <v>1.8161466832401548E-3</v>
      </c>
      <c r="I283">
        <v>27627736180.806805</v>
      </c>
      <c r="J283" s="26">
        <v>27577560159.376598</v>
      </c>
      <c r="K283" s="27"/>
    </row>
    <row r="284" spans="1:11" x14ac:dyDescent="0.3">
      <c r="A284" s="1">
        <v>45115</v>
      </c>
      <c r="B284" s="2">
        <v>3550839903</v>
      </c>
      <c r="C284" s="4">
        <f>C283-C283*$C$1*_xlfn.XLOOKUP('Circle Assets'!A284,'BBG Data'!A:A,'BBG Data'!V:V)</f>
        <v>5343481041.6384525</v>
      </c>
      <c r="D284" s="4">
        <f>D283-D283*$D$1*_xlfn.XLOOKUP(A284,'BBG Data'!A:A,'BBG Data'!F:F)</f>
        <v>18457538000</v>
      </c>
      <c r="E284" s="4">
        <f t="shared" si="12"/>
        <v>27351858944.638451</v>
      </c>
      <c r="F284">
        <f t="shared" si="13"/>
        <v>0.80463920011967283</v>
      </c>
      <c r="G284">
        <f t="shared" si="14"/>
        <v>0.19536079988032728</v>
      </c>
      <c r="H284" s="13">
        <f>'USDC_Final Reserve'!I283/'USDC_Final Reserve'!F283</f>
        <v>2.0113097150776149E-3</v>
      </c>
      <c r="I284">
        <v>27546286467.168827</v>
      </c>
      <c r="J284" s="26">
        <v>27490882353.583099</v>
      </c>
      <c r="K284" s="27"/>
    </row>
    <row r="285" spans="1:11" x14ac:dyDescent="0.3">
      <c r="A285" s="1">
        <v>45116</v>
      </c>
      <c r="B285" s="2">
        <v>3550839903</v>
      </c>
      <c r="C285" s="4">
        <f>C284-C284*$C$1*_xlfn.XLOOKUP('Circle Assets'!A285,'BBG Data'!A:A,'BBG Data'!V:V)</f>
        <v>5343481041.6384525</v>
      </c>
      <c r="D285" s="4">
        <f>D284-D284*$D$1*_xlfn.XLOOKUP(A285,'BBG Data'!A:A,'BBG Data'!F:F)</f>
        <v>18457538000</v>
      </c>
      <c r="E285" s="4">
        <f t="shared" si="12"/>
        <v>27351858944.638451</v>
      </c>
      <c r="F285">
        <f t="shared" si="13"/>
        <v>0.80463920011967283</v>
      </c>
      <c r="G285">
        <f t="shared" si="14"/>
        <v>0.19536079988032728</v>
      </c>
      <c r="H285" s="13">
        <f>'USDC_Final Reserve'!I284/'USDC_Final Reserve'!F284</f>
        <v>2.0113097150776882E-3</v>
      </c>
      <c r="I285">
        <v>27576082489.452019</v>
      </c>
      <c r="J285" s="26">
        <v>27520618446.8372</v>
      </c>
      <c r="K285" s="27"/>
    </row>
    <row r="286" spans="1:11" x14ac:dyDescent="0.3">
      <c r="A286" s="1">
        <v>45117</v>
      </c>
      <c r="B286" s="2">
        <v>3550839903</v>
      </c>
      <c r="C286" s="4">
        <f>C285-C285*$C$1*_xlfn.XLOOKUP('Circle Assets'!A286,'BBG Data'!A:A,'BBG Data'!V:V)</f>
        <v>5342145171.3780422</v>
      </c>
      <c r="D286" s="4">
        <f>D285-D285*$D$1*_xlfn.XLOOKUP(A286,'BBG Data'!A:A,'BBG Data'!F:F)</f>
        <v>18457538000</v>
      </c>
      <c r="E286" s="4">
        <f t="shared" si="12"/>
        <v>27350523074.378044</v>
      </c>
      <c r="F286">
        <f t="shared" si="13"/>
        <v>0.80467850077856229</v>
      </c>
      <c r="G286">
        <f t="shared" si="14"/>
        <v>0.1953214992214376</v>
      </c>
      <c r="H286" s="13">
        <f>'USDC_Final Reserve'!I285/'USDC_Final Reserve'!F285</f>
        <v>1.9625653671926356E-3</v>
      </c>
      <c r="I286">
        <v>27551986830.882736</v>
      </c>
      <c r="J286" s="26">
        <v>27497914255.731098</v>
      </c>
      <c r="K286" s="27"/>
    </row>
    <row r="287" spans="1:11" x14ac:dyDescent="0.3">
      <c r="A287" s="1">
        <v>45118</v>
      </c>
      <c r="B287" s="2">
        <v>3550839903</v>
      </c>
      <c r="C287" s="4">
        <f>C286-C286*$C$1*_xlfn.XLOOKUP('Circle Assets'!A287,'BBG Data'!A:A,'BBG Data'!V:V)</f>
        <v>5294065864.83564</v>
      </c>
      <c r="D287" s="4">
        <f>D286-D286*$D$1*_xlfn.XLOOKUP(A287,'BBG Data'!A:A,'BBG Data'!F:F)</f>
        <v>18457538000</v>
      </c>
      <c r="E287" s="4">
        <f t="shared" si="12"/>
        <v>27302443767.83564</v>
      </c>
      <c r="F287">
        <f t="shared" si="13"/>
        <v>0.80609553086700414</v>
      </c>
      <c r="G287">
        <f t="shared" si="14"/>
        <v>0.19390446913299583</v>
      </c>
      <c r="H287" s="13">
        <f>'USDC_Final Reserve'!I286/'USDC_Final Reserve'!F286</f>
        <v>2.5386248529560751E-4</v>
      </c>
      <c r="I287">
        <v>27390161230.25996</v>
      </c>
      <c r="J287" s="26">
        <v>27383207895.857399</v>
      </c>
      <c r="K287" s="27"/>
    </row>
    <row r="288" spans="1:11" x14ac:dyDescent="0.3">
      <c r="A288" s="1">
        <v>45119</v>
      </c>
      <c r="B288" s="2">
        <v>3550839903</v>
      </c>
      <c r="C288" s="4">
        <f>C287-C287*$C$1*_xlfn.XLOOKUP('Circle Assets'!A288,'BBG Data'!A:A,'BBG Data'!V:V)</f>
        <v>5313918611.8287735</v>
      </c>
      <c r="D288" s="4">
        <f>D287-D287*$D$1*_xlfn.XLOOKUP(A288,'BBG Data'!A:A,'BBG Data'!F:F)</f>
        <v>18458050709.388889</v>
      </c>
      <c r="E288" s="4">
        <f t="shared" si="12"/>
        <v>27322809224.217663</v>
      </c>
      <c r="F288">
        <f t="shared" si="13"/>
        <v>0.80551346063205087</v>
      </c>
      <c r="G288">
        <f t="shared" si="14"/>
        <v>0.19448653936794918</v>
      </c>
      <c r="H288" s="13">
        <f>'USDC_Final Reserve'!I287/'USDC_Final Reserve'!F287</f>
        <v>2.7551752149594768E-3</v>
      </c>
      <c r="I288">
        <v>27448426782.151215</v>
      </c>
      <c r="J288" s="26">
        <v>27372801556.991402</v>
      </c>
      <c r="K288" s="27"/>
    </row>
    <row r="289" spans="1:11" x14ac:dyDescent="0.3">
      <c r="A289" s="1">
        <v>45120</v>
      </c>
      <c r="B289" s="2">
        <v>3550839903</v>
      </c>
      <c r="C289" s="4">
        <f>C288-C288*$C$1*_xlfn.XLOOKUP('Circle Assets'!A289,'BBG Data'!A:A,'BBG Data'!V:V)</f>
        <v>5308604693.2169456</v>
      </c>
      <c r="D289" s="4">
        <f>D288-D288*$D$1*_xlfn.XLOOKUP(A289,'BBG Data'!A:A,'BBG Data'!F:F)</f>
        <v>18457537985.758072</v>
      </c>
      <c r="E289" s="4">
        <f t="shared" si="12"/>
        <v>27316982581.975018</v>
      </c>
      <c r="F289">
        <f t="shared" si="13"/>
        <v>0.80566650517543603</v>
      </c>
      <c r="G289">
        <f t="shared" si="14"/>
        <v>0.19433349482456394</v>
      </c>
      <c r="H289" s="13">
        <f>'USDC_Final Reserve'!I288/'USDC_Final Reserve'!F288</f>
        <v>1.798441289985458E-3</v>
      </c>
      <c r="I289">
        <v>27323641854.162399</v>
      </c>
      <c r="J289" s="26">
        <v>27274501888.459099</v>
      </c>
      <c r="K289" s="27"/>
    </row>
    <row r="290" spans="1:11" x14ac:dyDescent="0.3">
      <c r="A290" s="1">
        <v>45121</v>
      </c>
      <c r="B290" s="2">
        <v>3550839903</v>
      </c>
      <c r="C290" s="4">
        <f>C289-C289*$C$1*_xlfn.XLOOKUP('Circle Assets'!A290,'BBG Data'!A:A,'BBG Data'!V:V)</f>
        <v>5315240449.0834665</v>
      </c>
      <c r="D290" s="4">
        <f>D289-D289*$D$1*_xlfn.XLOOKUP(A290,'BBG Data'!A:A,'BBG Data'!F:F)</f>
        <v>18458050695.146564</v>
      </c>
      <c r="E290" s="4">
        <f t="shared" si="12"/>
        <v>27324131047.23003</v>
      </c>
      <c r="F290">
        <f t="shared" si="13"/>
        <v>0.80547449286141903</v>
      </c>
      <c r="G290">
        <f t="shared" si="14"/>
        <v>0.19452550713858094</v>
      </c>
      <c r="H290" s="13">
        <f>'USDC_Final Reserve'!I289/'USDC_Final Reserve'!F289</f>
        <v>2.2724008167512937E-3</v>
      </c>
      <c r="I290">
        <v>27442258957.724232</v>
      </c>
      <c r="J290" s="26">
        <v>27379899146.055199</v>
      </c>
      <c r="K290" s="27"/>
    </row>
    <row r="291" spans="1:11" x14ac:dyDescent="0.3">
      <c r="A291" s="1">
        <v>45122</v>
      </c>
      <c r="B291" s="2">
        <v>3550839903</v>
      </c>
      <c r="C291" s="4">
        <f>C290-C290*$C$1*_xlfn.XLOOKUP('Circle Assets'!A291,'BBG Data'!A:A,'BBG Data'!V:V)</f>
        <v>5315240449.0834665</v>
      </c>
      <c r="D291" s="4">
        <f>D290-D290*$D$1*_xlfn.XLOOKUP(A291,'BBG Data'!A:A,'BBG Data'!F:F)</f>
        <v>18458050695.146564</v>
      </c>
      <c r="E291" s="4">
        <f t="shared" si="12"/>
        <v>27324131047.23003</v>
      </c>
      <c r="F291">
        <f t="shared" si="13"/>
        <v>0.80547449286141903</v>
      </c>
      <c r="G291">
        <f t="shared" si="14"/>
        <v>0.19452550713858094</v>
      </c>
      <c r="H291" s="13">
        <f>'USDC_Final Reserve'!I290/'USDC_Final Reserve'!F290</f>
        <v>2.0113097150775976E-3</v>
      </c>
      <c r="I291">
        <v>27308458945.650784</v>
      </c>
      <c r="J291" s="26">
        <v>27253533176.869598</v>
      </c>
      <c r="K291" s="27"/>
    </row>
    <row r="292" spans="1:11" x14ac:dyDescent="0.3">
      <c r="A292" s="1">
        <v>45123</v>
      </c>
      <c r="B292" s="2">
        <v>3550839903</v>
      </c>
      <c r="C292" s="4">
        <f>C291-C291*$C$1*_xlfn.XLOOKUP('Circle Assets'!A292,'BBG Data'!A:A,'BBG Data'!V:V)</f>
        <v>5315240449.0834665</v>
      </c>
      <c r="D292" s="4">
        <f>D291-D291*$D$1*_xlfn.XLOOKUP(A292,'BBG Data'!A:A,'BBG Data'!F:F)</f>
        <v>18458050695.146564</v>
      </c>
      <c r="E292" s="4">
        <f t="shared" si="12"/>
        <v>27324131047.23003</v>
      </c>
      <c r="F292">
        <f t="shared" si="13"/>
        <v>0.80547449286141903</v>
      </c>
      <c r="G292">
        <f t="shared" si="14"/>
        <v>0.19452550713858094</v>
      </c>
      <c r="H292" s="13">
        <f>'USDC_Final Reserve'!I291/'USDC_Final Reserve'!F291</f>
        <v>2.0113097150775785E-3</v>
      </c>
      <c r="I292">
        <v>27339364774.51363</v>
      </c>
      <c r="J292" s="26">
        <v>27284376844.538601</v>
      </c>
      <c r="K292" s="27"/>
    </row>
    <row r="293" spans="1:11" x14ac:dyDescent="0.3">
      <c r="A293" s="1">
        <v>45124</v>
      </c>
      <c r="B293" s="2">
        <v>3550839903</v>
      </c>
      <c r="C293" s="4">
        <f>C292-C292*$C$1*_xlfn.XLOOKUP('Circle Assets'!A293,'BBG Data'!A:A,'BBG Data'!V:V)</f>
        <v>5299294727.7362156</v>
      </c>
      <c r="D293" s="4">
        <f>D292-D292*$D$1*_xlfn.XLOOKUP(A293,'BBG Data'!A:A,'BBG Data'!F:F)</f>
        <v>18457537971.516144</v>
      </c>
      <c r="E293" s="4">
        <f t="shared" si="12"/>
        <v>27307672602.252357</v>
      </c>
      <c r="F293">
        <f t="shared" si="13"/>
        <v>0.80594117979504687</v>
      </c>
      <c r="G293">
        <f t="shared" si="14"/>
        <v>0.19405882020495316</v>
      </c>
      <c r="H293" s="13">
        <f>'USDC_Final Reserve'!I292/'USDC_Final Reserve'!F292</f>
        <v>1.4098178857798113E-3</v>
      </c>
      <c r="I293">
        <v>27258780268.620644</v>
      </c>
      <c r="J293" s="26">
        <v>27220350352.6534</v>
      </c>
      <c r="K293" s="27"/>
    </row>
    <row r="294" spans="1:11" x14ac:dyDescent="0.3">
      <c r="A294" s="1">
        <v>45125</v>
      </c>
      <c r="B294" s="2">
        <v>3550839903</v>
      </c>
      <c r="C294" s="4">
        <f>C293-C293*$C$1*_xlfn.XLOOKUP('Circle Assets'!A294,'BBG Data'!A:A,'BBG Data'!V:V)</f>
        <v>5295320256.6904135</v>
      </c>
      <c r="D294" s="4">
        <f>D293-D293*$D$1*_xlfn.XLOOKUP(A294,'BBG Data'!A:A,'BBG Data'!F:F)</f>
        <v>18457537971.516144</v>
      </c>
      <c r="E294" s="4">
        <f t="shared" si="12"/>
        <v>27303698131.206558</v>
      </c>
      <c r="F294">
        <f t="shared" si="13"/>
        <v>0.80605849686573527</v>
      </c>
      <c r="G294">
        <f t="shared" si="14"/>
        <v>0.19394150313426467</v>
      </c>
      <c r="H294" s="13">
        <f>'USDC_Final Reserve'!I293/'USDC_Final Reserve'!F293</f>
        <v>1.8660371906558107E-3</v>
      </c>
      <c r="I294">
        <v>27081343318.50074</v>
      </c>
      <c r="J294" s="26">
        <v>27030808524.695499</v>
      </c>
      <c r="K294" s="27"/>
    </row>
    <row r="295" spans="1:11" x14ac:dyDescent="0.3">
      <c r="A295" s="1">
        <v>45126</v>
      </c>
      <c r="B295" s="2">
        <v>3550839903</v>
      </c>
      <c r="C295" s="4">
        <f>C294-C294*$C$1*_xlfn.XLOOKUP('Circle Assets'!A295,'BBG Data'!A:A,'BBG Data'!V:V)</f>
        <v>5283405786.1128607</v>
      </c>
      <c r="D295" s="4">
        <f>D294-D294*$D$1*_xlfn.XLOOKUP(A295,'BBG Data'!A:A,'BBG Data'!F:F)</f>
        <v>18458050680.90424</v>
      </c>
      <c r="E295" s="4">
        <f t="shared" si="12"/>
        <v>27292296370.017101</v>
      </c>
      <c r="F295">
        <f t="shared" si="13"/>
        <v>0.80641402561064335</v>
      </c>
      <c r="G295">
        <f t="shared" si="14"/>
        <v>0.1935859743893566</v>
      </c>
      <c r="H295" s="13">
        <f>'USDC_Final Reserve'!I294/'USDC_Final Reserve'!F294</f>
        <v>1.5943851528444737E-3</v>
      </c>
      <c r="I295">
        <v>27048210600.543518</v>
      </c>
      <c r="J295" s="26">
        <v>27005085335.151001</v>
      </c>
      <c r="K295" s="27"/>
    </row>
    <row r="296" spans="1:11" x14ac:dyDescent="0.3">
      <c r="A296" s="1">
        <v>45127</v>
      </c>
      <c r="B296" s="2">
        <v>3550839903</v>
      </c>
      <c r="C296" s="4">
        <f>C295-C295*$C$1*_xlfn.XLOOKUP('Circle Assets'!A296,'BBG Data'!A:A,'BBG Data'!V:V)</f>
        <v>5284726637.5593882</v>
      </c>
      <c r="D296" s="4">
        <f>D295-D295*$D$1*_xlfn.XLOOKUP(A296,'BBG Data'!A:A,'BBG Data'!F:F)</f>
        <v>18457537957.274216</v>
      </c>
      <c r="E296" s="4">
        <f t="shared" si="12"/>
        <v>27293104497.833603</v>
      </c>
      <c r="F296">
        <f t="shared" si="13"/>
        <v>0.80637136248172636</v>
      </c>
      <c r="G296">
        <f t="shared" si="14"/>
        <v>0.19362863751827369</v>
      </c>
      <c r="H296" s="13">
        <f>'USDC_Final Reserve'!I295/'USDC_Final Reserve'!F295</f>
        <v>2.0408593920387651E-3</v>
      </c>
      <c r="I296">
        <v>27036821548.679901</v>
      </c>
      <c r="J296" s="26">
        <v>26981643197.491402</v>
      </c>
      <c r="K296" s="27"/>
    </row>
    <row r="297" spans="1:11" x14ac:dyDescent="0.3">
      <c r="A297" s="1">
        <v>45128</v>
      </c>
      <c r="B297" s="2">
        <v>3550839903</v>
      </c>
      <c r="C297" s="4">
        <f>C296-C296*$C$1*_xlfn.XLOOKUP('Circle Assets'!A297,'BBG Data'!A:A,'BBG Data'!V:V)</f>
        <v>5276799547.6030502</v>
      </c>
      <c r="D297" s="4">
        <f>D296-D296*$D$1*_xlfn.XLOOKUP(A297,'BBG Data'!A:A,'BBG Data'!F:F)</f>
        <v>18458050666.661919</v>
      </c>
      <c r="E297" s="4">
        <f t="shared" si="12"/>
        <v>27285690117.264969</v>
      </c>
      <c r="F297">
        <f t="shared" si="13"/>
        <v>0.80660926936701649</v>
      </c>
      <c r="G297">
        <f t="shared" si="14"/>
        <v>0.19339073063298354</v>
      </c>
      <c r="H297" s="13">
        <f>'USDC_Final Reserve'!I296/'USDC_Final Reserve'!F296</f>
        <v>1.7401247854985972E-3</v>
      </c>
      <c r="I297">
        <v>26970440730.474018</v>
      </c>
      <c r="J297" s="26">
        <v>26923508798.083099</v>
      </c>
      <c r="K297" s="27"/>
    </row>
    <row r="298" spans="1:11" x14ac:dyDescent="0.3">
      <c r="A298" s="1">
        <v>45129</v>
      </c>
      <c r="B298" s="2">
        <v>3550839903</v>
      </c>
      <c r="C298" s="4">
        <f>C297-C297*$C$1*_xlfn.XLOOKUP('Circle Assets'!A298,'BBG Data'!A:A,'BBG Data'!V:V)</f>
        <v>5276799547.6030502</v>
      </c>
      <c r="D298" s="4">
        <f>D297-D297*$D$1*_xlfn.XLOOKUP(A298,'BBG Data'!A:A,'BBG Data'!F:F)</f>
        <v>18458050666.661919</v>
      </c>
      <c r="E298" s="4">
        <f t="shared" si="12"/>
        <v>27285690117.264969</v>
      </c>
      <c r="F298">
        <f t="shared" si="13"/>
        <v>0.80660926936701649</v>
      </c>
      <c r="G298">
        <f t="shared" si="14"/>
        <v>0.19339073063298354</v>
      </c>
      <c r="H298" s="13">
        <f>'USDC_Final Reserve'!I297/'USDC_Final Reserve'!F297</f>
        <v>2.0113097150776704E-3</v>
      </c>
      <c r="I298">
        <v>26907868512.941513</v>
      </c>
      <c r="J298" s="26">
        <v>26853748455.589401</v>
      </c>
      <c r="K298" s="27"/>
    </row>
    <row r="299" spans="1:11" x14ac:dyDescent="0.3">
      <c r="A299" s="1">
        <v>45130</v>
      </c>
      <c r="B299" s="2">
        <v>3550839903</v>
      </c>
      <c r="C299" s="4">
        <f>C298-C298*$C$1*_xlfn.XLOOKUP('Circle Assets'!A299,'BBG Data'!A:A,'BBG Data'!V:V)</f>
        <v>5276799547.6030502</v>
      </c>
      <c r="D299" s="4">
        <f>D298-D298*$D$1*_xlfn.XLOOKUP(A299,'BBG Data'!A:A,'BBG Data'!F:F)</f>
        <v>18458050666.661919</v>
      </c>
      <c r="E299" s="4">
        <f t="shared" si="12"/>
        <v>27285690117.264969</v>
      </c>
      <c r="F299">
        <f t="shared" si="13"/>
        <v>0.80660926936701649</v>
      </c>
      <c r="G299">
        <f t="shared" si="14"/>
        <v>0.19339073063298354</v>
      </c>
      <c r="H299" s="13">
        <f>'USDC_Final Reserve'!I298/'USDC_Final Reserve'!F298</f>
        <v>2.0113097150776405E-3</v>
      </c>
      <c r="I299">
        <v>26901793646.404926</v>
      </c>
      <c r="J299" s="26">
        <v>26847685807.490898</v>
      </c>
      <c r="K299" s="27"/>
    </row>
    <row r="300" spans="1:11" x14ac:dyDescent="0.3">
      <c r="A300" s="1">
        <v>45131</v>
      </c>
      <c r="B300" s="2">
        <v>3550839903</v>
      </c>
      <c r="C300" s="4">
        <f>C299-C299*$C$1*_xlfn.XLOOKUP('Circle Assets'!A300,'BBG Data'!A:A,'BBG Data'!V:V)</f>
        <v>5272841947.9423475</v>
      </c>
      <c r="D300" s="4">
        <f>D299-D299*$D$1*_xlfn.XLOOKUP(A300,'BBG Data'!A:A,'BBG Data'!F:F)</f>
        <v>18458050666.661919</v>
      </c>
      <c r="E300" s="4">
        <f t="shared" si="12"/>
        <v>27281732517.604267</v>
      </c>
      <c r="F300">
        <f t="shared" si="13"/>
        <v>0.80672627940546271</v>
      </c>
      <c r="G300">
        <f t="shared" si="14"/>
        <v>0.19327372059453721</v>
      </c>
      <c r="H300" s="13">
        <f>'USDC_Final Reserve'!I299/'USDC_Final Reserve'!F299</f>
        <v>1.8665373953759682E-3</v>
      </c>
      <c r="I300">
        <v>26896778560.000187</v>
      </c>
      <c r="J300" s="26">
        <v>26846574717.0028</v>
      </c>
      <c r="K300" s="27"/>
    </row>
    <row r="301" spans="1:11" x14ac:dyDescent="0.3">
      <c r="A301" s="1">
        <v>45132</v>
      </c>
      <c r="B301" s="2">
        <v>3550839903</v>
      </c>
      <c r="C301" s="4">
        <f>C300-C300*$C$1*_xlfn.XLOOKUP('Circle Assets'!A301,'BBG Data'!A:A,'BBG Data'!V:V)</f>
        <v>5266250895.5074196</v>
      </c>
      <c r="D301" s="4">
        <f>D300-D300*$D$1*_xlfn.XLOOKUP(A301,'BBG Data'!A:A,'BBG Data'!F:F)</f>
        <v>18457537943.032288</v>
      </c>
      <c r="E301" s="4">
        <f t="shared" si="12"/>
        <v>27274628741.539707</v>
      </c>
      <c r="F301">
        <f t="shared" si="13"/>
        <v>0.80691759563763255</v>
      </c>
      <c r="G301">
        <f t="shared" si="14"/>
        <v>0.19308240436236748</v>
      </c>
      <c r="H301" s="13">
        <f>'USDC_Final Reserve'!I300/'USDC_Final Reserve'!F300</f>
        <v>1.7513799379235563E-3</v>
      </c>
      <c r="I301">
        <v>26745189892.111801</v>
      </c>
      <c r="J301" s="26">
        <v>26698348903.098801</v>
      </c>
      <c r="K301" s="27"/>
    </row>
    <row r="302" spans="1:11" x14ac:dyDescent="0.3">
      <c r="A302" s="1">
        <v>45133</v>
      </c>
      <c r="B302" s="2">
        <v>3550839903</v>
      </c>
      <c r="C302" s="4">
        <f>C301-C301*$C$1*_xlfn.XLOOKUP('Circle Assets'!A302,'BBG Data'!A:A,'BBG Data'!V:V)</f>
        <v>5260984644.6119118</v>
      </c>
      <c r="D302" s="4">
        <f>D301-D301*$D$1*_xlfn.XLOOKUP(A302,'BBG Data'!A:A,'BBG Data'!F:F)</f>
        <v>18457537943.032288</v>
      </c>
      <c r="E302" s="4">
        <f t="shared" si="12"/>
        <v>27269362490.644199</v>
      </c>
      <c r="F302">
        <f t="shared" si="13"/>
        <v>0.8070734273154756</v>
      </c>
      <c r="G302">
        <f t="shared" si="14"/>
        <v>0.1929265726845244</v>
      </c>
      <c r="H302" s="13">
        <f>'USDC_Final Reserve'!I301/'USDC_Final Reserve'!F301</f>
        <v>1.8185784462142779E-3</v>
      </c>
      <c r="I302">
        <v>26729823529.151928</v>
      </c>
      <c r="J302" s="26">
        <v>26681213248.210701</v>
      </c>
      <c r="K302" s="27"/>
    </row>
    <row r="303" spans="1:11" x14ac:dyDescent="0.3">
      <c r="A303" s="1">
        <v>45134</v>
      </c>
      <c r="B303" s="2">
        <v>3550839903</v>
      </c>
      <c r="C303" s="4">
        <f>C302-C302*$C$1*_xlfn.XLOOKUP('Circle Assets'!A303,'BBG Data'!A:A,'BBG Data'!V:V)</f>
        <v>5257038906.1284523</v>
      </c>
      <c r="D303" s="4">
        <f>D302-D302*$D$1*_xlfn.XLOOKUP(A303,'BBG Data'!A:A,'BBG Data'!F:F)</f>
        <v>18444720208.349625</v>
      </c>
      <c r="E303" s="4">
        <f t="shared" si="12"/>
        <v>27252599017.478077</v>
      </c>
      <c r="F303">
        <f t="shared" si="13"/>
        <v>0.80709953928588896</v>
      </c>
      <c r="G303">
        <f t="shared" si="14"/>
        <v>0.1929004607141111</v>
      </c>
      <c r="H303" s="13">
        <f>'USDC_Final Reserve'!I302/'USDC_Final Reserve'!F302</f>
        <v>1.3974322416317119E-3</v>
      </c>
      <c r="I303">
        <v>26640216036.725956</v>
      </c>
      <c r="J303" s="26">
        <v>26602988139.912201</v>
      </c>
      <c r="K303" s="27"/>
    </row>
    <row r="304" spans="1:11" x14ac:dyDescent="0.3">
      <c r="A304" s="1">
        <v>45135</v>
      </c>
      <c r="B304" s="2">
        <v>3550839903</v>
      </c>
      <c r="C304" s="4">
        <f>C303-C303*$C$1*_xlfn.XLOOKUP('Circle Assets'!A304,'BBG Data'!A:A,'BBG Data'!V:V)</f>
        <v>5263610204.7611132</v>
      </c>
      <c r="D304" s="4">
        <f>D303-D303*$D$1*_xlfn.XLOOKUP(A304,'BBG Data'!A:A,'BBG Data'!F:F)</f>
        <v>18445232561.688744</v>
      </c>
      <c r="E304" s="4">
        <f t="shared" si="12"/>
        <v>27259682669.449856</v>
      </c>
      <c r="F304">
        <f t="shared" si="13"/>
        <v>0.80690860313425139</v>
      </c>
      <c r="G304">
        <f t="shared" si="14"/>
        <v>0.19309139686574867</v>
      </c>
      <c r="H304" s="13">
        <f>'USDC_Final Reserve'!I303/'USDC_Final Reserve'!F303</f>
        <v>2.2706452561210974E-3</v>
      </c>
      <c r="I304">
        <v>26638696784.401649</v>
      </c>
      <c r="J304" s="26">
        <v>26578209753.9189</v>
      </c>
      <c r="K304" s="27"/>
    </row>
    <row r="305" spans="1:11" x14ac:dyDescent="0.3">
      <c r="A305" s="1">
        <v>45136</v>
      </c>
      <c r="B305" s="2">
        <v>3550839903</v>
      </c>
      <c r="C305" s="4">
        <f>C304-C304*$C$1*_xlfn.XLOOKUP('Circle Assets'!A305,'BBG Data'!A:A,'BBG Data'!V:V)</f>
        <v>5263610204.7611132</v>
      </c>
      <c r="D305" s="4">
        <f>D304-D304*$D$1*_xlfn.XLOOKUP(A305,'BBG Data'!A:A,'BBG Data'!F:F)</f>
        <v>18445232561.688744</v>
      </c>
      <c r="E305" s="4">
        <f t="shared" si="12"/>
        <v>27259682669.449856</v>
      </c>
      <c r="F305">
        <f t="shared" si="13"/>
        <v>0.80690860313425139</v>
      </c>
      <c r="G305">
        <f t="shared" si="14"/>
        <v>0.19309139686574867</v>
      </c>
      <c r="H305" s="13">
        <f>'USDC_Final Reserve'!I304/'USDC_Final Reserve'!F304</f>
        <v>2.0113097150776331E-3</v>
      </c>
      <c r="I305">
        <v>26600503033.759953</v>
      </c>
      <c r="J305" s="26">
        <v>26547001183.582199</v>
      </c>
      <c r="K305" s="27"/>
    </row>
    <row r="306" spans="1:11" x14ac:dyDescent="0.3">
      <c r="A306" s="1">
        <v>45137</v>
      </c>
      <c r="B306" s="2">
        <v>3550839903</v>
      </c>
      <c r="C306" s="4">
        <f>C305-C305*$C$1*_xlfn.XLOOKUP('Circle Assets'!A306,'BBG Data'!A:A,'BBG Data'!V:V)</f>
        <v>5263610204.7611132</v>
      </c>
      <c r="D306" s="4">
        <f>D305-D305*$D$1*_xlfn.XLOOKUP(A306,'BBG Data'!A:A,'BBG Data'!F:F)</f>
        <v>18445232561.688744</v>
      </c>
      <c r="E306" s="4">
        <f t="shared" si="12"/>
        <v>27259682669.449856</v>
      </c>
      <c r="F306">
        <f t="shared" si="13"/>
        <v>0.80690860313425139</v>
      </c>
      <c r="G306">
        <f t="shared" si="14"/>
        <v>0.19309139686574867</v>
      </c>
      <c r="H306" s="13">
        <f>'USDC_Final Reserve'!I305/'USDC_Final Reserve'!F305</f>
        <v>2.0113097150776791E-3</v>
      </c>
      <c r="I306">
        <v>26598582499.078392</v>
      </c>
      <c r="J306" s="26">
        <v>26545084511.690701</v>
      </c>
      <c r="K306" s="27"/>
    </row>
    <row r="307" spans="1:11" x14ac:dyDescent="0.3">
      <c r="A307" s="1">
        <v>45138</v>
      </c>
      <c r="B307" s="2">
        <v>3550839903</v>
      </c>
      <c r="C307" s="4">
        <f>C306-C306*$C$1*_xlfn.XLOOKUP('Circle Assets'!A307,'BBG Data'!A:A,'BBG Data'!V:V)</f>
        <v>5274137425.1706352</v>
      </c>
      <c r="D307" s="4">
        <f>D306-D306*$D$1*_xlfn.XLOOKUP(A307,'BBG Data'!A:A,'BBG Data'!F:F)</f>
        <v>18444720194.117584</v>
      </c>
      <c r="E307" s="4">
        <f t="shared" si="12"/>
        <v>27269697522.288219</v>
      </c>
      <c r="F307">
        <f t="shared" si="13"/>
        <v>0.80659347538197124</v>
      </c>
      <c r="G307">
        <f t="shared" si="14"/>
        <v>0.19340652461802879</v>
      </c>
      <c r="H307" s="13">
        <f>'USDC_Final Reserve'!I306/'USDC_Final Reserve'!F306</f>
        <v>2.3778231265074506E-3</v>
      </c>
      <c r="I307">
        <v>26601899406.224545</v>
      </c>
      <c r="J307" s="26">
        <v>26538644794.607399</v>
      </c>
      <c r="K307" s="27"/>
    </row>
    <row r="308" spans="1:11" x14ac:dyDescent="0.3">
      <c r="A308" s="1">
        <v>45139</v>
      </c>
      <c r="B308" s="2">
        <v>3550839903</v>
      </c>
      <c r="C308" s="4">
        <f>C307-C307*$C$1*_xlfn.XLOOKUP('Circle Assets'!A308,'BBG Data'!A:A,'BBG Data'!V:V)</f>
        <v>5284685700.0209761</v>
      </c>
      <c r="D308" s="4">
        <f>D307-D307*$D$1*_xlfn.XLOOKUP(A308,'BBG Data'!A:A,'BBG Data'!F:F)</f>
        <v>18444720194.117584</v>
      </c>
      <c r="E308" s="4">
        <f t="shared" si="12"/>
        <v>27280245797.138561</v>
      </c>
      <c r="F308">
        <f t="shared" si="13"/>
        <v>0.80628159513961228</v>
      </c>
      <c r="G308">
        <f t="shared" si="14"/>
        <v>0.19371840486038763</v>
      </c>
      <c r="H308" s="13">
        <f>'USDC_Final Reserve'!I307/'USDC_Final Reserve'!F307</f>
        <v>2.3971954978136106E-3</v>
      </c>
      <c r="I308">
        <v>26552762773.421158</v>
      </c>
      <c r="J308" s="26">
        <v>26489110610.0462</v>
      </c>
      <c r="K308" s="27"/>
    </row>
    <row r="309" spans="1:11" x14ac:dyDescent="0.3">
      <c r="A309" s="1">
        <v>45140</v>
      </c>
      <c r="B309" s="2">
        <v>3550839903</v>
      </c>
      <c r="C309" s="4">
        <f>C308-C308*$C$1*_xlfn.XLOOKUP('Circle Assets'!A309,'BBG Data'!A:A,'BBG Data'!V:V)</f>
        <v>5282043357.1709661</v>
      </c>
      <c r="D309" s="4">
        <f>D308-D308*$D$1*_xlfn.XLOOKUP(A309,'BBG Data'!A:A,'BBG Data'!F:F)</f>
        <v>18445232547.45631</v>
      </c>
      <c r="E309" s="4">
        <f t="shared" si="12"/>
        <v>27278115807.627277</v>
      </c>
      <c r="F309">
        <f t="shared" si="13"/>
        <v>0.80636333556095374</v>
      </c>
      <c r="G309">
        <f t="shared" si="14"/>
        <v>0.19363666443904626</v>
      </c>
      <c r="H309" s="13">
        <f>'USDC_Final Reserve'!I308/'USDC_Final Reserve'!F308</f>
        <v>1.9333825789925178E-3</v>
      </c>
      <c r="I309">
        <v>26371254061.052322</v>
      </c>
      <c r="J309" s="26">
        <v>26320268337.864498</v>
      </c>
      <c r="K309" s="27"/>
    </row>
    <row r="310" spans="1:11" x14ac:dyDescent="0.3">
      <c r="A310" s="1">
        <v>45141</v>
      </c>
      <c r="B310" s="2">
        <v>3550839903</v>
      </c>
      <c r="C310" s="4">
        <f>C309-C309*$C$1*_xlfn.XLOOKUP('Circle Assets'!A310,'BBG Data'!A:A,'BBG Data'!V:V)</f>
        <v>5288645911.3674297</v>
      </c>
      <c r="D310" s="4">
        <f>D309-D309*$D$1*_xlfn.XLOOKUP(A310,'BBG Data'!A:A,'BBG Data'!F:F)</f>
        <v>18445232547.45631</v>
      </c>
      <c r="E310" s="4">
        <f t="shared" si="12"/>
        <v>27284718361.823738</v>
      </c>
      <c r="F310">
        <f t="shared" si="13"/>
        <v>0.80616820590799276</v>
      </c>
      <c r="G310">
        <f t="shared" si="14"/>
        <v>0.19383179409200732</v>
      </c>
      <c r="H310" s="13">
        <f>'USDC_Final Reserve'!I309/'USDC_Final Reserve'!F309</f>
        <v>2.2528102622953751E-3</v>
      </c>
      <c r="I310">
        <v>26252999265.413155</v>
      </c>
      <c r="J310" s="26">
        <v>26193856239.251999</v>
      </c>
      <c r="K310" s="27"/>
    </row>
    <row r="311" spans="1:11" x14ac:dyDescent="0.3">
      <c r="A311" s="1">
        <v>45142</v>
      </c>
      <c r="B311" s="2">
        <v>3550839903</v>
      </c>
      <c r="C311" s="4">
        <f>C310-C310*$C$1*_xlfn.XLOOKUP('Circle Assets'!A311,'BBG Data'!A:A,'BBG Data'!V:V)</f>
        <v>5289968072.8452721</v>
      </c>
      <c r="D311" s="4">
        <f>D310-D310*$D$1*_xlfn.XLOOKUP(A311,'BBG Data'!A:A,'BBG Data'!F:F)</f>
        <v>18445232547.45631</v>
      </c>
      <c r="E311" s="4">
        <f t="shared" si="12"/>
        <v>27286040523.301582</v>
      </c>
      <c r="F311">
        <f t="shared" si="13"/>
        <v>0.80612914254350043</v>
      </c>
      <c r="G311">
        <f t="shared" si="14"/>
        <v>0.19387085745649957</v>
      </c>
      <c r="H311" s="13">
        <f>'USDC_Final Reserve'!I310/'USDC_Final Reserve'!F310</f>
        <v>2.0596678563219021E-3</v>
      </c>
      <c r="I311">
        <v>26148689762.119671</v>
      </c>
      <c r="J311" s="26">
        <v>26094832146.331699</v>
      </c>
      <c r="K311" s="27"/>
    </row>
    <row r="312" spans="1:11" x14ac:dyDescent="0.3">
      <c r="A312" s="1">
        <v>45143</v>
      </c>
      <c r="B312" s="2">
        <v>3550839903</v>
      </c>
      <c r="C312" s="4">
        <f>C311-C311*$C$1*_xlfn.XLOOKUP('Circle Assets'!A312,'BBG Data'!A:A,'BBG Data'!V:V)</f>
        <v>5289968072.8452721</v>
      </c>
      <c r="D312" s="4">
        <f>D311-D311*$D$1*_xlfn.XLOOKUP(A312,'BBG Data'!A:A,'BBG Data'!F:F)</f>
        <v>18445232547.45631</v>
      </c>
      <c r="E312" s="4">
        <f t="shared" si="12"/>
        <v>27286040523.301582</v>
      </c>
      <c r="F312">
        <f t="shared" si="13"/>
        <v>0.80612914254350043</v>
      </c>
      <c r="G312">
        <f t="shared" si="14"/>
        <v>0.19387085745649957</v>
      </c>
      <c r="H312" s="13">
        <f>'USDC_Final Reserve'!I311/'USDC_Final Reserve'!F311</f>
        <v>2.0113097150776214E-3</v>
      </c>
      <c r="I312">
        <v>26084895236.997456</v>
      </c>
      <c r="J312" s="26">
        <v>26032430433.790501</v>
      </c>
      <c r="K312" s="27"/>
    </row>
    <row r="313" spans="1:11" x14ac:dyDescent="0.3">
      <c r="A313" s="1">
        <v>45144</v>
      </c>
      <c r="B313" s="2">
        <v>3550839903</v>
      </c>
      <c r="C313" s="4">
        <f>C312-C312*$C$1*_xlfn.XLOOKUP('Circle Assets'!A313,'BBG Data'!A:A,'BBG Data'!V:V)</f>
        <v>5289968072.8452721</v>
      </c>
      <c r="D313" s="4">
        <f>D312-D312*$D$1*_xlfn.XLOOKUP(A313,'BBG Data'!A:A,'BBG Data'!F:F)</f>
        <v>18445232547.45631</v>
      </c>
      <c r="E313" s="4">
        <f t="shared" si="12"/>
        <v>27286040523.301582</v>
      </c>
      <c r="F313">
        <f t="shared" si="13"/>
        <v>0.80612914254350043</v>
      </c>
      <c r="G313">
        <f t="shared" si="14"/>
        <v>0.19387085745649957</v>
      </c>
      <c r="H313" s="13">
        <f>'USDC_Final Reserve'!I312/'USDC_Final Reserve'!F312</f>
        <v>2.0113097150775672E-3</v>
      </c>
      <c r="I313">
        <v>26092841251.710644</v>
      </c>
      <c r="J313" s="26">
        <v>26040360466.607101</v>
      </c>
      <c r="K313" s="27"/>
    </row>
    <row r="314" spans="1:11" x14ac:dyDescent="0.3">
      <c r="A314" s="1">
        <v>45145</v>
      </c>
      <c r="B314" s="2">
        <v>3550839903</v>
      </c>
      <c r="C314" s="4">
        <f>C313-C313*$C$1*_xlfn.XLOOKUP('Circle Assets'!A314,'BBG Data'!A:A,'BBG Data'!V:V)</f>
        <v>5280710628.7177935</v>
      </c>
      <c r="D314" s="4">
        <f>D313-D313*$D$1*_xlfn.XLOOKUP(A314,'BBG Data'!A:A,'BBG Data'!F:F)</f>
        <v>18445232547.45631</v>
      </c>
      <c r="E314" s="4">
        <f t="shared" si="12"/>
        <v>27276783079.174103</v>
      </c>
      <c r="F314">
        <f t="shared" si="13"/>
        <v>0.80640273402512674</v>
      </c>
      <c r="G314">
        <f t="shared" si="14"/>
        <v>0.19359726597487334</v>
      </c>
      <c r="H314" s="13">
        <f>'USDC_Final Reserve'!I313/'USDC_Final Reserve'!F313</f>
        <v>1.6726031853027082E-3</v>
      </c>
      <c r="I314">
        <v>26086775259.189095</v>
      </c>
      <c r="J314" s="26">
        <v>26043142435.796299</v>
      </c>
      <c r="K314" s="27"/>
    </row>
    <row r="315" spans="1:11" x14ac:dyDescent="0.3">
      <c r="A315" s="1">
        <v>45146</v>
      </c>
      <c r="B315" s="2">
        <v>3550839903</v>
      </c>
      <c r="C315" s="4">
        <f>C314-C314*$C$1*_xlfn.XLOOKUP('Circle Assets'!A315,'BBG Data'!A:A,'BBG Data'!V:V)</f>
        <v>5241105299.0024099</v>
      </c>
      <c r="D315" s="4">
        <f>D314-D314*$D$1*_xlfn.XLOOKUP(A315,'BBG Data'!A:A,'BBG Data'!F:F)</f>
        <v>18445232547.45631</v>
      </c>
      <c r="E315" s="4">
        <f t="shared" si="12"/>
        <v>27237177749.458721</v>
      </c>
      <c r="F315">
        <f t="shared" si="13"/>
        <v>0.80757531682567341</v>
      </c>
      <c r="G315">
        <f t="shared" si="14"/>
        <v>0.19242468317432651</v>
      </c>
      <c r="H315" s="13">
        <f>'USDC_Final Reserve'!I314/'USDC_Final Reserve'!F314</f>
        <v>5.6014353719645131E-4</v>
      </c>
      <c r="I315">
        <v>26149765291.369064</v>
      </c>
      <c r="J315" s="26">
        <v>26135117669.3419</v>
      </c>
      <c r="K315" s="27"/>
    </row>
    <row r="316" spans="1:11" x14ac:dyDescent="0.3">
      <c r="A316" s="1">
        <v>45147</v>
      </c>
      <c r="B316" s="2">
        <v>3550839903</v>
      </c>
      <c r="C316" s="4">
        <f>C315-C315*$C$1*_xlfn.XLOOKUP('Circle Assets'!A316,'BBG Data'!A:A,'BBG Data'!V:V)</f>
        <v>5238484746.3529091</v>
      </c>
      <c r="D316" s="4">
        <f>D315-D315*$D$1*_xlfn.XLOOKUP(A316,'BBG Data'!A:A,'BBG Data'!F:F)</f>
        <v>18445232547.45631</v>
      </c>
      <c r="E316" s="4">
        <f t="shared" si="12"/>
        <v>27234557196.809219</v>
      </c>
      <c r="F316">
        <f t="shared" si="13"/>
        <v>0.80765302301420761</v>
      </c>
      <c r="G316">
        <f t="shared" si="14"/>
        <v>0.19234697698579237</v>
      </c>
      <c r="H316" s="13">
        <f>'USDC_Final Reserve'!I315/'USDC_Final Reserve'!F315</f>
        <v>1.9152816472224334E-3</v>
      </c>
      <c r="I316">
        <v>26358515401.110275</v>
      </c>
      <c r="J316" s="26">
        <v>26308031420.314499</v>
      </c>
      <c r="K316" s="27"/>
    </row>
    <row r="317" spans="1:11" x14ac:dyDescent="0.3">
      <c r="A317" s="1">
        <v>45148</v>
      </c>
      <c r="B317" s="2">
        <v>3550839903</v>
      </c>
      <c r="C317" s="4">
        <f>C316-C316*$C$1*_xlfn.XLOOKUP('Circle Assets'!A317,'BBG Data'!A:A,'BBG Data'!V:V)</f>
        <v>5247652094.6590261</v>
      </c>
      <c r="D317" s="4">
        <f>D316-D316*$D$1*_xlfn.XLOOKUP(A317,'BBG Data'!A:A,'BBG Data'!F:F)</f>
        <v>18445232547.45631</v>
      </c>
      <c r="E317" s="4">
        <f t="shared" si="12"/>
        <v>27243724545.115337</v>
      </c>
      <c r="F317">
        <f t="shared" si="13"/>
        <v>0.8073812526635642</v>
      </c>
      <c r="G317">
        <f t="shared" si="14"/>
        <v>0.19261874733643583</v>
      </c>
      <c r="H317" s="13">
        <f>'USDC_Final Reserve'!I316/'USDC_Final Reserve'!F316</f>
        <v>2.3471268649778295E-3</v>
      </c>
      <c r="I317">
        <v>26346098788.984684</v>
      </c>
      <c r="J317" s="26">
        <v>26284261152.729698</v>
      </c>
      <c r="K317" s="27"/>
    </row>
    <row r="318" spans="1:11" x14ac:dyDescent="0.3">
      <c r="A318" s="1">
        <v>45149</v>
      </c>
      <c r="B318" s="2">
        <v>3550839903</v>
      </c>
      <c r="C318" s="4">
        <f>C317-C317*$C$1*_xlfn.XLOOKUP('Circle Assets'!A318,'BBG Data'!A:A,'BBG Data'!V:V)</f>
        <v>5260771224.8956738</v>
      </c>
      <c r="D318" s="4">
        <f>D317-D317*$D$1*_xlfn.XLOOKUP(A318,'BBG Data'!A:A,'BBG Data'!F:F)</f>
        <v>18445232547.45631</v>
      </c>
      <c r="E318" s="4">
        <f t="shared" si="12"/>
        <v>27256843675.351982</v>
      </c>
      <c r="F318">
        <f t="shared" si="13"/>
        <v>0.80699264788120273</v>
      </c>
      <c r="G318">
        <f t="shared" si="14"/>
        <v>0.19300735211879733</v>
      </c>
      <c r="H318" s="13">
        <f>'USDC_Final Reserve'!I317/'USDC_Final Reserve'!F317</f>
        <v>2.4916567339214428E-3</v>
      </c>
      <c r="I318">
        <v>26217927309.121033</v>
      </c>
      <c r="J318" s="26">
        <v>26152601233.991798</v>
      </c>
      <c r="K318" s="27"/>
    </row>
    <row r="319" spans="1:11" x14ac:dyDescent="0.3">
      <c r="A319" s="1">
        <v>45150</v>
      </c>
      <c r="B319" s="2">
        <v>3550839903</v>
      </c>
      <c r="C319" s="4">
        <f>C318-C318*$C$1*_xlfn.XLOOKUP('Circle Assets'!A319,'BBG Data'!A:A,'BBG Data'!V:V)</f>
        <v>5260771224.8956738</v>
      </c>
      <c r="D319" s="4">
        <f>D318-D318*$D$1*_xlfn.XLOOKUP(A319,'BBG Data'!A:A,'BBG Data'!F:F)</f>
        <v>18445232547.45631</v>
      </c>
      <c r="E319" s="4">
        <f t="shared" si="12"/>
        <v>27256843675.351982</v>
      </c>
      <c r="F319">
        <f t="shared" si="13"/>
        <v>0.80699264788120273</v>
      </c>
      <c r="G319">
        <f t="shared" si="14"/>
        <v>0.19300735211879733</v>
      </c>
      <c r="H319" s="13">
        <f>'USDC_Final Reserve'!I318/'USDC_Final Reserve'!F318</f>
        <v>2.0113097150776926E-3</v>
      </c>
      <c r="I319">
        <v>26169132731.377678</v>
      </c>
      <c r="J319" s="26">
        <v>26116498500.4799</v>
      </c>
      <c r="K319" s="27"/>
    </row>
    <row r="320" spans="1:11" x14ac:dyDescent="0.3">
      <c r="A320" s="1">
        <v>45151</v>
      </c>
      <c r="B320" s="2">
        <v>3550839903</v>
      </c>
      <c r="C320" s="4">
        <f>C319-C319*$C$1*_xlfn.XLOOKUP('Circle Assets'!A320,'BBG Data'!A:A,'BBG Data'!V:V)</f>
        <v>5260771224.8956738</v>
      </c>
      <c r="D320" s="4">
        <f>D319-D319*$D$1*_xlfn.XLOOKUP(A320,'BBG Data'!A:A,'BBG Data'!F:F)</f>
        <v>18445232547.45631</v>
      </c>
      <c r="E320" s="4">
        <f t="shared" si="12"/>
        <v>27256843675.351982</v>
      </c>
      <c r="F320">
        <f t="shared" si="13"/>
        <v>0.80699264788120273</v>
      </c>
      <c r="G320">
        <f t="shared" si="14"/>
        <v>0.19300735211879733</v>
      </c>
      <c r="H320" s="13">
        <f>'USDC_Final Reserve'!I319/'USDC_Final Reserve'!F319</f>
        <v>2.0113097150776058E-3</v>
      </c>
      <c r="I320">
        <v>26214670350.542301</v>
      </c>
      <c r="J320" s="26">
        <v>26161944529.388699</v>
      </c>
      <c r="K320" s="27"/>
    </row>
    <row r="321" spans="1:11" x14ac:dyDescent="0.3">
      <c r="A321" s="1">
        <v>45152</v>
      </c>
      <c r="B321" s="2">
        <v>3550839903</v>
      </c>
      <c r="C321" s="4">
        <f>C320-C320*$C$1*_xlfn.XLOOKUP('Circle Assets'!A321,'BBG Data'!A:A,'BBG Data'!V:V)</f>
        <v>5244988911.2209873</v>
      </c>
      <c r="D321" s="4">
        <f>D320-D320*$D$1*_xlfn.XLOOKUP(A321,'BBG Data'!A:A,'BBG Data'!F:F)</f>
        <v>18445232547.45631</v>
      </c>
      <c r="E321" s="4">
        <f t="shared" si="12"/>
        <v>27241061361.677299</v>
      </c>
      <c r="F321">
        <f t="shared" si="13"/>
        <v>0.8074601851380272</v>
      </c>
      <c r="G321">
        <f t="shared" si="14"/>
        <v>0.19253981486197277</v>
      </c>
      <c r="H321" s="13">
        <f>'USDC_Final Reserve'!I320/'USDC_Final Reserve'!F320</f>
        <v>1.4331174653431722E-3</v>
      </c>
      <c r="I321">
        <v>26218157070.488426</v>
      </c>
      <c r="J321" s="26">
        <v>26180583371.681599</v>
      </c>
      <c r="K321" s="27"/>
    </row>
    <row r="322" spans="1:11" x14ac:dyDescent="0.3">
      <c r="A322" s="1">
        <v>45153</v>
      </c>
      <c r="B322" s="2">
        <v>3550839903</v>
      </c>
      <c r="C322" s="4">
        <f>C321-C321*$C$1*_xlfn.XLOOKUP('Circle Assets'!A322,'BBG Data'!A:A,'BBG Data'!V:V)</f>
        <v>5250233900.1322079</v>
      </c>
      <c r="D322" s="4">
        <f>D321-D321*$D$1*_xlfn.XLOOKUP(A322,'BBG Data'!A:A,'BBG Data'!F:F)</f>
        <v>18445232547.45631</v>
      </c>
      <c r="E322" s="4">
        <f t="shared" si="12"/>
        <v>27246306350.588516</v>
      </c>
      <c r="F322">
        <f t="shared" si="13"/>
        <v>0.80730474683153519</v>
      </c>
      <c r="G322">
        <f t="shared" si="14"/>
        <v>0.19269525316846492</v>
      </c>
      <c r="H322" s="13">
        <f>'USDC_Final Reserve'!I321/'USDC_Final Reserve'!F321</f>
        <v>2.203425282843478E-3</v>
      </c>
      <c r="I322">
        <v>26061785167.966732</v>
      </c>
      <c r="J322" s="26">
        <v>26004359971.611599</v>
      </c>
      <c r="K322" s="27"/>
    </row>
    <row r="323" spans="1:11" x14ac:dyDescent="0.3">
      <c r="A323" s="1">
        <v>45154</v>
      </c>
      <c r="B323" s="2">
        <v>3550839903</v>
      </c>
      <c r="C323" s="4">
        <f>C322-C322*$C$1*_xlfn.XLOOKUP('Circle Assets'!A323,'BBG Data'!A:A,'BBG Data'!V:V)</f>
        <v>5229232964.5316792</v>
      </c>
      <c r="D323" s="4">
        <f>D322-D322*$D$1*_xlfn.XLOOKUP(A323,'BBG Data'!A:A,'BBG Data'!F:F)</f>
        <v>18445232547.45631</v>
      </c>
      <c r="E323" s="4">
        <f t="shared" si="12"/>
        <v>27225305414.987991</v>
      </c>
      <c r="F323">
        <f t="shared" si="13"/>
        <v>0.80792748199427367</v>
      </c>
      <c r="G323">
        <f t="shared" si="14"/>
        <v>0.19207251800572631</v>
      </c>
      <c r="H323" s="13">
        <f>'USDC_Final Reserve'!I322/'USDC_Final Reserve'!F322</f>
        <v>1.2414856159441508E-3</v>
      </c>
      <c r="I323">
        <v>26065203511.496078</v>
      </c>
      <c r="J323" s="26">
        <v>26032843936.259899</v>
      </c>
      <c r="K323" s="27"/>
    </row>
    <row r="324" spans="1:11" x14ac:dyDescent="0.3">
      <c r="A324" s="1">
        <v>45155</v>
      </c>
      <c r="B324" s="2">
        <v>3550839903</v>
      </c>
      <c r="C324" s="4">
        <f>C323-C323*$C$1*_xlfn.XLOOKUP('Circle Assets'!A324,'BBG Data'!A:A,'BBG Data'!V:V)</f>
        <v>5239691430.460743</v>
      </c>
      <c r="D324" s="4">
        <f>D323-D323*$D$1*_xlfn.XLOOKUP(A324,'BBG Data'!A:A,'BBG Data'!F:F)</f>
        <v>18445232547.45631</v>
      </c>
      <c r="E324" s="4">
        <f t="shared" ref="E324:E387" si="15">D324+C324+B324</f>
        <v>27235763880.917053</v>
      </c>
      <c r="F324">
        <f t="shared" ref="F324:F387" si="16">(B324+D324)/E324</f>
        <v>0.80761723984059164</v>
      </c>
      <c r="G324">
        <f t="shared" ref="G324:G387" si="17">C324/E324</f>
        <v>0.19238276015940839</v>
      </c>
      <c r="H324" s="13">
        <f>'USDC_Final Reserve'!I323/'USDC_Final Reserve'!F323</f>
        <v>2.3945349023926305E-3</v>
      </c>
      <c r="I324">
        <v>26148178628.240017</v>
      </c>
      <c r="J324" s="26">
        <v>26085565901.880699</v>
      </c>
      <c r="K324" s="27"/>
    </row>
    <row r="325" spans="1:11" x14ac:dyDescent="0.3">
      <c r="A325" s="1">
        <v>45156</v>
      </c>
      <c r="B325" s="2">
        <v>3550839903</v>
      </c>
      <c r="C325" s="4">
        <f>C324-C324*$C$1*_xlfn.XLOOKUP('Circle Assets'!A325,'BBG Data'!A:A,'BBG Data'!V:V)</f>
        <v>5246241044.7488184</v>
      </c>
      <c r="D325" s="4">
        <f>D324-D324*$D$1*_xlfn.XLOOKUP(A325,'BBG Data'!A:A,'BBG Data'!F:F)</f>
        <v>18445232547.45631</v>
      </c>
      <c r="E325" s="4">
        <f t="shared" si="15"/>
        <v>27242313495.205128</v>
      </c>
      <c r="F325">
        <f t="shared" si="16"/>
        <v>0.80742307199158403</v>
      </c>
      <c r="G325">
        <f t="shared" si="17"/>
        <v>0.19257692800841603</v>
      </c>
      <c r="H325" s="13">
        <f>'USDC_Final Reserve'!I324/'USDC_Final Reserve'!F324</f>
        <v>2.2512467889380964E-3</v>
      </c>
      <c r="I325">
        <v>26070414354.689178</v>
      </c>
      <c r="J325" s="26">
        <v>26011723418.086899</v>
      </c>
      <c r="K325" s="27"/>
    </row>
    <row r="326" spans="1:11" x14ac:dyDescent="0.3">
      <c r="A326" s="1">
        <v>45157</v>
      </c>
      <c r="B326" s="2">
        <v>3550839903</v>
      </c>
      <c r="C326" s="4">
        <f>C325-C325*$C$1*_xlfn.XLOOKUP('Circle Assets'!A326,'BBG Data'!A:A,'BBG Data'!V:V)</f>
        <v>5246241044.7488184</v>
      </c>
      <c r="D326" s="4">
        <f>D325-D325*$D$1*_xlfn.XLOOKUP(A326,'BBG Data'!A:A,'BBG Data'!F:F)</f>
        <v>18445232547.45631</v>
      </c>
      <c r="E326" s="4">
        <f t="shared" si="15"/>
        <v>27242313495.205128</v>
      </c>
      <c r="F326">
        <f t="shared" si="16"/>
        <v>0.80742307199158403</v>
      </c>
      <c r="G326">
        <f t="shared" si="17"/>
        <v>0.19257692800841603</v>
      </c>
      <c r="H326" s="13">
        <f>'USDC_Final Reserve'!I325/'USDC_Final Reserve'!F325</f>
        <v>2.0113097150776427E-3</v>
      </c>
      <c r="I326">
        <v>26043375787.984089</v>
      </c>
      <c r="J326" s="26">
        <v>25990994493.248299</v>
      </c>
      <c r="K326" s="27"/>
    </row>
    <row r="327" spans="1:11" x14ac:dyDescent="0.3">
      <c r="A327" s="1">
        <v>45158</v>
      </c>
      <c r="B327" s="2">
        <v>3550839903</v>
      </c>
      <c r="C327" s="4">
        <f>C326-C326*$C$1*_xlfn.XLOOKUP('Circle Assets'!A327,'BBG Data'!A:A,'BBG Data'!V:V)</f>
        <v>5246241044.7488184</v>
      </c>
      <c r="D327" s="4">
        <f>D326-D326*$D$1*_xlfn.XLOOKUP(A327,'BBG Data'!A:A,'BBG Data'!F:F)</f>
        <v>18445232547.45631</v>
      </c>
      <c r="E327" s="4">
        <f t="shared" si="15"/>
        <v>27242313495.205128</v>
      </c>
      <c r="F327">
        <f t="shared" si="16"/>
        <v>0.80742307199158403</v>
      </c>
      <c r="G327">
        <f t="shared" si="17"/>
        <v>0.19257692800841603</v>
      </c>
      <c r="H327" s="13">
        <f>'USDC_Final Reserve'!I326/'USDC_Final Reserve'!F326</f>
        <v>2.0113097150776609E-3</v>
      </c>
      <c r="I327">
        <v>26038426230.528797</v>
      </c>
      <c r="J327" s="26">
        <v>25986054890.886002</v>
      </c>
      <c r="K327" s="27"/>
    </row>
    <row r="328" spans="1:11" x14ac:dyDescent="0.3">
      <c r="A328" s="1">
        <v>45159</v>
      </c>
      <c r="B328" s="2">
        <v>3550839903</v>
      </c>
      <c r="C328" s="4">
        <f>C327-C327*$C$1*_xlfn.XLOOKUP('Circle Assets'!A328,'BBG Data'!A:A,'BBG Data'!V:V)</f>
        <v>5243617924.2264442</v>
      </c>
      <c r="D328" s="4">
        <f>D327-D327*$D$1*_xlfn.XLOOKUP(A328,'BBG Data'!A:A,'BBG Data'!F:F)</f>
        <v>18445232547.45631</v>
      </c>
      <c r="E328" s="4">
        <f t="shared" si="15"/>
        <v>27239690374.682755</v>
      </c>
      <c r="F328">
        <f t="shared" si="16"/>
        <v>0.80750082500570586</v>
      </c>
      <c r="G328">
        <f t="shared" si="17"/>
        <v>0.19249917499429411</v>
      </c>
      <c r="H328" s="13">
        <f>'USDC_Final Reserve'!I327/'USDC_Final Reserve'!F327</f>
        <v>1.9152056632851218E-3</v>
      </c>
      <c r="I328">
        <v>26039117418.191666</v>
      </c>
      <c r="J328" s="26">
        <v>25989247153.045399</v>
      </c>
      <c r="K328" s="27"/>
    </row>
    <row r="329" spans="1:11" x14ac:dyDescent="0.3">
      <c r="A329" s="1">
        <v>45160</v>
      </c>
      <c r="B329" s="2">
        <v>3550839903</v>
      </c>
      <c r="C329" s="4">
        <f>C328-C328*$C$1*_xlfn.XLOOKUP('Circle Assets'!A329,'BBG Data'!A:A,'BBG Data'!V:V)</f>
        <v>5250172446.6317272</v>
      </c>
      <c r="D329" s="4">
        <f>D328-D328*$D$1*_xlfn.XLOOKUP(A329,'BBG Data'!A:A,'BBG Data'!F:F)</f>
        <v>18445232547.45631</v>
      </c>
      <c r="E329" s="4">
        <f t="shared" si="15"/>
        <v>27246244897.088036</v>
      </c>
      <c r="F329">
        <f t="shared" si="16"/>
        <v>0.80730656769539488</v>
      </c>
      <c r="G329">
        <f t="shared" si="17"/>
        <v>0.19269343230460517</v>
      </c>
      <c r="H329" s="13">
        <f>'USDC_Final Reserve'!I328/'USDC_Final Reserve'!F328</f>
        <v>2.2513919449552943E-3</v>
      </c>
      <c r="I329">
        <v>26035469415.974556</v>
      </c>
      <c r="J329" s="26">
        <v>25976853369.848301</v>
      </c>
      <c r="K329" s="27"/>
    </row>
    <row r="330" spans="1:11" x14ac:dyDescent="0.3">
      <c r="A330" s="1">
        <v>45161</v>
      </c>
      <c r="B330" s="2">
        <v>3550839903</v>
      </c>
      <c r="C330" s="4">
        <f>C329-C329*$C$1*_xlfn.XLOOKUP('Circle Assets'!A330,'BBG Data'!A:A,'BBG Data'!V:V)</f>
        <v>5225234127.5102262</v>
      </c>
      <c r="D330" s="4">
        <f>D329-D329*$D$1*_xlfn.XLOOKUP(A330,'BBG Data'!A:A,'BBG Data'!F:F)</f>
        <v>18445232547.45631</v>
      </c>
      <c r="E330" s="4">
        <f t="shared" si="15"/>
        <v>27221306577.966537</v>
      </c>
      <c r="F330">
        <f t="shared" si="16"/>
        <v>0.80804616734526491</v>
      </c>
      <c r="G330">
        <f t="shared" si="17"/>
        <v>0.19195383265473501</v>
      </c>
      <c r="H330" s="13">
        <f>'USDC_Final Reserve'!I329/'USDC_Final Reserve'!F329</f>
        <v>1.0970200072458415E-3</v>
      </c>
      <c r="I330">
        <v>25973984900.908897</v>
      </c>
      <c r="J330" s="26">
        <v>25945490919.804699</v>
      </c>
      <c r="K330" s="27"/>
    </row>
    <row r="331" spans="1:11" x14ac:dyDescent="0.3">
      <c r="A331" s="1">
        <v>45162</v>
      </c>
      <c r="B331" s="2">
        <v>3550839903</v>
      </c>
      <c r="C331" s="4">
        <f>C330-C330*$C$1*_xlfn.XLOOKUP('Circle Assets'!A331,'BBG Data'!A:A,'BBG Data'!V:V)</f>
        <v>5205639499.5320635</v>
      </c>
      <c r="D331" s="4">
        <f>D330-D330*$D$1*_xlfn.XLOOKUP(A331,'BBG Data'!A:A,'BBG Data'!F:F)</f>
        <v>18445232547.45631</v>
      </c>
      <c r="E331" s="4">
        <f t="shared" si="15"/>
        <v>27201711949.988373</v>
      </c>
      <c r="F331">
        <f t="shared" si="16"/>
        <v>0.80862823968201425</v>
      </c>
      <c r="G331">
        <f t="shared" si="17"/>
        <v>0.19137176031798575</v>
      </c>
      <c r="H331" s="13">
        <f>'USDC_Final Reserve'!I330/'USDC_Final Reserve'!F330</f>
        <v>1.2924131563426628E-3</v>
      </c>
      <c r="I331">
        <v>26018622935.381607</v>
      </c>
      <c r="J331" s="26">
        <v>25984996124.790001</v>
      </c>
      <c r="K331" s="27"/>
    </row>
    <row r="332" spans="1:11" x14ac:dyDescent="0.3">
      <c r="A332" s="1">
        <v>45163</v>
      </c>
      <c r="B332" s="2">
        <v>3550839903</v>
      </c>
      <c r="C332" s="4">
        <f>C331-C331*$C$1*_xlfn.XLOOKUP('Circle Assets'!A332,'BBG Data'!A:A,'BBG Data'!V:V)</f>
        <v>5188721171.1585846</v>
      </c>
      <c r="D332" s="4">
        <f>D331-D331*$D$1*_xlfn.XLOOKUP(A332,'BBG Data'!A:A,'BBG Data'!F:F)</f>
        <v>18445232547.45631</v>
      </c>
      <c r="E332" s="4">
        <f t="shared" si="15"/>
        <v>27184793621.614895</v>
      </c>
      <c r="F332">
        <f t="shared" si="16"/>
        <v>0.80913148566141835</v>
      </c>
      <c r="G332">
        <f t="shared" si="17"/>
        <v>0.19086851433858162</v>
      </c>
      <c r="H332" s="13">
        <f>'USDC_Final Reserve'!I331/'USDC_Final Reserve'!F331</f>
        <v>1.3902161504080514E-3</v>
      </c>
      <c r="I332">
        <v>25929353445.401436</v>
      </c>
      <c r="J332" s="26">
        <v>25893306039.472</v>
      </c>
      <c r="K332" s="27"/>
    </row>
    <row r="333" spans="1:11" x14ac:dyDescent="0.3">
      <c r="A333" s="1">
        <v>45164</v>
      </c>
      <c r="B333" s="2">
        <v>3550839903</v>
      </c>
      <c r="C333" s="4">
        <f>C332-C332*$C$1*_xlfn.XLOOKUP('Circle Assets'!A333,'BBG Data'!A:A,'BBG Data'!V:V)</f>
        <v>5188721171.1585846</v>
      </c>
      <c r="D333" s="4">
        <f>D332-D332*$D$1*_xlfn.XLOOKUP(A333,'BBG Data'!A:A,'BBG Data'!F:F)</f>
        <v>18445232547.45631</v>
      </c>
      <c r="E333" s="4">
        <f t="shared" si="15"/>
        <v>27184793621.614895</v>
      </c>
      <c r="F333">
        <f t="shared" si="16"/>
        <v>0.80913148566141835</v>
      </c>
      <c r="G333">
        <f t="shared" si="17"/>
        <v>0.19086851433858162</v>
      </c>
      <c r="H333" s="13">
        <f>'USDC_Final Reserve'!I332/'USDC_Final Reserve'!F332</f>
        <v>2.0113097150776852E-3</v>
      </c>
      <c r="I333">
        <v>26007290017.840527</v>
      </c>
      <c r="J333" s="26">
        <v>25954981302.764801</v>
      </c>
      <c r="K333" s="27"/>
    </row>
    <row r="334" spans="1:11" x14ac:dyDescent="0.3">
      <c r="A334" s="1">
        <v>45165</v>
      </c>
      <c r="B334" s="2">
        <v>3550839903</v>
      </c>
      <c r="C334" s="4">
        <f>C333-C333*$C$1*_xlfn.XLOOKUP('Circle Assets'!A334,'BBG Data'!A:A,'BBG Data'!V:V)</f>
        <v>5188721171.1585846</v>
      </c>
      <c r="D334" s="4">
        <f>D333-D333*$D$1*_xlfn.XLOOKUP(A334,'BBG Data'!A:A,'BBG Data'!F:F)</f>
        <v>18445232547.45631</v>
      </c>
      <c r="E334" s="4">
        <f t="shared" si="15"/>
        <v>27184793621.614895</v>
      </c>
      <c r="F334">
        <f t="shared" si="16"/>
        <v>0.80913148566141835</v>
      </c>
      <c r="G334">
        <f t="shared" si="17"/>
        <v>0.19086851433858162</v>
      </c>
      <c r="H334" s="13">
        <f>'USDC_Final Reserve'!I333/'USDC_Final Reserve'!F333</f>
        <v>2.0113097150776817E-3</v>
      </c>
      <c r="I334">
        <v>26064303590.406219</v>
      </c>
      <c r="J334" s="26">
        <v>26011880203.378101</v>
      </c>
      <c r="K334" s="27"/>
    </row>
    <row r="335" spans="1:11" x14ac:dyDescent="0.3">
      <c r="A335" s="1">
        <v>45166</v>
      </c>
      <c r="B335" s="2">
        <v>3550839903</v>
      </c>
      <c r="C335" s="4">
        <f>C334-C334*$C$1*_xlfn.XLOOKUP('Circle Assets'!A335,'BBG Data'!A:A,'BBG Data'!V:V)</f>
        <v>5170560647.0595293</v>
      </c>
      <c r="D335" s="4">
        <f>D334-D334*$D$1*_xlfn.XLOOKUP(A335,'BBG Data'!A:A,'BBG Data'!F:F)</f>
        <v>18445232547.45631</v>
      </c>
      <c r="E335" s="4">
        <f t="shared" si="15"/>
        <v>27166633097.515839</v>
      </c>
      <c r="F335">
        <f t="shared" si="16"/>
        <v>0.80967237903572475</v>
      </c>
      <c r="G335">
        <f t="shared" si="17"/>
        <v>0.19032762096427525</v>
      </c>
      <c r="H335" s="13">
        <f>'USDC_Final Reserve'!I334/'USDC_Final Reserve'!F334</f>
        <v>1.3441678725294591E-3</v>
      </c>
      <c r="I335">
        <v>26074675927.116047</v>
      </c>
      <c r="J335" s="26">
        <v>26039627185.4482</v>
      </c>
      <c r="K335" s="27"/>
    </row>
    <row r="336" spans="1:11" x14ac:dyDescent="0.3">
      <c r="A336" s="1">
        <v>45167</v>
      </c>
      <c r="B336" s="2">
        <v>3550839903</v>
      </c>
      <c r="C336" s="4">
        <f>C335-C335*$C$1*_xlfn.XLOOKUP('Circle Assets'!A336,'BBG Data'!A:A,'BBG Data'!V:V)</f>
        <v>5224851533.8536539</v>
      </c>
      <c r="D336" s="4">
        <f>D335-D335*$D$1*_xlfn.XLOOKUP(A336,'BBG Data'!A:A,'BBG Data'!F:F)</f>
        <v>18445232547.45631</v>
      </c>
      <c r="E336" s="4">
        <f t="shared" si="15"/>
        <v>27220923984.309963</v>
      </c>
      <c r="F336">
        <f t="shared" si="16"/>
        <v>0.80805752454012081</v>
      </c>
      <c r="G336">
        <f t="shared" si="17"/>
        <v>0.19194247545987925</v>
      </c>
      <c r="H336" s="13">
        <f>'USDC_Final Reserve'!I335/'USDC_Final Reserve'!F335</f>
        <v>4.0017524729101094E-3</v>
      </c>
      <c r="I336">
        <v>26149613680.730007</v>
      </c>
      <c r="J336" s="26">
        <v>26044969399.517502</v>
      </c>
      <c r="K336" s="27"/>
    </row>
    <row r="337" spans="1:11" x14ac:dyDescent="0.3">
      <c r="A337" s="1">
        <v>45168</v>
      </c>
      <c r="B337" s="2">
        <v>3550839903</v>
      </c>
      <c r="C337" s="4">
        <f>C336-C336*$C$1*_xlfn.XLOOKUP('Circle Assets'!A337,'BBG Data'!A:A,'BBG Data'!V:V)</f>
        <v>5207870766.3686295</v>
      </c>
      <c r="D337" s="4">
        <f>D336-D336*$D$1*_xlfn.XLOOKUP(A337,'BBG Data'!A:A,'BBG Data'!F:F)</f>
        <v>18445232547.45631</v>
      </c>
      <c r="E337" s="4">
        <f t="shared" si="15"/>
        <v>27203943216.82494</v>
      </c>
      <c r="F337">
        <f t="shared" si="16"/>
        <v>0.80856191601121652</v>
      </c>
      <c r="G337">
        <f t="shared" si="17"/>
        <v>0.19143808398878348</v>
      </c>
      <c r="H337" s="13">
        <f>'USDC_Final Reserve'!I336/'USDC_Final Reserve'!F336</f>
        <v>1.3883627486271865E-3</v>
      </c>
      <c r="I337">
        <v>26272479697.686031</v>
      </c>
      <c r="J337" s="26">
        <v>26236003965.5597</v>
      </c>
      <c r="K337" s="27"/>
    </row>
    <row r="338" spans="1:11" x14ac:dyDescent="0.3">
      <c r="A338" s="1">
        <v>45169</v>
      </c>
      <c r="B338" s="2">
        <v>3550839903</v>
      </c>
      <c r="C338" s="4">
        <f>C337-C337*$C$1*_xlfn.XLOOKUP('Circle Assets'!A338,'BBG Data'!A:A,'BBG Data'!V:V)</f>
        <v>5227400281.7425127</v>
      </c>
      <c r="D338" s="4">
        <f>D337-D337*$D$1*_xlfn.XLOOKUP(A338,'BBG Data'!A:A,'BBG Data'!F:F)</f>
        <v>18444720179.885548</v>
      </c>
      <c r="E338" s="4">
        <f t="shared" si="15"/>
        <v>27222960364.628059</v>
      </c>
      <c r="F338">
        <f t="shared" si="16"/>
        <v>0.80797825762789954</v>
      </c>
      <c r="G338">
        <f t="shared" si="17"/>
        <v>0.19202174237210051</v>
      </c>
      <c r="H338" s="13">
        <f>'USDC_Final Reserve'!I337/'USDC_Final Reserve'!F337</f>
        <v>2.7084748350640784E-3</v>
      </c>
      <c r="I338">
        <v>26215891732.050323</v>
      </c>
      <c r="J338" s="26">
        <v>26144886649.015301</v>
      </c>
      <c r="K338" s="27"/>
    </row>
    <row r="339" spans="1:11" x14ac:dyDescent="0.3">
      <c r="A339" s="1">
        <v>45170</v>
      </c>
      <c r="B339" s="2">
        <v>3550839903</v>
      </c>
      <c r="C339" s="4">
        <f>C338-C338*$C$1*_xlfn.XLOOKUP('Circle Assets'!A339,'BBG Data'!A:A,'BBG Data'!V:V)</f>
        <v>5263992083.7147093</v>
      </c>
      <c r="D339" s="4">
        <f>D338-D338*$D$1*_xlfn.XLOOKUP(A339,'BBG Data'!A:A,'BBG Data'!F:F)</f>
        <v>18444720179.885548</v>
      </c>
      <c r="E339" s="4">
        <f t="shared" si="15"/>
        <v>27259552166.600258</v>
      </c>
      <c r="F339">
        <f t="shared" si="16"/>
        <v>0.80689366972930643</v>
      </c>
      <c r="G339">
        <f t="shared" si="17"/>
        <v>0.19310633027069354</v>
      </c>
      <c r="H339" s="13">
        <f>'USDC_Final Reserve'!I338/'USDC_Final Reserve'!F338</f>
        <v>3.3509577145096133E-3</v>
      </c>
      <c r="I339">
        <v>26268816983.014275</v>
      </c>
      <c r="J339" s="26">
        <v>26180791288.094002</v>
      </c>
      <c r="K339" s="27"/>
    </row>
    <row r="340" spans="1:11" x14ac:dyDescent="0.3">
      <c r="A340" s="1">
        <v>45171</v>
      </c>
      <c r="B340" s="2">
        <v>3550839903</v>
      </c>
      <c r="C340" s="4">
        <f>C339-C339*$C$1*_xlfn.XLOOKUP('Circle Assets'!A340,'BBG Data'!A:A,'BBG Data'!V:V)</f>
        <v>5263992083.7147093</v>
      </c>
      <c r="D340" s="4">
        <f>D339-D339*$D$1*_xlfn.XLOOKUP(A340,'BBG Data'!A:A,'BBG Data'!F:F)</f>
        <v>18444720179.885548</v>
      </c>
      <c r="E340" s="4">
        <f t="shared" si="15"/>
        <v>27259552166.600258</v>
      </c>
      <c r="F340">
        <f t="shared" si="16"/>
        <v>0.80689366972930643</v>
      </c>
      <c r="G340">
        <f t="shared" si="17"/>
        <v>0.19310633027069354</v>
      </c>
      <c r="H340" s="13">
        <f>'USDC_Final Reserve'!I339/'USDC_Final Reserve'!F339</f>
        <v>2.0113097150775729E-3</v>
      </c>
      <c r="I340">
        <v>26215050273.147026</v>
      </c>
      <c r="J340" s="26">
        <v>26162323687.851398</v>
      </c>
      <c r="K340" s="27"/>
    </row>
    <row r="341" spans="1:11" x14ac:dyDescent="0.3">
      <c r="A341" s="1">
        <v>45172</v>
      </c>
      <c r="B341" s="2">
        <v>3550839903</v>
      </c>
      <c r="C341" s="4">
        <f>C340-C340*$C$1*_xlfn.XLOOKUP('Circle Assets'!A341,'BBG Data'!A:A,'BBG Data'!V:V)</f>
        <v>5263992083.7147093</v>
      </c>
      <c r="D341" s="4">
        <f>D340-D340*$D$1*_xlfn.XLOOKUP(A341,'BBG Data'!A:A,'BBG Data'!F:F)</f>
        <v>18444720179.885548</v>
      </c>
      <c r="E341" s="4">
        <f t="shared" si="15"/>
        <v>27259552166.600258</v>
      </c>
      <c r="F341">
        <f t="shared" si="16"/>
        <v>0.80689366972930643</v>
      </c>
      <c r="G341">
        <f t="shared" si="17"/>
        <v>0.19310633027069354</v>
      </c>
      <c r="H341" s="13">
        <f>'USDC_Final Reserve'!I340/'USDC_Final Reserve'!F340</f>
        <v>2.0113097150775889E-3</v>
      </c>
      <c r="I341">
        <v>26204467839.887703</v>
      </c>
      <c r="J341" s="26">
        <v>26151762539.142899</v>
      </c>
      <c r="K341" s="27"/>
    </row>
    <row r="342" spans="1:11" x14ac:dyDescent="0.3">
      <c r="A342" s="1">
        <v>45173</v>
      </c>
      <c r="B342" s="2">
        <v>3550839903</v>
      </c>
      <c r="C342" s="4">
        <f>C341-C341*$C$1*_xlfn.XLOOKUP('Circle Assets'!A342,'BBG Data'!A:A,'BBG Data'!V:V)</f>
        <v>5263992083.7147093</v>
      </c>
      <c r="D342" s="4">
        <f>D341-D341*$D$1*_xlfn.XLOOKUP(A342,'BBG Data'!A:A,'BBG Data'!F:F)</f>
        <v>18444720179.885548</v>
      </c>
      <c r="E342" s="4">
        <f t="shared" si="15"/>
        <v>27259552166.600258</v>
      </c>
      <c r="F342">
        <f t="shared" si="16"/>
        <v>0.80689366972930643</v>
      </c>
      <c r="G342">
        <f t="shared" si="17"/>
        <v>0.19310633027069354</v>
      </c>
      <c r="H342" s="13">
        <f>'USDC_Final Reserve'!I341/'USDC_Final Reserve'!F341</f>
        <v>2.0113097150776262E-3</v>
      </c>
      <c r="I342">
        <v>26250575531.596279</v>
      </c>
      <c r="J342" s="26">
        <v>26197777494.003201</v>
      </c>
      <c r="K342" s="27"/>
    </row>
    <row r="343" spans="1:11" x14ac:dyDescent="0.3">
      <c r="A343" s="1">
        <v>45174</v>
      </c>
      <c r="B343" s="2">
        <v>3550839903</v>
      </c>
      <c r="C343" s="4">
        <f>C342-C342*$C$1*_xlfn.XLOOKUP('Circle Assets'!A343,'BBG Data'!A:A,'BBG Data'!V:V)</f>
        <v>5256096095.5891371</v>
      </c>
      <c r="D343" s="4">
        <f>D342-D342*$D$1*_xlfn.XLOOKUP(A343,'BBG Data'!A:A,'BBG Data'!F:F)</f>
        <v>18444720179.885548</v>
      </c>
      <c r="E343" s="4">
        <f t="shared" si="15"/>
        <v>27251656178.474686</v>
      </c>
      <c r="F343">
        <f t="shared" si="16"/>
        <v>0.80712746186263795</v>
      </c>
      <c r="G343">
        <f t="shared" si="17"/>
        <v>0.19287253813736205</v>
      </c>
      <c r="H343" s="13">
        <f>'USDC_Final Reserve'!I342/'USDC_Final Reserve'!F342</f>
        <v>1.7221490564983085E-3</v>
      </c>
      <c r="I343">
        <v>26133730077.515976</v>
      </c>
      <c r="J343" s="26">
        <v>26088723898.9202</v>
      </c>
      <c r="K343" s="27"/>
    </row>
    <row r="344" spans="1:11" x14ac:dyDescent="0.3">
      <c r="A344" s="1">
        <v>45175</v>
      </c>
      <c r="B344" s="2">
        <v>3550839903</v>
      </c>
      <c r="C344" s="4">
        <f>C343-C343*$C$1*_xlfn.XLOOKUP('Circle Assets'!A344,'BBG Data'!A:A,'BBG Data'!V:V)</f>
        <v>5199593062.561554</v>
      </c>
      <c r="D344" s="4">
        <f>D343-D343*$D$1*_xlfn.XLOOKUP(A344,'BBG Data'!A:A,'BBG Data'!F:F)</f>
        <v>18445232533.223877</v>
      </c>
      <c r="E344" s="4">
        <f t="shared" si="15"/>
        <v>27195665498.785431</v>
      </c>
      <c r="F344">
        <f t="shared" si="16"/>
        <v>0.80880802263162965</v>
      </c>
      <c r="G344">
        <f t="shared" si="17"/>
        <v>0.19119197736837032</v>
      </c>
      <c r="H344" s="13">
        <f>'USDC_Final Reserve'!I343/'USDC_Final Reserve'!F343</f>
        <v>-4.335833831996458E-5</v>
      </c>
      <c r="I344">
        <v>26022675917.451981</v>
      </c>
      <c r="J344" s="26">
        <v>26023804217.4384</v>
      </c>
      <c r="K344" s="27"/>
    </row>
    <row r="345" spans="1:11" x14ac:dyDescent="0.3">
      <c r="A345" s="1">
        <v>45176</v>
      </c>
      <c r="B345" s="2">
        <v>3550839903</v>
      </c>
      <c r="C345" s="4">
        <f>C344-C344*$C$1*_xlfn.XLOOKUP('Circle Assets'!A345,'BBG Data'!A:A,'BBG Data'!V:V)</f>
        <v>5222991231.3430815</v>
      </c>
      <c r="D345" s="4">
        <f>D344-D344*$D$1*_xlfn.XLOOKUP(A345,'BBG Data'!A:A,'BBG Data'!F:F)</f>
        <v>18444720165.653511</v>
      </c>
      <c r="E345" s="4">
        <f t="shared" si="15"/>
        <v>27218551299.996593</v>
      </c>
      <c r="F345">
        <f t="shared" si="16"/>
        <v>0.80810913946975071</v>
      </c>
      <c r="G345">
        <f t="shared" si="17"/>
        <v>0.19189086053024929</v>
      </c>
      <c r="H345" s="13">
        <f>'USDC_Final Reserve'!I344/'USDC_Final Reserve'!F344</f>
        <v>2.8504348589955173E-3</v>
      </c>
      <c r="I345">
        <v>26153990444.96035</v>
      </c>
      <c r="J345" s="26">
        <v>26079440198.894199</v>
      </c>
      <c r="K345" s="27"/>
    </row>
    <row r="346" spans="1:11" x14ac:dyDescent="0.3">
      <c r="A346" s="1">
        <v>45177</v>
      </c>
      <c r="B346" s="2">
        <v>3550839903</v>
      </c>
      <c r="C346" s="4">
        <f>C345-C345*$C$1*_xlfn.XLOOKUP('Circle Assets'!A346,'BBG Data'!A:A,'BBG Data'!V:V)</f>
        <v>5217768240.1117382</v>
      </c>
      <c r="D346" s="4">
        <f>D345-D345*$D$1*_xlfn.XLOOKUP(A346,'BBG Data'!A:A,'BBG Data'!F:F)</f>
        <v>18445232518.991447</v>
      </c>
      <c r="E346" s="4">
        <f t="shared" si="15"/>
        <v>27213840662.103188</v>
      </c>
      <c r="F346">
        <f t="shared" si="16"/>
        <v>0.80826784778754956</v>
      </c>
      <c r="G346">
        <f t="shared" si="17"/>
        <v>0.19173215221245032</v>
      </c>
      <c r="H346" s="13">
        <f>'USDC_Final Reserve'!I345/'USDC_Final Reserve'!F345</f>
        <v>1.8385607304703601E-3</v>
      </c>
      <c r="I346">
        <v>26014154956.754959</v>
      </c>
      <c r="J346" s="26">
        <v>25966326353.015099</v>
      </c>
      <c r="K346" s="27"/>
    </row>
    <row r="347" spans="1:11" x14ac:dyDescent="0.3">
      <c r="A347" s="1">
        <v>45178</v>
      </c>
      <c r="B347" s="2">
        <v>3550839903</v>
      </c>
      <c r="C347" s="4">
        <f>C346-C346*$C$1*_xlfn.XLOOKUP('Circle Assets'!A347,'BBG Data'!A:A,'BBG Data'!V:V)</f>
        <v>5217768240.1117382</v>
      </c>
      <c r="D347" s="4">
        <f>D346-D346*$D$1*_xlfn.XLOOKUP(A347,'BBG Data'!A:A,'BBG Data'!F:F)</f>
        <v>18445232518.991447</v>
      </c>
      <c r="E347" s="4">
        <f t="shared" si="15"/>
        <v>27213840662.103188</v>
      </c>
      <c r="F347">
        <f t="shared" si="16"/>
        <v>0.80826784778754956</v>
      </c>
      <c r="G347">
        <f t="shared" si="17"/>
        <v>0.19173215221245032</v>
      </c>
      <c r="H347" s="13">
        <f>'USDC_Final Reserve'!I346/'USDC_Final Reserve'!F346</f>
        <v>2.011309715077654E-3</v>
      </c>
      <c r="I347">
        <v>26156200355.332199</v>
      </c>
      <c r="J347" s="26">
        <v>26103592135.448002</v>
      </c>
      <c r="K347" s="27"/>
    </row>
    <row r="348" spans="1:11" x14ac:dyDescent="0.3">
      <c r="A348" s="1">
        <v>45179</v>
      </c>
      <c r="B348" s="2">
        <v>3550839903</v>
      </c>
      <c r="C348" s="4">
        <f>C347-C347*$C$1*_xlfn.XLOOKUP('Circle Assets'!A348,'BBG Data'!A:A,'BBG Data'!V:V)</f>
        <v>5217768240.1117382</v>
      </c>
      <c r="D348" s="4">
        <f>D347-D347*$D$1*_xlfn.XLOOKUP(A348,'BBG Data'!A:A,'BBG Data'!F:F)</f>
        <v>18445232518.991447</v>
      </c>
      <c r="E348" s="4">
        <f t="shared" si="15"/>
        <v>27213840662.103188</v>
      </c>
      <c r="F348">
        <f t="shared" si="16"/>
        <v>0.80826784778754956</v>
      </c>
      <c r="G348">
        <f t="shared" si="17"/>
        <v>0.19173215221245032</v>
      </c>
      <c r="H348" s="13">
        <f>'USDC_Final Reserve'!I347/'USDC_Final Reserve'!F347</f>
        <v>2.0113097150776696E-3</v>
      </c>
      <c r="I348">
        <v>26177504875.858006</v>
      </c>
      <c r="J348" s="26">
        <v>26124853805.984699</v>
      </c>
      <c r="K348" s="27"/>
    </row>
    <row r="349" spans="1:11" x14ac:dyDescent="0.3">
      <c r="A349" s="1">
        <v>45180</v>
      </c>
      <c r="B349" s="2">
        <v>3550839903</v>
      </c>
      <c r="C349" s="4">
        <f>C348-C348*$C$1*_xlfn.XLOOKUP('Circle Assets'!A349,'BBG Data'!A:A,'BBG Data'!V:V)</f>
        <v>5222986008.3518505</v>
      </c>
      <c r="D349" s="4">
        <f>D348-D348*$D$1*_xlfn.XLOOKUP(A349,'BBG Data'!A:A,'BBG Data'!F:F)</f>
        <v>18445232518.991447</v>
      </c>
      <c r="E349" s="4">
        <f t="shared" si="15"/>
        <v>27219058430.3433</v>
      </c>
      <c r="F349">
        <f t="shared" si="16"/>
        <v>0.80811290656074408</v>
      </c>
      <c r="G349">
        <f t="shared" si="17"/>
        <v>0.19188709343925589</v>
      </c>
      <c r="H349" s="13">
        <f>'USDC_Final Reserve'!I348/'USDC_Final Reserve'!F348</f>
        <v>2.2026195543025525E-3</v>
      </c>
      <c r="I349">
        <v>26233749390.847355</v>
      </c>
      <c r="J349" s="26">
        <v>26175966421.456402</v>
      </c>
      <c r="K349" s="27"/>
    </row>
    <row r="350" spans="1:11" x14ac:dyDescent="0.3">
      <c r="A350" s="1">
        <v>45181</v>
      </c>
      <c r="B350" s="2">
        <v>3550839903</v>
      </c>
      <c r="C350" s="4">
        <f>C349-C349*$C$1*_xlfn.XLOOKUP('Circle Assets'!A350,'BBG Data'!A:A,'BBG Data'!V:V)</f>
        <v>5230820487.364377</v>
      </c>
      <c r="D350" s="4">
        <f>D349-D349*$D$1*_xlfn.XLOOKUP(A350,'BBG Data'!A:A,'BBG Data'!F:F)</f>
        <v>18445232518.991447</v>
      </c>
      <c r="E350" s="4">
        <f t="shared" si="15"/>
        <v>27226892909.355824</v>
      </c>
      <c r="F350">
        <f t="shared" si="16"/>
        <v>0.80788037383557132</v>
      </c>
      <c r="G350">
        <f t="shared" si="17"/>
        <v>0.19211962616442876</v>
      </c>
      <c r="H350" s="13">
        <f>'USDC_Final Reserve'!I349/'USDC_Final Reserve'!F349</f>
        <v>2.2984787826170186E-3</v>
      </c>
      <c r="I350">
        <v>26125452167.717476</v>
      </c>
      <c r="J350" s="26">
        <v>26065403370.223701</v>
      </c>
      <c r="K350" s="27"/>
    </row>
    <row r="351" spans="1:11" x14ac:dyDescent="0.3">
      <c r="A351" s="1">
        <v>45182</v>
      </c>
      <c r="B351" s="2">
        <v>3550839903</v>
      </c>
      <c r="C351" s="4">
        <f>C350-C350*$C$1*_xlfn.XLOOKUP('Circle Assets'!A351,'BBG Data'!A:A,'BBG Data'!V:V)</f>
        <v>5199435564.4401903</v>
      </c>
      <c r="D351" s="4">
        <f>D350-D350*$D$1*_xlfn.XLOOKUP(A351,'BBG Data'!A:A,'BBG Data'!F:F)</f>
        <v>18445232518.991447</v>
      </c>
      <c r="E351" s="4">
        <f t="shared" si="15"/>
        <v>27195507986.431637</v>
      </c>
      <c r="F351">
        <f t="shared" si="16"/>
        <v>0.80881270660455074</v>
      </c>
      <c r="G351">
        <f t="shared" si="17"/>
        <v>0.19118729339544932</v>
      </c>
      <c r="H351" s="13">
        <f>'USDC_Final Reserve'!I350/'USDC_Final Reserve'!F350</f>
        <v>8.5958281446490623E-4</v>
      </c>
      <c r="I351">
        <v>26238217834.599907</v>
      </c>
      <c r="J351" s="26">
        <v>26215663913.467098</v>
      </c>
      <c r="K351" s="27"/>
    </row>
    <row r="352" spans="1:11" x14ac:dyDescent="0.3">
      <c r="A352" s="1">
        <v>45183</v>
      </c>
      <c r="B352" s="2">
        <v>3550839903</v>
      </c>
      <c r="C352" s="4">
        <f>C351-C351*$C$1*_xlfn.XLOOKUP('Circle Assets'!A352,'BBG Data'!A:A,'BBG Data'!V:V)</f>
        <v>5205934858.8957415</v>
      </c>
      <c r="D352" s="4">
        <f>D351-D351*$D$1*_xlfn.XLOOKUP(A352,'BBG Data'!A:A,'BBG Data'!F:F)</f>
        <v>18445232518.991447</v>
      </c>
      <c r="E352" s="4">
        <f t="shared" si="15"/>
        <v>27202007280.887188</v>
      </c>
      <c r="F352">
        <f t="shared" si="16"/>
        <v>0.80861945939726443</v>
      </c>
      <c r="G352">
        <f t="shared" si="17"/>
        <v>0.19138054060273565</v>
      </c>
      <c r="H352" s="13">
        <f>'USDC_Final Reserve'!I351/'USDC_Final Reserve'!F351</f>
        <v>2.2497561758294512E-3</v>
      </c>
      <c r="I352">
        <v>26280959776.602337</v>
      </c>
      <c r="J352" s="26">
        <v>26221834025.0382</v>
      </c>
      <c r="K352" s="27"/>
    </row>
    <row r="353" spans="1:11" x14ac:dyDescent="0.3">
      <c r="A353" s="1">
        <v>45184</v>
      </c>
      <c r="B353" s="2">
        <v>3550839903</v>
      </c>
      <c r="C353" s="4">
        <f>C352-C352*$C$1*_xlfn.XLOOKUP('Circle Assets'!A353,'BBG Data'!A:A,'BBG Data'!V:V)</f>
        <v>5213743761.1840839</v>
      </c>
      <c r="D353" s="4">
        <f>D352-D352*$D$1*_xlfn.XLOOKUP(A353,'BBG Data'!A:A,'BBG Data'!F:F)</f>
        <v>18444720151.421474</v>
      </c>
      <c r="E353" s="4">
        <f t="shared" si="15"/>
        <v>27209303815.60556</v>
      </c>
      <c r="F353">
        <f t="shared" si="16"/>
        <v>0.80838378679156764</v>
      </c>
      <c r="G353">
        <f t="shared" si="17"/>
        <v>0.19161621320843225</v>
      </c>
      <c r="H353" s="13">
        <f>'USDC_Final Reserve'!I352/'USDC_Final Reserve'!F352</f>
        <v>2.2789335828749839E-3</v>
      </c>
      <c r="I353">
        <v>26199213766.938297</v>
      </c>
      <c r="J353" s="26">
        <v>26139507498.839901</v>
      </c>
      <c r="K353" s="27"/>
    </row>
    <row r="354" spans="1:11" x14ac:dyDescent="0.3">
      <c r="A354" s="1">
        <v>45185</v>
      </c>
      <c r="B354" s="2">
        <v>3550839903</v>
      </c>
      <c r="C354" s="4">
        <f>C353-C353*$C$1*_xlfn.XLOOKUP('Circle Assets'!A354,'BBG Data'!A:A,'BBG Data'!V:V)</f>
        <v>5213743761.1840839</v>
      </c>
      <c r="D354" s="4">
        <f>D353-D353*$D$1*_xlfn.XLOOKUP(A354,'BBG Data'!A:A,'BBG Data'!F:F)</f>
        <v>18444720151.421474</v>
      </c>
      <c r="E354" s="4">
        <f t="shared" si="15"/>
        <v>27209303815.60556</v>
      </c>
      <c r="F354">
        <f t="shared" si="16"/>
        <v>0.80838378679156764</v>
      </c>
      <c r="G354">
        <f t="shared" si="17"/>
        <v>0.19161621320843225</v>
      </c>
      <c r="H354" s="13">
        <f>'USDC_Final Reserve'!I353/'USDC_Final Reserve'!F353</f>
        <v>2.0113097150775906E-3</v>
      </c>
      <c r="I354">
        <v>26140127659.053925</v>
      </c>
      <c r="J354" s="26">
        <v>26087551766.339901</v>
      </c>
      <c r="K354" s="27"/>
    </row>
    <row r="355" spans="1:11" x14ac:dyDescent="0.3">
      <c r="A355" s="1">
        <v>45186</v>
      </c>
      <c r="B355" s="2">
        <v>3550839903</v>
      </c>
      <c r="C355" s="4">
        <f>C354-C354*$C$1*_xlfn.XLOOKUP('Circle Assets'!A355,'BBG Data'!A:A,'BBG Data'!V:V)</f>
        <v>5213743761.1840839</v>
      </c>
      <c r="D355" s="4">
        <f>D354-D354*$D$1*_xlfn.XLOOKUP(A355,'BBG Data'!A:A,'BBG Data'!F:F)</f>
        <v>18444720151.421474</v>
      </c>
      <c r="E355" s="4">
        <f t="shared" si="15"/>
        <v>27209303815.60556</v>
      </c>
      <c r="F355">
        <f t="shared" si="16"/>
        <v>0.80838378679156764</v>
      </c>
      <c r="G355">
        <f t="shared" si="17"/>
        <v>0.19161621320843225</v>
      </c>
      <c r="H355" s="13">
        <f>'USDC_Final Reserve'!I354/'USDC_Final Reserve'!F354</f>
        <v>2.0113097150776813E-3</v>
      </c>
      <c r="I355">
        <v>26204688504.608906</v>
      </c>
      <c r="J355" s="26">
        <v>26151982760.039001</v>
      </c>
      <c r="K355" s="27"/>
    </row>
    <row r="356" spans="1:11" x14ac:dyDescent="0.3">
      <c r="A356" s="1">
        <v>45187</v>
      </c>
      <c r="B356" s="2">
        <v>3550839903</v>
      </c>
      <c r="C356" s="4">
        <f>C355-C355*$C$1*_xlfn.XLOOKUP('Circle Assets'!A356,'BBG Data'!A:A,'BBG Data'!V:V)</f>
        <v>5215047197.1243801</v>
      </c>
      <c r="D356" s="4">
        <f>D355-D355*$D$1*_xlfn.XLOOKUP(A356,'BBG Data'!A:A,'BBG Data'!F:F)</f>
        <v>18444720151.421474</v>
      </c>
      <c r="E356" s="4">
        <f t="shared" si="15"/>
        <v>27210607251.545853</v>
      </c>
      <c r="F356">
        <f t="shared" si="16"/>
        <v>0.80834506378654569</v>
      </c>
      <c r="G356">
        <f t="shared" si="17"/>
        <v>0.19165493621345439</v>
      </c>
      <c r="H356" s="13">
        <f>'USDC_Final Reserve'!I355/'USDC_Final Reserve'!F355</f>
        <v>2.0591151284186779E-3</v>
      </c>
      <c r="I356">
        <v>26230205890.840366</v>
      </c>
      <c r="J356" s="26">
        <v>26176194877.069</v>
      </c>
      <c r="K356" s="27"/>
    </row>
    <row r="357" spans="1:11" x14ac:dyDescent="0.3">
      <c r="A357" s="1">
        <v>45188</v>
      </c>
      <c r="B357" s="2">
        <v>3550839903</v>
      </c>
      <c r="C357" s="4">
        <f>C356-C356*$C$1*_xlfn.XLOOKUP('Circle Assets'!A357,'BBG Data'!A:A,'BBG Data'!V:V)</f>
        <v>5230692338.7157526</v>
      </c>
      <c r="D357" s="4">
        <f>D356-D356*$D$1*_xlfn.XLOOKUP(A357,'BBG Data'!A:A,'BBG Data'!F:F)</f>
        <v>18444720151.421474</v>
      </c>
      <c r="E357" s="4">
        <f t="shared" si="15"/>
        <v>27226252393.137226</v>
      </c>
      <c r="F357">
        <f t="shared" si="16"/>
        <v>0.80788056089444671</v>
      </c>
      <c r="G357">
        <f t="shared" si="17"/>
        <v>0.19211943910555332</v>
      </c>
      <c r="H357" s="13">
        <f>'USDC_Final Reserve'!I356/'USDC_Final Reserve'!F356</f>
        <v>2.5847883613724283E-3</v>
      </c>
      <c r="I357">
        <v>26188278958.366459</v>
      </c>
      <c r="J357" s="26">
        <v>26120587799.710499</v>
      </c>
      <c r="K357" s="27"/>
    </row>
    <row r="358" spans="1:11" x14ac:dyDescent="0.3">
      <c r="A358" s="1">
        <v>45189</v>
      </c>
      <c r="B358" s="2">
        <v>3550839903</v>
      </c>
      <c r="C358" s="4">
        <f>C357-C357*$C$1*_xlfn.XLOOKUP('Circle Assets'!A358,'BBG Data'!A:A,'BBG Data'!V:V)</f>
        <v>5192769819.2600632</v>
      </c>
      <c r="D358" s="4">
        <f>D357-D357*$D$1*_xlfn.XLOOKUP(A358,'BBG Data'!A:A,'BBG Data'!F:F)</f>
        <v>18445232504.759014</v>
      </c>
      <c r="E358" s="4">
        <f t="shared" si="15"/>
        <v>27188842227.019077</v>
      </c>
      <c r="F358">
        <f t="shared" si="16"/>
        <v>0.80901099885379757</v>
      </c>
      <c r="G358">
        <f t="shared" si="17"/>
        <v>0.1909890011462024</v>
      </c>
      <c r="H358" s="13">
        <f>'USDC_Final Reserve'!I357/'USDC_Final Reserve'!F357</f>
        <v>6.3813897187888901E-4</v>
      </c>
      <c r="I358">
        <v>26021323746.166908</v>
      </c>
      <c r="J358" s="26">
        <v>26004718525.384602</v>
      </c>
      <c r="K358" s="27"/>
    </row>
    <row r="359" spans="1:11" x14ac:dyDescent="0.3">
      <c r="A359" s="1">
        <v>45190</v>
      </c>
      <c r="B359" s="2">
        <v>3550839903</v>
      </c>
      <c r="C359" s="4">
        <f>C358-C358*$C$1*_xlfn.XLOOKUP('Circle Assets'!A359,'BBG Data'!A:A,'BBG Data'!V:V)</f>
        <v>5188875241.8956184</v>
      </c>
      <c r="D359" s="4">
        <f>D358-D358*$D$1*_xlfn.XLOOKUP(A359,'BBG Data'!A:A,'BBG Data'!F:F)</f>
        <v>18445232504.759014</v>
      </c>
      <c r="E359" s="4">
        <f t="shared" si="15"/>
        <v>27184947649.654633</v>
      </c>
      <c r="F359">
        <f t="shared" si="16"/>
        <v>0.80912689960756501</v>
      </c>
      <c r="G359">
        <f t="shared" si="17"/>
        <v>0.19087310039243499</v>
      </c>
      <c r="H359" s="13">
        <f>'USDC_Final Reserve'!I358/'USDC_Final Reserve'!F358</f>
        <v>1.8683355878786594E-3</v>
      </c>
      <c r="I359">
        <v>26013936365.996902</v>
      </c>
      <c r="J359" s="26">
        <v>25965333602.9035</v>
      </c>
      <c r="K359" s="27"/>
    </row>
    <row r="360" spans="1:11" x14ac:dyDescent="0.3">
      <c r="A360" s="1">
        <v>45191</v>
      </c>
      <c r="B360" s="2">
        <v>3550839903</v>
      </c>
      <c r="C360" s="4">
        <f>C359-C359*$C$1*_xlfn.XLOOKUP('Circle Assets'!A360,'BBG Data'!A:A,'BBG Data'!V:V)</f>
        <v>5184983585.4641981</v>
      </c>
      <c r="D360" s="4">
        <f>D359-D359*$D$1*_xlfn.XLOOKUP(A360,'BBG Data'!A:A,'BBG Data'!F:F)</f>
        <v>18445232504.759014</v>
      </c>
      <c r="E360" s="4">
        <f t="shared" si="15"/>
        <v>27181055993.223213</v>
      </c>
      <c r="F360">
        <f t="shared" si="16"/>
        <v>0.8092427466115768</v>
      </c>
      <c r="G360">
        <f t="shared" si="17"/>
        <v>0.19075725338842314</v>
      </c>
      <c r="H360" s="13">
        <f>'USDC_Final Reserve'!I359/'USDC_Final Reserve'!F359</f>
        <v>1.8684223634604588E-3</v>
      </c>
      <c r="I360">
        <v>25831129563.881302</v>
      </c>
      <c r="J360" s="26">
        <v>25782866103.730701</v>
      </c>
      <c r="K360" s="27"/>
    </row>
    <row r="361" spans="1:11" x14ac:dyDescent="0.3">
      <c r="A361" s="1">
        <v>45192</v>
      </c>
      <c r="B361" s="2">
        <v>3550839903</v>
      </c>
      <c r="C361" s="4">
        <f>C360-C360*$C$1*_xlfn.XLOOKUP('Circle Assets'!A361,'BBG Data'!A:A,'BBG Data'!V:V)</f>
        <v>5184983585.4641981</v>
      </c>
      <c r="D361" s="4">
        <f>D360-D360*$D$1*_xlfn.XLOOKUP(A361,'BBG Data'!A:A,'BBG Data'!F:F)</f>
        <v>18445232504.759014</v>
      </c>
      <c r="E361" s="4">
        <f t="shared" si="15"/>
        <v>27181055993.223213</v>
      </c>
      <c r="F361">
        <f t="shared" si="16"/>
        <v>0.8092427466115768</v>
      </c>
      <c r="G361">
        <f t="shared" si="17"/>
        <v>0.19075725338842314</v>
      </c>
      <c r="H361" s="13">
        <f>'USDC_Final Reserve'!I360/'USDC_Final Reserve'!F360</f>
        <v>2.0113097150776501E-3</v>
      </c>
      <c r="I361">
        <v>25800073745.335411</v>
      </c>
      <c r="J361" s="26">
        <v>25748181806.361698</v>
      </c>
      <c r="K361" s="27"/>
    </row>
    <row r="362" spans="1:11" x14ac:dyDescent="0.3">
      <c r="A362" s="1">
        <v>45193</v>
      </c>
      <c r="B362" s="2">
        <v>3550839903</v>
      </c>
      <c r="C362" s="4">
        <f>C361-C361*$C$1*_xlfn.XLOOKUP('Circle Assets'!A362,'BBG Data'!A:A,'BBG Data'!V:V)</f>
        <v>5184983585.4641981</v>
      </c>
      <c r="D362" s="4">
        <f>D361-D361*$D$1*_xlfn.XLOOKUP(A362,'BBG Data'!A:A,'BBG Data'!F:F)</f>
        <v>18445232504.759014</v>
      </c>
      <c r="E362" s="4">
        <f t="shared" si="15"/>
        <v>27181055993.223213</v>
      </c>
      <c r="F362">
        <f t="shared" si="16"/>
        <v>0.8092427466115768</v>
      </c>
      <c r="G362">
        <f t="shared" si="17"/>
        <v>0.19075725338842314</v>
      </c>
      <c r="H362" s="13">
        <f>'USDC_Final Reserve'!I361/'USDC_Final Reserve'!F361</f>
        <v>2.0113097150775659E-3</v>
      </c>
      <c r="I362">
        <v>25820947682.51004</v>
      </c>
      <c r="J362" s="26">
        <v>25769013759.583698</v>
      </c>
      <c r="K362" s="27"/>
    </row>
    <row r="363" spans="1:11" x14ac:dyDescent="0.3">
      <c r="A363" s="1">
        <v>45194</v>
      </c>
      <c r="B363" s="2">
        <v>3550839903</v>
      </c>
      <c r="C363" s="4">
        <f>C362-C362*$C$1*_xlfn.XLOOKUP('Circle Assets'!A363,'BBG Data'!A:A,'BBG Data'!V:V)</f>
        <v>5194057306.73876</v>
      </c>
      <c r="D363" s="4">
        <f>D362-D362*$D$1*_xlfn.XLOOKUP(A363,'BBG Data'!A:A,'BBG Data'!F:F)</f>
        <v>18444720137.189438</v>
      </c>
      <c r="E363" s="4">
        <f t="shared" si="15"/>
        <v>27189617346.9282</v>
      </c>
      <c r="F363">
        <f t="shared" si="16"/>
        <v>0.80896909138276007</v>
      </c>
      <c r="G363">
        <f t="shared" si="17"/>
        <v>0.19103090861723984</v>
      </c>
      <c r="H363" s="13">
        <f>'USDC_Final Reserve'!I362/'USDC_Final Reserve'!F362</f>
        <v>2.3255522460440175E-3</v>
      </c>
      <c r="I363">
        <v>25832092213.686356</v>
      </c>
      <c r="J363" s="26">
        <v>25772018333.618801</v>
      </c>
      <c r="K363" s="27"/>
    </row>
    <row r="364" spans="1:11" x14ac:dyDescent="0.3">
      <c r="A364" s="1">
        <v>45195</v>
      </c>
      <c r="B364" s="2">
        <v>3550839903</v>
      </c>
      <c r="C364" s="4">
        <f>C363-C363*$C$1*_xlfn.XLOOKUP('Circle Assets'!A364,'BBG Data'!A:A,'BBG Data'!V:V)</f>
        <v>5205743935.6789227</v>
      </c>
      <c r="D364" s="4">
        <f>D363-D363*$D$1*_xlfn.XLOOKUP(A364,'BBG Data'!A:A,'BBG Data'!F:F)</f>
        <v>18444720137.189438</v>
      </c>
      <c r="E364" s="4">
        <f t="shared" si="15"/>
        <v>27201303975.868362</v>
      </c>
      <c r="F364">
        <f t="shared" si="16"/>
        <v>0.80862153004513315</v>
      </c>
      <c r="G364">
        <f t="shared" si="17"/>
        <v>0.19137846995486682</v>
      </c>
      <c r="H364" s="13">
        <f>'USDC_Final Reserve'!I363/'USDC_Final Reserve'!F363</f>
        <v>2.4400804651926347E-3</v>
      </c>
      <c r="I364">
        <v>25734050822.590076</v>
      </c>
      <c r="J364" s="26">
        <v>25671257667.8876</v>
      </c>
      <c r="K364" s="27"/>
    </row>
    <row r="365" spans="1:11" x14ac:dyDescent="0.3">
      <c r="A365" s="1">
        <v>45196</v>
      </c>
      <c r="B365" s="2">
        <v>3550839903</v>
      </c>
      <c r="C365" s="4">
        <f>C364-C364*$C$1*_xlfn.XLOOKUP('Circle Assets'!A365,'BBG Data'!A:A,'BBG Data'!V:V)</f>
        <v>5181016651.9844475</v>
      </c>
      <c r="D365" s="4">
        <f>D364-D364*$D$1*_xlfn.XLOOKUP(A365,'BBG Data'!A:A,'BBG Data'!F:F)</f>
        <v>18444207783.852295</v>
      </c>
      <c r="E365" s="4">
        <f t="shared" si="15"/>
        <v>27176064338.836742</v>
      </c>
      <c r="F365">
        <f t="shared" si="16"/>
        <v>0.80935368023174847</v>
      </c>
      <c r="G365">
        <f t="shared" si="17"/>
        <v>0.19064631976825155</v>
      </c>
      <c r="H365" s="13">
        <f>'USDC_Final Reserve'!I364/'USDC_Final Reserve'!F364</f>
        <v>1.084432592975008E-3</v>
      </c>
      <c r="I365">
        <v>25634327458.060715</v>
      </c>
      <c r="J365" s="26">
        <v>25606528757.866199</v>
      </c>
      <c r="K365" s="27"/>
    </row>
    <row r="366" spans="1:11" x14ac:dyDescent="0.3">
      <c r="A366" s="1">
        <v>45197</v>
      </c>
      <c r="B366" s="2">
        <v>3550839903</v>
      </c>
      <c r="C366" s="4">
        <f>C365-C365*$C$1*_xlfn.XLOOKUP('Circle Assets'!A366,'BBG Data'!A:A,'BBG Data'!V:V)</f>
        <v>5208216989.4073658</v>
      </c>
      <c r="D366" s="4">
        <f>D365-D365*$D$1*_xlfn.XLOOKUP(A366,'BBG Data'!A:A,'BBG Data'!F:F)</f>
        <v>18444720122.957401</v>
      </c>
      <c r="E366" s="4">
        <f t="shared" si="15"/>
        <v>27203777015.364769</v>
      </c>
      <c r="F366">
        <f t="shared" si="16"/>
        <v>0.80854801939944765</v>
      </c>
      <c r="G366">
        <f t="shared" si="17"/>
        <v>0.19145198060055227</v>
      </c>
      <c r="H366" s="13">
        <f>'USDC_Final Reserve'!I365/'USDC_Final Reserve'!F365</f>
        <v>3.0279677231505541E-3</v>
      </c>
      <c r="I366">
        <v>25560201062.149426</v>
      </c>
      <c r="J366" s="26">
        <v>25482805598.335999</v>
      </c>
      <c r="K366" s="27"/>
    </row>
    <row r="367" spans="1:11" x14ac:dyDescent="0.3">
      <c r="A367" s="1">
        <v>45198</v>
      </c>
      <c r="B367" s="2">
        <v>3550839903</v>
      </c>
      <c r="C367" s="4">
        <f>C366-C366*$C$1*_xlfn.XLOOKUP('Circle Assets'!A367,'BBG Data'!A:A,'BBG Data'!V:V)</f>
        <v>5226445748.8702917</v>
      </c>
      <c r="D367" s="4">
        <f>D366-D366*$D$1*_xlfn.XLOOKUP(A367,'BBG Data'!A:A,'BBG Data'!F:F)</f>
        <v>18444720122.957401</v>
      </c>
      <c r="E367" s="4">
        <f t="shared" si="15"/>
        <v>27222005774.827694</v>
      </c>
      <c r="F367">
        <f t="shared" si="16"/>
        <v>0.80800658878328468</v>
      </c>
      <c r="G367">
        <f t="shared" si="17"/>
        <v>0.19199341121671529</v>
      </c>
      <c r="H367" s="13">
        <f>'USDC_Final Reserve'!I366/'USDC_Final Reserve'!F366</f>
        <v>2.679596098248836E-3</v>
      </c>
      <c r="I367">
        <v>25647795737.086582</v>
      </c>
      <c r="J367" s="26">
        <v>25579070003.700802</v>
      </c>
      <c r="K367" s="27"/>
    </row>
    <row r="368" spans="1:11" x14ac:dyDescent="0.3">
      <c r="A368" s="18">
        <v>45199</v>
      </c>
      <c r="B368" s="2">
        <v>2137196444.9999998</v>
      </c>
      <c r="C368" s="2">
        <v>8995831228</v>
      </c>
      <c r="D368" s="2">
        <v>13892000000</v>
      </c>
      <c r="E368" s="4">
        <f t="shared" si="15"/>
        <v>25025027673</v>
      </c>
      <c r="F368">
        <f t="shared" si="16"/>
        <v>0.64052662216610534</v>
      </c>
      <c r="G368">
        <f t="shared" si="17"/>
        <v>0.35947337783389471</v>
      </c>
      <c r="H368" s="13">
        <f>'USDC_Final Reserve'!I367/'USDC_Final Reserve'!F367</f>
        <v>2.0726708748444334E-3</v>
      </c>
      <c r="I368">
        <v>25106650324.295471</v>
      </c>
      <c r="J368" s="26">
        <v>25054612501.4034</v>
      </c>
      <c r="K368" s="27"/>
    </row>
    <row r="369" spans="1:11" x14ac:dyDescent="0.3">
      <c r="A369" s="1">
        <v>45200</v>
      </c>
      <c r="B369" s="2">
        <v>2137196444.9999998</v>
      </c>
      <c r="C369" s="4">
        <f>C368-C368*$C$1*_xlfn.XLOOKUP('Circle Assets'!A369,'BBG Data'!A:A,'BBG Data'!V:V)</f>
        <v>8995831228</v>
      </c>
      <c r="D369" s="4">
        <f>D368-D368*$D$1*_xlfn.XLOOKUP(A369,'BBG Data'!A:A,'BBG Data'!F:F)</f>
        <v>13892000000</v>
      </c>
      <c r="E369" s="4">
        <f t="shared" si="15"/>
        <v>25025027673</v>
      </c>
      <c r="F369">
        <f t="shared" si="16"/>
        <v>0.64052662216610534</v>
      </c>
      <c r="G369">
        <f t="shared" si="17"/>
        <v>0.35947337783389471</v>
      </c>
      <c r="H369" s="13">
        <f>'USDC_Final Reserve'!I368/'USDC_Final Reserve'!F368</f>
        <v>2.0726708748444243E-3</v>
      </c>
      <c r="I369">
        <v>25161478390.818378</v>
      </c>
      <c r="J369" s="26">
        <v>25109326927.389702</v>
      </c>
      <c r="K369" s="27"/>
    </row>
    <row r="370" spans="1:11" x14ac:dyDescent="0.3">
      <c r="A370" s="1">
        <v>45201</v>
      </c>
      <c r="B370" s="2">
        <v>2137196444.9999998</v>
      </c>
      <c r="C370" s="4">
        <f>C369-C369*$C$1*_xlfn.XLOOKUP('Circle Assets'!A370,'BBG Data'!A:A,'BBG Data'!V:V)</f>
        <v>8962096860.8949986</v>
      </c>
      <c r="D370" s="4">
        <f>D369-D369*$D$1*_xlfn.XLOOKUP(A370,'BBG Data'!A:A,'BBG Data'!F:F)</f>
        <v>13891614111.111111</v>
      </c>
      <c r="E370" s="4">
        <f t="shared" si="15"/>
        <v>24990907417.006111</v>
      </c>
      <c r="F370">
        <f t="shared" si="16"/>
        <v>0.64138569635145115</v>
      </c>
      <c r="G370">
        <f t="shared" si="17"/>
        <v>0.35861430364854874</v>
      </c>
      <c r="H370" s="13">
        <f>'USDC_Final Reserve'!I369/'USDC_Final Reserve'!F369</f>
        <v>7.101939001236448E-4</v>
      </c>
      <c r="I370">
        <v>25187233846.537197</v>
      </c>
      <c r="J370" s="26">
        <v>25169346026.698399</v>
      </c>
      <c r="K370" s="27"/>
    </row>
    <row r="371" spans="1:11" x14ac:dyDescent="0.3">
      <c r="A371" s="1">
        <v>45202</v>
      </c>
      <c r="B371" s="2">
        <v>2137196444.9999998</v>
      </c>
      <c r="C371" s="4">
        <f>C370-C370*$C$1*_xlfn.XLOOKUP('Circle Assets'!A371,'BBG Data'!A:A,'BBG Data'!V:V)</f>
        <v>8894881134.4382858</v>
      </c>
      <c r="D371" s="4">
        <f>D370-D370*$D$1*_xlfn.XLOOKUP(A371,'BBG Data'!A:A,'BBG Data'!F:F)</f>
        <v>13891228232.941357</v>
      </c>
      <c r="E371" s="4">
        <f t="shared" si="15"/>
        <v>24923305812.379642</v>
      </c>
      <c r="F371">
        <f t="shared" si="16"/>
        <v>0.64310989876711644</v>
      </c>
      <c r="G371">
        <f t="shared" si="17"/>
        <v>0.35689010123288356</v>
      </c>
      <c r="H371" s="13">
        <f>'USDC_Final Reserve'!I370/'USDC_Final Reserve'!F370</f>
        <v>-6.3409239553843561E-4</v>
      </c>
      <c r="I371">
        <v>25321490222.968117</v>
      </c>
      <c r="J371" s="26">
        <v>25337546387.362202</v>
      </c>
      <c r="K371" s="27"/>
    </row>
    <row r="372" spans="1:11" x14ac:dyDescent="0.3">
      <c r="A372" s="1">
        <v>45203</v>
      </c>
      <c r="B372" s="2">
        <v>2137196444.9999998</v>
      </c>
      <c r="C372" s="4">
        <f>C371-C371*$C$1*_xlfn.XLOOKUP('Circle Assets'!A372,'BBG Data'!A:A,'BBG Data'!V:V)</f>
        <v>8883762533.0202389</v>
      </c>
      <c r="D372" s="4">
        <f>D371-D371*$D$1*_xlfn.XLOOKUP(A372,'BBG Data'!A:A,'BBG Data'!F:F)</f>
        <v>13891614100.392271</v>
      </c>
      <c r="E372" s="4">
        <f t="shared" si="15"/>
        <v>24912573078.41251</v>
      </c>
      <c r="F372">
        <f t="shared" si="16"/>
        <v>0.64340244963623272</v>
      </c>
      <c r="G372">
        <f t="shared" si="17"/>
        <v>0.35659755036376733</v>
      </c>
      <c r="H372" s="13">
        <f>'USDC_Final Reserve'!I371/'USDC_Final Reserve'!F371</f>
        <v>1.6427478593324784E-3</v>
      </c>
      <c r="I372">
        <v>25342929100.111725</v>
      </c>
      <c r="J372" s="26">
        <v>25301297057.583302</v>
      </c>
      <c r="K372" s="27"/>
    </row>
    <row r="373" spans="1:11" x14ac:dyDescent="0.3">
      <c r="A373" s="1">
        <v>45204</v>
      </c>
      <c r="B373" s="2">
        <v>2137196444.9999998</v>
      </c>
      <c r="C373" s="4">
        <f>C372-C372*$C$1*_xlfn.XLOOKUP('Circle Assets'!A373,'BBG Data'!A:A,'BBG Data'!V:V)</f>
        <v>8883762533.0202389</v>
      </c>
      <c r="D373" s="4">
        <f>D372-D372*$D$1*_xlfn.XLOOKUP(A373,'BBG Data'!A:A,'BBG Data'!F:F)</f>
        <v>13891614100.392271</v>
      </c>
      <c r="E373" s="4">
        <f t="shared" si="15"/>
        <v>24912573078.41251</v>
      </c>
      <c r="F373">
        <f t="shared" si="16"/>
        <v>0.64340244963623272</v>
      </c>
      <c r="G373">
        <f t="shared" si="17"/>
        <v>0.35659755036376733</v>
      </c>
      <c r="H373" s="13">
        <f>'USDC_Final Reserve'!I372/'USDC_Final Reserve'!F372</f>
        <v>2.0726708748442972E-3</v>
      </c>
      <c r="I373">
        <v>25275722419.619694</v>
      </c>
      <c r="J373" s="26">
        <v>25223334165.919899</v>
      </c>
      <c r="K373" s="27"/>
    </row>
    <row r="374" spans="1:11" x14ac:dyDescent="0.3">
      <c r="A374" s="1">
        <v>45205</v>
      </c>
      <c r="B374" s="2">
        <v>2137196444.9999998</v>
      </c>
      <c r="C374" s="4">
        <f>C373-C373*$C$1*_xlfn.XLOOKUP('Circle Assets'!A374,'BBG Data'!A:A,'BBG Data'!V:V)</f>
        <v>8861553126.6876888</v>
      </c>
      <c r="D374" s="4">
        <f>D373-D373*$D$1*_xlfn.XLOOKUP(A374,'BBG Data'!A:A,'BBG Data'!F:F)</f>
        <v>13891999978.561726</v>
      </c>
      <c r="E374" s="4">
        <f t="shared" si="15"/>
        <v>24890749550.249413</v>
      </c>
      <c r="F374">
        <f t="shared" si="16"/>
        <v>0.64398207017438369</v>
      </c>
      <c r="G374">
        <f t="shared" si="17"/>
        <v>0.35601792982561642</v>
      </c>
      <c r="H374" s="13">
        <f>'USDC_Final Reserve'!I373/'USDC_Final Reserve'!F373</f>
        <v>1.1977154972281571E-3</v>
      </c>
      <c r="I374">
        <v>25242440779.694904</v>
      </c>
      <c r="J374" s="26">
        <v>25212207517.1852</v>
      </c>
      <c r="K374" s="27"/>
    </row>
    <row r="375" spans="1:11" x14ac:dyDescent="0.3">
      <c r="A375" s="1">
        <v>45206</v>
      </c>
      <c r="B375" s="2">
        <v>2137196444.9999998</v>
      </c>
      <c r="C375" s="4">
        <f>C374-C374*$C$1*_xlfn.XLOOKUP('Circle Assets'!A375,'BBG Data'!A:A,'BBG Data'!V:V)</f>
        <v>8861553126.6876888</v>
      </c>
      <c r="D375" s="4">
        <f>D374-D374*$D$1*_xlfn.XLOOKUP(A375,'BBG Data'!A:A,'BBG Data'!F:F)</f>
        <v>13891999978.561726</v>
      </c>
      <c r="E375" s="4">
        <f t="shared" si="15"/>
        <v>24890749550.249413</v>
      </c>
      <c r="F375">
        <f t="shared" si="16"/>
        <v>0.64398207017438369</v>
      </c>
      <c r="G375">
        <f t="shared" si="17"/>
        <v>0.35601792982561642</v>
      </c>
      <c r="H375" s="13">
        <f>'USDC_Final Reserve'!I374/'USDC_Final Reserve'!F374</f>
        <v>2.0726708748444265E-3</v>
      </c>
      <c r="I375">
        <v>25549460859.285118</v>
      </c>
      <c r="J375" s="26">
        <v>25496505235.8941</v>
      </c>
      <c r="K375" s="27"/>
    </row>
    <row r="376" spans="1:11" x14ac:dyDescent="0.3">
      <c r="A376" s="1">
        <v>45207</v>
      </c>
      <c r="B376" s="2">
        <v>2137196444.9999998</v>
      </c>
      <c r="C376" s="4">
        <f>C375-C375*$C$1*_xlfn.XLOOKUP('Circle Assets'!A376,'BBG Data'!A:A,'BBG Data'!V:V)</f>
        <v>8861553126.6876888</v>
      </c>
      <c r="D376" s="4">
        <f>D375-D375*$D$1*_xlfn.XLOOKUP(A376,'BBG Data'!A:A,'BBG Data'!F:F)</f>
        <v>13891999978.561726</v>
      </c>
      <c r="E376" s="4">
        <f t="shared" si="15"/>
        <v>24890749550.249413</v>
      </c>
      <c r="F376">
        <f t="shared" si="16"/>
        <v>0.64398207017438369</v>
      </c>
      <c r="G376">
        <f t="shared" si="17"/>
        <v>0.35601792982561642</v>
      </c>
      <c r="H376" s="13">
        <f>'USDC_Final Reserve'!I375/'USDC_Final Reserve'!F375</f>
        <v>2.0726708748443484E-3</v>
      </c>
      <c r="I376">
        <v>25591124173.711876</v>
      </c>
      <c r="J376" s="26">
        <v>25538082195.982498</v>
      </c>
      <c r="K376" s="27"/>
    </row>
    <row r="377" spans="1:11" x14ac:dyDescent="0.3">
      <c r="A377" s="1">
        <v>45208</v>
      </c>
      <c r="B377" s="2">
        <v>2137196444.9999998</v>
      </c>
      <c r="C377" s="4">
        <f>C376-C376*$C$1*_xlfn.XLOOKUP('Circle Assets'!A377,'BBG Data'!A:A,'BBG Data'!V:V)</f>
        <v>8861553126.6876888</v>
      </c>
      <c r="D377" s="4">
        <f>D376-D376*$D$1*_xlfn.XLOOKUP(A377,'BBG Data'!A:A,'BBG Data'!F:F)</f>
        <v>13891999978.561726</v>
      </c>
      <c r="E377" s="4">
        <f t="shared" si="15"/>
        <v>24890749550.249413</v>
      </c>
      <c r="F377">
        <f t="shared" si="16"/>
        <v>0.64398207017438369</v>
      </c>
      <c r="G377">
        <f t="shared" si="17"/>
        <v>0.35601792982561642</v>
      </c>
      <c r="H377" s="13">
        <f>'USDC_Final Reserve'!I376/'USDC_Final Reserve'!F376</f>
        <v>2.0726708748443419E-3</v>
      </c>
      <c r="I377">
        <v>25621127424.888542</v>
      </c>
      <c r="J377" s="26">
        <v>25568023260.2943</v>
      </c>
      <c r="K377" s="27"/>
    </row>
    <row r="378" spans="1:11" x14ac:dyDescent="0.3">
      <c r="A378" s="1">
        <v>45209</v>
      </c>
      <c r="B378" s="2">
        <v>2137196444.9999998</v>
      </c>
      <c r="C378" s="4">
        <f>C377-C377*$C$1*_xlfn.XLOOKUP('Circle Assets'!A378,'BBG Data'!A:A,'BBG Data'!V:V)</f>
        <v>8910291668.8844719</v>
      </c>
      <c r="D378" s="4">
        <f>D377-D377*$D$1*_xlfn.XLOOKUP(A378,'BBG Data'!A:A,'BBG Data'!F:F)</f>
        <v>13891999978.561726</v>
      </c>
      <c r="E378" s="4">
        <f t="shared" si="15"/>
        <v>24939488092.446198</v>
      </c>
      <c r="F378">
        <f t="shared" si="16"/>
        <v>0.64272355407394</v>
      </c>
      <c r="G378">
        <f t="shared" si="17"/>
        <v>0.35727644592606</v>
      </c>
      <c r="H378" s="13">
        <f>'USDC_Final Reserve'!I377/'USDC_Final Reserve'!F377</f>
        <v>4.0228922691089124E-3</v>
      </c>
      <c r="I378">
        <v>25611118360.816261</v>
      </c>
      <c r="J378" s="26">
        <v>25508087590.7593</v>
      </c>
      <c r="K378" s="27"/>
    </row>
    <row r="379" spans="1:11" x14ac:dyDescent="0.3">
      <c r="A379" s="1">
        <v>45210</v>
      </c>
      <c r="B379" s="2">
        <v>2137196444.9999998</v>
      </c>
      <c r="C379" s="4">
        <f>C378-C378*$C$1*_xlfn.XLOOKUP('Circle Assets'!A379,'BBG Data'!A:A,'BBG Data'!V:V)</f>
        <v>8883560793.8778172</v>
      </c>
      <c r="D379" s="4">
        <f>D378-D378*$D$1*_xlfn.XLOOKUP(A379,'BBG Data'!A:A,'BBG Data'!F:F)</f>
        <v>13891999978.561726</v>
      </c>
      <c r="E379" s="4">
        <f t="shared" si="15"/>
        <v>24912757217.439545</v>
      </c>
      <c r="F379">
        <f t="shared" si="16"/>
        <v>0.64341318320000696</v>
      </c>
      <c r="G379">
        <f t="shared" si="17"/>
        <v>0.35658681679999293</v>
      </c>
      <c r="H379" s="13">
        <f>'USDC_Final Reserve'!I378/'USDC_Final Reserve'!F378</f>
        <v>1.0019154194066042E-3</v>
      </c>
      <c r="I379">
        <v>25404044160.779072</v>
      </c>
      <c r="J379" s="26">
        <v>25378591457.219101</v>
      </c>
      <c r="K379" s="27"/>
    </row>
    <row r="380" spans="1:11" x14ac:dyDescent="0.3">
      <c r="A380" s="1">
        <v>45211</v>
      </c>
      <c r="B380" s="2">
        <v>2137196444.9999998</v>
      </c>
      <c r="C380" s="4">
        <f>C379-C379*$C$1*_xlfn.XLOOKUP('Circle Assets'!A380,'BBG Data'!A:A,'BBG Data'!V:V)</f>
        <v>8874677233.0839405</v>
      </c>
      <c r="D380" s="4">
        <f>D379-D379*$D$1*_xlfn.XLOOKUP(A380,'BBG Data'!A:A,'BBG Data'!F:F)</f>
        <v>13891999978.561726</v>
      </c>
      <c r="E380" s="4">
        <f t="shared" si="15"/>
        <v>24903873656.645668</v>
      </c>
      <c r="F380">
        <f t="shared" si="16"/>
        <v>0.64364269770073657</v>
      </c>
      <c r="G380">
        <f t="shared" si="17"/>
        <v>0.35635730229926332</v>
      </c>
      <c r="H380" s="13">
        <f>'USDC_Final Reserve'!I379/'USDC_Final Reserve'!F379</f>
        <v>1.7166962092809977E-3</v>
      </c>
      <c r="I380">
        <v>25283697925.199696</v>
      </c>
      <c r="J380" s="26">
        <v>25240293496.814899</v>
      </c>
      <c r="K380" s="27"/>
    </row>
    <row r="381" spans="1:11" x14ac:dyDescent="0.3">
      <c r="A381" s="1">
        <v>45212</v>
      </c>
      <c r="B381" s="2">
        <v>2137196444.9999998</v>
      </c>
      <c r="C381" s="4">
        <f>C380-C380*$C$1*_xlfn.XLOOKUP('Circle Assets'!A381,'BBG Data'!A:A,'BBG Data'!V:V)</f>
        <v>8901301264.7831917</v>
      </c>
      <c r="D381" s="4">
        <f>D380-D380*$D$1*_xlfn.XLOOKUP(A381,'BBG Data'!A:A,'BBG Data'!F:F)</f>
        <v>13891999978.561726</v>
      </c>
      <c r="E381" s="4">
        <f t="shared" si="15"/>
        <v>24930497688.344917</v>
      </c>
      <c r="F381">
        <f t="shared" si="16"/>
        <v>0.64295533221767265</v>
      </c>
      <c r="G381">
        <f t="shared" si="17"/>
        <v>0.35704466778232735</v>
      </c>
      <c r="H381" s="13">
        <f>'USDC_Final Reserve'!I380/'USDC_Final Reserve'!F380</f>
        <v>3.1383876197049738E-3</v>
      </c>
      <c r="I381">
        <v>25174853906.720032</v>
      </c>
      <c r="J381" s="26">
        <v>25095845456.8913</v>
      </c>
      <c r="K381" s="27"/>
    </row>
    <row r="382" spans="1:11" x14ac:dyDescent="0.3">
      <c r="A382" s="1">
        <v>45213</v>
      </c>
      <c r="B382" s="2">
        <v>2137196444.9999998</v>
      </c>
      <c r="C382" s="4">
        <f>C381-C381*$C$1*_xlfn.XLOOKUP('Circle Assets'!A382,'BBG Data'!A:A,'BBG Data'!V:V)</f>
        <v>8901301264.7831917</v>
      </c>
      <c r="D382" s="4">
        <f>D381-D381*$D$1*_xlfn.XLOOKUP(A382,'BBG Data'!A:A,'BBG Data'!F:F)</f>
        <v>13891999978.561726</v>
      </c>
      <c r="E382" s="4">
        <f t="shared" si="15"/>
        <v>24930497688.344917</v>
      </c>
      <c r="F382">
        <f t="shared" si="16"/>
        <v>0.64295533221767265</v>
      </c>
      <c r="G382">
        <f t="shared" si="17"/>
        <v>0.35704466778232735</v>
      </c>
      <c r="H382" s="13">
        <f>'USDC_Final Reserve'!I381/'USDC_Final Reserve'!F381</f>
        <v>2.0726708748443883E-3</v>
      </c>
      <c r="I382">
        <v>25146125799.556412</v>
      </c>
      <c r="J382" s="26">
        <v>25094006156.996498</v>
      </c>
      <c r="K382" s="27"/>
    </row>
    <row r="383" spans="1:11" x14ac:dyDescent="0.3">
      <c r="A383" s="1">
        <v>45214</v>
      </c>
      <c r="B383" s="2">
        <v>2137196444.9999998</v>
      </c>
      <c r="C383" s="4">
        <f>C382-C382*$C$1*_xlfn.XLOOKUP('Circle Assets'!A383,'BBG Data'!A:A,'BBG Data'!V:V)</f>
        <v>8901301264.7831917</v>
      </c>
      <c r="D383" s="4">
        <f>D382-D382*$D$1*_xlfn.XLOOKUP(A383,'BBG Data'!A:A,'BBG Data'!F:F)</f>
        <v>13891999978.561726</v>
      </c>
      <c r="E383" s="4">
        <f t="shared" si="15"/>
        <v>24930497688.344917</v>
      </c>
      <c r="F383">
        <f t="shared" si="16"/>
        <v>0.64295533221767265</v>
      </c>
      <c r="G383">
        <f t="shared" si="17"/>
        <v>0.35704466778232735</v>
      </c>
      <c r="H383" s="13">
        <f>'USDC_Final Reserve'!I382/'USDC_Final Reserve'!F382</f>
        <v>2.0726708748443337E-3</v>
      </c>
      <c r="I383">
        <v>25186734598.216557</v>
      </c>
      <c r="J383" s="26">
        <v>25134530786.982399</v>
      </c>
      <c r="K383" s="27"/>
    </row>
    <row r="384" spans="1:11" x14ac:dyDescent="0.3">
      <c r="A384" s="1">
        <v>45215</v>
      </c>
      <c r="B384" s="2">
        <v>2137196444.9999998</v>
      </c>
      <c r="C384" s="4">
        <f>C383-C383*$C$1*_xlfn.XLOOKUP('Circle Assets'!A384,'BBG Data'!A:A,'BBG Data'!V:V)</f>
        <v>8901301264.7831917</v>
      </c>
      <c r="D384" s="4">
        <f>D383-D383*$D$1*_xlfn.XLOOKUP(A384,'BBG Data'!A:A,'BBG Data'!F:F)</f>
        <v>13891999978.561726</v>
      </c>
      <c r="E384" s="4">
        <f t="shared" si="15"/>
        <v>24930497688.344917</v>
      </c>
      <c r="F384">
        <f t="shared" si="16"/>
        <v>0.64295533221767265</v>
      </c>
      <c r="G384">
        <f t="shared" si="17"/>
        <v>0.35704466778232735</v>
      </c>
      <c r="H384" s="13">
        <f>'USDC_Final Reserve'!I383/'USDC_Final Reserve'!F383</f>
        <v>2.0726708748443536E-3</v>
      </c>
      <c r="I384">
        <v>25222508839.751858</v>
      </c>
      <c r="J384" s="26">
        <v>25170230880.2892</v>
      </c>
      <c r="K384" s="27"/>
    </row>
    <row r="385" spans="1:11" x14ac:dyDescent="0.3">
      <c r="A385" s="1">
        <v>45216</v>
      </c>
      <c r="B385" s="2">
        <v>2137196444.9999998</v>
      </c>
      <c r="C385" s="4">
        <f>C384-C384*$C$1*_xlfn.XLOOKUP('Circle Assets'!A385,'BBG Data'!A:A,'BBG Data'!V:V)</f>
        <v>8876822686.3050404</v>
      </c>
      <c r="D385" s="4">
        <f>D384-D384*$D$1*_xlfn.XLOOKUP(A385,'BBG Data'!A:A,'BBG Data'!F:F)</f>
        <v>13891999978.561726</v>
      </c>
      <c r="E385" s="4">
        <f t="shared" si="15"/>
        <v>24906019109.866768</v>
      </c>
      <c r="F385">
        <f t="shared" si="16"/>
        <v>0.64358725305930564</v>
      </c>
      <c r="G385">
        <f t="shared" si="17"/>
        <v>0.3564127469406943</v>
      </c>
      <c r="H385" s="13">
        <f>'USDC_Final Reserve'!I384/'USDC_Final Reserve'!F384</f>
        <v>1.0918701160509538E-3</v>
      </c>
      <c r="I385">
        <v>25278910285.876282</v>
      </c>
      <c r="J385" s="26">
        <v>25251308999.1688</v>
      </c>
      <c r="K385" s="27"/>
    </row>
    <row r="386" spans="1:11" x14ac:dyDescent="0.3">
      <c r="A386" s="1">
        <v>45217</v>
      </c>
      <c r="B386" s="2">
        <v>2137196444.9999998</v>
      </c>
      <c r="C386" s="4">
        <f>C385-C385*$C$1*_xlfn.XLOOKUP('Circle Assets'!A386,'BBG Data'!A:A,'BBG Data'!V:V)</f>
        <v>8896795537.349226</v>
      </c>
      <c r="D386" s="4">
        <f>D385-D385*$D$1*_xlfn.XLOOKUP(A386,'BBG Data'!A:A,'BBG Data'!F:F)</f>
        <v>13892385867.45002</v>
      </c>
      <c r="E386" s="4">
        <f t="shared" si="15"/>
        <v>24926377849.799248</v>
      </c>
      <c r="F386">
        <f t="shared" si="16"/>
        <v>0.6430770811965012</v>
      </c>
      <c r="G386">
        <f t="shared" si="17"/>
        <v>0.35692291880349875</v>
      </c>
      <c r="H386" s="13">
        <f>'USDC_Final Reserve'!I385/'USDC_Final Reserve'!F385</f>
        <v>2.8877328580812884E-3</v>
      </c>
      <c r="I386">
        <v>25370769589.688953</v>
      </c>
      <c r="J386" s="26">
        <v>25297505584.709999</v>
      </c>
      <c r="K386" s="27"/>
    </row>
    <row r="387" spans="1:11" x14ac:dyDescent="0.3">
      <c r="A387" s="1">
        <v>45218</v>
      </c>
      <c r="B387" s="2">
        <v>2137196444.9999998</v>
      </c>
      <c r="C387" s="4">
        <f>C386-C386*$C$1*_xlfn.XLOOKUP('Circle Assets'!A387,'BBG Data'!A:A,'BBG Data'!V:V)</f>
        <v>8939055316.1516342</v>
      </c>
      <c r="D387" s="4">
        <f>D386-D386*$D$1*_xlfn.XLOOKUP(A387,'BBG Data'!A:A,'BBG Data'!F:F)</f>
        <v>13892385867.45002</v>
      </c>
      <c r="E387" s="4">
        <f t="shared" si="15"/>
        <v>24968637628.601654</v>
      </c>
      <c r="F387">
        <f t="shared" si="16"/>
        <v>0.6419886639745247</v>
      </c>
      <c r="G387">
        <f t="shared" si="17"/>
        <v>0.3580113360254753</v>
      </c>
      <c r="H387" s="13">
        <f>'USDC_Final Reserve'!I386/'USDC_Final Reserve'!F386</f>
        <v>3.7616772522446953E-3</v>
      </c>
      <c r="I387">
        <v>25460740196.786564</v>
      </c>
      <c r="J387" s="26">
        <v>25364965109.563</v>
      </c>
      <c r="K387" s="27"/>
    </row>
    <row r="388" spans="1:11" x14ac:dyDescent="0.3">
      <c r="A388" s="1">
        <v>45219</v>
      </c>
      <c r="B388" s="2">
        <v>2137196444.9999998</v>
      </c>
      <c r="C388" s="4">
        <f>C387-C387*$C$1*_xlfn.XLOOKUP('Circle Assets'!A388,'BBG Data'!A:A,'BBG Data'!V:V)</f>
        <v>8974811537.4162407</v>
      </c>
      <c r="D388" s="4">
        <f>D387-D387*$D$1*_xlfn.XLOOKUP(A388,'BBG Data'!A:A,'BBG Data'!F:F)</f>
        <v>13892385867.45002</v>
      </c>
      <c r="E388" s="4">
        <f t="shared" ref="E388:E451" si="18">D388+C388+B388</f>
        <v>25004393849.866261</v>
      </c>
      <c r="F388">
        <f t="shared" ref="F388:F451" si="19">(B388+D388)/E388</f>
        <v>0.64107062177537077</v>
      </c>
      <c r="G388">
        <f t="shared" ref="G388:G451" si="20">C388/E388</f>
        <v>0.35892937822462928</v>
      </c>
      <c r="H388" s="13">
        <f>'USDC_Final Reserve'!I387/'USDC_Final Reserve'!F387</f>
        <v>3.4997044834350101E-3</v>
      </c>
      <c r="I388">
        <v>25587918042.733521</v>
      </c>
      <c r="J388" s="26">
        <v>25498367891.237598</v>
      </c>
      <c r="K388" s="27"/>
    </row>
    <row r="389" spans="1:11" x14ac:dyDescent="0.3">
      <c r="A389" s="1">
        <v>45220</v>
      </c>
      <c r="B389" s="2">
        <v>2137196444.9999998</v>
      </c>
      <c r="C389" s="4">
        <f>C388-C388*$C$1*_xlfn.XLOOKUP('Circle Assets'!A389,'BBG Data'!A:A,'BBG Data'!V:V)</f>
        <v>8974811537.4162407</v>
      </c>
      <c r="D389" s="4">
        <f>D388-D388*$D$1*_xlfn.XLOOKUP(A389,'BBG Data'!A:A,'BBG Data'!F:F)</f>
        <v>13892385867.45002</v>
      </c>
      <c r="E389" s="4">
        <f t="shared" si="18"/>
        <v>25004393849.866261</v>
      </c>
      <c r="F389">
        <f t="shared" si="19"/>
        <v>0.64107062177537077</v>
      </c>
      <c r="G389">
        <f t="shared" si="20"/>
        <v>0.35892937822462928</v>
      </c>
      <c r="H389" s="13">
        <f>'USDC_Final Reserve'!I388/'USDC_Final Reserve'!F388</f>
        <v>2.0726708748443068E-3</v>
      </c>
      <c r="I389">
        <v>25588547417.07745</v>
      </c>
      <c r="J389" s="26">
        <v>25535510780.116501</v>
      </c>
      <c r="K389" s="27"/>
    </row>
    <row r="390" spans="1:11" x14ac:dyDescent="0.3">
      <c r="A390" s="1">
        <v>45221</v>
      </c>
      <c r="B390" s="2">
        <v>2137196444.9999998</v>
      </c>
      <c r="C390" s="4">
        <f>C389-C389*$C$1*_xlfn.XLOOKUP('Circle Assets'!A390,'BBG Data'!A:A,'BBG Data'!V:V)</f>
        <v>8974811537.4162407</v>
      </c>
      <c r="D390" s="4">
        <f>D389-D389*$D$1*_xlfn.XLOOKUP(A390,'BBG Data'!A:A,'BBG Data'!F:F)</f>
        <v>13892385867.45002</v>
      </c>
      <c r="E390" s="4">
        <f t="shared" si="18"/>
        <v>25004393849.866261</v>
      </c>
      <c r="F390">
        <f t="shared" si="19"/>
        <v>0.64107062177537077</v>
      </c>
      <c r="G390">
        <f t="shared" si="20"/>
        <v>0.35892937822462928</v>
      </c>
      <c r="H390" s="13">
        <f>'USDC_Final Reserve'!I389/'USDC_Final Reserve'!F389</f>
        <v>2.0726708748443163E-3</v>
      </c>
      <c r="I390">
        <v>25644271749.810925</v>
      </c>
      <c r="J390" s="26">
        <v>25591119614.648499</v>
      </c>
      <c r="K390" s="27"/>
    </row>
    <row r="391" spans="1:11" x14ac:dyDescent="0.3">
      <c r="A391" s="1">
        <v>45222</v>
      </c>
      <c r="B391" s="2">
        <v>2137196444.9999998</v>
      </c>
      <c r="C391" s="4">
        <f>C390-C390*$C$1*_xlfn.XLOOKUP('Circle Assets'!A391,'BBG Data'!A:A,'BBG Data'!V:V)</f>
        <v>8974811537.4162407</v>
      </c>
      <c r="D391" s="4">
        <f>D390-D390*$D$1*_xlfn.XLOOKUP(A391,'BBG Data'!A:A,'BBG Data'!F:F)</f>
        <v>13892385867.45002</v>
      </c>
      <c r="E391" s="4">
        <f t="shared" si="18"/>
        <v>25004393849.866261</v>
      </c>
      <c r="F391">
        <f t="shared" si="19"/>
        <v>0.64107062177537077</v>
      </c>
      <c r="G391">
        <f t="shared" si="20"/>
        <v>0.35892937822462928</v>
      </c>
      <c r="H391" s="13">
        <f>'USDC_Final Reserve'!I390/'USDC_Final Reserve'!F390</f>
        <v>2.0726708748444052E-3</v>
      </c>
      <c r="I391">
        <v>25613822483.506901</v>
      </c>
      <c r="J391" s="26">
        <v>25560733459.651901</v>
      </c>
      <c r="K391" s="27"/>
    </row>
    <row r="392" spans="1:11" x14ac:dyDescent="0.3">
      <c r="A392" s="1">
        <v>45223</v>
      </c>
      <c r="B392" s="2">
        <v>2137196444.9999998</v>
      </c>
      <c r="C392" s="4">
        <f>C391-C391*$C$1*_xlfn.XLOOKUP('Circle Assets'!A392,'BBG Data'!A:A,'BBG Data'!V:V)</f>
        <v>9028660406.6407375</v>
      </c>
      <c r="D392" s="4">
        <f>D391-D391*$D$1*_xlfn.XLOOKUP(A392,'BBG Data'!A:A,'BBG Data'!F:F)</f>
        <v>13892385867.45002</v>
      </c>
      <c r="E392" s="4">
        <f t="shared" si="18"/>
        <v>25058242719.090759</v>
      </c>
      <c r="F392">
        <f t="shared" si="19"/>
        <v>0.63969299412355818</v>
      </c>
      <c r="G392">
        <f t="shared" si="20"/>
        <v>0.36030700587644171</v>
      </c>
      <c r="H392" s="13">
        <f>'USDC_Final Reserve'!I391/'USDC_Final Reserve'!F391</f>
        <v>4.2171651573853428E-3</v>
      </c>
      <c r="I392">
        <v>25588878527.574753</v>
      </c>
      <c r="J392" s="26">
        <v>25480966000.631699</v>
      </c>
      <c r="K392" s="27"/>
    </row>
    <row r="393" spans="1:11" x14ac:dyDescent="0.3">
      <c r="A393" s="1">
        <v>45224</v>
      </c>
      <c r="B393" s="2">
        <v>2137196444.9999998</v>
      </c>
      <c r="C393" s="4">
        <f>C392-C392*$C$1*_xlfn.XLOOKUP('Circle Assets'!A393,'BBG Data'!A:A,'BBG Data'!V:V)</f>
        <v>8951916793.1842918</v>
      </c>
      <c r="D393" s="4">
        <f>D392-D392*$D$1*_xlfn.XLOOKUP(A393,'BBG Data'!A:A,'BBG Data'!F:F)</f>
        <v>13892385867.45002</v>
      </c>
      <c r="E393" s="4">
        <f t="shared" si="18"/>
        <v>24981499105.634312</v>
      </c>
      <c r="F393">
        <f t="shared" si="19"/>
        <v>0.64165814247851594</v>
      </c>
      <c r="G393">
        <f t="shared" si="20"/>
        <v>0.35834185752148406</v>
      </c>
      <c r="H393" s="13">
        <f>'USDC_Final Reserve'!I392/'USDC_Final Reserve'!F392</f>
        <v>-9.9297978447633064E-4</v>
      </c>
      <c r="I393">
        <v>25071288012.271431</v>
      </c>
      <c r="J393" s="26">
        <v>25096183294.4384</v>
      </c>
      <c r="K393" s="27"/>
    </row>
    <row r="394" spans="1:11" x14ac:dyDescent="0.3">
      <c r="A394" s="1">
        <v>45225</v>
      </c>
      <c r="B394" s="2">
        <v>2137196444.9999998</v>
      </c>
      <c r="C394" s="4">
        <f>C393-C393*$C$1*_xlfn.XLOOKUP('Circle Assets'!A394,'BBG Data'!A:A,'BBG Data'!V:V)</f>
        <v>8981010522.7621403</v>
      </c>
      <c r="D394" s="4">
        <f>D393-D393*$D$1*_xlfn.XLOOKUP(A394,'BBG Data'!A:A,'BBG Data'!F:F)</f>
        <v>13891999967.84259</v>
      </c>
      <c r="E394" s="4">
        <f t="shared" si="18"/>
        <v>25010206935.604729</v>
      </c>
      <c r="F394">
        <f t="shared" si="19"/>
        <v>0.64090618898571761</v>
      </c>
      <c r="G394">
        <f t="shared" si="20"/>
        <v>0.35909381101428245</v>
      </c>
      <c r="H394" s="13">
        <f>'USDC_Final Reserve'!I393/'USDC_Final Reserve'!F393</f>
        <v>3.2181363306527633E-3</v>
      </c>
      <c r="I394">
        <v>25249091277.559982</v>
      </c>
      <c r="J394" s="26">
        <v>25167836259.603699</v>
      </c>
      <c r="K394" s="27"/>
    </row>
    <row r="395" spans="1:11" x14ac:dyDescent="0.3">
      <c r="A395" s="1">
        <v>45226</v>
      </c>
      <c r="B395" s="2">
        <v>2137196444.9999998</v>
      </c>
      <c r="C395" s="4">
        <f>C394-C394*$C$1*_xlfn.XLOOKUP('Circle Assets'!A395,'BBG Data'!A:A,'BBG Data'!V:V)</f>
        <v>8985501028.0235214</v>
      </c>
      <c r="D395" s="4">
        <f>D394-D394*$D$1*_xlfn.XLOOKUP(A395,'BBG Data'!A:A,'BBG Data'!F:F)</f>
        <v>13891999967.84259</v>
      </c>
      <c r="E395" s="4">
        <f t="shared" si="18"/>
        <v>25014697440.866112</v>
      </c>
      <c r="F395">
        <f t="shared" si="19"/>
        <v>0.64079113692000722</v>
      </c>
      <c r="G395">
        <f t="shared" si="20"/>
        <v>0.35920886307999278</v>
      </c>
      <c r="H395" s="13">
        <f>'USDC_Final Reserve'!I394/'USDC_Final Reserve'!F394</f>
        <v>2.2518134742105737E-3</v>
      </c>
      <c r="I395">
        <v>25141384206.861515</v>
      </c>
      <c r="J395" s="26">
        <v>25084770499.144199</v>
      </c>
      <c r="K395" s="27"/>
    </row>
    <row r="396" spans="1:11" x14ac:dyDescent="0.3">
      <c r="A396" s="1">
        <v>45227</v>
      </c>
      <c r="B396" s="2">
        <v>2137196444.9999998</v>
      </c>
      <c r="C396" s="4">
        <f>C395-C395*$C$1*_xlfn.XLOOKUP('Circle Assets'!A396,'BBG Data'!A:A,'BBG Data'!V:V)</f>
        <v>8985501028.0235214</v>
      </c>
      <c r="D396" s="4">
        <f>D395-D395*$D$1*_xlfn.XLOOKUP(A396,'BBG Data'!A:A,'BBG Data'!F:F)</f>
        <v>13891999967.84259</v>
      </c>
      <c r="E396" s="4">
        <f t="shared" si="18"/>
        <v>25014697440.866112</v>
      </c>
      <c r="F396">
        <f t="shared" si="19"/>
        <v>0.64079113692000722</v>
      </c>
      <c r="G396">
        <f t="shared" si="20"/>
        <v>0.35920886307999278</v>
      </c>
      <c r="H396" s="13">
        <f>'USDC_Final Reserve'!I395/'USDC_Final Reserve'!F395</f>
        <v>2.0726708748443818E-3</v>
      </c>
      <c r="I396">
        <v>25034875601.00235</v>
      </c>
      <c r="J396" s="26">
        <v>24982986543.4888</v>
      </c>
      <c r="K396" s="27"/>
    </row>
    <row r="397" spans="1:11" x14ac:dyDescent="0.3">
      <c r="A397" s="1">
        <v>45228</v>
      </c>
      <c r="B397" s="2">
        <v>2137196444.9999998</v>
      </c>
      <c r="C397" s="4">
        <f>C396-C396*$C$1*_xlfn.XLOOKUP('Circle Assets'!A397,'BBG Data'!A:A,'BBG Data'!V:V)</f>
        <v>8985501028.0235214</v>
      </c>
      <c r="D397" s="4">
        <f>D396-D396*$D$1*_xlfn.XLOOKUP(A397,'BBG Data'!A:A,'BBG Data'!F:F)</f>
        <v>13891999967.84259</v>
      </c>
      <c r="E397" s="4">
        <f t="shared" si="18"/>
        <v>25014697440.866112</v>
      </c>
      <c r="F397">
        <f t="shared" si="19"/>
        <v>0.64079113692000722</v>
      </c>
      <c r="G397">
        <f t="shared" si="20"/>
        <v>0.35920886307999278</v>
      </c>
      <c r="H397" s="13">
        <f>'USDC_Final Reserve'!I396/'USDC_Final Reserve'!F396</f>
        <v>2.0726708748443046E-3</v>
      </c>
      <c r="I397">
        <v>25041628076.666992</v>
      </c>
      <c r="J397" s="26">
        <v>24989725023.493801</v>
      </c>
      <c r="K397" s="27"/>
    </row>
    <row r="398" spans="1:11" x14ac:dyDescent="0.3">
      <c r="A398" s="1">
        <v>45229</v>
      </c>
      <c r="B398" s="2">
        <v>2137196444.9999998</v>
      </c>
      <c r="C398" s="4">
        <f>C397-C397*$C$1*_xlfn.XLOOKUP('Circle Assets'!A398,'BBG Data'!A:A,'BBG Data'!V:V)</f>
        <v>8978761902.2525043</v>
      </c>
      <c r="D398" s="4">
        <f>D397-D397*$D$1*_xlfn.XLOOKUP(A398,'BBG Data'!A:A,'BBG Data'!F:F)</f>
        <v>13891999967.84259</v>
      </c>
      <c r="E398" s="4">
        <f t="shared" si="18"/>
        <v>25007958315.095093</v>
      </c>
      <c r="F398">
        <f t="shared" si="19"/>
        <v>0.64096381683294723</v>
      </c>
      <c r="G398">
        <f t="shared" si="20"/>
        <v>0.35903618316705288</v>
      </c>
      <c r="H398" s="13">
        <f>'USDC_Final Reserve'!I397/'USDC_Final Reserve'!F397</f>
        <v>1.8037501698202503E-3</v>
      </c>
      <c r="I398">
        <v>25135557035.300751</v>
      </c>
      <c r="J398" s="26">
        <v>25090218770.0298</v>
      </c>
      <c r="K398" s="27"/>
    </row>
    <row r="399" spans="1:11" x14ac:dyDescent="0.3">
      <c r="A399" s="1">
        <v>45230</v>
      </c>
      <c r="B399" s="2">
        <v>2137196444.9999998</v>
      </c>
      <c r="C399" s="4">
        <f>C398-C398*$C$1*_xlfn.XLOOKUP('Circle Assets'!A399,'BBG Data'!A:A,'BBG Data'!V:V)</f>
        <v>8954070307.0213089</v>
      </c>
      <c r="D399" s="4">
        <f>D398-D398*$D$1*_xlfn.XLOOKUP(A399,'BBG Data'!A:A,'BBG Data'!F:F)</f>
        <v>13890456412.290607</v>
      </c>
      <c r="E399" s="4">
        <f t="shared" si="18"/>
        <v>24981723164.311916</v>
      </c>
      <c r="F399">
        <f t="shared" si="19"/>
        <v>0.64157515283762312</v>
      </c>
      <c r="G399">
        <f t="shared" si="20"/>
        <v>0.35842484716237688</v>
      </c>
      <c r="H399" s="13">
        <f>'USDC_Final Reserve'!I398/'USDC_Final Reserve'!F398</f>
        <v>1.0246737539870822E-3</v>
      </c>
      <c r="I399">
        <v>24958700985.679436</v>
      </c>
      <c r="J399" s="26">
        <v>24933126459.845798</v>
      </c>
      <c r="K399" s="27"/>
    </row>
    <row r="400" spans="1:11" x14ac:dyDescent="0.3">
      <c r="A400" s="1">
        <v>45231</v>
      </c>
      <c r="B400" s="2">
        <v>2137196444.9999998</v>
      </c>
      <c r="C400" s="4">
        <f>C399-C399*$C$1*_xlfn.XLOOKUP('Circle Assets'!A400,'BBG Data'!A:A,'BBG Data'!V:V)</f>
        <v>8974216965.2121067</v>
      </c>
      <c r="D400" s="4">
        <f>D399-D399*$D$1*_xlfn.XLOOKUP(A400,'BBG Data'!A:A,'BBG Data'!F:F)</f>
        <v>13891613950.324965</v>
      </c>
      <c r="E400" s="4">
        <f t="shared" si="18"/>
        <v>25003027360.537071</v>
      </c>
      <c r="F400">
        <f t="shared" si="19"/>
        <v>0.64107478523275363</v>
      </c>
      <c r="G400">
        <f t="shared" si="20"/>
        <v>0.35892521476724643</v>
      </c>
      <c r="H400" s="13">
        <f>'USDC_Final Reserve'!I399/'USDC_Final Reserve'!F399</f>
        <v>2.9229694939501222E-3</v>
      </c>
      <c r="I400">
        <v>24814439944.112698</v>
      </c>
      <c r="J400" s="26">
        <v>24741908093.146599</v>
      </c>
      <c r="K400" s="27"/>
    </row>
    <row r="401" spans="1:11" x14ac:dyDescent="0.3">
      <c r="A401" s="1">
        <v>45232</v>
      </c>
      <c r="B401" s="2">
        <v>2137196444.9999998</v>
      </c>
      <c r="C401" s="4">
        <f>C400-C400*$C$1*_xlfn.XLOOKUP('Circle Assets'!A401,'BBG Data'!A:A,'BBG Data'!V:V)</f>
        <v>9039280038.2098942</v>
      </c>
      <c r="D401" s="4">
        <f>D400-D400*$D$1*_xlfn.XLOOKUP(A401,'BBG Data'!A:A,'BBG Data'!F:F)</f>
        <v>13891228072.159678</v>
      </c>
      <c r="E401" s="4">
        <f t="shared" si="18"/>
        <v>25067704555.369572</v>
      </c>
      <c r="F401">
        <f t="shared" si="19"/>
        <v>0.63940535447735458</v>
      </c>
      <c r="G401">
        <f t="shared" si="20"/>
        <v>0.36059464552264542</v>
      </c>
      <c r="H401" s="13">
        <f>'USDC_Final Reserve'!I400/'USDC_Final Reserve'!F400</f>
        <v>4.647423587121619E-3</v>
      </c>
      <c r="I401">
        <v>24874401376.08374</v>
      </c>
      <c r="J401" s="26">
        <v>24758799496.412998</v>
      </c>
      <c r="K401" s="27"/>
    </row>
    <row r="402" spans="1:11" x14ac:dyDescent="0.3">
      <c r="A402" s="1">
        <v>45233</v>
      </c>
      <c r="B402" s="2">
        <v>2137196444.9999998</v>
      </c>
      <c r="C402" s="4">
        <f>C401-C401*$C$1*_xlfn.XLOOKUP('Circle Assets'!A402,'BBG Data'!A:A,'BBG Data'!V:V)</f>
        <v>9086736258.4104958</v>
      </c>
      <c r="D402" s="4">
        <f>D401-D401*$D$1*_xlfn.XLOOKUP(A402,'BBG Data'!A:A,'BBG Data'!F:F)</f>
        <v>13891613939.606127</v>
      </c>
      <c r="E402" s="4">
        <f t="shared" si="18"/>
        <v>25115546643.016624</v>
      </c>
      <c r="F402">
        <f t="shared" si="19"/>
        <v>0.63820272807253176</v>
      </c>
      <c r="G402">
        <f t="shared" si="20"/>
        <v>0.36179727192746813</v>
      </c>
      <c r="H402" s="13">
        <f>'USDC_Final Reserve'!I401/'USDC_Final Reserve'!F401</f>
        <v>3.9736020958126865E-3</v>
      </c>
      <c r="I402">
        <v>24600411189.036812</v>
      </c>
      <c r="J402" s="26">
        <v>24502658943.578201</v>
      </c>
      <c r="K402" s="27"/>
    </row>
    <row r="403" spans="1:11" x14ac:dyDescent="0.3">
      <c r="A403" s="1">
        <v>45234</v>
      </c>
      <c r="B403" s="2">
        <v>2137196444.9999998</v>
      </c>
      <c r="C403" s="4">
        <f>C402-C402*$C$1*_xlfn.XLOOKUP('Circle Assets'!A403,'BBG Data'!A:A,'BBG Data'!V:V)</f>
        <v>9086736258.4104958</v>
      </c>
      <c r="D403" s="4">
        <f>D402-D402*$D$1*_xlfn.XLOOKUP(A403,'BBG Data'!A:A,'BBG Data'!F:F)</f>
        <v>13891613939.606127</v>
      </c>
      <c r="E403" s="4">
        <f t="shared" si="18"/>
        <v>25115546643.016624</v>
      </c>
      <c r="F403">
        <f t="shared" si="19"/>
        <v>0.63820272807253176</v>
      </c>
      <c r="G403">
        <f t="shared" si="20"/>
        <v>0.36179727192746813</v>
      </c>
      <c r="H403" s="13">
        <f>'USDC_Final Reserve'!I402/'USDC_Final Reserve'!F402</f>
        <v>2.0726708748443714E-3</v>
      </c>
      <c r="I403">
        <v>24577306996.136803</v>
      </c>
      <c r="J403" s="26">
        <v>24526366327.743801</v>
      </c>
      <c r="K403" s="27"/>
    </row>
    <row r="404" spans="1:11" x14ac:dyDescent="0.3">
      <c r="A404" s="1">
        <v>45235</v>
      </c>
      <c r="B404" s="2">
        <v>2137196444.9999998</v>
      </c>
      <c r="C404" s="4">
        <f>C403-C403*$C$1*_xlfn.XLOOKUP('Circle Assets'!A404,'BBG Data'!A:A,'BBG Data'!V:V)</f>
        <v>9086736258.4104958</v>
      </c>
      <c r="D404" s="4">
        <f>D403-D403*$D$1*_xlfn.XLOOKUP(A404,'BBG Data'!A:A,'BBG Data'!F:F)</f>
        <v>13891613939.606127</v>
      </c>
      <c r="E404" s="4">
        <f t="shared" si="18"/>
        <v>25115546643.016624</v>
      </c>
      <c r="F404">
        <f t="shared" si="19"/>
        <v>0.63820272807253176</v>
      </c>
      <c r="G404">
        <f t="shared" si="20"/>
        <v>0.36179727192746813</v>
      </c>
      <c r="H404" s="13">
        <f>'USDC_Final Reserve'!I403/'USDC_Final Reserve'!F403</f>
        <v>2.0726708748444161E-3</v>
      </c>
      <c r="I404">
        <v>24635516130.074665</v>
      </c>
      <c r="J404" s="26">
        <v>24584454813.305099</v>
      </c>
      <c r="K404" s="27"/>
    </row>
    <row r="405" spans="1:11" x14ac:dyDescent="0.3">
      <c r="A405" s="1">
        <v>45236</v>
      </c>
      <c r="B405" s="2">
        <v>2137196444.9999998</v>
      </c>
      <c r="C405" s="4">
        <f>C404-C404*$C$1*_xlfn.XLOOKUP('Circle Assets'!A405,'BBG Data'!A:A,'BBG Data'!V:V)</f>
        <v>9059476049.6352654</v>
      </c>
      <c r="D405" s="4">
        <f>D404-D404*$D$1*_xlfn.XLOOKUP(A405,'BBG Data'!A:A,'BBG Data'!F:F)</f>
        <v>13891613939.606127</v>
      </c>
      <c r="E405" s="4">
        <f t="shared" si="18"/>
        <v>25088286434.241394</v>
      </c>
      <c r="F405">
        <f t="shared" si="19"/>
        <v>0.63889618075826138</v>
      </c>
      <c r="G405">
        <f t="shared" si="20"/>
        <v>0.36110381924173851</v>
      </c>
      <c r="H405" s="13">
        <f>'USDC_Final Reserve'!I404/'USDC_Final Reserve'!F404</f>
        <v>9.8835180802564287E-4</v>
      </c>
      <c r="I405">
        <v>24624505758.499451</v>
      </c>
      <c r="J405" s="26">
        <v>24600168083.7113</v>
      </c>
      <c r="K405" s="27"/>
    </row>
    <row r="406" spans="1:11" x14ac:dyDescent="0.3">
      <c r="A406" s="1">
        <v>45237</v>
      </c>
      <c r="B406" s="2">
        <v>2137196444.9999998</v>
      </c>
      <c r="C406" s="4">
        <f>C405-C405*$C$1*_xlfn.XLOOKUP('Circle Assets'!A406,'BBG Data'!A:A,'BBG Data'!V:V)</f>
        <v>9048151704.5732212</v>
      </c>
      <c r="D406" s="4">
        <f>D405-D405*$D$1*_xlfn.XLOOKUP(A406,'BBG Data'!A:A,'BBG Data'!F:F)</f>
        <v>13891613939.606127</v>
      </c>
      <c r="E406" s="4">
        <f t="shared" si="18"/>
        <v>25076962089.179348</v>
      </c>
      <c r="F406">
        <f t="shared" si="19"/>
        <v>0.63918469580183013</v>
      </c>
      <c r="G406">
        <f t="shared" si="20"/>
        <v>0.36081530419816993</v>
      </c>
      <c r="H406" s="13">
        <f>'USDC_Final Reserve'!I405/'USDC_Final Reserve'!F405</f>
        <v>1.6220232492798455E-3</v>
      </c>
      <c r="I406">
        <v>24471596173.658863</v>
      </c>
      <c r="J406" s="26">
        <v>24431902675.718201</v>
      </c>
      <c r="K406" s="27"/>
    </row>
    <row r="407" spans="1:11" x14ac:dyDescent="0.3">
      <c r="A407" s="1">
        <v>45238</v>
      </c>
      <c r="B407" s="2">
        <v>2137196444.9999998</v>
      </c>
      <c r="C407" s="4">
        <f>C406-C406*$C$1*_xlfn.XLOOKUP('Circle Assets'!A407,'BBG Data'!A:A,'BBG Data'!V:V)</f>
        <v>9032317439.0902176</v>
      </c>
      <c r="D407" s="4">
        <f>D406-D406*$D$1*_xlfn.XLOOKUP(A407,'BBG Data'!A:A,'BBG Data'!F:F)</f>
        <v>13891613939.606127</v>
      </c>
      <c r="E407" s="4">
        <f t="shared" si="18"/>
        <v>25061127823.696342</v>
      </c>
      <c r="F407">
        <f t="shared" si="19"/>
        <v>0.63958854914144037</v>
      </c>
      <c r="G407">
        <f t="shared" si="20"/>
        <v>0.36041145085855969</v>
      </c>
      <c r="H407" s="13">
        <f>'USDC_Final Reserve'!I406/'USDC_Final Reserve'!F406</f>
        <v>1.4421547076042358E-3</v>
      </c>
      <c r="I407">
        <v>24446833483.450474</v>
      </c>
      <c r="J407" s="26">
        <v>24411577367.456299</v>
      </c>
      <c r="K407" s="27"/>
    </row>
    <row r="408" spans="1:11" x14ac:dyDescent="0.3">
      <c r="A408" s="1">
        <v>45239</v>
      </c>
      <c r="B408" s="2">
        <v>2137196444.9999998</v>
      </c>
      <c r="C408" s="4">
        <f>C407-C407*$C$1*_xlfn.XLOOKUP('Circle Assets'!A408,'BBG Data'!A:A,'BBG Data'!V:V)</f>
        <v>9043607835.88908</v>
      </c>
      <c r="D408" s="4">
        <f>D407-D407*$D$1*_xlfn.XLOOKUP(A408,'BBG Data'!A:A,'BBG Data'!F:F)</f>
        <v>13891613939.606127</v>
      </c>
      <c r="E408" s="4">
        <f t="shared" si="18"/>
        <v>25072418220.495209</v>
      </c>
      <c r="F408">
        <f t="shared" si="19"/>
        <v>0.63930053509970286</v>
      </c>
      <c r="G408">
        <f t="shared" si="20"/>
        <v>0.36069946490029708</v>
      </c>
      <c r="H408" s="13">
        <f>'USDC_Final Reserve'!I407/'USDC_Final Reserve'!F407</f>
        <v>2.5220489692575534E-3</v>
      </c>
      <c r="I408">
        <v>24355969534.764122</v>
      </c>
      <c r="J408" s="26">
        <v>24294542586.903702</v>
      </c>
      <c r="K408" s="27"/>
    </row>
    <row r="409" spans="1:11" x14ac:dyDescent="0.3">
      <c r="A409" s="1">
        <v>45240</v>
      </c>
      <c r="B409" s="2">
        <v>2137196444.9999998</v>
      </c>
      <c r="C409" s="4">
        <f>C408-C408*$C$1*_xlfn.XLOOKUP('Circle Assets'!A409,'BBG Data'!A:A,'BBG Data'!V:V)</f>
        <v>9088825875.0685272</v>
      </c>
      <c r="D409" s="4">
        <f>D408-D408*$D$1*_xlfn.XLOOKUP(A409,'BBG Data'!A:A,'BBG Data'!F:F)</f>
        <v>13891613939.606127</v>
      </c>
      <c r="E409" s="4">
        <f t="shared" si="18"/>
        <v>25117636259.674652</v>
      </c>
      <c r="F409">
        <f t="shared" si="19"/>
        <v>0.63814963394225643</v>
      </c>
      <c r="G409">
        <f t="shared" si="20"/>
        <v>0.36185036605774362</v>
      </c>
      <c r="H409" s="13">
        <f>'USDC_Final Reserve'!I408/'USDC_Final Reserve'!F408</f>
        <v>3.8691901253067591E-3</v>
      </c>
      <c r="I409">
        <v>24253474364.632816</v>
      </c>
      <c r="J409" s="26">
        <v>24159633061.116798</v>
      </c>
      <c r="K409" s="27"/>
    </row>
    <row r="410" spans="1:11" x14ac:dyDescent="0.3">
      <c r="A410" s="1">
        <v>45241</v>
      </c>
      <c r="B410" s="2">
        <v>2137196444.9999998</v>
      </c>
      <c r="C410" s="4">
        <f>C409-C409*$C$1*_xlfn.XLOOKUP('Circle Assets'!A410,'BBG Data'!A:A,'BBG Data'!V:V)</f>
        <v>9088825875.0685272</v>
      </c>
      <c r="D410" s="4">
        <f>D409-D409*$D$1*_xlfn.XLOOKUP(A410,'BBG Data'!A:A,'BBG Data'!F:F)</f>
        <v>13891613939.606127</v>
      </c>
      <c r="E410" s="4">
        <f t="shared" si="18"/>
        <v>25117636259.674652</v>
      </c>
      <c r="F410">
        <f t="shared" si="19"/>
        <v>0.63814963394225643</v>
      </c>
      <c r="G410">
        <f t="shared" si="20"/>
        <v>0.36185036605774362</v>
      </c>
      <c r="H410" s="13">
        <f>'USDC_Final Reserve'!I409/'USDC_Final Reserve'!F409</f>
        <v>2.0726708748444347E-3</v>
      </c>
      <c r="I410">
        <v>24208953054.957188</v>
      </c>
      <c r="J410" s="26">
        <v>24158775863.049702</v>
      </c>
      <c r="K410" s="27"/>
    </row>
    <row r="411" spans="1:11" x14ac:dyDescent="0.3">
      <c r="A411" s="1">
        <v>45242</v>
      </c>
      <c r="B411" s="2">
        <v>2137196444.9999998</v>
      </c>
      <c r="C411" s="4">
        <f>C410-C410*$C$1*_xlfn.XLOOKUP('Circle Assets'!A411,'BBG Data'!A:A,'BBG Data'!V:V)</f>
        <v>9088825875.0685272</v>
      </c>
      <c r="D411" s="4">
        <f>D410-D410*$D$1*_xlfn.XLOOKUP(A411,'BBG Data'!A:A,'BBG Data'!F:F)</f>
        <v>13891613939.606127</v>
      </c>
      <c r="E411" s="4">
        <f t="shared" si="18"/>
        <v>25117636259.674652</v>
      </c>
      <c r="F411">
        <f t="shared" si="19"/>
        <v>0.63814963394225643</v>
      </c>
      <c r="G411">
        <f t="shared" si="20"/>
        <v>0.36185036605774362</v>
      </c>
      <c r="H411" s="13">
        <f>'USDC_Final Reserve'!I410/'USDC_Final Reserve'!F410</f>
        <v>2.0726708748443753E-3</v>
      </c>
      <c r="I411">
        <v>24299608097.295197</v>
      </c>
      <c r="J411" s="26">
        <v>24249243007.3218</v>
      </c>
      <c r="K411" s="27"/>
    </row>
    <row r="412" spans="1:11" x14ac:dyDescent="0.3">
      <c r="A412" s="1">
        <v>45243</v>
      </c>
      <c r="B412" s="2">
        <v>2137196444.9999998</v>
      </c>
      <c r="C412" s="4">
        <f>C411-C411*$C$1*_xlfn.XLOOKUP('Circle Assets'!A412,'BBG Data'!A:A,'BBG Data'!V:V)</f>
        <v>9052470571.5682526</v>
      </c>
      <c r="D412" s="4">
        <f>D411-D411*$D$1*_xlfn.XLOOKUP(A412,'BBG Data'!A:A,'BBG Data'!F:F)</f>
        <v>13891613939.606127</v>
      </c>
      <c r="E412" s="4">
        <f t="shared" si="18"/>
        <v>25081280956.174377</v>
      </c>
      <c r="F412">
        <f t="shared" si="19"/>
        <v>0.63907463149964194</v>
      </c>
      <c r="G412">
        <f t="shared" si="20"/>
        <v>0.36092536850035817</v>
      </c>
      <c r="H412" s="13">
        <f>'USDC_Final Reserve'!I411/'USDC_Final Reserve'!F411</f>
        <v>6.2617573829386872E-4</v>
      </c>
      <c r="I412">
        <v>24238447660.059334</v>
      </c>
      <c r="J412" s="26">
        <v>24223270132.200699</v>
      </c>
      <c r="K412" s="27"/>
    </row>
    <row r="413" spans="1:11" x14ac:dyDescent="0.3">
      <c r="A413" s="1">
        <v>45244</v>
      </c>
      <c r="B413" s="2">
        <v>2137196444.9999998</v>
      </c>
      <c r="C413" s="4">
        <f>C412-C412*$C$1*_xlfn.XLOOKUP('Circle Assets'!A413,'BBG Data'!A:A,'BBG Data'!V:V)</f>
        <v>9113574747.9263382</v>
      </c>
      <c r="D413" s="4">
        <f>D412-D412*$D$1*_xlfn.XLOOKUP(A413,'BBG Data'!A:A,'BBG Data'!F:F)</f>
        <v>13891613939.606127</v>
      </c>
      <c r="E413" s="4">
        <f t="shared" si="18"/>
        <v>25142385132.532463</v>
      </c>
      <c r="F413">
        <f t="shared" si="19"/>
        <v>0.63752147221171884</v>
      </c>
      <c r="G413">
        <f t="shared" si="20"/>
        <v>0.36247852778828127</v>
      </c>
      <c r="H413" s="13">
        <f>'USDC_Final Reserve'!I412/'USDC_Final Reserve'!F412</f>
        <v>4.4979589765891852E-3</v>
      </c>
      <c r="I413">
        <v>24150783259.408718</v>
      </c>
      <c r="J413" s="26">
        <v>24042154027.055401</v>
      </c>
      <c r="K413" s="27"/>
    </row>
    <row r="414" spans="1:11" x14ac:dyDescent="0.3">
      <c r="A414" s="1">
        <v>45245</v>
      </c>
      <c r="B414" s="2">
        <v>2137196444.9999998</v>
      </c>
      <c r="C414" s="4">
        <f>C413-C413*$C$1*_xlfn.XLOOKUP('Circle Assets'!A414,'BBG Data'!A:A,'BBG Data'!V:V)</f>
        <v>9070285267.8736877</v>
      </c>
      <c r="D414" s="4">
        <f>D413-D413*$D$1*_xlfn.XLOOKUP(A414,'BBG Data'!A:A,'BBG Data'!F:F)</f>
        <v>13891613939.606127</v>
      </c>
      <c r="E414" s="4">
        <f t="shared" si="18"/>
        <v>25099095652.479813</v>
      </c>
      <c r="F414">
        <f t="shared" si="19"/>
        <v>0.63862103266746451</v>
      </c>
      <c r="G414">
        <f t="shared" si="20"/>
        <v>0.36137896733253555</v>
      </c>
      <c r="H414" s="13">
        <f>'USDC_Final Reserve'!I413/'USDC_Final Reserve'!F413</f>
        <v>3.5150307635881182E-4</v>
      </c>
      <c r="I414">
        <v>23873085709.256283</v>
      </c>
      <c r="J414" s="26">
        <v>23864694246.187302</v>
      </c>
      <c r="K414" s="27"/>
    </row>
    <row r="415" spans="1:11" x14ac:dyDescent="0.3">
      <c r="A415" s="1">
        <v>45246</v>
      </c>
      <c r="B415" s="2">
        <v>2137196444.9999998</v>
      </c>
      <c r="C415" s="4">
        <f>C414-C414*$C$1*_xlfn.XLOOKUP('Circle Assets'!A415,'BBG Data'!A:A,'BBG Data'!V:V)</f>
        <v>9106566408.9451828</v>
      </c>
      <c r="D415" s="4">
        <f>D414-D414*$D$1*_xlfn.XLOOKUP(A415,'BBG Data'!A:A,'BBG Data'!F:F)</f>
        <v>13891613939.606127</v>
      </c>
      <c r="E415" s="4">
        <f t="shared" si="18"/>
        <v>25135376793.551308</v>
      </c>
      <c r="F415">
        <f t="shared" si="19"/>
        <v>0.63769922831307835</v>
      </c>
      <c r="G415">
        <f t="shared" si="20"/>
        <v>0.36230077168692171</v>
      </c>
      <c r="H415" s="13">
        <f>'USDC_Final Reserve'!I414/'USDC_Final Reserve'!F414</f>
        <v>3.5131084901013371E-3</v>
      </c>
      <c r="I415">
        <v>24205242101.593468</v>
      </c>
      <c r="J415" s="26">
        <v>24120206460.061401</v>
      </c>
      <c r="K415" s="27"/>
    </row>
    <row r="416" spans="1:11" x14ac:dyDescent="0.3">
      <c r="A416" s="1">
        <v>45247</v>
      </c>
      <c r="B416" s="2">
        <v>2137196444.9999998</v>
      </c>
      <c r="C416" s="4">
        <f>C415-C415*$C$1*_xlfn.XLOOKUP('Circle Assets'!A416,'BBG Data'!A:A,'BBG Data'!V:V)</f>
        <v>9127056183.3653088</v>
      </c>
      <c r="D416" s="4">
        <f>D415-D415*$D$1*_xlfn.XLOOKUP(A416,'BBG Data'!A:A,'BBG Data'!F:F)</f>
        <v>13891613939.606127</v>
      </c>
      <c r="E416" s="4">
        <f t="shared" si="18"/>
        <v>25155866567.971436</v>
      </c>
      <c r="F416">
        <f t="shared" si="19"/>
        <v>0.63717981415174474</v>
      </c>
      <c r="G416">
        <f t="shared" si="20"/>
        <v>0.36282018584825532</v>
      </c>
      <c r="H416" s="13">
        <f>'USDC_Final Reserve'!I415/'USDC_Final Reserve'!F415</f>
        <v>2.8854954223988091E-3</v>
      </c>
      <c r="I416">
        <v>24271169605.852654</v>
      </c>
      <c r="J416" s="26">
        <v>24201135257.058701</v>
      </c>
      <c r="K416" s="27"/>
    </row>
    <row r="417" spans="1:11" x14ac:dyDescent="0.3">
      <c r="A417" s="1">
        <v>45248</v>
      </c>
      <c r="B417" s="2">
        <v>2137196444.9999998</v>
      </c>
      <c r="C417" s="4">
        <f>C416-C416*$C$1*_xlfn.XLOOKUP('Circle Assets'!A417,'BBG Data'!A:A,'BBG Data'!V:V)</f>
        <v>9127056183.3653088</v>
      </c>
      <c r="D417" s="4">
        <f>D416-D416*$D$1*_xlfn.XLOOKUP(A417,'BBG Data'!A:A,'BBG Data'!F:F)</f>
        <v>13891613939.606127</v>
      </c>
      <c r="E417" s="4">
        <f t="shared" si="18"/>
        <v>25155866567.971436</v>
      </c>
      <c r="F417">
        <f t="shared" si="19"/>
        <v>0.63717981415174474</v>
      </c>
      <c r="G417">
        <f t="shared" si="20"/>
        <v>0.36282018584825532</v>
      </c>
      <c r="H417" s="13">
        <f>'USDC_Final Reserve'!I416/'USDC_Final Reserve'!F416</f>
        <v>2.0726708748443935E-3</v>
      </c>
      <c r="I417">
        <v>24429455278.441441</v>
      </c>
      <c r="J417" s="26">
        <v>24378821057.997501</v>
      </c>
      <c r="K417" s="27"/>
    </row>
    <row r="418" spans="1:11" x14ac:dyDescent="0.3">
      <c r="A418" s="1">
        <v>45249</v>
      </c>
      <c r="B418" s="2">
        <v>2137196444.9999998</v>
      </c>
      <c r="C418" s="4">
        <f>C417-C417*$C$1*_xlfn.XLOOKUP('Circle Assets'!A418,'BBG Data'!A:A,'BBG Data'!V:V)</f>
        <v>9127056183.3653088</v>
      </c>
      <c r="D418" s="4">
        <f>D417-D417*$D$1*_xlfn.XLOOKUP(A418,'BBG Data'!A:A,'BBG Data'!F:F)</f>
        <v>13891613939.606127</v>
      </c>
      <c r="E418" s="4">
        <f t="shared" si="18"/>
        <v>25155866567.971436</v>
      </c>
      <c r="F418">
        <f t="shared" si="19"/>
        <v>0.63717981415174474</v>
      </c>
      <c r="G418">
        <f t="shared" si="20"/>
        <v>0.36282018584825532</v>
      </c>
      <c r="H418" s="13">
        <f>'USDC_Final Reserve'!I417/'USDC_Final Reserve'!F417</f>
        <v>2.0726708748443207E-3</v>
      </c>
      <c r="I418">
        <v>24471037036.735577</v>
      </c>
      <c r="J418" s="26">
        <v>24420316630.992298</v>
      </c>
      <c r="K418" s="27"/>
    </row>
    <row r="419" spans="1:11" x14ac:dyDescent="0.3">
      <c r="A419" s="1">
        <v>45250</v>
      </c>
      <c r="B419" s="2">
        <v>2137196444.9999998</v>
      </c>
      <c r="C419" s="4">
        <f>C418-C418*$C$1*_xlfn.XLOOKUP('Circle Assets'!A419,'BBG Data'!A:A,'BBG Data'!V:V)</f>
        <v>9111083835.0444202</v>
      </c>
      <c r="D419" s="4">
        <f>D418-D418*$D$1*_xlfn.XLOOKUP(A419,'BBG Data'!A:A,'BBG Data'!F:F)</f>
        <v>13891999817.771116</v>
      </c>
      <c r="E419" s="4">
        <f t="shared" si="18"/>
        <v>25140280097.815536</v>
      </c>
      <c r="F419">
        <f t="shared" si="19"/>
        <v>0.63759020187543214</v>
      </c>
      <c r="G419">
        <f t="shared" si="20"/>
        <v>0.36240979812456786</v>
      </c>
      <c r="H419" s="13">
        <f>'USDC_Final Reserve'!I418/'USDC_Final Reserve'!F418</f>
        <v>1.4539759170854678E-3</v>
      </c>
      <c r="I419">
        <v>24476664610.706947</v>
      </c>
      <c r="J419" s="26">
        <v>24441076129.832401</v>
      </c>
      <c r="K419" s="27"/>
    </row>
    <row r="420" spans="1:11" x14ac:dyDescent="0.3">
      <c r="A420" s="1">
        <v>45251</v>
      </c>
      <c r="B420" s="2">
        <v>2137196444.9999998</v>
      </c>
      <c r="C420" s="4">
        <f>C419-C419*$C$1*_xlfn.XLOOKUP('Circle Assets'!A420,'BBG Data'!A:A,'BBG Data'!V:V)</f>
        <v>9131583773.6732712</v>
      </c>
      <c r="D420" s="4">
        <f>D419-D419*$D$1*_xlfn.XLOOKUP(A420,'BBG Data'!A:A,'BBG Data'!F:F)</f>
        <v>13891999817.771116</v>
      </c>
      <c r="E420" s="4">
        <f t="shared" si="18"/>
        <v>25160780036.444389</v>
      </c>
      <c r="F420">
        <f t="shared" si="19"/>
        <v>0.63707072036532508</v>
      </c>
      <c r="G420">
        <f t="shared" si="20"/>
        <v>0.36292927963467486</v>
      </c>
      <c r="H420" s="13">
        <f>'USDC_Final Reserve'!I419/'USDC_Final Reserve'!F419</f>
        <v>2.8857398247531911E-3</v>
      </c>
      <c r="I420">
        <v>24571327708.482029</v>
      </c>
      <c r="J420" s="26">
        <v>24500421249.566601</v>
      </c>
      <c r="K420" s="27"/>
    </row>
    <row r="421" spans="1:11" x14ac:dyDescent="0.3">
      <c r="A421" s="1">
        <v>45252</v>
      </c>
      <c r="B421" s="2">
        <v>2137196444.9999998</v>
      </c>
      <c r="C421" s="4">
        <f>C420-C420*$C$1*_xlfn.XLOOKUP('Circle Assets'!A421,'BBG Data'!A:A,'BBG Data'!V:V)</f>
        <v>9063096895.3707218</v>
      </c>
      <c r="D421" s="4">
        <f>D420-D420*$D$1*_xlfn.XLOOKUP(A421,'BBG Data'!A:A,'BBG Data'!F:F)</f>
        <v>13891999817.771116</v>
      </c>
      <c r="E421" s="4">
        <f t="shared" si="18"/>
        <v>25092293158.141838</v>
      </c>
      <c r="F421">
        <f t="shared" si="19"/>
        <v>0.63880954051304129</v>
      </c>
      <c r="G421">
        <f t="shared" si="20"/>
        <v>0.36119045948695877</v>
      </c>
      <c r="H421" s="13">
        <f>'USDC_Final Reserve'!I420/'USDC_Final Reserve'!F420</f>
        <v>-6.5107091765931313E-4</v>
      </c>
      <c r="I421">
        <v>24405988995.799622</v>
      </c>
      <c r="J421" s="26">
        <v>24421879025.4515</v>
      </c>
      <c r="K421" s="27"/>
    </row>
    <row r="422" spans="1:11" x14ac:dyDescent="0.3">
      <c r="A422" s="1">
        <v>45253</v>
      </c>
      <c r="B422" s="2">
        <v>2137196444.9999998</v>
      </c>
      <c r="C422" s="4">
        <f>C421-C421*$C$1*_xlfn.XLOOKUP('Circle Assets'!A422,'BBG Data'!A:A,'BBG Data'!V:V)</f>
        <v>9063096895.3707218</v>
      </c>
      <c r="D422" s="4">
        <f>D421-D421*$D$1*_xlfn.XLOOKUP(A422,'BBG Data'!A:A,'BBG Data'!F:F)</f>
        <v>13891999817.771116</v>
      </c>
      <c r="E422" s="4">
        <f t="shared" si="18"/>
        <v>25092293158.141838</v>
      </c>
      <c r="F422">
        <f t="shared" si="19"/>
        <v>0.63880954051304129</v>
      </c>
      <c r="G422">
        <f t="shared" si="20"/>
        <v>0.36119045948695877</v>
      </c>
      <c r="H422" s="13">
        <f>'USDC_Final Reserve'!I421/'USDC_Final Reserve'!F421</f>
        <v>2.0726708748442838E-3</v>
      </c>
      <c r="I422">
        <v>24460609131.340481</v>
      </c>
      <c r="J422" s="26">
        <v>24409910339.213001</v>
      </c>
      <c r="K422" s="27"/>
    </row>
    <row r="423" spans="1:11" x14ac:dyDescent="0.3">
      <c r="A423" s="1">
        <v>45254</v>
      </c>
      <c r="B423" s="2">
        <v>2137196444.9999998</v>
      </c>
      <c r="C423" s="4">
        <f>C422-C422*$C$1*_xlfn.XLOOKUP('Circle Assets'!A423,'BBG Data'!A:A,'BBG Data'!V:V)</f>
        <v>9094817734.5045204</v>
      </c>
      <c r="D423" s="4">
        <f>D422-D422*$D$1*_xlfn.XLOOKUP(A423,'BBG Data'!A:A,'BBG Data'!F:F)</f>
        <v>13891613928.887289</v>
      </c>
      <c r="E423" s="4">
        <f t="shared" si="18"/>
        <v>25123628108.391808</v>
      </c>
      <c r="F423">
        <f t="shared" si="19"/>
        <v>0.63799743829727118</v>
      </c>
      <c r="G423">
        <f t="shared" si="20"/>
        <v>0.36200256170272893</v>
      </c>
      <c r="H423" s="13">
        <f>'USDC_Final Reserve'!I422/'USDC_Final Reserve'!F422</f>
        <v>3.3173160780097959E-3</v>
      </c>
      <c r="I423">
        <v>24520526563.052582</v>
      </c>
      <c r="J423" s="26">
        <v>24439184226.043701</v>
      </c>
      <c r="K423" s="27"/>
    </row>
    <row r="424" spans="1:11" x14ac:dyDescent="0.3">
      <c r="A424" s="1">
        <v>45255</v>
      </c>
      <c r="B424" s="2">
        <v>2137196444.9999998</v>
      </c>
      <c r="C424" s="4">
        <f>C423-C423*$C$1*_xlfn.XLOOKUP('Circle Assets'!A424,'BBG Data'!A:A,'BBG Data'!V:V)</f>
        <v>9094817734.5045204</v>
      </c>
      <c r="D424" s="4">
        <f>D423-D423*$D$1*_xlfn.XLOOKUP(A424,'BBG Data'!A:A,'BBG Data'!F:F)</f>
        <v>13891613928.887289</v>
      </c>
      <c r="E424" s="4">
        <f t="shared" si="18"/>
        <v>25123628108.391808</v>
      </c>
      <c r="F424">
        <f t="shared" si="19"/>
        <v>0.63799743829727118</v>
      </c>
      <c r="G424">
        <f t="shared" si="20"/>
        <v>0.36200256170272893</v>
      </c>
      <c r="H424" s="13">
        <f>'USDC_Final Reserve'!I423/'USDC_Final Reserve'!F423</f>
        <v>2.0726708748443658E-3</v>
      </c>
      <c r="I424">
        <v>24759215951.503365</v>
      </c>
      <c r="J424" s="26">
        <v>24707898245.716702</v>
      </c>
      <c r="K424" s="27"/>
    </row>
    <row r="425" spans="1:11" x14ac:dyDescent="0.3">
      <c r="A425" s="1">
        <v>45256</v>
      </c>
      <c r="B425" s="2">
        <v>2137196444.9999998</v>
      </c>
      <c r="C425" s="4">
        <f>C424-C424*$C$1*_xlfn.XLOOKUP('Circle Assets'!A425,'BBG Data'!A:A,'BBG Data'!V:V)</f>
        <v>9094817734.5045204</v>
      </c>
      <c r="D425" s="4">
        <f>D424-D424*$D$1*_xlfn.XLOOKUP(A425,'BBG Data'!A:A,'BBG Data'!F:F)</f>
        <v>13891613928.887289</v>
      </c>
      <c r="E425" s="4">
        <f t="shared" si="18"/>
        <v>25123628108.391808</v>
      </c>
      <c r="F425">
        <f t="shared" si="19"/>
        <v>0.63799743829727118</v>
      </c>
      <c r="G425">
        <f t="shared" si="20"/>
        <v>0.36200256170272893</v>
      </c>
      <c r="H425" s="13">
        <f>'USDC_Final Reserve'!I424/'USDC_Final Reserve'!F424</f>
        <v>2.072670874844325E-3</v>
      </c>
      <c r="I425">
        <v>24777378507.169605</v>
      </c>
      <c r="J425" s="26">
        <v>24726023156.382801</v>
      </c>
      <c r="K425" s="27"/>
    </row>
    <row r="426" spans="1:11" x14ac:dyDescent="0.3">
      <c r="A426" s="1">
        <v>45257</v>
      </c>
      <c r="B426" s="2">
        <v>2137196444.9999998</v>
      </c>
      <c r="C426" s="4">
        <f>C425-C425*$C$1*_xlfn.XLOOKUP('Circle Assets'!A426,'BBG Data'!A:A,'BBG Data'!V:V)</f>
        <v>9099365143.3717728</v>
      </c>
      <c r="D426" s="4">
        <f>D425-D425*$D$1*_xlfn.XLOOKUP(A426,'BBG Data'!A:A,'BBG Data'!F:F)</f>
        <v>13891613928.887289</v>
      </c>
      <c r="E426" s="4">
        <f t="shared" si="18"/>
        <v>25128175517.259064</v>
      </c>
      <c r="F426">
        <f t="shared" si="19"/>
        <v>0.63788198084170666</v>
      </c>
      <c r="G426">
        <f t="shared" si="20"/>
        <v>0.36211801915829323</v>
      </c>
      <c r="H426" s="13">
        <f>'USDC_Final Reserve'!I425/'USDC_Final Reserve'!F425</f>
        <v>2.2532643119691853E-3</v>
      </c>
      <c r="I426">
        <v>24711184527.916538</v>
      </c>
      <c r="J426" s="26">
        <v>24655503697.713299</v>
      </c>
      <c r="K426" s="27"/>
    </row>
    <row r="427" spans="1:11" x14ac:dyDescent="0.3">
      <c r="A427" s="1">
        <v>45258</v>
      </c>
      <c r="B427" s="2">
        <v>2137196444.9999998</v>
      </c>
      <c r="C427" s="4">
        <f>C426-C426*$C$1*_xlfn.XLOOKUP('Circle Assets'!A427,'BBG Data'!A:A,'BBG Data'!V:V)</f>
        <v>9065242524.0841293</v>
      </c>
      <c r="D427" s="4">
        <f>D426-D426*$D$1*_xlfn.XLOOKUP(A427,'BBG Data'!A:A,'BBG Data'!F:F)</f>
        <v>13891613928.887289</v>
      </c>
      <c r="E427" s="4">
        <f t="shared" si="18"/>
        <v>25094052897.97142</v>
      </c>
      <c r="F427">
        <f t="shared" si="19"/>
        <v>0.63874936579826225</v>
      </c>
      <c r="G427">
        <f t="shared" si="20"/>
        <v>0.3612506342017377</v>
      </c>
      <c r="H427" s="13">
        <f>'USDC_Final Reserve'!I426/'USDC_Final Reserve'!F426</f>
        <v>7.1570018274767289E-4</v>
      </c>
      <c r="I427">
        <v>24455480024.21191</v>
      </c>
      <c r="J427" s="26">
        <v>24437977232.6894</v>
      </c>
      <c r="K427" s="27"/>
    </row>
    <row r="428" spans="1:11" x14ac:dyDescent="0.3">
      <c r="A428" s="1">
        <v>45259</v>
      </c>
      <c r="B428" s="2">
        <v>2137196444.9999998</v>
      </c>
      <c r="C428" s="4">
        <f>C427-C427*$C$1*_xlfn.XLOOKUP('Circle Assets'!A428,'BBG Data'!A:A,'BBG Data'!V:V)</f>
        <v>9106036115.4425068</v>
      </c>
      <c r="D428" s="4">
        <f>D427-D427*$D$1*_xlfn.XLOOKUP(A428,'BBG Data'!A:A,'BBG Data'!F:F)</f>
        <v>13891999807.051981</v>
      </c>
      <c r="E428" s="4">
        <f t="shared" si="18"/>
        <v>25135232367.494488</v>
      </c>
      <c r="F428">
        <f t="shared" si="19"/>
        <v>0.63771824416397038</v>
      </c>
      <c r="G428">
        <f t="shared" si="20"/>
        <v>0.36228175583602962</v>
      </c>
      <c r="H428" s="13">
        <f>'USDC_Final Reserve'!I427/'USDC_Final Reserve'!F427</f>
        <v>3.7075918270409488E-3</v>
      </c>
      <c r="I428">
        <v>24612223091.79575</v>
      </c>
      <c r="J428" s="26">
        <v>24520971014.615299</v>
      </c>
      <c r="K428" s="27"/>
    </row>
    <row r="429" spans="1:11" x14ac:dyDescent="0.3">
      <c r="A429" s="1">
        <v>45260</v>
      </c>
      <c r="B429" s="2">
        <v>2137196444.9999998</v>
      </c>
      <c r="C429" s="4">
        <f>C428-C428*$C$1*_xlfn.XLOOKUP('Circle Assets'!A429,'BBG Data'!A:A,'BBG Data'!V:V)</f>
        <v>9121971678.6445313</v>
      </c>
      <c r="D429" s="4">
        <f>D428-D428*$D$1*_xlfn.XLOOKUP(A429,'BBG Data'!A:A,'BBG Data'!F:F)</f>
        <v>13891228029.284922</v>
      </c>
      <c r="E429" s="4">
        <f t="shared" si="18"/>
        <v>25150396152.929451</v>
      </c>
      <c r="F429">
        <f t="shared" si="19"/>
        <v>0.63730306182147245</v>
      </c>
      <c r="G429">
        <f t="shared" si="20"/>
        <v>0.36269693817852761</v>
      </c>
      <c r="H429" s="13">
        <f>'USDC_Final Reserve'!I428/'USDC_Final Reserve'!F428</f>
        <v>2.6743455286560159E-3</v>
      </c>
      <c r="I429">
        <v>24495906909.630142</v>
      </c>
      <c r="J429" s="26">
        <v>24430396390.515999</v>
      </c>
      <c r="K429" s="27"/>
    </row>
    <row r="430" spans="1:11" x14ac:dyDescent="0.3">
      <c r="A430" s="1">
        <v>45261</v>
      </c>
      <c r="B430" s="2">
        <v>2137196444.9999998</v>
      </c>
      <c r="C430" s="4">
        <f>C429-C429*$C$1*_xlfn.XLOOKUP('Circle Assets'!A430,'BBG Data'!A:A,'BBG Data'!V:V)</f>
        <v>9167581537.0377541</v>
      </c>
      <c r="D430" s="4">
        <f>D429-D429*$D$1*_xlfn.XLOOKUP(A430,'BBG Data'!A:A,'BBG Data'!F:F)</f>
        <v>13888912824.613375</v>
      </c>
      <c r="E430" s="4">
        <f t="shared" si="18"/>
        <v>25193690806.651131</v>
      </c>
      <c r="F430">
        <f t="shared" si="19"/>
        <v>0.63611597810760157</v>
      </c>
      <c r="G430">
        <f t="shared" si="20"/>
        <v>0.36388402189239832</v>
      </c>
      <c r="H430" s="13">
        <f>'USDC_Final Reserve'!I429/'USDC_Final Reserve'!F429</f>
        <v>3.7875811071500917E-3</v>
      </c>
      <c r="I430">
        <v>24600552162.30872</v>
      </c>
      <c r="J430" s="26">
        <v>24507375575.713299</v>
      </c>
      <c r="K430" s="27"/>
    </row>
    <row r="431" spans="1:11" x14ac:dyDescent="0.3">
      <c r="A431" s="1">
        <v>45262</v>
      </c>
      <c r="B431" s="2">
        <v>2137196444.9999998</v>
      </c>
      <c r="C431" s="4">
        <f>C430-C430*$C$1*_xlfn.XLOOKUP('Circle Assets'!A431,'BBG Data'!A:A,'BBG Data'!V:V)</f>
        <v>9167581537.0377541</v>
      </c>
      <c r="D431" s="4">
        <f>D430-D430*$D$1*_xlfn.XLOOKUP(A431,'BBG Data'!A:A,'BBG Data'!F:F)</f>
        <v>13888912824.613375</v>
      </c>
      <c r="E431" s="4">
        <f t="shared" si="18"/>
        <v>25193690806.651131</v>
      </c>
      <c r="F431">
        <f t="shared" si="19"/>
        <v>0.63611597810760157</v>
      </c>
      <c r="G431">
        <f t="shared" si="20"/>
        <v>0.36388402189239832</v>
      </c>
      <c r="H431" s="13">
        <f>'USDC_Final Reserve'!I430/'USDC_Final Reserve'!F430</f>
        <v>2.0726708748444187E-3</v>
      </c>
      <c r="I431">
        <v>24611272471.708271</v>
      </c>
      <c r="J431" s="26">
        <v>24560261404.063301</v>
      </c>
      <c r="K431" s="27"/>
    </row>
    <row r="432" spans="1:11" x14ac:dyDescent="0.3">
      <c r="A432" s="1">
        <v>45263</v>
      </c>
      <c r="B432" s="2">
        <v>2137196444.9999998</v>
      </c>
      <c r="C432" s="4">
        <f>C431-C431*$C$1*_xlfn.XLOOKUP('Circle Assets'!A432,'BBG Data'!A:A,'BBG Data'!V:V)</f>
        <v>9167581537.0377541</v>
      </c>
      <c r="D432" s="4">
        <f>D431-D431*$D$1*_xlfn.XLOOKUP(A432,'BBG Data'!A:A,'BBG Data'!F:F)</f>
        <v>13888912824.613375</v>
      </c>
      <c r="E432" s="4">
        <f t="shared" si="18"/>
        <v>25193690806.651131</v>
      </c>
      <c r="F432">
        <f t="shared" si="19"/>
        <v>0.63611597810760157</v>
      </c>
      <c r="G432">
        <f t="shared" si="20"/>
        <v>0.36388402189239832</v>
      </c>
      <c r="H432" s="13">
        <f>'USDC_Final Reserve'!I431/'USDC_Final Reserve'!F431</f>
        <v>2.0726708748444044E-3</v>
      </c>
      <c r="I432">
        <v>24605766350.18816</v>
      </c>
      <c r="J432" s="26">
        <v>24554766694.920898</v>
      </c>
      <c r="K432" s="27"/>
    </row>
    <row r="433" spans="1:11" x14ac:dyDescent="0.3">
      <c r="A433" s="1">
        <v>45264</v>
      </c>
      <c r="B433" s="2">
        <v>2137196444.9999998</v>
      </c>
      <c r="C433" s="4">
        <f>C432-C432*$C$1*_xlfn.XLOOKUP('Circle Assets'!A433,'BBG Data'!A:A,'BBG Data'!V:V)</f>
        <v>9151538269.3479366</v>
      </c>
      <c r="D433" s="4">
        <f>D432-D432*$D$1*_xlfn.XLOOKUP(A433,'BBG Data'!A:A,'BBG Data'!F:F)</f>
        <v>13889684430.881409</v>
      </c>
      <c r="E433" s="4">
        <f t="shared" si="18"/>
        <v>25178419145.229347</v>
      </c>
      <c r="F433">
        <f t="shared" si="19"/>
        <v>0.63653245199542574</v>
      </c>
      <c r="G433">
        <f t="shared" si="20"/>
        <v>0.36346754800457415</v>
      </c>
      <c r="H433" s="13">
        <f>'USDC_Final Reserve'!I432/'USDC_Final Reserve'!F432</f>
        <v>1.4673902888773663E-3</v>
      </c>
      <c r="I433">
        <v>24551097971.525795</v>
      </c>
      <c r="J433" s="26">
        <v>24515071928.781101</v>
      </c>
      <c r="K433" s="27"/>
    </row>
    <row r="434" spans="1:11" x14ac:dyDescent="0.3">
      <c r="A434" s="1">
        <v>45265</v>
      </c>
      <c r="B434" s="2">
        <v>2137196444.9999998</v>
      </c>
      <c r="C434" s="4">
        <f>C433-C433*$C$1*_xlfn.XLOOKUP('Circle Assets'!A434,'BBG Data'!A:A,'BBG Data'!V:V)</f>
        <v>9185856537.8579922</v>
      </c>
      <c r="D434" s="4">
        <f>D433-D433*$D$1*_xlfn.XLOOKUP(A434,'BBG Data'!A:A,'BBG Data'!F:F)</f>
        <v>13891227729.151506</v>
      </c>
      <c r="E434" s="4">
        <f t="shared" si="18"/>
        <v>25214280712.009499</v>
      </c>
      <c r="F434">
        <f t="shared" si="19"/>
        <v>0.63568833698742822</v>
      </c>
      <c r="G434">
        <f t="shared" si="20"/>
        <v>0.36431166301257173</v>
      </c>
      <c r="H434" s="13">
        <f>'USDC_Final Reserve'!I433/'USDC_Final Reserve'!F433</f>
        <v>3.4919950254679697E-3</v>
      </c>
      <c r="I434">
        <v>24485891156.462818</v>
      </c>
      <c r="J434" s="26">
        <v>24400386546.3503</v>
      </c>
      <c r="K434" s="27"/>
    </row>
    <row r="435" spans="1:11" x14ac:dyDescent="0.3">
      <c r="A435" s="1">
        <v>45266</v>
      </c>
      <c r="B435" s="2">
        <v>2137196444.9999998</v>
      </c>
      <c r="C435" s="4">
        <f>C434-C434*$C$1*_xlfn.XLOOKUP('Circle Assets'!A435,'BBG Data'!A:A,'BBG Data'!V:V)</f>
        <v>9098590900.7483406</v>
      </c>
      <c r="D435" s="4">
        <f>D434-D434*$D$1*_xlfn.XLOOKUP(A435,'BBG Data'!A:A,'BBG Data'!F:F)</f>
        <v>13891613596.588427</v>
      </c>
      <c r="E435" s="4">
        <f t="shared" si="18"/>
        <v>25127400942.336769</v>
      </c>
      <c r="F435">
        <f t="shared" si="19"/>
        <v>0.63790163090770491</v>
      </c>
      <c r="G435">
        <f t="shared" si="20"/>
        <v>0.36209836909229498</v>
      </c>
      <c r="H435" s="13">
        <f>'USDC_Final Reserve'!I434/'USDC_Final Reserve'!F434</f>
        <v>-1.3777335941048163E-3</v>
      </c>
      <c r="I435">
        <v>24255765613.480873</v>
      </c>
      <c r="J435" s="26">
        <v>24289183596.617298</v>
      </c>
      <c r="K435" s="27"/>
    </row>
    <row r="436" spans="1:11" x14ac:dyDescent="0.3">
      <c r="A436" s="1">
        <v>45267</v>
      </c>
      <c r="B436" s="2">
        <v>2137196444.9999998</v>
      </c>
      <c r="C436" s="4">
        <f>C435-C435*$C$1*_xlfn.XLOOKUP('Circle Assets'!A436,'BBG Data'!A:A,'BBG Data'!V:V)</f>
        <v>9119062730.2750244</v>
      </c>
      <c r="D436" s="4">
        <f>D435-D435*$D$1*_xlfn.XLOOKUP(A436,'BBG Data'!A:A,'BBG Data'!F:F)</f>
        <v>13891613596.588427</v>
      </c>
      <c r="E436" s="4">
        <f t="shared" si="18"/>
        <v>25147872771.863449</v>
      </c>
      <c r="F436">
        <f t="shared" si="19"/>
        <v>0.63738234191808729</v>
      </c>
      <c r="G436">
        <f t="shared" si="20"/>
        <v>0.36261765808191276</v>
      </c>
      <c r="H436" s="13">
        <f>'USDC_Final Reserve'!I435/'USDC_Final Reserve'!F435</f>
        <v>2.8850417002894146E-3</v>
      </c>
      <c r="I436">
        <v>24358807091.070244</v>
      </c>
      <c r="J436" s="26">
        <v>24288530916.843201</v>
      </c>
      <c r="K436" s="27"/>
    </row>
    <row r="437" spans="1:11" x14ac:dyDescent="0.3">
      <c r="A437" s="1">
        <v>45268</v>
      </c>
      <c r="B437" s="2">
        <v>2137196444.9999998</v>
      </c>
      <c r="C437" s="4">
        <f>C436-C436*$C$1*_xlfn.XLOOKUP('Circle Assets'!A437,'BBG Data'!A:A,'BBG Data'!V:V)</f>
        <v>9144140152.7832794</v>
      </c>
      <c r="D437" s="4">
        <f>D436-D436*$D$1*_xlfn.XLOOKUP(A437,'BBG Data'!A:A,'BBG Data'!F:F)</f>
        <v>13891613596.588427</v>
      </c>
      <c r="E437" s="4">
        <f t="shared" si="18"/>
        <v>25172950194.371704</v>
      </c>
      <c r="F437">
        <f t="shared" si="19"/>
        <v>0.63674737834948836</v>
      </c>
      <c r="G437">
        <f t="shared" si="20"/>
        <v>0.3632526216505117</v>
      </c>
      <c r="H437" s="13">
        <f>'USDC_Final Reserve'!I436/'USDC_Final Reserve'!F436</f>
        <v>3.0668112148432847E-3</v>
      </c>
      <c r="I437">
        <v>24379581256.174019</v>
      </c>
      <c r="J437" s="26">
        <v>24304813682.964401</v>
      </c>
      <c r="K437" s="27"/>
    </row>
    <row r="438" spans="1:11" x14ac:dyDescent="0.3">
      <c r="A438" s="1">
        <v>45269</v>
      </c>
      <c r="B438" s="2">
        <v>2137196444.9999998</v>
      </c>
      <c r="C438" s="4">
        <f>C437-C437*$C$1*_xlfn.XLOOKUP('Circle Assets'!A438,'BBG Data'!A:A,'BBG Data'!V:V)</f>
        <v>9144140152.7832794</v>
      </c>
      <c r="D438" s="4">
        <f>D437-D437*$D$1*_xlfn.XLOOKUP(A438,'BBG Data'!A:A,'BBG Data'!F:F)</f>
        <v>13891613596.588427</v>
      </c>
      <c r="E438" s="4">
        <f t="shared" si="18"/>
        <v>25172950194.371704</v>
      </c>
      <c r="F438">
        <f t="shared" si="19"/>
        <v>0.63674737834948836</v>
      </c>
      <c r="G438">
        <f t="shared" si="20"/>
        <v>0.3632526216505117</v>
      </c>
      <c r="H438" s="13">
        <f>'USDC_Final Reserve'!I437/'USDC_Final Reserve'!F437</f>
        <v>2.0726708748442964E-3</v>
      </c>
      <c r="I438">
        <v>24550962164.757999</v>
      </c>
      <c r="J438" s="26">
        <v>24500076100.529701</v>
      </c>
      <c r="K438" s="27"/>
    </row>
    <row r="439" spans="1:11" x14ac:dyDescent="0.3">
      <c r="A439" s="1">
        <v>45270</v>
      </c>
      <c r="B439" s="2">
        <v>2137196444.9999998</v>
      </c>
      <c r="C439" s="4">
        <f>C438-C438*$C$1*_xlfn.XLOOKUP('Circle Assets'!A439,'BBG Data'!A:A,'BBG Data'!V:V)</f>
        <v>9144140152.7832794</v>
      </c>
      <c r="D439" s="4">
        <f>D438-D438*$D$1*_xlfn.XLOOKUP(A439,'BBG Data'!A:A,'BBG Data'!F:F)</f>
        <v>13891613596.588427</v>
      </c>
      <c r="E439" s="4">
        <f t="shared" si="18"/>
        <v>25172950194.371704</v>
      </c>
      <c r="F439">
        <f t="shared" si="19"/>
        <v>0.63674737834948836</v>
      </c>
      <c r="G439">
        <f t="shared" si="20"/>
        <v>0.3632526216505117</v>
      </c>
      <c r="H439" s="13">
        <f>'USDC_Final Reserve'!I438/'USDC_Final Reserve'!F438</f>
        <v>2.0726708748443835E-3</v>
      </c>
      <c r="I439">
        <v>24623904907.819073</v>
      </c>
      <c r="J439" s="26">
        <v>24572867657.291698</v>
      </c>
      <c r="K439" s="27"/>
    </row>
    <row r="440" spans="1:11" x14ac:dyDescent="0.3">
      <c r="A440" s="1">
        <v>45271</v>
      </c>
      <c r="B440" s="2">
        <v>2137196444.9999998</v>
      </c>
      <c r="C440" s="4">
        <f>C439-C439*$C$1*_xlfn.XLOOKUP('Circle Assets'!A440,'BBG Data'!A:A,'BBG Data'!V:V)</f>
        <v>9128137907.5159092</v>
      </c>
      <c r="D440" s="4">
        <f>D439-D439*$D$1*_xlfn.XLOOKUP(A440,'BBG Data'!A:A,'BBG Data'!F:F)</f>
        <v>13891613596.588427</v>
      </c>
      <c r="E440" s="4">
        <f t="shared" si="18"/>
        <v>25156947949.104336</v>
      </c>
      <c r="F440">
        <f t="shared" si="19"/>
        <v>0.63715241109600107</v>
      </c>
      <c r="G440">
        <f t="shared" si="20"/>
        <v>0.36284758890399893</v>
      </c>
      <c r="H440" s="13">
        <f>'USDC_Final Reserve'!I439/'USDC_Final Reserve'!F439</f>
        <v>1.437892844060284E-3</v>
      </c>
      <c r="I440">
        <v>24598572303.476067</v>
      </c>
      <c r="J440" s="26">
        <v>24563202192.386799</v>
      </c>
      <c r="K440" s="27"/>
    </row>
    <row r="441" spans="1:11" x14ac:dyDescent="0.3">
      <c r="A441" s="1">
        <v>45272</v>
      </c>
      <c r="B441" s="2">
        <v>2137196444.9999998</v>
      </c>
      <c r="C441" s="4">
        <f>C440-C440*$C$1*_xlfn.XLOOKUP('Circle Assets'!A441,'BBG Data'!A:A,'BBG Data'!V:V)</f>
        <v>9132701976.4696674</v>
      </c>
      <c r="D441" s="4">
        <f>D440-D440*$D$1*_xlfn.XLOOKUP(A441,'BBG Data'!A:A,'BBG Data'!F:F)</f>
        <v>13891999474.743887</v>
      </c>
      <c r="E441" s="4">
        <f t="shared" si="18"/>
        <v>25161897896.213554</v>
      </c>
      <c r="F441">
        <f t="shared" si="19"/>
        <v>0.63704240379085286</v>
      </c>
      <c r="G441">
        <f t="shared" si="20"/>
        <v>0.36295759620914714</v>
      </c>
      <c r="H441" s="13">
        <f>'USDC_Final Reserve'!I440/'USDC_Final Reserve'!F440</f>
        <v>2.2689870477493814E-3</v>
      </c>
      <c r="I441">
        <v>24205451056.913067</v>
      </c>
      <c r="J441" s="26">
        <v>24150529201.98</v>
      </c>
      <c r="K441" s="27"/>
    </row>
    <row r="442" spans="1:11" x14ac:dyDescent="0.3">
      <c r="A442" s="1">
        <v>45273</v>
      </c>
      <c r="B442" s="2">
        <v>2137196444.9999998</v>
      </c>
      <c r="C442" s="4">
        <f>C441-C441*$C$1*_xlfn.XLOOKUP('Circle Assets'!A442,'BBG Data'!A:A,'BBG Data'!V:V)</f>
        <v>9144117853.9402542</v>
      </c>
      <c r="D442" s="4">
        <f>D441-D441*$D$1*_xlfn.XLOOKUP(A442,'BBG Data'!A:A,'BBG Data'!F:F)</f>
        <v>13891999474.743887</v>
      </c>
      <c r="E442" s="4">
        <f t="shared" si="18"/>
        <v>25173313773.684143</v>
      </c>
      <c r="F442">
        <f t="shared" si="19"/>
        <v>0.63675351063635499</v>
      </c>
      <c r="G442">
        <f t="shared" si="20"/>
        <v>0.36324648936364495</v>
      </c>
      <c r="H442" s="13">
        <f>'USDC_Final Reserve'!I441/'USDC_Final Reserve'!F441</f>
        <v>2.525222184388584E-3</v>
      </c>
      <c r="I442">
        <v>24114184652.377125</v>
      </c>
      <c r="J442" s="26">
        <v>24053290978.334499</v>
      </c>
      <c r="K442" s="27"/>
    </row>
    <row r="443" spans="1:11" x14ac:dyDescent="0.3">
      <c r="A443" s="1">
        <v>45274</v>
      </c>
      <c r="B443" s="2">
        <v>2137196444.9999998</v>
      </c>
      <c r="C443" s="4">
        <f>C442-C442*$C$1*_xlfn.XLOOKUP('Circle Assets'!A443,'BBG Data'!A:A,'BBG Data'!V:V)</f>
        <v>9150975942.3307095</v>
      </c>
      <c r="D443" s="4">
        <f>D442-D442*$D$1*_xlfn.XLOOKUP(A443,'BBG Data'!A:A,'BBG Data'!F:F)</f>
        <v>13891999474.743887</v>
      </c>
      <c r="E443" s="4">
        <f t="shared" si="18"/>
        <v>25180171862.074596</v>
      </c>
      <c r="F443">
        <f t="shared" si="19"/>
        <v>0.63658008402581412</v>
      </c>
      <c r="G443">
        <f t="shared" si="20"/>
        <v>0.36341991597418588</v>
      </c>
      <c r="H443" s="13">
        <f>'USDC_Final Reserve'!I442/'USDC_Final Reserve'!F442</f>
        <v>2.344467027304121E-3</v>
      </c>
      <c r="I443">
        <v>24348387986.512886</v>
      </c>
      <c r="J443" s="26">
        <v>24291303993.710499</v>
      </c>
      <c r="K443" s="27"/>
    </row>
    <row r="444" spans="1:11" x14ac:dyDescent="0.3">
      <c r="A444" s="1">
        <v>45275</v>
      </c>
      <c r="B444" s="2">
        <v>2137196444.9999998</v>
      </c>
      <c r="C444" s="4">
        <f>C443-C443*$C$1*_xlfn.XLOOKUP('Circle Assets'!A444,'BBG Data'!A:A,'BBG Data'!V:V)</f>
        <v>9141824966.3883801</v>
      </c>
      <c r="D444" s="4">
        <f>D443-D443*$D$1*_xlfn.XLOOKUP(A444,'BBG Data'!A:A,'BBG Data'!F:F)</f>
        <v>13891613585.869589</v>
      </c>
      <c r="E444" s="4">
        <f t="shared" si="18"/>
        <v>25170634997.257969</v>
      </c>
      <c r="F444">
        <f t="shared" si="19"/>
        <v>0.63680594600079543</v>
      </c>
      <c r="G444">
        <f t="shared" si="20"/>
        <v>0.36319405399920462</v>
      </c>
      <c r="H444" s="13">
        <f>'USDC_Final Reserve'!I443/'USDC_Final Reserve'!F443</f>
        <v>1.6945676591041772E-3</v>
      </c>
      <c r="I444">
        <v>24540422962.300152</v>
      </c>
      <c r="J444" s="26">
        <v>24498837555.2075</v>
      </c>
      <c r="K444" s="27"/>
    </row>
    <row r="445" spans="1:11" x14ac:dyDescent="0.3">
      <c r="A445" s="1">
        <v>45276</v>
      </c>
      <c r="B445" s="2">
        <v>2137196444.9999998</v>
      </c>
      <c r="C445" s="4">
        <f>C444-C444*$C$1*_xlfn.XLOOKUP('Circle Assets'!A445,'BBG Data'!A:A,'BBG Data'!V:V)</f>
        <v>9141824966.3883801</v>
      </c>
      <c r="D445" s="4">
        <f>D444-D444*$D$1*_xlfn.XLOOKUP(A445,'BBG Data'!A:A,'BBG Data'!F:F)</f>
        <v>13891613585.869589</v>
      </c>
      <c r="E445" s="4">
        <f t="shared" si="18"/>
        <v>25170634997.257969</v>
      </c>
      <c r="F445">
        <f t="shared" si="19"/>
        <v>0.63680594600079543</v>
      </c>
      <c r="G445">
        <f t="shared" si="20"/>
        <v>0.36319405399920462</v>
      </c>
      <c r="H445" s="13">
        <f>'USDC_Final Reserve'!I444/'USDC_Final Reserve'!F444</f>
        <v>2.0726708748444278E-3</v>
      </c>
      <c r="I445">
        <v>24650567804.635647</v>
      </c>
      <c r="J445" s="26">
        <v>24599475290.698601</v>
      </c>
      <c r="K445" s="27"/>
    </row>
    <row r="446" spans="1:11" x14ac:dyDescent="0.3">
      <c r="A446" s="1">
        <v>45277</v>
      </c>
      <c r="B446" s="2">
        <v>2137196444.9999998</v>
      </c>
      <c r="C446" s="4">
        <f>C445-C445*$C$1*_xlfn.XLOOKUP('Circle Assets'!A446,'BBG Data'!A:A,'BBG Data'!V:V)</f>
        <v>9141824966.3883801</v>
      </c>
      <c r="D446" s="4">
        <f>D445-D445*$D$1*_xlfn.XLOOKUP(A446,'BBG Data'!A:A,'BBG Data'!F:F)</f>
        <v>13891613585.869589</v>
      </c>
      <c r="E446" s="4">
        <f t="shared" si="18"/>
        <v>25170634997.257969</v>
      </c>
      <c r="F446">
        <f t="shared" si="19"/>
        <v>0.63680594600079543</v>
      </c>
      <c r="G446">
        <f t="shared" si="20"/>
        <v>0.36319405399920462</v>
      </c>
      <c r="H446" s="13">
        <f>'USDC_Final Reserve'!I445/'USDC_Final Reserve'!F445</f>
        <v>2.0726708748443389E-3</v>
      </c>
      <c r="I446">
        <v>24725798355.943539</v>
      </c>
      <c r="J446" s="26">
        <v>24674549913.8339</v>
      </c>
      <c r="K446" s="27"/>
    </row>
    <row r="447" spans="1:11" x14ac:dyDescent="0.3">
      <c r="A447" s="1">
        <v>45278</v>
      </c>
      <c r="B447" s="2">
        <v>2137196444.9999998</v>
      </c>
      <c r="C447" s="4">
        <f>C446-C446*$C$1*_xlfn.XLOOKUP('Circle Assets'!A447,'BBG Data'!A:A,'BBG Data'!V:V)</f>
        <v>9137254053.9051857</v>
      </c>
      <c r="D447" s="4">
        <f>D446-D446*$D$1*_xlfn.XLOOKUP(A447,'BBG Data'!A:A,'BBG Data'!F:F)</f>
        <v>13891613585.869589</v>
      </c>
      <c r="E447" s="4">
        <f t="shared" si="18"/>
        <v>25166064084.774773</v>
      </c>
      <c r="F447">
        <f t="shared" si="19"/>
        <v>0.63692160907143458</v>
      </c>
      <c r="G447">
        <f t="shared" si="20"/>
        <v>0.36307839092856548</v>
      </c>
      <c r="H447" s="13">
        <f>'USDC_Final Reserve'!I446/'USDC_Final Reserve'!F446</f>
        <v>1.8914173236073684E-3</v>
      </c>
      <c r="I447">
        <v>24651149449.381596</v>
      </c>
      <c r="J447" s="26">
        <v>24604523838.266201</v>
      </c>
      <c r="K447" s="27"/>
    </row>
    <row r="448" spans="1:11" x14ac:dyDescent="0.3">
      <c r="A448" s="1">
        <v>45279</v>
      </c>
      <c r="B448" s="2">
        <v>2137196444.9999998</v>
      </c>
      <c r="C448" s="4">
        <f>C447-C447*$C$1*_xlfn.XLOOKUP('Circle Assets'!A448,'BBG Data'!A:A,'BBG Data'!V:V)</f>
        <v>9173803070.1208038</v>
      </c>
      <c r="D448" s="4">
        <f>D447-D447*$D$1*_xlfn.XLOOKUP(A448,'BBG Data'!A:A,'BBG Data'!F:F)</f>
        <v>13891999464.024752</v>
      </c>
      <c r="E448" s="4">
        <f t="shared" si="18"/>
        <v>25202998979.145554</v>
      </c>
      <c r="F448">
        <f t="shared" si="19"/>
        <v>0.63600351379961773</v>
      </c>
      <c r="G448">
        <f t="shared" si="20"/>
        <v>0.36399648620038233</v>
      </c>
      <c r="H448" s="13">
        <f>'USDC_Final Reserve'!I447/'USDC_Final Reserve'!F447</f>
        <v>3.5351293910492413E-3</v>
      </c>
      <c r="I448">
        <v>24802371960.834885</v>
      </c>
      <c r="J448" s="26">
        <v>24714692366.748402</v>
      </c>
      <c r="K448" s="27"/>
    </row>
    <row r="449" spans="1:11" x14ac:dyDescent="0.3">
      <c r="A449" s="1">
        <v>45280</v>
      </c>
      <c r="B449" s="2">
        <v>2137196444.9999998</v>
      </c>
      <c r="C449" s="4">
        <f>C448-C448*$C$1*_xlfn.XLOOKUP('Circle Assets'!A449,'BBG Data'!A:A,'BBG Data'!V:V)</f>
        <v>9139401308.607851</v>
      </c>
      <c r="D449" s="4">
        <f>D448-D448*$D$1*_xlfn.XLOOKUP(A449,'BBG Data'!A:A,'BBG Data'!F:F)</f>
        <v>13891999464.024752</v>
      </c>
      <c r="E449" s="4">
        <f t="shared" si="18"/>
        <v>25168597217.632603</v>
      </c>
      <c r="F449">
        <f t="shared" si="19"/>
        <v>0.63687283682997742</v>
      </c>
      <c r="G449">
        <f t="shared" si="20"/>
        <v>0.36312716317002258</v>
      </c>
      <c r="H449" s="13">
        <f>'USDC_Final Reserve'!I448/'USDC_Final Reserve'!F448</f>
        <v>7.0865135134985039E-4</v>
      </c>
      <c r="I449">
        <v>24771140686.449829</v>
      </c>
      <c r="J449" s="26">
        <v>24753586584.127899</v>
      </c>
      <c r="K449" s="27"/>
    </row>
    <row r="450" spans="1:11" x14ac:dyDescent="0.3">
      <c r="A450" s="1">
        <v>45281</v>
      </c>
      <c r="B450" s="2">
        <v>2137196444.9999998</v>
      </c>
      <c r="C450" s="4">
        <f>C449-C449*$C$1*_xlfn.XLOOKUP('Circle Assets'!A450,'BBG Data'!A:A,'BBG Data'!V:V)</f>
        <v>9164534662.206522</v>
      </c>
      <c r="D450" s="4">
        <f>D449-D449*$D$1*_xlfn.XLOOKUP(A450,'BBG Data'!A:A,'BBG Data'!F:F)</f>
        <v>13891999464.024752</v>
      </c>
      <c r="E450" s="4">
        <f t="shared" si="18"/>
        <v>25193730571.231274</v>
      </c>
      <c r="F450">
        <f t="shared" si="19"/>
        <v>0.6362374902638871</v>
      </c>
      <c r="G450">
        <f t="shared" si="20"/>
        <v>0.3637625097361129</v>
      </c>
      <c r="H450" s="13">
        <f>'USDC_Final Reserve'!I449/'USDC_Final Reserve'!F449</f>
        <v>3.0682066633124874E-3</v>
      </c>
      <c r="I450">
        <v>24977893584.105263</v>
      </c>
      <c r="J450" s="26">
        <v>24901256244.575001</v>
      </c>
      <c r="K450" s="27"/>
    </row>
    <row r="451" spans="1:11" x14ac:dyDescent="0.3">
      <c r="A451" s="1">
        <v>45282</v>
      </c>
      <c r="B451" s="2">
        <v>2137196444.9999998</v>
      </c>
      <c r="C451" s="4">
        <f>C450-C450*$C$1*_xlfn.XLOOKUP('Circle Assets'!A451,'BBG Data'!A:A,'BBG Data'!V:V)</f>
        <v>9169116929.5376244</v>
      </c>
      <c r="D451" s="4">
        <f>D450-D450*$D$1*_xlfn.XLOOKUP(A451,'BBG Data'!A:A,'BBG Data'!F:F)</f>
        <v>13891613575.150751</v>
      </c>
      <c r="E451" s="4">
        <f t="shared" si="18"/>
        <v>25197926949.688377</v>
      </c>
      <c r="F451">
        <f t="shared" si="19"/>
        <v>0.63611621909035576</v>
      </c>
      <c r="G451">
        <f t="shared" si="20"/>
        <v>0.36388378090964418</v>
      </c>
      <c r="H451" s="13">
        <f>'USDC_Final Reserve'!I450/'USDC_Final Reserve'!F450</f>
        <v>2.2388623537726968E-3</v>
      </c>
      <c r="I451">
        <v>24838385822.959705</v>
      </c>
      <c r="J451" s="26">
        <v>24782776096.012199</v>
      </c>
      <c r="K451" s="27"/>
    </row>
    <row r="452" spans="1:11" x14ac:dyDescent="0.3">
      <c r="A452" s="1">
        <v>45283</v>
      </c>
      <c r="B452" s="2">
        <v>2137196444.9999998</v>
      </c>
      <c r="C452" s="4">
        <f>C451-C451*$C$1*_xlfn.XLOOKUP('Circle Assets'!A452,'BBG Data'!A:A,'BBG Data'!V:V)</f>
        <v>9169116929.5376244</v>
      </c>
      <c r="D452" s="4">
        <f>D451-D451*$D$1*_xlfn.XLOOKUP(A452,'BBG Data'!A:A,'BBG Data'!F:F)</f>
        <v>13891613575.150751</v>
      </c>
      <c r="E452" s="4">
        <f t="shared" ref="E452:E515" si="21">D452+C452+B452</f>
        <v>25197926949.688377</v>
      </c>
      <c r="F452">
        <f t="shared" ref="F452:F515" si="22">(B452+D452)/E452</f>
        <v>0.63611621909035576</v>
      </c>
      <c r="G452">
        <f t="shared" ref="G452:G515" si="23">C452/E452</f>
        <v>0.36388378090964418</v>
      </c>
      <c r="H452" s="13">
        <f>'USDC_Final Reserve'!I451/'USDC_Final Reserve'!F451</f>
        <v>2.0726708748443757E-3</v>
      </c>
      <c r="I452">
        <v>25112351995.572361</v>
      </c>
      <c r="J452" s="26">
        <v>25060302354.992298</v>
      </c>
      <c r="K452" s="27"/>
    </row>
    <row r="453" spans="1:11" x14ac:dyDescent="0.3">
      <c r="A453" s="1">
        <v>45284</v>
      </c>
      <c r="B453" s="2">
        <v>2137196444.9999998</v>
      </c>
      <c r="C453" s="4">
        <f>C452-C452*$C$1*_xlfn.XLOOKUP('Circle Assets'!A453,'BBG Data'!A:A,'BBG Data'!V:V)</f>
        <v>9169116929.5376244</v>
      </c>
      <c r="D453" s="4">
        <f>D452-D452*$D$1*_xlfn.XLOOKUP(A453,'BBG Data'!A:A,'BBG Data'!F:F)</f>
        <v>13891613575.150751</v>
      </c>
      <c r="E453" s="4">
        <f t="shared" si="21"/>
        <v>25197926949.688377</v>
      </c>
      <c r="F453">
        <f t="shared" si="22"/>
        <v>0.63611621909035576</v>
      </c>
      <c r="G453">
        <f t="shared" si="23"/>
        <v>0.36388378090964418</v>
      </c>
      <c r="H453" s="13">
        <f>'USDC_Final Reserve'!I452/'USDC_Final Reserve'!F452</f>
        <v>2.0726708748443068E-3</v>
      </c>
      <c r="I453">
        <v>25118609523.875824</v>
      </c>
      <c r="J453" s="26">
        <v>25066546913.4991</v>
      </c>
      <c r="K453" s="27"/>
    </row>
    <row r="454" spans="1:11" x14ac:dyDescent="0.3">
      <c r="A454" s="1">
        <v>45285</v>
      </c>
      <c r="B454" s="2">
        <v>2137196444.9999998</v>
      </c>
      <c r="C454" s="4">
        <f>C453-C453*$C$1*_xlfn.XLOOKUP('Circle Assets'!A454,'BBG Data'!A:A,'BBG Data'!V:V)</f>
        <v>9169116929.5376244</v>
      </c>
      <c r="D454" s="4">
        <f>D453-D453*$D$1*_xlfn.XLOOKUP(A454,'BBG Data'!A:A,'BBG Data'!F:F)</f>
        <v>13891613575.150751</v>
      </c>
      <c r="E454" s="4">
        <f t="shared" si="21"/>
        <v>25197926949.688377</v>
      </c>
      <c r="F454">
        <f t="shared" si="22"/>
        <v>0.63611621909035576</v>
      </c>
      <c r="G454">
        <f t="shared" si="23"/>
        <v>0.36388378090964418</v>
      </c>
      <c r="H454" s="13">
        <f>'USDC_Final Reserve'!I453/'USDC_Final Reserve'!F453</f>
        <v>2.0726708748444321E-3</v>
      </c>
      <c r="I454">
        <v>25142190265.014191</v>
      </c>
      <c r="J454" s="26">
        <v>25090078779.522099</v>
      </c>
      <c r="K454" s="27"/>
    </row>
    <row r="455" spans="1:11" x14ac:dyDescent="0.3">
      <c r="A455" s="1">
        <v>45286</v>
      </c>
      <c r="B455" s="2">
        <v>2137196444.9999998</v>
      </c>
      <c r="C455" s="4">
        <f>C454-C454*$C$1*_xlfn.XLOOKUP('Circle Assets'!A455,'BBG Data'!A:A,'BBG Data'!V:V)</f>
        <v>9171409208.77001</v>
      </c>
      <c r="D455" s="4">
        <f>D454-D454*$D$1*_xlfn.XLOOKUP(A455,'BBG Data'!A:A,'BBG Data'!F:F)</f>
        <v>13890455940.686155</v>
      </c>
      <c r="E455" s="4">
        <f t="shared" si="21"/>
        <v>25199061594.456165</v>
      </c>
      <c r="F455">
        <f t="shared" si="22"/>
        <v>0.63604163693191917</v>
      </c>
      <c r="G455">
        <f t="shared" si="23"/>
        <v>0.36395836306808088</v>
      </c>
      <c r="H455" s="13">
        <f>'USDC_Final Reserve'!I454/'USDC_Final Reserve'!F454</f>
        <v>2.1176048109110834E-3</v>
      </c>
      <c r="I455">
        <v>25121519334.478989</v>
      </c>
      <c r="J455" s="26">
        <v>25068321884.2789</v>
      </c>
      <c r="K455" s="27"/>
    </row>
    <row r="456" spans="1:11" x14ac:dyDescent="0.3">
      <c r="A456" s="1">
        <v>45287</v>
      </c>
      <c r="B456" s="2">
        <v>2137196444.9999998</v>
      </c>
      <c r="C456" s="4">
        <f>C455-C455*$C$1*_xlfn.XLOOKUP('Circle Assets'!A456,'BBG Data'!A:A,'BBG Data'!V:V)</f>
        <v>9107209344.3086185</v>
      </c>
      <c r="D456" s="4">
        <f>D455-D455*$D$1*_xlfn.XLOOKUP(A456,'BBG Data'!A:A,'BBG Data'!F:F)</f>
        <v>13888912556.692745</v>
      </c>
      <c r="E456" s="4">
        <f t="shared" si="21"/>
        <v>25133318346.001366</v>
      </c>
      <c r="F456">
        <f t="shared" si="22"/>
        <v>0.63764397446716181</v>
      </c>
      <c r="G456">
        <f t="shared" si="23"/>
        <v>0.36235602553283808</v>
      </c>
      <c r="H456" s="13">
        <f>'USDC_Final Reserve'!I455/'USDC_Final Reserve'!F455</f>
        <v>-5.3768814879600626E-4</v>
      </c>
      <c r="I456">
        <v>24732061539.548889</v>
      </c>
      <c r="J456" s="26">
        <v>24745359675.933998</v>
      </c>
      <c r="K456" s="27"/>
    </row>
    <row r="457" spans="1:11" x14ac:dyDescent="0.3">
      <c r="A457" s="1">
        <v>45288</v>
      </c>
      <c r="B457" s="2">
        <v>2137196444.9999998</v>
      </c>
      <c r="C457" s="4">
        <f>C456-C456*$C$1*_xlfn.XLOOKUP('Circle Assets'!A457,'BBG Data'!A:A,'BBG Data'!V:V)</f>
        <v>9143638181.685854</v>
      </c>
      <c r="D457" s="4">
        <f>D456-D456*$D$1*_xlfn.XLOOKUP(A457,'BBG Data'!A:A,'BBG Data'!F:F)</f>
        <v>13888526753.56617</v>
      </c>
      <c r="E457" s="4">
        <f t="shared" si="21"/>
        <v>25169361380.252022</v>
      </c>
      <c r="F457">
        <f t="shared" si="22"/>
        <v>0.63671552712259172</v>
      </c>
      <c r="G457">
        <f t="shared" si="23"/>
        <v>0.36328447287740834</v>
      </c>
      <c r="H457" s="13">
        <f>'USDC_Final Reserve'!I456/'USDC_Final Reserve'!F456</f>
        <v>3.5017229814880198E-3</v>
      </c>
      <c r="I457">
        <v>24950132292.504028</v>
      </c>
      <c r="J457" s="26">
        <v>24862763840.864201</v>
      </c>
      <c r="K457" s="27"/>
    </row>
    <row r="458" spans="1:11" x14ac:dyDescent="0.3">
      <c r="A458" s="1">
        <v>45289</v>
      </c>
      <c r="B458" s="2">
        <v>2137196444.9999998</v>
      </c>
      <c r="C458" s="4">
        <f>C457-C457*$C$1*_xlfn.XLOOKUP('Circle Assets'!A458,'BBG Data'!A:A,'BBG Data'!V:V)</f>
        <v>9235074563.5027122</v>
      </c>
      <c r="D458" s="4">
        <f>D457-D457*$D$1*_xlfn.XLOOKUP(A458,'BBG Data'!A:A,'BBG Data'!F:F)</f>
        <v>13889298338.385813</v>
      </c>
      <c r="E458" s="4">
        <f t="shared" si="21"/>
        <v>25261569346.888527</v>
      </c>
      <c r="F458">
        <f t="shared" si="22"/>
        <v>0.63442197764169395</v>
      </c>
      <c r="G458">
        <f t="shared" si="23"/>
        <v>0.36557802235830605</v>
      </c>
      <c r="H458" s="13">
        <f>'USDC_Final Reserve'!I457/'USDC_Final Reserve'!F457</f>
        <v>5.7152335599279435E-3</v>
      </c>
      <c r="I458">
        <v>24985559312.100285</v>
      </c>
      <c r="J458" s="26">
        <v>24842761005.006199</v>
      </c>
      <c r="K458" s="27"/>
    </row>
    <row r="459" spans="1:11" x14ac:dyDescent="0.3">
      <c r="A459" s="1">
        <v>45290</v>
      </c>
      <c r="B459" s="2">
        <v>2137196444.9999998</v>
      </c>
      <c r="C459" s="4">
        <f>C458-C458*$C$1*_xlfn.XLOOKUP('Circle Assets'!A459,'BBG Data'!A:A,'BBG Data'!V:V)</f>
        <v>9235074563.5027122</v>
      </c>
      <c r="D459" s="4">
        <f>D458-D458*$D$1*_xlfn.XLOOKUP(A459,'BBG Data'!A:A,'BBG Data'!F:F)</f>
        <v>13889298338.385813</v>
      </c>
      <c r="E459" s="4">
        <f t="shared" si="21"/>
        <v>25261569346.888527</v>
      </c>
      <c r="F459">
        <f t="shared" si="22"/>
        <v>0.63442197764169395</v>
      </c>
      <c r="G459">
        <f t="shared" si="23"/>
        <v>0.36557802235830605</v>
      </c>
      <c r="H459" s="13">
        <f>'USDC_Final Reserve'!I458/'USDC_Final Reserve'!F458</f>
        <v>2.0726708748443384E-3</v>
      </c>
      <c r="I459">
        <v>24821489911.411526</v>
      </c>
      <c r="J459" s="26">
        <v>24770043132.2019</v>
      </c>
      <c r="K459" s="27"/>
    </row>
    <row r="460" spans="1:11" x14ac:dyDescent="0.3">
      <c r="A460" s="18">
        <v>45291</v>
      </c>
      <c r="B460" s="2">
        <v>3364267118</v>
      </c>
      <c r="C460" s="2">
        <v>6622021104</v>
      </c>
      <c r="D460" s="2">
        <v>14707000000</v>
      </c>
      <c r="E460" s="4">
        <f t="shared" si="21"/>
        <v>24693288222</v>
      </c>
      <c r="F460">
        <f t="shared" si="22"/>
        <v>0.73182910900864795</v>
      </c>
      <c r="G460">
        <f t="shared" si="23"/>
        <v>0.26817089099135205</v>
      </c>
      <c r="H460" s="13">
        <f>'USDC_Final Reserve'!I459/'USDC_Final Reserve'!F459</f>
        <v>2.1016836451033063E-3</v>
      </c>
      <c r="I460">
        <v>24711626997.565178</v>
      </c>
      <c r="J460" s="26">
        <v>24659690975.260502</v>
      </c>
      <c r="K460" s="27"/>
    </row>
    <row r="461" spans="1:11" x14ac:dyDescent="0.3">
      <c r="A461" s="1">
        <v>45292</v>
      </c>
      <c r="B461" s="2">
        <v>3364267118</v>
      </c>
      <c r="C461" s="4">
        <f>C460-C460*$C$1*_xlfn.XLOOKUP('Circle Assets'!A461,'BBG Data'!A:A,'BBG Data'!V:V)</f>
        <v>6622021104</v>
      </c>
      <c r="D461" s="4">
        <f>D460-D460*$D$1*_xlfn.XLOOKUP(A461,'BBG Data'!A:A,'BBG Data'!F:F)</f>
        <v>14707000000</v>
      </c>
      <c r="E461" s="4">
        <f t="shared" si="21"/>
        <v>24693288222</v>
      </c>
      <c r="F461">
        <f t="shared" si="22"/>
        <v>0.73182910900864795</v>
      </c>
      <c r="G461">
        <f t="shared" si="23"/>
        <v>0.26817089099135205</v>
      </c>
      <c r="H461" s="13">
        <f>'USDC_Final Reserve'!I460/'USDC_Final Reserve'!F460</f>
        <v>2.1016836451034516E-3</v>
      </c>
      <c r="I461">
        <v>24545081652.380337</v>
      </c>
      <c r="J461" s="26">
        <v>24493495655.7038</v>
      </c>
      <c r="K461" s="27"/>
    </row>
    <row r="462" spans="1:11" x14ac:dyDescent="0.3">
      <c r="A462" s="1">
        <v>45293</v>
      </c>
      <c r="B462" s="2">
        <v>3364267118</v>
      </c>
      <c r="C462" s="4">
        <f>C461-C461*$C$1*_xlfn.XLOOKUP('Circle Assets'!A462,'BBG Data'!A:A,'BBG Data'!V:V)</f>
        <v>6582288977.3760004</v>
      </c>
      <c r="D462" s="4">
        <f>D461-D461*$D$1*_xlfn.XLOOKUP(A462,'BBG Data'!A:A,'BBG Data'!F:F)</f>
        <v>14706182944.444445</v>
      </c>
      <c r="E462" s="4">
        <f t="shared" si="21"/>
        <v>24652739039.820446</v>
      </c>
      <c r="F462">
        <f t="shared" si="22"/>
        <v>0.73299968953778594</v>
      </c>
      <c r="G462">
        <f t="shared" si="23"/>
        <v>0.2670003104622139</v>
      </c>
      <c r="H462" s="13">
        <f>'USDC_Final Reserve'!I461/'USDC_Final Reserve'!F461</f>
        <v>4.6032604337041864E-4</v>
      </c>
      <c r="I462">
        <v>24575611983.078579</v>
      </c>
      <c r="J462" s="26">
        <v>24564299188.851002</v>
      </c>
      <c r="K462" s="27"/>
    </row>
    <row r="463" spans="1:11" x14ac:dyDescent="0.3">
      <c r="A463" s="1">
        <v>45294</v>
      </c>
      <c r="B463" s="2">
        <v>3364267118</v>
      </c>
      <c r="C463" s="4">
        <f>C462-C462*$C$1*_xlfn.XLOOKUP('Circle Assets'!A463,'BBG Data'!A:A,'BBG Data'!V:V)</f>
        <v>6542795243.5117445</v>
      </c>
      <c r="D463" s="4">
        <f>D462-D462*$D$1*_xlfn.XLOOKUP(A463,'BBG Data'!A:A,'BBG Data'!F:F)</f>
        <v>14706591449.526236</v>
      </c>
      <c r="E463" s="4">
        <f t="shared" si="21"/>
        <v>24613653811.037979</v>
      </c>
      <c r="F463">
        <f t="shared" si="22"/>
        <v>0.73418025240211882</v>
      </c>
      <c r="G463">
        <f t="shared" si="23"/>
        <v>0.2658197475978813</v>
      </c>
      <c r="H463" s="13">
        <f>'USDC_Final Reserve'!I462/'USDC_Final Reserve'!F462</f>
        <v>5.170719374796252E-4</v>
      </c>
      <c r="I463">
        <v>24804878156.356453</v>
      </c>
      <c r="J463" s="26">
        <v>24792052249.9492</v>
      </c>
      <c r="K463" s="27"/>
    </row>
    <row r="464" spans="1:11" x14ac:dyDescent="0.3">
      <c r="A464" s="1">
        <v>45295</v>
      </c>
      <c r="B464" s="2">
        <v>3364267118</v>
      </c>
      <c r="C464" s="4">
        <f>C463-C463*$C$1*_xlfn.XLOOKUP('Circle Assets'!A464,'BBG Data'!A:A,'BBG Data'!V:V)</f>
        <v>6542795243.5117445</v>
      </c>
      <c r="D464" s="4">
        <f>D463-D463*$D$1*_xlfn.XLOOKUP(A464,'BBG Data'!A:A,'BBG Data'!F:F)</f>
        <v>14709451064.53031</v>
      </c>
      <c r="E464" s="4">
        <f t="shared" si="21"/>
        <v>24616513426.042053</v>
      </c>
      <c r="F464">
        <f t="shared" si="22"/>
        <v>0.73421113176043629</v>
      </c>
      <c r="G464">
        <f t="shared" si="23"/>
        <v>0.26578886823956382</v>
      </c>
      <c r="H464" s="13">
        <f>'USDC_Final Reserve'!I463/'USDC_Final Reserve'!F463</f>
        <v>2.2176060321854956E-3</v>
      </c>
      <c r="I464">
        <v>25051798018.51445</v>
      </c>
      <c r="J464" s="26">
        <v>24996243000.1115</v>
      </c>
      <c r="K464" s="27"/>
    </row>
    <row r="465" spans="1:11" x14ac:dyDescent="0.3">
      <c r="A465" s="1">
        <v>45296</v>
      </c>
      <c r="B465" s="2">
        <v>3364267118</v>
      </c>
      <c r="C465" s="4">
        <f>C464-C464*$C$1*_xlfn.XLOOKUP('Circle Assets'!A465,'BBG Data'!A:A,'BBG Data'!V:V)</f>
        <v>6564059328.0531588</v>
      </c>
      <c r="D465" s="4">
        <f>D464-D464*$D$1*_xlfn.XLOOKUP(A465,'BBG Data'!A:A,'BBG Data'!F:F)</f>
        <v>14709859660.393213</v>
      </c>
      <c r="E465" s="4">
        <f t="shared" si="21"/>
        <v>24638186106.446373</v>
      </c>
      <c r="F465">
        <f t="shared" si="22"/>
        <v>0.73358187572356515</v>
      </c>
      <c r="G465">
        <f t="shared" si="23"/>
        <v>0.2664181242764348</v>
      </c>
      <c r="H465" s="13">
        <f>'USDC_Final Reserve'!I464/'USDC_Final Reserve'!F464</f>
        <v>2.9794727482838068E-3</v>
      </c>
      <c r="I465">
        <v>25203681488.997494</v>
      </c>
      <c r="J465" s="26">
        <v>25128587806.844601</v>
      </c>
      <c r="K465" s="27"/>
    </row>
    <row r="466" spans="1:11" x14ac:dyDescent="0.3">
      <c r="A466" s="1">
        <v>45297</v>
      </c>
      <c r="B466" s="2">
        <v>3364267118</v>
      </c>
      <c r="C466" s="4">
        <f>C465-C465*$C$1*_xlfn.XLOOKUP('Circle Assets'!A466,'BBG Data'!A:A,'BBG Data'!V:V)</f>
        <v>6564059328.0531588</v>
      </c>
      <c r="D466" s="4">
        <f>D465-D465*$D$1*_xlfn.XLOOKUP(A466,'BBG Data'!A:A,'BBG Data'!F:F)</f>
        <v>14709859660.393213</v>
      </c>
      <c r="E466" s="4">
        <f t="shared" si="21"/>
        <v>24638186106.446373</v>
      </c>
      <c r="F466">
        <f t="shared" si="22"/>
        <v>0.73358187572356515</v>
      </c>
      <c r="G466">
        <f t="shared" si="23"/>
        <v>0.2664181242764348</v>
      </c>
      <c r="H466" s="13">
        <f>'USDC_Final Reserve'!I465/'USDC_Final Reserve'!F465</f>
        <v>2.1016836451034399E-3</v>
      </c>
      <c r="I466">
        <v>25451978600.017578</v>
      </c>
      <c r="J466" s="26">
        <v>25398486592.858398</v>
      </c>
      <c r="K466" s="27"/>
    </row>
    <row r="467" spans="1:11" x14ac:dyDescent="0.3">
      <c r="A467" s="1">
        <v>45298</v>
      </c>
      <c r="B467" s="2">
        <v>3364267118</v>
      </c>
      <c r="C467" s="4">
        <f>C466-C466*$C$1*_xlfn.XLOOKUP('Circle Assets'!A467,'BBG Data'!A:A,'BBG Data'!V:V)</f>
        <v>6564059328.0531588</v>
      </c>
      <c r="D467" s="4">
        <f>D466-D466*$D$1*_xlfn.XLOOKUP(A467,'BBG Data'!A:A,'BBG Data'!F:F)</f>
        <v>14709859660.393213</v>
      </c>
      <c r="E467" s="4">
        <f t="shared" si="21"/>
        <v>24638186106.446373</v>
      </c>
      <c r="F467">
        <f t="shared" si="22"/>
        <v>0.73358187572356515</v>
      </c>
      <c r="G467">
        <f t="shared" si="23"/>
        <v>0.2664181242764348</v>
      </c>
      <c r="H467" s="13">
        <f>'USDC_Final Reserve'!I466/'USDC_Final Reserve'!F466</f>
        <v>2.1016836451033627E-3</v>
      </c>
      <c r="I467">
        <v>25472647259.557297</v>
      </c>
      <c r="J467" s="26">
        <v>25419111813.414398</v>
      </c>
      <c r="K467" s="27"/>
    </row>
    <row r="468" spans="1:11" x14ac:dyDescent="0.3">
      <c r="A468" s="1">
        <v>45299</v>
      </c>
      <c r="B468" s="2">
        <v>3364267118</v>
      </c>
      <c r="C468" s="4">
        <f>C467-C467*$C$1*_xlfn.XLOOKUP('Circle Assets'!A468,'BBG Data'!A:A,'BBG Data'!V:V)</f>
        <v>6550931209.3970528</v>
      </c>
      <c r="D468" s="4">
        <f>D467-D467*$D$1*_xlfn.XLOOKUP(A468,'BBG Data'!A:A,'BBG Data'!F:F)</f>
        <v>14709859660.393213</v>
      </c>
      <c r="E468" s="4">
        <f t="shared" si="21"/>
        <v>24625057987.790268</v>
      </c>
      <c r="F468">
        <f t="shared" si="22"/>
        <v>0.73397296312377514</v>
      </c>
      <c r="G468">
        <f t="shared" si="23"/>
        <v>0.2660270368762247</v>
      </c>
      <c r="H468" s="13">
        <f>'USDC_Final Reserve'!I467/'USDC_Final Reserve'!F467</f>
        <v>1.5696837809678992E-3</v>
      </c>
      <c r="I468">
        <v>25456396116.004486</v>
      </c>
      <c r="J468" s="26">
        <v>25416437623.8993</v>
      </c>
      <c r="K468" s="27"/>
    </row>
    <row r="469" spans="1:11" x14ac:dyDescent="0.3">
      <c r="A469" s="1">
        <v>45300</v>
      </c>
      <c r="B469" s="2">
        <v>3364267118</v>
      </c>
      <c r="C469" s="4">
        <f>C468-C468*$C$1*_xlfn.XLOOKUP('Circle Assets'!A469,'BBG Data'!A:A,'BBG Data'!V:V)</f>
        <v>6557482140.6064491</v>
      </c>
      <c r="D469" s="4">
        <f>D468-D468*$D$1*_xlfn.XLOOKUP(A469,'BBG Data'!A:A,'BBG Data'!F:F)</f>
        <v>14709859660.393213</v>
      </c>
      <c r="E469" s="4">
        <f t="shared" si="21"/>
        <v>24631608918.999664</v>
      </c>
      <c r="F469">
        <f t="shared" si="22"/>
        <v>0.73377775840098214</v>
      </c>
      <c r="G469">
        <f t="shared" si="23"/>
        <v>0.26622224159901775</v>
      </c>
      <c r="H469" s="13">
        <f>'USDC_Final Reserve'!I468/'USDC_Final Reserve'!F468</f>
        <v>2.3670809744417887E-3</v>
      </c>
      <c r="I469">
        <v>25419600619.035328</v>
      </c>
      <c r="J469" s="26">
        <v>25359430366.032101</v>
      </c>
      <c r="K469" s="27"/>
    </row>
    <row r="470" spans="1:11" x14ac:dyDescent="0.3">
      <c r="A470" s="1">
        <v>45301</v>
      </c>
      <c r="B470" s="2">
        <v>3364267118</v>
      </c>
      <c r="C470" s="4">
        <f>C469-C469*$C$1*_xlfn.XLOOKUP('Circle Assets'!A470,'BBG Data'!A:A,'BBG Data'!V:V)</f>
        <v>6557482140.6064491</v>
      </c>
      <c r="D470" s="4">
        <f>D469-D469*$D$1*_xlfn.XLOOKUP(A470,'BBG Data'!A:A,'BBG Data'!F:F)</f>
        <v>14709859660.393213</v>
      </c>
      <c r="E470" s="4">
        <f t="shared" si="21"/>
        <v>24631608918.999664</v>
      </c>
      <c r="F470">
        <f t="shared" si="22"/>
        <v>0.73377775840098214</v>
      </c>
      <c r="G470">
        <f t="shared" si="23"/>
        <v>0.26622224159901775</v>
      </c>
      <c r="H470" s="13">
        <f>'USDC_Final Reserve'!I469/'USDC_Final Reserve'!F469</f>
        <v>2.1016836451033917E-3</v>
      </c>
      <c r="I470">
        <v>25268773891.59388</v>
      </c>
      <c r="J470" s="26">
        <v>25215666922.774101</v>
      </c>
      <c r="K470" s="27"/>
    </row>
    <row r="471" spans="1:11" x14ac:dyDescent="0.3">
      <c r="A471" s="1">
        <v>45302</v>
      </c>
      <c r="B471" s="2">
        <v>3364267118</v>
      </c>
      <c r="C471" s="4">
        <f>C470-C470*$C$1*_xlfn.XLOOKUP('Circle Assets'!A471,'BBG Data'!A:A,'BBG Data'!V:V)</f>
        <v>6567318363.817359</v>
      </c>
      <c r="D471" s="4">
        <f>D470-D470*$D$1*_xlfn.XLOOKUP(A471,'BBG Data'!A:A,'BBG Data'!F:F)</f>
        <v>14709859660.393213</v>
      </c>
      <c r="E471" s="4">
        <f t="shared" si="21"/>
        <v>24641445142.210571</v>
      </c>
      <c r="F471">
        <f t="shared" si="22"/>
        <v>0.73348485342819425</v>
      </c>
      <c r="G471">
        <f t="shared" si="23"/>
        <v>0.26651514657180564</v>
      </c>
      <c r="H471" s="13">
        <f>'USDC_Final Reserve'!I470/'USDC_Final Reserve'!F470</f>
        <v>2.5000186666414921E-3</v>
      </c>
      <c r="I471">
        <v>25354794445.432438</v>
      </c>
      <c r="J471" s="26">
        <v>25291406986.029999</v>
      </c>
      <c r="K471" s="27"/>
    </row>
    <row r="472" spans="1:11" x14ac:dyDescent="0.3">
      <c r="A472" s="1">
        <v>45303</v>
      </c>
      <c r="B472" s="2">
        <v>3364267118</v>
      </c>
      <c r="C472" s="4">
        <f>C471-C471*$C$1*_xlfn.XLOOKUP('Circle Assets'!A472,'BBG Data'!A:A,'BBG Data'!V:V)</f>
        <v>6585378489.3178568</v>
      </c>
      <c r="D472" s="4">
        <f>D471-D471*$D$1*_xlfn.XLOOKUP(A472,'BBG Data'!A:A,'BBG Data'!F:F)</f>
        <v>14709859660.393213</v>
      </c>
      <c r="E472" s="4">
        <f t="shared" si="21"/>
        <v>24659505267.711071</v>
      </c>
      <c r="F472">
        <f t="shared" si="22"/>
        <v>0.73294766387950638</v>
      </c>
      <c r="G472">
        <f t="shared" si="23"/>
        <v>0.26705233612049351</v>
      </c>
      <c r="H472" s="13">
        <f>'USDC_Final Reserve'!I471/'USDC_Final Reserve'!F471</f>
        <v>2.8325242939505795E-3</v>
      </c>
      <c r="I472">
        <v>25357855449.456673</v>
      </c>
      <c r="J472" s="26">
        <v>25286028707.8536</v>
      </c>
      <c r="K472" s="27"/>
    </row>
    <row r="473" spans="1:11" x14ac:dyDescent="0.3">
      <c r="A473" s="1">
        <v>45304</v>
      </c>
      <c r="B473" s="2">
        <v>3364267118</v>
      </c>
      <c r="C473" s="4">
        <f>C472-C472*$C$1*_xlfn.XLOOKUP('Circle Assets'!A473,'BBG Data'!A:A,'BBG Data'!V:V)</f>
        <v>6585378489.3178568</v>
      </c>
      <c r="D473" s="4">
        <f>D472-D472*$D$1*_xlfn.XLOOKUP(A473,'BBG Data'!A:A,'BBG Data'!F:F)</f>
        <v>14709859660.393213</v>
      </c>
      <c r="E473" s="4">
        <f t="shared" si="21"/>
        <v>24659505267.711071</v>
      </c>
      <c r="F473">
        <f t="shared" si="22"/>
        <v>0.73294766387950638</v>
      </c>
      <c r="G473">
        <f t="shared" si="23"/>
        <v>0.26705233612049351</v>
      </c>
      <c r="H473" s="13">
        <f>'USDC_Final Reserve'!I472/'USDC_Final Reserve'!F472</f>
        <v>2.1016836451034208E-3</v>
      </c>
      <c r="I473">
        <v>25443516353.727051</v>
      </c>
      <c r="J473" s="26">
        <v>25390042131.532501</v>
      </c>
      <c r="K473" s="27"/>
    </row>
    <row r="474" spans="1:11" x14ac:dyDescent="0.3">
      <c r="A474" s="1">
        <v>45305</v>
      </c>
      <c r="B474" s="2">
        <v>3364267118</v>
      </c>
      <c r="C474" s="4">
        <f>C473-C473*$C$1*_xlfn.XLOOKUP('Circle Assets'!A474,'BBG Data'!A:A,'BBG Data'!V:V)</f>
        <v>6585378489.3178568</v>
      </c>
      <c r="D474" s="4">
        <f>D473-D473*$D$1*_xlfn.XLOOKUP(A474,'BBG Data'!A:A,'BBG Data'!F:F)</f>
        <v>14709859660.393213</v>
      </c>
      <c r="E474" s="4">
        <f t="shared" si="21"/>
        <v>24659505267.711071</v>
      </c>
      <c r="F474">
        <f t="shared" si="22"/>
        <v>0.73294766387950638</v>
      </c>
      <c r="G474">
        <f t="shared" si="23"/>
        <v>0.26705233612049351</v>
      </c>
      <c r="H474" s="13">
        <f>'USDC_Final Reserve'!I473/'USDC_Final Reserve'!F473</f>
        <v>2.1016836451033874E-3</v>
      </c>
      <c r="I474">
        <v>25530336185.875748</v>
      </c>
      <c r="J474" s="26">
        <v>25476679495.859901</v>
      </c>
      <c r="K474" s="27"/>
    </row>
    <row r="475" spans="1:11" x14ac:dyDescent="0.3">
      <c r="A475" s="1">
        <v>45306</v>
      </c>
      <c r="B475" s="2">
        <v>3364267118</v>
      </c>
      <c r="C475" s="4">
        <f>C474-C474*$C$1*_xlfn.XLOOKUP('Circle Assets'!A475,'BBG Data'!A:A,'BBG Data'!V:V)</f>
        <v>6585378489.3178568</v>
      </c>
      <c r="D475" s="4">
        <f>D474-D474*$D$1*_xlfn.XLOOKUP(A475,'BBG Data'!A:A,'BBG Data'!F:F)</f>
        <v>14709859660.393213</v>
      </c>
      <c r="E475" s="4">
        <f t="shared" si="21"/>
        <v>24659505267.711071</v>
      </c>
      <c r="F475">
        <f t="shared" si="22"/>
        <v>0.73294766387950638</v>
      </c>
      <c r="G475">
        <f t="shared" si="23"/>
        <v>0.26705233612049351</v>
      </c>
      <c r="H475" s="13">
        <f>'USDC_Final Reserve'!I474/'USDC_Final Reserve'!F474</f>
        <v>2.1016836451034481E-3</v>
      </c>
      <c r="I475">
        <v>25562716661.35799</v>
      </c>
      <c r="J475" s="26">
        <v>25508991917.826401</v>
      </c>
      <c r="K475" s="27"/>
    </row>
    <row r="476" spans="1:11" x14ac:dyDescent="0.3">
      <c r="A476" s="1">
        <v>45307</v>
      </c>
      <c r="B476" s="2">
        <v>3364267118</v>
      </c>
      <c r="C476" s="4">
        <f>C475-C475*$C$1*_xlfn.XLOOKUP('Circle Assets'!A476,'BBG Data'!A:A,'BBG Data'!V:V)</f>
        <v>6588671178.5625153</v>
      </c>
      <c r="D476" s="4">
        <f>D475-D475*$D$1*_xlfn.XLOOKUP(A476,'BBG Data'!A:A,'BBG Data'!F:F)</f>
        <v>14709451053.180424</v>
      </c>
      <c r="E476" s="4">
        <f t="shared" si="21"/>
        <v>24662389349.742939</v>
      </c>
      <c r="F476">
        <f t="shared" si="22"/>
        <v>0.7328453831002717</v>
      </c>
      <c r="G476">
        <f t="shared" si="23"/>
        <v>0.26715461689972836</v>
      </c>
      <c r="H476" s="13">
        <f>'USDC_Final Reserve'!I475/'USDC_Final Reserve'!F475</f>
        <v>2.2183803918384686E-3</v>
      </c>
      <c r="I476">
        <v>25551506022.694489</v>
      </c>
      <c r="J476" s="26">
        <v>25494823062.751801</v>
      </c>
      <c r="K476" s="27"/>
    </row>
    <row r="477" spans="1:11" x14ac:dyDescent="0.3">
      <c r="A477" s="1">
        <v>45308</v>
      </c>
      <c r="B477" s="2">
        <v>3364267118</v>
      </c>
      <c r="C477" s="4">
        <f>C476-C476*$C$1*_xlfn.XLOOKUP('Circle Assets'!A477,'BBG Data'!A:A,'BBG Data'!V:V)</f>
        <v>6567257997.2321873</v>
      </c>
      <c r="D477" s="4">
        <f>D476-D476*$D$1*_xlfn.XLOOKUP(A477,'BBG Data'!A:A,'BBG Data'!F:F)</f>
        <v>14709451053.180424</v>
      </c>
      <c r="E477" s="4">
        <f t="shared" si="21"/>
        <v>24640976168.412613</v>
      </c>
      <c r="F477">
        <f t="shared" si="22"/>
        <v>0.73348223088455444</v>
      </c>
      <c r="G477">
        <f t="shared" si="23"/>
        <v>0.2665177691154455</v>
      </c>
      <c r="H477" s="13">
        <f>'USDC_Final Reserve'!I476/'USDC_Final Reserve'!F476</f>
        <v>1.2345030005018341E-3</v>
      </c>
      <c r="I477">
        <v>25467633448.445889</v>
      </c>
      <c r="J477" s="26">
        <v>25436193578.538101</v>
      </c>
      <c r="K477" s="27"/>
    </row>
    <row r="478" spans="1:11" x14ac:dyDescent="0.3">
      <c r="A478" s="1">
        <v>45309</v>
      </c>
      <c r="B478" s="2">
        <v>3364267118</v>
      </c>
      <c r="C478" s="4">
        <f>C477-C477*$C$1*_xlfn.XLOOKUP('Circle Assets'!A478,'BBG Data'!A:A,'BBG Data'!V:V)</f>
        <v>6586959771.2238827</v>
      </c>
      <c r="D478" s="4">
        <f>D477-D477*$D$1*_xlfn.XLOOKUP(A478,'BBG Data'!A:A,'BBG Data'!F:F)</f>
        <v>14709859649.043013</v>
      </c>
      <c r="E478" s="4">
        <f t="shared" si="21"/>
        <v>24661086538.266895</v>
      </c>
      <c r="F478">
        <f t="shared" si="22"/>
        <v>0.7329006667649125</v>
      </c>
      <c r="G478">
        <f t="shared" si="23"/>
        <v>0.26709933323508761</v>
      </c>
      <c r="H478" s="13">
        <f>'USDC_Final Reserve'!I477/'USDC_Final Reserve'!F477</f>
        <v>2.915439526772215E-3</v>
      </c>
      <c r="I478">
        <v>25772278181.990543</v>
      </c>
      <c r="J478" s="26">
        <v>25697140663.483799</v>
      </c>
      <c r="K478" s="27"/>
    </row>
    <row r="479" spans="1:11" x14ac:dyDescent="0.3">
      <c r="A479" s="1">
        <v>45310</v>
      </c>
      <c r="B479" s="2">
        <v>3364267118</v>
      </c>
      <c r="C479" s="4">
        <f>C478-C478*$C$1*_xlfn.XLOOKUP('Circle Assets'!A479,'BBG Data'!A:A,'BBG Data'!V:V)</f>
        <v>6605073910.5947485</v>
      </c>
      <c r="D479" s="4">
        <f>D478-D478*$D$1*_xlfn.XLOOKUP(A479,'BBG Data'!A:A,'BBG Data'!F:F)</f>
        <v>14709859649.043013</v>
      </c>
      <c r="E479" s="4">
        <f t="shared" si="21"/>
        <v>24679200677.63776</v>
      </c>
      <c r="F479">
        <f t="shared" si="22"/>
        <v>0.73236272937398195</v>
      </c>
      <c r="G479">
        <f t="shared" si="23"/>
        <v>0.26763727062601816</v>
      </c>
      <c r="H479" s="13">
        <f>'USDC_Final Reserve'!I478/'USDC_Final Reserve'!F478</f>
        <v>2.8341250809713787E-3</v>
      </c>
      <c r="I479">
        <v>25705726845.09428</v>
      </c>
      <c r="J479" s="26">
        <v>25632873599.917999</v>
      </c>
      <c r="K479" s="27"/>
    </row>
    <row r="480" spans="1:11" x14ac:dyDescent="0.3">
      <c r="A480" s="1">
        <v>45311</v>
      </c>
      <c r="B480" s="2">
        <v>3364267118</v>
      </c>
      <c r="C480" s="4">
        <f>C479-C479*$C$1*_xlfn.XLOOKUP('Circle Assets'!A480,'BBG Data'!A:A,'BBG Data'!V:V)</f>
        <v>6605073910.5947485</v>
      </c>
      <c r="D480" s="4">
        <f>D479-D479*$D$1*_xlfn.XLOOKUP(A480,'BBG Data'!A:A,'BBG Data'!F:F)</f>
        <v>14709859649.043013</v>
      </c>
      <c r="E480" s="4">
        <f t="shared" si="21"/>
        <v>24679200677.63776</v>
      </c>
      <c r="F480">
        <f t="shared" si="22"/>
        <v>0.73236272937398195</v>
      </c>
      <c r="G480">
        <f t="shared" si="23"/>
        <v>0.26763727062601816</v>
      </c>
      <c r="H480" s="13">
        <f>'USDC_Final Reserve'!I479/'USDC_Final Reserve'!F479</f>
        <v>2.1016836451033349E-3</v>
      </c>
      <c r="I480">
        <v>25578067095.41449</v>
      </c>
      <c r="J480" s="26">
        <v>25524310090.126701</v>
      </c>
      <c r="K480" s="27"/>
    </row>
    <row r="481" spans="1:11" x14ac:dyDescent="0.3">
      <c r="A481" s="1">
        <v>45312</v>
      </c>
      <c r="B481" s="2">
        <v>3364267118</v>
      </c>
      <c r="C481" s="4">
        <f>C480-C480*$C$1*_xlfn.XLOOKUP('Circle Assets'!A481,'BBG Data'!A:A,'BBG Data'!V:V)</f>
        <v>6605073910.5947485</v>
      </c>
      <c r="D481" s="4">
        <f>D480-D480*$D$1*_xlfn.XLOOKUP(A481,'BBG Data'!A:A,'BBG Data'!F:F)</f>
        <v>14709859649.043013</v>
      </c>
      <c r="E481" s="4">
        <f t="shared" si="21"/>
        <v>24679200677.63776</v>
      </c>
      <c r="F481">
        <f t="shared" si="22"/>
        <v>0.73236272937398195</v>
      </c>
      <c r="G481">
        <f t="shared" si="23"/>
        <v>0.26763727062601816</v>
      </c>
      <c r="H481" s="13">
        <f>'USDC_Final Reserve'!I480/'USDC_Final Reserve'!F480</f>
        <v>2.1016836451033666E-3</v>
      </c>
      <c r="I481">
        <v>25770307875.180645</v>
      </c>
      <c r="J481" s="26">
        <v>25716146840.590099</v>
      </c>
      <c r="K481" s="27"/>
    </row>
    <row r="482" spans="1:11" x14ac:dyDescent="0.3">
      <c r="A482" s="1">
        <v>45313</v>
      </c>
      <c r="B482" s="2">
        <v>3364267118</v>
      </c>
      <c r="C482" s="4">
        <f>C481-C481*$C$1*_xlfn.XLOOKUP('Circle Assets'!A482,'BBG Data'!A:A,'BBG Data'!V:V)</f>
        <v>6593515031.2512083</v>
      </c>
      <c r="D482" s="4">
        <f>D481-D481*$D$1*_xlfn.XLOOKUP(A482,'BBG Data'!A:A,'BBG Data'!F:F)</f>
        <v>14709859649.043013</v>
      </c>
      <c r="E482" s="4">
        <f t="shared" si="21"/>
        <v>24667641798.29422</v>
      </c>
      <c r="F482">
        <f t="shared" si="22"/>
        <v>0.73270590333822871</v>
      </c>
      <c r="G482">
        <f t="shared" si="23"/>
        <v>0.2672940966617714</v>
      </c>
      <c r="H482" s="13">
        <f>'USDC_Final Reserve'!I481/'USDC_Final Reserve'!F481</f>
        <v>1.6340837695178296E-3</v>
      </c>
      <c r="I482">
        <v>25826308026.739864</v>
      </c>
      <c r="J482" s="26">
        <v>25784105675.966801</v>
      </c>
      <c r="K482" s="27"/>
    </row>
    <row r="483" spans="1:11" x14ac:dyDescent="0.3">
      <c r="A483" s="1">
        <v>45314</v>
      </c>
      <c r="B483" s="2">
        <v>3364267118</v>
      </c>
      <c r="C483" s="4">
        <f>C482-C482*$C$1*_xlfn.XLOOKUP('Circle Assets'!A483,'BBG Data'!A:A,'BBG Data'!V:V)</f>
        <v>6591866652.4933949</v>
      </c>
      <c r="D483" s="4">
        <f>D482-D482*$D$1*_xlfn.XLOOKUP(A483,'BBG Data'!A:A,'BBG Data'!F:F)</f>
        <v>14709859649.043013</v>
      </c>
      <c r="E483" s="4">
        <f t="shared" si="21"/>
        <v>24665993419.536407</v>
      </c>
      <c r="F483">
        <f t="shared" si="22"/>
        <v>0.732754868600898</v>
      </c>
      <c r="G483">
        <f t="shared" si="23"/>
        <v>0.26724513139910211</v>
      </c>
      <c r="H483" s="13">
        <f>'USDC_Final Reserve'!I482/'USDC_Final Reserve'!F482</f>
        <v>2.0349961065495208E-3</v>
      </c>
      <c r="I483">
        <v>25668928989.046505</v>
      </c>
      <c r="J483" s="26">
        <v>25616692818.494499</v>
      </c>
      <c r="K483" s="27"/>
    </row>
    <row r="484" spans="1:11" x14ac:dyDescent="0.3">
      <c r="A484" s="1">
        <v>45315</v>
      </c>
      <c r="B484" s="2">
        <v>3364267118</v>
      </c>
      <c r="C484" s="4">
        <f>C483-C483*$C$1*_xlfn.XLOOKUP('Circle Assets'!A484,'BBG Data'!A:A,'BBG Data'!V:V)</f>
        <v>6578682919.1884079</v>
      </c>
      <c r="D484" s="4">
        <f>D483-D483*$D$1*_xlfn.XLOOKUP(A484,'BBG Data'!A:A,'BBG Data'!F:F)</f>
        <v>14709859649.043013</v>
      </c>
      <c r="E484" s="4">
        <f t="shared" si="21"/>
        <v>24652809686.231422</v>
      </c>
      <c r="F484">
        <f t="shared" si="22"/>
        <v>0.73314672838842387</v>
      </c>
      <c r="G484">
        <f t="shared" si="23"/>
        <v>0.26685327161157613</v>
      </c>
      <c r="H484" s="13">
        <f>'USDC_Final Reserve'!I483/'USDC_Final Reserve'!F483</f>
        <v>1.5680314798629555E-3</v>
      </c>
      <c r="I484">
        <v>25769990209.661911</v>
      </c>
      <c r="J484" s="26">
        <v>25729582053.777401</v>
      </c>
      <c r="K484" s="27"/>
    </row>
    <row r="485" spans="1:11" x14ac:dyDescent="0.3">
      <c r="A485" s="1">
        <v>45316</v>
      </c>
      <c r="B485" s="2">
        <v>3364267118</v>
      </c>
      <c r="C485" s="4">
        <f>C484-C484*$C$1*_xlfn.XLOOKUP('Circle Assets'!A485,'BBG Data'!A:A,'BBG Data'!V:V)</f>
        <v>6598418967.9459734</v>
      </c>
      <c r="D485" s="4">
        <f>D484-D484*$D$1*_xlfn.XLOOKUP(A485,'BBG Data'!A:A,'BBG Data'!F:F)</f>
        <v>14709451041.83054</v>
      </c>
      <c r="E485" s="4">
        <f t="shared" si="21"/>
        <v>24672137127.776512</v>
      </c>
      <c r="F485">
        <f t="shared" si="22"/>
        <v>0.73255584087536108</v>
      </c>
      <c r="G485">
        <f t="shared" si="23"/>
        <v>0.26744415912463892</v>
      </c>
      <c r="H485" s="13">
        <f>'USDC_Final Reserve'!I484/'USDC_Final Reserve'!F484</f>
        <v>2.8834084416789331E-3</v>
      </c>
      <c r="I485">
        <v>25927801344.651745</v>
      </c>
      <c r="J485" s="26">
        <v>25853040903.380402</v>
      </c>
      <c r="K485" s="27"/>
    </row>
    <row r="486" spans="1:11" x14ac:dyDescent="0.3">
      <c r="A486" s="1">
        <v>45317</v>
      </c>
      <c r="B486" s="2">
        <v>3364267118</v>
      </c>
      <c r="C486" s="4">
        <f>C485-C485*$C$1*_xlfn.XLOOKUP('Circle Assets'!A486,'BBG Data'!A:A,'BBG Data'!V:V)</f>
        <v>6596769363.2039862</v>
      </c>
      <c r="D486" s="4">
        <f>D485-D485*$D$1*_xlfn.XLOOKUP(A486,'BBG Data'!A:A,'BBG Data'!F:F)</f>
        <v>14709451041.83054</v>
      </c>
      <c r="E486" s="4">
        <f t="shared" si="21"/>
        <v>24670487523.034527</v>
      </c>
      <c r="F486">
        <f t="shared" si="22"/>
        <v>0.73260482359561541</v>
      </c>
      <c r="G486">
        <f t="shared" si="23"/>
        <v>0.26739517640438459</v>
      </c>
      <c r="H486" s="13">
        <f>'USDC_Final Reserve'!I485/'USDC_Final Reserve'!F485</f>
        <v>2.0349586647743991E-3</v>
      </c>
      <c r="I486">
        <v>26057580060.32962</v>
      </c>
      <c r="J486" s="26">
        <v>26004553962.0028</v>
      </c>
      <c r="K486" s="27"/>
    </row>
    <row r="487" spans="1:11" x14ac:dyDescent="0.3">
      <c r="A487" s="1">
        <v>45318</v>
      </c>
      <c r="B487" s="2">
        <v>3364267118</v>
      </c>
      <c r="C487" s="4">
        <f>C486-C486*$C$1*_xlfn.XLOOKUP('Circle Assets'!A487,'BBG Data'!A:A,'BBG Data'!V:V)</f>
        <v>6596769363.2039862</v>
      </c>
      <c r="D487" s="4">
        <f>D486-D486*$D$1*_xlfn.XLOOKUP(A487,'BBG Data'!A:A,'BBG Data'!F:F)</f>
        <v>14709451041.83054</v>
      </c>
      <c r="E487" s="4">
        <f t="shared" si="21"/>
        <v>24670487523.034527</v>
      </c>
      <c r="F487">
        <f t="shared" si="22"/>
        <v>0.73260482359561541</v>
      </c>
      <c r="G487">
        <f t="shared" si="23"/>
        <v>0.26739517640438459</v>
      </c>
      <c r="H487" s="13">
        <f>'USDC_Final Reserve'!I486/'USDC_Final Reserve'!F486</f>
        <v>2.1016836451034212E-3</v>
      </c>
      <c r="I487">
        <v>26157820162.643784</v>
      </c>
      <c r="J487" s="26">
        <v>26102844699.816399</v>
      </c>
      <c r="K487" s="27"/>
    </row>
    <row r="488" spans="1:11" x14ac:dyDescent="0.3">
      <c r="A488" s="1">
        <v>45319</v>
      </c>
      <c r="B488" s="2">
        <v>3364267118</v>
      </c>
      <c r="C488" s="4">
        <f>C487-C487*$C$1*_xlfn.XLOOKUP('Circle Assets'!A488,'BBG Data'!A:A,'BBG Data'!V:V)</f>
        <v>6596769363.2039862</v>
      </c>
      <c r="D488" s="4">
        <f>D487-D487*$D$1*_xlfn.XLOOKUP(A488,'BBG Data'!A:A,'BBG Data'!F:F)</f>
        <v>14709451041.83054</v>
      </c>
      <c r="E488" s="4">
        <f t="shared" si="21"/>
        <v>24670487523.034527</v>
      </c>
      <c r="F488">
        <f t="shared" si="22"/>
        <v>0.73260482359561541</v>
      </c>
      <c r="G488">
        <f t="shared" si="23"/>
        <v>0.26739517640438459</v>
      </c>
      <c r="H488" s="13">
        <f>'USDC_Final Reserve'!I487/'USDC_Final Reserve'!F487</f>
        <v>2.1016836451033727E-3</v>
      </c>
      <c r="I488">
        <v>26182792394.966938</v>
      </c>
      <c r="J488" s="26">
        <v>26127764448.407299</v>
      </c>
      <c r="K488" s="27"/>
    </row>
    <row r="489" spans="1:11" x14ac:dyDescent="0.3">
      <c r="A489" s="1">
        <v>45320</v>
      </c>
      <c r="B489" s="2">
        <v>3364267118</v>
      </c>
      <c r="C489" s="4">
        <f>C488-C488*$C$1*_xlfn.XLOOKUP('Circle Assets'!A489,'BBG Data'!A:A,'BBG Data'!V:V)</f>
        <v>6593470978.5223846</v>
      </c>
      <c r="D489" s="4">
        <f>D488-D488*$D$1*_xlfn.XLOOKUP(A489,'BBG Data'!A:A,'BBG Data'!F:F)</f>
        <v>14709859637.692812</v>
      </c>
      <c r="E489" s="4">
        <f t="shared" si="21"/>
        <v>24667597734.215195</v>
      </c>
      <c r="F489">
        <f t="shared" si="22"/>
        <v>0.73270721172102993</v>
      </c>
      <c r="G489">
        <f t="shared" si="23"/>
        <v>0.26729278827897013</v>
      </c>
      <c r="H489" s="13">
        <f>'USDC_Final Reserve'!I488/'USDC_Final Reserve'!F488</f>
        <v>1.9847806767437034E-3</v>
      </c>
      <c r="I489">
        <v>26201636334.909195</v>
      </c>
      <c r="J489" s="26">
        <v>26149631833.412601</v>
      </c>
      <c r="K489" s="27"/>
    </row>
    <row r="490" spans="1:11" x14ac:dyDescent="0.3">
      <c r="A490" s="1">
        <v>45321</v>
      </c>
      <c r="B490" s="2">
        <v>3364267118</v>
      </c>
      <c r="C490" s="4">
        <f>C489-C489*$C$1*_xlfn.XLOOKUP('Circle Assets'!A490,'BBG Data'!A:A,'BBG Data'!V:V)</f>
        <v>6595119346.2670145</v>
      </c>
      <c r="D490" s="4">
        <f>D489-D489*$D$1*_xlfn.XLOOKUP(A490,'BBG Data'!A:A,'BBG Data'!F:F)</f>
        <v>14709859637.692812</v>
      </c>
      <c r="E490" s="4">
        <f t="shared" si="21"/>
        <v>24669246101.959827</v>
      </c>
      <c r="F490">
        <f t="shared" si="22"/>
        <v>0.73265825315419453</v>
      </c>
      <c r="G490">
        <f t="shared" si="23"/>
        <v>0.26734174684580536</v>
      </c>
      <c r="H490" s="13">
        <f>'USDC_Final Reserve'!I489/'USDC_Final Reserve'!F489</f>
        <v>2.1683619452954384E-3</v>
      </c>
      <c r="I490">
        <v>26489199549.332912</v>
      </c>
      <c r="J490" s="26">
        <v>26431761377.068802</v>
      </c>
      <c r="K490" s="27"/>
    </row>
    <row r="491" spans="1:11" x14ac:dyDescent="0.3">
      <c r="A491" s="1">
        <v>45322</v>
      </c>
      <c r="B491" s="2">
        <v>3364267118</v>
      </c>
      <c r="C491" s="4">
        <f>C490-C490*$C$1*_xlfn.XLOOKUP('Circle Assets'!A491,'BBG Data'!A:A,'BBG Data'!V:V)</f>
        <v>6581929107.5744801</v>
      </c>
      <c r="D491" s="4">
        <f>D490-D490*$D$1*_xlfn.XLOOKUP(A491,'BBG Data'!A:A,'BBG Data'!F:F)</f>
        <v>14709451030.480654</v>
      </c>
      <c r="E491" s="4">
        <f t="shared" si="21"/>
        <v>24655647256.055134</v>
      </c>
      <c r="F491">
        <f t="shared" si="22"/>
        <v>0.73304577895605483</v>
      </c>
      <c r="G491">
        <f t="shared" si="23"/>
        <v>0.26695422104394506</v>
      </c>
      <c r="H491" s="13">
        <f>'USDC_Final Reserve'!I490/'USDC_Final Reserve'!F490</f>
        <v>1.551291871091792E-3</v>
      </c>
      <c r="I491">
        <v>26747146133.050304</v>
      </c>
      <c r="J491" s="26">
        <v>26705653502.679199</v>
      </c>
      <c r="K491" s="27"/>
    </row>
    <row r="492" spans="1:11" x14ac:dyDescent="0.3">
      <c r="A492" s="1">
        <v>45323</v>
      </c>
      <c r="B492" s="2">
        <v>3364267118</v>
      </c>
      <c r="C492" s="4">
        <f>C491-C491*$C$1*_xlfn.XLOOKUP('Circle Assets'!A492,'BBG Data'!A:A,'BBG Data'!V:V)</f>
        <v>6583574589.8513746</v>
      </c>
      <c r="D492" s="4">
        <f>D491-D491*$D$1*_xlfn.XLOOKUP(A492,'BBG Data'!A:A,'BBG Data'!F:F)</f>
        <v>14709451030.480654</v>
      </c>
      <c r="E492" s="4">
        <f t="shared" si="21"/>
        <v>24657292738.332027</v>
      </c>
      <c r="F492">
        <f t="shared" si="22"/>
        <v>0.73299685980462059</v>
      </c>
      <c r="G492">
        <f t="shared" si="23"/>
        <v>0.2670031401953793</v>
      </c>
      <c r="H492" s="13">
        <f>'USDC_Final Reserve'!I491/'USDC_Final Reserve'!F491</f>
        <v>2.1682774926572229E-3</v>
      </c>
      <c r="I492">
        <v>26876846504.16819</v>
      </c>
      <c r="J492" s="26">
        <v>26818570042.819599</v>
      </c>
      <c r="K492" s="27"/>
    </row>
    <row r="493" spans="1:11" x14ac:dyDescent="0.3">
      <c r="A493" s="1">
        <v>45324</v>
      </c>
      <c r="B493" s="2">
        <v>3364267118</v>
      </c>
      <c r="C493" s="4">
        <f>C492-C492*$C$1*_xlfn.XLOOKUP('Circle Assets'!A493,'BBG Data'!A:A,'BBG Data'!V:V)</f>
        <v>6575345121.6140604</v>
      </c>
      <c r="D493" s="4">
        <f>D492-D492*$D$1*_xlfn.XLOOKUP(A493,'BBG Data'!A:A,'BBG Data'!F:F)</f>
        <v>14709451030.480654</v>
      </c>
      <c r="E493" s="4">
        <f t="shared" si="21"/>
        <v>24649063270.094715</v>
      </c>
      <c r="F493">
        <f t="shared" si="22"/>
        <v>0.73324158206078571</v>
      </c>
      <c r="G493">
        <f t="shared" si="23"/>
        <v>0.26675841793921423</v>
      </c>
      <c r="H493" s="13">
        <f>'USDC_Final Reserve'!I492/'USDC_Final Reserve'!F492</f>
        <v>1.7685199703411042E-3</v>
      </c>
      <c r="I493">
        <v>26884621546.269241</v>
      </c>
      <c r="J493" s="26">
        <v>26837075556.169601</v>
      </c>
      <c r="K493" s="27"/>
    </row>
    <row r="494" spans="1:11" x14ac:dyDescent="0.3">
      <c r="A494" s="1">
        <v>45325</v>
      </c>
      <c r="B494" s="2">
        <v>3364267118</v>
      </c>
      <c r="C494" s="4">
        <f>C493-C493*$C$1*_xlfn.XLOOKUP('Circle Assets'!A494,'BBG Data'!A:A,'BBG Data'!V:V)</f>
        <v>6575345121.6140604</v>
      </c>
      <c r="D494" s="4">
        <f>D493-D493*$D$1*_xlfn.XLOOKUP(A494,'BBG Data'!A:A,'BBG Data'!F:F)</f>
        <v>14709451030.480654</v>
      </c>
      <c r="E494" s="4">
        <f t="shared" si="21"/>
        <v>24649063270.094715</v>
      </c>
      <c r="F494">
        <f t="shared" si="22"/>
        <v>0.73324158206078571</v>
      </c>
      <c r="G494">
        <f t="shared" si="23"/>
        <v>0.26675841793921423</v>
      </c>
      <c r="H494" s="13">
        <f>'USDC_Final Reserve'!I493/'USDC_Final Reserve'!F493</f>
        <v>2.1016836451033436E-3</v>
      </c>
      <c r="I494">
        <v>27077178598.858562</v>
      </c>
      <c r="J494" s="26">
        <v>27020270935.441799</v>
      </c>
      <c r="K494" s="27"/>
    </row>
    <row r="495" spans="1:11" x14ac:dyDescent="0.3">
      <c r="A495" s="1">
        <v>45326</v>
      </c>
      <c r="B495" s="2">
        <v>3364267118</v>
      </c>
      <c r="C495" s="4">
        <f>C494-C494*$C$1*_xlfn.XLOOKUP('Circle Assets'!A495,'BBG Data'!A:A,'BBG Data'!V:V)</f>
        <v>6575345121.6140604</v>
      </c>
      <c r="D495" s="4">
        <f>D494-D494*$D$1*_xlfn.XLOOKUP(A495,'BBG Data'!A:A,'BBG Data'!F:F)</f>
        <v>14709451030.480654</v>
      </c>
      <c r="E495" s="4">
        <f t="shared" si="21"/>
        <v>24649063270.094715</v>
      </c>
      <c r="F495">
        <f t="shared" si="22"/>
        <v>0.73324158206078571</v>
      </c>
      <c r="G495">
        <f t="shared" si="23"/>
        <v>0.26675841793921423</v>
      </c>
      <c r="H495" s="13">
        <f>'USDC_Final Reserve'!I494/'USDC_Final Reserve'!F494</f>
        <v>2.1016836451033891E-3</v>
      </c>
      <c r="I495">
        <v>27117622456.034336</v>
      </c>
      <c r="J495" s="26">
        <v>27060629792.4244</v>
      </c>
      <c r="K495" s="27"/>
    </row>
    <row r="496" spans="1:11" x14ac:dyDescent="0.3">
      <c r="A496" s="1">
        <v>45327</v>
      </c>
      <c r="B496" s="2">
        <v>3364267118</v>
      </c>
      <c r="C496" s="4">
        <f>C495-C495*$C$1*_xlfn.XLOOKUP('Circle Assets'!A496,'BBG Data'!A:A,'BBG Data'!V:V)</f>
        <v>6572057449.0532541</v>
      </c>
      <c r="D496" s="4">
        <f>D495-D495*$D$1*_xlfn.XLOOKUP(A496,'BBG Data'!A:A,'BBG Data'!F:F)</f>
        <v>14709859626.342611</v>
      </c>
      <c r="E496" s="4">
        <f t="shared" si="21"/>
        <v>24646184193.395866</v>
      </c>
      <c r="F496">
        <f t="shared" si="22"/>
        <v>0.73334381511218738</v>
      </c>
      <c r="G496">
        <f t="shared" si="23"/>
        <v>0.26665618488781268</v>
      </c>
      <c r="H496" s="13">
        <f>'USDC_Final Reserve'!I495/'USDC_Final Reserve'!F495</f>
        <v>1.9851128296011888E-3</v>
      </c>
      <c r="I496">
        <v>27162006199.322483</v>
      </c>
      <c r="J496" s="26">
        <v>27108086552.338501</v>
      </c>
      <c r="K496" s="27"/>
    </row>
    <row r="497" spans="1:11" x14ac:dyDescent="0.3">
      <c r="A497" s="1">
        <v>45328</v>
      </c>
      <c r="B497" s="2">
        <v>3364267118</v>
      </c>
      <c r="C497" s="4">
        <f>C496-C496*$C$1*_xlfn.XLOOKUP('Circle Assets'!A497,'BBG Data'!A:A,'BBG Data'!V:V)</f>
        <v>6568771420.3287268</v>
      </c>
      <c r="D497" s="4">
        <f>D496-D496*$D$1*_xlfn.XLOOKUP(A497,'BBG Data'!A:A,'BBG Data'!F:F)</f>
        <v>14709859626.342611</v>
      </c>
      <c r="E497" s="4">
        <f t="shared" si="21"/>
        <v>24642898164.671337</v>
      </c>
      <c r="F497">
        <f t="shared" si="22"/>
        <v>0.73344160348209875</v>
      </c>
      <c r="G497">
        <f t="shared" si="23"/>
        <v>0.26655839651790142</v>
      </c>
      <c r="H497" s="13">
        <f>'USDC_Final Reserve'!I496/'USDC_Final Reserve'!F496</f>
        <v>1.9686180247453166E-3</v>
      </c>
      <c r="I497">
        <v>27099203169.361839</v>
      </c>
      <c r="J497" s="26">
        <v>27045855189.546398</v>
      </c>
      <c r="K497" s="27"/>
    </row>
    <row r="498" spans="1:11" x14ac:dyDescent="0.3">
      <c r="A498" s="1">
        <v>45329</v>
      </c>
      <c r="B498" s="2">
        <v>3364267118</v>
      </c>
      <c r="C498" s="4">
        <f>C497-C497*$C$1*_xlfn.XLOOKUP('Circle Assets'!A498,'BBG Data'!A:A,'BBG Data'!V:V)</f>
        <v>6558918263.1982346</v>
      </c>
      <c r="D498" s="4">
        <f>D497-D497*$D$1*_xlfn.XLOOKUP(A498,'BBG Data'!A:A,'BBG Data'!F:F)</f>
        <v>14709859626.342611</v>
      </c>
      <c r="E498" s="4">
        <f t="shared" si="21"/>
        <v>24633045007.540848</v>
      </c>
      <c r="F498">
        <f t="shared" si="22"/>
        <v>0.73373497831103018</v>
      </c>
      <c r="G498">
        <f t="shared" si="23"/>
        <v>0.26626502168896987</v>
      </c>
      <c r="H498" s="13">
        <f>'USDC_Final Reserve'!I497/'USDC_Final Reserve'!F497</f>
        <v>1.7025267845413191E-3</v>
      </c>
      <c r="I498">
        <v>27358185324.00827</v>
      </c>
      <c r="J498" s="26">
        <v>27311607280.717701</v>
      </c>
      <c r="K498" s="27"/>
    </row>
    <row r="499" spans="1:11" x14ac:dyDescent="0.3">
      <c r="A499" s="1">
        <v>45330</v>
      </c>
      <c r="B499" s="2">
        <v>3364267118</v>
      </c>
      <c r="C499" s="4">
        <f>C498-C498*$C$1*_xlfn.XLOOKUP('Circle Assets'!A499,'BBG Data'!A:A,'BBG Data'!V:V)</f>
        <v>6552359344.9350357</v>
      </c>
      <c r="D499" s="4">
        <f>D498-D498*$D$1*_xlfn.XLOOKUP(A499,'BBG Data'!A:A,'BBG Data'!F:F)</f>
        <v>14709859626.342611</v>
      </c>
      <c r="E499" s="4">
        <f t="shared" si="21"/>
        <v>24626486089.277649</v>
      </c>
      <c r="F499">
        <f t="shared" si="22"/>
        <v>0.73393039830445284</v>
      </c>
      <c r="G499">
        <f t="shared" si="23"/>
        <v>0.26606960169554711</v>
      </c>
      <c r="H499" s="13">
        <f>'USDC_Final Reserve'!I498/'USDC_Final Reserve'!F498</f>
        <v>1.8359074613543281E-3</v>
      </c>
      <c r="I499">
        <v>27568356620.669765</v>
      </c>
      <c r="J499" s="26">
        <v>27517743669.052601</v>
      </c>
      <c r="K499" s="27"/>
    </row>
    <row r="500" spans="1:11" x14ac:dyDescent="0.3">
      <c r="A500" s="1">
        <v>45331</v>
      </c>
      <c r="B500" s="2">
        <v>3364267118</v>
      </c>
      <c r="C500" s="4">
        <f>C499-C499*$C$1*_xlfn.XLOOKUP('Circle Assets'!A500,'BBG Data'!A:A,'BBG Data'!V:V)</f>
        <v>6557273614.443737</v>
      </c>
      <c r="D500" s="4">
        <f>D499-D499*$D$1*_xlfn.XLOOKUP(A500,'BBG Data'!A:A,'BBG Data'!F:F)</f>
        <v>14709859626.342611</v>
      </c>
      <c r="E500" s="4">
        <f t="shared" si="21"/>
        <v>24631400358.786346</v>
      </c>
      <c r="F500">
        <f t="shared" si="22"/>
        <v>0.73378397009796215</v>
      </c>
      <c r="G500">
        <f t="shared" si="23"/>
        <v>0.26621602990203808</v>
      </c>
      <c r="H500" s="13">
        <f>'USDC_Final Reserve'!I499/'USDC_Final Reserve'!F499</f>
        <v>2.3007767213154007E-3</v>
      </c>
      <c r="I500">
        <v>27793995193.007324</v>
      </c>
      <c r="J500" s="26">
        <v>27730047415.874901</v>
      </c>
      <c r="K500" s="27"/>
    </row>
    <row r="501" spans="1:11" x14ac:dyDescent="0.3">
      <c r="A501" s="1">
        <v>45332</v>
      </c>
      <c r="B501" s="2">
        <v>3364267118</v>
      </c>
      <c r="C501" s="4">
        <f>C500-C500*$C$1*_xlfn.XLOOKUP('Circle Assets'!A501,'BBG Data'!A:A,'BBG Data'!V:V)</f>
        <v>6557273614.443737</v>
      </c>
      <c r="D501" s="4">
        <f>D500-D500*$D$1*_xlfn.XLOOKUP(A501,'BBG Data'!A:A,'BBG Data'!F:F)</f>
        <v>14709859626.342611</v>
      </c>
      <c r="E501" s="4">
        <f t="shared" si="21"/>
        <v>24631400358.786346</v>
      </c>
      <c r="F501">
        <f t="shared" si="22"/>
        <v>0.73378397009796215</v>
      </c>
      <c r="G501">
        <f t="shared" si="23"/>
        <v>0.26621602990203808</v>
      </c>
      <c r="H501" s="13">
        <f>'USDC_Final Reserve'!I500/'USDC_Final Reserve'!F500</f>
        <v>2.1016836451033961E-3</v>
      </c>
      <c r="I501">
        <v>27986035542.344627</v>
      </c>
      <c r="J501" s="26">
        <v>27927217749.153999</v>
      </c>
      <c r="K501" s="27"/>
    </row>
    <row r="502" spans="1:11" x14ac:dyDescent="0.3">
      <c r="A502" s="1">
        <v>45333</v>
      </c>
      <c r="B502" s="2">
        <v>3364267118</v>
      </c>
      <c r="C502" s="4">
        <f>C501-C501*$C$1*_xlfn.XLOOKUP('Circle Assets'!A502,'BBG Data'!A:A,'BBG Data'!V:V)</f>
        <v>6557273614.443737</v>
      </c>
      <c r="D502" s="4">
        <f>D501-D501*$D$1*_xlfn.XLOOKUP(A502,'BBG Data'!A:A,'BBG Data'!F:F)</f>
        <v>14709859626.342611</v>
      </c>
      <c r="E502" s="4">
        <f t="shared" si="21"/>
        <v>24631400358.786346</v>
      </c>
      <c r="F502">
        <f t="shared" si="22"/>
        <v>0.73378397009796215</v>
      </c>
      <c r="G502">
        <f t="shared" si="23"/>
        <v>0.26621602990203808</v>
      </c>
      <c r="H502" s="13">
        <f>'USDC_Final Reserve'!I501/'USDC_Final Reserve'!F501</f>
        <v>2.1016836451033553E-3</v>
      </c>
      <c r="I502">
        <v>28020744074.947643</v>
      </c>
      <c r="J502" s="26">
        <v>27961853335.401699</v>
      </c>
      <c r="K502" s="27"/>
    </row>
    <row r="503" spans="1:11" x14ac:dyDescent="0.3">
      <c r="A503" s="1">
        <v>45334</v>
      </c>
      <c r="B503" s="2">
        <v>3364267118</v>
      </c>
      <c r="C503" s="4">
        <f>C502-C502*$C$1*_xlfn.XLOOKUP('Circle Assets'!A503,'BBG Data'!A:A,'BBG Data'!V:V)</f>
        <v>6542519748.8112383</v>
      </c>
      <c r="D503" s="4">
        <f>D502-D502*$D$1*_xlfn.XLOOKUP(A503,'BBG Data'!A:A,'BBG Data'!F:F)</f>
        <v>14709859626.342611</v>
      </c>
      <c r="E503" s="4">
        <f t="shared" si="21"/>
        <v>24616646493.153851</v>
      </c>
      <c r="F503">
        <f t="shared" si="22"/>
        <v>0.734223759900408</v>
      </c>
      <c r="G503">
        <f t="shared" si="23"/>
        <v>0.26577624009959205</v>
      </c>
      <c r="H503" s="13">
        <f>'USDC_Final Reserve'!I502/'USDC_Final Reserve'!F502</f>
        <v>1.5035982122037523E-3</v>
      </c>
      <c r="I503">
        <v>27973545457.331745</v>
      </c>
      <c r="J503" s="26">
        <v>27931484484.393101</v>
      </c>
      <c r="K503" s="27"/>
    </row>
    <row r="504" spans="1:11" x14ac:dyDescent="0.3">
      <c r="A504" s="1">
        <v>45335</v>
      </c>
      <c r="B504" s="2">
        <v>3364267118</v>
      </c>
      <c r="C504" s="4">
        <f>C503-C503*$C$1*_xlfn.XLOOKUP('Circle Assets'!A504,'BBG Data'!A:A,'BBG Data'!V:V)</f>
        <v>6540884118.8740368</v>
      </c>
      <c r="D504" s="4">
        <f>D503-D503*$D$1*_xlfn.XLOOKUP(A504,'BBG Data'!A:A,'BBG Data'!F:F)</f>
        <v>14709859626.342611</v>
      </c>
      <c r="E504" s="4">
        <f t="shared" si="21"/>
        <v>24615010863.216648</v>
      </c>
      <c r="F504">
        <f t="shared" si="22"/>
        <v>0.73427254794965857</v>
      </c>
      <c r="G504">
        <f t="shared" si="23"/>
        <v>0.26572745205034148</v>
      </c>
      <c r="H504" s="13">
        <f>'USDC_Final Reserve'!I503/'USDC_Final Reserve'!F503</f>
        <v>2.0353748236454964E-3</v>
      </c>
      <c r="I504">
        <v>27870714185.375431</v>
      </c>
      <c r="J504" s="26">
        <v>27813986835.405499</v>
      </c>
      <c r="K504" s="27"/>
    </row>
    <row r="505" spans="1:11" x14ac:dyDescent="0.3">
      <c r="A505" s="1">
        <v>45336</v>
      </c>
      <c r="B505" s="2">
        <v>3364267118</v>
      </c>
      <c r="C505" s="4">
        <f>C504-C504*$C$1*_xlfn.XLOOKUP('Circle Assets'!A505,'BBG Data'!A:A,'BBG Data'!V:V)</f>
        <v>6542519339.9037542</v>
      </c>
      <c r="D505" s="4">
        <f>D504-D504*$D$1*_xlfn.XLOOKUP(A505,'BBG Data'!A:A,'BBG Data'!F:F)</f>
        <v>14710268233.554455</v>
      </c>
      <c r="E505" s="4">
        <f t="shared" si="21"/>
        <v>24617054691.45821</v>
      </c>
      <c r="F505">
        <f t="shared" si="22"/>
        <v>0.73422818359444431</v>
      </c>
      <c r="G505">
        <f t="shared" si="23"/>
        <v>0.26577181640555569</v>
      </c>
      <c r="H505" s="13">
        <f>'USDC_Final Reserve'!I504/'USDC_Final Reserve'!F504</f>
        <v>2.1845340423883395E-3</v>
      </c>
      <c r="I505">
        <v>27951267864.385666</v>
      </c>
      <c r="J505" s="26">
        <v>27890207368.208</v>
      </c>
      <c r="K505" s="27"/>
    </row>
    <row r="506" spans="1:11" x14ac:dyDescent="0.3">
      <c r="A506" s="1">
        <v>45337</v>
      </c>
      <c r="B506" s="2">
        <v>3364267118</v>
      </c>
      <c r="C506" s="4">
        <f>C505-C505*$C$1*_xlfn.XLOOKUP('Circle Assets'!A506,'BBG Data'!A:A,'BBG Data'!V:V)</f>
        <v>6562146897.9234667</v>
      </c>
      <c r="D506" s="4">
        <f>D505-D505*$D$1*_xlfn.XLOOKUP(A506,'BBG Data'!A:A,'BBG Data'!F:F)</f>
        <v>14709859614.992413</v>
      </c>
      <c r="E506" s="4">
        <f t="shared" si="21"/>
        <v>24636273630.915878</v>
      </c>
      <c r="F506">
        <f t="shared" si="22"/>
        <v>0.73363882069857045</v>
      </c>
      <c r="G506">
        <f t="shared" si="23"/>
        <v>0.26636117930142961</v>
      </c>
      <c r="H506" s="13">
        <f>'USDC_Final Reserve'!I505/'USDC_Final Reserve'!F505</f>
        <v>2.8801515097754511E-3</v>
      </c>
      <c r="I506">
        <v>28052487845.900627</v>
      </c>
      <c r="J506" s="26">
        <v>27971692430.678299</v>
      </c>
      <c r="K506" s="27"/>
    </row>
    <row r="507" spans="1:11" x14ac:dyDescent="0.3">
      <c r="A507" s="1">
        <v>45338</v>
      </c>
      <c r="B507" s="2">
        <v>3364267118</v>
      </c>
      <c r="C507" s="4">
        <f>C506-C506*$C$1*_xlfn.XLOOKUP('Circle Assets'!A507,'BBG Data'!A:A,'BBG Data'!V:V)</f>
        <v>6563787434.6479483</v>
      </c>
      <c r="D507" s="4">
        <f>D506-D506*$D$1*_xlfn.XLOOKUP(A507,'BBG Data'!A:A,'BBG Data'!F:F)</f>
        <v>14710268222.203939</v>
      </c>
      <c r="E507" s="4">
        <f t="shared" si="21"/>
        <v>24638322774.851887</v>
      </c>
      <c r="F507">
        <f t="shared" si="22"/>
        <v>0.73359438892701156</v>
      </c>
      <c r="G507">
        <f t="shared" si="23"/>
        <v>0.26640561107298855</v>
      </c>
      <c r="H507" s="13">
        <f>'USDC_Final Reserve'!I506/'USDC_Final Reserve'!F506</f>
        <v>2.1846778205754655E-3</v>
      </c>
      <c r="I507">
        <v>28166007821.015026</v>
      </c>
      <c r="J507" s="26">
        <v>28104474168.434299</v>
      </c>
      <c r="K507" s="27"/>
    </row>
    <row r="508" spans="1:11" x14ac:dyDescent="0.3">
      <c r="A508" s="1">
        <v>45339</v>
      </c>
      <c r="B508" s="2">
        <v>3364267118</v>
      </c>
      <c r="C508" s="4">
        <f>C507-C507*$C$1*_xlfn.XLOOKUP('Circle Assets'!A508,'BBG Data'!A:A,'BBG Data'!V:V)</f>
        <v>6563787434.6479483</v>
      </c>
      <c r="D508" s="4">
        <f>D507-D507*$D$1*_xlfn.XLOOKUP(A508,'BBG Data'!A:A,'BBG Data'!F:F)</f>
        <v>14710268222.203939</v>
      </c>
      <c r="E508" s="4">
        <f t="shared" si="21"/>
        <v>24638322774.851887</v>
      </c>
      <c r="F508">
        <f t="shared" si="22"/>
        <v>0.73359438892701156</v>
      </c>
      <c r="G508">
        <f t="shared" si="23"/>
        <v>0.26640561107298855</v>
      </c>
      <c r="H508" s="13">
        <f>'USDC_Final Reserve'!I507/'USDC_Final Reserve'!F507</f>
        <v>2.1016836451033661E-3</v>
      </c>
      <c r="I508">
        <v>28160581332.14397</v>
      </c>
      <c r="J508" s="26">
        <v>28101396698.9216</v>
      </c>
      <c r="K508" s="27"/>
    </row>
    <row r="509" spans="1:11" x14ac:dyDescent="0.3">
      <c r="A509" s="1">
        <v>45340</v>
      </c>
      <c r="B509" s="2">
        <v>3364267118</v>
      </c>
      <c r="C509" s="4">
        <f>C508-C508*$C$1*_xlfn.XLOOKUP('Circle Assets'!A509,'BBG Data'!A:A,'BBG Data'!V:V)</f>
        <v>6563787434.6479483</v>
      </c>
      <c r="D509" s="4">
        <f>D508-D508*$D$1*_xlfn.XLOOKUP(A509,'BBG Data'!A:A,'BBG Data'!F:F)</f>
        <v>14710268222.203939</v>
      </c>
      <c r="E509" s="4">
        <f t="shared" si="21"/>
        <v>24638322774.851887</v>
      </c>
      <c r="F509">
        <f t="shared" si="22"/>
        <v>0.73359438892701156</v>
      </c>
      <c r="G509">
        <f t="shared" si="23"/>
        <v>0.26640561107298855</v>
      </c>
      <c r="H509" s="13">
        <f>'USDC_Final Reserve'!I508/'USDC_Final Reserve'!F508</f>
        <v>2.1016836451034334E-3</v>
      </c>
      <c r="I509">
        <v>28169538216.242695</v>
      </c>
      <c r="J509" s="26">
        <v>28110334758.483501</v>
      </c>
      <c r="K509" s="27"/>
    </row>
    <row r="510" spans="1:11" x14ac:dyDescent="0.3">
      <c r="A510" s="1">
        <v>45341</v>
      </c>
      <c r="B510" s="2">
        <v>3364267118</v>
      </c>
      <c r="C510" s="4">
        <f>C509-C509*$C$1*_xlfn.XLOOKUP('Circle Assets'!A510,'BBG Data'!A:A,'BBG Data'!V:V)</f>
        <v>6563787434.6479483</v>
      </c>
      <c r="D510" s="4">
        <f>D509-D509*$D$1*_xlfn.XLOOKUP(A510,'BBG Data'!A:A,'BBG Data'!F:F)</f>
        <v>14710268222.203939</v>
      </c>
      <c r="E510" s="4">
        <f t="shared" si="21"/>
        <v>24638322774.851887</v>
      </c>
      <c r="F510">
        <f t="shared" si="22"/>
        <v>0.73359438892701156</v>
      </c>
      <c r="G510">
        <f t="shared" si="23"/>
        <v>0.26640561107298855</v>
      </c>
      <c r="H510" s="13">
        <f>'USDC_Final Reserve'!I509/'USDC_Final Reserve'!F509</f>
        <v>2.1016836451034139E-3</v>
      </c>
      <c r="I510">
        <v>28161141619.08337</v>
      </c>
      <c r="J510" s="26">
        <v>28101955808.315102</v>
      </c>
      <c r="K510" s="27"/>
    </row>
    <row r="511" spans="1:11" x14ac:dyDescent="0.3">
      <c r="A511" s="1">
        <v>45342</v>
      </c>
      <c r="B511" s="2">
        <v>3364267118</v>
      </c>
      <c r="C511" s="4">
        <f>C510-C510*$C$1*_xlfn.XLOOKUP('Circle Assets'!A511,'BBG Data'!A:A,'BBG Data'!V:V)</f>
        <v>6576915009.5172424</v>
      </c>
      <c r="D511" s="4">
        <f>D510-D510*$D$1*_xlfn.XLOOKUP(A511,'BBG Data'!A:A,'BBG Data'!F:F)</f>
        <v>14710268222.203939</v>
      </c>
      <c r="E511" s="4">
        <f t="shared" si="21"/>
        <v>24651450349.721184</v>
      </c>
      <c r="F511">
        <f t="shared" si="22"/>
        <v>0.73320372975168058</v>
      </c>
      <c r="G511">
        <f t="shared" si="23"/>
        <v>0.26679627024831948</v>
      </c>
      <c r="H511" s="13">
        <f>'USDC_Final Reserve'!I510/'USDC_Final Reserve'!F510</f>
        <v>2.6330919263221429E-3</v>
      </c>
      <c r="I511">
        <v>28105886143.386379</v>
      </c>
      <c r="J511" s="26">
        <v>28031880761.500099</v>
      </c>
      <c r="K511" s="27"/>
    </row>
    <row r="512" spans="1:11" x14ac:dyDescent="0.3">
      <c r="A512" s="1">
        <v>45343</v>
      </c>
      <c r="B512" s="2">
        <v>3364267118</v>
      </c>
      <c r="C512" s="4">
        <f>C511-C511*$C$1*_xlfn.XLOOKUP('Circle Assets'!A512,'BBG Data'!A:A,'BBG Data'!V:V)</f>
        <v>6532520833.203002</v>
      </c>
      <c r="D512" s="4">
        <f>D511-D511*$D$1*_xlfn.XLOOKUP(A512,'BBG Data'!A:A,'BBG Data'!F:F)</f>
        <v>14710268222.203939</v>
      </c>
      <c r="E512" s="4">
        <f t="shared" si="21"/>
        <v>24607056173.40694</v>
      </c>
      <c r="F512">
        <f t="shared" si="22"/>
        <v>0.73452652006936325</v>
      </c>
      <c r="G512">
        <f t="shared" si="23"/>
        <v>0.26547347993063691</v>
      </c>
      <c r="H512" s="13">
        <f>'USDC_Final Reserve'!I511/'USDC_Final Reserve'!F511</f>
        <v>3.0135151728781788E-4</v>
      </c>
      <c r="I512">
        <v>28053088004.08514</v>
      </c>
      <c r="J512" s="26">
        <v>28044634163.4505</v>
      </c>
      <c r="K512" s="27"/>
    </row>
    <row r="513" spans="1:11" x14ac:dyDescent="0.3">
      <c r="A513" s="1">
        <v>45344</v>
      </c>
      <c r="B513" s="2">
        <v>3364267118</v>
      </c>
      <c r="C513" s="4">
        <f>C512-C512*$C$1*_xlfn.XLOOKUP('Circle Assets'!A513,'BBG Data'!A:A,'BBG Data'!V:V)</f>
        <v>6521088921.7448959</v>
      </c>
      <c r="D513" s="4">
        <f>D512-D512*$D$1*_xlfn.XLOOKUP(A513,'BBG Data'!A:A,'BBG Data'!F:F)</f>
        <v>14710268222.203939</v>
      </c>
      <c r="E513" s="4">
        <f t="shared" si="21"/>
        <v>24595624261.948837</v>
      </c>
      <c r="F513">
        <f t="shared" si="22"/>
        <v>0.73486792397322964</v>
      </c>
      <c r="G513">
        <f t="shared" si="23"/>
        <v>0.2651320760267703</v>
      </c>
      <c r="H513" s="13">
        <f>'USDC_Final Reserve'!I512/'USDC_Final Reserve'!F512</f>
        <v>1.6378659726887458E-3</v>
      </c>
      <c r="I513">
        <v>28157344931.617558</v>
      </c>
      <c r="J513" s="26">
        <v>28111226974.472801</v>
      </c>
      <c r="K513" s="27"/>
    </row>
    <row r="514" spans="1:11" x14ac:dyDescent="0.3">
      <c r="A514" s="1">
        <v>45345</v>
      </c>
      <c r="B514" s="2">
        <v>3364267118</v>
      </c>
      <c r="C514" s="4">
        <f>C513-C513*$C$1*_xlfn.XLOOKUP('Circle Assets'!A514,'BBG Data'!A:A,'BBG Data'!V:V)</f>
        <v>6514567832.8231516</v>
      </c>
      <c r="D514" s="4">
        <f>D513-D513*$D$1*_xlfn.XLOOKUP(A514,'BBG Data'!A:A,'BBG Data'!F:F)</f>
        <v>14709859603.642212</v>
      </c>
      <c r="E514" s="4">
        <f t="shared" si="21"/>
        <v>24588694554.465363</v>
      </c>
      <c r="F514">
        <f t="shared" si="22"/>
        <v>0.73505840993742022</v>
      </c>
      <c r="G514">
        <f t="shared" si="23"/>
        <v>0.26494159006257983</v>
      </c>
      <c r="H514" s="13">
        <f>'USDC_Final Reserve'!I513/'USDC_Final Reserve'!F513</f>
        <v>1.8204510072634889E-3</v>
      </c>
      <c r="I514">
        <v>28076835263.577251</v>
      </c>
      <c r="J514" s="26">
        <v>28025722760.540901</v>
      </c>
      <c r="K514" s="27"/>
    </row>
    <row r="515" spans="1:11" x14ac:dyDescent="0.3">
      <c r="A515" s="1">
        <v>45346</v>
      </c>
      <c r="B515" s="2">
        <v>3364267118</v>
      </c>
      <c r="C515" s="4">
        <f>C514-C514*$C$1*_xlfn.XLOOKUP('Circle Assets'!A515,'BBG Data'!A:A,'BBG Data'!V:V)</f>
        <v>6514567832.8231516</v>
      </c>
      <c r="D515" s="4">
        <f>D514-D514*$D$1*_xlfn.XLOOKUP(A515,'BBG Data'!A:A,'BBG Data'!F:F)</f>
        <v>14709859603.642212</v>
      </c>
      <c r="E515" s="4">
        <f t="shared" si="21"/>
        <v>24588694554.465363</v>
      </c>
      <c r="F515">
        <f t="shared" si="22"/>
        <v>0.73505840993742022</v>
      </c>
      <c r="G515">
        <f t="shared" si="23"/>
        <v>0.26494159006257983</v>
      </c>
      <c r="H515" s="13">
        <f>'USDC_Final Reserve'!I514/'USDC_Final Reserve'!F514</f>
        <v>2.1016836451034104E-3</v>
      </c>
      <c r="I515">
        <v>28216100953.468994</v>
      </c>
      <c r="J515" s="26">
        <v>28156799635.566502</v>
      </c>
      <c r="K515" s="27"/>
    </row>
    <row r="516" spans="1:11" x14ac:dyDescent="0.3">
      <c r="A516" s="1">
        <v>45347</v>
      </c>
      <c r="B516" s="2">
        <v>3364267118</v>
      </c>
      <c r="C516" s="4">
        <f>C515-C515*$C$1*_xlfn.XLOOKUP('Circle Assets'!A516,'BBG Data'!A:A,'BBG Data'!V:V)</f>
        <v>6514567832.8231516</v>
      </c>
      <c r="D516" s="4">
        <f>D515-D515*$D$1*_xlfn.XLOOKUP(A516,'BBG Data'!A:A,'BBG Data'!F:F)</f>
        <v>14709859603.642212</v>
      </c>
      <c r="E516" s="4">
        <f t="shared" ref="E516:E579" si="24">D516+C516+B516</f>
        <v>24588694554.465363</v>
      </c>
      <c r="F516">
        <f t="shared" ref="F516:F579" si="25">(B516+D516)/E516</f>
        <v>0.73505840993742022</v>
      </c>
      <c r="G516">
        <f t="shared" ref="G516:G579" si="26">C516/E516</f>
        <v>0.26494159006257983</v>
      </c>
      <c r="H516" s="13">
        <f>'USDC_Final Reserve'!I515/'USDC_Final Reserve'!F515</f>
        <v>2.1016836451033466E-3</v>
      </c>
      <c r="I516">
        <v>28181050396.447548</v>
      </c>
      <c r="J516" s="26">
        <v>28121822743.727501</v>
      </c>
      <c r="K516" s="27"/>
    </row>
    <row r="517" spans="1:11" x14ac:dyDescent="0.3">
      <c r="A517" s="1">
        <v>45348</v>
      </c>
      <c r="B517" s="2">
        <v>3364267118</v>
      </c>
      <c r="C517" s="4">
        <f>C516-C516*$C$1*_xlfn.XLOOKUP('Circle Assets'!A517,'BBG Data'!A:A,'BBG Data'!V:V)</f>
        <v>6508053264.9903278</v>
      </c>
      <c r="D517" s="4">
        <f>D516-D516*$D$1*_xlfn.XLOOKUP(A517,'BBG Data'!A:A,'BBG Data'!F:F)</f>
        <v>14709859603.642212</v>
      </c>
      <c r="E517" s="4">
        <f t="shared" si="24"/>
        <v>24582179986.632538</v>
      </c>
      <c r="F517">
        <f t="shared" si="25"/>
        <v>0.73525320909173564</v>
      </c>
      <c r="G517">
        <f t="shared" si="26"/>
        <v>0.26474679090826447</v>
      </c>
      <c r="H517" s="13">
        <f>'USDC_Final Reserve'!I516/'USDC_Final Reserve'!F516</f>
        <v>1.8372288133639209E-3</v>
      </c>
      <c r="I517">
        <v>28236809990.448334</v>
      </c>
      <c r="J517" s="26">
        <v>28184932509.5364</v>
      </c>
      <c r="K517" s="27"/>
    </row>
    <row r="518" spans="1:11" x14ac:dyDescent="0.3">
      <c r="A518" s="1">
        <v>45349</v>
      </c>
      <c r="B518" s="2">
        <v>3364267118</v>
      </c>
      <c r="C518" s="4">
        <f>C517-C517*$C$1*_xlfn.XLOOKUP('Circle Assets'!A518,'BBG Data'!A:A,'BBG Data'!V:V)</f>
        <v>6548728597.8965178</v>
      </c>
      <c r="D518" s="4">
        <f>D517-D517*$D$1*_xlfn.XLOOKUP(A518,'BBG Data'!A:A,'BBG Data'!F:F)</f>
        <v>14709859603.642212</v>
      </c>
      <c r="E518" s="4">
        <f t="shared" si="24"/>
        <v>24622855319.538731</v>
      </c>
      <c r="F518">
        <f t="shared" si="25"/>
        <v>0.73403861928636804</v>
      </c>
      <c r="G518">
        <f t="shared" si="26"/>
        <v>0.26596138071363196</v>
      </c>
      <c r="H518" s="13">
        <f>'USDC_Final Reserve'!I517/'USDC_Final Reserve'!F517</f>
        <v>3.7501458440448222E-3</v>
      </c>
      <c r="I518">
        <v>28593495830.168217</v>
      </c>
      <c r="J518" s="26">
        <v>28486266050.613998</v>
      </c>
      <c r="K518" s="27"/>
    </row>
    <row r="519" spans="1:11" x14ac:dyDescent="0.3">
      <c r="A519" s="1">
        <v>45350</v>
      </c>
      <c r="B519" s="2">
        <v>3364267118</v>
      </c>
      <c r="C519" s="4">
        <f>C518-C518*$C$1*_xlfn.XLOOKUP('Circle Assets'!A519,'BBG Data'!A:A,'BBG Data'!V:V)</f>
        <v>6532356776.4017773</v>
      </c>
      <c r="D519" s="4">
        <f>D518-D518*$D$1*_xlfn.XLOOKUP(A519,'BBG Data'!A:A,'BBG Data'!F:F)</f>
        <v>14709859603.642212</v>
      </c>
      <c r="E519" s="4">
        <f t="shared" si="24"/>
        <v>24606483498.043991</v>
      </c>
      <c r="F519">
        <f t="shared" si="25"/>
        <v>0.73452700882996769</v>
      </c>
      <c r="G519">
        <f t="shared" si="26"/>
        <v>0.26547299117003226</v>
      </c>
      <c r="H519" s="13">
        <f>'USDC_Final Reserve'!I518/'USDC_Final Reserve'!F518</f>
        <v>1.4377361490477112E-3</v>
      </c>
      <c r="I519">
        <v>28564844918.904751</v>
      </c>
      <c r="J519" s="26">
        <v>28523776208.7729</v>
      </c>
      <c r="K519" s="27"/>
    </row>
    <row r="520" spans="1:11" x14ac:dyDescent="0.3">
      <c r="A520" s="1">
        <v>45351</v>
      </c>
      <c r="B520" s="2">
        <v>3364267118</v>
      </c>
      <c r="C520" s="4">
        <f>C519-C519*$C$1*_xlfn.XLOOKUP('Circle Assets'!A520,'BBG Data'!A:A,'BBG Data'!V:V)</f>
        <v>6555220025.1191826</v>
      </c>
      <c r="D520" s="4">
        <f>D519-D519*$D$1*_xlfn.XLOOKUP(A520,'BBG Data'!A:A,'BBG Data'!F:F)</f>
        <v>14709450996.431</v>
      </c>
      <c r="E520" s="4">
        <f t="shared" si="24"/>
        <v>24628938139.550182</v>
      </c>
      <c r="F520">
        <f t="shared" si="25"/>
        <v>0.73384073694218532</v>
      </c>
      <c r="G520">
        <f t="shared" si="26"/>
        <v>0.26615926305781473</v>
      </c>
      <c r="H520" s="13">
        <f>'USDC_Final Reserve'!I519/'USDC_Final Reserve'!F519</f>
        <v>3.0114853111927959E-3</v>
      </c>
      <c r="I520">
        <v>28795567152.471432</v>
      </c>
      <c r="J520" s="26">
        <v>28708849724.964298</v>
      </c>
      <c r="K520" s="27"/>
    </row>
    <row r="521" spans="1:11" x14ac:dyDescent="0.3">
      <c r="A521" s="1">
        <v>45352</v>
      </c>
      <c r="B521" s="2">
        <v>3364267118</v>
      </c>
      <c r="C521" s="4">
        <f>C520-C520*$C$1*_xlfn.XLOOKUP('Circle Assets'!A521,'BBG Data'!A:A,'BBG Data'!V:V)</f>
        <v>6566691660.1631422</v>
      </c>
      <c r="D521" s="4">
        <f>D520-D520*$D$1*_xlfn.XLOOKUP(A521,'BBG Data'!A:A,'BBG Data'!F:F)</f>
        <v>14709859592.292011</v>
      </c>
      <c r="E521" s="4">
        <f t="shared" si="24"/>
        <v>24640818370.455154</v>
      </c>
      <c r="F521">
        <f t="shared" si="25"/>
        <v>0.73350350782031082</v>
      </c>
      <c r="G521">
        <f t="shared" si="26"/>
        <v>0.26649649217968913</v>
      </c>
      <c r="H521" s="13">
        <f>'USDC_Final Reserve'!I520/'USDC_Final Reserve'!F520</f>
        <v>2.5828065623597369E-3</v>
      </c>
      <c r="I521">
        <v>28812211885.787613</v>
      </c>
      <c r="J521" s="26">
        <v>28737795515.852901</v>
      </c>
      <c r="K521" s="27"/>
    </row>
    <row r="522" spans="1:11" x14ac:dyDescent="0.3">
      <c r="A522" s="1">
        <v>45353</v>
      </c>
      <c r="B522" s="2">
        <v>3364267118</v>
      </c>
      <c r="C522" s="4">
        <f>C521-C521*$C$1*_xlfn.XLOOKUP('Circle Assets'!A522,'BBG Data'!A:A,'BBG Data'!V:V)</f>
        <v>6566691660.1631422</v>
      </c>
      <c r="D522" s="4">
        <f>D521-D521*$D$1*_xlfn.XLOOKUP(A522,'BBG Data'!A:A,'BBG Data'!F:F)</f>
        <v>14709859592.292011</v>
      </c>
      <c r="E522" s="4">
        <f t="shared" si="24"/>
        <v>24640818370.455154</v>
      </c>
      <c r="F522">
        <f t="shared" si="25"/>
        <v>0.73350350782031082</v>
      </c>
      <c r="G522">
        <f t="shared" si="26"/>
        <v>0.26649649217968913</v>
      </c>
      <c r="H522" s="13">
        <f>'USDC_Final Reserve'!I521/'USDC_Final Reserve'!F521</f>
        <v>2.1016836451034347E-3</v>
      </c>
      <c r="I522">
        <v>29049075940.650833</v>
      </c>
      <c r="J522" s="26">
        <v>28988023972.841</v>
      </c>
      <c r="K522" s="27"/>
    </row>
    <row r="523" spans="1:11" x14ac:dyDescent="0.3">
      <c r="A523" s="1">
        <v>45354</v>
      </c>
      <c r="B523" s="2">
        <v>3364267118</v>
      </c>
      <c r="C523" s="4">
        <f>C522-C522*$C$1*_xlfn.XLOOKUP('Circle Assets'!A523,'BBG Data'!A:A,'BBG Data'!V:V)</f>
        <v>6566691660.1631422</v>
      </c>
      <c r="D523" s="4">
        <f>D522-D522*$D$1*_xlfn.XLOOKUP(A523,'BBG Data'!A:A,'BBG Data'!F:F)</f>
        <v>14709859592.292011</v>
      </c>
      <c r="E523" s="4">
        <f t="shared" si="24"/>
        <v>24640818370.455154</v>
      </c>
      <c r="F523">
        <f t="shared" si="25"/>
        <v>0.73350350782031082</v>
      </c>
      <c r="G523">
        <f t="shared" si="26"/>
        <v>0.26649649217968913</v>
      </c>
      <c r="H523" s="13">
        <f>'USDC_Final Reserve'!I522/'USDC_Final Reserve'!F522</f>
        <v>2.101683645103426E-3</v>
      </c>
      <c r="I523">
        <v>29085373118.909443</v>
      </c>
      <c r="J523" s="26">
        <v>29024244865.9137</v>
      </c>
      <c r="K523" s="27"/>
    </row>
    <row r="524" spans="1:11" x14ac:dyDescent="0.3">
      <c r="A524" s="1">
        <v>45355</v>
      </c>
      <c r="B524" s="2">
        <v>3364267118</v>
      </c>
      <c r="C524" s="4">
        <f>C523-C523*$C$1*_xlfn.XLOOKUP('Circle Assets'!A524,'BBG Data'!A:A,'BBG Data'!V:V)</f>
        <v>6560124968.5029783</v>
      </c>
      <c r="D524" s="4">
        <f>D523-D523*$D$1*_xlfn.XLOOKUP(A524,'BBG Data'!A:A,'BBG Data'!F:F)</f>
        <v>14709859592.292011</v>
      </c>
      <c r="E524" s="4">
        <f t="shared" si="24"/>
        <v>24634251678.794991</v>
      </c>
      <c r="F524">
        <f t="shared" si="25"/>
        <v>0.73369903603973108</v>
      </c>
      <c r="G524">
        <f t="shared" si="26"/>
        <v>0.26630096396026892</v>
      </c>
      <c r="H524" s="13">
        <f>'USDC_Final Reserve'!I523/'USDC_Final Reserve'!F523</f>
        <v>1.8356763542327916E-3</v>
      </c>
      <c r="I524">
        <v>29058834614.382484</v>
      </c>
      <c r="J524" s="26">
        <v>29005491998.799301</v>
      </c>
      <c r="K524" s="27"/>
    </row>
    <row r="525" spans="1:11" x14ac:dyDescent="0.3">
      <c r="A525" s="1">
        <v>45356</v>
      </c>
      <c r="B525" s="2">
        <v>3364267118</v>
      </c>
      <c r="C525" s="4">
        <f>C524-C524*$C$1*_xlfn.XLOOKUP('Circle Assets'!A525,'BBG Data'!A:A,'BBG Data'!V:V)</f>
        <v>6574885249.6821108</v>
      </c>
      <c r="D525" s="4">
        <f>D524-D524*$D$1*_xlfn.XLOOKUP(A525,'BBG Data'!A:A,'BBG Data'!F:F)</f>
        <v>14709859592.292011</v>
      </c>
      <c r="E525" s="4">
        <f t="shared" si="24"/>
        <v>24649011959.974121</v>
      </c>
      <c r="F525">
        <f t="shared" si="25"/>
        <v>0.73325968357844828</v>
      </c>
      <c r="G525">
        <f t="shared" si="26"/>
        <v>0.26674031642155177</v>
      </c>
      <c r="H525" s="13">
        <f>'USDC_Final Reserve'!I524/'USDC_Final Reserve'!F524</f>
        <v>2.6992434889419152E-3</v>
      </c>
      <c r="I525">
        <v>28987766119.559292</v>
      </c>
      <c r="J525" s="26">
        <v>28909521080.6021</v>
      </c>
      <c r="K525" s="27"/>
    </row>
    <row r="526" spans="1:11" x14ac:dyDescent="0.3">
      <c r="A526" s="1">
        <v>45357</v>
      </c>
      <c r="B526" s="2">
        <v>3364267118</v>
      </c>
      <c r="C526" s="4">
        <f>C525-C525*$C$1*_xlfn.XLOOKUP('Circle Assets'!A526,'BBG Data'!A:A,'BBG Data'!V:V)</f>
        <v>6543654544.7461205</v>
      </c>
      <c r="D526" s="4">
        <f>D525-D525*$D$1*_xlfn.XLOOKUP(A526,'BBG Data'!A:A,'BBG Data'!F:F)</f>
        <v>14709859592.292011</v>
      </c>
      <c r="E526" s="4">
        <f t="shared" si="24"/>
        <v>24617781255.038132</v>
      </c>
      <c r="F526">
        <f t="shared" si="25"/>
        <v>0.73418991431622482</v>
      </c>
      <c r="G526">
        <f t="shared" si="26"/>
        <v>0.26581008568377518</v>
      </c>
      <c r="H526" s="13">
        <f>'USDC_Final Reserve'!I525/'USDC_Final Reserve'!F525</f>
        <v>8.3572602076132122E-4</v>
      </c>
      <c r="I526">
        <v>28887801017.961887</v>
      </c>
      <c r="J526" s="26">
        <v>28863658730.968601</v>
      </c>
      <c r="K526" s="27"/>
    </row>
    <row r="527" spans="1:11" x14ac:dyDescent="0.3">
      <c r="A527" s="1">
        <v>45358</v>
      </c>
      <c r="B527" s="2">
        <v>3364267118</v>
      </c>
      <c r="C527" s="4">
        <f>C526-C526*$C$1*_xlfn.XLOOKUP('Circle Assets'!A527,'BBG Data'!A:A,'BBG Data'!V:V)</f>
        <v>6548562285.6546803</v>
      </c>
      <c r="D527" s="4">
        <f>D526-D526*$D$1*_xlfn.XLOOKUP(A527,'BBG Data'!A:A,'BBG Data'!F:F)</f>
        <v>14709859592.292011</v>
      </c>
      <c r="E527" s="4">
        <f t="shared" si="24"/>
        <v>24622688995.946693</v>
      </c>
      <c r="F527">
        <f t="shared" si="25"/>
        <v>0.73404357717661606</v>
      </c>
      <c r="G527">
        <f t="shared" si="26"/>
        <v>0.26595642282338389</v>
      </c>
      <c r="H527" s="13">
        <f>'USDC_Final Reserve'!I526/'USDC_Final Reserve'!F526</f>
        <v>2.3005825708285643E-3</v>
      </c>
      <c r="I527">
        <v>29245501953.758751</v>
      </c>
      <c r="J527" s="26">
        <v>29178220261.688801</v>
      </c>
      <c r="K527" s="27"/>
    </row>
    <row r="528" spans="1:11" x14ac:dyDescent="0.3">
      <c r="A528" s="1">
        <v>45359</v>
      </c>
      <c r="B528" s="2">
        <v>3364267118</v>
      </c>
      <c r="C528" s="4">
        <f>C527-C527*$C$1*_xlfn.XLOOKUP('Circle Assets'!A528,'BBG Data'!A:A,'BBG Data'!V:V)</f>
        <v>6550199426.2260942</v>
      </c>
      <c r="D528" s="4">
        <f>D527-D527*$D$1*_xlfn.XLOOKUP(A528,'BBG Data'!A:A,'BBG Data'!F:F)</f>
        <v>14709859592.292011</v>
      </c>
      <c r="E528" s="4">
        <f t="shared" si="24"/>
        <v>24624326136.518105</v>
      </c>
      <c r="F528">
        <f t="shared" si="25"/>
        <v>0.73399477452046546</v>
      </c>
      <c r="G528">
        <f t="shared" si="26"/>
        <v>0.26600522547953454</v>
      </c>
      <c r="H528" s="13">
        <f>'USDC_Final Reserve'!I527/'USDC_Final Reserve'!F527</f>
        <v>2.1680286005264639E-3</v>
      </c>
      <c r="I528">
        <v>29348753661.591637</v>
      </c>
      <c r="J528" s="26">
        <v>29285124724.2635</v>
      </c>
      <c r="K528" s="27"/>
    </row>
    <row r="529" spans="1:11" x14ac:dyDescent="0.3">
      <c r="A529" s="1">
        <v>45360</v>
      </c>
      <c r="B529" s="2">
        <v>3364267118</v>
      </c>
      <c r="C529" s="4">
        <f>C528-C528*$C$1*_xlfn.XLOOKUP('Circle Assets'!A529,'BBG Data'!A:A,'BBG Data'!V:V)</f>
        <v>6550199426.2260942</v>
      </c>
      <c r="D529" s="4">
        <f>D528-D528*$D$1*_xlfn.XLOOKUP(A529,'BBG Data'!A:A,'BBG Data'!F:F)</f>
        <v>14709859592.292011</v>
      </c>
      <c r="E529" s="4">
        <f t="shared" si="24"/>
        <v>24624326136.518105</v>
      </c>
      <c r="F529">
        <f t="shared" si="25"/>
        <v>0.73399477452046546</v>
      </c>
      <c r="G529">
        <f t="shared" si="26"/>
        <v>0.26600522547953454</v>
      </c>
      <c r="H529" s="13">
        <f>'USDC_Final Reserve'!I528/'USDC_Final Reserve'!F528</f>
        <v>2.1016836451034381E-3</v>
      </c>
      <c r="I529">
        <v>30033705123.006882</v>
      </c>
      <c r="J529" s="26">
        <v>29970583776.147999</v>
      </c>
      <c r="K529" s="27"/>
    </row>
    <row r="530" spans="1:11" x14ac:dyDescent="0.3">
      <c r="A530" s="1">
        <v>45361</v>
      </c>
      <c r="B530" s="2">
        <v>3364267118</v>
      </c>
      <c r="C530" s="4">
        <f>C529-C529*$C$1*_xlfn.XLOOKUP('Circle Assets'!A530,'BBG Data'!A:A,'BBG Data'!V:V)</f>
        <v>6550199426.2260942</v>
      </c>
      <c r="D530" s="4">
        <f>D529-D529*$D$1*_xlfn.XLOOKUP(A530,'BBG Data'!A:A,'BBG Data'!F:F)</f>
        <v>14709859592.292011</v>
      </c>
      <c r="E530" s="4">
        <f t="shared" si="24"/>
        <v>24624326136.518105</v>
      </c>
      <c r="F530">
        <f t="shared" si="25"/>
        <v>0.73399477452046546</v>
      </c>
      <c r="G530">
        <f t="shared" si="26"/>
        <v>0.26600522547953454</v>
      </c>
      <c r="H530" s="13">
        <f>'USDC_Final Reserve'!I529/'USDC_Final Reserve'!F529</f>
        <v>2.1016836451034126E-3</v>
      </c>
      <c r="I530">
        <v>30072697879.231518</v>
      </c>
      <c r="J530" s="26">
        <v>30009494581.934601</v>
      </c>
      <c r="K530" s="27"/>
    </row>
    <row r="531" spans="1:11" x14ac:dyDescent="0.3">
      <c r="A531" s="1">
        <v>45362</v>
      </c>
      <c r="B531" s="2">
        <v>3364267118</v>
      </c>
      <c r="C531" s="4">
        <f>C530-C530*$C$1*_xlfn.XLOOKUP('Circle Assets'!A531,'BBG Data'!A:A,'BBG Data'!V:V)</f>
        <v>6528911278.0908585</v>
      </c>
      <c r="D531" s="4">
        <f>D530-D530*$D$1*_xlfn.XLOOKUP(A531,'BBG Data'!A:A,'BBG Data'!F:F)</f>
        <v>14709859592.292011</v>
      </c>
      <c r="E531" s="4">
        <f t="shared" si="24"/>
        <v>24603037988.38287</v>
      </c>
      <c r="F531">
        <f t="shared" si="25"/>
        <v>0.73462987452306916</v>
      </c>
      <c r="G531">
        <f t="shared" si="26"/>
        <v>0.26537012547693084</v>
      </c>
      <c r="H531" s="13">
        <f>'USDC_Final Reserve'!I530/'USDC_Final Reserve'!F530</f>
        <v>1.2382371393305511E-3</v>
      </c>
      <c r="I531">
        <v>30219196814.973339</v>
      </c>
      <c r="J531" s="26">
        <v>30181778283.1563</v>
      </c>
      <c r="K531" s="27"/>
    </row>
    <row r="532" spans="1:11" x14ac:dyDescent="0.3">
      <c r="A532" s="1">
        <v>45363</v>
      </c>
      <c r="B532" s="2">
        <v>3364267118</v>
      </c>
      <c r="C532" s="4">
        <f>C531-C531*$C$1*_xlfn.XLOOKUP('Circle Assets'!A532,'BBG Data'!A:A,'BBG Data'!V:V)</f>
        <v>6540336872.8275185</v>
      </c>
      <c r="D532" s="4">
        <f>D531-D531*$D$1*_xlfn.XLOOKUP(A532,'BBG Data'!A:A,'BBG Data'!F:F)</f>
        <v>14709859592.292011</v>
      </c>
      <c r="E532" s="4">
        <f t="shared" si="24"/>
        <v>24614463583.11953</v>
      </c>
      <c r="F532">
        <f t="shared" si="25"/>
        <v>0.73428887244518926</v>
      </c>
      <c r="G532">
        <f t="shared" si="26"/>
        <v>0.2657111275548108</v>
      </c>
      <c r="H532" s="13">
        <f>'USDC_Final Reserve'!I531/'USDC_Final Reserve'!F531</f>
        <v>2.5648902355117358E-3</v>
      </c>
      <c r="I532">
        <v>30526585376.32856</v>
      </c>
      <c r="J532" s="26">
        <v>30448288035.573299</v>
      </c>
      <c r="K532" s="27"/>
    </row>
    <row r="533" spans="1:11" x14ac:dyDescent="0.3">
      <c r="A533" s="1">
        <v>45364</v>
      </c>
      <c r="B533" s="2">
        <v>3364267118</v>
      </c>
      <c r="C533" s="4">
        <f>C532-C532*$C$1*_xlfn.XLOOKUP('Circle Assets'!A533,'BBG Data'!A:A,'BBG Data'!V:V)</f>
        <v>6527256199.0818634</v>
      </c>
      <c r="D533" s="4">
        <f>D532-D532*$D$1*_xlfn.XLOOKUP(A533,'BBG Data'!A:A,'BBG Data'!F:F)</f>
        <v>14709859592.292011</v>
      </c>
      <c r="E533" s="4">
        <f t="shared" si="24"/>
        <v>24601382909.373875</v>
      </c>
      <c r="F533">
        <f t="shared" si="25"/>
        <v>0.73467929737418214</v>
      </c>
      <c r="G533">
        <f t="shared" si="26"/>
        <v>0.26532070262581786</v>
      </c>
      <c r="H533" s="13">
        <f>'USDC_Final Reserve'!I532/'USDC_Final Reserve'!F532</f>
        <v>1.5710963055353779E-3</v>
      </c>
      <c r="I533">
        <v>30448514030.610634</v>
      </c>
      <c r="J533" s="26">
        <v>30400676482.708099</v>
      </c>
      <c r="K533" s="27"/>
    </row>
    <row r="534" spans="1:11" x14ac:dyDescent="0.3">
      <c r="A534" s="1">
        <v>45365</v>
      </c>
      <c r="B534" s="2">
        <v>3364267118</v>
      </c>
      <c r="C534" s="4">
        <f>C533-C533*$C$1*_xlfn.XLOOKUP('Circle Assets'!A534,'BBG Data'!A:A,'BBG Data'!V:V)</f>
        <v>6525624385.0320921</v>
      </c>
      <c r="D534" s="4">
        <f>D533-D533*$D$1*_xlfn.XLOOKUP(A534,'BBG Data'!A:A,'BBG Data'!F:F)</f>
        <v>14709859592.292011</v>
      </c>
      <c r="E534" s="4">
        <f t="shared" si="24"/>
        <v>24599751095.324104</v>
      </c>
      <c r="F534">
        <f t="shared" si="25"/>
        <v>0.73472803201360537</v>
      </c>
      <c r="G534">
        <f t="shared" si="26"/>
        <v>0.26527196798639463</v>
      </c>
      <c r="H534" s="13">
        <f>'USDC_Final Reserve'!I533/'USDC_Final Reserve'!F533</f>
        <v>2.0354884837555081E-3</v>
      </c>
      <c r="I534">
        <v>30874122947.177933</v>
      </c>
      <c r="J534" s="26">
        <v>30811279025.4729</v>
      </c>
      <c r="K534" s="27"/>
    </row>
    <row r="535" spans="1:11" x14ac:dyDescent="0.3">
      <c r="A535" s="1">
        <v>45366</v>
      </c>
      <c r="B535" s="2">
        <v>3364267118</v>
      </c>
      <c r="C535" s="4">
        <f>C534-C534*$C$1*_xlfn.XLOOKUP('Circle Assets'!A535,'BBG Data'!A:A,'BBG Data'!V:V)</f>
        <v>6535412821.6096411</v>
      </c>
      <c r="D535" s="4">
        <f>D534-D534*$D$1*_xlfn.XLOOKUP(A535,'BBG Data'!A:A,'BBG Data'!F:F)</f>
        <v>14709859592.292011</v>
      </c>
      <c r="E535" s="4">
        <f t="shared" si="24"/>
        <v>24609539531.901653</v>
      </c>
      <c r="F535">
        <f t="shared" si="25"/>
        <v>0.73443579417088622</v>
      </c>
      <c r="G535">
        <f t="shared" si="26"/>
        <v>0.26556420582911372</v>
      </c>
      <c r="H535" s="13">
        <f>'USDC_Final Reserve'!I534/'USDC_Final Reserve'!F534</f>
        <v>2.4985973853145966E-3</v>
      </c>
      <c r="I535">
        <v>30660850221.285927</v>
      </c>
      <c r="J535" s="26">
        <v>30584241101.091499</v>
      </c>
      <c r="K535" s="27"/>
    </row>
    <row r="536" spans="1:11" x14ac:dyDescent="0.3">
      <c r="A536" s="1">
        <v>45367</v>
      </c>
      <c r="B536" s="2">
        <v>3364267118</v>
      </c>
      <c r="C536" s="4">
        <f>C535-C535*$C$1*_xlfn.XLOOKUP('Circle Assets'!A536,'BBG Data'!A:A,'BBG Data'!V:V)</f>
        <v>6535412821.6096411</v>
      </c>
      <c r="D536" s="4">
        <f>D535-D535*$D$1*_xlfn.XLOOKUP(A536,'BBG Data'!A:A,'BBG Data'!F:F)</f>
        <v>14709859592.292011</v>
      </c>
      <c r="E536" s="4">
        <f t="shared" si="24"/>
        <v>24609539531.901653</v>
      </c>
      <c r="F536">
        <f t="shared" si="25"/>
        <v>0.73443579417088622</v>
      </c>
      <c r="G536">
        <f t="shared" si="26"/>
        <v>0.26556420582911372</v>
      </c>
      <c r="H536" s="13">
        <f>'USDC_Final Reserve'!I535/'USDC_Final Reserve'!F535</f>
        <v>2.1016836451033705E-3</v>
      </c>
      <c r="I536">
        <v>30837829083.620239</v>
      </c>
      <c r="J536" s="26">
        <v>30773017722.584702</v>
      </c>
      <c r="K536" s="27"/>
    </row>
    <row r="537" spans="1:11" x14ac:dyDescent="0.3">
      <c r="A537" s="1">
        <v>45368</v>
      </c>
      <c r="B537" s="2">
        <v>3364267118</v>
      </c>
      <c r="C537" s="4">
        <f>C536-C536*$C$1*_xlfn.XLOOKUP('Circle Assets'!A537,'BBG Data'!A:A,'BBG Data'!V:V)</f>
        <v>6535412821.6096411</v>
      </c>
      <c r="D537" s="4">
        <f>D536-D536*$D$1*_xlfn.XLOOKUP(A537,'BBG Data'!A:A,'BBG Data'!F:F)</f>
        <v>14709859592.292011</v>
      </c>
      <c r="E537" s="4">
        <f t="shared" si="24"/>
        <v>24609539531.901653</v>
      </c>
      <c r="F537">
        <f t="shared" si="25"/>
        <v>0.73443579417088622</v>
      </c>
      <c r="G537">
        <f t="shared" si="26"/>
        <v>0.26556420582911372</v>
      </c>
      <c r="H537" s="13">
        <f>'USDC_Final Reserve'!I536/'USDC_Final Reserve'!F536</f>
        <v>2.1016836451034355E-3</v>
      </c>
      <c r="I537">
        <v>30939028467.367355</v>
      </c>
      <c r="J537" s="26">
        <v>30874004417.2421</v>
      </c>
      <c r="K537" s="27"/>
    </row>
    <row r="538" spans="1:11" x14ac:dyDescent="0.3">
      <c r="A538" s="1">
        <v>45369</v>
      </c>
      <c r="B538" s="2">
        <v>3364267118</v>
      </c>
      <c r="C538" s="4">
        <f>C537-C537*$C$1*_xlfn.XLOOKUP('Circle Assets'!A538,'BBG Data'!A:A,'BBG Data'!V:V)</f>
        <v>6537046674.8150444</v>
      </c>
      <c r="D538" s="4">
        <f>D537-D537*$D$1*_xlfn.XLOOKUP(A538,'BBG Data'!A:A,'BBG Data'!F:F)</f>
        <v>14709859592.292011</v>
      </c>
      <c r="E538" s="4">
        <f t="shared" si="24"/>
        <v>24611173385.107056</v>
      </c>
      <c r="F538">
        <f t="shared" si="25"/>
        <v>0.73438703744329381</v>
      </c>
      <c r="G538">
        <f t="shared" si="26"/>
        <v>0.26561296255670619</v>
      </c>
      <c r="H538" s="13">
        <f>'USDC_Final Reserve'!I537/'USDC_Final Reserve'!F537</f>
        <v>2.1679307653577617E-3</v>
      </c>
      <c r="I538">
        <v>30954024047.710155</v>
      </c>
      <c r="J538" s="26">
        <v>30886917866.665501</v>
      </c>
      <c r="K538" s="27"/>
    </row>
    <row r="539" spans="1:11" x14ac:dyDescent="0.3">
      <c r="A539" s="1">
        <v>45370</v>
      </c>
      <c r="B539" s="2">
        <v>3364267118</v>
      </c>
      <c r="C539" s="4">
        <f>C538-C538*$C$1*_xlfn.XLOOKUP('Circle Assets'!A539,'BBG Data'!A:A,'BBG Data'!V:V)</f>
        <v>6553389291.5020819</v>
      </c>
      <c r="D539" s="4">
        <f>D538-D538*$D$1*_xlfn.XLOOKUP(A539,'BBG Data'!A:A,'BBG Data'!F:F)</f>
        <v>14709859592.292011</v>
      </c>
      <c r="E539" s="4">
        <f t="shared" si="24"/>
        <v>24627516001.794094</v>
      </c>
      <c r="F539">
        <f t="shared" si="25"/>
        <v>0.7338997042566261</v>
      </c>
      <c r="G539">
        <f t="shared" si="26"/>
        <v>0.2661002957433739</v>
      </c>
      <c r="H539" s="13">
        <f>'USDC_Final Reserve'!I538/'USDC_Final Reserve'!F538</f>
        <v>2.763880745113054E-3</v>
      </c>
      <c r="I539">
        <v>31074602566.77776</v>
      </c>
      <c r="J539" s="26">
        <v>30988716071.081402</v>
      </c>
      <c r="K539" s="27"/>
    </row>
    <row r="540" spans="1:11" x14ac:dyDescent="0.3">
      <c r="A540" s="1">
        <v>45371</v>
      </c>
      <c r="B540" s="2">
        <v>3364267118</v>
      </c>
      <c r="C540" s="4">
        <f>C539-C539*$C$1*_xlfn.XLOOKUP('Circle Assets'!A540,'BBG Data'!A:A,'BBG Data'!V:V)</f>
        <v>6541920860.2419519</v>
      </c>
      <c r="D540" s="4">
        <f>D539-D539*$D$1*_xlfn.XLOOKUP(A540,'BBG Data'!A:A,'BBG Data'!F:F)</f>
        <v>14709859592.292011</v>
      </c>
      <c r="E540" s="4">
        <f t="shared" si="24"/>
        <v>24616047570.533962</v>
      </c>
      <c r="F540">
        <f t="shared" si="25"/>
        <v>0.73424162260423975</v>
      </c>
      <c r="G540">
        <f t="shared" si="26"/>
        <v>0.26575837739576025</v>
      </c>
      <c r="H540" s="13">
        <f>'USDC_Final Reserve'!I539/'USDC_Final Reserve'!F539</f>
        <v>1.6367703314234894E-3</v>
      </c>
      <c r="I540">
        <v>31307839392.483387</v>
      </c>
      <c r="J540" s="26">
        <v>31256595649.824799</v>
      </c>
      <c r="K540" s="27"/>
    </row>
    <row r="541" spans="1:11" x14ac:dyDescent="0.3">
      <c r="A541" s="1">
        <v>45372</v>
      </c>
      <c r="B541" s="2">
        <v>3364267118</v>
      </c>
      <c r="C541" s="4">
        <f>C540-C540*$C$1*_xlfn.XLOOKUP('Circle Assets'!A541,'BBG Data'!A:A,'BBG Data'!V:V)</f>
        <v>6538649899.8118315</v>
      </c>
      <c r="D541" s="4">
        <f>D540-D540*$D$1*_xlfn.XLOOKUP(A541,'BBG Data'!A:A,'BBG Data'!F:F)</f>
        <v>14709859592.292011</v>
      </c>
      <c r="E541" s="4">
        <f t="shared" si="24"/>
        <v>24612776610.103844</v>
      </c>
      <c r="F541">
        <f t="shared" si="25"/>
        <v>0.73433920100149785</v>
      </c>
      <c r="G541">
        <f t="shared" si="26"/>
        <v>0.26566079899850209</v>
      </c>
      <c r="H541" s="13">
        <f>'USDC_Final Reserve'!I540/'USDC_Final Reserve'!F540</f>
        <v>1.9690661043121186E-3</v>
      </c>
      <c r="I541">
        <v>31469621303.001881</v>
      </c>
      <c r="J541" s="26">
        <v>31407655538.378601</v>
      </c>
      <c r="K541" s="27"/>
    </row>
    <row r="542" spans="1:11" x14ac:dyDescent="0.3">
      <c r="A542" s="1">
        <v>45373</v>
      </c>
      <c r="B542" s="2">
        <v>3364267118</v>
      </c>
      <c r="C542" s="4">
        <f>C541-C541*$C$1*_xlfn.XLOOKUP('Circle Assets'!A542,'BBG Data'!A:A,'BBG Data'!V:V)</f>
        <v>6568073824.3609848</v>
      </c>
      <c r="D542" s="4">
        <f>D541-D541*$D$1*_xlfn.XLOOKUP(A542,'BBG Data'!A:A,'BBG Data'!F:F)</f>
        <v>14709859592.292011</v>
      </c>
      <c r="E542" s="4">
        <f t="shared" si="24"/>
        <v>24642200534.652996</v>
      </c>
      <c r="F542">
        <f t="shared" si="25"/>
        <v>0.73346236610952598</v>
      </c>
      <c r="G542">
        <f t="shared" si="26"/>
        <v>0.26653763389047408</v>
      </c>
      <c r="H542" s="13">
        <f>'USDC_Final Reserve'!I541/'USDC_Final Reserve'!F541</f>
        <v>3.2932202827045953E-3</v>
      </c>
      <c r="I542">
        <v>31999947260.299095</v>
      </c>
      <c r="J542" s="26">
        <v>31894564384.936001</v>
      </c>
      <c r="K542" s="27"/>
    </row>
    <row r="543" spans="1:11" x14ac:dyDescent="0.3">
      <c r="A543" s="1">
        <v>45374</v>
      </c>
      <c r="B543" s="2">
        <v>3364267118</v>
      </c>
      <c r="C543" s="4">
        <f>C542-C542*$C$1*_xlfn.XLOOKUP('Circle Assets'!A543,'BBG Data'!A:A,'BBG Data'!V:V)</f>
        <v>6568073824.3609848</v>
      </c>
      <c r="D543" s="4">
        <f>D542-D542*$D$1*_xlfn.XLOOKUP(A543,'BBG Data'!A:A,'BBG Data'!F:F)</f>
        <v>14709859592.292011</v>
      </c>
      <c r="E543" s="4">
        <f t="shared" si="24"/>
        <v>24642200534.652996</v>
      </c>
      <c r="F543">
        <f t="shared" si="25"/>
        <v>0.73346236610952598</v>
      </c>
      <c r="G543">
        <f t="shared" si="26"/>
        <v>0.26653763389047408</v>
      </c>
      <c r="H543" s="13">
        <f>'USDC_Final Reserve'!I542/'USDC_Final Reserve'!F542</f>
        <v>2.1016836451034082E-3</v>
      </c>
      <c r="I543">
        <v>32063454187.128712</v>
      </c>
      <c r="J543" s="26">
        <v>31996066949.858101</v>
      </c>
      <c r="K543" s="27"/>
    </row>
    <row r="544" spans="1:11" x14ac:dyDescent="0.3">
      <c r="A544" s="1">
        <v>45375</v>
      </c>
      <c r="B544" s="2">
        <v>3364267118</v>
      </c>
      <c r="C544" s="4">
        <f>C543-C543*$C$1*_xlfn.XLOOKUP('Circle Assets'!A544,'BBG Data'!A:A,'BBG Data'!V:V)</f>
        <v>6568073824.3609848</v>
      </c>
      <c r="D544" s="4">
        <f>D543-D543*$D$1*_xlfn.XLOOKUP(A544,'BBG Data'!A:A,'BBG Data'!F:F)</f>
        <v>14709859592.292011</v>
      </c>
      <c r="E544" s="4">
        <f t="shared" si="24"/>
        <v>24642200534.652996</v>
      </c>
      <c r="F544">
        <f t="shared" si="25"/>
        <v>0.73346236610952598</v>
      </c>
      <c r="G544">
        <f t="shared" si="26"/>
        <v>0.26653763389047408</v>
      </c>
      <c r="H544" s="13">
        <f>'USDC_Final Reserve'!I543/'USDC_Final Reserve'!F543</f>
        <v>2.1016836451033458E-3</v>
      </c>
      <c r="I544">
        <v>32076735989.94146</v>
      </c>
      <c r="J544" s="26">
        <v>32009320838.523102</v>
      </c>
      <c r="K544" s="27"/>
    </row>
    <row r="545" spans="1:11" x14ac:dyDescent="0.3">
      <c r="A545" s="1">
        <v>45376</v>
      </c>
      <c r="B545" s="2">
        <v>3364267118</v>
      </c>
      <c r="C545" s="4">
        <f>C544-C544*$C$1*_xlfn.XLOOKUP('Circle Assets'!A545,'BBG Data'!A:A,'BBG Data'!V:V)</f>
        <v>6543443547.5196314</v>
      </c>
      <c r="D545" s="4">
        <f>D544-D544*$D$1*_xlfn.XLOOKUP(A545,'BBG Data'!A:A,'BBG Data'!F:F)</f>
        <v>14709859592.292011</v>
      </c>
      <c r="E545" s="4">
        <f t="shared" si="24"/>
        <v>24617570257.811642</v>
      </c>
      <c r="F545">
        <f t="shared" si="25"/>
        <v>0.73419620705892907</v>
      </c>
      <c r="G545">
        <f t="shared" si="26"/>
        <v>0.26580379294107093</v>
      </c>
      <c r="H545" s="13">
        <f>'USDC_Final Reserve'!I544/'USDC_Final Reserve'!F544</f>
        <v>1.1032702544259635E-3</v>
      </c>
      <c r="I545">
        <v>32079607694.829258</v>
      </c>
      <c r="J545" s="26">
        <v>32044215217.885899</v>
      </c>
      <c r="K545" s="27"/>
    </row>
    <row r="546" spans="1:11" x14ac:dyDescent="0.3">
      <c r="A546" s="1">
        <v>45377</v>
      </c>
      <c r="B546" s="2">
        <v>3364267118</v>
      </c>
      <c r="C546" s="4">
        <f>C545-C545*$C$1*_xlfn.XLOOKUP('Circle Assets'!A546,'BBG Data'!A:A,'BBG Data'!V:V)</f>
        <v>6589247652.3522682</v>
      </c>
      <c r="D546" s="4">
        <f>D545-D545*$D$1*_xlfn.XLOOKUP(A546,'BBG Data'!A:A,'BBG Data'!F:F)</f>
        <v>14709450985.081114</v>
      </c>
      <c r="E546" s="4">
        <f t="shared" si="24"/>
        <v>24662965755.43338</v>
      </c>
      <c r="F546">
        <f t="shared" si="25"/>
        <v>0.73282825278624009</v>
      </c>
      <c r="G546">
        <f t="shared" si="26"/>
        <v>0.26717174721376008</v>
      </c>
      <c r="H546" s="13">
        <f>'USDC_Final Reserve'!I545/'USDC_Final Reserve'!F545</f>
        <v>3.9384493891763458E-3</v>
      </c>
      <c r="I546">
        <v>32308473401.007217</v>
      </c>
      <c r="J546" s="26">
        <v>32181228113.6758</v>
      </c>
      <c r="K546" s="27"/>
    </row>
    <row r="547" spans="1:11" x14ac:dyDescent="0.3">
      <c r="A547" s="1">
        <v>45378</v>
      </c>
      <c r="B547" s="2">
        <v>3364267118</v>
      </c>
      <c r="C547" s="4">
        <f>C546-C546*$C$1*_xlfn.XLOOKUP('Circle Assets'!A547,'BBG Data'!A:A,'BBG Data'!V:V)</f>
        <v>6569479909.3952122</v>
      </c>
      <c r="D547" s="4">
        <f>D546-D546*$D$1*_xlfn.XLOOKUP(A547,'BBG Data'!A:A,'BBG Data'!F:F)</f>
        <v>14709042389.220417</v>
      </c>
      <c r="E547" s="4">
        <f t="shared" si="24"/>
        <v>24642789416.615631</v>
      </c>
      <c r="F547">
        <f t="shared" si="25"/>
        <v>0.73341167680612973</v>
      </c>
      <c r="G547">
        <f t="shared" si="26"/>
        <v>0.26658832319387021</v>
      </c>
      <c r="H547" s="13">
        <f>'USDC_Final Reserve'!I546/'USDC_Final Reserve'!F546</f>
        <v>1.284652172081001E-3</v>
      </c>
      <c r="I547">
        <v>32289316712.840961</v>
      </c>
      <c r="J547" s="26">
        <v>32247836171.990799</v>
      </c>
      <c r="K547" s="27"/>
    </row>
    <row r="548" spans="1:11" x14ac:dyDescent="0.3">
      <c r="A548" s="1">
        <v>45379</v>
      </c>
      <c r="B548" s="2">
        <v>3364267118</v>
      </c>
      <c r="C548" s="4">
        <f>C547-C547*$C$1*_xlfn.XLOOKUP('Circle Assets'!A548,'BBG Data'!A:A,'BBG Data'!V:V)</f>
        <v>6576049389.3046064</v>
      </c>
      <c r="D548" s="4">
        <f>D547-D547*$D$1*_xlfn.XLOOKUP(A548,'BBG Data'!A:A,'BBG Data'!F:F)</f>
        <v>14708633804.709606</v>
      </c>
      <c r="E548" s="4">
        <f t="shared" si="24"/>
        <v>24648950312.014214</v>
      </c>
      <c r="F548">
        <f t="shared" si="25"/>
        <v>0.7332117876800881</v>
      </c>
      <c r="G548">
        <f t="shared" si="26"/>
        <v>0.2667882123199119</v>
      </c>
      <c r="H548" s="13">
        <f>'USDC_Final Reserve'!I547/'USDC_Final Reserve'!F547</f>
        <v>2.3511038868444228E-3</v>
      </c>
      <c r="I548">
        <v>32222563852.222954</v>
      </c>
      <c r="J548" s="26">
        <v>32146805257.1059</v>
      </c>
      <c r="K548" s="27"/>
    </row>
    <row r="549" spans="1:11" x14ac:dyDescent="0.3">
      <c r="A549" s="1">
        <v>45380</v>
      </c>
      <c r="B549" s="2">
        <v>3364267118</v>
      </c>
      <c r="C549" s="4">
        <f>C548-C548*$C$1*_xlfn.XLOOKUP('Circle Assets'!A549,'BBG Data'!A:A,'BBG Data'!V:V)</f>
        <v>6576049389.3046064</v>
      </c>
      <c r="D549" s="4">
        <f>D548-D548*$D$1*_xlfn.XLOOKUP(A549,'BBG Data'!A:A,'BBG Data'!F:F)</f>
        <v>14708633804.709606</v>
      </c>
      <c r="E549" s="4">
        <f t="shared" si="24"/>
        <v>24648950312.014214</v>
      </c>
      <c r="F549">
        <f t="shared" si="25"/>
        <v>0.7332117876800881</v>
      </c>
      <c r="G549">
        <f t="shared" si="26"/>
        <v>0.2667882123199119</v>
      </c>
      <c r="H549" s="13">
        <f>'USDC_Final Reserve'!I548/'USDC_Final Reserve'!F548</f>
        <v>2.1016836451033527E-3</v>
      </c>
      <c r="I549">
        <v>32495517779.984459</v>
      </c>
      <c r="J549" s="26">
        <v>32427222481.7271</v>
      </c>
      <c r="K549" s="27"/>
    </row>
    <row r="550" spans="1:11" x14ac:dyDescent="0.3">
      <c r="A550" s="1">
        <v>45381</v>
      </c>
      <c r="B550" s="2">
        <v>3364267118</v>
      </c>
      <c r="C550" s="4">
        <f>C549-C549*$C$1*_xlfn.XLOOKUP('Circle Assets'!A550,'BBG Data'!A:A,'BBG Data'!V:V)</f>
        <v>6576049389.3046064</v>
      </c>
      <c r="D550" s="4">
        <f>D549-D549*$D$1*_xlfn.XLOOKUP(A550,'BBG Data'!A:A,'BBG Data'!F:F)</f>
        <v>14708633804.709606</v>
      </c>
      <c r="E550" s="4">
        <f t="shared" si="24"/>
        <v>24648950312.014214</v>
      </c>
      <c r="F550">
        <f t="shared" si="25"/>
        <v>0.7332117876800881</v>
      </c>
      <c r="G550">
        <f t="shared" si="26"/>
        <v>0.2667882123199119</v>
      </c>
      <c r="H550" s="13">
        <f>'USDC_Final Reserve'!I549/'USDC_Final Reserve'!F549</f>
        <v>2.1016836451033926E-3</v>
      </c>
      <c r="I550">
        <v>32502198382.492088</v>
      </c>
      <c r="J550" s="26">
        <v>32433889043.721699</v>
      </c>
      <c r="K550" s="27"/>
    </row>
    <row r="551" spans="1:11" x14ac:dyDescent="0.3">
      <c r="A551" s="18">
        <v>45382</v>
      </c>
      <c r="B551" s="2">
        <v>5080723706</v>
      </c>
      <c r="C551" s="2">
        <v>11418153075</v>
      </c>
      <c r="D551" s="2">
        <v>15927000000</v>
      </c>
      <c r="E551" s="4">
        <f t="shared" si="24"/>
        <v>32425876781</v>
      </c>
      <c r="F551">
        <f t="shared" si="25"/>
        <v>0.64786910305874945</v>
      </c>
      <c r="G551">
        <f t="shared" si="26"/>
        <v>0.35213089694125055</v>
      </c>
      <c r="H551" s="13">
        <f>'USDC_Final Reserve'!I550/'USDC_Final Reserve'!F550</f>
        <v>1.5829694705457253E-3</v>
      </c>
      <c r="I551">
        <v>32512207596.624702</v>
      </c>
      <c r="J551" s="26">
        <v>32460741764.579201</v>
      </c>
      <c r="K551" s="27"/>
    </row>
    <row r="552" spans="1:11" x14ac:dyDescent="0.3">
      <c r="A552" s="1">
        <v>45383</v>
      </c>
      <c r="B552" s="2">
        <v>5080723706</v>
      </c>
      <c r="C552" s="4">
        <f>C551-C551*$C$1*_xlfn.XLOOKUP('Circle Assets'!A552,'BBG Data'!A:A,'BBG Data'!V:V)</f>
        <v>11406734921.925001</v>
      </c>
      <c r="D552" s="4">
        <f>D551-D551*$D$1*_xlfn.XLOOKUP(A552,'BBG Data'!A:A,'BBG Data'!F:F)</f>
        <v>15926557583.333334</v>
      </c>
      <c r="E552" s="4">
        <f t="shared" si="24"/>
        <v>32414016211.258335</v>
      </c>
      <c r="F552">
        <f t="shared" si="25"/>
        <v>0.64809251505331489</v>
      </c>
      <c r="G552">
        <f t="shared" si="26"/>
        <v>0.35190748494668517</v>
      </c>
      <c r="H552" s="13">
        <f>'USDC_Final Reserve'!I551/'USDC_Final Reserve'!F551</f>
        <v>1.2176400172412057E-3</v>
      </c>
      <c r="I552">
        <v>32427691761.51088</v>
      </c>
      <c r="J552" s="26">
        <v>32388206506.355301</v>
      </c>
      <c r="K552" s="27"/>
    </row>
    <row r="553" spans="1:11" x14ac:dyDescent="0.3">
      <c r="A553" s="1">
        <v>45384</v>
      </c>
      <c r="B553" s="2">
        <v>5080723706</v>
      </c>
      <c r="C553" s="4">
        <f>C552-C552*$C$1*_xlfn.XLOOKUP('Circle Assets'!A553,'BBG Data'!A:A,'BBG Data'!V:V)</f>
        <v>11435251759.229813</v>
      </c>
      <c r="D553" s="4">
        <f>D552-D552*$D$1*_xlfn.XLOOKUP(A553,'BBG Data'!A:A,'BBG Data'!F:F)</f>
        <v>15926999987.710649</v>
      </c>
      <c r="E553" s="4">
        <f t="shared" si="24"/>
        <v>32442975452.94046</v>
      </c>
      <c r="F553">
        <f t="shared" si="25"/>
        <v>0.64752765122246569</v>
      </c>
      <c r="G553">
        <f t="shared" si="26"/>
        <v>0.35247234877753425</v>
      </c>
      <c r="H553" s="13">
        <f>'USDC_Final Reserve'!I552/'USDC_Final Reserve'!F552</f>
        <v>2.4741762628633845E-3</v>
      </c>
      <c r="I553">
        <v>32708596734.844524</v>
      </c>
      <c r="J553" s="26">
        <v>32627669901.211601</v>
      </c>
      <c r="K553" s="27"/>
    </row>
    <row r="554" spans="1:11" x14ac:dyDescent="0.3">
      <c r="A554" s="1">
        <v>45385</v>
      </c>
      <c r="B554" s="2">
        <v>5080723706</v>
      </c>
      <c r="C554" s="4">
        <f>C553-C553*$C$1*_xlfn.XLOOKUP('Circle Assets'!A554,'BBG Data'!A:A,'BBG Data'!V:V)</f>
        <v>11432392946.290007</v>
      </c>
      <c r="D554" s="4">
        <f>D553-D553*$D$1*_xlfn.XLOOKUP(A554,'BBG Data'!A:A,'BBG Data'!F:F)</f>
        <v>15927884821.043301</v>
      </c>
      <c r="E554" s="4">
        <f t="shared" si="24"/>
        <v>32441001473.333305</v>
      </c>
      <c r="F554">
        <f t="shared" si="25"/>
        <v>0.64759432733026134</v>
      </c>
      <c r="G554">
        <f t="shared" si="26"/>
        <v>0.35240567266973866</v>
      </c>
      <c r="H554" s="13">
        <f>'USDC_Final Reserve'!I553/'USDC_Final Reserve'!F553</f>
        <v>1.5222174971726912E-3</v>
      </c>
      <c r="I554">
        <v>32801406004.969429</v>
      </c>
      <c r="J554" s="26">
        <v>32751475130.816799</v>
      </c>
      <c r="K554" s="27"/>
    </row>
    <row r="555" spans="1:11" x14ac:dyDescent="0.3">
      <c r="A555" s="1">
        <v>45386</v>
      </c>
      <c r="B555" s="2">
        <v>5080723706</v>
      </c>
      <c r="C555" s="4">
        <f>C554-C554*$C$1*_xlfn.XLOOKUP('Circle Assets'!A555,'BBG Data'!A:A,'BBG Data'!V:V)</f>
        <v>11446683437.472868</v>
      </c>
      <c r="D555" s="4">
        <f>D554-D554*$D$1*_xlfn.XLOOKUP(A555,'BBG Data'!A:A,'BBG Data'!F:F)</f>
        <v>15927884821.043301</v>
      </c>
      <c r="E555" s="4">
        <f t="shared" si="24"/>
        <v>32455291964.516167</v>
      </c>
      <c r="F555">
        <f t="shared" si="25"/>
        <v>0.64730918304516605</v>
      </c>
      <c r="G555">
        <f t="shared" si="26"/>
        <v>0.35269081695483406</v>
      </c>
      <c r="H555" s="13">
        <f>'USDC_Final Reserve'!I554/'USDC_Final Reserve'!F554</f>
        <v>2.0225855980849877E-3</v>
      </c>
      <c r="I555">
        <v>32943128015.693012</v>
      </c>
      <c r="J555" s="26">
        <v>32876497719.412601</v>
      </c>
      <c r="K555" s="27"/>
    </row>
    <row r="556" spans="1:11" x14ac:dyDescent="0.3">
      <c r="A556" s="1">
        <v>45387</v>
      </c>
      <c r="B556" s="2">
        <v>5080723706</v>
      </c>
      <c r="C556" s="4">
        <f>C555-C555*$C$1*_xlfn.XLOOKUP('Circle Assets'!A556,'BBG Data'!A:A,'BBG Data'!V:V)</f>
        <v>11412343387.160448</v>
      </c>
      <c r="D556" s="4">
        <f>D555-D555*$D$1*_xlfn.XLOOKUP(A556,'BBG Data'!A:A,'BBG Data'!F:F)</f>
        <v>15927884821.043301</v>
      </c>
      <c r="E556" s="4">
        <f t="shared" si="24"/>
        <v>32420951914.203751</v>
      </c>
      <c r="F556">
        <f t="shared" si="25"/>
        <v>0.64799480850034341</v>
      </c>
      <c r="G556">
        <f t="shared" si="26"/>
        <v>0.35200519149965653</v>
      </c>
      <c r="H556" s="13">
        <f>'USDC_Final Reserve'!I555/'USDC_Final Reserve'!F555</f>
        <v>5.254529870110839E-4</v>
      </c>
      <c r="I556">
        <v>33060002161.506256</v>
      </c>
      <c r="J556" s="26">
        <v>33042630684.6199</v>
      </c>
      <c r="K556" s="27"/>
    </row>
    <row r="557" spans="1:11" x14ac:dyDescent="0.3">
      <c r="A557" s="1">
        <v>45388</v>
      </c>
      <c r="B557" s="2">
        <v>5080723706</v>
      </c>
      <c r="C557" s="4">
        <f>C556-C556*$C$1*_xlfn.XLOOKUP('Circle Assets'!A557,'BBG Data'!A:A,'BBG Data'!V:V)</f>
        <v>11412343387.160448</v>
      </c>
      <c r="D557" s="4">
        <f>D556-D556*$D$1*_xlfn.XLOOKUP(A557,'BBG Data'!A:A,'BBG Data'!F:F)</f>
        <v>15927884821.043301</v>
      </c>
      <c r="E557" s="4">
        <f t="shared" si="24"/>
        <v>32420951914.203751</v>
      </c>
      <c r="F557">
        <f t="shared" si="25"/>
        <v>0.64799480850034341</v>
      </c>
      <c r="G557">
        <f t="shared" si="26"/>
        <v>0.35200519149965653</v>
      </c>
      <c r="H557" s="13">
        <f>'USDC_Final Reserve'!I556/'USDC_Final Reserve'!F556</f>
        <v>1.5829694705457623E-3</v>
      </c>
      <c r="I557">
        <v>33011959105.190723</v>
      </c>
      <c r="J557" s="26">
        <v>32959702181.764301</v>
      </c>
      <c r="K557" s="27"/>
    </row>
    <row r="558" spans="1:11" x14ac:dyDescent="0.3">
      <c r="A558" s="1">
        <v>45389</v>
      </c>
      <c r="B558" s="2">
        <v>5080723706</v>
      </c>
      <c r="C558" s="4">
        <f>C557-C557*$C$1*_xlfn.XLOOKUP('Circle Assets'!A558,'BBG Data'!A:A,'BBG Data'!V:V)</f>
        <v>11412343387.160448</v>
      </c>
      <c r="D558" s="4">
        <f>D557-D557*$D$1*_xlfn.XLOOKUP(A558,'BBG Data'!A:A,'BBG Data'!F:F)</f>
        <v>15927884821.043301</v>
      </c>
      <c r="E558" s="4">
        <f t="shared" si="24"/>
        <v>32420951914.203751</v>
      </c>
      <c r="F558">
        <f t="shared" si="25"/>
        <v>0.64799480850034341</v>
      </c>
      <c r="G558">
        <f t="shared" si="26"/>
        <v>0.35200519149965653</v>
      </c>
      <c r="H558" s="13">
        <f>'USDC_Final Reserve'!I557/'USDC_Final Reserve'!F557</f>
        <v>1.5829694705457029E-3</v>
      </c>
      <c r="I558">
        <v>32990337534.5569</v>
      </c>
      <c r="J558" s="26">
        <v>32938114837.416698</v>
      </c>
      <c r="K558" s="27"/>
    </row>
    <row r="559" spans="1:11" x14ac:dyDescent="0.3">
      <c r="A559" s="1">
        <v>45390</v>
      </c>
      <c r="B559" s="2">
        <v>5080723706</v>
      </c>
      <c r="C559" s="4">
        <f>C558-C558*$C$1*_xlfn.XLOOKUP('Circle Assets'!A559,'BBG Data'!A:A,'BBG Data'!V:V)</f>
        <v>11403784129.620077</v>
      </c>
      <c r="D559" s="4">
        <f>D558-D558*$D$1*_xlfn.XLOOKUP(A559,'BBG Data'!A:A,'BBG Data'!F:F)</f>
        <v>15928327262.28833</v>
      </c>
      <c r="E559" s="4">
        <f t="shared" si="24"/>
        <v>32412835097.908409</v>
      </c>
      <c r="F559">
        <f t="shared" si="25"/>
        <v>0.64817072942946719</v>
      </c>
      <c r="G559">
        <f t="shared" si="26"/>
        <v>0.3518292705705327</v>
      </c>
      <c r="H559" s="13">
        <f>'USDC_Final Reserve'!I558/'USDC_Final Reserve'!F558</f>
        <v>1.3329460585711763E-3</v>
      </c>
      <c r="I559">
        <v>33013902547.417534</v>
      </c>
      <c r="J559" s="26">
        <v>32969896796.138901</v>
      </c>
      <c r="K559" s="27"/>
    </row>
    <row r="560" spans="1:11" x14ac:dyDescent="0.3">
      <c r="A560" s="1">
        <v>45391</v>
      </c>
      <c r="B560" s="2">
        <v>5080723706</v>
      </c>
      <c r="C560" s="4">
        <f>C559-C559*$C$1*_xlfn.XLOOKUP('Circle Assets'!A560,'BBG Data'!A:A,'BBG Data'!V:V)</f>
        <v>11440846428.041342</v>
      </c>
      <c r="D560" s="4">
        <f>D559-D559*$D$1*_xlfn.XLOOKUP(A560,'BBG Data'!A:A,'BBG Data'!F:F)</f>
        <v>15928327262.28833</v>
      </c>
      <c r="E560" s="4">
        <f t="shared" si="24"/>
        <v>32449897396.329674</v>
      </c>
      <c r="F560">
        <f t="shared" si="25"/>
        <v>0.647430428259678</v>
      </c>
      <c r="G560">
        <f t="shared" si="26"/>
        <v>0.35256957174032194</v>
      </c>
      <c r="H560" s="13">
        <f>'USDC_Final Reserve'!I559/'USDC_Final Reserve'!F559</f>
        <v>2.7233006550300529E-3</v>
      </c>
      <c r="I560">
        <v>32677930881.583946</v>
      </c>
      <c r="J560" s="26">
        <v>32588939051.009102</v>
      </c>
      <c r="K560" s="27"/>
    </row>
    <row r="561" spans="1:11" x14ac:dyDescent="0.3">
      <c r="A561" s="1">
        <v>45392</v>
      </c>
      <c r="B561" s="2">
        <v>5080723706</v>
      </c>
      <c r="C561" s="4">
        <f>C560-C560*$C$1*_xlfn.XLOOKUP('Circle Assets'!A561,'BBG Data'!A:A,'BBG Data'!V:V)</f>
        <v>11312136905.725878</v>
      </c>
      <c r="D561" s="4">
        <f>D560-D560*$D$1*_xlfn.XLOOKUP(A561,'BBG Data'!A:A,'BBG Data'!F:F)</f>
        <v>15928327262.28833</v>
      </c>
      <c r="E561" s="4">
        <f t="shared" si="24"/>
        <v>32321187874.014206</v>
      </c>
      <c r="F561">
        <f t="shared" si="25"/>
        <v>0.65000862747310473</v>
      </c>
      <c r="G561">
        <f t="shared" si="26"/>
        <v>0.34999137252689533</v>
      </c>
      <c r="H561" s="13">
        <f>'USDC_Final Reserve'!I560/'USDC_Final Reserve'!F560</f>
        <v>-2.39292954566551E-3</v>
      </c>
      <c r="I561">
        <v>32247301344.202778</v>
      </c>
      <c r="J561" s="26">
        <v>32324466864.3573</v>
      </c>
      <c r="K561" s="27"/>
    </row>
    <row r="562" spans="1:11" x14ac:dyDescent="0.3">
      <c r="A562" s="1">
        <v>45393</v>
      </c>
      <c r="B562" s="2">
        <v>5080723706</v>
      </c>
      <c r="C562" s="4">
        <f>C561-C561*$C$1*_xlfn.XLOOKUP('Circle Assets'!A562,'BBG Data'!A:A,'BBG Data'!V:V)</f>
        <v>11329105111.084467</v>
      </c>
      <c r="D562" s="4">
        <f>D561-D561*$D$1*_xlfn.XLOOKUP(A562,'BBG Data'!A:A,'BBG Data'!F:F)</f>
        <v>15928327262.28833</v>
      </c>
      <c r="E562" s="4">
        <f t="shared" si="24"/>
        <v>32338156079.372795</v>
      </c>
      <c r="F562">
        <f t="shared" si="25"/>
        <v>0.64966756041137286</v>
      </c>
      <c r="G562">
        <f t="shared" si="26"/>
        <v>0.3503324395886272</v>
      </c>
      <c r="H562" s="13">
        <f>'USDC_Final Reserve'!I561/'USDC_Final Reserve'!F561</f>
        <v>2.1068504601098022E-3</v>
      </c>
      <c r="I562">
        <v>32249917460.967743</v>
      </c>
      <c r="J562" s="26">
        <v>32181971707.5266</v>
      </c>
      <c r="K562" s="27"/>
    </row>
    <row r="563" spans="1:11" x14ac:dyDescent="0.3">
      <c r="A563" s="1">
        <v>45394</v>
      </c>
      <c r="B563" s="2">
        <v>5080723706</v>
      </c>
      <c r="C563" s="4">
        <f>C562-C562*$C$1*_xlfn.XLOOKUP('Circle Assets'!A563,'BBG Data'!A:A,'BBG Data'!V:V)</f>
        <v>11363092426.417721</v>
      </c>
      <c r="D563" s="4">
        <f>D562-D562*$D$1*_xlfn.XLOOKUP(A563,'BBG Data'!A:A,'BBG Data'!F:F)</f>
        <v>15928327262.28833</v>
      </c>
      <c r="E563" s="4">
        <f t="shared" si="24"/>
        <v>32372143394.706051</v>
      </c>
      <c r="F563">
        <f t="shared" si="25"/>
        <v>0.64898547841364207</v>
      </c>
      <c r="G563">
        <f t="shared" si="26"/>
        <v>0.35101452158635793</v>
      </c>
      <c r="H563" s="13">
        <f>'USDC_Final Reserve'!I562/'USDC_Final Reserve'!F562</f>
        <v>2.6312014036913062E-3</v>
      </c>
      <c r="I563">
        <v>32307458830.6474</v>
      </c>
      <c r="J563" s="26">
        <v>32222451399.622501</v>
      </c>
      <c r="K563" s="27"/>
    </row>
    <row r="564" spans="1:11" x14ac:dyDescent="0.3">
      <c r="A564" s="1">
        <v>45395</v>
      </c>
      <c r="B564" s="2">
        <v>5080723706</v>
      </c>
      <c r="C564" s="4">
        <f>C563-C563*$C$1*_xlfn.XLOOKUP('Circle Assets'!A564,'BBG Data'!A:A,'BBG Data'!V:V)</f>
        <v>11363092426.417721</v>
      </c>
      <c r="D564" s="4">
        <f>D563-D563*$D$1*_xlfn.XLOOKUP(A564,'BBG Data'!A:A,'BBG Data'!F:F)</f>
        <v>15928327262.28833</v>
      </c>
      <c r="E564" s="4">
        <f t="shared" si="24"/>
        <v>32372143394.706051</v>
      </c>
      <c r="F564">
        <f t="shared" si="25"/>
        <v>0.64898547841364207</v>
      </c>
      <c r="G564">
        <f t="shared" si="26"/>
        <v>0.35101452158635793</v>
      </c>
      <c r="H564" s="13">
        <f>'USDC_Final Reserve'!I563/'USDC_Final Reserve'!F563</f>
        <v>1.5829694705457012E-3</v>
      </c>
      <c r="I564">
        <v>32005379183.425903</v>
      </c>
      <c r="J564" s="26">
        <v>31954715645.285301</v>
      </c>
      <c r="K564" s="27"/>
    </row>
    <row r="565" spans="1:11" x14ac:dyDescent="0.3">
      <c r="A565" s="1">
        <v>45396</v>
      </c>
      <c r="B565" s="2">
        <v>5080723706</v>
      </c>
      <c r="C565" s="4">
        <f>C564-C564*$C$1*_xlfn.XLOOKUP('Circle Assets'!A565,'BBG Data'!A:A,'BBG Data'!V:V)</f>
        <v>11363092426.417721</v>
      </c>
      <c r="D565" s="4">
        <f>D564-D564*$D$1*_xlfn.XLOOKUP(A565,'BBG Data'!A:A,'BBG Data'!F:F)</f>
        <v>15928327262.28833</v>
      </c>
      <c r="E565" s="4">
        <f t="shared" si="24"/>
        <v>32372143394.706051</v>
      </c>
      <c r="F565">
        <f t="shared" si="25"/>
        <v>0.64898547841364207</v>
      </c>
      <c r="G565">
        <f t="shared" si="26"/>
        <v>0.35101452158635793</v>
      </c>
      <c r="H565" s="13">
        <f>'USDC_Final Reserve'!I564/'USDC_Final Reserve'!F564</f>
        <v>1.5829694705457474E-3</v>
      </c>
      <c r="I565">
        <v>32132332663.97279</v>
      </c>
      <c r="J565" s="26">
        <v>32081468162.348301</v>
      </c>
      <c r="K565" s="27"/>
    </row>
    <row r="566" spans="1:11" x14ac:dyDescent="0.3">
      <c r="A566" s="1">
        <v>45397</v>
      </c>
      <c r="B566" s="2">
        <v>5080723706</v>
      </c>
      <c r="C566" s="4">
        <f>C565-C565*$C$1*_xlfn.XLOOKUP('Circle Assets'!A566,'BBG Data'!A:A,'BBG Data'!V:V)</f>
        <v>11368773972.63093</v>
      </c>
      <c r="D566" s="4">
        <f>D565-D565*$D$1*_xlfn.XLOOKUP(A566,'BBG Data'!A:A,'BBG Data'!F:F)</f>
        <v>15927884808.753267</v>
      </c>
      <c r="E566" s="4">
        <f t="shared" si="24"/>
        <v>32377382487.384197</v>
      </c>
      <c r="F566">
        <f t="shared" si="25"/>
        <v>0.64886679838740025</v>
      </c>
      <c r="G566">
        <f t="shared" si="26"/>
        <v>0.3511332016125997</v>
      </c>
      <c r="H566" s="13">
        <f>'USDC_Final Reserve'!I565/'USDC_Final Reserve'!F565</f>
        <v>1.7445266735227735E-3</v>
      </c>
      <c r="I566">
        <v>32324647299.764355</v>
      </c>
      <c r="J566" s="26">
        <v>32268256090.3377</v>
      </c>
      <c r="K566" s="27"/>
    </row>
    <row r="567" spans="1:11" x14ac:dyDescent="0.3">
      <c r="A567" s="1">
        <v>45398</v>
      </c>
      <c r="B567" s="2">
        <v>5080723706</v>
      </c>
      <c r="C567" s="4">
        <f>C566-C566*$C$1*_xlfn.XLOOKUP('Circle Assets'!A567,'BBG Data'!A:A,'BBG Data'!V:V)</f>
        <v>11405722488.041981</v>
      </c>
      <c r="D567" s="4">
        <f>D566-D566*$D$1*_xlfn.XLOOKUP(A567,'BBG Data'!A:A,'BBG Data'!F:F)</f>
        <v>15928327249.997955</v>
      </c>
      <c r="E567" s="4">
        <f t="shared" si="24"/>
        <v>32414773444.039936</v>
      </c>
      <c r="F567">
        <f t="shared" si="25"/>
        <v>0.64813196958687558</v>
      </c>
      <c r="G567">
        <f t="shared" si="26"/>
        <v>0.35186803041312437</v>
      </c>
      <c r="H567" s="13">
        <f>'USDC_Final Reserve'!I566/'USDC_Final Reserve'!F566</f>
        <v>2.7346593929609662E-3</v>
      </c>
      <c r="I567">
        <v>32502258449.550209</v>
      </c>
      <c r="J567" s="26">
        <v>32413375843.188702</v>
      </c>
      <c r="K567" s="27"/>
    </row>
    <row r="568" spans="1:11" x14ac:dyDescent="0.3">
      <c r="A568" s="1">
        <v>45399</v>
      </c>
      <c r="B568" s="2">
        <v>5080723706</v>
      </c>
      <c r="C568" s="4">
        <f>C567-C567*$C$1*_xlfn.XLOOKUP('Circle Assets'!A568,'BBG Data'!A:A,'BBG Data'!V:V)</f>
        <v>11314476708.137646</v>
      </c>
      <c r="D568" s="4">
        <f>D567-D567*$D$1*_xlfn.XLOOKUP(A568,'BBG Data'!A:A,'BBG Data'!F:F)</f>
        <v>15928327249.997955</v>
      </c>
      <c r="E568" s="4">
        <f t="shared" si="24"/>
        <v>32323527664.135601</v>
      </c>
      <c r="F568">
        <f t="shared" si="25"/>
        <v>0.64996157518130171</v>
      </c>
      <c r="G568">
        <f t="shared" si="26"/>
        <v>0.35003842481869835</v>
      </c>
      <c r="H568" s="13">
        <f>'USDC_Final Reserve'!I567/'USDC_Final Reserve'!F567</f>
        <v>-1.2354525026695418E-3</v>
      </c>
      <c r="I568">
        <v>32547769237.858978</v>
      </c>
      <c r="J568" s="26">
        <v>32587980460.820202</v>
      </c>
      <c r="K568" s="27"/>
    </row>
    <row r="569" spans="1:11" x14ac:dyDescent="0.3">
      <c r="A569" s="1">
        <v>45400</v>
      </c>
      <c r="B569" s="2">
        <v>5080723706</v>
      </c>
      <c r="C569" s="4">
        <f>C568-C568*$C$1*_xlfn.XLOOKUP('Circle Assets'!A569,'BBG Data'!A:A,'BBG Data'!V:V)</f>
        <v>11314476708.137646</v>
      </c>
      <c r="D569" s="4">
        <f>D568-D568*$D$1*_xlfn.XLOOKUP(A569,'BBG Data'!A:A,'BBG Data'!F:F)</f>
        <v>15928769703.532677</v>
      </c>
      <c r="E569" s="4">
        <f t="shared" si="24"/>
        <v>32323970117.670322</v>
      </c>
      <c r="F569">
        <f t="shared" si="25"/>
        <v>0.64996636654009166</v>
      </c>
      <c r="G569">
        <f t="shared" si="26"/>
        <v>0.3500336334599084</v>
      </c>
      <c r="H569" s="13">
        <f>'USDC_Final Reserve'!I568/'USDC_Final Reserve'!F568</f>
        <v>1.5966358965038457E-3</v>
      </c>
      <c r="I569">
        <v>32574819000.521648</v>
      </c>
      <c r="J569" s="26">
        <v>32522808875.1833</v>
      </c>
      <c r="K569" s="27"/>
    </row>
    <row r="570" spans="1:11" x14ac:dyDescent="0.3">
      <c r="A570" s="1">
        <v>45401</v>
      </c>
      <c r="B570" s="2">
        <v>5080723706</v>
      </c>
      <c r="C570" s="4">
        <f>C569-C569*$C$1*_xlfn.XLOOKUP('Circle Assets'!A570,'BBG Data'!A:A,'BBG Data'!V:V)</f>
        <v>11320133946.491714</v>
      </c>
      <c r="D570" s="4">
        <f>D569-D569*$D$1*_xlfn.XLOOKUP(A570,'BBG Data'!A:A,'BBG Data'!F:F)</f>
        <v>15928327237.707579</v>
      </c>
      <c r="E570" s="4">
        <f t="shared" si="24"/>
        <v>32329184890.199295</v>
      </c>
      <c r="F570">
        <f t="shared" si="25"/>
        <v>0.64984783919116218</v>
      </c>
      <c r="G570">
        <f t="shared" si="26"/>
        <v>0.35015216080883788</v>
      </c>
      <c r="H570" s="13">
        <f>'USDC_Final Reserve'!I569/'USDC_Final Reserve'!F569</f>
        <v>1.744016453973879E-3</v>
      </c>
      <c r="I570">
        <v>33103786928.411594</v>
      </c>
      <c r="J570" s="26">
        <v>33046053379.319599</v>
      </c>
      <c r="K570" s="27"/>
    </row>
    <row r="571" spans="1:11" x14ac:dyDescent="0.3">
      <c r="A571" s="1">
        <v>45402</v>
      </c>
      <c r="B571" s="2">
        <v>5080723706</v>
      </c>
      <c r="C571" s="4">
        <f>C570-C570*$C$1*_xlfn.XLOOKUP('Circle Assets'!A571,'BBG Data'!A:A,'BBG Data'!V:V)</f>
        <v>11320133946.491714</v>
      </c>
      <c r="D571" s="4">
        <f>D570-D570*$D$1*_xlfn.XLOOKUP(A571,'BBG Data'!A:A,'BBG Data'!F:F)</f>
        <v>15928327237.707579</v>
      </c>
      <c r="E571" s="4">
        <f t="shared" si="24"/>
        <v>32329184890.199295</v>
      </c>
      <c r="F571">
        <f t="shared" si="25"/>
        <v>0.64984783919116218</v>
      </c>
      <c r="G571">
        <f t="shared" si="26"/>
        <v>0.35015216080883788</v>
      </c>
      <c r="H571" s="13">
        <f>'USDC_Final Reserve'!I570/'USDC_Final Reserve'!F570</f>
        <v>1.5829694705456765E-3</v>
      </c>
      <c r="I571">
        <v>33968375358.127853</v>
      </c>
      <c r="J571" s="26">
        <v>33914604456.971901</v>
      </c>
      <c r="K571" s="27"/>
    </row>
    <row r="572" spans="1:11" x14ac:dyDescent="0.3">
      <c r="A572" s="1">
        <v>45403</v>
      </c>
      <c r="B572" s="2">
        <v>5080723706</v>
      </c>
      <c r="C572" s="4">
        <f>C571-C571*$C$1*_xlfn.XLOOKUP('Circle Assets'!A572,'BBG Data'!A:A,'BBG Data'!V:V)</f>
        <v>11320133946.491714</v>
      </c>
      <c r="D572" s="4">
        <f>D571-D571*$D$1*_xlfn.XLOOKUP(A572,'BBG Data'!A:A,'BBG Data'!F:F)</f>
        <v>15928327237.707579</v>
      </c>
      <c r="E572" s="4">
        <f t="shared" si="24"/>
        <v>32329184890.199295</v>
      </c>
      <c r="F572">
        <f t="shared" si="25"/>
        <v>0.64984783919116218</v>
      </c>
      <c r="G572">
        <f t="shared" si="26"/>
        <v>0.35015216080883788</v>
      </c>
      <c r="H572" s="13">
        <f>'USDC_Final Reserve'!I571/'USDC_Final Reserve'!F571</f>
        <v>1.5829694705456765E-3</v>
      </c>
      <c r="I572">
        <v>34001018503.059002</v>
      </c>
      <c r="J572" s="26">
        <v>33947195928.801201</v>
      </c>
      <c r="K572" s="27"/>
    </row>
    <row r="573" spans="1:11" x14ac:dyDescent="0.3">
      <c r="A573" s="1">
        <v>45404</v>
      </c>
      <c r="B573" s="2">
        <v>5080723706</v>
      </c>
      <c r="C573" s="4">
        <f>C572-C572*$C$1*_xlfn.XLOOKUP('Circle Assets'!A573,'BBG Data'!A:A,'BBG Data'!V:V)</f>
        <v>11320133946.491714</v>
      </c>
      <c r="D573" s="4">
        <f>D572-D572*$D$1*_xlfn.XLOOKUP(A573,'BBG Data'!A:A,'BBG Data'!F:F)</f>
        <v>15928327237.707579</v>
      </c>
      <c r="E573" s="4">
        <f t="shared" si="24"/>
        <v>32329184890.199295</v>
      </c>
      <c r="F573">
        <f t="shared" si="25"/>
        <v>0.64984783919116218</v>
      </c>
      <c r="G573">
        <f t="shared" si="26"/>
        <v>0.35015216080883788</v>
      </c>
      <c r="H573" s="13">
        <f>'USDC_Final Reserve'!I572/'USDC_Final Reserve'!F572</f>
        <v>1.5829694705457435E-3</v>
      </c>
      <c r="I573">
        <v>33986045179.345894</v>
      </c>
      <c r="J573" s="26">
        <v>33932246307.402401</v>
      </c>
      <c r="K573" s="27"/>
    </row>
    <row r="574" spans="1:11" x14ac:dyDescent="0.3">
      <c r="A574" s="1">
        <v>45405</v>
      </c>
      <c r="B574" s="2">
        <v>5080723706</v>
      </c>
      <c r="C574" s="4">
        <f>C573-C573*$C$1*_xlfn.XLOOKUP('Circle Assets'!A574,'BBG Data'!A:A,'BBG Data'!V:V)</f>
        <v>11399374884.117157</v>
      </c>
      <c r="D574" s="4">
        <f>D573-D573*$D$1*_xlfn.XLOOKUP(A574,'BBG Data'!A:A,'BBG Data'!F:F)</f>
        <v>15928327237.707579</v>
      </c>
      <c r="E574" s="4">
        <f t="shared" si="24"/>
        <v>32408425827.824738</v>
      </c>
      <c r="F574">
        <f t="shared" si="25"/>
        <v>0.64825891437374128</v>
      </c>
      <c r="G574">
        <f t="shared" si="26"/>
        <v>0.35174108562625878</v>
      </c>
      <c r="H574" s="13">
        <f>'USDC_Final Reserve'!I573/'USDC_Final Reserve'!F573</f>
        <v>4.0241710907872978E-3</v>
      </c>
      <c r="I574">
        <v>33934600428.008411</v>
      </c>
      <c r="J574" s="26">
        <v>33798041789.988602</v>
      </c>
      <c r="K574" s="27"/>
    </row>
    <row r="575" spans="1:11" x14ac:dyDescent="0.3">
      <c r="A575" s="1">
        <v>45406</v>
      </c>
      <c r="B575" s="2">
        <v>5080723706</v>
      </c>
      <c r="C575" s="4">
        <f>C574-C574*$C$1*_xlfn.XLOOKUP('Circle Assets'!A575,'BBG Data'!A:A,'BBG Data'!V:V)</f>
        <v>11262582385.507751</v>
      </c>
      <c r="D575" s="4">
        <f>D574-D574*$D$1*_xlfn.XLOOKUP(A575,'BBG Data'!A:A,'BBG Data'!F:F)</f>
        <v>15928327237.707579</v>
      </c>
      <c r="E575" s="4">
        <f t="shared" si="24"/>
        <v>32271633329.215332</v>
      </c>
      <c r="F575">
        <f t="shared" si="25"/>
        <v>0.65100674420120541</v>
      </c>
      <c r="G575">
        <f t="shared" si="26"/>
        <v>0.34899325579879459</v>
      </c>
      <c r="H575" s="13">
        <f>'USDC_Final Reserve'!I574/'USDC_Final Reserve'!F574</f>
        <v>-2.6491051464108944E-3</v>
      </c>
      <c r="I575">
        <v>33543223853.859829</v>
      </c>
      <c r="J575" s="26">
        <v>33632083380.798302</v>
      </c>
      <c r="K575" s="27"/>
    </row>
    <row r="576" spans="1:11" x14ac:dyDescent="0.3">
      <c r="A576" s="1">
        <v>45407</v>
      </c>
      <c r="B576" s="2">
        <v>5080723706</v>
      </c>
      <c r="C576" s="4">
        <f>C575-C575*$C$1*_xlfn.XLOOKUP('Circle Assets'!A576,'BBG Data'!A:A,'BBG Data'!V:V)</f>
        <v>11299185778.260651</v>
      </c>
      <c r="D576" s="4">
        <f>D575-D575*$D$1*_xlfn.XLOOKUP(A576,'BBG Data'!A:A,'BBG Data'!F:F)</f>
        <v>15928327237.707579</v>
      </c>
      <c r="E576" s="4">
        <f t="shared" si="24"/>
        <v>32308236721.968231</v>
      </c>
      <c r="F576">
        <f t="shared" si="25"/>
        <v>0.65026919062476463</v>
      </c>
      <c r="G576">
        <f t="shared" si="26"/>
        <v>0.34973080937523537</v>
      </c>
      <c r="H576" s="13">
        <f>'USDC_Final Reserve'!I575/'USDC_Final Reserve'!F575</f>
        <v>2.7141191217676343E-3</v>
      </c>
      <c r="I576">
        <v>33515637036.018482</v>
      </c>
      <c r="J576" s="26">
        <v>33424671604.660801</v>
      </c>
      <c r="K576" s="27"/>
    </row>
    <row r="577" spans="1:11" x14ac:dyDescent="0.3">
      <c r="A577" s="1">
        <v>45408</v>
      </c>
      <c r="B577" s="2">
        <v>5080723706</v>
      </c>
      <c r="C577" s="4">
        <f>C576-C576*$C$1*_xlfn.XLOOKUP('Circle Assets'!A577,'BBG Data'!A:A,'BBG Data'!V:V)</f>
        <v>11327433742.706301</v>
      </c>
      <c r="D577" s="4">
        <f>D576-D576*$D$1*_xlfn.XLOOKUP(A577,'BBG Data'!A:A,'BBG Data'!F:F)</f>
        <v>15927884784.173199</v>
      </c>
      <c r="E577" s="4">
        <f t="shared" si="24"/>
        <v>32336042232.879501</v>
      </c>
      <c r="F577">
        <f t="shared" si="25"/>
        <v>0.64969634622790995</v>
      </c>
      <c r="G577">
        <f t="shared" si="26"/>
        <v>0.35030365377209</v>
      </c>
      <c r="H577" s="13">
        <f>'USDC_Final Reserve'!I576/'USDC_Final Reserve'!F576</f>
        <v>2.441500500300349E-3</v>
      </c>
      <c r="I577">
        <v>33434063413.291523</v>
      </c>
      <c r="J577" s="26">
        <v>33352434130.740898</v>
      </c>
      <c r="K577" s="27"/>
    </row>
    <row r="578" spans="1:11" x14ac:dyDescent="0.3">
      <c r="A578" s="1">
        <v>45409</v>
      </c>
      <c r="B578" s="2">
        <v>5080723706</v>
      </c>
      <c r="C578" s="4">
        <f>C577-C577*$C$1*_xlfn.XLOOKUP('Circle Assets'!A578,'BBG Data'!A:A,'BBG Data'!V:V)</f>
        <v>11327433742.706301</v>
      </c>
      <c r="D578" s="4">
        <f>D577-D577*$D$1*_xlfn.XLOOKUP(A578,'BBG Data'!A:A,'BBG Data'!F:F)</f>
        <v>15927884784.173199</v>
      </c>
      <c r="E578" s="4">
        <f t="shared" si="24"/>
        <v>32336042232.879501</v>
      </c>
      <c r="F578">
        <f t="shared" si="25"/>
        <v>0.64969634622790995</v>
      </c>
      <c r="G578">
        <f t="shared" si="26"/>
        <v>0.35030365377209</v>
      </c>
      <c r="H578" s="13">
        <f>'USDC_Final Reserve'!I577/'USDC_Final Reserve'!F577</f>
        <v>1.5829694705456942E-3</v>
      </c>
      <c r="I578">
        <v>33425276086.173676</v>
      </c>
      <c r="J578" s="26">
        <v>33372364894.584702</v>
      </c>
      <c r="K578" s="27"/>
    </row>
    <row r="579" spans="1:11" x14ac:dyDescent="0.3">
      <c r="A579" s="1">
        <v>45410</v>
      </c>
      <c r="B579" s="2">
        <v>5080723706</v>
      </c>
      <c r="C579" s="4">
        <f>C578-C578*$C$1*_xlfn.XLOOKUP('Circle Assets'!A579,'BBG Data'!A:A,'BBG Data'!V:V)</f>
        <v>11327433742.706301</v>
      </c>
      <c r="D579" s="4">
        <f>D578-D578*$D$1*_xlfn.XLOOKUP(A579,'BBG Data'!A:A,'BBG Data'!F:F)</f>
        <v>15927884784.173199</v>
      </c>
      <c r="E579" s="4">
        <f t="shared" si="24"/>
        <v>32336042232.879501</v>
      </c>
      <c r="F579">
        <f t="shared" si="25"/>
        <v>0.64969634622790995</v>
      </c>
      <c r="G579">
        <f t="shared" si="26"/>
        <v>0.35030365377209</v>
      </c>
      <c r="H579" s="13">
        <f>'USDC_Final Reserve'!I578/'USDC_Final Reserve'!F578</f>
        <v>1.5829694705457068E-3</v>
      </c>
      <c r="I579">
        <v>33551414814.159229</v>
      </c>
      <c r="J579" s="26">
        <v>33498303948.8148</v>
      </c>
      <c r="K579" s="27"/>
    </row>
    <row r="580" spans="1:11" x14ac:dyDescent="0.3">
      <c r="A580" s="1">
        <v>45411</v>
      </c>
      <c r="B580" s="2">
        <v>5080723706</v>
      </c>
      <c r="C580" s="4">
        <f>C579-C579*$C$1*_xlfn.XLOOKUP('Circle Assets'!A580,'BBG Data'!A:A,'BBG Data'!V:V)</f>
        <v>11324601884.270626</v>
      </c>
      <c r="D580" s="4">
        <f>D579-D579*$D$1*_xlfn.XLOOKUP(A580,'BBG Data'!A:A,'BBG Data'!F:F)</f>
        <v>15927884784.173199</v>
      </c>
      <c r="E580" s="4">
        <f t="shared" ref="E580:E643" si="27">D580+C580+B580</f>
        <v>32333210374.443825</v>
      </c>
      <c r="F580">
        <f t="shared" ref="F580:F643" si="28">(B580+D580)/E580</f>
        <v>0.64975324896220044</v>
      </c>
      <c r="G580">
        <f t="shared" ref="G580:G643" si="29">C580/E580</f>
        <v>0.35024675103779962</v>
      </c>
      <c r="H580" s="13">
        <f>'USDC_Final Reserve'!I579/'USDC_Final Reserve'!F579</f>
        <v>1.4955245290293633E-3</v>
      </c>
      <c r="I580">
        <v>33560490332.04723</v>
      </c>
      <c r="J580" s="26">
        <v>33510299795.5494</v>
      </c>
      <c r="K580" s="27"/>
    </row>
    <row r="581" spans="1:11" x14ac:dyDescent="0.3">
      <c r="A581" s="1">
        <v>45412</v>
      </c>
      <c r="B581" s="2">
        <v>5080723706</v>
      </c>
      <c r="C581" s="4">
        <f>C580-C580*$C$1*_xlfn.XLOOKUP('Circle Assets'!A581,'BBG Data'!A:A,'BBG Data'!V:V)</f>
        <v>11333095335.683826</v>
      </c>
      <c r="D581" s="4">
        <f>D580-D580*$D$1*_xlfn.XLOOKUP(A581,'BBG Data'!A:A,'BBG Data'!F:F)</f>
        <v>15926999901.685188</v>
      </c>
      <c r="E581" s="4">
        <f t="shared" si="27"/>
        <v>32340818943.369015</v>
      </c>
      <c r="F581">
        <f t="shared" si="28"/>
        <v>0.64957302548433138</v>
      </c>
      <c r="G581">
        <f t="shared" si="29"/>
        <v>0.35042697451566862</v>
      </c>
      <c r="H581" s="13">
        <f>'USDC_Final Reserve'!I580/'USDC_Final Reserve'!F580</f>
        <v>1.8178591561213728E-3</v>
      </c>
      <c r="I581">
        <v>33368067402.633652</v>
      </c>
      <c r="J581" s="26">
        <v>33307408955.783699</v>
      </c>
      <c r="K581" s="27"/>
    </row>
    <row r="582" spans="1:11" x14ac:dyDescent="0.3">
      <c r="A582" s="1">
        <v>45413</v>
      </c>
      <c r="B582" s="2">
        <v>5080723706</v>
      </c>
      <c r="C582" s="4">
        <f>C581-C581*$C$1*_xlfn.XLOOKUP('Circle Assets'!A582,'BBG Data'!A:A,'BBG Data'!V:V)</f>
        <v>11290596228.175013</v>
      </c>
      <c r="D582" s="4">
        <f>D581-D581*$D$1*_xlfn.XLOOKUP(A582,'BBG Data'!A:A,'BBG Data'!F:F)</f>
        <v>15927884735.01306</v>
      </c>
      <c r="E582" s="4">
        <f t="shared" si="27"/>
        <v>32299204669.188072</v>
      </c>
      <c r="F582">
        <f t="shared" si="28"/>
        <v>0.65043732984095082</v>
      </c>
      <c r="G582">
        <f t="shared" si="29"/>
        <v>0.34956267015904924</v>
      </c>
      <c r="H582" s="13">
        <f>'USDC_Final Reserve'!I581/'USDC_Final Reserve'!F581</f>
        <v>2.9660962110300993E-4</v>
      </c>
      <c r="I582">
        <v>33217470678.314796</v>
      </c>
      <c r="J582" s="26">
        <v>33207618056.922901</v>
      </c>
      <c r="K582" s="27"/>
    </row>
    <row r="583" spans="1:11" x14ac:dyDescent="0.3">
      <c r="A583" s="1">
        <v>45414</v>
      </c>
      <c r="B583" s="2">
        <v>5080723706</v>
      </c>
      <c r="C583" s="4">
        <f>C582-C582*$C$1*_xlfn.XLOOKUP('Circle Assets'!A583,'BBG Data'!A:A,'BBG Data'!V:V)</f>
        <v>11327290665.91658</v>
      </c>
      <c r="D583" s="4">
        <f>D582-D582*$D$1*_xlfn.XLOOKUP(A583,'BBG Data'!A:A,'BBG Data'!F:F)</f>
        <v>15928327176.255699</v>
      </c>
      <c r="E583" s="4">
        <f t="shared" si="27"/>
        <v>32336341548.172279</v>
      </c>
      <c r="F583">
        <f t="shared" si="28"/>
        <v>0.64970401339180484</v>
      </c>
      <c r="G583">
        <f t="shared" si="29"/>
        <v>0.35029598660819511</v>
      </c>
      <c r="H583" s="13">
        <f>'USDC_Final Reserve'!I582/'USDC_Final Reserve'!F582</f>
        <v>2.7296079170536724E-3</v>
      </c>
      <c r="I583">
        <v>33076478998.75045</v>
      </c>
      <c r="J583" s="26">
        <v>32986193179.807201</v>
      </c>
      <c r="K583" s="27"/>
    </row>
    <row r="584" spans="1:11" x14ac:dyDescent="0.3">
      <c r="A584" s="1">
        <v>45415</v>
      </c>
      <c r="B584" s="2">
        <v>5080723706</v>
      </c>
      <c r="C584" s="4">
        <f>C583-C583*$C$1*_xlfn.XLOOKUP('Circle Assets'!A584,'BBG Data'!A:A,'BBG Data'!V:V)</f>
        <v>11344281601.915455</v>
      </c>
      <c r="D584" s="4">
        <f>D583-D583*$D$1*_xlfn.XLOOKUP(A584,'BBG Data'!A:A,'BBG Data'!F:F)</f>
        <v>15928327176.255699</v>
      </c>
      <c r="E584" s="4">
        <f t="shared" si="27"/>
        <v>32353332484.171154</v>
      </c>
      <c r="F584">
        <f t="shared" si="28"/>
        <v>0.64936280961271498</v>
      </c>
      <c r="G584">
        <f t="shared" si="29"/>
        <v>0.35063719038728502</v>
      </c>
      <c r="H584" s="13">
        <f>'USDC_Final Reserve'!I583/'USDC_Final Reserve'!F583</f>
        <v>2.1073061791123406E-3</v>
      </c>
      <c r="I584">
        <v>33180372276.238163</v>
      </c>
      <c r="J584" s="26">
        <v>33110451072.715199</v>
      </c>
      <c r="K584" s="27"/>
    </row>
    <row r="585" spans="1:11" x14ac:dyDescent="0.3">
      <c r="A585" s="1">
        <v>45416</v>
      </c>
      <c r="B585" s="2">
        <v>5080723706</v>
      </c>
      <c r="C585" s="4">
        <f>C584-C584*$C$1*_xlfn.XLOOKUP('Circle Assets'!A585,'BBG Data'!A:A,'BBG Data'!V:V)</f>
        <v>11344281601.915455</v>
      </c>
      <c r="D585" s="4">
        <f>D584-D584*$D$1*_xlfn.XLOOKUP(A585,'BBG Data'!A:A,'BBG Data'!F:F)</f>
        <v>15928327176.255699</v>
      </c>
      <c r="E585" s="4">
        <f t="shared" si="27"/>
        <v>32353332484.171154</v>
      </c>
      <c r="F585">
        <f t="shared" si="28"/>
        <v>0.64936280961271498</v>
      </c>
      <c r="G585">
        <f t="shared" si="29"/>
        <v>0.35063719038728502</v>
      </c>
      <c r="H585" s="13">
        <f>'USDC_Final Reserve'!I584/'USDC_Final Reserve'!F584</f>
        <v>1.582969470545676E-3</v>
      </c>
      <c r="I585">
        <v>33295560980.049309</v>
      </c>
      <c r="J585" s="26">
        <v>33242855123.513199</v>
      </c>
      <c r="K585" s="27"/>
    </row>
    <row r="586" spans="1:11" x14ac:dyDescent="0.3">
      <c r="A586" s="1">
        <v>45417</v>
      </c>
      <c r="B586" s="2">
        <v>5080723706</v>
      </c>
      <c r="C586" s="4">
        <f>C585-C585*$C$1*_xlfn.XLOOKUP('Circle Assets'!A586,'BBG Data'!A:A,'BBG Data'!V:V)</f>
        <v>11344281601.915455</v>
      </c>
      <c r="D586" s="4">
        <f>D585-D585*$D$1*_xlfn.XLOOKUP(A586,'BBG Data'!A:A,'BBG Data'!F:F)</f>
        <v>15928327176.255699</v>
      </c>
      <c r="E586" s="4">
        <f t="shared" si="27"/>
        <v>32353332484.171154</v>
      </c>
      <c r="F586">
        <f t="shared" si="28"/>
        <v>0.64936280961271498</v>
      </c>
      <c r="G586">
        <f t="shared" si="29"/>
        <v>0.35063719038728502</v>
      </c>
      <c r="H586" s="13">
        <f>'USDC_Final Reserve'!I585/'USDC_Final Reserve'!F585</f>
        <v>1.5829694705457558E-3</v>
      </c>
      <c r="I586">
        <v>33606767498.757061</v>
      </c>
      <c r="J586" s="26">
        <v>33553569011.802799</v>
      </c>
      <c r="K586" s="27"/>
    </row>
    <row r="587" spans="1:11" x14ac:dyDescent="0.3">
      <c r="A587" s="1">
        <v>45418</v>
      </c>
      <c r="B587" s="2">
        <v>5080723706</v>
      </c>
      <c r="C587" s="4">
        <f>C586-C586*$C$1*_xlfn.XLOOKUP('Circle Assets'!A587,'BBG Data'!A:A,'BBG Data'!V:V)</f>
        <v>11335773390.714018</v>
      </c>
      <c r="D587" s="4">
        <f>D586-D586*$D$1*_xlfn.XLOOKUP(A587,'BBG Data'!A:A,'BBG Data'!F:F)</f>
        <v>15928327176.255699</v>
      </c>
      <c r="E587" s="4">
        <f t="shared" si="27"/>
        <v>32344824272.969719</v>
      </c>
      <c r="F587">
        <f t="shared" si="28"/>
        <v>0.64953362259608183</v>
      </c>
      <c r="G587">
        <f t="shared" si="29"/>
        <v>0.35046637740391817</v>
      </c>
      <c r="H587" s="13">
        <f>'USDC_Final Reserve'!I586/'USDC_Final Reserve'!F586</f>
        <v>1.3203387976700443E-3</v>
      </c>
      <c r="I587">
        <v>33634622508.536507</v>
      </c>
      <c r="J587" s="26">
        <v>33590213411.4935</v>
      </c>
      <c r="K587" s="27"/>
    </row>
    <row r="588" spans="1:11" x14ac:dyDescent="0.3">
      <c r="A588" s="1">
        <v>45419</v>
      </c>
      <c r="B588" s="2">
        <v>5080723706</v>
      </c>
      <c r="C588" s="4">
        <f>C587-C587*$C$1*_xlfn.XLOOKUP('Circle Assets'!A588,'BBG Data'!A:A,'BBG Data'!V:V)</f>
        <v>11327271560.670982</v>
      </c>
      <c r="D588" s="4">
        <f>D587-D587*$D$1*_xlfn.XLOOKUP(A588,'BBG Data'!A:A,'BBG Data'!F:F)</f>
        <v>15928327176.255699</v>
      </c>
      <c r="E588" s="4">
        <f t="shared" si="27"/>
        <v>32336322442.926682</v>
      </c>
      <c r="F588">
        <f t="shared" si="28"/>
        <v>0.64970439725594908</v>
      </c>
      <c r="G588">
        <f t="shared" si="29"/>
        <v>0.35029560274405092</v>
      </c>
      <c r="H588" s="13">
        <f>'USDC_Final Reserve'!I587/'USDC_Final Reserve'!F587</f>
        <v>1.3204667718972013E-3</v>
      </c>
      <c r="I588">
        <v>33280410647.209435</v>
      </c>
      <c r="J588" s="26">
        <v>33236464970.794701</v>
      </c>
      <c r="K588" s="27"/>
    </row>
    <row r="589" spans="1:11" x14ac:dyDescent="0.3">
      <c r="A589" s="1">
        <v>45420</v>
      </c>
      <c r="B589" s="2">
        <v>5080723706</v>
      </c>
      <c r="C589" s="4">
        <f>C588-C588*$C$1*_xlfn.XLOOKUP('Circle Assets'!A589,'BBG Data'!A:A,'BBG Data'!V:V)</f>
        <v>11313112471.220144</v>
      </c>
      <c r="D589" s="4">
        <f>D588-D588*$D$1*_xlfn.XLOOKUP(A589,'BBG Data'!A:A,'BBG Data'!F:F)</f>
        <v>15928327176.255699</v>
      </c>
      <c r="E589" s="4">
        <f t="shared" si="27"/>
        <v>32322163353.475845</v>
      </c>
      <c r="F589">
        <f t="shared" si="28"/>
        <v>0.6499890076199506</v>
      </c>
      <c r="G589">
        <f t="shared" si="29"/>
        <v>0.35001099238004935</v>
      </c>
      <c r="H589" s="13">
        <f>'USDC_Final Reserve'!I588/'USDC_Final Reserve'!F588</f>
        <v>1.145601591115561E-3</v>
      </c>
      <c r="I589">
        <v>33265836275.094036</v>
      </c>
      <c r="J589" s="26">
        <v>33227726880.127499</v>
      </c>
      <c r="K589" s="27"/>
    </row>
    <row r="590" spans="1:11" x14ac:dyDescent="0.3">
      <c r="A590" s="1">
        <v>45421</v>
      </c>
      <c r="B590" s="2">
        <v>5080723706</v>
      </c>
      <c r="C590" s="4">
        <f>C589-C589*$C$1*_xlfn.XLOOKUP('Circle Assets'!A590,'BBG Data'!A:A,'BBG Data'!V:V)</f>
        <v>11327253861.80917</v>
      </c>
      <c r="D590" s="4">
        <f>D589-D589*$D$1*_xlfn.XLOOKUP(A590,'BBG Data'!A:A,'BBG Data'!F:F)</f>
        <v>15928327176.255699</v>
      </c>
      <c r="E590" s="4">
        <f t="shared" si="27"/>
        <v>32336304744.064869</v>
      </c>
      <c r="F590">
        <f t="shared" si="28"/>
        <v>0.64970475286332097</v>
      </c>
      <c r="G590">
        <f t="shared" si="29"/>
        <v>0.35029524713667903</v>
      </c>
      <c r="H590" s="13">
        <f>'USDC_Final Reserve'!I589/'USDC_Final Reserve'!F589</f>
        <v>2.0195996084418429E-3</v>
      </c>
      <c r="I590">
        <v>33170268776.232491</v>
      </c>
      <c r="J590" s="26">
        <v>33103278114.400101</v>
      </c>
      <c r="K590" s="27"/>
    </row>
    <row r="591" spans="1:11" x14ac:dyDescent="0.3">
      <c r="A591" s="1">
        <v>45422</v>
      </c>
      <c r="B591" s="2">
        <v>5080723706</v>
      </c>
      <c r="C591" s="4">
        <f>C590-C590*$C$1*_xlfn.XLOOKUP('Circle Assets'!A591,'BBG Data'!A:A,'BBG Data'!V:V)</f>
        <v>11327253861.80917</v>
      </c>
      <c r="D591" s="4">
        <f>D590-D590*$D$1*_xlfn.XLOOKUP(A591,'BBG Data'!A:A,'BBG Data'!F:F)</f>
        <v>15928327176.255699</v>
      </c>
      <c r="E591" s="4">
        <f t="shared" si="27"/>
        <v>32336304744.064869</v>
      </c>
      <c r="F591">
        <f t="shared" si="28"/>
        <v>0.64970475286332097</v>
      </c>
      <c r="G591">
        <f t="shared" si="29"/>
        <v>0.35029524713667903</v>
      </c>
      <c r="H591" s="13">
        <f>'USDC_Final Reserve'!I590/'USDC_Final Reserve'!F590</f>
        <v>1.582969470545753E-3</v>
      </c>
      <c r="I591">
        <v>33153447857.071674</v>
      </c>
      <c r="J591" s="26">
        <v>33100966961.270599</v>
      </c>
      <c r="K591" s="27"/>
    </row>
    <row r="592" spans="1:11" x14ac:dyDescent="0.3">
      <c r="A592" s="1">
        <v>45423</v>
      </c>
      <c r="B592" s="2">
        <v>5080723706</v>
      </c>
      <c r="C592" s="4">
        <f>C591-C591*$C$1*_xlfn.XLOOKUP('Circle Assets'!A592,'BBG Data'!A:A,'BBG Data'!V:V)</f>
        <v>11327253861.80917</v>
      </c>
      <c r="D592" s="4">
        <f>D591-D591*$D$1*_xlfn.XLOOKUP(A592,'BBG Data'!A:A,'BBG Data'!F:F)</f>
        <v>15928327176.255699</v>
      </c>
      <c r="E592" s="4">
        <f t="shared" si="27"/>
        <v>32336304744.064869</v>
      </c>
      <c r="F592">
        <f t="shared" si="28"/>
        <v>0.64970475286332097</v>
      </c>
      <c r="G592">
        <f t="shared" si="29"/>
        <v>0.35029524713667903</v>
      </c>
      <c r="H592" s="13">
        <f>'USDC_Final Reserve'!I591/'USDC_Final Reserve'!F591</f>
        <v>1.5829694705456873E-3</v>
      </c>
      <c r="I592">
        <v>33156560480.926807</v>
      </c>
      <c r="J592" s="26">
        <v>33104074657.937199</v>
      </c>
      <c r="K592" s="27"/>
    </row>
    <row r="593" spans="1:11" x14ac:dyDescent="0.3">
      <c r="A593" s="1">
        <v>45424</v>
      </c>
      <c r="B593" s="2">
        <v>5080723706</v>
      </c>
      <c r="C593" s="4">
        <f>C592-C592*$C$1*_xlfn.XLOOKUP('Circle Assets'!A593,'BBG Data'!A:A,'BBG Data'!V:V)</f>
        <v>11327253861.80917</v>
      </c>
      <c r="D593" s="4">
        <f>D592-D592*$D$1*_xlfn.XLOOKUP(A593,'BBG Data'!A:A,'BBG Data'!F:F)</f>
        <v>15928327176.255699</v>
      </c>
      <c r="E593" s="4">
        <f t="shared" si="27"/>
        <v>32336304744.064869</v>
      </c>
      <c r="F593">
        <f t="shared" si="28"/>
        <v>0.64970475286332097</v>
      </c>
      <c r="G593">
        <f t="shared" si="29"/>
        <v>0.35029524713667903</v>
      </c>
      <c r="H593" s="13">
        <f>'USDC_Final Reserve'!I592/'USDC_Final Reserve'!F592</f>
        <v>1.5829694705456903E-3</v>
      </c>
      <c r="I593">
        <v>33178079688.480896</v>
      </c>
      <c r="J593" s="26">
        <v>33125559801.242699</v>
      </c>
      <c r="K593" s="27"/>
    </row>
    <row r="594" spans="1:11" x14ac:dyDescent="0.3">
      <c r="A594" s="1">
        <v>45425</v>
      </c>
      <c r="B594" s="2">
        <v>5080723706</v>
      </c>
      <c r="C594" s="4">
        <f>C593-C593*$C$1*_xlfn.XLOOKUP('Circle Assets'!A594,'BBG Data'!A:A,'BBG Data'!V:V)</f>
        <v>11344244742.601885</v>
      </c>
      <c r="D594" s="4">
        <f>D593-D593*$D$1*_xlfn.XLOOKUP(A594,'BBG Data'!A:A,'BBG Data'!F:F)</f>
        <v>15928327176.255699</v>
      </c>
      <c r="E594" s="4">
        <f t="shared" si="27"/>
        <v>32353295624.857582</v>
      </c>
      <c r="F594">
        <f t="shared" si="28"/>
        <v>0.64936354941578478</v>
      </c>
      <c r="G594">
        <f t="shared" si="29"/>
        <v>0.35063645058421533</v>
      </c>
      <c r="H594" s="13">
        <f>'USDC_Final Reserve'!I593/'USDC_Final Reserve'!F593</f>
        <v>2.1073050728239538E-3</v>
      </c>
      <c r="I594">
        <v>33200289502.621498</v>
      </c>
      <c r="J594" s="26">
        <v>33130326364.1334</v>
      </c>
      <c r="K594" s="27"/>
    </row>
    <row r="595" spans="1:11" x14ac:dyDescent="0.3">
      <c r="A595" s="1">
        <v>45426</v>
      </c>
      <c r="B595" s="2">
        <v>5080723706</v>
      </c>
      <c r="C595" s="4">
        <f>C594-C594*$C$1*_xlfn.XLOOKUP('Circle Assets'!A595,'BBG Data'!A:A,'BBG Data'!V:V)</f>
        <v>11358425048.530136</v>
      </c>
      <c r="D595" s="4">
        <f>D594-D594*$D$1*_xlfn.XLOOKUP(A595,'BBG Data'!A:A,'BBG Data'!F:F)</f>
        <v>15928327176.255699</v>
      </c>
      <c r="E595" s="4">
        <f t="shared" si="27"/>
        <v>32367475930.785835</v>
      </c>
      <c r="F595">
        <f t="shared" si="28"/>
        <v>0.64907906094318768</v>
      </c>
      <c r="G595">
        <f t="shared" si="29"/>
        <v>0.35092093905681232</v>
      </c>
      <c r="H595" s="13">
        <f>'USDC_Final Reserve'!I594/'USDC_Final Reserve'!F594</f>
        <v>2.0203795104005457E-3</v>
      </c>
      <c r="I595">
        <v>33176996308.195412</v>
      </c>
      <c r="J595" s="26">
        <v>33109966184.637699</v>
      </c>
      <c r="K595" s="27"/>
    </row>
    <row r="596" spans="1:11" x14ac:dyDescent="0.3">
      <c r="A596" s="1">
        <v>45427</v>
      </c>
      <c r="B596" s="2">
        <v>5080723706</v>
      </c>
      <c r="C596" s="4">
        <f>C595-C595*$C$1*_xlfn.XLOOKUP('Circle Assets'!A596,'BBG Data'!A:A,'BBG Data'!V:V)</f>
        <v>11321510167.122414</v>
      </c>
      <c r="D596" s="4">
        <f>D595-D595*$D$1*_xlfn.XLOOKUP(A596,'BBG Data'!A:A,'BBG Data'!F:F)</f>
        <v>15928327176.255699</v>
      </c>
      <c r="E596" s="4">
        <f t="shared" si="27"/>
        <v>32330561049.378113</v>
      </c>
      <c r="F596">
        <f t="shared" si="28"/>
        <v>0.64982017633930955</v>
      </c>
      <c r="G596">
        <f t="shared" si="29"/>
        <v>0.35017982366069039</v>
      </c>
      <c r="H596" s="13">
        <f>'USDC_Final Reserve'!I595/'USDC_Final Reserve'!F595</f>
        <v>4.4298163608912566E-4</v>
      </c>
      <c r="I596">
        <v>32900126708.508976</v>
      </c>
      <c r="J596" s="26">
        <v>32885552556.552101</v>
      </c>
      <c r="K596" s="27"/>
    </row>
    <row r="597" spans="1:11" x14ac:dyDescent="0.3">
      <c r="A597" s="1">
        <v>45428</v>
      </c>
      <c r="B597" s="2">
        <v>5080723706</v>
      </c>
      <c r="C597" s="4">
        <f>C596-C596*$C$1*_xlfn.XLOOKUP('Circle Assets'!A597,'BBG Data'!A:A,'BBG Data'!V:V)</f>
        <v>11330001299.747755</v>
      </c>
      <c r="D597" s="4">
        <f>D596-D596*$D$1*_xlfn.XLOOKUP(A597,'BBG Data'!A:A,'BBG Data'!F:F)</f>
        <v>15928327176.255699</v>
      </c>
      <c r="E597" s="4">
        <f t="shared" si="27"/>
        <v>32339052182.003456</v>
      </c>
      <c r="F597">
        <f t="shared" si="28"/>
        <v>0.64964955571416361</v>
      </c>
      <c r="G597">
        <f t="shared" si="29"/>
        <v>0.35035044428583634</v>
      </c>
      <c r="H597" s="13">
        <f>'USDC_Final Reserve'!I596/'USDC_Final Reserve'!F596</f>
        <v>1.8451197455108454E-3</v>
      </c>
      <c r="I597">
        <v>33320076458.469353</v>
      </c>
      <c r="J597" s="26">
        <v>33258596927.4739</v>
      </c>
      <c r="K597" s="27"/>
    </row>
    <row r="598" spans="1:11" x14ac:dyDescent="0.3">
      <c r="A598" s="1">
        <v>45429</v>
      </c>
      <c r="B598" s="2">
        <v>5080723706</v>
      </c>
      <c r="C598" s="4">
        <f>C597-C597*$C$1*_xlfn.XLOOKUP('Circle Assets'!A598,'BBG Data'!A:A,'BBG Data'!V:V)</f>
        <v>11332833800.072691</v>
      </c>
      <c r="D598" s="4">
        <f>D597-D597*$D$1*_xlfn.XLOOKUP(A598,'BBG Data'!A:A,'BBG Data'!F:F)</f>
        <v>15928327176.255699</v>
      </c>
      <c r="E598" s="4">
        <f t="shared" si="27"/>
        <v>32341884682.328392</v>
      </c>
      <c r="F598">
        <f t="shared" si="28"/>
        <v>0.64959265944495326</v>
      </c>
      <c r="G598">
        <f t="shared" si="29"/>
        <v>0.35040734055504663</v>
      </c>
      <c r="H598" s="13">
        <f>'USDC_Final Reserve'!I597/'USDC_Final Reserve'!F597</f>
        <v>1.6704107743279423E-3</v>
      </c>
      <c r="I598">
        <v>33373076807.439522</v>
      </c>
      <c r="J598" s="26">
        <v>33317330060.367901</v>
      </c>
      <c r="K598" s="27"/>
    </row>
    <row r="599" spans="1:11" x14ac:dyDescent="0.3">
      <c r="A599" s="1">
        <v>45430</v>
      </c>
      <c r="B599" s="2">
        <v>5080723706</v>
      </c>
      <c r="C599" s="4">
        <f>C598-C598*$C$1*_xlfn.XLOOKUP('Circle Assets'!A599,'BBG Data'!A:A,'BBG Data'!V:V)</f>
        <v>11332833800.072691</v>
      </c>
      <c r="D599" s="4">
        <f>D598-D598*$D$1*_xlfn.XLOOKUP(A599,'BBG Data'!A:A,'BBG Data'!F:F)</f>
        <v>15928327176.255699</v>
      </c>
      <c r="E599" s="4">
        <f t="shared" si="27"/>
        <v>32341884682.328392</v>
      </c>
      <c r="F599">
        <f t="shared" si="28"/>
        <v>0.64959265944495326</v>
      </c>
      <c r="G599">
        <f t="shared" si="29"/>
        <v>0.35040734055504663</v>
      </c>
      <c r="H599" s="13">
        <f>'USDC_Final Reserve'!I598/'USDC_Final Reserve'!F598</f>
        <v>1.582969470545663E-3</v>
      </c>
      <c r="I599">
        <v>33478253904.698914</v>
      </c>
      <c r="J599" s="26">
        <v>33425258850.840599</v>
      </c>
      <c r="K599" s="27"/>
    </row>
    <row r="600" spans="1:11" x14ac:dyDescent="0.3">
      <c r="A600" s="1">
        <v>45431</v>
      </c>
      <c r="B600" s="2">
        <v>5080723706</v>
      </c>
      <c r="C600" s="4">
        <f>C599-C599*$C$1*_xlfn.XLOOKUP('Circle Assets'!A600,'BBG Data'!A:A,'BBG Data'!V:V)</f>
        <v>11332833800.072691</v>
      </c>
      <c r="D600" s="4">
        <f>D599-D599*$D$1*_xlfn.XLOOKUP(A600,'BBG Data'!A:A,'BBG Data'!F:F)</f>
        <v>15928327176.255699</v>
      </c>
      <c r="E600" s="4">
        <f t="shared" si="27"/>
        <v>32341884682.328392</v>
      </c>
      <c r="F600">
        <f t="shared" si="28"/>
        <v>0.64959265944495326</v>
      </c>
      <c r="G600">
        <f t="shared" si="29"/>
        <v>0.35040734055504663</v>
      </c>
      <c r="H600" s="13">
        <f>'USDC_Final Reserve'!I599/'USDC_Final Reserve'!F599</f>
        <v>1.5829694705457569E-3</v>
      </c>
      <c r="I600">
        <v>33549504160.782566</v>
      </c>
      <c r="J600" s="26">
        <v>33496396319.944099</v>
      </c>
      <c r="K600" s="27"/>
    </row>
    <row r="601" spans="1:11" x14ac:dyDescent="0.3">
      <c r="A601" s="1">
        <v>45432</v>
      </c>
      <c r="B601" s="2">
        <v>5080723706</v>
      </c>
      <c r="C601" s="4">
        <f>C600-C600*$C$1*_xlfn.XLOOKUP('Circle Assets'!A601,'BBG Data'!A:A,'BBG Data'!V:V)</f>
        <v>11335667008.522711</v>
      </c>
      <c r="D601" s="4">
        <f>D600-D600*$D$1*_xlfn.XLOOKUP(A601,'BBG Data'!A:A,'BBG Data'!F:F)</f>
        <v>15928327176.255699</v>
      </c>
      <c r="E601" s="4">
        <f t="shared" si="27"/>
        <v>32344717890.778412</v>
      </c>
      <c r="F601">
        <f t="shared" si="28"/>
        <v>0.64953575892048354</v>
      </c>
      <c r="G601">
        <f t="shared" si="29"/>
        <v>0.35046424107951635</v>
      </c>
      <c r="H601" s="13">
        <f>'USDC_Final Reserve'!I600/'USDC_Final Reserve'!F600</f>
        <v>1.670424973391348E-3</v>
      </c>
      <c r="I601">
        <v>33547765775.185654</v>
      </c>
      <c r="J601" s="26">
        <v>33491726749.4333</v>
      </c>
      <c r="K601" s="27"/>
    </row>
    <row r="602" spans="1:11" x14ac:dyDescent="0.3">
      <c r="A602" s="1">
        <v>45433</v>
      </c>
      <c r="B602" s="2">
        <v>5080723706</v>
      </c>
      <c r="C602" s="4">
        <f>C601-C601*$C$1*_xlfn.XLOOKUP('Circle Assets'!A602,'BBG Data'!A:A,'BBG Data'!V:V)</f>
        <v>11352670509.035496</v>
      </c>
      <c r="D602" s="4">
        <f>D601-D601*$D$1*_xlfn.XLOOKUP(A602,'BBG Data'!A:A,'BBG Data'!F:F)</f>
        <v>15928327176.255699</v>
      </c>
      <c r="E602" s="4">
        <f t="shared" si="27"/>
        <v>32361721391.291195</v>
      </c>
      <c r="F602">
        <f t="shared" si="28"/>
        <v>0.64919447974449862</v>
      </c>
      <c r="G602">
        <f t="shared" si="29"/>
        <v>0.35080552025550138</v>
      </c>
      <c r="H602" s="13">
        <f>'USDC_Final Reserve'!I601/'USDC_Final Reserve'!F601</f>
        <v>2.1075578966467186E-3</v>
      </c>
      <c r="I602">
        <v>33408126500.554718</v>
      </c>
      <c r="J602" s="26">
        <v>33337716939.736301</v>
      </c>
      <c r="K602" s="27"/>
    </row>
    <row r="603" spans="1:11" x14ac:dyDescent="0.3">
      <c r="A603" s="1">
        <v>45434</v>
      </c>
      <c r="B603" s="2">
        <v>5080723706</v>
      </c>
      <c r="C603" s="4">
        <f>C602-C602*$C$1*_xlfn.XLOOKUP('Circle Assets'!A603,'BBG Data'!A:A,'BBG Data'!V:V)</f>
        <v>11301583491.744837</v>
      </c>
      <c r="D603" s="4">
        <f>D602-D602*$D$1*_xlfn.XLOOKUP(A603,'BBG Data'!A:A,'BBG Data'!F:F)</f>
        <v>15928327176.255699</v>
      </c>
      <c r="E603" s="4">
        <f t="shared" si="27"/>
        <v>32310634374.000534</v>
      </c>
      <c r="F603">
        <f t="shared" si="28"/>
        <v>0.65022093466419517</v>
      </c>
      <c r="G603">
        <f t="shared" si="29"/>
        <v>0.34977906533580488</v>
      </c>
      <c r="H603" s="13">
        <f>'USDC_Final Reserve'!I602/'USDC_Final Reserve'!F602</f>
        <v>4.3514987800248994E-6</v>
      </c>
      <c r="I603">
        <v>33060778312.362694</v>
      </c>
      <c r="J603" s="26">
        <v>33060634448.426201</v>
      </c>
      <c r="K603" s="27"/>
    </row>
    <row r="604" spans="1:11" x14ac:dyDescent="0.3">
      <c r="A604" s="1">
        <v>45435</v>
      </c>
      <c r="B604" s="2">
        <v>5080723706</v>
      </c>
      <c r="C604" s="4">
        <f>C603-C603*$C$1*_xlfn.XLOOKUP('Circle Assets'!A604,'BBG Data'!A:A,'BBG Data'!V:V)</f>
        <v>11304408887.617771</v>
      </c>
      <c r="D604" s="4">
        <f>D603-D603*$D$1*_xlfn.XLOOKUP(A604,'BBG Data'!A:A,'BBG Data'!F:F)</f>
        <v>15928327176.255699</v>
      </c>
      <c r="E604" s="4">
        <f t="shared" si="27"/>
        <v>32313459769.87347</v>
      </c>
      <c r="F604">
        <f t="shared" si="28"/>
        <v>0.65016408121803426</v>
      </c>
      <c r="G604">
        <f t="shared" si="29"/>
        <v>0.34983591878196568</v>
      </c>
      <c r="H604" s="13">
        <f>'USDC_Final Reserve'!I603/'USDC_Final Reserve'!F603</f>
        <v>1.6702681806688882E-3</v>
      </c>
      <c r="I604">
        <v>33145948508.898804</v>
      </c>
      <c r="J604" s="26">
        <v>33090585885.786301</v>
      </c>
      <c r="K604" s="27"/>
    </row>
    <row r="605" spans="1:11" x14ac:dyDescent="0.3">
      <c r="A605" s="1">
        <v>45436</v>
      </c>
      <c r="B605" s="2">
        <v>5080723706</v>
      </c>
      <c r="C605" s="4">
        <f>C604-C604*$C$1*_xlfn.XLOOKUP('Circle Assets'!A605,'BBG Data'!A:A,'BBG Data'!V:V)</f>
        <v>11318539398.727293</v>
      </c>
      <c r="D605" s="4">
        <f>D604-D604*$D$1*_xlfn.XLOOKUP(A605,'BBG Data'!A:A,'BBG Data'!F:F)</f>
        <v>15927884722.723026</v>
      </c>
      <c r="E605" s="4">
        <f t="shared" si="27"/>
        <v>32327147827.450317</v>
      </c>
      <c r="F605">
        <f t="shared" si="28"/>
        <v>0.64987510005085414</v>
      </c>
      <c r="G605">
        <f t="shared" si="29"/>
        <v>0.35012489994914592</v>
      </c>
      <c r="H605" s="13">
        <f>'USDC_Final Reserve'!I604/'USDC_Final Reserve'!F604</f>
        <v>2.0057221944340614E-3</v>
      </c>
      <c r="I605">
        <v>32870682324.097332</v>
      </c>
      <c r="J605" s="26">
        <v>32804752867.013699</v>
      </c>
      <c r="K605" s="27"/>
    </row>
    <row r="606" spans="1:11" x14ac:dyDescent="0.3">
      <c r="A606" s="1">
        <v>45437</v>
      </c>
      <c r="B606" s="2">
        <v>5080723706</v>
      </c>
      <c r="C606" s="4">
        <f>C605-C605*$C$1*_xlfn.XLOOKUP('Circle Assets'!A606,'BBG Data'!A:A,'BBG Data'!V:V)</f>
        <v>11318539398.727293</v>
      </c>
      <c r="D606" s="4">
        <f>D605-D605*$D$1*_xlfn.XLOOKUP(A606,'BBG Data'!A:A,'BBG Data'!F:F)</f>
        <v>15927884722.723026</v>
      </c>
      <c r="E606" s="4">
        <f t="shared" si="27"/>
        <v>32327147827.450317</v>
      </c>
      <c r="F606">
        <f t="shared" si="28"/>
        <v>0.64987510005085414</v>
      </c>
      <c r="G606">
        <f t="shared" si="29"/>
        <v>0.35012489994914592</v>
      </c>
      <c r="H606" s="13">
        <f>'USDC_Final Reserve'!I605/'USDC_Final Reserve'!F605</f>
        <v>1.5829694705456964E-3</v>
      </c>
      <c r="I606">
        <v>32781063893.020962</v>
      </c>
      <c r="J606" s="26">
        <v>32729172469.666302</v>
      </c>
      <c r="K606" s="27"/>
    </row>
    <row r="607" spans="1:11" x14ac:dyDescent="0.3">
      <c r="A607" s="1">
        <v>45438</v>
      </c>
      <c r="B607" s="2">
        <v>5080723706</v>
      </c>
      <c r="C607" s="4">
        <f>C606-C606*$C$1*_xlfn.XLOOKUP('Circle Assets'!A607,'BBG Data'!A:A,'BBG Data'!V:V)</f>
        <v>11318539398.727293</v>
      </c>
      <c r="D607" s="4">
        <f>D606-D606*$D$1*_xlfn.XLOOKUP(A607,'BBG Data'!A:A,'BBG Data'!F:F)</f>
        <v>15927884722.723026</v>
      </c>
      <c r="E607" s="4">
        <f t="shared" si="27"/>
        <v>32327147827.450317</v>
      </c>
      <c r="F607">
        <f t="shared" si="28"/>
        <v>0.64987510005085414</v>
      </c>
      <c r="G607">
        <f t="shared" si="29"/>
        <v>0.35012489994914592</v>
      </c>
      <c r="H607" s="13">
        <f>'USDC_Final Reserve'!I606/'USDC_Final Reserve'!F606</f>
        <v>1.5829694705457422E-3</v>
      </c>
      <c r="I607">
        <v>32761353821.521515</v>
      </c>
      <c r="J607" s="26">
        <v>32709493598.608299</v>
      </c>
      <c r="K607" s="27"/>
    </row>
    <row r="608" spans="1:11" x14ac:dyDescent="0.3">
      <c r="A608" s="1">
        <v>45439</v>
      </c>
      <c r="B608" s="2">
        <v>5080723706</v>
      </c>
      <c r="C608" s="4">
        <f>C607-C607*$C$1*_xlfn.XLOOKUP('Circle Assets'!A608,'BBG Data'!A:A,'BBG Data'!V:V)</f>
        <v>11318539398.727293</v>
      </c>
      <c r="D608" s="4">
        <f>D607-D607*$D$1*_xlfn.XLOOKUP(A608,'BBG Data'!A:A,'BBG Data'!F:F)</f>
        <v>15927884722.723026</v>
      </c>
      <c r="E608" s="4">
        <f t="shared" si="27"/>
        <v>32327147827.450317</v>
      </c>
      <c r="F608">
        <f t="shared" si="28"/>
        <v>0.64987510005085414</v>
      </c>
      <c r="G608">
        <f t="shared" si="29"/>
        <v>0.35012489994914592</v>
      </c>
      <c r="H608" s="13">
        <f>'USDC_Final Reserve'!I607/'USDC_Final Reserve'!F607</f>
        <v>1.5829694705457079E-3</v>
      </c>
      <c r="I608">
        <v>32728974399.550259</v>
      </c>
      <c r="J608" s="26">
        <v>32677165432.273499</v>
      </c>
      <c r="K608" s="27"/>
    </row>
    <row r="609" spans="1:11" x14ac:dyDescent="0.3">
      <c r="A609" s="1">
        <v>45440</v>
      </c>
      <c r="B609" s="2">
        <v>5080723706</v>
      </c>
      <c r="C609" s="4">
        <f>C608-C608*$C$1*_xlfn.XLOOKUP('Circle Assets'!A609,'BBG Data'!A:A,'BBG Data'!V:V)</f>
        <v>11312880129.027929</v>
      </c>
      <c r="D609" s="4">
        <f>D608-D608*$D$1*_xlfn.XLOOKUP(A609,'BBG Data'!A:A,'BBG Data'!F:F)</f>
        <v>15927884722.723026</v>
      </c>
      <c r="E609" s="4">
        <f t="shared" si="27"/>
        <v>32321488557.750954</v>
      </c>
      <c r="F609">
        <f t="shared" si="28"/>
        <v>0.64998888869816585</v>
      </c>
      <c r="G609">
        <f t="shared" si="29"/>
        <v>0.35001111130183421</v>
      </c>
      <c r="H609" s="13">
        <f>'USDC_Final Reserve'!I608/'USDC_Final Reserve'!F608</f>
        <v>1.4081535353789943E-3</v>
      </c>
      <c r="I609">
        <v>32613593831.771523</v>
      </c>
      <c r="J609" s="26">
        <v>32567668884.315899</v>
      </c>
      <c r="K609" s="27"/>
    </row>
    <row r="610" spans="1:11" x14ac:dyDescent="0.3">
      <c r="A610" s="1">
        <v>45441</v>
      </c>
      <c r="B610" s="2">
        <v>5080723706</v>
      </c>
      <c r="C610" s="4">
        <f>C609-C609*$C$1*_xlfn.XLOOKUP('Circle Assets'!A610,'BBG Data'!A:A,'BBG Data'!V:V)</f>
        <v>11295910808.834387</v>
      </c>
      <c r="D610" s="4">
        <f>D609-D609*$D$1*_xlfn.XLOOKUP(A610,'BBG Data'!A:A,'BBG Data'!F:F)</f>
        <v>15927442281.480728</v>
      </c>
      <c r="E610" s="4">
        <f t="shared" si="27"/>
        <v>32304076796.315117</v>
      </c>
      <c r="F610">
        <f t="shared" si="28"/>
        <v>0.6503255338309839</v>
      </c>
      <c r="G610">
        <f t="shared" si="29"/>
        <v>0.34967446616901604</v>
      </c>
      <c r="H610" s="13">
        <f>'USDC_Final Reserve'!I609/'USDC_Final Reserve'!F609</f>
        <v>1.044826893103608E-3</v>
      </c>
      <c r="I610">
        <v>32340632203.934643</v>
      </c>
      <c r="J610" s="26">
        <v>32306841841.667999</v>
      </c>
      <c r="K610" s="27"/>
    </row>
    <row r="611" spans="1:11" x14ac:dyDescent="0.3">
      <c r="A611" s="1">
        <v>45442</v>
      </c>
      <c r="B611" s="2">
        <v>5080723706</v>
      </c>
      <c r="C611" s="4">
        <f>C610-C610*$C$1*_xlfn.XLOOKUP('Circle Assets'!A611,'BBG Data'!A:A,'BBG Data'!V:V)</f>
        <v>11301558764.238806</v>
      </c>
      <c r="D611" s="4">
        <f>D610-D610*$D$1*_xlfn.XLOOKUP(A611,'BBG Data'!A:A,'BBG Data'!F:F)</f>
        <v>15927442281.480728</v>
      </c>
      <c r="E611" s="4">
        <f t="shared" si="27"/>
        <v>32309724751.719536</v>
      </c>
      <c r="F611">
        <f t="shared" si="28"/>
        <v>0.65021185258975833</v>
      </c>
      <c r="G611">
        <f t="shared" si="29"/>
        <v>0.34978814741024161</v>
      </c>
      <c r="H611" s="13">
        <f>'USDC_Final Reserve'!I610/'USDC_Final Reserve'!F610</f>
        <v>1.7574994272933E-3</v>
      </c>
      <c r="I611">
        <v>32247204084.8867</v>
      </c>
      <c r="J611" s="26">
        <v>32190529642.175701</v>
      </c>
      <c r="K611" s="27"/>
    </row>
    <row r="612" spans="1:11" x14ac:dyDescent="0.3">
      <c r="A612" s="1">
        <v>45443</v>
      </c>
      <c r="B612" s="2">
        <v>5080723706</v>
      </c>
      <c r="C612" s="4">
        <f>C611-C611*$C$1*_xlfn.XLOOKUP('Circle Assets'!A612,'BBG Data'!A:A,'BBG Data'!V:V)</f>
        <v>11318511102.385162</v>
      </c>
      <c r="D612" s="4">
        <f>D611-D611*$D$1*_xlfn.XLOOKUP(A612,'BBG Data'!A:A,'BBG Data'!F:F)</f>
        <v>15926999852.528465</v>
      </c>
      <c r="E612" s="4">
        <f t="shared" si="27"/>
        <v>32326234660.913628</v>
      </c>
      <c r="F612">
        <f t="shared" si="28"/>
        <v>0.64986608489634501</v>
      </c>
      <c r="G612">
        <f t="shared" si="29"/>
        <v>0.35013391510365499</v>
      </c>
      <c r="H612" s="13">
        <f>'USDC_Final Reserve'!I611/'USDC_Final Reserve'!F611</f>
        <v>2.0928888807331789E-3</v>
      </c>
      <c r="I612">
        <v>32443865172.027142</v>
      </c>
      <c r="J612" s="26">
        <v>32375963767.3606</v>
      </c>
      <c r="K612" s="27"/>
    </row>
    <row r="613" spans="1:11" x14ac:dyDescent="0.3">
      <c r="A613" s="1">
        <v>45444</v>
      </c>
      <c r="B613" s="2">
        <v>5080723706</v>
      </c>
      <c r="C613" s="4">
        <f>C612-C612*$C$1*_xlfn.XLOOKUP('Circle Assets'!A613,'BBG Data'!A:A,'BBG Data'!V:V)</f>
        <v>11318511102.385162</v>
      </c>
      <c r="D613" s="4">
        <f>D612-D612*$D$1*_xlfn.XLOOKUP(A613,'BBG Data'!A:A,'BBG Data'!F:F)</f>
        <v>15926999852.528465</v>
      </c>
      <c r="E613" s="4">
        <f t="shared" si="27"/>
        <v>32326234660.913628</v>
      </c>
      <c r="F613">
        <f t="shared" si="28"/>
        <v>0.64986608489634501</v>
      </c>
      <c r="G613">
        <f t="shared" si="29"/>
        <v>0.35013391510365499</v>
      </c>
      <c r="H613" s="13">
        <f>'USDC_Final Reserve'!I612/'USDC_Final Reserve'!F612</f>
        <v>1.5829694705456999E-3</v>
      </c>
      <c r="I613">
        <v>32448288285.131931</v>
      </c>
      <c r="J613" s="26">
        <v>32396923635.405102</v>
      </c>
      <c r="K613" s="27"/>
    </row>
    <row r="614" spans="1:11" x14ac:dyDescent="0.3">
      <c r="A614" s="1">
        <v>45445</v>
      </c>
      <c r="B614" s="2">
        <v>5080723706</v>
      </c>
      <c r="C614" s="4">
        <f>C613-C613*$C$1*_xlfn.XLOOKUP('Circle Assets'!A614,'BBG Data'!A:A,'BBG Data'!V:V)</f>
        <v>11318511102.385162</v>
      </c>
      <c r="D614" s="4">
        <f>D613-D613*$D$1*_xlfn.XLOOKUP(A614,'BBG Data'!A:A,'BBG Data'!F:F)</f>
        <v>15926999852.528465</v>
      </c>
      <c r="E614" s="4">
        <f t="shared" si="27"/>
        <v>32326234660.913628</v>
      </c>
      <c r="F614">
        <f t="shared" si="28"/>
        <v>0.64986608489634501</v>
      </c>
      <c r="G614">
        <f t="shared" si="29"/>
        <v>0.35013391510365499</v>
      </c>
      <c r="H614" s="13">
        <f>'USDC_Final Reserve'!I613/'USDC_Final Reserve'!F613</f>
        <v>1.5829694705457654E-3</v>
      </c>
      <c r="I614">
        <v>32419064312.581676</v>
      </c>
      <c r="J614" s="26">
        <v>32367745923.5112</v>
      </c>
      <c r="K614" s="27"/>
    </row>
    <row r="615" spans="1:11" x14ac:dyDescent="0.3">
      <c r="A615" s="1">
        <v>45446</v>
      </c>
      <c r="B615" s="2">
        <v>5080723706</v>
      </c>
      <c r="C615" s="4">
        <f>C614-C614*$C$1*_xlfn.XLOOKUP('Circle Assets'!A615,'BBG Data'!A:A,'BBG Data'!V:V)</f>
        <v>11321340730.160759</v>
      </c>
      <c r="D615" s="4">
        <f>D614-D614*$D$1*_xlfn.XLOOKUP(A615,'BBG Data'!A:A,'BBG Data'!F:F)</f>
        <v>15926557435.865894</v>
      </c>
      <c r="E615" s="4">
        <f t="shared" si="27"/>
        <v>32328621872.026653</v>
      </c>
      <c r="F615">
        <f t="shared" si="28"/>
        <v>0.64980441248078991</v>
      </c>
      <c r="G615">
        <f t="shared" si="29"/>
        <v>0.35019558751921009</v>
      </c>
      <c r="H615" s="13">
        <f>'USDC_Final Reserve'!I614/'USDC_Final Reserve'!F614</f>
        <v>1.656694612314877E-3</v>
      </c>
      <c r="I615">
        <v>32408047711.013081</v>
      </c>
      <c r="J615" s="26">
        <v>32354357472.974602</v>
      </c>
      <c r="K615" s="27"/>
    </row>
    <row r="616" spans="1:11" x14ac:dyDescent="0.3">
      <c r="A616" s="1">
        <v>45447</v>
      </c>
      <c r="B616" s="2">
        <v>5080723706</v>
      </c>
      <c r="C616" s="4">
        <f>C615-C615*$C$1*_xlfn.XLOOKUP('Circle Assets'!A616,'BBG Data'!A:A,'BBG Data'!V:V)</f>
        <v>11332662070.890919</v>
      </c>
      <c r="D616" s="4">
        <f>D615-D615*$D$1*_xlfn.XLOOKUP(A616,'BBG Data'!A:A,'BBG Data'!F:F)</f>
        <v>15927442244.612331</v>
      </c>
      <c r="E616" s="4">
        <f t="shared" si="27"/>
        <v>32340828021.50325</v>
      </c>
      <c r="F616">
        <f t="shared" si="28"/>
        <v>0.64958652068661038</v>
      </c>
      <c r="G616">
        <f t="shared" si="29"/>
        <v>0.35041347931338956</v>
      </c>
      <c r="H616" s="13">
        <f>'USDC_Final Reserve'!I615/'USDC_Final Reserve'!F615</f>
        <v>1.959794315800741E-3</v>
      </c>
      <c r="I616">
        <v>32402909214.806988</v>
      </c>
      <c r="J616" s="26">
        <v>32339406177.512402</v>
      </c>
      <c r="K616" s="27"/>
    </row>
    <row r="617" spans="1:11" x14ac:dyDescent="0.3">
      <c r="A617" s="1">
        <v>45448</v>
      </c>
      <c r="B617" s="2">
        <v>5080723706</v>
      </c>
      <c r="C617" s="4">
        <f>C616-C616*$C$1*_xlfn.XLOOKUP('Circle Assets'!A617,'BBG Data'!A:A,'BBG Data'!V:V)</f>
        <v>11318496243.302305</v>
      </c>
      <c r="D617" s="4">
        <f>D616-D616*$D$1*_xlfn.XLOOKUP(A617,'BBG Data'!A:A,'BBG Data'!F:F)</f>
        <v>15927442244.612331</v>
      </c>
      <c r="E617" s="4">
        <f t="shared" si="27"/>
        <v>32326662193.914635</v>
      </c>
      <c r="F617">
        <f t="shared" si="28"/>
        <v>0.64987117521112447</v>
      </c>
      <c r="G617">
        <f t="shared" si="29"/>
        <v>0.35012882478887558</v>
      </c>
      <c r="H617" s="13">
        <f>'USDC_Final Reserve'!I616/'USDC_Final Reserve'!F616</f>
        <v>1.14545434970891E-3</v>
      </c>
      <c r="I617">
        <v>32427396878.742695</v>
      </c>
      <c r="J617" s="26">
        <v>32390252775.938202</v>
      </c>
      <c r="K617" s="27"/>
    </row>
    <row r="618" spans="1:11" x14ac:dyDescent="0.3">
      <c r="A618" s="1">
        <v>45449</v>
      </c>
      <c r="B618" s="2">
        <v>5080723706</v>
      </c>
      <c r="C618" s="4">
        <f>C617-C617*$C$1*_xlfn.XLOOKUP('Circle Assets'!A618,'BBG Data'!A:A,'BBG Data'!V:V)</f>
        <v>11338303611.728086</v>
      </c>
      <c r="D618" s="4">
        <f>D617-D617*$D$1*_xlfn.XLOOKUP(A618,'BBG Data'!A:A,'BBG Data'!F:F)</f>
        <v>15927442244.612331</v>
      </c>
      <c r="E618" s="4">
        <f t="shared" si="27"/>
        <v>32346469562.340416</v>
      </c>
      <c r="F618">
        <f t="shared" si="28"/>
        <v>0.64947322644048988</v>
      </c>
      <c r="G618">
        <f t="shared" si="29"/>
        <v>0.35052677355951017</v>
      </c>
      <c r="H618" s="13">
        <f>'USDC_Final Reserve'!I617/'USDC_Final Reserve'!F617</f>
        <v>2.1943503796169584E-3</v>
      </c>
      <c r="I618">
        <v>32591928662.862904</v>
      </c>
      <c r="J618" s="26">
        <v>32520410551.829102</v>
      </c>
      <c r="K618" s="27"/>
    </row>
    <row r="619" spans="1:11" x14ac:dyDescent="0.3">
      <c r="A619" s="1">
        <v>45450</v>
      </c>
      <c r="B619" s="2">
        <v>5080723706</v>
      </c>
      <c r="C619" s="4">
        <f>C618-C618*$C$1*_xlfn.XLOOKUP('Circle Assets'!A619,'BBG Data'!A:A,'BBG Data'!V:V)</f>
        <v>11343972763.533951</v>
      </c>
      <c r="D619" s="4">
        <f>D618-D618*$D$1*_xlfn.XLOOKUP(A619,'BBG Data'!A:A,'BBG Data'!F:F)</f>
        <v>15927442244.612331</v>
      </c>
      <c r="E619" s="4">
        <f t="shared" si="27"/>
        <v>32352138714.146282</v>
      </c>
      <c r="F619">
        <f t="shared" si="28"/>
        <v>0.6493594175097398</v>
      </c>
      <c r="G619">
        <f t="shared" si="29"/>
        <v>0.3506405824902602</v>
      </c>
      <c r="H619" s="13">
        <f>'USDC_Final Reserve'!I618/'USDC_Final Reserve'!F618</f>
        <v>1.7579247574788749E-3</v>
      </c>
      <c r="I619">
        <v>32599281030.035812</v>
      </c>
      <c r="J619" s="26">
        <v>32541973946.837101</v>
      </c>
      <c r="K619" s="27"/>
    </row>
    <row r="620" spans="1:11" x14ac:dyDescent="0.3">
      <c r="A620" s="1">
        <v>45451</v>
      </c>
      <c r="B620" s="2">
        <v>5080723706</v>
      </c>
      <c r="C620" s="4">
        <f>C619-C619*$C$1*_xlfn.XLOOKUP('Circle Assets'!A620,'BBG Data'!A:A,'BBG Data'!V:V)</f>
        <v>11343972763.533951</v>
      </c>
      <c r="D620" s="4">
        <f>D619-D619*$D$1*_xlfn.XLOOKUP(A620,'BBG Data'!A:A,'BBG Data'!F:F)</f>
        <v>15927442244.612331</v>
      </c>
      <c r="E620" s="4">
        <f t="shared" si="27"/>
        <v>32352138714.146282</v>
      </c>
      <c r="F620">
        <f t="shared" si="28"/>
        <v>0.6493594175097398</v>
      </c>
      <c r="G620">
        <f t="shared" si="29"/>
        <v>0.3506405824902602</v>
      </c>
      <c r="H620" s="13">
        <f>'USDC_Final Reserve'!I619/'USDC_Final Reserve'!F619</f>
        <v>1.5829694705456734E-3</v>
      </c>
      <c r="I620">
        <v>32278546994.908615</v>
      </c>
      <c r="J620" s="26">
        <v>32227451040.462101</v>
      </c>
      <c r="K620" s="27"/>
    </row>
    <row r="621" spans="1:11" x14ac:dyDescent="0.3">
      <c r="A621" s="1">
        <v>45452</v>
      </c>
      <c r="B621" s="2">
        <v>5080723706</v>
      </c>
      <c r="C621" s="4">
        <f>C620-C620*$C$1*_xlfn.XLOOKUP('Circle Assets'!A621,'BBG Data'!A:A,'BBG Data'!V:V)</f>
        <v>11343972763.533951</v>
      </c>
      <c r="D621" s="4">
        <f>D620-D620*$D$1*_xlfn.XLOOKUP(A621,'BBG Data'!A:A,'BBG Data'!F:F)</f>
        <v>15927442244.612331</v>
      </c>
      <c r="E621" s="4">
        <f t="shared" si="27"/>
        <v>32352138714.146282</v>
      </c>
      <c r="F621">
        <f t="shared" si="28"/>
        <v>0.6493594175097398</v>
      </c>
      <c r="G621">
        <f t="shared" si="29"/>
        <v>0.3506405824902602</v>
      </c>
      <c r="H621" s="13">
        <f>'USDC_Final Reserve'!I620/'USDC_Final Reserve'!F620</f>
        <v>1.5829694705456916E-3</v>
      </c>
      <c r="I621">
        <v>32226470007.447044</v>
      </c>
      <c r="J621" s="26">
        <v>32175456489.281799</v>
      </c>
      <c r="K621" s="27"/>
    </row>
    <row r="622" spans="1:11" x14ac:dyDescent="0.3">
      <c r="A622" s="1">
        <v>45453</v>
      </c>
      <c r="B622" s="2">
        <v>5080723706</v>
      </c>
      <c r="C622" s="4">
        <f>C621-C621*$C$1*_xlfn.XLOOKUP('Circle Assets'!A622,'BBG Data'!A:A,'BBG Data'!V:V)</f>
        <v>11360988722.679253</v>
      </c>
      <c r="D622" s="4">
        <f>D621-D621*$D$1*_xlfn.XLOOKUP(A622,'BBG Data'!A:A,'BBG Data'!F:F)</f>
        <v>15927884673.56357</v>
      </c>
      <c r="E622" s="4">
        <f t="shared" si="27"/>
        <v>32369597102.242821</v>
      </c>
      <c r="F622">
        <f t="shared" si="28"/>
        <v>0.64902285663938419</v>
      </c>
      <c r="G622">
        <f t="shared" si="29"/>
        <v>0.35097714336061581</v>
      </c>
      <c r="H622" s="13">
        <f>'USDC_Final Reserve'!I621/'USDC_Final Reserve'!F621</f>
        <v>2.1214609428406124E-3</v>
      </c>
      <c r="I622">
        <v>32290968585.135757</v>
      </c>
      <c r="J622" s="26">
        <v>32222464556.475899</v>
      </c>
      <c r="K622" s="27"/>
    </row>
    <row r="623" spans="1:11" x14ac:dyDescent="0.3">
      <c r="A623" s="1">
        <v>45454</v>
      </c>
      <c r="B623" s="2">
        <v>5080723706</v>
      </c>
      <c r="C623" s="4">
        <f>C622-C622*$C$1*_xlfn.XLOOKUP('Circle Assets'!A623,'BBG Data'!A:A,'BBG Data'!V:V)</f>
        <v>11412113171.931309</v>
      </c>
      <c r="D623" s="4">
        <f>D622-D622*$D$1*_xlfn.XLOOKUP(A623,'BBG Data'!A:A,'BBG Data'!F:F)</f>
        <v>15927884673.56357</v>
      </c>
      <c r="E623" s="4">
        <f t="shared" si="27"/>
        <v>32420721551.494881</v>
      </c>
      <c r="F623">
        <f t="shared" si="28"/>
        <v>0.64799940822399393</v>
      </c>
      <c r="G623">
        <f t="shared" si="29"/>
        <v>0.35200059177600596</v>
      </c>
      <c r="H623" s="13">
        <f>'USDC_Final Reserve'!I622/'USDC_Final Reserve'!F622</f>
        <v>3.1573798589331985E-3</v>
      </c>
      <c r="I623">
        <v>32212087601.604599</v>
      </c>
      <c r="J623" s="26">
        <v>32110381804.997101</v>
      </c>
      <c r="K623" s="27"/>
    </row>
    <row r="624" spans="1:11" x14ac:dyDescent="0.3">
      <c r="A624" s="1">
        <v>45455</v>
      </c>
      <c r="B624" s="2">
        <v>5080723706</v>
      </c>
      <c r="C624" s="4">
        <f>C623-C623*$C$1*_xlfn.XLOOKUP('Circle Assets'!A624,'BBG Data'!A:A,'BBG Data'!V:V)</f>
        <v>11355052606.071651</v>
      </c>
      <c r="D624" s="4">
        <f>D623-D623*$D$1*_xlfn.XLOOKUP(A624,'BBG Data'!A:A,'BBG Data'!F:F)</f>
        <v>15928327114.804502</v>
      </c>
      <c r="E624" s="4">
        <f t="shared" si="27"/>
        <v>32364103426.876152</v>
      </c>
      <c r="F624">
        <f t="shared" si="28"/>
        <v>0.64914669637836897</v>
      </c>
      <c r="G624">
        <f t="shared" si="29"/>
        <v>0.35085330362163114</v>
      </c>
      <c r="H624" s="13">
        <f>'USDC_Final Reserve'!I623/'USDC_Final Reserve'!F623</f>
        <v>-1.636724527721197E-4</v>
      </c>
      <c r="I624">
        <v>32128883433.457516</v>
      </c>
      <c r="J624" s="26">
        <v>32134142046.613899</v>
      </c>
      <c r="K624" s="27"/>
    </row>
    <row r="625" spans="1:11" x14ac:dyDescent="0.3">
      <c r="A625" s="1">
        <v>45456</v>
      </c>
      <c r="B625" s="2">
        <v>5080723706</v>
      </c>
      <c r="C625" s="4">
        <f>C624-C624*$C$1*_xlfn.XLOOKUP('Circle Assets'!A625,'BBG Data'!A:A,'BBG Data'!V:V)</f>
        <v>11363568895.526205</v>
      </c>
      <c r="D625" s="4">
        <f>D624-D624*$D$1*_xlfn.XLOOKUP(A625,'BBG Data'!A:A,'BBG Data'!F:F)</f>
        <v>15928327114.804502</v>
      </c>
      <c r="E625" s="4">
        <f t="shared" si="27"/>
        <v>32372619716.330708</v>
      </c>
      <c r="F625">
        <f t="shared" si="28"/>
        <v>0.64897592486796085</v>
      </c>
      <c r="G625">
        <f t="shared" si="29"/>
        <v>0.35102407513203926</v>
      </c>
      <c r="H625" s="13">
        <f>'USDC_Final Reserve'!I624/'USDC_Final Reserve'!F624</f>
        <v>1.8456237908587286E-3</v>
      </c>
      <c r="I625">
        <v>32465498423.831211</v>
      </c>
      <c r="J625" s="26">
        <v>32405579327.558102</v>
      </c>
      <c r="K625" s="27"/>
    </row>
    <row r="626" spans="1:11" x14ac:dyDescent="0.3">
      <c r="A626" s="1">
        <v>45457</v>
      </c>
      <c r="B626" s="2">
        <v>5080723706</v>
      </c>
      <c r="C626" s="4">
        <f>C625-C625*$C$1*_xlfn.XLOOKUP('Circle Assets'!A626,'BBG Data'!A:A,'BBG Data'!V:V)</f>
        <v>11374932464.421732</v>
      </c>
      <c r="D626" s="4">
        <f>D625-D625*$D$1*_xlfn.XLOOKUP(A626,'BBG Data'!A:A,'BBG Data'!F:F)</f>
        <v>15928327114.804502</v>
      </c>
      <c r="E626" s="4">
        <f t="shared" si="27"/>
        <v>32383983285.226234</v>
      </c>
      <c r="F626">
        <f t="shared" si="28"/>
        <v>0.64874819863154254</v>
      </c>
      <c r="G626">
        <f t="shared" si="29"/>
        <v>0.35125180136845746</v>
      </c>
      <c r="H626" s="13">
        <f>'USDC_Final Reserve'!I625/'USDC_Final Reserve'!F625</f>
        <v>1.9333149056011271E-3</v>
      </c>
      <c r="I626">
        <v>32608989453.899113</v>
      </c>
      <c r="J626" s="26">
        <v>32545946008.5313</v>
      </c>
      <c r="K626" s="27"/>
    </row>
    <row r="627" spans="1:11" x14ac:dyDescent="0.3">
      <c r="A627" s="1">
        <v>45458</v>
      </c>
      <c r="B627" s="2">
        <v>5080723706</v>
      </c>
      <c r="C627" s="4">
        <f>C626-C626*$C$1*_xlfn.XLOOKUP('Circle Assets'!A627,'BBG Data'!A:A,'BBG Data'!V:V)</f>
        <v>11374932464.421732</v>
      </c>
      <c r="D627" s="4">
        <f>D626-D626*$D$1*_xlfn.XLOOKUP(A627,'BBG Data'!A:A,'BBG Data'!F:F)</f>
        <v>15928327114.804502</v>
      </c>
      <c r="E627" s="4">
        <f t="shared" si="27"/>
        <v>32383983285.226234</v>
      </c>
      <c r="F627">
        <f t="shared" si="28"/>
        <v>0.64874819863154254</v>
      </c>
      <c r="G627">
        <f t="shared" si="29"/>
        <v>0.35125180136845746</v>
      </c>
      <c r="H627" s="13">
        <f>'USDC_Final Reserve'!I626/'USDC_Final Reserve'!F626</f>
        <v>1.5829694705457699E-3</v>
      </c>
      <c r="I627">
        <v>32462581967.722794</v>
      </c>
      <c r="J627" s="26">
        <v>32411194691.532799</v>
      </c>
      <c r="K627" s="27"/>
    </row>
    <row r="628" spans="1:11" x14ac:dyDescent="0.3">
      <c r="A628" s="1">
        <v>45459</v>
      </c>
      <c r="B628" s="2">
        <v>5080723706</v>
      </c>
      <c r="C628" s="4">
        <f>C627-C627*$C$1*_xlfn.XLOOKUP('Circle Assets'!A628,'BBG Data'!A:A,'BBG Data'!V:V)</f>
        <v>11374932464.421732</v>
      </c>
      <c r="D628" s="4">
        <f>D627-D627*$D$1*_xlfn.XLOOKUP(A628,'BBG Data'!A:A,'BBG Data'!F:F)</f>
        <v>15928327114.804502</v>
      </c>
      <c r="E628" s="4">
        <f t="shared" si="27"/>
        <v>32383983285.226234</v>
      </c>
      <c r="F628">
        <f t="shared" si="28"/>
        <v>0.64874819863154254</v>
      </c>
      <c r="G628">
        <f t="shared" si="29"/>
        <v>0.35125180136845746</v>
      </c>
      <c r="H628" s="13">
        <f>'USDC_Final Reserve'!I627/'USDC_Final Reserve'!F627</f>
        <v>1.5829694705457207E-3</v>
      </c>
      <c r="I628">
        <v>32486369778.324848</v>
      </c>
      <c r="J628" s="26">
        <v>32434944846.756901</v>
      </c>
      <c r="K628" s="27"/>
    </row>
    <row r="629" spans="1:11" x14ac:dyDescent="0.3">
      <c r="A629" s="1">
        <v>45460</v>
      </c>
      <c r="B629" s="2">
        <v>5080723706</v>
      </c>
      <c r="C629" s="4">
        <f>C628-C628*$C$1*_xlfn.XLOOKUP('Circle Assets'!A629,'BBG Data'!A:A,'BBG Data'!V:V)</f>
        <v>11366401265.073416</v>
      </c>
      <c r="D629" s="4">
        <f>D628-D628*$D$1*_xlfn.XLOOKUP(A629,'BBG Data'!A:A,'BBG Data'!F:F)</f>
        <v>15927442207.742569</v>
      </c>
      <c r="E629" s="4">
        <f t="shared" si="27"/>
        <v>32374567178.815987</v>
      </c>
      <c r="F629">
        <f t="shared" si="28"/>
        <v>0.64890955291254293</v>
      </c>
      <c r="G629">
        <f t="shared" si="29"/>
        <v>0.35109044708745701</v>
      </c>
      <c r="H629" s="13">
        <f>'USDC_Final Reserve'!I628/'USDC_Final Reserve'!F628</f>
        <v>1.2925810014320881E-3</v>
      </c>
      <c r="I629">
        <v>32561068562.089085</v>
      </c>
      <c r="J629" s="26">
        <v>32518980743.479401</v>
      </c>
      <c r="K629" s="27"/>
    </row>
    <row r="630" spans="1:11" x14ac:dyDescent="0.3">
      <c r="A630" s="1">
        <v>45461</v>
      </c>
      <c r="B630" s="2">
        <v>5080723706</v>
      </c>
      <c r="C630" s="4">
        <f>C629-C629*$C$1*_xlfn.XLOOKUP('Circle Assets'!A630,'BBG Data'!A:A,'BBG Data'!V:V)</f>
        <v>11380609266.654757</v>
      </c>
      <c r="D630" s="4">
        <f>D629-D629*$D$1*_xlfn.XLOOKUP(A630,'BBG Data'!A:A,'BBG Data'!F:F)</f>
        <v>15927442207.742569</v>
      </c>
      <c r="E630" s="4">
        <f t="shared" si="27"/>
        <v>32388775180.397324</v>
      </c>
      <c r="F630">
        <f t="shared" si="28"/>
        <v>0.6486248954068925</v>
      </c>
      <c r="G630">
        <f t="shared" si="29"/>
        <v>0.35137510459310756</v>
      </c>
      <c r="H630" s="13">
        <f>'USDC_Final Reserve'!I629/'USDC_Final Reserve'!F629</f>
        <v>2.0209456110322722E-3</v>
      </c>
      <c r="I630">
        <v>32548878977.282261</v>
      </c>
      <c r="J630" s="26">
        <v>32483099463.169102</v>
      </c>
      <c r="K630" s="27"/>
    </row>
    <row r="631" spans="1:11" x14ac:dyDescent="0.3">
      <c r="A631" s="1">
        <v>45462</v>
      </c>
      <c r="B631" s="2">
        <v>5080723706</v>
      </c>
      <c r="C631" s="4">
        <f>C630-C630*$C$1*_xlfn.XLOOKUP('Circle Assets'!A631,'BBG Data'!A:A,'BBG Data'!V:V)</f>
        <v>11380609266.654757</v>
      </c>
      <c r="D631" s="4">
        <f>D630-D630*$D$1*_xlfn.XLOOKUP(A631,'BBG Data'!A:A,'BBG Data'!F:F)</f>
        <v>15927442207.742569</v>
      </c>
      <c r="E631" s="4">
        <f t="shared" si="27"/>
        <v>32388775180.397324</v>
      </c>
      <c r="F631">
        <f t="shared" si="28"/>
        <v>0.6486248954068925</v>
      </c>
      <c r="G631">
        <f t="shared" si="29"/>
        <v>0.35137510459310756</v>
      </c>
      <c r="H631" s="13">
        <f>'USDC_Final Reserve'!I630/'USDC_Final Reserve'!F630</f>
        <v>1.5829694705456975E-3</v>
      </c>
      <c r="I631">
        <v>32848328132.337158</v>
      </c>
      <c r="J631" s="26">
        <v>32796330231.745201</v>
      </c>
      <c r="K631" s="27"/>
    </row>
    <row r="632" spans="1:11" x14ac:dyDescent="0.3">
      <c r="A632" s="1">
        <v>45463</v>
      </c>
      <c r="B632" s="2">
        <v>5080723706</v>
      </c>
      <c r="C632" s="4">
        <f>C631-C631*$C$1*_xlfn.XLOOKUP('Circle Assets'!A632,'BBG Data'!A:A,'BBG Data'!V:V)</f>
        <v>11406215637.50473</v>
      </c>
      <c r="D632" s="4">
        <f>D631-D631*$D$1*_xlfn.XLOOKUP(A632,'BBG Data'!A:A,'BBG Data'!F:F)</f>
        <v>15927884636.692783</v>
      </c>
      <c r="E632" s="4">
        <f t="shared" si="27"/>
        <v>32414823980.197514</v>
      </c>
      <c r="F632">
        <f t="shared" si="28"/>
        <v>0.64811730446314064</v>
      </c>
      <c r="G632">
        <f t="shared" si="29"/>
        <v>0.35188269553685941</v>
      </c>
      <c r="H632" s="13">
        <f>'USDC_Final Reserve'!I631/'USDC_Final Reserve'!F631</f>
        <v>2.3853050118785939E-3</v>
      </c>
      <c r="I632">
        <v>32907248427.479198</v>
      </c>
      <c r="J632" s="26">
        <v>32828754602.877998</v>
      </c>
      <c r="K632" s="27"/>
    </row>
    <row r="633" spans="1:11" x14ac:dyDescent="0.3">
      <c r="A633" s="1">
        <v>45464</v>
      </c>
      <c r="B633" s="2">
        <v>5080723706</v>
      </c>
      <c r="C633" s="4">
        <f>C632-C632*$C$1*_xlfn.XLOOKUP('Circle Assets'!A633,'BBG Data'!A:A,'BBG Data'!V:V)</f>
        <v>11434731176.598492</v>
      </c>
      <c r="D633" s="4">
        <f>D632-D632*$D$1*_xlfn.XLOOKUP(A633,'BBG Data'!A:A,'BBG Data'!F:F)</f>
        <v>15928327077.932692</v>
      </c>
      <c r="E633" s="4">
        <f t="shared" si="27"/>
        <v>32443781960.531181</v>
      </c>
      <c r="F633">
        <f t="shared" si="28"/>
        <v>0.64755245888074409</v>
      </c>
      <c r="G633">
        <f t="shared" si="29"/>
        <v>0.35244754111925608</v>
      </c>
      <c r="H633" s="13">
        <f>'USDC_Final Reserve'!I632/'USDC_Final Reserve'!F632</f>
        <v>2.474115292264184E-3</v>
      </c>
      <c r="I633">
        <v>32730151570.346218</v>
      </c>
      <c r="J633" s="26">
        <v>32649173401.8279</v>
      </c>
      <c r="K633" s="27"/>
    </row>
    <row r="634" spans="1:11" x14ac:dyDescent="0.3">
      <c r="A634" s="1">
        <v>45465</v>
      </c>
      <c r="B634" s="2">
        <v>5080723706</v>
      </c>
      <c r="C634" s="4">
        <f>C633-C633*$C$1*_xlfn.XLOOKUP('Circle Assets'!A634,'BBG Data'!A:A,'BBG Data'!V:V)</f>
        <v>11434731176.598492</v>
      </c>
      <c r="D634" s="4">
        <f>D633-D633*$D$1*_xlfn.XLOOKUP(A634,'BBG Data'!A:A,'BBG Data'!F:F)</f>
        <v>15928327077.932692</v>
      </c>
      <c r="E634" s="4">
        <f t="shared" si="27"/>
        <v>32443781960.531181</v>
      </c>
      <c r="F634">
        <f t="shared" si="28"/>
        <v>0.64755245888074409</v>
      </c>
      <c r="G634">
        <f t="shared" si="29"/>
        <v>0.35244754111925608</v>
      </c>
      <c r="H634" s="13">
        <f>'USDC_Final Reserve'!I633/'USDC_Final Reserve'!F633</f>
        <v>1.5829694705456958E-3</v>
      </c>
      <c r="I634">
        <v>32771245959.660587</v>
      </c>
      <c r="J634" s="26">
        <v>32719370077.794701</v>
      </c>
      <c r="K634" s="27"/>
    </row>
    <row r="635" spans="1:11" x14ac:dyDescent="0.3">
      <c r="A635" s="1">
        <v>45466</v>
      </c>
      <c r="B635" s="2">
        <v>5080723706</v>
      </c>
      <c r="C635" s="4">
        <f>C634-C634*$C$1*_xlfn.XLOOKUP('Circle Assets'!A635,'BBG Data'!A:A,'BBG Data'!V:V)</f>
        <v>11434731176.598492</v>
      </c>
      <c r="D635" s="4">
        <f>D634-D634*$D$1*_xlfn.XLOOKUP(A635,'BBG Data'!A:A,'BBG Data'!F:F)</f>
        <v>15928327077.932692</v>
      </c>
      <c r="E635" s="4">
        <f t="shared" si="27"/>
        <v>32443781960.531181</v>
      </c>
      <c r="F635">
        <f t="shared" si="28"/>
        <v>0.64755245888074409</v>
      </c>
      <c r="G635">
        <f t="shared" si="29"/>
        <v>0.35244754111925608</v>
      </c>
      <c r="H635" s="13">
        <f>'USDC_Final Reserve'!I634/'USDC_Final Reserve'!F634</f>
        <v>1.5829694705456858E-3</v>
      </c>
      <c r="I635">
        <v>32792521589.670158</v>
      </c>
      <c r="J635" s="26">
        <v>32740612029.1315</v>
      </c>
      <c r="K635" s="27"/>
    </row>
    <row r="636" spans="1:11" x14ac:dyDescent="0.3">
      <c r="A636" s="1">
        <v>45467</v>
      </c>
      <c r="B636" s="2">
        <v>5080723706</v>
      </c>
      <c r="C636" s="4">
        <f>C635-C635*$C$1*_xlfn.XLOOKUP('Circle Assets'!A636,'BBG Data'!A:A,'BBG Data'!V:V)</f>
        <v>11469035370.128286</v>
      </c>
      <c r="D636" s="4">
        <f>D635-D635*$D$1*_xlfn.XLOOKUP(A636,'BBG Data'!A:A,'BBG Data'!F:F)</f>
        <v>15928327077.932692</v>
      </c>
      <c r="E636" s="4">
        <f t="shared" si="27"/>
        <v>32478086154.060978</v>
      </c>
      <c r="F636">
        <f t="shared" si="28"/>
        <v>0.64686849724689754</v>
      </c>
      <c r="G636">
        <f t="shared" si="29"/>
        <v>0.35313150275310257</v>
      </c>
      <c r="H636" s="13">
        <f>'USDC_Final Reserve'!I635/'USDC_Final Reserve'!F635</f>
        <v>2.6375233280686852E-3</v>
      </c>
      <c r="I636">
        <v>32792712944.621498</v>
      </c>
      <c r="J636" s="26">
        <v>32706221399.239399</v>
      </c>
      <c r="K636" s="27"/>
    </row>
    <row r="637" spans="1:11" x14ac:dyDescent="0.3">
      <c r="A637" s="1">
        <v>45468</v>
      </c>
      <c r="B637" s="2">
        <v>5080723706</v>
      </c>
      <c r="C637" s="4">
        <f>C636-C636*$C$1*_xlfn.XLOOKUP('Circle Assets'!A637,'BBG Data'!A:A,'BBG Data'!V:V)</f>
        <v>11471902628.970819</v>
      </c>
      <c r="D637" s="4">
        <f>D636-D636*$D$1*_xlfn.XLOOKUP(A637,'BBG Data'!A:A,'BBG Data'!F:F)</f>
        <v>15927442170.872807</v>
      </c>
      <c r="E637" s="4">
        <f t="shared" si="27"/>
        <v>32480068505.843628</v>
      </c>
      <c r="F637">
        <f t="shared" si="28"/>
        <v>0.64680177238829217</v>
      </c>
      <c r="G637">
        <f t="shared" si="29"/>
        <v>0.35319822761170777</v>
      </c>
      <c r="H637" s="13">
        <f>'USDC_Final Reserve'!I636/'USDC_Final Reserve'!F636</f>
        <v>1.6439057268822232E-3</v>
      </c>
      <c r="I637">
        <v>32604314748.428112</v>
      </c>
      <c r="J637" s="26">
        <v>32550716328.692101</v>
      </c>
      <c r="K637" s="27"/>
    </row>
    <row r="638" spans="1:11" x14ac:dyDescent="0.3">
      <c r="A638" s="1">
        <v>45469</v>
      </c>
      <c r="B638" s="2">
        <v>5080723706</v>
      </c>
      <c r="C638" s="4">
        <f>C637-C637*$C$1*_xlfn.XLOOKUP('Circle Assets'!A638,'BBG Data'!A:A,'BBG Data'!V:V)</f>
        <v>11394467286.225266</v>
      </c>
      <c r="D638" s="4">
        <f>D637-D637*$D$1*_xlfn.XLOOKUP(A638,'BBG Data'!A:A,'BBG Data'!F:F)</f>
        <v>15926999741.923616</v>
      </c>
      <c r="E638" s="4">
        <f t="shared" si="27"/>
        <v>32402190734.14888</v>
      </c>
      <c r="F638">
        <f t="shared" si="28"/>
        <v>0.64834268831654762</v>
      </c>
      <c r="G638">
        <f t="shared" si="29"/>
        <v>0.35165731168345238</v>
      </c>
      <c r="H638" s="13">
        <f>'USDC_Final Reserve'!I637/'USDC_Final Reserve'!F637</f>
        <v>-8.1669832345244628E-4</v>
      </c>
      <c r="I638">
        <v>32815935517.195084</v>
      </c>
      <c r="J638" s="26">
        <v>32842736236.7145</v>
      </c>
      <c r="K638" s="27"/>
    </row>
    <row r="639" spans="1:11" x14ac:dyDescent="0.3">
      <c r="A639" s="1">
        <v>45470</v>
      </c>
      <c r="B639" s="2">
        <v>5080723706</v>
      </c>
      <c r="C639" s="4">
        <f>C638-C638*$C$1*_xlfn.XLOOKUP('Circle Assets'!A639,'BBG Data'!A:A,'BBG Data'!V:V)</f>
        <v>11411558987.154604</v>
      </c>
      <c r="D639" s="4">
        <f>D638-D638*$D$1*_xlfn.XLOOKUP(A639,'BBG Data'!A:A,'BBG Data'!F:F)</f>
        <v>15926999741.923616</v>
      </c>
      <c r="E639" s="4">
        <f t="shared" si="27"/>
        <v>32419282435.07822</v>
      </c>
      <c r="F639">
        <f t="shared" si="28"/>
        <v>0.64800087694701403</v>
      </c>
      <c r="G639">
        <f t="shared" si="29"/>
        <v>0.35199912305298592</v>
      </c>
      <c r="H639" s="13">
        <f>'USDC_Final Reserve'!I638/'USDC_Final Reserve'!F638</f>
        <v>2.1093427893489323E-3</v>
      </c>
      <c r="I639">
        <v>33038314122.672604</v>
      </c>
      <c r="J639" s="26">
        <v>32968624993.005699</v>
      </c>
      <c r="K639" s="27"/>
    </row>
    <row r="640" spans="1:11" x14ac:dyDescent="0.3">
      <c r="A640" s="1">
        <v>45471</v>
      </c>
      <c r="B640" s="2">
        <v>5080723706</v>
      </c>
      <c r="C640" s="4">
        <f>C639-C639*$C$1*_xlfn.XLOOKUP('Circle Assets'!A640,'BBG Data'!A:A,'BBG Data'!V:V)</f>
        <v>11451499443.609646</v>
      </c>
      <c r="D640" s="4">
        <f>D639-D639*$D$1*_xlfn.XLOOKUP(A640,'BBG Data'!A:A,'BBG Data'!F:F)</f>
        <v>15927442158.583115</v>
      </c>
      <c r="E640" s="4">
        <f t="shared" si="27"/>
        <v>32459665308.19276</v>
      </c>
      <c r="F640">
        <f t="shared" si="28"/>
        <v>0.64720833271440703</v>
      </c>
      <c r="G640">
        <f t="shared" si="29"/>
        <v>0.35279166728559302</v>
      </c>
      <c r="H640" s="13">
        <f>'USDC_Final Reserve'!I639/'USDC_Final Reserve'!F639</f>
        <v>2.825094054285339E-3</v>
      </c>
      <c r="I640">
        <v>32736206560.673615</v>
      </c>
      <c r="J640" s="26">
        <v>32643723698.159199</v>
      </c>
      <c r="K640" s="27"/>
    </row>
    <row r="641" spans="1:11" x14ac:dyDescent="0.3">
      <c r="A641" s="1">
        <v>45472</v>
      </c>
      <c r="B641" s="2">
        <v>5080723706</v>
      </c>
      <c r="C641" s="4">
        <f>C640-C640*$C$1*_xlfn.XLOOKUP('Circle Assets'!A641,'BBG Data'!A:A,'BBG Data'!V:V)</f>
        <v>11451499443.609646</v>
      </c>
      <c r="D641" s="4">
        <f>D640-D640*$D$1*_xlfn.XLOOKUP(A641,'BBG Data'!A:A,'BBG Data'!F:F)</f>
        <v>15927442158.583115</v>
      </c>
      <c r="E641" s="4">
        <f t="shared" si="27"/>
        <v>32459665308.19276</v>
      </c>
      <c r="F641">
        <f t="shared" si="28"/>
        <v>0.64720833271440703</v>
      </c>
      <c r="G641">
        <f t="shared" si="29"/>
        <v>0.35279166728559302</v>
      </c>
      <c r="H641" s="13">
        <f>'USDC_Final Reserve'!I640/'USDC_Final Reserve'!F640</f>
        <v>1.5829694705456552E-3</v>
      </c>
      <c r="I641">
        <v>32383727843.217373</v>
      </c>
      <c r="J641" s="26">
        <v>32332465390.6991</v>
      </c>
      <c r="K641" s="27"/>
    </row>
    <row r="642" spans="1:11" x14ac:dyDescent="0.3">
      <c r="A642" s="18">
        <v>45473</v>
      </c>
      <c r="B642" s="2">
        <v>4469754950</v>
      </c>
      <c r="C642" s="2">
        <v>10720566593</v>
      </c>
      <c r="D642" s="2">
        <v>17084000000</v>
      </c>
      <c r="E642" s="4">
        <f t="shared" si="27"/>
        <v>32274321543</v>
      </c>
      <c r="F642">
        <f t="shared" si="28"/>
        <v>0.66782983869338097</v>
      </c>
      <c r="G642">
        <f t="shared" si="29"/>
        <v>0.33217016130661903</v>
      </c>
      <c r="H642" s="13">
        <f>'USDC_Final Reserve'!I641/'USDC_Final Reserve'!F641</f>
        <v>-4.1333129764888153E-3</v>
      </c>
      <c r="I642">
        <v>32131687950.186207</v>
      </c>
      <c r="J642" s="26">
        <v>32264498272.947201</v>
      </c>
      <c r="K642" s="27"/>
    </row>
    <row r="643" spans="1:11" x14ac:dyDescent="0.3">
      <c r="A643" s="1">
        <v>45474</v>
      </c>
      <c r="B643" s="2">
        <v>4469754950</v>
      </c>
      <c r="C643" s="4">
        <f>C642-C642*$C$1*_xlfn.XLOOKUP('Circle Assets'!A643,'BBG Data'!A:A,'BBG Data'!V:V)</f>
        <v>10712526168.05525</v>
      </c>
      <c r="D643" s="4">
        <f>D642-D642*$D$1*_xlfn.XLOOKUP(A643,'BBG Data'!A:A,'BBG Data'!F:F)</f>
        <v>17080678111.111111</v>
      </c>
      <c r="E643" s="4">
        <f t="shared" si="27"/>
        <v>32262959229.166359</v>
      </c>
      <c r="F643">
        <f t="shared" si="28"/>
        <v>0.66796207093207649</v>
      </c>
      <c r="G643">
        <f t="shared" si="29"/>
        <v>0.33203792906792357</v>
      </c>
      <c r="H643" s="13">
        <f>'USDC_Final Reserve'!I642/'USDC_Final Reserve'!F642</f>
        <v>1.2486449516366698E-3</v>
      </c>
      <c r="I643">
        <v>32297457099.948452</v>
      </c>
      <c r="J643" s="26">
        <v>32257129043.189899</v>
      </c>
      <c r="K643" s="27"/>
    </row>
    <row r="644" spans="1:11" x14ac:dyDescent="0.3">
      <c r="A644" s="1">
        <v>45475</v>
      </c>
      <c r="B644" s="2">
        <v>4469754950</v>
      </c>
      <c r="C644" s="4">
        <f>C643-C643*$C$1*_xlfn.XLOOKUP('Circle Assets'!A644,'BBG Data'!A:A,'BBG Data'!V:V)</f>
        <v>10688422984.177124</v>
      </c>
      <c r="D644" s="4">
        <f>D643-D643*$D$1*_xlfn.XLOOKUP(A644,'BBG Data'!A:A,'BBG Data'!F:F)</f>
        <v>17083050427.515432</v>
      </c>
      <c r="E644" s="4">
        <f t="shared" ref="E644:E707" si="30">D644+C644+B644</f>
        <v>32241228361.692558</v>
      </c>
      <c r="F644">
        <f t="shared" ref="F644:F707" si="31">(B644+D644)/E644</f>
        <v>0.66848586337124227</v>
      </c>
      <c r="G644">
        <f t="shared" ref="G644:G707" si="32">C644/E644</f>
        <v>0.33151413662875767</v>
      </c>
      <c r="H644" s="13">
        <f>'USDC_Final Reserve'!I643/'USDC_Final Reserve'!F643</f>
        <v>9.2732958367016099E-4</v>
      </c>
      <c r="I644">
        <v>32560394251.404392</v>
      </c>
      <c r="J644" s="26">
        <v>32530200034.559101</v>
      </c>
      <c r="K644" s="27"/>
    </row>
    <row r="645" spans="1:11" x14ac:dyDescent="0.3">
      <c r="A645" s="1">
        <v>45476</v>
      </c>
      <c r="B645" s="2">
        <v>4469754950</v>
      </c>
      <c r="C645" s="4">
        <f>C644-C644*$C$1*_xlfn.XLOOKUP('Circle Assets'!A645,'BBG Data'!A:A,'BBG Data'!V:V)</f>
        <v>10640325080.748327</v>
      </c>
      <c r="D645" s="4">
        <f>D644-D644*$D$1*_xlfn.XLOOKUP(A645,'BBG Data'!A:A,'BBG Data'!F:F)</f>
        <v>17083999485.872517</v>
      </c>
      <c r="E645" s="4">
        <f t="shared" si="30"/>
        <v>32194079516.620842</v>
      </c>
      <c r="F645">
        <f t="shared" si="31"/>
        <v>0.66949435298328552</v>
      </c>
      <c r="G645">
        <f t="shared" si="32"/>
        <v>0.33050564701671453</v>
      </c>
      <c r="H645" s="13">
        <f>'USDC_Final Reserve'!I644/'USDC_Final Reserve'!F644</f>
        <v>1.3808415434690016E-4</v>
      </c>
      <c r="I645">
        <v>32563333045.752941</v>
      </c>
      <c r="J645" s="26">
        <v>32558836565.446602</v>
      </c>
      <c r="K645" s="27"/>
    </row>
    <row r="646" spans="1:11" x14ac:dyDescent="0.3">
      <c r="A646" s="1">
        <v>45477</v>
      </c>
      <c r="B646" s="2">
        <v>4469754950</v>
      </c>
      <c r="C646" s="4">
        <f>C645-C645*$C$1*_xlfn.XLOOKUP('Circle Assets'!A646,'BBG Data'!A:A,'BBG Data'!V:V)</f>
        <v>10640325080.748327</v>
      </c>
      <c r="D646" s="4">
        <f>D645-D645*$D$1*_xlfn.XLOOKUP(A646,'BBG Data'!A:A,'BBG Data'!F:F)</f>
        <v>17083999485.872517</v>
      </c>
      <c r="E646" s="4">
        <f t="shared" si="30"/>
        <v>32194079516.620842</v>
      </c>
      <c r="F646">
        <f t="shared" si="31"/>
        <v>0.66949435298328552</v>
      </c>
      <c r="G646">
        <f t="shared" si="32"/>
        <v>0.33050564701671453</v>
      </c>
      <c r="H646" s="13">
        <f>'USDC_Final Reserve'!I645/'USDC_Final Reserve'!F645</f>
        <v>1.6002596656040612E-3</v>
      </c>
      <c r="I646">
        <v>32819025956.918369</v>
      </c>
      <c r="J646" s="26">
        <v>32766506993.4151</v>
      </c>
      <c r="K646" s="27"/>
    </row>
    <row r="647" spans="1:11" x14ac:dyDescent="0.3">
      <c r="A647" s="1">
        <v>45478</v>
      </c>
      <c r="B647" s="2">
        <v>4469754950</v>
      </c>
      <c r="C647" s="4">
        <f>C646-C646*$C$1*_xlfn.XLOOKUP('Circle Assets'!A647,'BBG Data'!A:A,'BBG Data'!V:V)</f>
        <v>10661605730.909824</v>
      </c>
      <c r="D647" s="4">
        <f>D646-D646*$D$1*_xlfn.XLOOKUP(A647,'BBG Data'!A:A,'BBG Data'!F:F)</f>
        <v>17084474041.413792</v>
      </c>
      <c r="E647" s="4">
        <f t="shared" si="30"/>
        <v>32215834722.323616</v>
      </c>
      <c r="F647">
        <f t="shared" si="31"/>
        <v>0.66905697701751676</v>
      </c>
      <c r="G647">
        <f t="shared" si="32"/>
        <v>0.33094302298248318</v>
      </c>
      <c r="H647" s="13">
        <f>'USDC_Final Reserve'!I646/'USDC_Final Reserve'!F646</f>
        <v>2.2744744395433399E-3</v>
      </c>
      <c r="I647">
        <v>32982827446.400707</v>
      </c>
      <c r="J647" s="26">
        <v>32907808848.43</v>
      </c>
      <c r="K647" s="27"/>
    </row>
    <row r="648" spans="1:11" x14ac:dyDescent="0.3">
      <c r="A648" s="1">
        <v>45479</v>
      </c>
      <c r="B648" s="2">
        <v>4469754950</v>
      </c>
      <c r="C648" s="4">
        <f>C647-C647*$C$1*_xlfn.XLOOKUP('Circle Assets'!A648,'BBG Data'!A:A,'BBG Data'!V:V)</f>
        <v>10661605730.909824</v>
      </c>
      <c r="D648" s="4">
        <f>D647-D647*$D$1*_xlfn.XLOOKUP(A648,'BBG Data'!A:A,'BBG Data'!F:F)</f>
        <v>17084474041.413792</v>
      </c>
      <c r="E648" s="4">
        <f t="shared" si="30"/>
        <v>32215834722.323616</v>
      </c>
      <c r="F648">
        <f t="shared" si="31"/>
        <v>0.66905697701751676</v>
      </c>
      <c r="G648">
        <f t="shared" si="32"/>
        <v>0.33094302298248318</v>
      </c>
      <c r="H648" s="13">
        <f>'USDC_Final Reserve'!I647/'USDC_Final Reserve'!F647</f>
        <v>1.6002596656040935E-3</v>
      </c>
      <c r="I648">
        <v>33645765602.649391</v>
      </c>
      <c r="J648" s="26">
        <v>33591923641.037102</v>
      </c>
      <c r="K648" s="27"/>
    </row>
    <row r="649" spans="1:11" x14ac:dyDescent="0.3">
      <c r="A649" s="1">
        <v>45480</v>
      </c>
      <c r="B649" s="2">
        <v>4469754950</v>
      </c>
      <c r="C649" s="4">
        <f>C648-C648*$C$1*_xlfn.XLOOKUP('Circle Assets'!A649,'BBG Data'!A:A,'BBG Data'!V:V)</f>
        <v>10661605730.909824</v>
      </c>
      <c r="D649" s="4">
        <f>D648-D648*$D$1*_xlfn.XLOOKUP(A649,'BBG Data'!A:A,'BBG Data'!F:F)</f>
        <v>17084474041.413792</v>
      </c>
      <c r="E649" s="4">
        <f t="shared" si="30"/>
        <v>32215834722.323616</v>
      </c>
      <c r="F649">
        <f t="shared" si="31"/>
        <v>0.66905697701751676</v>
      </c>
      <c r="G649">
        <f t="shared" si="32"/>
        <v>0.33094302298248318</v>
      </c>
      <c r="H649" s="13">
        <f>'USDC_Final Reserve'!I648/'USDC_Final Reserve'!F648</f>
        <v>1.6002596656041147E-3</v>
      </c>
      <c r="I649">
        <v>33758007820.942802</v>
      </c>
      <c r="J649" s="26">
        <v>33703986242.635799</v>
      </c>
      <c r="K649" s="27"/>
    </row>
    <row r="650" spans="1:11" x14ac:dyDescent="0.3">
      <c r="A650" s="1">
        <v>45481</v>
      </c>
      <c r="B650" s="2">
        <v>4469754950</v>
      </c>
      <c r="C650" s="4">
        <f>C649-C649*$C$1*_xlfn.XLOOKUP('Circle Assets'!A650,'BBG Data'!A:A,'BBG Data'!V:V)</f>
        <v>10674932738.073462</v>
      </c>
      <c r="D650" s="4">
        <f>D649-D649*$D$1*_xlfn.XLOOKUP(A650,'BBG Data'!A:A,'BBG Data'!F:F)</f>
        <v>17084474041.413792</v>
      </c>
      <c r="E650" s="4">
        <f t="shared" si="30"/>
        <v>32229161729.487251</v>
      </c>
      <c r="F650">
        <f t="shared" si="31"/>
        <v>0.66878031679282857</v>
      </c>
      <c r="G650">
        <f t="shared" si="32"/>
        <v>0.33121968320717143</v>
      </c>
      <c r="H650" s="13">
        <f>'USDC_Final Reserve'!I649/'USDC_Final Reserve'!F649</f>
        <v>2.0131056652391327E-3</v>
      </c>
      <c r="I650">
        <v>33748717350.314373</v>
      </c>
      <c r="J650" s="26">
        <v>33680777616.221901</v>
      </c>
      <c r="K650" s="27"/>
    </row>
    <row r="651" spans="1:11" x14ac:dyDescent="0.3">
      <c r="A651" s="1">
        <v>45482</v>
      </c>
      <c r="B651" s="2">
        <v>4469754950</v>
      </c>
      <c r="C651" s="4">
        <f>C650-C650*$C$1*_xlfn.XLOOKUP('Circle Assets'!A651,'BBG Data'!A:A,'BBG Data'!V:V)</f>
        <v>10720301202.210274</v>
      </c>
      <c r="D651" s="4">
        <f>D650-D650*$D$1*_xlfn.XLOOKUP(A651,'BBG Data'!A:A,'BBG Data'!F:F)</f>
        <v>17083524903.967047</v>
      </c>
      <c r="E651" s="4">
        <f t="shared" si="30"/>
        <v>32273581056.177322</v>
      </c>
      <c r="F651">
        <f t="shared" si="31"/>
        <v>0.66783044052192786</v>
      </c>
      <c r="G651">
        <f t="shared" si="32"/>
        <v>0.33216955947807209</v>
      </c>
      <c r="H651" s="13">
        <f>'USDC_Final Reserve'!I650/'USDC_Final Reserve'!F650</f>
        <v>2.9743942605845067E-3</v>
      </c>
      <c r="I651">
        <v>34048526434.227627</v>
      </c>
      <c r="J651" s="26">
        <v>33947252692.6203</v>
      </c>
      <c r="K651" s="27"/>
    </row>
    <row r="652" spans="1:11" x14ac:dyDescent="0.3">
      <c r="A652" s="1">
        <v>45483</v>
      </c>
      <c r="B652" s="2">
        <v>4469754950</v>
      </c>
      <c r="C652" s="4">
        <f>C651-C651*$C$1*_xlfn.XLOOKUP('Circle Assets'!A652,'BBG Data'!A:A,'BBG Data'!V:V)</f>
        <v>10682780148.002537</v>
      </c>
      <c r="D652" s="4">
        <f>D651-D651*$D$1*_xlfn.XLOOKUP(A652,'BBG Data'!A:A,'BBG Data'!F:F)</f>
        <v>17083524903.967047</v>
      </c>
      <c r="E652" s="4">
        <f t="shared" si="30"/>
        <v>32236060001.969582</v>
      </c>
      <c r="F652">
        <f t="shared" si="31"/>
        <v>0.66860775952924056</v>
      </c>
      <c r="G652">
        <f t="shared" si="32"/>
        <v>0.33139224047075955</v>
      </c>
      <c r="H652" s="13">
        <f>'USDC_Final Reserve'!I651/'USDC_Final Reserve'!F651</f>
        <v>4.3817562754883371E-4</v>
      </c>
      <c r="I652">
        <v>33975358207.8022</v>
      </c>
      <c r="J652" s="26">
        <v>33960471033.8983</v>
      </c>
      <c r="K652" s="27"/>
    </row>
    <row r="653" spans="1:11" x14ac:dyDescent="0.3">
      <c r="A653" s="1">
        <v>45484</v>
      </c>
      <c r="B653" s="2">
        <v>4469754950</v>
      </c>
      <c r="C653" s="4">
        <f>C652-C652*$C$1*_xlfn.XLOOKUP('Circle Assets'!A653,'BBG Data'!A:A,'BBG Data'!V:V)</f>
        <v>10757559609.038553</v>
      </c>
      <c r="D653" s="4">
        <f>D652-D652*$D$1*_xlfn.XLOOKUP(A653,'BBG Data'!A:A,'BBG Data'!F:F)</f>
        <v>17083524903.967047</v>
      </c>
      <c r="E653" s="4">
        <f t="shared" si="30"/>
        <v>32310839463.0056</v>
      </c>
      <c r="F653">
        <f t="shared" si="31"/>
        <v>0.66706034916377044</v>
      </c>
      <c r="G653">
        <f t="shared" si="32"/>
        <v>0.33293965083622962</v>
      </c>
      <c r="H653" s="13">
        <f>'USDC_Final Reserve'!I652/'USDC_Final Reserve'!F652</f>
        <v>3.9109329790036462E-3</v>
      </c>
      <c r="I653">
        <v>34267068179.005238</v>
      </c>
      <c r="J653" s="26">
        <v>34133051971.9702</v>
      </c>
      <c r="K653" s="27"/>
    </row>
    <row r="654" spans="1:11" x14ac:dyDescent="0.3">
      <c r="A654" s="1">
        <v>45485</v>
      </c>
      <c r="B654" s="2">
        <v>4469754950</v>
      </c>
      <c r="C654" s="4">
        <f>C653-C653*$C$1*_xlfn.XLOOKUP('Circle Assets'!A654,'BBG Data'!A:A,'BBG Data'!V:V)</f>
        <v>10773695948.452112</v>
      </c>
      <c r="D654" s="4">
        <f>D653-D653*$D$1*_xlfn.XLOOKUP(A654,'BBG Data'!A:A,'BBG Data'!F:F)</f>
        <v>17083524903.967047</v>
      </c>
      <c r="E654" s="4">
        <f t="shared" si="30"/>
        <v>32326975802.419159</v>
      </c>
      <c r="F654">
        <f t="shared" si="31"/>
        <v>0.66672737919252345</v>
      </c>
      <c r="G654">
        <f t="shared" si="32"/>
        <v>0.3332726208074766</v>
      </c>
      <c r="H654" s="13">
        <f>'USDC_Final Reserve'!I653/'USDC_Final Reserve'!F653</f>
        <v>2.0986210706087334E-3</v>
      </c>
      <c r="I654">
        <v>34000360162.078121</v>
      </c>
      <c r="J654" s="26">
        <v>33929006289.833698</v>
      </c>
      <c r="K654" s="27"/>
    </row>
    <row r="655" spans="1:11" x14ac:dyDescent="0.3">
      <c r="A655" s="1">
        <v>45486</v>
      </c>
      <c r="B655" s="2">
        <v>4469754950</v>
      </c>
      <c r="C655" s="4">
        <f>C654-C654*$C$1*_xlfn.XLOOKUP('Circle Assets'!A655,'BBG Data'!A:A,'BBG Data'!V:V)</f>
        <v>10773695948.452112</v>
      </c>
      <c r="D655" s="4">
        <f>D654-D654*$D$1*_xlfn.XLOOKUP(A655,'BBG Data'!A:A,'BBG Data'!F:F)</f>
        <v>17083524903.967047</v>
      </c>
      <c r="E655" s="4">
        <f t="shared" si="30"/>
        <v>32326975802.419159</v>
      </c>
      <c r="F655">
        <f t="shared" si="31"/>
        <v>0.66672737919252345</v>
      </c>
      <c r="G655">
        <f t="shared" si="32"/>
        <v>0.3332726208074766</v>
      </c>
      <c r="H655" s="13">
        <f>'USDC_Final Reserve'!I654/'USDC_Final Reserve'!F654</f>
        <v>1.6002596656040939E-3</v>
      </c>
      <c r="I655">
        <v>33850802355.82296</v>
      </c>
      <c r="J655" s="26">
        <v>33796632282.1646</v>
      </c>
      <c r="K655" s="27"/>
    </row>
    <row r="656" spans="1:11" x14ac:dyDescent="0.3">
      <c r="A656" s="1">
        <v>45487</v>
      </c>
      <c r="B656" s="2">
        <v>4469754950</v>
      </c>
      <c r="C656" s="4">
        <f>C655-C655*$C$1*_xlfn.XLOOKUP('Circle Assets'!A656,'BBG Data'!A:A,'BBG Data'!V:V)</f>
        <v>10773695948.452112</v>
      </c>
      <c r="D656" s="4">
        <f>D655-D655*$D$1*_xlfn.XLOOKUP(A656,'BBG Data'!A:A,'BBG Data'!F:F)</f>
        <v>17083524903.967047</v>
      </c>
      <c r="E656" s="4">
        <f t="shared" si="30"/>
        <v>32326975802.419159</v>
      </c>
      <c r="F656">
        <f t="shared" si="31"/>
        <v>0.66672737919252345</v>
      </c>
      <c r="G656">
        <f t="shared" si="32"/>
        <v>0.3332726208074766</v>
      </c>
      <c r="H656" s="13">
        <f>'USDC_Final Reserve'!I655/'USDC_Final Reserve'!F655</f>
        <v>1.6002596656040893E-3</v>
      </c>
      <c r="I656">
        <v>33976787621.327606</v>
      </c>
      <c r="J656" s="26">
        <v>33922415938.530399</v>
      </c>
      <c r="K656" s="27"/>
    </row>
    <row r="657" spans="1:11" x14ac:dyDescent="0.3">
      <c r="A657" s="1">
        <v>45488</v>
      </c>
      <c r="B657" s="2">
        <v>4469754950</v>
      </c>
      <c r="C657" s="4">
        <f>C656-C656*$C$1*_xlfn.XLOOKUP('Circle Assets'!A657,'BBG Data'!A:A,'BBG Data'!V:V)</f>
        <v>10789856492.37479</v>
      </c>
      <c r="D657" s="4">
        <f>D656-D656*$D$1*_xlfn.XLOOKUP(A657,'BBG Data'!A:A,'BBG Data'!F:F)</f>
        <v>17083524903.967047</v>
      </c>
      <c r="E657" s="4">
        <f t="shared" si="30"/>
        <v>32343136346.341835</v>
      </c>
      <c r="F657">
        <f t="shared" si="31"/>
        <v>0.66639424275886061</v>
      </c>
      <c r="G657">
        <f t="shared" si="32"/>
        <v>0.3336057572411395</v>
      </c>
      <c r="H657" s="13">
        <f>'USDC_Final Reserve'!I656/'USDC_Final Reserve'!F656</f>
        <v>2.0991192283653266E-3</v>
      </c>
      <c r="I657">
        <v>34010934698.217705</v>
      </c>
      <c r="J657" s="26">
        <v>33939541691.217999</v>
      </c>
      <c r="K657" s="27"/>
    </row>
    <row r="658" spans="1:11" x14ac:dyDescent="0.3">
      <c r="A658" s="1">
        <v>45489</v>
      </c>
      <c r="B658" s="2">
        <v>4469754950</v>
      </c>
      <c r="C658" s="4">
        <f>C657-C657*$C$1*_xlfn.XLOOKUP('Circle Assets'!A658,'BBG Data'!A:A,'BBG Data'!V:V)</f>
        <v>10781764100.005508</v>
      </c>
      <c r="D658" s="4">
        <f>D657-D657*$D$1*_xlfn.XLOOKUP(A658,'BBG Data'!A:A,'BBG Data'!F:F)</f>
        <v>17083050361.608603</v>
      </c>
      <c r="E658" s="4">
        <f t="shared" si="30"/>
        <v>32334569411.614113</v>
      </c>
      <c r="F658">
        <f t="shared" si="31"/>
        <v>0.66655612565130207</v>
      </c>
      <c r="G658">
        <f t="shared" si="32"/>
        <v>0.33344387434869793</v>
      </c>
      <c r="H658" s="13">
        <f>'USDC_Final Reserve'!I657/'USDC_Final Reserve'!F657</f>
        <v>1.335737033533711E-3</v>
      </c>
      <c r="I658">
        <v>33985607565.585396</v>
      </c>
      <c r="J658" s="26">
        <v>33940211730.9529</v>
      </c>
      <c r="K658" s="27"/>
    </row>
    <row r="659" spans="1:11" x14ac:dyDescent="0.3">
      <c r="A659" s="1">
        <v>45490</v>
      </c>
      <c r="B659" s="2">
        <v>4469754950</v>
      </c>
      <c r="C659" s="4">
        <f>C658-C658*$C$1*_xlfn.XLOOKUP('Circle Assets'!A659,'BBG Data'!A:A,'BBG Data'!V:V)</f>
        <v>10762896012.8305</v>
      </c>
      <c r="D659" s="4">
        <f>D658-D658*$D$1*_xlfn.XLOOKUP(A659,'BBG Data'!A:A,'BBG Data'!F:F)</f>
        <v>17083050361.608603</v>
      </c>
      <c r="E659" s="4">
        <f t="shared" si="30"/>
        <v>32315701324.439102</v>
      </c>
      <c r="F659">
        <f t="shared" si="31"/>
        <v>0.66694530609827918</v>
      </c>
      <c r="G659">
        <f t="shared" si="32"/>
        <v>0.33305469390172082</v>
      </c>
      <c r="H659" s="13">
        <f>'USDC_Final Reserve'!I658/'USDC_Final Reserve'!F658</f>
        <v>1.0173265227640055E-3</v>
      </c>
      <c r="I659">
        <v>33980630773.777817</v>
      </c>
      <c r="J659" s="26">
        <v>33946061376.831402</v>
      </c>
      <c r="K659" s="27"/>
    </row>
    <row r="660" spans="1:11" x14ac:dyDescent="0.3">
      <c r="A660" s="1">
        <v>45491</v>
      </c>
      <c r="B660" s="2">
        <v>4469754950</v>
      </c>
      <c r="C660" s="4">
        <f>C659-C659*$C$1*_xlfn.XLOOKUP('Circle Assets'!A660,'BBG Data'!A:A,'BBG Data'!V:V)</f>
        <v>10768277460.836914</v>
      </c>
      <c r="D660" s="4">
        <f>D659-D659*$D$1*_xlfn.XLOOKUP(A660,'BBG Data'!A:A,'BBG Data'!F:F)</f>
        <v>17083524890.785315</v>
      </c>
      <c r="E660" s="4">
        <f t="shared" si="30"/>
        <v>32321557301.622231</v>
      </c>
      <c r="F660">
        <f t="shared" si="31"/>
        <v>0.66683915133332849</v>
      </c>
      <c r="G660">
        <f t="shared" si="32"/>
        <v>0.33316084866667145</v>
      </c>
      <c r="H660" s="13">
        <f>'USDC_Final Reserve'!I659/'USDC_Final Reserve'!F659</f>
        <v>1.7811484156255131E-3</v>
      </c>
      <c r="I660">
        <v>33816449946.284504</v>
      </c>
      <c r="J660" s="26">
        <v>33756217830.0406</v>
      </c>
      <c r="K660" s="27"/>
    </row>
    <row r="661" spans="1:11" x14ac:dyDescent="0.3">
      <c r="A661" s="1">
        <v>45492</v>
      </c>
      <c r="B661" s="2">
        <v>4469754950</v>
      </c>
      <c r="C661" s="4">
        <f>C660-C660*$C$1*_xlfn.XLOOKUP('Circle Assets'!A661,'BBG Data'!A:A,'BBG Data'!V:V)</f>
        <v>10784429877.02817</v>
      </c>
      <c r="D661" s="4">
        <f>D660-D660*$D$1*_xlfn.XLOOKUP(A661,'BBG Data'!A:A,'BBG Data'!F:F)</f>
        <v>17083524890.785315</v>
      </c>
      <c r="E661" s="4">
        <f t="shared" si="30"/>
        <v>32337709717.813484</v>
      </c>
      <c r="F661">
        <f t="shared" si="31"/>
        <v>0.66650607074107415</v>
      </c>
      <c r="G661">
        <f t="shared" si="32"/>
        <v>0.33349392925892585</v>
      </c>
      <c r="H661" s="13">
        <f>'USDC_Final Reserve'!I660/'USDC_Final Reserve'!F660</f>
        <v>2.0989520056566707E-3</v>
      </c>
      <c r="I661">
        <v>33777230603.055511</v>
      </c>
      <c r="J661" s="26">
        <v>33706333817.1357</v>
      </c>
      <c r="K661" s="27"/>
    </row>
    <row r="662" spans="1:11" x14ac:dyDescent="0.3">
      <c r="A662" s="1">
        <v>45493</v>
      </c>
      <c r="B662" s="2">
        <v>4469754950</v>
      </c>
      <c r="C662" s="4">
        <f>C661-C661*$C$1*_xlfn.XLOOKUP('Circle Assets'!A662,'BBG Data'!A:A,'BBG Data'!V:V)</f>
        <v>10784429877.02817</v>
      </c>
      <c r="D662" s="4">
        <f>D661-D661*$D$1*_xlfn.XLOOKUP(A662,'BBG Data'!A:A,'BBG Data'!F:F)</f>
        <v>17083524890.785315</v>
      </c>
      <c r="E662" s="4">
        <f t="shared" si="30"/>
        <v>32337709717.813484</v>
      </c>
      <c r="F662">
        <f t="shared" si="31"/>
        <v>0.66650607074107415</v>
      </c>
      <c r="G662">
        <f t="shared" si="32"/>
        <v>0.33349392925892585</v>
      </c>
      <c r="H662" s="13">
        <f>'USDC_Final Reserve'!I661/'USDC_Final Reserve'!F661</f>
        <v>1.6002596656041086E-3</v>
      </c>
      <c r="I662">
        <v>33985046862.713264</v>
      </c>
      <c r="J662" s="26">
        <v>33930661962.985199</v>
      </c>
      <c r="K662" s="27"/>
    </row>
    <row r="663" spans="1:11" x14ac:dyDescent="0.3">
      <c r="A663" s="1">
        <v>45494</v>
      </c>
      <c r="B663" s="2">
        <v>4469754950</v>
      </c>
      <c r="C663" s="4">
        <f>C662-C662*$C$1*_xlfn.XLOOKUP('Circle Assets'!A663,'BBG Data'!A:A,'BBG Data'!V:V)</f>
        <v>10784429877.02817</v>
      </c>
      <c r="D663" s="4">
        <f>D662-D662*$D$1*_xlfn.XLOOKUP(A663,'BBG Data'!A:A,'BBG Data'!F:F)</f>
        <v>17083524890.785315</v>
      </c>
      <c r="E663" s="4">
        <f t="shared" si="30"/>
        <v>32337709717.813484</v>
      </c>
      <c r="F663">
        <f t="shared" si="31"/>
        <v>0.66650607074107415</v>
      </c>
      <c r="G663">
        <f t="shared" si="32"/>
        <v>0.33349392925892585</v>
      </c>
      <c r="H663" s="13">
        <f>'USDC_Final Reserve'!I662/'USDC_Final Reserve'!F662</f>
        <v>1.6002596656040184E-3</v>
      </c>
      <c r="I663">
        <v>34175179993.605526</v>
      </c>
      <c r="J663" s="26">
        <v>34120490831.497002</v>
      </c>
      <c r="K663" s="27"/>
    </row>
    <row r="664" spans="1:11" x14ac:dyDescent="0.3">
      <c r="A664" s="1">
        <v>45495</v>
      </c>
      <c r="B664" s="2">
        <v>4469754950</v>
      </c>
      <c r="C664" s="4">
        <f>C663-C663*$C$1*_xlfn.XLOOKUP('Circle Assets'!A664,'BBG Data'!A:A,'BBG Data'!V:V)</f>
        <v>10805998736.782227</v>
      </c>
      <c r="D664" s="4">
        <f>D663-D663*$D$1*_xlfn.XLOOKUP(A664,'BBG Data'!A:A,'BBG Data'!F:F)</f>
        <v>17083999433.143393</v>
      </c>
      <c r="E664" s="4">
        <f t="shared" si="30"/>
        <v>32359753119.925621</v>
      </c>
      <c r="F664">
        <f t="shared" si="31"/>
        <v>0.66606671266201967</v>
      </c>
      <c r="G664">
        <f t="shared" si="32"/>
        <v>0.33393328733798028</v>
      </c>
      <c r="H664" s="13">
        <f>'USDC_Final Reserve'!I663/'USDC_Final Reserve'!F663</f>
        <v>2.2803676646755903E-3</v>
      </c>
      <c r="I664">
        <v>34075484230.997231</v>
      </c>
      <c r="J664" s="26">
        <v>33997779598.598701</v>
      </c>
      <c r="K664" s="27"/>
    </row>
    <row r="665" spans="1:11" x14ac:dyDescent="0.3">
      <c r="A665" s="1">
        <v>45496</v>
      </c>
      <c r="B665" s="2">
        <v>4469754950</v>
      </c>
      <c r="C665" s="4">
        <f>C664-C664*$C$1*_xlfn.XLOOKUP('Circle Assets'!A665,'BBG Data'!A:A,'BBG Data'!V:V)</f>
        <v>10868133229.518724</v>
      </c>
      <c r="D665" s="4">
        <f>D664-D664*$D$1*_xlfn.XLOOKUP(A665,'BBG Data'!A:A,'BBG Data'!F:F)</f>
        <v>17083524877.603582</v>
      </c>
      <c r="E665" s="4">
        <f t="shared" si="30"/>
        <v>32421413057.122307</v>
      </c>
      <c r="F665">
        <f t="shared" si="31"/>
        <v>0.66478533152239583</v>
      </c>
      <c r="G665">
        <f t="shared" si="32"/>
        <v>0.33521466847760428</v>
      </c>
      <c r="H665" s="13">
        <f>'USDC_Final Reserve'!I664/'USDC_Final Reserve'!F664</f>
        <v>3.4990438172307022E-3</v>
      </c>
      <c r="I665">
        <v>34107602465.243572</v>
      </c>
      <c r="J665" s="26">
        <v>33988258469.716999</v>
      </c>
      <c r="K665" s="27"/>
    </row>
    <row r="666" spans="1:11" x14ac:dyDescent="0.3">
      <c r="A666" s="1">
        <v>45497</v>
      </c>
      <c r="B666" s="2">
        <v>4469754950</v>
      </c>
      <c r="C666" s="4">
        <f>C665-C665*$C$1*_xlfn.XLOOKUP('Circle Assets'!A666,'BBG Data'!A:A,'BBG Data'!V:V)</f>
        <v>10838245863.137548</v>
      </c>
      <c r="D666" s="4">
        <f>D665-D665*$D$1*_xlfn.XLOOKUP(A666,'BBG Data'!A:A,'BBG Data'!F:F)</f>
        <v>17083524877.603582</v>
      </c>
      <c r="E666" s="4">
        <f t="shared" si="30"/>
        <v>32391525690.741131</v>
      </c>
      <c r="F666">
        <f t="shared" si="31"/>
        <v>0.66539872290623292</v>
      </c>
      <c r="G666">
        <f t="shared" si="32"/>
        <v>0.33460127709376708</v>
      </c>
      <c r="H666" s="13">
        <f>'USDC_Final Reserve'!I665/'USDC_Final Reserve'!F665</f>
        <v>6.7904529863839567E-4</v>
      </c>
      <c r="I666">
        <v>34185198401.243584</v>
      </c>
      <c r="J666" s="26">
        <v>34161985102.986198</v>
      </c>
      <c r="K666" s="27"/>
    </row>
    <row r="667" spans="1:11" x14ac:dyDescent="0.3">
      <c r="A667" s="1">
        <v>45498</v>
      </c>
      <c r="B667" s="2">
        <v>4469754950</v>
      </c>
      <c r="C667" s="4">
        <f>C666-C666*$C$1*_xlfn.XLOOKUP('Circle Assets'!A667,'BBG Data'!A:A,'BBG Data'!V:V)</f>
        <v>10851793670.466471</v>
      </c>
      <c r="D667" s="4">
        <f>D666-D666*$D$1*_xlfn.XLOOKUP(A667,'BBG Data'!A:A,'BBG Data'!F:F)</f>
        <v>17083050335.245871</v>
      </c>
      <c r="E667" s="4">
        <f t="shared" si="30"/>
        <v>32404598955.712341</v>
      </c>
      <c r="F667">
        <f t="shared" si="31"/>
        <v>0.66511563110848204</v>
      </c>
      <c r="G667">
        <f t="shared" si="32"/>
        <v>0.33488436889151801</v>
      </c>
      <c r="H667" s="13">
        <f>'USDC_Final Reserve'!I666/'USDC_Final Reserve'!F666</f>
        <v>2.0030526262703827E-3</v>
      </c>
      <c r="I667">
        <v>34126296426.542667</v>
      </c>
      <c r="J667" s="26">
        <v>34057939658.8606</v>
      </c>
      <c r="K667" s="27"/>
    </row>
    <row r="668" spans="1:11" x14ac:dyDescent="0.3">
      <c r="A668" s="1">
        <v>45499</v>
      </c>
      <c r="B668" s="2">
        <v>4469754950</v>
      </c>
      <c r="C668" s="4">
        <f>C667-C667*$C$1*_xlfn.XLOOKUP('Circle Assets'!A668,'BBG Data'!A:A,'BBG Data'!V:V)</f>
        <v>10889774948.313105</v>
      </c>
      <c r="D668" s="4">
        <f>D667-D667*$D$1*_xlfn.XLOOKUP(A668,'BBG Data'!A:A,'BBG Data'!F:F)</f>
        <v>17083050335.245871</v>
      </c>
      <c r="E668" s="4">
        <f t="shared" si="30"/>
        <v>32442580233.558975</v>
      </c>
      <c r="F668">
        <f t="shared" si="31"/>
        <v>0.66433696488022875</v>
      </c>
      <c r="G668">
        <f t="shared" si="32"/>
        <v>0.3356630351197713</v>
      </c>
      <c r="H668" s="13">
        <f>'USDC_Final Reserve'!I667/'USDC_Final Reserve'!F667</f>
        <v>2.7691092967570066E-3</v>
      </c>
      <c r="I668">
        <v>33906861639.905716</v>
      </c>
      <c r="J668" s="26">
        <v>33812969834.114799</v>
      </c>
      <c r="K668" s="27"/>
    </row>
    <row r="669" spans="1:11" x14ac:dyDescent="0.3">
      <c r="A669" s="1">
        <v>45500</v>
      </c>
      <c r="B669" s="2">
        <v>4469754950</v>
      </c>
      <c r="C669" s="4">
        <f>C668-C668*$C$1*_xlfn.XLOOKUP('Circle Assets'!A669,'BBG Data'!A:A,'BBG Data'!V:V)</f>
        <v>10889774948.313105</v>
      </c>
      <c r="D669" s="4">
        <f>D668-D668*$D$1*_xlfn.XLOOKUP(A669,'BBG Data'!A:A,'BBG Data'!F:F)</f>
        <v>17083050335.245871</v>
      </c>
      <c r="E669" s="4">
        <f t="shared" si="30"/>
        <v>32442580233.558975</v>
      </c>
      <c r="F669">
        <f t="shared" si="31"/>
        <v>0.66433696488022875</v>
      </c>
      <c r="G669">
        <f t="shared" si="32"/>
        <v>0.3356630351197713</v>
      </c>
      <c r="H669" s="13">
        <f>'USDC_Final Reserve'!I668/'USDC_Final Reserve'!F668</f>
        <v>1.6002596656040937E-3</v>
      </c>
      <c r="I669">
        <v>34176606001.504051</v>
      </c>
      <c r="J669" s="26">
        <v>34121914557.412601</v>
      </c>
      <c r="K669" s="27"/>
    </row>
    <row r="670" spans="1:11" x14ac:dyDescent="0.3">
      <c r="A670" s="1">
        <v>45501</v>
      </c>
      <c r="B670" s="2">
        <v>4469754950</v>
      </c>
      <c r="C670" s="4">
        <f>C669-C669*$C$1*_xlfn.XLOOKUP('Circle Assets'!A670,'BBG Data'!A:A,'BBG Data'!V:V)</f>
        <v>10889774948.313105</v>
      </c>
      <c r="D670" s="4">
        <f>D669-D669*$D$1*_xlfn.XLOOKUP(A670,'BBG Data'!A:A,'BBG Data'!F:F)</f>
        <v>17083050335.245871</v>
      </c>
      <c r="E670" s="4">
        <f t="shared" si="30"/>
        <v>32442580233.558975</v>
      </c>
      <c r="F670">
        <f t="shared" si="31"/>
        <v>0.66433696488022875</v>
      </c>
      <c r="G670">
        <f t="shared" si="32"/>
        <v>0.3356630351197713</v>
      </c>
      <c r="H670" s="13">
        <f>'USDC_Final Reserve'!I669/'USDC_Final Reserve'!F669</f>
        <v>1.6002596656041004E-3</v>
      </c>
      <c r="I670">
        <v>34203582373.44379</v>
      </c>
      <c r="J670" s="26">
        <v>34148847760.152401</v>
      </c>
      <c r="K670" s="27"/>
    </row>
    <row r="671" spans="1:11" x14ac:dyDescent="0.3">
      <c r="A671" s="1">
        <v>45502</v>
      </c>
      <c r="B671" s="2">
        <v>4469754950</v>
      </c>
      <c r="C671" s="4">
        <f>C670-C670*$C$1*_xlfn.XLOOKUP('Circle Assets'!A671,'BBG Data'!A:A,'BBG Data'!V:V)</f>
        <v>10911554498.20973</v>
      </c>
      <c r="D671" s="4">
        <f>D670-D670*$D$1*_xlfn.XLOOKUP(A671,'BBG Data'!A:A,'BBG Data'!F:F)</f>
        <v>17083999393.597828</v>
      </c>
      <c r="E671" s="4">
        <f t="shared" si="30"/>
        <v>32465308841.807556</v>
      </c>
      <c r="F671">
        <f t="shared" si="31"/>
        <v>0.66390110282400105</v>
      </c>
      <c r="G671">
        <f t="shared" si="32"/>
        <v>0.33609889717599906</v>
      </c>
      <c r="H671" s="13">
        <f>'USDC_Final Reserve'!I670/'USDC_Final Reserve'!F670</f>
        <v>2.2992284228124725E-3</v>
      </c>
      <c r="I671">
        <v>34242383494.379723</v>
      </c>
      <c r="J671" s="26">
        <v>34163652432.9846</v>
      </c>
      <c r="K671" s="27"/>
    </row>
    <row r="672" spans="1:11" x14ac:dyDescent="0.3">
      <c r="A672" s="1">
        <v>45503</v>
      </c>
      <c r="B672" s="2">
        <v>4469754950</v>
      </c>
      <c r="C672" s="4">
        <f>C671-C671*$C$1*_xlfn.XLOOKUP('Circle Assets'!A672,'BBG Data'!A:A,'BBG Data'!V:V)</f>
        <v>10906098720.960627</v>
      </c>
      <c r="D672" s="4">
        <f>D671-D671*$D$1*_xlfn.XLOOKUP(A672,'BBG Data'!A:A,'BBG Data'!F:F)</f>
        <v>17083999393.597828</v>
      </c>
      <c r="E672" s="4">
        <f t="shared" si="30"/>
        <v>32459853064.558456</v>
      </c>
      <c r="F672">
        <f t="shared" si="31"/>
        <v>0.66401268979037564</v>
      </c>
      <c r="G672">
        <f t="shared" si="32"/>
        <v>0.3359873102096243</v>
      </c>
      <c r="H672" s="13">
        <f>'USDC_Final Reserve'!I671/'USDC_Final Reserve'!F671</f>
        <v>1.4324509396067804E-3</v>
      </c>
      <c r="I672">
        <v>33791881633.210072</v>
      </c>
      <c r="J672" s="26">
        <v>33743476420.613499</v>
      </c>
      <c r="K672" s="27"/>
    </row>
    <row r="673" spans="1:11" x14ac:dyDescent="0.3">
      <c r="A673" s="1">
        <v>45504</v>
      </c>
      <c r="B673" s="2">
        <v>4469754950</v>
      </c>
      <c r="C673" s="4">
        <f>C672-C672*$C$1*_xlfn.XLOOKUP('Circle Assets'!A673,'BBG Data'!A:A,'BBG Data'!V:V)</f>
        <v>10911551770.321106</v>
      </c>
      <c r="D673" s="4">
        <f>D672-D672*$D$1*_xlfn.XLOOKUP(A673,'BBG Data'!A:A,'BBG Data'!F:F)</f>
        <v>17081626615.904272</v>
      </c>
      <c r="E673" s="4">
        <f t="shared" si="30"/>
        <v>32462933336.22538</v>
      </c>
      <c r="F673">
        <f t="shared" si="31"/>
        <v>0.66387659250296682</v>
      </c>
      <c r="G673">
        <f t="shared" si="32"/>
        <v>0.33612340749703318</v>
      </c>
      <c r="H673" s="13">
        <f>'USDC_Final Reserve'!I672/'USDC_Final Reserve'!F672</f>
        <v>1.6949936318962236E-3</v>
      </c>
      <c r="I673">
        <v>33527426479.142117</v>
      </c>
      <c r="J673" s="26">
        <v>33470597704.766102</v>
      </c>
      <c r="K673" s="27"/>
    </row>
    <row r="674" spans="1:11" x14ac:dyDescent="0.3">
      <c r="A674" s="1">
        <v>45505</v>
      </c>
      <c r="B674" s="2">
        <v>4469754950</v>
      </c>
      <c r="C674" s="4">
        <f>C673-C673*$C$1*_xlfn.XLOOKUP('Circle Assets'!A674,'BBG Data'!A:A,'BBG Data'!V:V)</f>
        <v>10993388408.598515</v>
      </c>
      <c r="D674" s="4">
        <f>D673-D673*$D$1*_xlfn.XLOOKUP(A674,'BBG Data'!A:A,'BBG Data'!F:F)</f>
        <v>17083050084.788931</v>
      </c>
      <c r="E674" s="4">
        <f t="shared" si="30"/>
        <v>32546193443.387444</v>
      </c>
      <c r="F674">
        <f t="shared" si="31"/>
        <v>0.66222199140673743</v>
      </c>
      <c r="G674">
        <f t="shared" si="32"/>
        <v>0.33777800859326274</v>
      </c>
      <c r="H674" s="13">
        <f>'USDC_Final Reserve'!I673/'USDC_Final Reserve'!F673</f>
        <v>4.1543792284774034E-3</v>
      </c>
      <c r="I674">
        <v>33459726582.703518</v>
      </c>
      <c r="J674" s="26">
        <v>33320722189.597801</v>
      </c>
      <c r="K674" s="27"/>
    </row>
    <row r="675" spans="1:11" x14ac:dyDescent="0.3">
      <c r="A675" s="1">
        <v>45506</v>
      </c>
      <c r="B675" s="2">
        <v>4469754950</v>
      </c>
      <c r="C675" s="4">
        <f>C674-C674*$C$1*_xlfn.XLOOKUP('Circle Assets'!A675,'BBG Data'!A:A,'BBG Data'!V:V)</f>
        <v>11202262788.361885</v>
      </c>
      <c r="D675" s="4">
        <f>D674-D674*$D$1*_xlfn.XLOOKUP(A675,'BBG Data'!A:A,'BBG Data'!F:F)</f>
        <v>17083050084.788931</v>
      </c>
      <c r="E675" s="4">
        <f t="shared" si="30"/>
        <v>32755067823.150818</v>
      </c>
      <c r="F675">
        <f t="shared" si="31"/>
        <v>0.65799909654150424</v>
      </c>
      <c r="G675">
        <f t="shared" si="32"/>
        <v>0.34200090345849582</v>
      </c>
      <c r="H675" s="13">
        <f>'USDC_Final Reserve'!I674/'USDC_Final Reserve'!F674</f>
        <v>7.9669119236363412E-3</v>
      </c>
      <c r="I675">
        <v>33255908396.877239</v>
      </c>
      <c r="J675" s="26">
        <v>32990961503.7388</v>
      </c>
      <c r="K675" s="27"/>
    </row>
    <row r="676" spans="1:11" x14ac:dyDescent="0.3">
      <c r="A676" s="1">
        <v>45507</v>
      </c>
      <c r="B676" s="2">
        <v>4469754950</v>
      </c>
      <c r="C676" s="4">
        <f>C675-C675*$C$1*_xlfn.XLOOKUP('Circle Assets'!A676,'BBG Data'!A:A,'BBG Data'!V:V)</f>
        <v>11202262788.361885</v>
      </c>
      <c r="D676" s="4">
        <f>D675-D675*$D$1*_xlfn.XLOOKUP(A676,'BBG Data'!A:A,'BBG Data'!F:F)</f>
        <v>17083050084.788931</v>
      </c>
      <c r="E676" s="4">
        <f t="shared" si="30"/>
        <v>32755067823.150818</v>
      </c>
      <c r="F676">
        <f t="shared" si="31"/>
        <v>0.65799909654150424</v>
      </c>
      <c r="G676">
        <f t="shared" si="32"/>
        <v>0.34200090345849582</v>
      </c>
      <c r="H676" s="13">
        <f>'USDC_Final Reserve'!I675/'USDC_Final Reserve'!F675</f>
        <v>1.6002596656040926E-3</v>
      </c>
      <c r="I676">
        <v>33050297017.917908</v>
      </c>
      <c r="J676" s="26">
        <v>32997407960.663898</v>
      </c>
      <c r="K676" s="27"/>
    </row>
    <row r="677" spans="1:11" x14ac:dyDescent="0.3">
      <c r="A677" s="1">
        <v>45508</v>
      </c>
      <c r="B677" s="2">
        <v>4469754950</v>
      </c>
      <c r="C677" s="4">
        <f>C676-C676*$C$1*_xlfn.XLOOKUP('Circle Assets'!A677,'BBG Data'!A:A,'BBG Data'!V:V)</f>
        <v>11202262788.361885</v>
      </c>
      <c r="D677" s="4">
        <f>D676-D676*$D$1*_xlfn.XLOOKUP(A677,'BBG Data'!A:A,'BBG Data'!F:F)</f>
        <v>17083050084.788931</v>
      </c>
      <c r="E677" s="4">
        <f t="shared" si="30"/>
        <v>32755067823.150818</v>
      </c>
      <c r="F677">
        <f t="shared" si="31"/>
        <v>0.65799909654150424</v>
      </c>
      <c r="G677">
        <f t="shared" si="32"/>
        <v>0.34200090345849582</v>
      </c>
      <c r="H677" s="13">
        <f>'USDC_Final Reserve'!I676/'USDC_Final Reserve'!F676</f>
        <v>1.60025966560408E-3</v>
      </c>
      <c r="I677">
        <v>33162795460.004826</v>
      </c>
      <c r="J677" s="26">
        <v>33109726376.031502</v>
      </c>
      <c r="K677" s="27"/>
    </row>
    <row r="678" spans="1:11" x14ac:dyDescent="0.3">
      <c r="A678" s="1">
        <v>45509</v>
      </c>
      <c r="B678" s="2">
        <v>4469754950</v>
      </c>
      <c r="C678" s="4">
        <f>C677-C677*$C$1*_xlfn.XLOOKUP('Circle Assets'!A678,'BBG Data'!A:A,'BBG Data'!V:V)</f>
        <v>11109844120.357899</v>
      </c>
      <c r="D678" s="4">
        <f>D677-D677*$D$1*_xlfn.XLOOKUP(A678,'BBG Data'!A:A,'BBG Data'!F:F)</f>
        <v>17084473672.295996</v>
      </c>
      <c r="E678" s="4">
        <f t="shared" si="30"/>
        <v>32664072742.653893</v>
      </c>
      <c r="F678">
        <f t="shared" si="31"/>
        <v>0.65987572315652265</v>
      </c>
      <c r="G678">
        <f t="shared" si="32"/>
        <v>0.34012427684347746</v>
      </c>
      <c r="H678" s="13">
        <f>'USDC_Final Reserve'!I677/'USDC_Final Reserve'!F677</f>
        <v>-1.1810672514524804E-3</v>
      </c>
      <c r="I678">
        <v>33211038417.310684</v>
      </c>
      <c r="J678" s="26">
        <v>33250262887.1721</v>
      </c>
      <c r="K678" s="27"/>
    </row>
    <row r="679" spans="1:11" x14ac:dyDescent="0.3">
      <c r="A679" s="1">
        <v>45510</v>
      </c>
      <c r="B679" s="2">
        <v>4469754950</v>
      </c>
      <c r="C679" s="4">
        <f>C678-C678*$C$1*_xlfn.XLOOKUP('Circle Assets'!A679,'BBG Data'!A:A,'BBG Data'!V:V)</f>
        <v>11137618730.658794</v>
      </c>
      <c r="D679" s="4">
        <f>D678-D678*$D$1*_xlfn.XLOOKUP(A679,'BBG Data'!A:A,'BBG Data'!F:F)</f>
        <v>17083999103.582876</v>
      </c>
      <c r="E679" s="4">
        <f t="shared" si="30"/>
        <v>32691372784.241669</v>
      </c>
      <c r="F679">
        <f t="shared" si="31"/>
        <v>0.65931015487891975</v>
      </c>
      <c r="G679">
        <f t="shared" si="32"/>
        <v>0.3406898451210803</v>
      </c>
      <c r="H679" s="13">
        <f>'USDC_Final Reserve'!I678/'USDC_Final Reserve'!F678</f>
        <v>2.4340072910782407E-3</v>
      </c>
      <c r="I679">
        <v>33804855789.334187</v>
      </c>
      <c r="J679" s="26">
        <v>33722574523.869099</v>
      </c>
      <c r="K679" s="27"/>
    </row>
    <row r="680" spans="1:11" x14ac:dyDescent="0.3">
      <c r="A680" s="1">
        <v>45511</v>
      </c>
      <c r="B680" s="2">
        <v>4469754950</v>
      </c>
      <c r="C680" s="4">
        <f>C679-C679*$C$1*_xlfn.XLOOKUP('Circle Assets'!A680,'BBG Data'!A:A,'BBG Data'!V:V)</f>
        <v>11084715041.688166</v>
      </c>
      <c r="D680" s="4">
        <f>D679-D679*$D$1*_xlfn.XLOOKUP(A680,'BBG Data'!A:A,'BBG Data'!F:F)</f>
        <v>17083999103.582876</v>
      </c>
      <c r="E680" s="4">
        <f t="shared" si="30"/>
        <v>32638469095.271042</v>
      </c>
      <c r="F680">
        <f t="shared" si="31"/>
        <v>0.66037883059612568</v>
      </c>
      <c r="G680">
        <f t="shared" si="32"/>
        <v>0.33962116940387438</v>
      </c>
      <c r="H680" s="13">
        <f>'USDC_Final Reserve'!I679/'USDC_Final Reserve'!F679</f>
        <v>-1.8046302633129331E-5</v>
      </c>
      <c r="I680">
        <v>34104528251.631111</v>
      </c>
      <c r="J680" s="26">
        <v>34105143712.2691</v>
      </c>
      <c r="K680" s="27"/>
    </row>
    <row r="681" spans="1:11" x14ac:dyDescent="0.3">
      <c r="A681" s="1">
        <v>45512</v>
      </c>
      <c r="B681" s="2">
        <v>4469754950</v>
      </c>
      <c r="C681" s="4">
        <f>C680-C680*$C$1*_xlfn.XLOOKUP('Circle Assets'!A681,'BBG Data'!A:A,'BBG Data'!V:V)</f>
        <v>11087486220.448586</v>
      </c>
      <c r="D681" s="4">
        <f>D680-D680*$D$1*_xlfn.XLOOKUP(A681,'BBG Data'!A:A,'BBG Data'!F:F)</f>
        <v>17083524548.052221</v>
      </c>
      <c r="E681" s="4">
        <f t="shared" si="30"/>
        <v>32640765718.500809</v>
      </c>
      <c r="F681">
        <f t="shared" si="31"/>
        <v>0.66031782722045063</v>
      </c>
      <c r="G681">
        <f t="shared" si="32"/>
        <v>0.33968217277954943</v>
      </c>
      <c r="H681" s="13">
        <f>'USDC_Final Reserve'!I680/'USDC_Final Reserve'!F680</f>
        <v>1.6705076510838556E-3</v>
      </c>
      <c r="I681">
        <v>34609919463.185448</v>
      </c>
      <c r="J681" s="26">
        <v>34552103327.9188</v>
      </c>
      <c r="K681" s="27"/>
    </row>
    <row r="682" spans="1:11" x14ac:dyDescent="0.3">
      <c r="A682" s="1">
        <v>45513</v>
      </c>
      <c r="B682" s="2">
        <v>4469754950</v>
      </c>
      <c r="C682" s="4">
        <f>C681-C681*$C$1*_xlfn.XLOOKUP('Circle Assets'!A682,'BBG Data'!A:A,'BBG Data'!V:V)</f>
        <v>11106889321.334372</v>
      </c>
      <c r="D682" s="4">
        <f>D681-D681*$D$1*_xlfn.XLOOKUP(A682,'BBG Data'!A:A,'BBG Data'!F:F)</f>
        <v>17083524548.052221</v>
      </c>
      <c r="E682" s="4">
        <f t="shared" si="30"/>
        <v>32660168819.386593</v>
      </c>
      <c r="F682">
        <f t="shared" si="31"/>
        <v>0.65992553857402336</v>
      </c>
      <c r="G682">
        <f t="shared" si="32"/>
        <v>0.34007446142597664</v>
      </c>
      <c r="H682" s="13">
        <f>'USDC_Final Reserve'!I681/'USDC_Final Reserve'!F681</f>
        <v>2.1933996151608194E-3</v>
      </c>
      <c r="I682">
        <v>34586820858.868179</v>
      </c>
      <c r="J682" s="26">
        <v>34510958139.306702</v>
      </c>
      <c r="K682" s="27"/>
    </row>
    <row r="683" spans="1:11" x14ac:dyDescent="0.3">
      <c r="A683" s="1">
        <v>45514</v>
      </c>
      <c r="B683" s="2">
        <v>4469754950</v>
      </c>
      <c r="C683" s="4">
        <f>C682-C682*$C$1*_xlfn.XLOOKUP('Circle Assets'!A683,'BBG Data'!A:A,'BBG Data'!V:V)</f>
        <v>11106889321.334372</v>
      </c>
      <c r="D683" s="4">
        <f>D682-D682*$D$1*_xlfn.XLOOKUP(A683,'BBG Data'!A:A,'BBG Data'!F:F)</f>
        <v>17083524548.052221</v>
      </c>
      <c r="E683" s="4">
        <f t="shared" si="30"/>
        <v>32660168819.386593</v>
      </c>
      <c r="F683">
        <f t="shared" si="31"/>
        <v>0.65992553857402336</v>
      </c>
      <c r="G683">
        <f t="shared" si="32"/>
        <v>0.34007446142597664</v>
      </c>
      <c r="H683" s="13">
        <f>'USDC_Final Reserve'!I682/'USDC_Final Reserve'!F682</f>
        <v>1.6002596656040709E-3</v>
      </c>
      <c r="I683">
        <v>34550003078.960159</v>
      </c>
      <c r="J683" s="26">
        <v>34494714102.586403</v>
      </c>
      <c r="K683" s="27"/>
    </row>
    <row r="684" spans="1:11" x14ac:dyDescent="0.3">
      <c r="A684" s="1">
        <v>45515</v>
      </c>
      <c r="B684" s="2">
        <v>4469754950</v>
      </c>
      <c r="C684" s="4">
        <f>C683-C683*$C$1*_xlfn.XLOOKUP('Circle Assets'!A684,'BBG Data'!A:A,'BBG Data'!V:V)</f>
        <v>11106889321.334372</v>
      </c>
      <c r="D684" s="4">
        <f>D683-D683*$D$1*_xlfn.XLOOKUP(A684,'BBG Data'!A:A,'BBG Data'!F:F)</f>
        <v>17083524548.052221</v>
      </c>
      <c r="E684" s="4">
        <f t="shared" si="30"/>
        <v>32660168819.386593</v>
      </c>
      <c r="F684">
        <f t="shared" si="31"/>
        <v>0.65992553857402336</v>
      </c>
      <c r="G684">
        <f t="shared" si="32"/>
        <v>0.34007446142597664</v>
      </c>
      <c r="H684" s="13">
        <f>'USDC_Final Reserve'!I683/'USDC_Final Reserve'!F683</f>
        <v>1.6002596656039603E-3</v>
      </c>
      <c r="I684">
        <v>34514577509.940117</v>
      </c>
      <c r="J684" s="26">
        <v>34459345223.675598</v>
      </c>
      <c r="K684" s="27"/>
    </row>
    <row r="685" spans="1:11" x14ac:dyDescent="0.3">
      <c r="A685" s="1">
        <v>45516</v>
      </c>
      <c r="B685" s="2">
        <v>4469754950</v>
      </c>
      <c r="C685" s="4">
        <f>C684-C684*$C$1*_xlfn.XLOOKUP('Circle Assets'!A685,'BBG Data'!A:A,'BBG Data'!V:V)</f>
        <v>11112442765.995039</v>
      </c>
      <c r="D685" s="4">
        <f>D684-D684*$D$1*_xlfn.XLOOKUP(A685,'BBG Data'!A:A,'BBG Data'!F:F)</f>
        <v>17083524548.052221</v>
      </c>
      <c r="E685" s="4">
        <f t="shared" si="30"/>
        <v>32665722264.04726</v>
      </c>
      <c r="F685">
        <f t="shared" si="31"/>
        <v>0.65981334573992634</v>
      </c>
      <c r="G685">
        <f t="shared" si="32"/>
        <v>0.34018665426007377</v>
      </c>
      <c r="H685" s="13">
        <f>'USDC_Final Reserve'!I684/'USDC_Final Reserve'!F684</f>
        <v>1.7699959311106605E-3</v>
      </c>
      <c r="I685">
        <v>34485728835.108826</v>
      </c>
      <c r="J685" s="26">
        <v>34424689235.389297</v>
      </c>
      <c r="K685" s="27"/>
    </row>
    <row r="686" spans="1:11" x14ac:dyDescent="0.3">
      <c r="A686" s="1">
        <v>45517</v>
      </c>
      <c r="B686" s="2">
        <v>4469754950</v>
      </c>
      <c r="C686" s="4">
        <f>C685-C685*$C$1*_xlfn.XLOOKUP('Circle Assets'!A686,'BBG Data'!A:A,'BBG Data'!V:V)</f>
        <v>11201342308.122999</v>
      </c>
      <c r="D686" s="4">
        <f>D685-D685*$D$1*_xlfn.XLOOKUP(A686,'BBG Data'!A:A,'BBG Data'!F:F)</f>
        <v>17083524548.052221</v>
      </c>
      <c r="E686" s="4">
        <f t="shared" si="30"/>
        <v>32754621806.17522</v>
      </c>
      <c r="F686">
        <f t="shared" si="31"/>
        <v>0.65802254184442421</v>
      </c>
      <c r="G686">
        <f t="shared" si="32"/>
        <v>0.34197745815557584</v>
      </c>
      <c r="H686" s="13">
        <f>'USDC_Final Reserve'!I685/'USDC_Final Reserve'!F685</f>
        <v>4.3100232007052429E-3</v>
      </c>
      <c r="I686">
        <v>34633445516.047729</v>
      </c>
      <c r="J686" s="26">
        <v>34484174562.353203</v>
      </c>
      <c r="K686" s="27"/>
    </row>
    <row r="687" spans="1:11" x14ac:dyDescent="0.3">
      <c r="A687" s="1">
        <v>45518</v>
      </c>
      <c r="B687" s="2">
        <v>4469754950</v>
      </c>
      <c r="C687" s="4">
        <f>C686-C686*$C$1*_xlfn.XLOOKUP('Circle Assets'!A687,'BBG Data'!A:A,'BBG Data'!V:V)</f>
        <v>11125733247.543169</v>
      </c>
      <c r="D687" s="4">
        <f>D686-D686*$D$1*_xlfn.XLOOKUP(A687,'BBG Data'!A:A,'BBG Data'!F:F)</f>
        <v>17083999090.400778</v>
      </c>
      <c r="E687" s="4">
        <f t="shared" si="30"/>
        <v>32679487287.943947</v>
      </c>
      <c r="F687">
        <f t="shared" si="31"/>
        <v>0.65954994490847929</v>
      </c>
      <c r="G687">
        <f t="shared" si="32"/>
        <v>0.34045005509152076</v>
      </c>
      <c r="H687" s="13">
        <f>'USDC_Final Reserve'!I686/'USDC_Final Reserve'!F686</f>
        <v>-6.951950589848615E-4</v>
      </c>
      <c r="I687">
        <v>34479488179.130638</v>
      </c>
      <c r="J687" s="26">
        <v>34503458148.949097</v>
      </c>
      <c r="K687" s="27"/>
    </row>
    <row r="688" spans="1:11" x14ac:dyDescent="0.3">
      <c r="A688" s="1">
        <v>45519</v>
      </c>
      <c r="B688" s="2">
        <v>4469754950</v>
      </c>
      <c r="C688" s="4">
        <f>C687-C687*$C$1*_xlfn.XLOOKUP('Circle Assets'!A688,'BBG Data'!A:A,'BBG Data'!V:V)</f>
        <v>11084011747.864883</v>
      </c>
      <c r="D688" s="4">
        <f>D687-D687*$D$1*_xlfn.XLOOKUP(A688,'BBG Data'!A:A,'BBG Data'!F:F)</f>
        <v>17083049979.3402</v>
      </c>
      <c r="E688" s="4">
        <f t="shared" si="30"/>
        <v>32636816677.205086</v>
      </c>
      <c r="F688">
        <f t="shared" si="31"/>
        <v>0.6603831845032111</v>
      </c>
      <c r="G688">
        <f t="shared" si="32"/>
        <v>0.3396168154967889</v>
      </c>
      <c r="H688" s="13">
        <f>'USDC_Final Reserve'!I687/'USDC_Final Reserve'!F687</f>
        <v>2.9491401553806553E-4</v>
      </c>
      <c r="I688">
        <v>34485698048.941544</v>
      </c>
      <c r="J688" s="26">
        <v>34475527733.251297</v>
      </c>
      <c r="K688" s="27"/>
    </row>
    <row r="689" spans="1:11" x14ac:dyDescent="0.3">
      <c r="A689" s="1">
        <v>45520</v>
      </c>
      <c r="B689" s="2">
        <v>4469754950</v>
      </c>
      <c r="C689" s="4">
        <f>C688-C688*$C$1*_xlfn.XLOOKUP('Circle Assets'!A689,'BBG Data'!A:A,'BBG Data'!V:V)</f>
        <v>11111721777.234545</v>
      </c>
      <c r="D689" s="4">
        <f>D688-D688*$D$1*_xlfn.XLOOKUP(A689,'BBG Data'!A:A,'BBG Data'!F:F)</f>
        <v>17084473566.838478</v>
      </c>
      <c r="E689" s="4">
        <f t="shared" si="30"/>
        <v>32665950294.073021</v>
      </c>
      <c r="F689">
        <f t="shared" si="31"/>
        <v>0.6598377920372126</v>
      </c>
      <c r="G689">
        <f t="shared" si="32"/>
        <v>0.34016220796278746</v>
      </c>
      <c r="H689" s="13">
        <f>'USDC_Final Reserve'!I688/'USDC_Final Reserve'!F688</f>
        <v>2.4906974227824302E-3</v>
      </c>
      <c r="I689">
        <v>34652089344.598717</v>
      </c>
      <c r="J689" s="26">
        <v>34565781474.974098</v>
      </c>
      <c r="K689" s="27"/>
    </row>
    <row r="690" spans="1:11" x14ac:dyDescent="0.3">
      <c r="A690" s="1">
        <v>45521</v>
      </c>
      <c r="B690" s="2">
        <v>4469754950</v>
      </c>
      <c r="C690" s="4">
        <f>C689-C689*$C$1*_xlfn.XLOOKUP('Circle Assets'!A690,'BBG Data'!A:A,'BBG Data'!V:V)</f>
        <v>11111721777.234545</v>
      </c>
      <c r="D690" s="4">
        <f>D689-D689*$D$1*_xlfn.XLOOKUP(A690,'BBG Data'!A:A,'BBG Data'!F:F)</f>
        <v>17084473566.838478</v>
      </c>
      <c r="E690" s="4">
        <f t="shared" si="30"/>
        <v>32665950294.073021</v>
      </c>
      <c r="F690">
        <f t="shared" si="31"/>
        <v>0.6598377920372126</v>
      </c>
      <c r="G690">
        <f t="shared" si="32"/>
        <v>0.34016220796278746</v>
      </c>
      <c r="H690" s="13">
        <f>'USDC_Final Reserve'!I689/'USDC_Final Reserve'!F689</f>
        <v>1.6002596656041201E-3</v>
      </c>
      <c r="I690">
        <v>34880464297.019463</v>
      </c>
      <c r="J690" s="26">
        <v>34824646496.887398</v>
      </c>
      <c r="K690" s="27"/>
    </row>
    <row r="691" spans="1:11" x14ac:dyDescent="0.3">
      <c r="A691" s="1">
        <v>45522</v>
      </c>
      <c r="B691" s="2">
        <v>4469754950</v>
      </c>
      <c r="C691" s="4">
        <f>C690-C690*$C$1*_xlfn.XLOOKUP('Circle Assets'!A691,'BBG Data'!A:A,'BBG Data'!V:V)</f>
        <v>11111721777.234545</v>
      </c>
      <c r="D691" s="4">
        <f>D690-D690*$D$1*_xlfn.XLOOKUP(A691,'BBG Data'!A:A,'BBG Data'!F:F)</f>
        <v>17084473566.838478</v>
      </c>
      <c r="E691" s="4">
        <f t="shared" si="30"/>
        <v>32665950294.073021</v>
      </c>
      <c r="F691">
        <f t="shared" si="31"/>
        <v>0.6598377920372126</v>
      </c>
      <c r="G691">
        <f t="shared" si="32"/>
        <v>0.34016220796278746</v>
      </c>
      <c r="H691" s="13">
        <f>'USDC_Final Reserve'!I690/'USDC_Final Reserve'!F690</f>
        <v>1.6002596656041154E-3</v>
      </c>
      <c r="I691">
        <v>34887386540.181793</v>
      </c>
      <c r="J691" s="26">
        <v>34831557662.6632</v>
      </c>
      <c r="K691" s="27"/>
    </row>
    <row r="692" spans="1:11" x14ac:dyDescent="0.3">
      <c r="A692" s="1">
        <v>45523</v>
      </c>
      <c r="B692" s="2">
        <v>4469754950</v>
      </c>
      <c r="C692" s="4">
        <f>C691-C691*$C$1*_xlfn.XLOOKUP('Circle Assets'!A692,'BBG Data'!A:A,'BBG Data'!V:V)</f>
        <v>11156168664.343483</v>
      </c>
      <c r="D692" s="4">
        <f>D691-D691*$D$1*_xlfn.XLOOKUP(A692,'BBG Data'!A:A,'BBG Data'!F:F)</f>
        <v>17084473566.838478</v>
      </c>
      <c r="E692" s="4">
        <f t="shared" si="30"/>
        <v>32710397181.181961</v>
      </c>
      <c r="F692">
        <f t="shared" si="31"/>
        <v>0.65894120445710946</v>
      </c>
      <c r="G692">
        <f t="shared" si="32"/>
        <v>0.34105879554289059</v>
      </c>
      <c r="H692" s="13">
        <f>'USDC_Final Reserve'!I691/'USDC_Final Reserve'!F691</f>
        <v>2.9568852150414593E-3</v>
      </c>
      <c r="I692">
        <v>34880366008.195671</v>
      </c>
      <c r="J692" s="26">
        <v>34777228769.650803</v>
      </c>
      <c r="K692" s="27"/>
    </row>
    <row r="693" spans="1:11" x14ac:dyDescent="0.3">
      <c r="A693" s="1">
        <v>45524</v>
      </c>
      <c r="B693" s="2">
        <v>4469754950</v>
      </c>
      <c r="C693" s="4">
        <f>C692-C692*$C$1*_xlfn.XLOOKUP('Circle Assets'!A693,'BBG Data'!A:A,'BBG Data'!V:V)</f>
        <v>11220316634.163458</v>
      </c>
      <c r="D693" s="4">
        <f>D692-D692*$D$1*_xlfn.XLOOKUP(A693,'BBG Data'!A:A,'BBG Data'!F:F)</f>
        <v>17084473566.838478</v>
      </c>
      <c r="E693" s="4">
        <f t="shared" si="30"/>
        <v>32774545151.001938</v>
      </c>
      <c r="F693">
        <f t="shared" si="31"/>
        <v>0.65765149195913564</v>
      </c>
      <c r="G693">
        <f t="shared" si="32"/>
        <v>0.34234850804086431</v>
      </c>
      <c r="H693" s="13">
        <f>'USDC_Final Reserve'!I692/'USDC_Final Reserve'!F692</f>
        <v>3.5543772930545967E-3</v>
      </c>
      <c r="I693">
        <v>35061345468.983696</v>
      </c>
      <c r="J693" s="26">
        <v>34936724218.784798</v>
      </c>
      <c r="K693" s="27"/>
    </row>
    <row r="694" spans="1:11" x14ac:dyDescent="0.3">
      <c r="A694" s="1">
        <v>45525</v>
      </c>
      <c r="B694" s="2">
        <v>4469754950</v>
      </c>
      <c r="C694" s="4">
        <f>C693-C693*$C$1*_xlfn.XLOOKUP('Circle Assets'!A694,'BBG Data'!A:A,'BBG Data'!V:V)</f>
        <v>11290443613.12698</v>
      </c>
      <c r="D694" s="4">
        <f>D693-D693*$D$1*_xlfn.XLOOKUP(A694,'BBG Data'!A:A,'BBG Data'!F:F)</f>
        <v>17084948135.548668</v>
      </c>
      <c r="E694" s="4">
        <f t="shared" si="30"/>
        <v>32845146698.675648</v>
      </c>
      <c r="F694">
        <f t="shared" si="31"/>
        <v>0.65625230063039353</v>
      </c>
      <c r="G694">
        <f t="shared" si="32"/>
        <v>0.34374769936960647</v>
      </c>
      <c r="H694" s="13">
        <f>'USDC_Final Reserve'!I693/'USDC_Final Reserve'!F693</f>
        <v>3.7463474121838267E-3</v>
      </c>
      <c r="I694">
        <v>34902421984.055817</v>
      </c>
      <c r="J694" s="26">
        <v>34771665385.776901</v>
      </c>
      <c r="K694" s="27"/>
    </row>
    <row r="695" spans="1:11" x14ac:dyDescent="0.3">
      <c r="A695" s="1">
        <v>45526</v>
      </c>
      <c r="B695" s="2">
        <v>4469754950</v>
      </c>
      <c r="C695" s="4">
        <f>C694-C694*$C$1*_xlfn.XLOOKUP('Circle Assets'!A695,'BBG Data'!A:A,'BBG Data'!V:V)</f>
        <v>11245281838.674473</v>
      </c>
      <c r="D695" s="4">
        <f>D694-D694*$D$1*_xlfn.XLOOKUP(A695,'BBG Data'!A:A,'BBG Data'!F:F)</f>
        <v>17084948135.548668</v>
      </c>
      <c r="E695" s="4">
        <f t="shared" si="30"/>
        <v>32799984924.223141</v>
      </c>
      <c r="F695">
        <f t="shared" si="31"/>
        <v>0.65715588392329682</v>
      </c>
      <c r="G695">
        <f t="shared" si="32"/>
        <v>0.34284411607670318</v>
      </c>
      <c r="H695" s="13">
        <f>'USDC_Final Reserve'!I694/'USDC_Final Reserve'!F694</f>
        <v>2.2557903722595068E-4</v>
      </c>
      <c r="I695">
        <v>34844275429.173752</v>
      </c>
      <c r="J695" s="26">
        <v>34836415291.069603</v>
      </c>
      <c r="K695" s="27"/>
    </row>
    <row r="696" spans="1:11" x14ac:dyDescent="0.3">
      <c r="A696" s="1">
        <v>45527</v>
      </c>
      <c r="B696" s="2">
        <v>4469754950</v>
      </c>
      <c r="C696" s="4">
        <f>C695-C695*$C$1*_xlfn.XLOOKUP('Circle Assets'!A696,'BBG Data'!A:A,'BBG Data'!V:V)</f>
        <v>11332432772.9242</v>
      </c>
      <c r="D696" s="4">
        <f>D695-D695*$D$1*_xlfn.XLOOKUP(A696,'BBG Data'!A:A,'BBG Data'!F:F)</f>
        <v>17083998971.763359</v>
      </c>
      <c r="E696" s="4">
        <f t="shared" si="30"/>
        <v>32886186694.687561</v>
      </c>
      <c r="F696">
        <f t="shared" si="31"/>
        <v>0.65540447488991349</v>
      </c>
      <c r="G696">
        <f t="shared" si="32"/>
        <v>0.34459552511008651</v>
      </c>
      <c r="H696" s="13">
        <f>'USDC_Final Reserve'!I695/'USDC_Final Reserve'!F695</f>
        <v>4.2172801808450554E-3</v>
      </c>
      <c r="I696">
        <v>34853736621.926445</v>
      </c>
      <c r="J696" s="26">
        <v>34706748649.242401</v>
      </c>
      <c r="K696" s="27"/>
    </row>
    <row r="697" spans="1:11" x14ac:dyDescent="0.3">
      <c r="A697" s="1">
        <v>45528</v>
      </c>
      <c r="B697" s="2">
        <v>4469754950</v>
      </c>
      <c r="C697" s="4">
        <f>C696-C696*$C$1*_xlfn.XLOOKUP('Circle Assets'!A697,'BBG Data'!A:A,'BBG Data'!V:V)</f>
        <v>11332432772.9242</v>
      </c>
      <c r="D697" s="4">
        <f>D696-D696*$D$1*_xlfn.XLOOKUP(A697,'BBG Data'!A:A,'BBG Data'!F:F)</f>
        <v>17083998971.763359</v>
      </c>
      <c r="E697" s="4">
        <f t="shared" si="30"/>
        <v>32886186694.687561</v>
      </c>
      <c r="F697">
        <f t="shared" si="31"/>
        <v>0.65540447488991349</v>
      </c>
      <c r="G697">
        <f t="shared" si="32"/>
        <v>0.34459552511008651</v>
      </c>
      <c r="H697" s="13">
        <f>'USDC_Final Reserve'!I696/'USDC_Final Reserve'!F696</f>
        <v>1.6002596656041154E-3</v>
      </c>
      <c r="I697">
        <v>34869374654.755943</v>
      </c>
      <c r="J697" s="26">
        <v>34813574600.931099</v>
      </c>
      <c r="K697" s="27"/>
    </row>
    <row r="698" spans="1:11" x14ac:dyDescent="0.3">
      <c r="A698" s="1">
        <v>45529</v>
      </c>
      <c r="B698" s="2">
        <v>4469754950</v>
      </c>
      <c r="C698" s="4">
        <f>C697-C697*$C$1*_xlfn.XLOOKUP('Circle Assets'!A698,'BBG Data'!A:A,'BBG Data'!V:V)</f>
        <v>11332432772.9242</v>
      </c>
      <c r="D698" s="4">
        <f>D697-D697*$D$1*_xlfn.XLOOKUP(A698,'BBG Data'!A:A,'BBG Data'!F:F)</f>
        <v>17083998971.763359</v>
      </c>
      <c r="E698" s="4">
        <f t="shared" si="30"/>
        <v>32886186694.687561</v>
      </c>
      <c r="F698">
        <f t="shared" si="31"/>
        <v>0.65540447488991349</v>
      </c>
      <c r="G698">
        <f t="shared" si="32"/>
        <v>0.34459552511008651</v>
      </c>
      <c r="H698" s="13">
        <f>'USDC_Final Reserve'!I697/'USDC_Final Reserve'!F697</f>
        <v>1.6002596656040009E-3</v>
      </c>
      <c r="I698">
        <v>34926795004.011742</v>
      </c>
      <c r="J698" s="26">
        <v>34870903062.718002</v>
      </c>
      <c r="K698" s="27"/>
    </row>
    <row r="699" spans="1:11" x14ac:dyDescent="0.3">
      <c r="A699" s="1">
        <v>45530</v>
      </c>
      <c r="B699" s="2">
        <v>4469754950</v>
      </c>
      <c r="C699" s="4">
        <f>C698-C698*$C$1*_xlfn.XLOOKUP('Circle Assets'!A699,'BBG Data'!A:A,'BBG Data'!V:V)</f>
        <v>11338098989.310663</v>
      </c>
      <c r="D699" s="4">
        <f>D698-D698*$D$1*_xlfn.XLOOKUP(A699,'BBG Data'!A:A,'BBG Data'!F:F)</f>
        <v>17083524416.236366</v>
      </c>
      <c r="E699" s="4">
        <f t="shared" si="30"/>
        <v>32891378355.547028</v>
      </c>
      <c r="F699">
        <f t="shared" si="31"/>
        <v>0.65528659617882734</v>
      </c>
      <c r="G699">
        <f t="shared" si="32"/>
        <v>0.34471340382117277</v>
      </c>
      <c r="H699" s="13">
        <f>'USDC_Final Reserve'!I698/'USDC_Final Reserve'!F698</f>
        <v>1.7578496819897363E-3</v>
      </c>
      <c r="I699">
        <v>34852989185.161728</v>
      </c>
      <c r="J699" s="26">
        <v>34791722869.2062</v>
      </c>
      <c r="K699" s="27"/>
    </row>
    <row r="700" spans="1:11" x14ac:dyDescent="0.3">
      <c r="A700" s="1">
        <v>45531</v>
      </c>
      <c r="B700" s="2">
        <v>4469754950</v>
      </c>
      <c r="C700" s="4">
        <f>C699-C699*$C$1*_xlfn.XLOOKUP('Circle Assets'!A700,'BBG Data'!A:A,'BBG Data'!V:V)</f>
        <v>11406127583.246527</v>
      </c>
      <c r="D700" s="4">
        <f>D699-D699*$D$1*_xlfn.XLOOKUP(A700,'BBG Data'!A:A,'BBG Data'!F:F)</f>
        <v>17083049873.89147</v>
      </c>
      <c r="E700" s="4">
        <f t="shared" si="30"/>
        <v>32958932407.137997</v>
      </c>
      <c r="F700">
        <f t="shared" si="31"/>
        <v>0.65392909447587955</v>
      </c>
      <c r="G700">
        <f t="shared" si="32"/>
        <v>0.34607090552412051</v>
      </c>
      <c r="H700" s="13">
        <f>'USDC_Final Reserve'!I699/'USDC_Final Reserve'!F699</f>
        <v>3.6466229013365587E-3</v>
      </c>
      <c r="I700">
        <v>34679266532.835289</v>
      </c>
      <c r="J700" s="26">
        <v>34552804325.295097</v>
      </c>
      <c r="K700" s="27"/>
    </row>
    <row r="701" spans="1:11" x14ac:dyDescent="0.3">
      <c r="A701" s="1">
        <v>45532</v>
      </c>
      <c r="B701" s="2">
        <v>4469754950</v>
      </c>
      <c r="C701" s="4">
        <f>C700-C700*$C$1*_xlfn.XLOOKUP('Circle Assets'!A701,'BBG Data'!A:A,'BBG Data'!V:V)</f>
        <v>11400424519.454901</v>
      </c>
      <c r="D701" s="4">
        <f>D700-D700*$D$1*_xlfn.XLOOKUP(A701,'BBG Data'!A:A,'BBG Data'!F:F)</f>
        <v>17083049873.89147</v>
      </c>
      <c r="E701" s="4">
        <f t="shared" si="30"/>
        <v>32953229343.346371</v>
      </c>
      <c r="F701">
        <f t="shared" si="31"/>
        <v>0.65404226697567125</v>
      </c>
      <c r="G701">
        <f t="shared" si="32"/>
        <v>0.34595773302432875</v>
      </c>
      <c r="H701" s="13">
        <f>'USDC_Final Reserve'!I700/'USDC_Final Reserve'!F700</f>
        <v>1.4274712159699191E-3</v>
      </c>
      <c r="I701">
        <v>34364806834.213104</v>
      </c>
      <c r="J701" s="26">
        <v>34315752061.614899</v>
      </c>
      <c r="K701" s="27"/>
    </row>
    <row r="702" spans="1:11" x14ac:dyDescent="0.3">
      <c r="A702" s="1">
        <v>45533</v>
      </c>
      <c r="B702" s="2">
        <v>4469754950</v>
      </c>
      <c r="C702" s="4">
        <f>C701-C701*$C$1*_xlfn.XLOOKUP('Circle Assets'!A702,'BBG Data'!A:A,'BBG Data'!V:V)</f>
        <v>11357672927.506947</v>
      </c>
      <c r="D702" s="4">
        <f>D701-D701*$D$1*_xlfn.XLOOKUP(A702,'BBG Data'!A:A,'BBG Data'!F:F)</f>
        <v>17083998932.217796</v>
      </c>
      <c r="E702" s="4">
        <f t="shared" si="30"/>
        <v>32911426809.724743</v>
      </c>
      <c r="F702">
        <f t="shared" si="31"/>
        <v>0.65490183718953943</v>
      </c>
      <c r="G702">
        <f t="shared" si="32"/>
        <v>0.34509816281046057</v>
      </c>
      <c r="H702" s="13">
        <f>'USDC_Final Reserve'!I701/'USDC_Final Reserve'!F701</f>
        <v>3.3213966113151966E-4</v>
      </c>
      <c r="I702">
        <v>34470653107.452293</v>
      </c>
      <c r="J702" s="26">
        <v>34459204036.410202</v>
      </c>
      <c r="K702" s="27"/>
    </row>
    <row r="703" spans="1:11" x14ac:dyDescent="0.3">
      <c r="A703" s="1">
        <v>45534</v>
      </c>
      <c r="B703" s="2">
        <v>4469754950</v>
      </c>
      <c r="C703" s="4">
        <f>C702-C702*$C$1*_xlfn.XLOOKUP('Circle Assets'!A703,'BBG Data'!A:A,'BBG Data'!V:V)</f>
        <v>11380388273.361961</v>
      </c>
      <c r="D703" s="4">
        <f>D702-D702*$D$1*_xlfn.XLOOKUP(A703,'BBG Data'!A:A,'BBG Data'!F:F)</f>
        <v>17084473487.74369</v>
      </c>
      <c r="E703" s="4">
        <f t="shared" si="30"/>
        <v>32934616711.105652</v>
      </c>
      <c r="F703">
        <f t="shared" si="31"/>
        <v>0.65445511714352333</v>
      </c>
      <c r="G703">
        <f t="shared" si="32"/>
        <v>0.34554488285647667</v>
      </c>
      <c r="H703" s="13">
        <f>'USDC_Final Reserve'!I702/'USDC_Final Reserve'!F702</f>
        <v>2.3032522560498098E-3</v>
      </c>
      <c r="I703">
        <v>34751572728.15049</v>
      </c>
      <c r="J703" s="26">
        <v>34671531089.863098</v>
      </c>
      <c r="K703" s="27"/>
    </row>
    <row r="704" spans="1:11" x14ac:dyDescent="0.3">
      <c r="A704" s="1">
        <v>45535</v>
      </c>
      <c r="B704" s="2">
        <v>4469754950</v>
      </c>
      <c r="C704" s="4">
        <f>C703-C703*$C$1*_xlfn.XLOOKUP('Circle Assets'!A704,'BBG Data'!A:A,'BBG Data'!V:V)</f>
        <v>11380388273.361961</v>
      </c>
      <c r="D704" s="4">
        <f>D703-D703*$D$1*_xlfn.XLOOKUP(A704,'BBG Data'!A:A,'BBG Data'!F:F)</f>
        <v>17084473487.74369</v>
      </c>
      <c r="E704" s="4">
        <f t="shared" si="30"/>
        <v>32934616711.105652</v>
      </c>
      <c r="F704">
        <f t="shared" si="31"/>
        <v>0.65445511714352333</v>
      </c>
      <c r="G704">
        <f t="shared" si="32"/>
        <v>0.34554488285647667</v>
      </c>
      <c r="H704" s="13">
        <f>'USDC_Final Reserve'!I703/'USDC_Final Reserve'!F703</f>
        <v>1.6002596656041407E-3</v>
      </c>
      <c r="I704">
        <v>34803398288.661598</v>
      </c>
      <c r="J704" s="26">
        <v>34747703814.154297</v>
      </c>
      <c r="K704" s="27"/>
    </row>
    <row r="705" spans="1:11" x14ac:dyDescent="0.3">
      <c r="A705" s="1">
        <v>45536</v>
      </c>
      <c r="B705" s="2">
        <v>4469754950</v>
      </c>
      <c r="C705" s="4">
        <f>C704-C704*$C$1*_xlfn.XLOOKUP('Circle Assets'!A705,'BBG Data'!A:A,'BBG Data'!V:V)</f>
        <v>11380388273.361961</v>
      </c>
      <c r="D705" s="4">
        <f>D704-D704*$D$1*_xlfn.XLOOKUP(A705,'BBG Data'!A:A,'BBG Data'!F:F)</f>
        <v>17084473487.74369</v>
      </c>
      <c r="E705" s="4">
        <f t="shared" si="30"/>
        <v>32934616711.105652</v>
      </c>
      <c r="F705">
        <f t="shared" si="31"/>
        <v>0.65445511714352333</v>
      </c>
      <c r="G705">
        <f t="shared" si="32"/>
        <v>0.34554488285647667</v>
      </c>
      <c r="H705" s="13">
        <f>'USDC_Final Reserve'!I704/'USDC_Final Reserve'!F704</f>
        <v>1.6002596656040505E-3</v>
      </c>
      <c r="I705">
        <v>34780517367.202675</v>
      </c>
      <c r="J705" s="26">
        <v>34724859508.111099</v>
      </c>
      <c r="K705" s="27"/>
    </row>
    <row r="706" spans="1:11" x14ac:dyDescent="0.3">
      <c r="A706" s="1">
        <v>45537</v>
      </c>
      <c r="B706" s="2">
        <v>4469754950</v>
      </c>
      <c r="C706" s="4">
        <f>C705-C705*$C$1*_xlfn.XLOOKUP('Circle Assets'!A706,'BBG Data'!A:A,'BBG Data'!V:V)</f>
        <v>11380388273.361961</v>
      </c>
      <c r="D706" s="4">
        <f>D705-D705*$D$1*_xlfn.XLOOKUP(A706,'BBG Data'!A:A,'BBG Data'!F:F)</f>
        <v>17084473487.74369</v>
      </c>
      <c r="E706" s="4">
        <f t="shared" si="30"/>
        <v>32934616711.105652</v>
      </c>
      <c r="F706">
        <f t="shared" si="31"/>
        <v>0.65445511714352333</v>
      </c>
      <c r="G706">
        <f t="shared" si="32"/>
        <v>0.34554488285647667</v>
      </c>
      <c r="H706" s="13">
        <f>'USDC_Final Reserve'!I705/'USDC_Final Reserve'!F705</f>
        <v>1.6002596656039536E-3</v>
      </c>
      <c r="I706">
        <v>34809157780.168144</v>
      </c>
      <c r="J706" s="26">
        <v>34753454088.978897</v>
      </c>
      <c r="K706" s="27"/>
    </row>
    <row r="707" spans="1:11" x14ac:dyDescent="0.3">
      <c r="A707" s="1">
        <v>45538</v>
      </c>
      <c r="B707" s="2">
        <v>4469754950</v>
      </c>
      <c r="C707" s="4">
        <f>C706-C706*$C$1*_xlfn.XLOOKUP('Circle Assets'!A707,'BBG Data'!A:A,'BBG Data'!V:V)</f>
        <v>11380388273.361961</v>
      </c>
      <c r="D707" s="4">
        <f>D706-D706*$D$1*_xlfn.XLOOKUP(A707,'BBG Data'!A:A,'BBG Data'!F:F)</f>
        <v>17083524350.327705</v>
      </c>
      <c r="E707" s="4">
        <f t="shared" si="30"/>
        <v>32933667573.689667</v>
      </c>
      <c r="F707">
        <f t="shared" si="31"/>
        <v>0.65444515865419062</v>
      </c>
      <c r="G707">
        <f t="shared" si="32"/>
        <v>0.34555484134580944</v>
      </c>
      <c r="H707" s="13">
        <f>'USDC_Final Reserve'!I706/'USDC_Final Reserve'!F706</f>
        <v>1.5714861150259048E-3</v>
      </c>
      <c r="I707">
        <v>34820569279.421104</v>
      </c>
      <c r="J707" s="26">
        <v>34765849238.281197</v>
      </c>
      <c r="K707" s="27"/>
    </row>
    <row r="708" spans="1:11" x14ac:dyDescent="0.3">
      <c r="A708" s="1">
        <v>45539</v>
      </c>
      <c r="B708" s="2">
        <v>4469754950</v>
      </c>
      <c r="C708" s="4">
        <f>C707-C707*$C$1*_xlfn.XLOOKUP('Circle Assets'!A708,'BBG Data'!A:A,'BBG Data'!V:V)</f>
        <v>11482811767.822218</v>
      </c>
      <c r="D708" s="4">
        <f>D707-D707*$D$1*_xlfn.XLOOKUP(A708,'BBG Data'!A:A,'BBG Data'!F:F)</f>
        <v>17083049807.98464</v>
      </c>
      <c r="E708" s="4">
        <f t="shared" ref="E708:E771" si="33">D708+C708+B708</f>
        <v>33035616525.806858</v>
      </c>
      <c r="F708">
        <f t="shared" ref="F708:F771" si="34">(B708+D708)/E708</f>
        <v>0.65241115573393216</v>
      </c>
      <c r="G708">
        <f t="shared" ref="G708:G771" si="35">C708/E708</f>
        <v>0.34758884426606784</v>
      </c>
      <c r="H708" s="13">
        <f>'USDC_Final Reserve'!I707/'USDC_Final Reserve'!F707</f>
        <v>4.6813526805218149E-3</v>
      </c>
      <c r="I708">
        <v>34727362818.349838</v>
      </c>
      <c r="J708" s="26">
        <v>34564791785.332703</v>
      </c>
      <c r="K708" s="27"/>
    </row>
    <row r="709" spans="1:11" x14ac:dyDescent="0.3">
      <c r="A709" s="1">
        <v>45540</v>
      </c>
      <c r="B709" s="2">
        <v>4469754950</v>
      </c>
      <c r="C709" s="4">
        <f>C708-C708*$C$1*_xlfn.XLOOKUP('Circle Assets'!A709,'BBG Data'!A:A,'BBG Data'!V:V)</f>
        <v>11525872311.951553</v>
      </c>
      <c r="D709" s="4">
        <f>D708-D708*$D$1*_xlfn.XLOOKUP(A709,'BBG Data'!A:A,'BBG Data'!F:F)</f>
        <v>17083049807.98464</v>
      </c>
      <c r="E709" s="4">
        <f t="shared" si="33"/>
        <v>33078677069.936195</v>
      </c>
      <c r="F709">
        <f t="shared" si="34"/>
        <v>0.65156187209110217</v>
      </c>
      <c r="G709">
        <f t="shared" si="35"/>
        <v>0.34843812790889783</v>
      </c>
      <c r="H709" s="13">
        <f>'USDC_Final Reserve'!I708/'USDC_Final Reserve'!F708</f>
        <v>2.8999378838863461E-3</v>
      </c>
      <c r="I709">
        <v>35003563946.983696</v>
      </c>
      <c r="J709" s="26">
        <v>34902055785.8228</v>
      </c>
      <c r="K709" s="27"/>
    </row>
    <row r="710" spans="1:11" x14ac:dyDescent="0.3">
      <c r="A710" s="1">
        <v>45541</v>
      </c>
      <c r="B710" s="2">
        <v>4469754950</v>
      </c>
      <c r="C710" s="4">
        <f>C709-C709*$C$1*_xlfn.XLOOKUP('Circle Assets'!A710,'BBG Data'!A:A,'BBG Data'!V:V)</f>
        <v>11551805524.653442</v>
      </c>
      <c r="D710" s="4">
        <f>D709-D709*$D$1*_xlfn.XLOOKUP(A710,'BBG Data'!A:A,'BBG Data'!F:F)</f>
        <v>17083524337.145973</v>
      </c>
      <c r="E710" s="4">
        <f t="shared" si="33"/>
        <v>33105084811.799416</v>
      </c>
      <c r="F710">
        <f t="shared" si="34"/>
        <v>0.65105645883933483</v>
      </c>
      <c r="G710">
        <f t="shared" si="35"/>
        <v>0.34894354116066523</v>
      </c>
      <c r="H710" s="13">
        <f>'USDC_Final Reserve'!I709/'USDC_Final Reserve'!F709</f>
        <v>2.3966775805236702E-3</v>
      </c>
      <c r="I710">
        <v>35013731428.79808</v>
      </c>
      <c r="J710" s="26">
        <v>34929814803.672203</v>
      </c>
      <c r="K710" s="27"/>
    </row>
    <row r="711" spans="1:11" x14ac:dyDescent="0.3">
      <c r="A711" s="1">
        <v>45542</v>
      </c>
      <c r="B711" s="2">
        <v>4469754950</v>
      </c>
      <c r="C711" s="4">
        <f>C710-C710*$C$1*_xlfn.XLOOKUP('Circle Assets'!A711,'BBG Data'!A:A,'BBG Data'!V:V)</f>
        <v>11551805524.653442</v>
      </c>
      <c r="D711" s="4">
        <f>D710-D710*$D$1*_xlfn.XLOOKUP(A711,'BBG Data'!A:A,'BBG Data'!F:F)</f>
        <v>17083524337.145973</v>
      </c>
      <c r="E711" s="4">
        <f t="shared" si="33"/>
        <v>33105084811.799416</v>
      </c>
      <c r="F711">
        <f t="shared" si="34"/>
        <v>0.65105645883933483</v>
      </c>
      <c r="G711">
        <f t="shared" si="35"/>
        <v>0.34894354116066523</v>
      </c>
      <c r="H711" s="13">
        <f>'USDC_Final Reserve'!I710/'USDC_Final Reserve'!F710</f>
        <v>1.6002596656040508E-3</v>
      </c>
      <c r="I711">
        <v>34924232374.453117</v>
      </c>
      <c r="J711" s="26">
        <v>34868344534.032097</v>
      </c>
      <c r="K711" s="27"/>
    </row>
    <row r="712" spans="1:11" x14ac:dyDescent="0.3">
      <c r="A712" s="1">
        <v>45543</v>
      </c>
      <c r="B712" s="2">
        <v>4469754950</v>
      </c>
      <c r="C712" s="4">
        <f>C711-C711*$C$1*_xlfn.XLOOKUP('Circle Assets'!A712,'BBG Data'!A:A,'BBG Data'!V:V)</f>
        <v>11551805524.653442</v>
      </c>
      <c r="D712" s="4">
        <f>D711-D711*$D$1*_xlfn.XLOOKUP(A712,'BBG Data'!A:A,'BBG Data'!F:F)</f>
        <v>17083524337.145973</v>
      </c>
      <c r="E712" s="4">
        <f t="shared" si="33"/>
        <v>33105084811.799416</v>
      </c>
      <c r="F712">
        <f t="shared" si="34"/>
        <v>0.65105645883933483</v>
      </c>
      <c r="G712">
        <f t="shared" si="35"/>
        <v>0.34894354116066523</v>
      </c>
      <c r="H712" s="13">
        <f>'USDC_Final Reserve'!I711/'USDC_Final Reserve'!F711</f>
        <v>1.600259665604038E-3</v>
      </c>
      <c r="I712">
        <v>35014922847.269524</v>
      </c>
      <c r="J712" s="26">
        <v>34958889878.542801</v>
      </c>
      <c r="K712" s="27"/>
    </row>
    <row r="713" spans="1:11" x14ac:dyDescent="0.3">
      <c r="A713" s="1">
        <v>45544</v>
      </c>
      <c r="B713" s="2">
        <v>4469754950</v>
      </c>
      <c r="C713" s="4">
        <f>C712-C712*$C$1*_xlfn.XLOOKUP('Circle Assets'!A713,'BBG Data'!A:A,'BBG Data'!V:V)</f>
        <v>11638444066.088345</v>
      </c>
      <c r="D713" s="4">
        <f>D712-D712*$D$1*_xlfn.XLOOKUP(A713,'BBG Data'!A:A,'BBG Data'!F:F)</f>
        <v>17083524337.145973</v>
      </c>
      <c r="E713" s="4">
        <f t="shared" si="33"/>
        <v>33191723353.234318</v>
      </c>
      <c r="F713">
        <f t="shared" si="34"/>
        <v>0.64935704174714826</v>
      </c>
      <c r="G713">
        <f t="shared" si="35"/>
        <v>0.35064295825285174</v>
      </c>
      <c r="H713" s="13">
        <f>'USDC_Final Reserve'!I712/'USDC_Final Reserve'!F712</f>
        <v>4.2063279420536817E-3</v>
      </c>
      <c r="I713">
        <v>35118780905.03019</v>
      </c>
      <c r="J713" s="26">
        <v>34971059795.6185</v>
      </c>
      <c r="K713" s="27"/>
    </row>
    <row r="714" spans="1:11" x14ac:dyDescent="0.3">
      <c r="A714" s="1">
        <v>45545</v>
      </c>
      <c r="B714" s="2">
        <v>4469754950</v>
      </c>
      <c r="C714" s="4">
        <f>C713-C713*$C$1*_xlfn.XLOOKUP('Circle Assets'!A714,'BBG Data'!A:A,'BBG Data'!V:V)</f>
        <v>11807201505.046625</v>
      </c>
      <c r="D714" s="4">
        <f>D713-D713*$D$1*_xlfn.XLOOKUP(A714,'BBG Data'!A:A,'BBG Data'!F:F)</f>
        <v>17083998879.488672</v>
      </c>
      <c r="E714" s="4">
        <f t="shared" si="33"/>
        <v>33360955334.535297</v>
      </c>
      <c r="F714">
        <f t="shared" si="34"/>
        <v>0.64607723649856641</v>
      </c>
      <c r="G714">
        <f t="shared" si="35"/>
        <v>0.35392276350143359</v>
      </c>
      <c r="H714" s="13">
        <f>'USDC_Final Reserve'!I713/'USDC_Final Reserve'!F713</f>
        <v>6.6648977880099701E-3</v>
      </c>
      <c r="I714">
        <v>35378882216.427132</v>
      </c>
      <c r="J714" s="26">
        <v>35143085582.600601</v>
      </c>
      <c r="K714" s="27"/>
    </row>
    <row r="715" spans="1:11" x14ac:dyDescent="0.3">
      <c r="A715" s="1">
        <v>45546</v>
      </c>
      <c r="B715" s="2">
        <v>4469754950</v>
      </c>
      <c r="C715" s="4">
        <f>C714-C714*$C$1*_xlfn.XLOOKUP('Circle Assets'!A715,'BBG Data'!A:A,'BBG Data'!V:V)</f>
        <v>11697984891.124945</v>
      </c>
      <c r="D715" s="4">
        <f>D714-D714*$D$1*_xlfn.XLOOKUP(A715,'BBG Data'!A:A,'BBG Data'!F:F)</f>
        <v>17084473435.013102</v>
      </c>
      <c r="E715" s="4">
        <f t="shared" si="33"/>
        <v>33252213276.138046</v>
      </c>
      <c r="F715">
        <f t="shared" si="34"/>
        <v>0.6482043227023484</v>
      </c>
      <c r="G715">
        <f t="shared" si="35"/>
        <v>0.35179567729765154</v>
      </c>
      <c r="H715" s="13">
        <f>'USDC_Final Reserve'!I714/'USDC_Final Reserve'!F714</f>
        <v>-1.6647272982908945E-3</v>
      </c>
      <c r="I715">
        <v>35272442070.986244</v>
      </c>
      <c r="J715" s="26">
        <v>35331161068.179199</v>
      </c>
      <c r="K715" s="27"/>
    </row>
    <row r="716" spans="1:11" x14ac:dyDescent="0.3">
      <c r="A716" s="1">
        <v>45547</v>
      </c>
      <c r="B716" s="2">
        <v>4469754950</v>
      </c>
      <c r="C716" s="4">
        <f>C715-C715*$C$1*_xlfn.XLOOKUP('Circle Assets'!A716,'BBG Data'!A:A,'BBG Data'!V:V)</f>
        <v>11800342258.922289</v>
      </c>
      <c r="D716" s="4">
        <f>D715-D715*$D$1*_xlfn.XLOOKUP(A716,'BBG Data'!A:A,'BBG Data'!F:F)</f>
        <v>17083998866.306574</v>
      </c>
      <c r="E716" s="4">
        <f t="shared" si="33"/>
        <v>33354096075.228863</v>
      </c>
      <c r="F716">
        <f t="shared" si="34"/>
        <v>0.64621010168265158</v>
      </c>
      <c r="G716">
        <f t="shared" si="35"/>
        <v>0.35378989831734842</v>
      </c>
      <c r="H716" s="13">
        <f>'USDC_Final Reserve'!I715/'USDC_Final Reserve'!F715</f>
        <v>4.6499528705220552E-3</v>
      </c>
      <c r="I716">
        <v>35549342184.78511</v>
      </c>
      <c r="J716" s="26">
        <v>35384039419.047798</v>
      </c>
      <c r="K716" s="27"/>
    </row>
    <row r="717" spans="1:11" x14ac:dyDescent="0.3">
      <c r="A717" s="1">
        <v>45548</v>
      </c>
      <c r="B717" s="2">
        <v>4469754950</v>
      </c>
      <c r="C717" s="4">
        <f>C716-C716*$C$1*_xlfn.XLOOKUP('Circle Assets'!A717,'BBG Data'!A:A,'BBG Data'!V:V)</f>
        <v>12051099531.924387</v>
      </c>
      <c r="D717" s="4">
        <f>D716-D716*$D$1*_xlfn.XLOOKUP(A717,'BBG Data'!A:A,'BBG Data'!F:F)</f>
        <v>17083998866.306574</v>
      </c>
      <c r="E717" s="4">
        <f t="shared" si="33"/>
        <v>33604853348.230961</v>
      </c>
      <c r="F717">
        <f t="shared" si="34"/>
        <v>0.64138812310696225</v>
      </c>
      <c r="G717">
        <f t="shared" si="35"/>
        <v>0.3586118768930377</v>
      </c>
      <c r="H717" s="13">
        <f>'USDC_Final Reserve'!I716/'USDC_Final Reserve'!F716</f>
        <v>9.0502548689141565E-3</v>
      </c>
      <c r="I717">
        <v>35725543621.356888</v>
      </c>
      <c r="J717" s="26">
        <v>35402218346.253098</v>
      </c>
      <c r="K717" s="27"/>
    </row>
    <row r="718" spans="1:11" x14ac:dyDescent="0.3">
      <c r="A718" s="1">
        <v>45549</v>
      </c>
      <c r="B718" s="2">
        <v>4469754950</v>
      </c>
      <c r="C718" s="4">
        <f>C717-C717*$C$1*_xlfn.XLOOKUP('Circle Assets'!A718,'BBG Data'!A:A,'BBG Data'!V:V)</f>
        <v>12051099531.924387</v>
      </c>
      <c r="D718" s="4">
        <f>D717-D717*$D$1*_xlfn.XLOOKUP(A718,'BBG Data'!A:A,'BBG Data'!F:F)</f>
        <v>17083998866.306574</v>
      </c>
      <c r="E718" s="4">
        <f t="shared" si="33"/>
        <v>33604853348.230961</v>
      </c>
      <c r="F718">
        <f t="shared" si="34"/>
        <v>0.64138812310696225</v>
      </c>
      <c r="G718">
        <f t="shared" si="35"/>
        <v>0.3586118768930377</v>
      </c>
      <c r="H718" s="13">
        <f>'USDC_Final Reserve'!I717/'USDC_Final Reserve'!F717</f>
        <v>1.600259665604121E-3</v>
      </c>
      <c r="I718">
        <v>35839043693.05101</v>
      </c>
      <c r="J718" s="26">
        <v>35781691916.975197</v>
      </c>
      <c r="K718" s="27"/>
    </row>
    <row r="719" spans="1:11" x14ac:dyDescent="0.3">
      <c r="A719" s="1">
        <v>45550</v>
      </c>
      <c r="B719" s="2">
        <v>4469754950</v>
      </c>
      <c r="C719" s="4">
        <f>C718-C718*$C$1*_xlfn.XLOOKUP('Circle Assets'!A719,'BBG Data'!A:A,'BBG Data'!V:V)</f>
        <v>12051099531.924387</v>
      </c>
      <c r="D719" s="4">
        <f>D718-D718*$D$1*_xlfn.XLOOKUP(A719,'BBG Data'!A:A,'BBG Data'!F:F)</f>
        <v>17083998866.306574</v>
      </c>
      <c r="E719" s="4">
        <f t="shared" si="33"/>
        <v>33604853348.230961</v>
      </c>
      <c r="F719">
        <f t="shared" si="34"/>
        <v>0.64138812310696225</v>
      </c>
      <c r="G719">
        <f t="shared" si="35"/>
        <v>0.3586118768930377</v>
      </c>
      <c r="H719" s="13">
        <f>'USDC_Final Reserve'!I718/'USDC_Final Reserve'!F718</f>
        <v>1.6002596656040026E-3</v>
      </c>
      <c r="I719">
        <v>35808458553.325439</v>
      </c>
      <c r="J719" s="26">
        <v>35751155721.4151</v>
      </c>
      <c r="K719" s="27"/>
    </row>
    <row r="720" spans="1:11" x14ac:dyDescent="0.3">
      <c r="A720" s="1">
        <v>45551</v>
      </c>
      <c r="B720" s="2">
        <v>4469754950</v>
      </c>
      <c r="C720" s="4">
        <f>C719-C719*$C$1*_xlfn.XLOOKUP('Circle Assets'!A720,'BBG Data'!A:A,'BBG Data'!V:V)</f>
        <v>12099303930.052084</v>
      </c>
      <c r="D720" s="4">
        <f>D719-D719*$D$1*_xlfn.XLOOKUP(A720,'BBG Data'!A:A,'BBG Data'!F:F)</f>
        <v>17081626088.686253</v>
      </c>
      <c r="E720" s="4">
        <f t="shared" si="33"/>
        <v>33650684968.738335</v>
      </c>
      <c r="F720">
        <f t="shared" si="34"/>
        <v>0.64044405214062061</v>
      </c>
      <c r="G720">
        <f t="shared" si="35"/>
        <v>0.35955594785937944</v>
      </c>
      <c r="H720" s="13">
        <f>'USDC_Final Reserve'!I719/'USDC_Final Reserve'!F719</f>
        <v>2.960061941729339E-3</v>
      </c>
      <c r="I720">
        <v>35840429713.308289</v>
      </c>
      <c r="J720" s="26">
        <v>35734339821.338699</v>
      </c>
      <c r="K720" s="27"/>
    </row>
    <row r="721" spans="1:11" x14ac:dyDescent="0.3">
      <c r="A721" s="1">
        <v>45552</v>
      </c>
      <c r="B721" s="2">
        <v>4469754950</v>
      </c>
      <c r="C721" s="4">
        <f>C720-C720*$C$1*_xlfn.XLOOKUP('Circle Assets'!A721,'BBG Data'!A:A,'BBG Data'!V:V)</f>
        <v>12141651493.807266</v>
      </c>
      <c r="D721" s="4">
        <f>D720-D720*$D$1*_xlfn.XLOOKUP(A721,'BBG Data'!A:A,'BBG Data'!F:F)</f>
        <v>17081626088.686253</v>
      </c>
      <c r="E721" s="4">
        <f t="shared" si="33"/>
        <v>33693032532.493519</v>
      </c>
      <c r="F721">
        <f t="shared" si="34"/>
        <v>0.63963910098926613</v>
      </c>
      <c r="G721">
        <f t="shared" si="35"/>
        <v>0.36036089901073382</v>
      </c>
      <c r="H721" s="13">
        <f>'USDC_Final Reserve'!I720/'USDC_Final Reserve'!F720</f>
        <v>2.8551124787542653E-3</v>
      </c>
      <c r="I721">
        <v>35546587325.676369</v>
      </c>
      <c r="J721" s="26">
        <v>35445097820.625702</v>
      </c>
      <c r="K721" s="27"/>
    </row>
    <row r="722" spans="1:11" x14ac:dyDescent="0.3">
      <c r="A722" s="1">
        <v>45553</v>
      </c>
      <c r="B722" s="2">
        <v>4469754950</v>
      </c>
      <c r="C722" s="4">
        <f>C721-C721*$C$1*_xlfn.XLOOKUP('Circle Assets'!A722,'BBG Data'!A:A,'BBG Data'!V:V)</f>
        <v>12436086542.532091</v>
      </c>
      <c r="D722" s="4">
        <f>D721-D721*$D$1*_xlfn.XLOOKUP(A722,'BBG Data'!A:A,'BBG Data'!F:F)</f>
        <v>17083998536.754126</v>
      </c>
      <c r="E722" s="4">
        <f t="shared" si="33"/>
        <v>33989840029.286217</v>
      </c>
      <c r="F722">
        <f t="shared" si="34"/>
        <v>0.63412341653220639</v>
      </c>
      <c r="G722">
        <f t="shared" si="35"/>
        <v>0.36587658346779361</v>
      </c>
      <c r="H722" s="13">
        <f>'USDC_Final Reserve'!I721/'USDC_Final Reserve'!F721</f>
        <v>1.0318527461857529E-2</v>
      </c>
      <c r="I722">
        <v>36001029372.574142</v>
      </c>
      <c r="J722" s="26">
        <v>35629551762.338097</v>
      </c>
      <c r="K722" s="27"/>
    </row>
    <row r="723" spans="1:11" x14ac:dyDescent="0.3">
      <c r="A723" s="1">
        <v>45554</v>
      </c>
      <c r="B723" s="2">
        <v>4469754950</v>
      </c>
      <c r="C723" s="4">
        <f>C722-C722*$C$1*_xlfn.XLOOKUP('Circle Assets'!A723,'BBG Data'!A:A,'BBG Data'!V:V)</f>
        <v>12560447407.957413</v>
      </c>
      <c r="D723" s="4">
        <f>D722-D722*$D$1*_xlfn.XLOOKUP(A723,'BBG Data'!A:A,'BBG Data'!F:F)</f>
        <v>17108200868.014526</v>
      </c>
      <c r="E723" s="4">
        <f t="shared" si="33"/>
        <v>34138403225.971939</v>
      </c>
      <c r="F723">
        <f t="shared" si="34"/>
        <v>0.63207279131316751</v>
      </c>
      <c r="G723">
        <f t="shared" si="35"/>
        <v>0.36792720868683249</v>
      </c>
      <c r="H723" s="13">
        <f>'USDC_Final Reserve'!I722/'USDC_Final Reserve'!F722</f>
        <v>5.9450866925876917E-3</v>
      </c>
      <c r="I723">
        <v>35752802766.301956</v>
      </c>
      <c r="J723" s="26">
        <v>35540249254.353302</v>
      </c>
      <c r="K723" s="27"/>
    </row>
    <row r="724" spans="1:11" x14ac:dyDescent="0.3">
      <c r="A724" s="1">
        <v>45555</v>
      </c>
      <c r="B724" s="2">
        <v>4469754950</v>
      </c>
      <c r="C724" s="4">
        <f>C723-C723*$C$1*_xlfn.XLOOKUP('Circle Assets'!A724,'BBG Data'!A:A,'BBG Data'!V:V)</f>
        <v>12736293671.668818</v>
      </c>
      <c r="D724" s="4">
        <f>D723-D723*$D$1*_xlfn.XLOOKUP(A724,'BBG Data'!A:A,'BBG Data'!F:F)</f>
        <v>17107725640.212637</v>
      </c>
      <c r="E724" s="4">
        <f t="shared" si="33"/>
        <v>34313774261.881454</v>
      </c>
      <c r="F724">
        <f t="shared" si="34"/>
        <v>0.62882854056024573</v>
      </c>
      <c r="G724">
        <f t="shared" si="35"/>
        <v>0.37117145943975433</v>
      </c>
      <c r="H724" s="13">
        <f>'USDC_Final Reserve'!I723/'USDC_Final Reserve'!F723</f>
        <v>6.7028868315331738E-3</v>
      </c>
      <c r="I724">
        <v>35846440336.201363</v>
      </c>
      <c r="J724" s="26">
        <v>35606165703.314499</v>
      </c>
      <c r="K724" s="27"/>
    </row>
    <row r="725" spans="1:11" x14ac:dyDescent="0.3">
      <c r="A725" s="1">
        <v>45556</v>
      </c>
      <c r="B725" s="2">
        <v>4469754950</v>
      </c>
      <c r="C725" s="4">
        <f>C724-C724*$C$1*_xlfn.XLOOKUP('Circle Assets'!A725,'BBG Data'!A:A,'BBG Data'!V:V)</f>
        <v>12736293671.668818</v>
      </c>
      <c r="D725" s="4">
        <f>D724-D724*$D$1*_xlfn.XLOOKUP(A725,'BBG Data'!A:A,'BBG Data'!F:F)</f>
        <v>17107725640.212637</v>
      </c>
      <c r="E725" s="4">
        <f t="shared" si="33"/>
        <v>34313774261.881454</v>
      </c>
      <c r="F725">
        <f t="shared" si="34"/>
        <v>0.62882854056024573</v>
      </c>
      <c r="G725">
        <f t="shared" si="35"/>
        <v>0.37117145943975433</v>
      </c>
      <c r="H725" s="13">
        <f>'USDC_Final Reserve'!I724/'USDC_Final Reserve'!F724</f>
        <v>1.6002596656040217E-3</v>
      </c>
      <c r="I725">
        <v>35864833446.087784</v>
      </c>
      <c r="J725" s="26">
        <v>35807440399.710403</v>
      </c>
      <c r="K725" s="27"/>
    </row>
    <row r="726" spans="1:11" x14ac:dyDescent="0.3">
      <c r="A726" s="1">
        <v>45557</v>
      </c>
      <c r="B726" s="2">
        <v>4469754950</v>
      </c>
      <c r="C726" s="4">
        <f>C725-C725*$C$1*_xlfn.XLOOKUP('Circle Assets'!A726,'BBG Data'!A:A,'BBG Data'!V:V)</f>
        <v>12736293671.668818</v>
      </c>
      <c r="D726" s="4">
        <f>D725-D725*$D$1*_xlfn.XLOOKUP(A726,'BBG Data'!A:A,'BBG Data'!F:F)</f>
        <v>17107725640.212637</v>
      </c>
      <c r="E726" s="4">
        <f t="shared" si="33"/>
        <v>34313774261.881454</v>
      </c>
      <c r="F726">
        <f t="shared" si="34"/>
        <v>0.62882854056024573</v>
      </c>
      <c r="G726">
        <f t="shared" si="35"/>
        <v>0.37117145943975433</v>
      </c>
      <c r="H726" s="13">
        <f>'USDC_Final Reserve'!I725/'USDC_Final Reserve'!F725</f>
        <v>1.6002596656040826E-3</v>
      </c>
      <c r="I726">
        <v>35899946662.932526</v>
      </c>
      <c r="J726" s="26">
        <v>35842497426.290497</v>
      </c>
      <c r="K726" s="27"/>
    </row>
    <row r="727" spans="1:11" x14ac:dyDescent="0.3">
      <c r="A727" s="1">
        <v>45558</v>
      </c>
      <c r="B727" s="2">
        <v>4469754950</v>
      </c>
      <c r="C727" s="4">
        <f>C726-C726*$C$1*_xlfn.XLOOKUP('Circle Assets'!A727,'BBG Data'!A:A,'BBG Data'!V:V)</f>
        <v>12873208828.639257</v>
      </c>
      <c r="D727" s="4">
        <f>D726-D726*$D$1*_xlfn.XLOOKUP(A727,'BBG Data'!A:A,'BBG Data'!F:F)</f>
        <v>17107725640.212637</v>
      </c>
      <c r="E727" s="4">
        <f t="shared" si="33"/>
        <v>34450689418.851898</v>
      </c>
      <c r="F727">
        <f t="shared" si="34"/>
        <v>0.62632942777641887</v>
      </c>
      <c r="G727">
        <f t="shared" si="35"/>
        <v>0.37367057222358102</v>
      </c>
      <c r="H727" s="13">
        <f>'USDC_Final Reserve'!I726/'USDC_Final Reserve'!F726</f>
        <v>5.5681354751469262E-3</v>
      </c>
      <c r="I727">
        <v>36134361722.459213</v>
      </c>
      <c r="J727" s="26">
        <v>35933160701.080597</v>
      </c>
      <c r="K727" s="27"/>
    </row>
    <row r="728" spans="1:11" x14ac:dyDescent="0.3">
      <c r="A728" s="1">
        <v>45559</v>
      </c>
      <c r="B728" s="2">
        <v>4469754950</v>
      </c>
      <c r="C728" s="4">
        <f>C727-C727*$C$1*_xlfn.XLOOKUP('Circle Assets'!A728,'BBG Data'!A:A,'BBG Data'!V:V)</f>
        <v>12889300339.675056</v>
      </c>
      <c r="D728" s="4">
        <f>D727-D727*$D$1*_xlfn.XLOOKUP(A728,'BBG Data'!A:A,'BBG Data'!F:F)</f>
        <v>17107250425.611521</v>
      </c>
      <c r="E728" s="4">
        <f t="shared" si="33"/>
        <v>34466305715.286575</v>
      </c>
      <c r="F728">
        <f t="shared" si="34"/>
        <v>0.62603185713755316</v>
      </c>
      <c r="G728">
        <f t="shared" si="35"/>
        <v>0.37396814286244678</v>
      </c>
      <c r="H728" s="13">
        <f>'USDC_Final Reserve'!I727/'USDC_Final Reserve'!F727</f>
        <v>2.052623386687429E-3</v>
      </c>
      <c r="I728">
        <v>35942863181.323593</v>
      </c>
      <c r="J728" s="26">
        <v>35869086019.773102</v>
      </c>
      <c r="K728" s="27"/>
    </row>
    <row r="729" spans="1:11" x14ac:dyDescent="0.3">
      <c r="A729" s="1">
        <v>45560</v>
      </c>
      <c r="B729" s="2">
        <v>4469754950</v>
      </c>
      <c r="C729" s="4">
        <f>C728-C728*$C$1*_xlfn.XLOOKUP('Circle Assets'!A729,'BBG Data'!A:A,'BBG Data'!V:V)</f>
        <v>12876411039.335382</v>
      </c>
      <c r="D729" s="4">
        <f>D728-D728*$D$1*_xlfn.XLOOKUP(A729,'BBG Data'!A:A,'BBG Data'!F:F)</f>
        <v>17107250425.611521</v>
      </c>
      <c r="E729" s="4">
        <f t="shared" si="33"/>
        <v>34453416414.946899</v>
      </c>
      <c r="F729">
        <f t="shared" si="34"/>
        <v>0.62626606069320845</v>
      </c>
      <c r="G729">
        <f t="shared" si="35"/>
        <v>0.37373393930679161</v>
      </c>
      <c r="H729" s="13">
        <f>'USDC_Final Reserve'!I728/'USDC_Final Reserve'!F728</f>
        <v>1.2267502882688036E-3</v>
      </c>
      <c r="I729">
        <v>36043710092.875114</v>
      </c>
      <c r="J729" s="26">
        <v>35999493461.128403</v>
      </c>
      <c r="K729" s="27"/>
    </row>
    <row r="730" spans="1:11" x14ac:dyDescent="0.3">
      <c r="A730" s="1">
        <v>45561</v>
      </c>
      <c r="B730" s="2">
        <v>4469754950</v>
      </c>
      <c r="C730" s="4">
        <f>C729-C729*$C$1*_xlfn.XLOOKUP('Circle Assets'!A730,'BBG Data'!A:A,'BBG Data'!V:V)</f>
        <v>12876411039.335382</v>
      </c>
      <c r="D730" s="4">
        <f>D729-D729*$D$1*_xlfn.XLOOKUP(A730,'BBG Data'!A:A,'BBG Data'!F:F)</f>
        <v>17107725627.012232</v>
      </c>
      <c r="E730" s="4">
        <f t="shared" si="33"/>
        <v>34453891616.34761</v>
      </c>
      <c r="F730">
        <f t="shared" si="34"/>
        <v>0.62627121537626806</v>
      </c>
      <c r="G730">
        <f t="shared" si="35"/>
        <v>0.37372878462373205</v>
      </c>
      <c r="H730" s="13">
        <f>'USDC_Final Reserve'!I729/'USDC_Final Reserve'!F729</f>
        <v>1.6140299810259769E-3</v>
      </c>
      <c r="I730">
        <v>36145141109.629959</v>
      </c>
      <c r="J730" s="26">
        <v>36086801768.210602</v>
      </c>
      <c r="K730" s="27"/>
    </row>
    <row r="731" spans="1:11" x14ac:dyDescent="0.3">
      <c r="A731" s="1">
        <v>45562</v>
      </c>
      <c r="B731" s="2">
        <v>4469754950</v>
      </c>
      <c r="C731" s="4">
        <f>C730-C730*$C$1*_xlfn.XLOOKUP('Circle Assets'!A731,'BBG Data'!A:A,'BBG Data'!V:V)</f>
        <v>12902163861.414053</v>
      </c>
      <c r="D731" s="4">
        <f>D730-D730*$D$1*_xlfn.XLOOKUP(A731,'BBG Data'!A:A,'BBG Data'!F:F)</f>
        <v>17107250412.411482</v>
      </c>
      <c r="E731" s="4">
        <f t="shared" si="33"/>
        <v>34479169223.825531</v>
      </c>
      <c r="F731">
        <f t="shared" si="34"/>
        <v>0.62579829642477314</v>
      </c>
      <c r="G731">
        <f t="shared" si="35"/>
        <v>0.37420170357522708</v>
      </c>
      <c r="H731" s="13">
        <f>'USDC_Final Reserve'!I730/'USDC_Final Reserve'!F730</f>
        <v>2.3322134020298817E-3</v>
      </c>
      <c r="I731">
        <v>36373511866.793831</v>
      </c>
      <c r="J731" s="26">
        <v>36288681074.939201</v>
      </c>
      <c r="K731" s="27"/>
    </row>
    <row r="732" spans="1:11" x14ac:dyDescent="0.3">
      <c r="A732" s="1">
        <v>45563</v>
      </c>
      <c r="B732" s="2">
        <v>4469754950</v>
      </c>
      <c r="C732" s="4">
        <f>C731-C731*$C$1*_xlfn.XLOOKUP('Circle Assets'!A732,'BBG Data'!A:A,'BBG Data'!V:V)</f>
        <v>12902163861.414053</v>
      </c>
      <c r="D732" s="4">
        <f>D731-D731*$D$1*_xlfn.XLOOKUP(A732,'BBG Data'!A:A,'BBG Data'!F:F)</f>
        <v>17107250412.411482</v>
      </c>
      <c r="E732" s="4">
        <f t="shared" si="33"/>
        <v>34479169223.825531</v>
      </c>
      <c r="F732">
        <f t="shared" si="34"/>
        <v>0.62579829642477314</v>
      </c>
      <c r="G732">
        <f t="shared" si="35"/>
        <v>0.37420170357522708</v>
      </c>
      <c r="H732" s="13">
        <f>'USDC_Final Reserve'!I731/'USDC_Final Reserve'!F731</f>
        <v>1.6002596656039803E-3</v>
      </c>
      <c r="I732">
        <v>36309121914.034027</v>
      </c>
      <c r="J732" s="26">
        <v>36251017890.741501</v>
      </c>
      <c r="K732" s="27"/>
    </row>
    <row r="733" spans="1:11" x14ac:dyDescent="0.3">
      <c r="A733" s="1">
        <v>45564</v>
      </c>
      <c r="B733" s="2">
        <v>4469754950</v>
      </c>
      <c r="C733" s="4">
        <f>C732-C732*$C$1*_xlfn.XLOOKUP('Circle Assets'!A733,'BBG Data'!A:A,'BBG Data'!V:V)</f>
        <v>12902163861.414053</v>
      </c>
      <c r="D733" s="4">
        <f>D732-D732*$D$1*_xlfn.XLOOKUP(A733,'BBG Data'!A:A,'BBG Data'!F:F)</f>
        <v>17107250412.411482</v>
      </c>
      <c r="E733" s="4">
        <f t="shared" si="33"/>
        <v>34479169223.825531</v>
      </c>
      <c r="F733">
        <f t="shared" si="34"/>
        <v>0.62579829642477314</v>
      </c>
      <c r="G733">
        <f t="shared" si="35"/>
        <v>0.37420170357522708</v>
      </c>
      <c r="H733" s="13">
        <f>'USDC_Final Reserve'!I732/'USDC_Final Reserve'!F732</f>
        <v>1.6002596656040423E-3</v>
      </c>
      <c r="I733">
        <v>36391499938.357986</v>
      </c>
      <c r="J733" s="26">
        <v>36333264088.8358</v>
      </c>
      <c r="K733" s="27"/>
    </row>
    <row r="734" spans="1:11" x14ac:dyDescent="0.3">
      <c r="A734" s="18">
        <v>45565</v>
      </c>
      <c r="B734" s="2">
        <v>4917973502</v>
      </c>
      <c r="C734" s="2">
        <v>8059348784.000001</v>
      </c>
      <c r="D734" s="2">
        <v>22556000000</v>
      </c>
      <c r="E734" s="4">
        <f t="shared" si="33"/>
        <v>35533322286</v>
      </c>
      <c r="F734">
        <f t="shared" si="34"/>
        <v>0.77318898809596104</v>
      </c>
      <c r="G734">
        <f t="shared" si="35"/>
        <v>0.22681101190403902</v>
      </c>
      <c r="H734" s="13">
        <f>'USDC_Final Reserve'!I733/'USDC_Final Reserve'!F733</f>
        <v>1.8111840058748175E-3</v>
      </c>
      <c r="I734">
        <v>36307798253.082314</v>
      </c>
      <c r="J734" s="26">
        <v>36242038149.597801</v>
      </c>
      <c r="K734" s="27"/>
    </row>
    <row r="735" spans="1:11" x14ac:dyDescent="0.3">
      <c r="A735" s="1">
        <v>45566</v>
      </c>
      <c r="B735" s="2">
        <v>4917973502</v>
      </c>
      <c r="C735" s="4">
        <f>C734-C734*$C$1*_xlfn.XLOOKUP('Circle Assets'!A735,'BBG Data'!A:A,'BBG Data'!V:V)</f>
        <v>8158075806.6040001</v>
      </c>
      <c r="D735" s="4">
        <f>D734-D734*$D$1*_xlfn.XLOOKUP(A735,'BBG Data'!A:A,'BBG Data'!F:F)</f>
        <v>22550361000</v>
      </c>
      <c r="E735" s="4">
        <f t="shared" si="33"/>
        <v>35626410308.604004</v>
      </c>
      <c r="F735">
        <f t="shared" si="34"/>
        <v>0.77101044601639879</v>
      </c>
      <c r="G735">
        <f t="shared" si="35"/>
        <v>0.22898955398360113</v>
      </c>
      <c r="H735" s="13">
        <f>'USDC_Final Reserve'!I734/'USDC_Final Reserve'!F734</f>
        <v>4.4193452621293303E-3</v>
      </c>
      <c r="I735">
        <v>35755730848.676468</v>
      </c>
      <c r="J735" s="26">
        <v>35597713928.956398</v>
      </c>
      <c r="K735" s="27"/>
    </row>
    <row r="736" spans="1:11" x14ac:dyDescent="0.3">
      <c r="A736" s="1">
        <v>45567</v>
      </c>
      <c r="B736" s="2">
        <v>4917973502</v>
      </c>
      <c r="C736" s="4">
        <f>C735-C735*$C$1*_xlfn.XLOOKUP('Circle Assets'!A736,'BBG Data'!A:A,'BBG Data'!V:V)</f>
        <v>8127483022.329236</v>
      </c>
      <c r="D736" s="4">
        <f>D735-D735*$D$1*_xlfn.XLOOKUP(A736,'BBG Data'!A:A,'BBG Data'!F:F)</f>
        <v>22558504185.916668</v>
      </c>
      <c r="E736" s="4">
        <f t="shared" si="33"/>
        <v>35603960710.245903</v>
      </c>
      <c r="F736">
        <f t="shared" si="34"/>
        <v>0.77172531201029115</v>
      </c>
      <c r="G736">
        <f t="shared" si="35"/>
        <v>0.22827468798970885</v>
      </c>
      <c r="H736" s="13">
        <f>'USDC_Final Reserve'!I735/'USDC_Final Reserve'!F735</f>
        <v>1.1817894790414586E-3</v>
      </c>
      <c r="I736">
        <v>35507194345.630745</v>
      </c>
      <c r="J736" s="26">
        <v>35465232316.922798</v>
      </c>
      <c r="K736" s="27"/>
    </row>
    <row r="737" spans="1:11" x14ac:dyDescent="0.3">
      <c r="A737" s="1">
        <v>45568</v>
      </c>
      <c r="B737" s="2">
        <v>4917973502</v>
      </c>
      <c r="C737" s="4">
        <f>C736-C736*$C$1*_xlfn.XLOOKUP('Circle Assets'!A737,'BBG Data'!A:A,'BBG Data'!V:V)</f>
        <v>8137642376.1071472</v>
      </c>
      <c r="D737" s="4">
        <f>D736-D736*$D$1*_xlfn.XLOOKUP(A737,'BBG Data'!A:A,'BBG Data'!F:F)</f>
        <v>22562890561.730595</v>
      </c>
      <c r="E737" s="4">
        <f t="shared" si="33"/>
        <v>35618506439.837738</v>
      </c>
      <c r="F737">
        <f t="shared" si="34"/>
        <v>0.77153330699443512</v>
      </c>
      <c r="G737">
        <f t="shared" si="35"/>
        <v>0.22846669300556496</v>
      </c>
      <c r="H737" s="13">
        <f>'USDC_Final Reserve'!I736/'USDC_Final Reserve'!F736</f>
        <v>2.2188199808297108E-3</v>
      </c>
      <c r="I737">
        <v>35618071822.927238</v>
      </c>
      <c r="J737" s="26">
        <v>35539041733.4879</v>
      </c>
      <c r="K737" s="27"/>
    </row>
    <row r="738" spans="1:11" x14ac:dyDescent="0.3">
      <c r="A738" s="1">
        <v>45569</v>
      </c>
      <c r="B738" s="2">
        <v>4917973502</v>
      </c>
      <c r="C738" s="4">
        <f>C737-C737*$C$1*_xlfn.XLOOKUP('Circle Assets'!A738,'BBG Data'!A:A,'BBG Data'!V:V)</f>
        <v>8068472415.9102373</v>
      </c>
      <c r="D738" s="4">
        <f>D737-D737*$D$1*_xlfn.XLOOKUP(A738,'BBG Data'!A:A,'BBG Data'!F:F)</f>
        <v>22564144055.650692</v>
      </c>
      <c r="E738" s="4">
        <f t="shared" si="33"/>
        <v>35550589973.560928</v>
      </c>
      <c r="F738">
        <f t="shared" si="34"/>
        <v>0.77304251710278837</v>
      </c>
      <c r="G738">
        <f t="shared" si="35"/>
        <v>0.22695748289721163</v>
      </c>
      <c r="H738" s="13">
        <f>'USDC_Final Reserve'!I737/'USDC_Final Reserve'!F737</f>
        <v>-9.5773293842754375E-5</v>
      </c>
      <c r="I738">
        <v>35531801098.380341</v>
      </c>
      <c r="J738" s="26">
        <v>35535204096.007698</v>
      </c>
      <c r="K738" s="27"/>
    </row>
    <row r="739" spans="1:11" x14ac:dyDescent="0.3">
      <c r="A739" s="1">
        <v>45570</v>
      </c>
      <c r="B739" s="2">
        <v>4917973502</v>
      </c>
      <c r="C739" s="4">
        <f>C738-C738*$C$1*_xlfn.XLOOKUP('Circle Assets'!A739,'BBG Data'!A:A,'BBG Data'!V:V)</f>
        <v>8068472415.9102373</v>
      </c>
      <c r="D739" s="4">
        <f>D738-D738*$D$1*_xlfn.XLOOKUP(A739,'BBG Data'!A:A,'BBG Data'!F:F)</f>
        <v>22564144055.650692</v>
      </c>
      <c r="E739" s="4">
        <f t="shared" si="33"/>
        <v>35550589973.560928</v>
      </c>
      <c r="F739">
        <f t="shared" si="34"/>
        <v>0.77304251710278837</v>
      </c>
      <c r="G739">
        <f t="shared" si="35"/>
        <v>0.22695748289721163</v>
      </c>
      <c r="H739" s="13">
        <f>'USDC_Final Reserve'!I738/'USDC_Final Reserve'!F738</f>
        <v>1.8111840058748093E-3</v>
      </c>
      <c r="I739">
        <v>35588867940.680855</v>
      </c>
      <c r="J739" s="26">
        <v>35524409952.279503</v>
      </c>
      <c r="K739" s="27"/>
    </row>
    <row r="740" spans="1:11" x14ac:dyDescent="0.3">
      <c r="A740" s="1">
        <v>45571</v>
      </c>
      <c r="B740" s="2">
        <v>4917973502</v>
      </c>
      <c r="C740" s="4">
        <f>C739-C739*$C$1*_xlfn.XLOOKUP('Circle Assets'!A740,'BBG Data'!A:A,'BBG Data'!V:V)</f>
        <v>8068472415.9102373</v>
      </c>
      <c r="D740" s="4">
        <f>D739-D739*$D$1*_xlfn.XLOOKUP(A740,'BBG Data'!A:A,'BBG Data'!F:F)</f>
        <v>22564144055.650692</v>
      </c>
      <c r="E740" s="4">
        <f t="shared" si="33"/>
        <v>35550589973.560928</v>
      </c>
      <c r="F740">
        <f t="shared" si="34"/>
        <v>0.77304251710278837</v>
      </c>
      <c r="G740">
        <f t="shared" si="35"/>
        <v>0.22695748289721163</v>
      </c>
      <c r="H740" s="13">
        <f>'USDC_Final Reserve'!I739/'USDC_Final Reserve'!F739</f>
        <v>1.8111840058749008E-3</v>
      </c>
      <c r="I740">
        <v>35637646042.927582</v>
      </c>
      <c r="J740" s="26">
        <v>35573099708.4076</v>
      </c>
      <c r="K740" s="27"/>
    </row>
    <row r="741" spans="1:11" x14ac:dyDescent="0.3">
      <c r="A741" s="1">
        <v>45572</v>
      </c>
      <c r="B741" s="2">
        <v>4917973502</v>
      </c>
      <c r="C741" s="4">
        <f>C740-C740*$C$1*_xlfn.XLOOKUP('Circle Assets'!A741,'BBG Data'!A:A,'BBG Data'!V:V)</f>
        <v>8009975990.8948879</v>
      </c>
      <c r="D741" s="4">
        <f>D740-D740*$D$1*_xlfn.XLOOKUP(A741,'BBG Data'!A:A,'BBG Data'!F:F)</f>
        <v>22564144055.650692</v>
      </c>
      <c r="E741" s="4">
        <f t="shared" si="33"/>
        <v>35492093548.545578</v>
      </c>
      <c r="F741">
        <f t="shared" si="34"/>
        <v>0.77431660998134821</v>
      </c>
      <c r="G741">
        <f t="shared" si="35"/>
        <v>0.22568339001865181</v>
      </c>
      <c r="H741" s="13">
        <f>'USDC_Final Reserve'!I740/'USDC_Final Reserve'!F740</f>
        <v>1.6601542357943296E-4</v>
      </c>
      <c r="I741">
        <v>35585960761.19455</v>
      </c>
      <c r="J741" s="26">
        <v>35580052942.845299</v>
      </c>
      <c r="K741" s="27"/>
    </row>
    <row r="742" spans="1:11" x14ac:dyDescent="0.3">
      <c r="A742" s="1">
        <v>45573</v>
      </c>
      <c r="B742" s="2">
        <v>4917973502</v>
      </c>
      <c r="C742" s="4">
        <f>C741-C741*$C$1*_xlfn.XLOOKUP('Circle Assets'!A742,'BBG Data'!A:A,'BBG Data'!V:V)</f>
        <v>8044018388.8561897</v>
      </c>
      <c r="D742" s="4">
        <f>D741-D741*$D$1*_xlfn.XLOOKUP(A742,'BBG Data'!A:A,'BBG Data'!F:F)</f>
        <v>22563517273.871368</v>
      </c>
      <c r="E742" s="4">
        <f t="shared" si="33"/>
        <v>35525509164.727554</v>
      </c>
      <c r="F742">
        <f t="shared" si="34"/>
        <v>0.77357063760699307</v>
      </c>
      <c r="G742">
        <f t="shared" si="35"/>
        <v>0.22642936239300709</v>
      </c>
      <c r="H742" s="13">
        <f>'USDC_Final Reserve'!I741/'USDC_Final Reserve'!F741</f>
        <v>2.7500894610431904E-3</v>
      </c>
      <c r="I742">
        <v>35339271687.17083</v>
      </c>
      <c r="J742" s="26">
        <v>35242085528.542999</v>
      </c>
      <c r="K742" s="27"/>
    </row>
    <row r="743" spans="1:11" x14ac:dyDescent="0.3">
      <c r="A743" s="1">
        <v>45574</v>
      </c>
      <c r="B743" s="2">
        <v>4917973502</v>
      </c>
      <c r="C743" s="4">
        <f>C742-C742*$C$1*_xlfn.XLOOKUP('Circle Assets'!A743,'BBG Data'!A:A,'BBG Data'!V:V)</f>
        <v>7995754278.5230522</v>
      </c>
      <c r="D743" s="4">
        <f>D742-D742*$D$1*_xlfn.XLOOKUP(A743,'BBG Data'!A:A,'BBG Data'!F:F)</f>
        <v>22564144038.240086</v>
      </c>
      <c r="E743" s="4">
        <f t="shared" si="33"/>
        <v>35477871818.763138</v>
      </c>
      <c r="F743">
        <f t="shared" si="34"/>
        <v>0.77462700357651249</v>
      </c>
      <c r="G743">
        <f t="shared" si="35"/>
        <v>0.22537299642348749</v>
      </c>
      <c r="H743" s="13">
        <f>'USDC_Final Reserve'!I742/'USDC_Final Reserve'!F742</f>
        <v>4.708819097335226E-4</v>
      </c>
      <c r="I743">
        <v>35087864332.538078</v>
      </c>
      <c r="J743" s="26">
        <v>35071342091.972702</v>
      </c>
      <c r="K743" s="27"/>
    </row>
    <row r="744" spans="1:11" x14ac:dyDescent="0.3">
      <c r="A744" s="1">
        <v>45575</v>
      </c>
      <c r="B744" s="2">
        <v>4917973502</v>
      </c>
      <c r="C744" s="4">
        <f>C743-C743*$C$1*_xlfn.XLOOKUP('Circle Assets'!A744,'BBG Data'!A:A,'BBG Data'!V:V)</f>
        <v>8019741541.3586226</v>
      </c>
      <c r="D744" s="4">
        <f>D743-D743*$D$1*_xlfn.XLOOKUP(A744,'BBG Data'!A:A,'BBG Data'!F:F)</f>
        <v>22564770820.018925</v>
      </c>
      <c r="E744" s="4">
        <f t="shared" si="33"/>
        <v>35502485863.377548</v>
      </c>
      <c r="F744">
        <f t="shared" si="34"/>
        <v>0.77410760552879043</v>
      </c>
      <c r="G744">
        <f t="shared" si="35"/>
        <v>0.22589239447120957</v>
      </c>
      <c r="H744" s="13">
        <f>'USDC_Final Reserve'!I743/'USDC_Final Reserve'!F743</f>
        <v>2.5032331244923137E-3</v>
      </c>
      <c r="I744">
        <v>34844993632.467316</v>
      </c>
      <c r="J744" s="26">
        <v>34757768490.1838</v>
      </c>
      <c r="K744" s="27"/>
    </row>
    <row r="745" spans="1:11" x14ac:dyDescent="0.3">
      <c r="A745" s="1">
        <v>45576</v>
      </c>
      <c r="B745" s="2">
        <v>4917973502</v>
      </c>
      <c r="C745" s="4">
        <f>C744-C744*$C$1*_xlfn.XLOOKUP('Circle Assets'!A745,'BBG Data'!A:A,'BBG Data'!V:V)</f>
        <v>8043800765.9826975</v>
      </c>
      <c r="D745" s="4">
        <f>D744-D744*$D$1*_xlfn.XLOOKUP(A745,'BBG Data'!A:A,'BBG Data'!F:F)</f>
        <v>22565397619.20837</v>
      </c>
      <c r="E745" s="4">
        <f t="shared" si="33"/>
        <v>35527171887.191071</v>
      </c>
      <c r="F745">
        <f t="shared" si="34"/>
        <v>0.77358736035831765</v>
      </c>
      <c r="G745">
        <f t="shared" si="35"/>
        <v>0.22641263964168229</v>
      </c>
      <c r="H745" s="13">
        <f>'USDC_Final Reserve'!I744/'USDC_Final Reserve'!F744</f>
        <v>2.5047746175976891E-3</v>
      </c>
      <c r="I745">
        <v>34818099773.216736</v>
      </c>
      <c r="J745" s="26">
        <v>34730888280.671799</v>
      </c>
      <c r="K745" s="27"/>
    </row>
    <row r="746" spans="1:11" x14ac:dyDescent="0.3">
      <c r="A746" s="1">
        <v>45577</v>
      </c>
      <c r="B746" s="2">
        <v>4917973502</v>
      </c>
      <c r="C746" s="4">
        <f>C745-C745*$C$1*_xlfn.XLOOKUP('Circle Assets'!A746,'BBG Data'!A:A,'BBG Data'!V:V)</f>
        <v>8043800765.9826975</v>
      </c>
      <c r="D746" s="4">
        <f>D745-D745*$D$1*_xlfn.XLOOKUP(A746,'BBG Data'!A:A,'BBG Data'!F:F)</f>
        <v>22565397619.20837</v>
      </c>
      <c r="E746" s="4">
        <f t="shared" si="33"/>
        <v>35527171887.191071</v>
      </c>
      <c r="F746">
        <f t="shared" si="34"/>
        <v>0.77358736035831765</v>
      </c>
      <c r="G746">
        <f t="shared" si="35"/>
        <v>0.22641263964168229</v>
      </c>
      <c r="H746" s="13">
        <f>'USDC_Final Reserve'!I745/'USDC_Final Reserve'!F745</f>
        <v>1.8111840058748923E-3</v>
      </c>
      <c r="I746">
        <v>35042473071.710785</v>
      </c>
      <c r="J746" s="26">
        <v>34979004704.957001</v>
      </c>
      <c r="K746" s="27"/>
    </row>
    <row r="747" spans="1:11" x14ac:dyDescent="0.3">
      <c r="A747" s="1">
        <v>45578</v>
      </c>
      <c r="B747" s="2">
        <v>4917973502</v>
      </c>
      <c r="C747" s="4">
        <f>C746-C746*$C$1*_xlfn.XLOOKUP('Circle Assets'!A747,'BBG Data'!A:A,'BBG Data'!V:V)</f>
        <v>8043800765.9826975</v>
      </c>
      <c r="D747" s="4">
        <f>D746-D746*$D$1*_xlfn.XLOOKUP(A747,'BBG Data'!A:A,'BBG Data'!F:F)</f>
        <v>22565397619.20837</v>
      </c>
      <c r="E747" s="4">
        <f t="shared" si="33"/>
        <v>35527171887.191071</v>
      </c>
      <c r="F747">
        <f t="shared" si="34"/>
        <v>0.77358736035831765</v>
      </c>
      <c r="G747">
        <f t="shared" si="35"/>
        <v>0.22641263964168229</v>
      </c>
      <c r="H747" s="13">
        <f>'USDC_Final Reserve'!I746/'USDC_Final Reserve'!F746</f>
        <v>1.811184005874837E-3</v>
      </c>
      <c r="I747">
        <v>35076916146.344475</v>
      </c>
      <c r="J747" s="26">
        <v>35013385396.844803</v>
      </c>
      <c r="K747" s="27"/>
    </row>
    <row r="748" spans="1:11" x14ac:dyDescent="0.3">
      <c r="A748" s="1">
        <v>45579</v>
      </c>
      <c r="B748" s="2">
        <v>4917973502</v>
      </c>
      <c r="C748" s="4">
        <f>C747-C747*$C$1*_xlfn.XLOOKUP('Circle Assets'!A748,'BBG Data'!A:A,'BBG Data'!V:V)</f>
        <v>8043800765.9826975</v>
      </c>
      <c r="D748" s="4">
        <f>D747-D747*$D$1*_xlfn.XLOOKUP(A748,'BBG Data'!A:A,'BBG Data'!F:F)</f>
        <v>22565397619.20837</v>
      </c>
      <c r="E748" s="4">
        <f t="shared" si="33"/>
        <v>35527171887.191071</v>
      </c>
      <c r="F748">
        <f t="shared" si="34"/>
        <v>0.77358736035831765</v>
      </c>
      <c r="G748">
        <f t="shared" si="35"/>
        <v>0.22641263964168229</v>
      </c>
      <c r="H748" s="13">
        <f>'USDC_Final Reserve'!I747/'USDC_Final Reserve'!F747</f>
        <v>1.8111840058748449E-3</v>
      </c>
      <c r="I748">
        <v>35097145501.194527</v>
      </c>
      <c r="J748" s="26">
        <v>35033578112.610901</v>
      </c>
      <c r="K748" s="27"/>
    </row>
    <row r="749" spans="1:11" x14ac:dyDescent="0.3">
      <c r="A749" s="1">
        <v>45580</v>
      </c>
      <c r="B749" s="2">
        <v>4917973502</v>
      </c>
      <c r="C749" s="4">
        <f>C748-C748*$C$1*_xlfn.XLOOKUP('Circle Assets'!A749,'BBG Data'!A:A,'BBG Data'!V:V)</f>
        <v>8055866467.1316719</v>
      </c>
      <c r="D749" s="4">
        <f>D748-D748*$D$1*_xlfn.XLOOKUP(A749,'BBG Data'!A:A,'BBG Data'!F:F)</f>
        <v>22562263536.205704</v>
      </c>
      <c r="E749" s="4">
        <f t="shared" si="33"/>
        <v>35536103505.337372</v>
      </c>
      <c r="F749">
        <f t="shared" si="34"/>
        <v>0.77330473314493497</v>
      </c>
      <c r="G749">
        <f t="shared" si="35"/>
        <v>0.22669526685506516</v>
      </c>
      <c r="H749" s="13">
        <f>'USDC_Final Reserve'!I748/'USDC_Final Reserve'!F748</f>
        <v>2.0620680495074843E-3</v>
      </c>
      <c r="I749">
        <v>34945063721.181351</v>
      </c>
      <c r="J749" s="26">
        <v>34873004621.7939</v>
      </c>
      <c r="K749" s="27"/>
    </row>
    <row r="750" spans="1:11" x14ac:dyDescent="0.3">
      <c r="A750" s="1">
        <v>45581</v>
      </c>
      <c r="B750" s="2">
        <v>4917973502</v>
      </c>
      <c r="C750" s="4">
        <f>C749-C749*$C$1*_xlfn.XLOOKUP('Circle Assets'!A750,'BBG Data'!A:A,'BBG Data'!V:V)</f>
        <v>8055866467.1316719</v>
      </c>
      <c r="D750" s="4">
        <f>D749-D749*$D$1*_xlfn.XLOOKUP(A750,'BBG Data'!A:A,'BBG Data'!F:F)</f>
        <v>22562263536.205704</v>
      </c>
      <c r="E750" s="4">
        <f t="shared" si="33"/>
        <v>35536103505.337372</v>
      </c>
      <c r="F750">
        <f t="shared" si="34"/>
        <v>0.77330473314493497</v>
      </c>
      <c r="G750">
        <f t="shared" si="35"/>
        <v>0.22669526685506516</v>
      </c>
      <c r="H750" s="13">
        <f>'USDC_Final Reserve'!I749/'USDC_Final Reserve'!F749</f>
        <v>1.8111840058749403E-3</v>
      </c>
      <c r="I750">
        <v>34934441712.384438</v>
      </c>
      <c r="J750" s="26">
        <v>34871169010.300797</v>
      </c>
      <c r="K750" s="27"/>
    </row>
    <row r="751" spans="1:11" x14ac:dyDescent="0.3">
      <c r="A751" s="1">
        <v>45582</v>
      </c>
      <c r="B751" s="2">
        <v>4917973502</v>
      </c>
      <c r="C751" s="4">
        <f>C750-C750*$C$1*_xlfn.XLOOKUP('Circle Assets'!A751,'BBG Data'!A:A,'BBG Data'!V:V)</f>
        <v>8023643001.2631454</v>
      </c>
      <c r="D751" s="4">
        <f>D750-D750*$D$1*_xlfn.XLOOKUP(A751,'BBG Data'!A:A,'BBG Data'!F:F)</f>
        <v>22562890265.748375</v>
      </c>
      <c r="E751" s="4">
        <f t="shared" si="33"/>
        <v>35504506769.01152</v>
      </c>
      <c r="F751">
        <f t="shared" si="34"/>
        <v>0.77401057692579422</v>
      </c>
      <c r="G751">
        <f t="shared" si="35"/>
        <v>0.22598942307420572</v>
      </c>
      <c r="H751" s="13">
        <f>'USDC_Final Reserve'!I750/'USDC_Final Reserve'!F750</f>
        <v>9.2285991148387334E-4</v>
      </c>
      <c r="I751">
        <v>34862798826.713104</v>
      </c>
      <c r="J751" s="26">
        <v>34830625347.273804</v>
      </c>
      <c r="K751" s="27"/>
    </row>
    <row r="752" spans="1:11" x14ac:dyDescent="0.3">
      <c r="A752" s="1">
        <v>45583</v>
      </c>
      <c r="B752" s="2">
        <v>4917973502</v>
      </c>
      <c r="C752" s="4">
        <f>C751-C751*$C$1*_xlfn.XLOOKUP('Circle Assets'!A752,'BBG Data'!A:A,'BBG Data'!V:V)</f>
        <v>8039690287.2656717</v>
      </c>
      <c r="D752" s="4">
        <f>D751-D751*$D$1*_xlfn.XLOOKUP(A752,'BBG Data'!A:A,'BBG Data'!F:F)</f>
        <v>22563517012.700203</v>
      </c>
      <c r="E752" s="4">
        <f t="shared" si="33"/>
        <v>35521180801.965874</v>
      </c>
      <c r="F752">
        <f t="shared" si="34"/>
        <v>0.7736648921642626</v>
      </c>
      <c r="G752">
        <f t="shared" si="35"/>
        <v>0.2263351078357374</v>
      </c>
      <c r="H752" s="13">
        <f>'USDC_Final Reserve'!I751/'USDC_Final Reserve'!F751</f>
        <v>2.2797448148565956E-3</v>
      </c>
      <c r="I752">
        <v>34843261681.825233</v>
      </c>
      <c r="J752" s="26">
        <v>34763827936.673401</v>
      </c>
      <c r="K752" s="27"/>
    </row>
    <row r="753" spans="1:11" x14ac:dyDescent="0.3">
      <c r="A753" s="1">
        <v>45584</v>
      </c>
      <c r="B753" s="2">
        <v>4917973502</v>
      </c>
      <c r="C753" s="4">
        <f>C752-C752*$C$1*_xlfn.XLOOKUP('Circle Assets'!A753,'BBG Data'!A:A,'BBG Data'!V:V)</f>
        <v>8039690287.2656717</v>
      </c>
      <c r="D753" s="4">
        <f>D752-D752*$D$1*_xlfn.XLOOKUP(A753,'BBG Data'!A:A,'BBG Data'!F:F)</f>
        <v>22563517012.700203</v>
      </c>
      <c r="E753" s="4">
        <f t="shared" si="33"/>
        <v>35521180801.965874</v>
      </c>
      <c r="F753">
        <f t="shared" si="34"/>
        <v>0.7736648921642626</v>
      </c>
      <c r="G753">
        <f t="shared" si="35"/>
        <v>0.2263351078357374</v>
      </c>
      <c r="H753" s="13">
        <f>'USDC_Final Reserve'!I752/'USDC_Final Reserve'!F752</f>
        <v>1.8111840058749227E-3</v>
      </c>
      <c r="I753">
        <v>35041940778.108727</v>
      </c>
      <c r="J753" s="26">
        <v>34978473375.4366</v>
      </c>
      <c r="K753" s="27"/>
    </row>
    <row r="754" spans="1:11" x14ac:dyDescent="0.3">
      <c r="A754" s="1">
        <v>45585</v>
      </c>
      <c r="B754" s="2">
        <v>4917973502</v>
      </c>
      <c r="C754" s="4">
        <f>C753-C753*$C$1*_xlfn.XLOOKUP('Circle Assets'!A754,'BBG Data'!A:A,'BBG Data'!V:V)</f>
        <v>8039690287.2656717</v>
      </c>
      <c r="D754" s="4">
        <f>D753-D753*$D$1*_xlfn.XLOOKUP(A754,'BBG Data'!A:A,'BBG Data'!F:F)</f>
        <v>22563517012.700203</v>
      </c>
      <c r="E754" s="4">
        <f t="shared" si="33"/>
        <v>35521180801.965874</v>
      </c>
      <c r="F754">
        <f t="shared" si="34"/>
        <v>0.7736648921642626</v>
      </c>
      <c r="G754">
        <f t="shared" si="35"/>
        <v>0.2263351078357374</v>
      </c>
      <c r="H754" s="13">
        <f>'USDC_Final Reserve'!I753/'USDC_Final Reserve'!F753</f>
        <v>1.8111840058747516E-3</v>
      </c>
      <c r="I754">
        <v>35048454591.254005</v>
      </c>
      <c r="J754" s="26">
        <v>34984975390.867699</v>
      </c>
      <c r="K754" s="27"/>
    </row>
    <row r="755" spans="1:11" x14ac:dyDescent="0.3">
      <c r="A755" s="1">
        <v>45586</v>
      </c>
      <c r="B755" s="2">
        <v>4917973502</v>
      </c>
      <c r="C755" s="4">
        <f>C754-C754*$C$1*_xlfn.XLOOKUP('Circle Assets'!A755,'BBG Data'!A:A,'BBG Data'!V:V)</f>
        <v>8047729977.5529385</v>
      </c>
      <c r="D755" s="4">
        <f>D754-D754*$D$1*_xlfn.XLOOKUP(A755,'BBG Data'!A:A,'BBG Data'!F:F)</f>
        <v>22564770541.42313</v>
      </c>
      <c r="E755" s="4">
        <f t="shared" si="33"/>
        <v>35530474020.976067</v>
      </c>
      <c r="F755">
        <f t="shared" si="34"/>
        <v>0.77349781562717645</v>
      </c>
      <c r="G755">
        <f t="shared" si="35"/>
        <v>0.22650218437282355</v>
      </c>
      <c r="H755" s="13">
        <f>'USDC_Final Reserve'!I754/'USDC_Final Reserve'!F754</f>
        <v>2.0722665705230547E-3</v>
      </c>
      <c r="I755">
        <v>35075814450.375786</v>
      </c>
      <c r="J755" s="26">
        <v>35003128012.656403</v>
      </c>
      <c r="K755" s="27"/>
    </row>
    <row r="756" spans="1:11" x14ac:dyDescent="0.3">
      <c r="A756" s="1">
        <v>45587</v>
      </c>
      <c r="B756" s="2">
        <v>4917973502</v>
      </c>
      <c r="C756" s="4">
        <f>C755-C755*$C$1*_xlfn.XLOOKUP('Circle Assets'!A756,'BBG Data'!A:A,'BBG Data'!V:V)</f>
        <v>8045718045.0585499</v>
      </c>
      <c r="D756" s="4">
        <f>D755-D755*$D$1*_xlfn.XLOOKUP(A756,'BBG Data'!A:A,'BBG Data'!F:F)</f>
        <v>22564143742.241425</v>
      </c>
      <c r="E756" s="4">
        <f t="shared" si="33"/>
        <v>35527835289.299973</v>
      </c>
      <c r="F756">
        <f t="shared" si="34"/>
        <v>0.77353762255586389</v>
      </c>
      <c r="G756">
        <f t="shared" si="35"/>
        <v>0.22646237744413614</v>
      </c>
      <c r="H756" s="13">
        <f>'USDC_Final Reserve'!I755/'USDC_Final Reserve'!F755</f>
        <v>1.7370462931198521E-3</v>
      </c>
      <c r="I756">
        <v>34745469056.912117</v>
      </c>
      <c r="J756" s="26">
        <v>34685114568.684097</v>
      </c>
      <c r="K756" s="27"/>
    </row>
    <row r="757" spans="1:11" x14ac:dyDescent="0.3">
      <c r="A757" s="1">
        <v>45588</v>
      </c>
      <c r="B757" s="2">
        <v>4917973502</v>
      </c>
      <c r="C757" s="4">
        <f>C756-C756*$C$1*_xlfn.XLOOKUP('Circle Assets'!A757,'BBG Data'!A:A,'BBG Data'!V:V)</f>
        <v>8035660897.5022268</v>
      </c>
      <c r="D757" s="4">
        <f>D756-D756*$D$1*_xlfn.XLOOKUP(A757,'BBG Data'!A:A,'BBG Data'!F:F)</f>
        <v>22564143742.241425</v>
      </c>
      <c r="E757" s="4">
        <f t="shared" si="33"/>
        <v>35517778141.743652</v>
      </c>
      <c r="F757">
        <f t="shared" si="34"/>
        <v>0.77375665602072097</v>
      </c>
      <c r="G757">
        <f t="shared" si="35"/>
        <v>0.22624334397927903</v>
      </c>
      <c r="H757" s="13">
        <f>'USDC_Final Reserve'!I756/'USDC_Final Reserve'!F756</f>
        <v>1.5285387297133593E-3</v>
      </c>
      <c r="I757">
        <v>34642187548.130814</v>
      </c>
      <c r="J757" s="26">
        <v>34589235622.781502</v>
      </c>
      <c r="K757" s="27"/>
    </row>
    <row r="758" spans="1:11" x14ac:dyDescent="0.3">
      <c r="A758" s="1">
        <v>45589</v>
      </c>
      <c r="B758" s="2">
        <v>4917973502</v>
      </c>
      <c r="C758" s="4">
        <f>C757-C757*$C$1*_xlfn.XLOOKUP('Circle Assets'!A758,'BBG Data'!A:A,'BBG Data'!V:V)</f>
        <v>8073830286.7653627</v>
      </c>
      <c r="D758" s="4">
        <f>D757-D757*$D$1*_xlfn.XLOOKUP(A758,'BBG Data'!A:A,'BBG Data'!F:F)</f>
        <v>22564143742.241425</v>
      </c>
      <c r="E758" s="4">
        <f t="shared" si="33"/>
        <v>35555947531.00679</v>
      </c>
      <c r="F758">
        <f t="shared" si="34"/>
        <v>0.77292602651850217</v>
      </c>
      <c r="G758">
        <f t="shared" si="35"/>
        <v>0.2270739734814978</v>
      </c>
      <c r="H758" s="13">
        <f>'USDC_Final Reserve'!I757/'USDC_Final Reserve'!F757</f>
        <v>2.8827419341951074E-3</v>
      </c>
      <c r="I758">
        <v>34466761865.09272</v>
      </c>
      <c r="J758" s="26">
        <v>34367403085.3283</v>
      </c>
      <c r="K758" s="27"/>
    </row>
    <row r="759" spans="1:11" x14ac:dyDescent="0.3">
      <c r="A759" s="1">
        <v>45590</v>
      </c>
      <c r="B759" s="2">
        <v>4917973502</v>
      </c>
      <c r="C759" s="4">
        <f>C758-C758*$C$1*_xlfn.XLOOKUP('Circle Assets'!A759,'BBG Data'!A:A,'BBG Data'!V:V)</f>
        <v>8027405762.6164608</v>
      </c>
      <c r="D759" s="4">
        <f>D758-D758*$D$1*_xlfn.XLOOKUP(A759,'BBG Data'!A:A,'BBG Data'!F:F)</f>
        <v>22564143742.241425</v>
      </c>
      <c r="E759" s="4">
        <f t="shared" si="33"/>
        <v>35509523006.857887</v>
      </c>
      <c r="F759">
        <f t="shared" si="34"/>
        <v>0.77393653637459037</v>
      </c>
      <c r="G759">
        <f t="shared" si="35"/>
        <v>0.22606346362540952</v>
      </c>
      <c r="H759" s="13">
        <f>'USDC_Final Reserve'!I758/'USDC_Final Reserve'!F758</f>
        <v>5.0616955146104219E-4</v>
      </c>
      <c r="I759">
        <v>34482985568.115952</v>
      </c>
      <c r="J759" s="26">
        <v>34465531330.777901</v>
      </c>
      <c r="K759" s="27"/>
    </row>
    <row r="760" spans="1:11" x14ac:dyDescent="0.3">
      <c r="A760" s="1">
        <v>45591</v>
      </c>
      <c r="B760" s="2">
        <v>4917973502</v>
      </c>
      <c r="C760" s="4">
        <f>C759-C759*$C$1*_xlfn.XLOOKUP('Circle Assets'!A760,'BBG Data'!A:A,'BBG Data'!V:V)</f>
        <v>8027405762.6164608</v>
      </c>
      <c r="D760" s="4">
        <f>D759-D759*$D$1*_xlfn.XLOOKUP(A760,'BBG Data'!A:A,'BBG Data'!F:F)</f>
        <v>22564143742.241425</v>
      </c>
      <c r="E760" s="4">
        <f t="shared" si="33"/>
        <v>35509523006.857887</v>
      </c>
      <c r="F760">
        <f t="shared" si="34"/>
        <v>0.77393653637459037</v>
      </c>
      <c r="G760">
        <f t="shared" si="35"/>
        <v>0.22606346362540952</v>
      </c>
      <c r="H760" s="13">
        <f>'USDC_Final Reserve'!I759/'USDC_Final Reserve'!F759</f>
        <v>1.811184005874945E-3</v>
      </c>
      <c r="I760">
        <v>34745544074.035614</v>
      </c>
      <c r="J760" s="26">
        <v>34682613500.333298</v>
      </c>
      <c r="K760" s="27"/>
    </row>
    <row r="761" spans="1:11" x14ac:dyDescent="0.3">
      <c r="A761" s="1">
        <v>45592</v>
      </c>
      <c r="B761" s="2">
        <v>4917973502</v>
      </c>
      <c r="C761" s="4">
        <f>C760-C760*$C$1*_xlfn.XLOOKUP('Circle Assets'!A761,'BBG Data'!A:A,'BBG Data'!V:V)</f>
        <v>8027405762.6164608</v>
      </c>
      <c r="D761" s="4">
        <f>D760-D760*$D$1*_xlfn.XLOOKUP(A761,'BBG Data'!A:A,'BBG Data'!F:F)</f>
        <v>22564143742.241425</v>
      </c>
      <c r="E761" s="4">
        <f t="shared" si="33"/>
        <v>35509523006.857887</v>
      </c>
      <c r="F761">
        <f t="shared" si="34"/>
        <v>0.77393653637459037</v>
      </c>
      <c r="G761">
        <f t="shared" si="35"/>
        <v>0.22606346362540952</v>
      </c>
      <c r="H761" s="13">
        <f>'USDC_Final Reserve'!I760/'USDC_Final Reserve'!F760</f>
        <v>1.8111840058749338E-3</v>
      </c>
      <c r="I761">
        <v>34736446044.145393</v>
      </c>
      <c r="J761" s="26">
        <v>34673531948.6493</v>
      </c>
      <c r="K761" s="27"/>
    </row>
    <row r="762" spans="1:11" x14ac:dyDescent="0.3">
      <c r="A762" s="1">
        <v>45593</v>
      </c>
      <c r="B762" s="2">
        <v>4917973502</v>
      </c>
      <c r="C762" s="4">
        <f>C761-C761*$C$1*_xlfn.XLOOKUP('Circle Assets'!A762,'BBG Data'!A:A,'BBG Data'!V:V)</f>
        <v>8083597602.9547768</v>
      </c>
      <c r="D762" s="4">
        <f>D761-D761*$D$1*_xlfn.XLOOKUP(A762,'BBG Data'!A:A,'BBG Data'!F:F)</f>
        <v>22564770524.012043</v>
      </c>
      <c r="E762" s="4">
        <f t="shared" si="33"/>
        <v>35566341628.96682</v>
      </c>
      <c r="F762">
        <f t="shared" si="34"/>
        <v>0.77271776537255288</v>
      </c>
      <c r="G762">
        <f t="shared" si="35"/>
        <v>0.22728223462744712</v>
      </c>
      <c r="H762" s="13">
        <f>'USDC_Final Reserve'!I761/'USDC_Final Reserve'!F761</f>
        <v>3.4058296886103887E-3</v>
      </c>
      <c r="I762">
        <v>34781146746.343613</v>
      </c>
      <c r="J762" s="26">
        <v>34662688084.151001</v>
      </c>
      <c r="K762" s="27"/>
    </row>
    <row r="763" spans="1:11" x14ac:dyDescent="0.3">
      <c r="A763" s="1">
        <v>45594</v>
      </c>
      <c r="B763" s="2">
        <v>4917973502</v>
      </c>
      <c r="C763" s="4">
        <f>C762-C762*$C$1*_xlfn.XLOOKUP('Circle Assets'!A763,'BBG Data'!A:A,'BBG Data'!V:V)</f>
        <v>8121994691.5688124</v>
      </c>
      <c r="D763" s="4">
        <f>D762-D762*$D$1*_xlfn.XLOOKUP(A763,'BBG Data'!A:A,'BBG Data'!F:F)</f>
        <v>22564770524.012043</v>
      </c>
      <c r="E763" s="4">
        <f t="shared" si="33"/>
        <v>35604738717.580856</v>
      </c>
      <c r="F763">
        <f t="shared" si="34"/>
        <v>0.77188444616900542</v>
      </c>
      <c r="G763">
        <f t="shared" si="35"/>
        <v>0.22811555383099458</v>
      </c>
      <c r="H763" s="13">
        <f>'USDC_Final Reserve'!I762/'USDC_Final Reserve'!F762</f>
        <v>2.8876571328168665E-3</v>
      </c>
      <c r="I763">
        <v>34823169030.792854</v>
      </c>
      <c r="J763" s="26">
        <v>34722611658.353798</v>
      </c>
      <c r="K763" s="27"/>
    </row>
    <row r="764" spans="1:11" x14ac:dyDescent="0.3">
      <c r="A764" s="1">
        <v>45595</v>
      </c>
      <c r="B764" s="2">
        <v>4917973502</v>
      </c>
      <c r="C764" s="4">
        <f>C763-C763*$C$1*_xlfn.XLOOKUP('Circle Assets'!A764,'BBG Data'!A:A,'BBG Data'!V:V)</f>
        <v>8154482670.3350878</v>
      </c>
      <c r="D764" s="4">
        <f>D763-D763*$D$1*_xlfn.XLOOKUP(A764,'BBG Data'!A:A,'BBG Data'!F:F)</f>
        <v>22565397323.193264</v>
      </c>
      <c r="E764" s="4">
        <f t="shared" si="33"/>
        <v>35637853495.528351</v>
      </c>
      <c r="F764">
        <f t="shared" si="34"/>
        <v>0.77118479732910206</v>
      </c>
      <c r="G764">
        <f t="shared" si="35"/>
        <v>0.22881520267089792</v>
      </c>
      <c r="H764" s="13">
        <f>'USDC_Final Reserve'!I763/'USDC_Final Reserve'!F763</f>
        <v>2.7387034199010782E-3</v>
      </c>
      <c r="I764">
        <v>34964844403.291504</v>
      </c>
      <c r="J764" s="26">
        <v>34869086064.3479</v>
      </c>
      <c r="K764" s="27"/>
    </row>
    <row r="765" spans="1:11" x14ac:dyDescent="0.3">
      <c r="A765" s="1">
        <v>45596</v>
      </c>
      <c r="B765" s="2">
        <v>4917973502</v>
      </c>
      <c r="C765" s="4">
        <f>C764-C764*$C$1*_xlfn.XLOOKUP('Circle Assets'!A765,'BBG Data'!A:A,'BBG Data'!V:V)</f>
        <v>8217679911.0301838</v>
      </c>
      <c r="D765" s="4">
        <f>D764-D764*$D$1*_xlfn.XLOOKUP(A765,'BBG Data'!A:A,'BBG Data'!F:F)</f>
        <v>22559755973.862465</v>
      </c>
      <c r="E765" s="4">
        <f t="shared" si="33"/>
        <v>35695409386.892647</v>
      </c>
      <c r="F765">
        <f t="shared" si="34"/>
        <v>0.76978328440049459</v>
      </c>
      <c r="G765">
        <f t="shared" si="35"/>
        <v>0.23021671559950552</v>
      </c>
      <c r="H765" s="13">
        <f>'USDC_Final Reserve'!I764/'USDC_Final Reserve'!F764</f>
        <v>3.420680802275648E-3</v>
      </c>
      <c r="I765">
        <v>35164521404.552666</v>
      </c>
      <c r="J765" s="26">
        <v>35044234801.262901</v>
      </c>
      <c r="K765" s="27"/>
    </row>
    <row r="766" spans="1:11" x14ac:dyDescent="0.3">
      <c r="A766" s="1">
        <v>45597</v>
      </c>
      <c r="B766" s="2">
        <v>4917973502</v>
      </c>
      <c r="C766" s="4">
        <f>C765-C765*$C$1*_xlfn.XLOOKUP('Circle Assets'!A766,'BBG Data'!A:A,'BBG Data'!V:V)</f>
        <v>8283421350.3184252</v>
      </c>
      <c r="D766" s="4">
        <f>D765-D765*$D$1*_xlfn.XLOOKUP(A766,'BBG Data'!A:A,'BBG Data'!F:F)</f>
        <v>22562262613.415115</v>
      </c>
      <c r="E766" s="4">
        <f t="shared" si="33"/>
        <v>35763657465.733536</v>
      </c>
      <c r="F766">
        <f t="shared" si="34"/>
        <v>0.76838438970468648</v>
      </c>
      <c r="G766">
        <f t="shared" si="35"/>
        <v>0.23161561029531372</v>
      </c>
      <c r="H766" s="13">
        <f>'USDC_Final Reserve'!I765/'USDC_Final Reserve'!F765</f>
        <v>3.7160358537970352E-3</v>
      </c>
      <c r="I766">
        <v>34898185561.067688</v>
      </c>
      <c r="J766" s="26">
        <v>34768502652.290298</v>
      </c>
      <c r="K766" s="27"/>
    </row>
    <row r="767" spans="1:11" x14ac:dyDescent="0.3">
      <c r="A767" s="1">
        <v>45598</v>
      </c>
      <c r="B767" s="2">
        <v>4917973502</v>
      </c>
      <c r="C767" s="4">
        <f>C766-C766*$C$1*_xlfn.XLOOKUP('Circle Assets'!A767,'BBG Data'!A:A,'BBG Data'!V:V)</f>
        <v>8283421350.3184252</v>
      </c>
      <c r="D767" s="4">
        <f>D766-D766*$D$1*_xlfn.XLOOKUP(A767,'BBG Data'!A:A,'BBG Data'!F:F)</f>
        <v>22562262613.415115</v>
      </c>
      <c r="E767" s="4">
        <f t="shared" si="33"/>
        <v>35763657465.733536</v>
      </c>
      <c r="F767">
        <f t="shared" si="34"/>
        <v>0.76838438970468648</v>
      </c>
      <c r="G767">
        <f t="shared" si="35"/>
        <v>0.23161561029531372</v>
      </c>
      <c r="H767" s="13">
        <f>'USDC_Final Reserve'!I766/'USDC_Final Reserve'!F766</f>
        <v>1.8111840058748789E-3</v>
      </c>
      <c r="I767">
        <v>34913611507.927986</v>
      </c>
      <c r="J767" s="26">
        <v>34850376533.177498</v>
      </c>
      <c r="K767" s="27"/>
    </row>
    <row r="768" spans="1:11" x14ac:dyDescent="0.3">
      <c r="A768" s="1">
        <v>45599</v>
      </c>
      <c r="B768" s="2">
        <v>4917973502</v>
      </c>
      <c r="C768" s="4">
        <f>C767-C767*$C$1*_xlfn.XLOOKUP('Circle Assets'!A768,'BBG Data'!A:A,'BBG Data'!V:V)</f>
        <v>8283421350.3184252</v>
      </c>
      <c r="D768" s="4">
        <f>D767-D767*$D$1*_xlfn.XLOOKUP(A768,'BBG Data'!A:A,'BBG Data'!F:F)</f>
        <v>22562262613.415115</v>
      </c>
      <c r="E768" s="4">
        <f t="shared" si="33"/>
        <v>35763657465.733536</v>
      </c>
      <c r="F768">
        <f t="shared" si="34"/>
        <v>0.76838438970468648</v>
      </c>
      <c r="G768">
        <f t="shared" si="35"/>
        <v>0.23161561029531372</v>
      </c>
      <c r="H768" s="13">
        <f>'USDC_Final Reserve'!I767/'USDC_Final Reserve'!F767</f>
        <v>1.8111840058748813E-3</v>
      </c>
      <c r="I768">
        <v>34939659489.237823</v>
      </c>
      <c r="J768" s="26">
        <v>34876377336.800201</v>
      </c>
      <c r="K768" s="27"/>
    </row>
    <row r="769" spans="1:11" x14ac:dyDescent="0.3">
      <c r="A769" s="1">
        <v>45600</v>
      </c>
      <c r="B769" s="2">
        <v>4917973502</v>
      </c>
      <c r="C769" s="4">
        <f>C768-C768*$C$1*_xlfn.XLOOKUP('Circle Assets'!A769,'BBG Data'!A:A,'BBG Data'!V:V)</f>
        <v>8260641941.6050491</v>
      </c>
      <c r="D769" s="4">
        <f>D768-D768*$D$1*_xlfn.XLOOKUP(A769,'BBG Data'!A:A,'BBG Data'!F:F)</f>
        <v>22564769531.483273</v>
      </c>
      <c r="E769" s="4">
        <f t="shared" si="33"/>
        <v>35743384975.088318</v>
      </c>
      <c r="F769">
        <f t="shared" si="34"/>
        <v>0.76889032901158139</v>
      </c>
      <c r="G769">
        <f t="shared" si="35"/>
        <v>0.2311096709884187</v>
      </c>
      <c r="H769" s="13">
        <f>'USDC_Final Reserve'!I768/'USDC_Final Reserve'!F768</f>
        <v>1.2450436291728069E-3</v>
      </c>
      <c r="I769">
        <v>34957445054.272881</v>
      </c>
      <c r="J769" s="26">
        <v>34913921510.0159</v>
      </c>
      <c r="K769" s="27"/>
    </row>
    <row r="770" spans="1:11" x14ac:dyDescent="0.3">
      <c r="A770" s="1">
        <v>45601</v>
      </c>
      <c r="B770" s="2">
        <v>4917973502</v>
      </c>
      <c r="C770" s="4">
        <f>C769-C769*$C$1*_xlfn.XLOOKUP('Circle Assets'!A770,'BBG Data'!A:A,'BBG Data'!V:V)</f>
        <v>8244120657.721839</v>
      </c>
      <c r="D770" s="4">
        <f>D769-D769*$D$1*_xlfn.XLOOKUP(A770,'BBG Data'!A:A,'BBG Data'!F:F)</f>
        <v>22564769531.483273</v>
      </c>
      <c r="E770" s="4">
        <f t="shared" si="33"/>
        <v>35726863691.205109</v>
      </c>
      <c r="F770">
        <f t="shared" si="34"/>
        <v>0.76924588934037064</v>
      </c>
      <c r="G770">
        <f t="shared" si="35"/>
        <v>0.23075411065962939</v>
      </c>
      <c r="H770" s="13">
        <f>'USDC_Final Reserve'!I769/'USDC_Final Reserve'!F769</f>
        <v>1.3495884697923813E-3</v>
      </c>
      <c r="I770">
        <v>35135033808.115997</v>
      </c>
      <c r="J770" s="26">
        <v>35087615971.602798</v>
      </c>
      <c r="K770" s="27"/>
    </row>
    <row r="771" spans="1:11" x14ac:dyDescent="0.3">
      <c r="A771" s="1">
        <v>45602</v>
      </c>
      <c r="B771" s="2">
        <v>4917973502</v>
      </c>
      <c r="C771" s="4">
        <f>C770-C770*$C$1*_xlfn.XLOOKUP('Circle Assets'!A771,'BBG Data'!A:A,'BBG Data'!V:V)</f>
        <v>8233815506.8996868</v>
      </c>
      <c r="D771" s="4">
        <f>D770-D770*$D$1*_xlfn.XLOOKUP(A771,'BBG Data'!A:A,'BBG Data'!F:F)</f>
        <v>22565396330.636925</v>
      </c>
      <c r="E771" s="4">
        <f t="shared" si="33"/>
        <v>35717185339.536613</v>
      </c>
      <c r="F771">
        <f t="shared" si="34"/>
        <v>0.76947188227104257</v>
      </c>
      <c r="G771">
        <f t="shared" si="35"/>
        <v>0.23052811772895737</v>
      </c>
      <c r="H771" s="13">
        <f>'USDC_Final Reserve'!I770/'USDC_Final Reserve'!F770</f>
        <v>1.5407029391024303E-3</v>
      </c>
      <c r="I771">
        <v>35558103272.054062</v>
      </c>
      <c r="J771" s="26">
        <v>35503318797.8339</v>
      </c>
      <c r="K771" s="27"/>
    </row>
    <row r="772" spans="1:11" x14ac:dyDescent="0.3">
      <c r="A772" s="1">
        <v>45603</v>
      </c>
      <c r="B772" s="2">
        <v>4917973502</v>
      </c>
      <c r="C772" s="4">
        <f>C771-C771*$C$1*_xlfn.XLOOKUP('Circle Assets'!A772,'BBG Data'!A:A,'BBG Data'!V:V)</f>
        <v>8229698599.1462374</v>
      </c>
      <c r="D772" s="4">
        <f>D771-D771*$D$1*_xlfn.XLOOKUP(A772,'BBG Data'!A:A,'BBG Data'!F:F)</f>
        <v>22564769514.072186</v>
      </c>
      <c r="E772" s="4">
        <f t="shared" ref="E772:E835" si="36">D772+C772+B772</f>
        <v>35712441615.218422</v>
      </c>
      <c r="F772">
        <f t="shared" ref="F772:F835" si="37">(B772+D772)/E772</f>
        <v>0.76955654032797216</v>
      </c>
      <c r="G772">
        <f t="shared" ref="G772:G835" si="38">C772/E772</f>
        <v>0.23044345967202789</v>
      </c>
      <c r="H772" s="13">
        <f>'USDC_Final Reserve'!I771/'USDC_Final Reserve'!F771</f>
        <v>1.6785934478951074E-3</v>
      </c>
      <c r="I772">
        <v>36432653088.242355</v>
      </c>
      <c r="J772" s="26">
        <v>36371497475.478996</v>
      </c>
      <c r="K772" s="27"/>
    </row>
    <row r="773" spans="1:11" x14ac:dyDescent="0.3">
      <c r="A773" s="1">
        <v>45604</v>
      </c>
      <c r="B773" s="2">
        <v>4917973502</v>
      </c>
      <c r="C773" s="4">
        <f>C772-C772*$C$1*_xlfn.XLOOKUP('Circle Assets'!A773,'BBG Data'!A:A,'BBG Data'!V:V)</f>
        <v>8248215420.9943151</v>
      </c>
      <c r="D773" s="4">
        <f>D772-D772*$D$1*_xlfn.XLOOKUP(A773,'BBG Data'!A:A,'BBG Data'!F:F)</f>
        <v>22578559095.441895</v>
      </c>
      <c r="E773" s="4">
        <f t="shared" si="36"/>
        <v>35744748018.436211</v>
      </c>
      <c r="F773">
        <f t="shared" si="37"/>
        <v>0.76924678789901946</v>
      </c>
      <c r="G773">
        <f t="shared" si="38"/>
        <v>0.23075321210098054</v>
      </c>
      <c r="H773" s="13">
        <f>'USDC_Final Reserve'!I772/'USDC_Final Reserve'!F772</f>
        <v>2.7133554342580043E-3</v>
      </c>
      <c r="I773">
        <v>36918817121.099411</v>
      </c>
      <c r="J773" s="26">
        <v>36818643248.037498</v>
      </c>
      <c r="K773" s="27"/>
    </row>
    <row r="774" spans="1:11" x14ac:dyDescent="0.3">
      <c r="A774" s="1">
        <v>45605</v>
      </c>
      <c r="B774" s="2">
        <v>4917973502</v>
      </c>
      <c r="C774" s="4">
        <f>C773-C773*$C$1*_xlfn.XLOOKUP('Circle Assets'!A774,'BBG Data'!A:A,'BBG Data'!V:V)</f>
        <v>8248215420.9943151</v>
      </c>
      <c r="D774" s="4">
        <f>D773-D773*$D$1*_xlfn.XLOOKUP(A774,'BBG Data'!A:A,'BBG Data'!F:F)</f>
        <v>22578559095.441895</v>
      </c>
      <c r="E774" s="4">
        <f t="shared" si="36"/>
        <v>35744748018.436211</v>
      </c>
      <c r="F774">
        <f t="shared" si="37"/>
        <v>0.76924678789901946</v>
      </c>
      <c r="G774">
        <f t="shared" si="38"/>
        <v>0.23075321210098054</v>
      </c>
      <c r="H774" s="13">
        <f>'USDC_Final Reserve'!I773/'USDC_Final Reserve'!F773</f>
        <v>1.8111840058749429E-3</v>
      </c>
      <c r="I774">
        <v>37256522193.216179</v>
      </c>
      <c r="J774" s="26">
        <v>37189043776.105301</v>
      </c>
      <c r="K774" s="27"/>
    </row>
    <row r="775" spans="1:11" x14ac:dyDescent="0.3">
      <c r="A775" s="1">
        <v>45606</v>
      </c>
      <c r="B775" s="2">
        <v>4917973502</v>
      </c>
      <c r="C775" s="4">
        <f>C774-C774*$C$1*_xlfn.XLOOKUP('Circle Assets'!A775,'BBG Data'!A:A,'BBG Data'!V:V)</f>
        <v>8248215420.9943151</v>
      </c>
      <c r="D775" s="4">
        <f>D774-D774*$D$1*_xlfn.XLOOKUP(A775,'BBG Data'!A:A,'BBG Data'!F:F)</f>
        <v>22578559095.441895</v>
      </c>
      <c r="E775" s="4">
        <f t="shared" si="36"/>
        <v>35744748018.436211</v>
      </c>
      <c r="F775">
        <f t="shared" si="37"/>
        <v>0.76924678789901946</v>
      </c>
      <c r="G775">
        <f t="shared" si="38"/>
        <v>0.23075321210098054</v>
      </c>
      <c r="H775" s="13">
        <f>'USDC_Final Reserve'!I774/'USDC_Final Reserve'!F774</f>
        <v>1.8111840058747648E-3</v>
      </c>
      <c r="I775">
        <v>37090466627.952377</v>
      </c>
      <c r="J775" s="26">
        <v>37023288968.025398</v>
      </c>
      <c r="K775" s="27"/>
    </row>
    <row r="776" spans="1:11" x14ac:dyDescent="0.3">
      <c r="A776" s="1">
        <v>45607</v>
      </c>
      <c r="B776" s="2">
        <v>4917973502</v>
      </c>
      <c r="C776" s="4">
        <f>C775-C775*$C$1*_xlfn.XLOOKUP('Circle Assets'!A776,'BBG Data'!A:A,'BBG Data'!V:V)</f>
        <v>8248215420.9943151</v>
      </c>
      <c r="D776" s="4">
        <f>D775-D775*$D$1*_xlfn.XLOOKUP(A776,'BBG Data'!A:A,'BBG Data'!F:F)</f>
        <v>22578559095.441895</v>
      </c>
      <c r="E776" s="4">
        <f t="shared" si="36"/>
        <v>35744748018.436211</v>
      </c>
      <c r="F776">
        <f t="shared" si="37"/>
        <v>0.76924678789901946</v>
      </c>
      <c r="G776">
        <f t="shared" si="38"/>
        <v>0.23075321210098054</v>
      </c>
      <c r="H776" s="13">
        <f>'USDC_Final Reserve'!I775/'USDC_Final Reserve'!F775</f>
        <v>1.8111840058747609E-3</v>
      </c>
      <c r="I776">
        <v>37058356039.612259</v>
      </c>
      <c r="J776" s="26">
        <v>36991236537.869301</v>
      </c>
      <c r="K776" s="27"/>
    </row>
    <row r="777" spans="1:11" x14ac:dyDescent="0.3">
      <c r="A777" s="1">
        <v>45608</v>
      </c>
      <c r="B777" s="2">
        <v>4917973502</v>
      </c>
      <c r="C777" s="4">
        <f>C776-C776*$C$1*_xlfn.XLOOKUP('Circle Assets'!A777,'BBG Data'!A:A,'BBG Data'!V:V)</f>
        <v>8244091313.2838182</v>
      </c>
      <c r="D777" s="4">
        <f>D776-D776*$D$1*_xlfn.XLOOKUP(A777,'BBG Data'!A:A,'BBG Data'!F:F)</f>
        <v>22578559095.441895</v>
      </c>
      <c r="E777" s="4">
        <f t="shared" si="36"/>
        <v>35740623910.725708</v>
      </c>
      <c r="F777">
        <f t="shared" si="37"/>
        <v>0.76933555122383368</v>
      </c>
      <c r="G777">
        <f t="shared" si="38"/>
        <v>0.2306644487761664</v>
      </c>
      <c r="H777" s="13">
        <f>'USDC_Final Reserve'!I776/'USDC_Final Reserve'!F776</f>
        <v>1.6960030789033124E-3</v>
      </c>
      <c r="I777">
        <v>37050166209.263489</v>
      </c>
      <c r="J777" s="26">
        <v>36987329013.298698</v>
      </c>
      <c r="K777" s="27"/>
    </row>
    <row r="778" spans="1:11" x14ac:dyDescent="0.3">
      <c r="A778" s="1">
        <v>45609</v>
      </c>
      <c r="B778" s="2">
        <v>4917973502</v>
      </c>
      <c r="C778" s="4">
        <f>C777-C777*$C$1*_xlfn.XLOOKUP('Circle Assets'!A778,'BBG Data'!A:A,'BBG Data'!V:V)</f>
        <v>8316227112.2750521</v>
      </c>
      <c r="D778" s="4">
        <f>D777-D777*$D$1*_xlfn.XLOOKUP(A778,'BBG Data'!A:A,'BBG Data'!F:F)</f>
        <v>22579186277.638988</v>
      </c>
      <c r="E778" s="4">
        <f t="shared" si="36"/>
        <v>35813386891.91404</v>
      </c>
      <c r="F778">
        <f t="shared" si="37"/>
        <v>0.76778998486309902</v>
      </c>
      <c r="G778">
        <f t="shared" si="38"/>
        <v>0.23221001513690104</v>
      </c>
      <c r="H778" s="13">
        <f>'USDC_Final Reserve'!I777/'USDC_Final Reserve'!F777</f>
        <v>3.83922995025281E-3</v>
      </c>
      <c r="I778">
        <v>36652641204.40271</v>
      </c>
      <c r="J778" s="26">
        <v>36511923286.534897</v>
      </c>
      <c r="K778" s="27"/>
    </row>
    <row r="779" spans="1:11" x14ac:dyDescent="0.3">
      <c r="A779" s="1">
        <v>45610</v>
      </c>
      <c r="B779" s="2">
        <v>4917973502</v>
      </c>
      <c r="C779" s="4">
        <f>C778-C778*$C$1*_xlfn.XLOOKUP('Circle Assets'!A779,'BBG Data'!A:A,'BBG Data'!V:V)</f>
        <v>8255934465.7110577</v>
      </c>
      <c r="D779" s="4">
        <f>D778-D778*$D$1*_xlfn.XLOOKUP(A779,'BBG Data'!A:A,'BBG Data'!F:F)</f>
        <v>22579813477.257813</v>
      </c>
      <c r="E779" s="4">
        <f t="shared" si="36"/>
        <v>35753721444.968872</v>
      </c>
      <c r="F779">
        <f t="shared" si="37"/>
        <v>0.76908880720519224</v>
      </c>
      <c r="G779">
        <f t="shared" si="38"/>
        <v>0.23091119279480771</v>
      </c>
      <c r="H779" s="13">
        <f>'USDC_Final Reserve'!I778/'USDC_Final Reserve'!F778</f>
        <v>1.4541665537326609E-4</v>
      </c>
      <c r="I779">
        <v>36703334444.48526</v>
      </c>
      <c r="J779" s="26">
        <v>36697997168.349297</v>
      </c>
      <c r="K779" s="27"/>
    </row>
    <row r="780" spans="1:11" x14ac:dyDescent="0.3">
      <c r="A780" s="1">
        <v>45611</v>
      </c>
      <c r="B780" s="2">
        <v>4917973502</v>
      </c>
      <c r="C780" s="4">
        <f>C779-C779*$C$1*_xlfn.XLOOKUP('Circle Assets'!A780,'BBG Data'!A:A,'BBG Data'!V:V)</f>
        <v>8313726006.971034</v>
      </c>
      <c r="D780" s="4">
        <f>D779-D779*$D$1*_xlfn.XLOOKUP(A780,'BBG Data'!A:A,'BBG Data'!F:F)</f>
        <v>22580440694.298847</v>
      </c>
      <c r="E780" s="4">
        <f t="shared" si="36"/>
        <v>35812140203.269882</v>
      </c>
      <c r="F780">
        <f t="shared" si="37"/>
        <v>0.76785174078448581</v>
      </c>
      <c r="G780">
        <f t="shared" si="38"/>
        <v>0.23214825921551421</v>
      </c>
      <c r="H780" s="13">
        <f>'USDC_Final Reserve'!I779/'USDC_Final Reserve'!F779</f>
        <v>3.4394852146088358E-3</v>
      </c>
      <c r="I780">
        <v>36860356949.289284</v>
      </c>
      <c r="J780" s="26">
        <v>36733576296.556999</v>
      </c>
      <c r="K780" s="27"/>
    </row>
    <row r="781" spans="1:11" x14ac:dyDescent="0.3">
      <c r="A781" s="1">
        <v>45612</v>
      </c>
      <c r="B781" s="2">
        <v>4917973502</v>
      </c>
      <c r="C781" s="4">
        <f>C780-C780*$C$1*_xlfn.XLOOKUP('Circle Assets'!A781,'BBG Data'!A:A,'BBG Data'!V:V)</f>
        <v>8313726006.971034</v>
      </c>
      <c r="D781" s="4">
        <f>D780-D780*$D$1*_xlfn.XLOOKUP(A781,'BBG Data'!A:A,'BBG Data'!F:F)</f>
        <v>22580440694.298847</v>
      </c>
      <c r="E781" s="4">
        <f t="shared" si="36"/>
        <v>35812140203.269882</v>
      </c>
      <c r="F781">
        <f t="shared" si="37"/>
        <v>0.76785174078448581</v>
      </c>
      <c r="G781">
        <f t="shared" si="38"/>
        <v>0.23214825921551421</v>
      </c>
      <c r="H781" s="13">
        <f>'USDC_Final Reserve'!I780/'USDC_Final Reserve'!F780</f>
        <v>1.8111840058747857E-3</v>
      </c>
      <c r="I781">
        <v>36955811994.654236</v>
      </c>
      <c r="J781" s="26">
        <v>36888878219.045403</v>
      </c>
      <c r="K781" s="27"/>
    </row>
    <row r="782" spans="1:11" x14ac:dyDescent="0.3">
      <c r="A782" s="1">
        <v>45613</v>
      </c>
      <c r="B782" s="2">
        <v>4917973502</v>
      </c>
      <c r="C782" s="4">
        <f>C781-C781*$C$1*_xlfn.XLOOKUP('Circle Assets'!A782,'BBG Data'!A:A,'BBG Data'!V:V)</f>
        <v>8313726006.971034</v>
      </c>
      <c r="D782" s="4">
        <f>D781-D781*$D$1*_xlfn.XLOOKUP(A782,'BBG Data'!A:A,'BBG Data'!F:F)</f>
        <v>22580440694.298847</v>
      </c>
      <c r="E782" s="4">
        <f t="shared" si="36"/>
        <v>35812140203.269882</v>
      </c>
      <c r="F782">
        <f t="shared" si="37"/>
        <v>0.76785174078448581</v>
      </c>
      <c r="G782">
        <f t="shared" si="38"/>
        <v>0.23214825921551421</v>
      </c>
      <c r="H782" s="13">
        <f>'USDC_Final Reserve'!I781/'USDC_Final Reserve'!F781</f>
        <v>1.8111840058748451E-3</v>
      </c>
      <c r="I782">
        <v>37182310820.451866</v>
      </c>
      <c r="J782" s="26">
        <v>37114966813.792397</v>
      </c>
      <c r="K782" s="27"/>
    </row>
    <row r="783" spans="1:11" x14ac:dyDescent="0.3">
      <c r="A783" s="1">
        <v>45614</v>
      </c>
      <c r="B783" s="2">
        <v>4917973502</v>
      </c>
      <c r="C783" s="4">
        <f>C782-C782*$C$1*_xlfn.XLOOKUP('Circle Assets'!A783,'BBG Data'!A:A,'BBG Data'!V:V)</f>
        <v>8282549534.4448929</v>
      </c>
      <c r="D783" s="4">
        <f>D782-D782*$D$1*_xlfn.XLOOKUP(A783,'BBG Data'!A:A,'BBG Data'!F:F)</f>
        <v>22580440694.298847</v>
      </c>
      <c r="E783" s="4">
        <f t="shared" si="36"/>
        <v>35780963730.743744</v>
      </c>
      <c r="F783">
        <f t="shared" si="37"/>
        <v>0.76852078114015809</v>
      </c>
      <c r="G783">
        <f t="shared" si="38"/>
        <v>0.2314792188598418</v>
      </c>
      <c r="H783" s="13">
        <f>'USDC_Final Reserve'!I782/'USDC_Final Reserve'!F782</f>
        <v>9.4144761666184744E-4</v>
      </c>
      <c r="I783">
        <v>37189971866.325775</v>
      </c>
      <c r="J783" s="26">
        <v>37154959455.948502</v>
      </c>
      <c r="K783" s="27"/>
    </row>
    <row r="784" spans="1:11" x14ac:dyDescent="0.3">
      <c r="A784" s="1">
        <v>45615</v>
      </c>
      <c r="B784" s="2">
        <v>4917973502</v>
      </c>
      <c r="C784" s="4">
        <f>C783-C783*$C$1*_xlfn.XLOOKUP('Circle Assets'!A784,'BBG Data'!A:A,'BBG Data'!V:V)</f>
        <v>8268055072.7596149</v>
      </c>
      <c r="D784" s="4">
        <f>D783-D783*$D$1*_xlfn.XLOOKUP(A784,'BBG Data'!A:A,'BBG Data'!F:F)</f>
        <v>22580440694.298847</v>
      </c>
      <c r="E784" s="4">
        <f t="shared" si="36"/>
        <v>35766469269.058464</v>
      </c>
      <c r="F784">
        <f t="shared" si="37"/>
        <v>0.76883222633573445</v>
      </c>
      <c r="G784">
        <f t="shared" si="38"/>
        <v>0.23116777366426552</v>
      </c>
      <c r="H784" s="13">
        <f>'USDC_Final Reserve'!I783/'USDC_Final Reserve'!F783</f>
        <v>1.4066651969517781E-3</v>
      </c>
      <c r="I784">
        <v>37477302150.050926</v>
      </c>
      <c r="J784" s="26">
        <v>37424584133.440804</v>
      </c>
      <c r="K784" s="27"/>
    </row>
    <row r="785" spans="1:11" x14ac:dyDescent="0.3">
      <c r="A785" s="1">
        <v>45616</v>
      </c>
      <c r="B785" s="2">
        <v>4917973502</v>
      </c>
      <c r="C785" s="4">
        <f>C784-C784*$C$1*_xlfn.XLOOKUP('Circle Assets'!A785,'BBG Data'!A:A,'BBG Data'!V:V)</f>
        <v>8239116880.0049562</v>
      </c>
      <c r="D785" s="4">
        <f>D784-D784*$D$1*_xlfn.XLOOKUP(A785,'BBG Data'!A:A,'BBG Data'!F:F)</f>
        <v>22581067928.762577</v>
      </c>
      <c r="E785" s="4">
        <f t="shared" si="36"/>
        <v>35738158310.767532</v>
      </c>
      <c r="F785">
        <f t="shared" si="37"/>
        <v>0.76945882861785309</v>
      </c>
      <c r="G785">
        <f t="shared" si="38"/>
        <v>0.23054117138214694</v>
      </c>
      <c r="H785" s="13">
        <f>'USDC_Final Reserve'!I784/'USDC_Final Reserve'!F784</f>
        <v>1.0204414698340928E-3</v>
      </c>
      <c r="I785">
        <v>37336001777.427589</v>
      </c>
      <c r="J785" s="26">
        <v>37297902572.896103</v>
      </c>
      <c r="K785" s="27"/>
    </row>
    <row r="786" spans="1:11" x14ac:dyDescent="0.3">
      <c r="A786" s="1">
        <v>45617</v>
      </c>
      <c r="B786" s="2">
        <v>4917973502</v>
      </c>
      <c r="C786" s="4">
        <f>C785-C785*$C$1*_xlfn.XLOOKUP('Circle Assets'!A786,'BBG Data'!A:A,'BBG Data'!V:V)</f>
        <v>8222638646.2449465</v>
      </c>
      <c r="D786" s="4">
        <f>D785-D785*$D$1*_xlfn.XLOOKUP(A786,'BBG Data'!A:A,'BBG Data'!F:F)</f>
        <v>22580440676.875668</v>
      </c>
      <c r="E786" s="4">
        <f t="shared" si="36"/>
        <v>35721052825.120613</v>
      </c>
      <c r="F786">
        <f t="shared" si="37"/>
        <v>0.76980973415032083</v>
      </c>
      <c r="G786">
        <f t="shared" si="38"/>
        <v>0.23019026584967917</v>
      </c>
      <c r="H786" s="13">
        <f>'USDC_Final Reserve'!I785/'USDC_Final Reserve'!F785</f>
        <v>1.3331884510266445E-3</v>
      </c>
      <c r="I786">
        <v>37760945788.158012</v>
      </c>
      <c r="J786" s="26">
        <v>37710603331.333397</v>
      </c>
      <c r="K786" s="27"/>
    </row>
    <row r="787" spans="1:11" x14ac:dyDescent="0.3">
      <c r="A787" s="1">
        <v>45618</v>
      </c>
      <c r="B787" s="2">
        <v>4917973502</v>
      </c>
      <c r="C787" s="4">
        <f>C786-C786*$C$1*_xlfn.XLOOKUP('Circle Assets'!A787,'BBG Data'!A:A,'BBG Data'!V:V)</f>
        <v>8222638646.2449465</v>
      </c>
      <c r="D787" s="4">
        <f>D786-D786*$D$1*_xlfn.XLOOKUP(A787,'BBG Data'!A:A,'BBG Data'!F:F)</f>
        <v>22580440676.875668</v>
      </c>
      <c r="E787" s="4">
        <f t="shared" si="36"/>
        <v>35721052825.120613</v>
      </c>
      <c r="F787">
        <f t="shared" si="37"/>
        <v>0.76980973415032083</v>
      </c>
      <c r="G787">
        <f t="shared" si="38"/>
        <v>0.23019026584967917</v>
      </c>
      <c r="H787" s="13">
        <f>'USDC_Final Reserve'!I786/'USDC_Final Reserve'!F786</f>
        <v>1.8111840058747559E-3</v>
      </c>
      <c r="I787">
        <v>38250140954.295578</v>
      </c>
      <c r="J787" s="26">
        <v>38180862910.776703</v>
      </c>
      <c r="K787" s="27"/>
    </row>
    <row r="788" spans="1:11" x14ac:dyDescent="0.3">
      <c r="A788" s="1">
        <v>45619</v>
      </c>
      <c r="B788" s="2">
        <v>4917973502</v>
      </c>
      <c r="C788" s="4">
        <f>C787-C787*$C$1*_xlfn.XLOOKUP('Circle Assets'!A788,'BBG Data'!A:A,'BBG Data'!V:V)</f>
        <v>8222638646.2449465</v>
      </c>
      <c r="D788" s="4">
        <f>D787-D787*$D$1*_xlfn.XLOOKUP(A788,'BBG Data'!A:A,'BBG Data'!F:F)</f>
        <v>22580440676.875668</v>
      </c>
      <c r="E788" s="4">
        <f t="shared" si="36"/>
        <v>35721052825.120613</v>
      </c>
      <c r="F788">
        <f t="shared" si="37"/>
        <v>0.76980973415032083</v>
      </c>
      <c r="G788">
        <f t="shared" si="38"/>
        <v>0.23019026584967917</v>
      </c>
      <c r="H788" s="13">
        <f>'USDC_Final Reserve'!I787/'USDC_Final Reserve'!F787</f>
        <v>1.8111840058749212E-3</v>
      </c>
      <c r="I788">
        <v>38913397245.057808</v>
      </c>
      <c r="J788" s="26">
        <v>38842917922.353302</v>
      </c>
      <c r="K788" s="27"/>
    </row>
    <row r="789" spans="1:11" x14ac:dyDescent="0.3">
      <c r="A789" s="1">
        <v>45620</v>
      </c>
      <c r="B789" s="2">
        <v>4917973502</v>
      </c>
      <c r="C789" s="4">
        <f>C788-C788*$C$1*_xlfn.XLOOKUP('Circle Assets'!A789,'BBG Data'!A:A,'BBG Data'!V:V)</f>
        <v>8222638646.2449465</v>
      </c>
      <c r="D789" s="4">
        <f>D788-D788*$D$1*_xlfn.XLOOKUP(A789,'BBG Data'!A:A,'BBG Data'!F:F)</f>
        <v>22580440676.875668</v>
      </c>
      <c r="E789" s="4">
        <f t="shared" si="36"/>
        <v>35721052825.120613</v>
      </c>
      <c r="F789">
        <f t="shared" si="37"/>
        <v>0.76980973415032083</v>
      </c>
      <c r="G789">
        <f t="shared" si="38"/>
        <v>0.23019026584967917</v>
      </c>
      <c r="H789" s="13">
        <f>'USDC_Final Reserve'!I788/'USDC_Final Reserve'!F788</f>
        <v>1.8111840058749407E-3</v>
      </c>
      <c r="I789">
        <v>39091941373.6754</v>
      </c>
      <c r="J789" s="26">
        <v>39021138674.700798</v>
      </c>
      <c r="K789" s="27"/>
    </row>
    <row r="790" spans="1:11" x14ac:dyDescent="0.3">
      <c r="A790" s="1">
        <v>45621</v>
      </c>
      <c r="B790" s="2">
        <v>4917973502</v>
      </c>
      <c r="C790" s="4">
        <f>C789-C789*$C$1*_xlfn.XLOOKUP('Circle Assets'!A790,'BBG Data'!A:A,'BBG Data'!V:V)</f>
        <v>8259640520.1530485</v>
      </c>
      <c r="D790" s="4">
        <f>D789-D789*$D$1*_xlfn.XLOOKUP(A790,'BBG Data'!A:A,'BBG Data'!F:F)</f>
        <v>22579813442.412422</v>
      </c>
      <c r="E790" s="4">
        <f t="shared" si="36"/>
        <v>35757427464.565475</v>
      </c>
      <c r="F790">
        <f t="shared" si="37"/>
        <v>0.76900909528969597</v>
      </c>
      <c r="G790">
        <f t="shared" si="38"/>
        <v>0.23099090471030392</v>
      </c>
      <c r="H790" s="13">
        <f>'USDC_Final Reserve'!I789/'USDC_Final Reserve'!F789</f>
        <v>2.8266026434619717E-3</v>
      </c>
      <c r="I790">
        <v>39091546964.601257</v>
      </c>
      <c r="J790" s="26">
        <v>38981050694.614098</v>
      </c>
      <c r="K790" s="27"/>
    </row>
    <row r="791" spans="1:11" x14ac:dyDescent="0.3">
      <c r="A791" s="1">
        <v>45622</v>
      </c>
      <c r="B791" s="2">
        <v>4917973502</v>
      </c>
      <c r="C791" s="4">
        <f>C790-C790*$C$1*_xlfn.XLOOKUP('Circle Assets'!A791,'BBG Data'!A:A,'BBG Data'!V:V)</f>
        <v>8331912374.7043877</v>
      </c>
      <c r="D791" s="4">
        <f>D790-D790*$D$1*_xlfn.XLOOKUP(A791,'BBG Data'!A:A,'BBG Data'!F:F)</f>
        <v>22579813442.412422</v>
      </c>
      <c r="E791" s="4">
        <f t="shared" si="36"/>
        <v>35829699319.116806</v>
      </c>
      <c r="F791">
        <f t="shared" si="37"/>
        <v>0.76745793202180401</v>
      </c>
      <c r="G791">
        <f t="shared" si="38"/>
        <v>0.23254206797819613</v>
      </c>
      <c r="H791" s="13">
        <f>'USDC_Final Reserve'!I790/'USDC_Final Reserve'!F790</f>
        <v>3.8246242047938923E-3</v>
      </c>
      <c r="I791">
        <v>38807600196.597267</v>
      </c>
      <c r="J791" s="26">
        <v>38659175709.555397</v>
      </c>
      <c r="K791" s="27"/>
    </row>
    <row r="792" spans="1:11" x14ac:dyDescent="0.3">
      <c r="A792" s="1">
        <v>45623</v>
      </c>
      <c r="B792" s="2">
        <v>4917973502</v>
      </c>
      <c r="C792" s="4">
        <f>C791-C791*$C$1*_xlfn.XLOOKUP('Circle Assets'!A792,'BBG Data'!A:A,'BBG Data'!V:V)</f>
        <v>8315248549.9549789</v>
      </c>
      <c r="D792" s="4">
        <f>D791-D791*$D$1*_xlfn.XLOOKUP(A792,'BBG Data'!A:A,'BBG Data'!F:F)</f>
        <v>22580440659.452488</v>
      </c>
      <c r="E792" s="4">
        <f t="shared" si="36"/>
        <v>35813662711.407471</v>
      </c>
      <c r="F792">
        <f t="shared" si="37"/>
        <v>0.76781909694742323</v>
      </c>
      <c r="G792">
        <f t="shared" si="38"/>
        <v>0.23218090305257669</v>
      </c>
      <c r="H792" s="13">
        <f>'USDC_Final Reserve'!I791/'USDC_Final Reserve'!F791</f>
        <v>1.3642159704929525E-3</v>
      </c>
      <c r="I792">
        <v>38703932618.945847</v>
      </c>
      <c r="J792" s="26">
        <v>38651132095.946198</v>
      </c>
      <c r="K792" s="27"/>
    </row>
    <row r="793" spans="1:11" x14ac:dyDescent="0.3">
      <c r="A793" s="1">
        <v>45624</v>
      </c>
      <c r="B793" s="2">
        <v>4917973502</v>
      </c>
      <c r="C793" s="4">
        <f>C792-C792*$C$1*_xlfn.XLOOKUP('Circle Assets'!A793,'BBG Data'!A:A,'BBG Data'!V:V)</f>
        <v>8315248549.9549789</v>
      </c>
      <c r="D793" s="4">
        <f>D792-D792*$D$1*_xlfn.XLOOKUP(A793,'BBG Data'!A:A,'BBG Data'!F:F)</f>
        <v>22580440659.452488</v>
      </c>
      <c r="E793" s="4">
        <f t="shared" si="36"/>
        <v>35813662711.407471</v>
      </c>
      <c r="F793">
        <f t="shared" si="37"/>
        <v>0.76781909694742323</v>
      </c>
      <c r="G793">
        <f t="shared" si="38"/>
        <v>0.23218090305257669</v>
      </c>
      <c r="H793" s="13">
        <f>'USDC_Final Reserve'!I792/'USDC_Final Reserve'!F792</f>
        <v>1.8111840058747811E-3</v>
      </c>
      <c r="I793">
        <v>39564585399.437729</v>
      </c>
      <c r="J793" s="26">
        <v>39492926655.1632</v>
      </c>
      <c r="K793" s="27"/>
    </row>
    <row r="794" spans="1:11" x14ac:dyDescent="0.3">
      <c r="A794" s="1">
        <v>45625</v>
      </c>
      <c r="B794" s="2">
        <v>4917973502</v>
      </c>
      <c r="C794" s="4">
        <f>C793-C793*$C$1*_xlfn.XLOOKUP('Circle Assets'!A794,'BBG Data'!A:A,'BBG Data'!V:V)</f>
        <v>8331879047.0548887</v>
      </c>
      <c r="D794" s="4">
        <f>D793-D793*$D$1*_xlfn.XLOOKUP(A794,'BBG Data'!A:A,'BBG Data'!F:F)</f>
        <v>22579186190.526962</v>
      </c>
      <c r="E794" s="4">
        <f t="shared" si="36"/>
        <v>35829038739.581848</v>
      </c>
      <c r="F794">
        <f t="shared" si="37"/>
        <v>0.76745457483205348</v>
      </c>
      <c r="G794">
        <f t="shared" si="38"/>
        <v>0.23254542516794655</v>
      </c>
      <c r="H794" s="13">
        <f>'USDC_Final Reserve'!I793/'USDC_Final Reserve'!F793</f>
        <v>2.2395566303716071E-3</v>
      </c>
      <c r="I794">
        <v>39475965775.909462</v>
      </c>
      <c r="J794" s="26">
        <v>39387557115.015701</v>
      </c>
      <c r="K794" s="27"/>
    </row>
    <row r="795" spans="1:11" x14ac:dyDescent="0.3">
      <c r="A795" s="1">
        <v>45626</v>
      </c>
      <c r="B795" s="2">
        <v>4917973502</v>
      </c>
      <c r="C795" s="4">
        <f>C794-C794*$C$1*_xlfn.XLOOKUP('Circle Assets'!A795,'BBG Data'!A:A,'BBG Data'!V:V)</f>
        <v>8331879047.0548887</v>
      </c>
      <c r="D795" s="4">
        <f>D794-D794*$D$1*_xlfn.XLOOKUP(A795,'BBG Data'!A:A,'BBG Data'!F:F)</f>
        <v>22579186190.526962</v>
      </c>
      <c r="E795" s="4">
        <f t="shared" si="36"/>
        <v>35829038739.581848</v>
      </c>
      <c r="F795">
        <f t="shared" si="37"/>
        <v>0.76745457483205348</v>
      </c>
      <c r="G795">
        <f t="shared" si="38"/>
        <v>0.23254542516794655</v>
      </c>
      <c r="H795" s="13">
        <f>'USDC_Final Reserve'!I794/'USDC_Final Reserve'!F794</f>
        <v>1.8111840058747527E-3</v>
      </c>
      <c r="I795">
        <v>39879350092.996918</v>
      </c>
      <c r="J795" s="26">
        <v>39807121251.943802</v>
      </c>
      <c r="K795" s="27"/>
    </row>
    <row r="796" spans="1:11" x14ac:dyDescent="0.3">
      <c r="A796" s="1">
        <v>45627</v>
      </c>
      <c r="B796" s="2">
        <v>4917973502</v>
      </c>
      <c r="C796" s="4">
        <f>C795-C795*$C$1*_xlfn.XLOOKUP('Circle Assets'!A796,'BBG Data'!A:A,'BBG Data'!V:V)</f>
        <v>8331879047.0548887</v>
      </c>
      <c r="D796" s="4">
        <f>D795-D795*$D$1*_xlfn.XLOOKUP(A796,'BBG Data'!A:A,'BBG Data'!F:F)</f>
        <v>22579186190.526962</v>
      </c>
      <c r="E796" s="4">
        <f t="shared" si="36"/>
        <v>35829038739.581848</v>
      </c>
      <c r="F796">
        <f t="shared" si="37"/>
        <v>0.76745457483205348</v>
      </c>
      <c r="G796">
        <f t="shared" si="38"/>
        <v>0.23254542516794655</v>
      </c>
      <c r="H796" s="13">
        <f>'USDC_Final Reserve'!I795/'USDC_Final Reserve'!F795</f>
        <v>1.811184005874751E-3</v>
      </c>
      <c r="I796">
        <v>39971322700.11721</v>
      </c>
      <c r="J796" s="26">
        <v>39898927279.7491</v>
      </c>
      <c r="K796" s="27"/>
    </row>
    <row r="797" spans="1:11" x14ac:dyDescent="0.3">
      <c r="A797" s="1">
        <v>45628</v>
      </c>
      <c r="B797" s="2">
        <v>4917973502</v>
      </c>
      <c r="C797" s="4">
        <f>C796-C796*$C$1*_xlfn.XLOOKUP('Circle Assets'!A797,'BBG Data'!A:A,'BBG Data'!V:V)</f>
        <v>8383953291.0989828</v>
      </c>
      <c r="D797" s="4">
        <f>D796-D796*$D$1*_xlfn.XLOOKUP(A797,'BBG Data'!A:A,'BBG Data'!F:F)</f>
        <v>22576050192.444946</v>
      </c>
      <c r="E797" s="4">
        <f t="shared" si="36"/>
        <v>35877976985.54393</v>
      </c>
      <c r="F797">
        <f t="shared" si="37"/>
        <v>0.76632034480436084</v>
      </c>
      <c r="G797">
        <f t="shared" si="38"/>
        <v>0.23367965519563916</v>
      </c>
      <c r="H797" s="13">
        <f>'USDC_Final Reserve'!I796/'USDC_Final Reserve'!F796</f>
        <v>3.1727326186463227E-3</v>
      </c>
      <c r="I797">
        <v>40104045865.767204</v>
      </c>
      <c r="J797" s="26">
        <v>39976806451.309196</v>
      </c>
      <c r="K797" s="27"/>
    </row>
    <row r="798" spans="1:11" x14ac:dyDescent="0.3">
      <c r="A798" s="1">
        <v>45629</v>
      </c>
      <c r="B798" s="2">
        <v>4917973502</v>
      </c>
      <c r="C798" s="4">
        <f>C797-C797*$C$1*_xlfn.XLOOKUP('Circle Assets'!A798,'BBG Data'!A:A,'BBG Data'!V:V)</f>
        <v>8400721197.681181</v>
      </c>
      <c r="D798" s="4">
        <f>D797-D797*$D$1*_xlfn.XLOOKUP(A798,'BBG Data'!A:A,'BBG Data'!F:F)</f>
        <v>22576050192.444946</v>
      </c>
      <c r="E798" s="4">
        <f t="shared" si="36"/>
        <v>35894744892.126129</v>
      </c>
      <c r="F798">
        <f t="shared" si="37"/>
        <v>0.76596236516159322</v>
      </c>
      <c r="G798">
        <f t="shared" si="38"/>
        <v>0.23403763483840676</v>
      </c>
      <c r="H798" s="13">
        <f>'USDC_Final Reserve'!I797/'USDC_Final Reserve'!F797</f>
        <v>2.2774789152906431E-3</v>
      </c>
      <c r="I798">
        <v>39995582957.898972</v>
      </c>
      <c r="J798" s="26">
        <v>39904493861.007599</v>
      </c>
      <c r="K798" s="27"/>
    </row>
    <row r="799" spans="1:11" x14ac:dyDescent="0.3">
      <c r="A799" s="1">
        <v>45630</v>
      </c>
      <c r="B799" s="2">
        <v>4917973502</v>
      </c>
      <c r="C799" s="4">
        <f>C798-C798*$C$1*_xlfn.XLOOKUP('Circle Assets'!A799,'BBG Data'!A:A,'BBG Data'!V:V)</f>
        <v>8402821377.9806004</v>
      </c>
      <c r="D799" s="4">
        <f>D798-D798*$D$1*_xlfn.XLOOKUP(A799,'BBG Data'!A:A,'BBG Data'!F:F)</f>
        <v>22579185754.971676</v>
      </c>
      <c r="E799" s="4">
        <f t="shared" si="36"/>
        <v>35899980634.952278</v>
      </c>
      <c r="F799">
        <f t="shared" si="37"/>
        <v>0.76593799691915143</v>
      </c>
      <c r="G799">
        <f t="shared" si="38"/>
        <v>0.23406200308084846</v>
      </c>
      <c r="H799" s="13">
        <f>'USDC_Final Reserve'!I798/'USDC_Final Reserve'!F798</f>
        <v>1.9567623555020249E-3</v>
      </c>
      <c r="I799">
        <v>40033615395.937416</v>
      </c>
      <c r="J799" s="26">
        <v>39955279124.375999</v>
      </c>
      <c r="K799" s="27"/>
    </row>
    <row r="800" spans="1:11" x14ac:dyDescent="0.3">
      <c r="A800" s="1">
        <v>45631</v>
      </c>
      <c r="B800" s="2">
        <v>4917973502</v>
      </c>
      <c r="C800" s="4">
        <f>C799-C799*$C$1*_xlfn.XLOOKUP('Circle Assets'!A800,'BBG Data'!A:A,'BBG Data'!V:V)</f>
        <v>8428029842.114543</v>
      </c>
      <c r="D800" s="4">
        <f>D799-D799*$D$1*_xlfn.XLOOKUP(A800,'BBG Data'!A:A,'BBG Data'!F:F)</f>
        <v>22579185754.971676</v>
      </c>
      <c r="E800" s="4">
        <f t="shared" si="36"/>
        <v>35925189099.08622</v>
      </c>
      <c r="F800">
        <f t="shared" si="37"/>
        <v>0.76540054336613317</v>
      </c>
      <c r="G800">
        <f t="shared" si="38"/>
        <v>0.23459945663386683</v>
      </c>
      <c r="H800" s="13">
        <f>'USDC_Final Reserve'!I799/'USDC_Final Reserve'!F799</f>
        <v>2.5116064002423505E-3</v>
      </c>
      <c r="I800">
        <v>40448696192.584755</v>
      </c>
      <c r="J800" s="26">
        <v>40347104988.346001</v>
      </c>
      <c r="K800" s="27"/>
    </row>
    <row r="801" spans="1:11" x14ac:dyDescent="0.3">
      <c r="A801" s="1">
        <v>45632</v>
      </c>
      <c r="B801" s="2">
        <v>4917973502</v>
      </c>
      <c r="C801" s="4">
        <f>C800-C800*$C$1*_xlfn.XLOOKUP('Circle Assets'!A801,'BBG Data'!A:A,'BBG Data'!V:V)</f>
        <v>8529166200.2199173</v>
      </c>
      <c r="D801" s="4">
        <f>D800-D800*$D$1*_xlfn.XLOOKUP(A801,'BBG Data'!A:A,'BBG Data'!F:F)</f>
        <v>22578558555.367371</v>
      </c>
      <c r="E801" s="4">
        <f t="shared" si="36"/>
        <v>36025698257.587288</v>
      </c>
      <c r="F801">
        <f t="shared" si="37"/>
        <v>0.76324772002375807</v>
      </c>
      <c r="G801">
        <f t="shared" si="38"/>
        <v>0.23675227997624196</v>
      </c>
      <c r="H801" s="13">
        <f>'USDC_Final Reserve'!I800/'USDC_Final Reserve'!F800</f>
        <v>4.5960604350115475E-3</v>
      </c>
      <c r="I801">
        <v>40553270772.522202</v>
      </c>
      <c r="J801" s="26">
        <v>40366885489.214302</v>
      </c>
      <c r="K801" s="27"/>
    </row>
    <row r="802" spans="1:11" x14ac:dyDescent="0.3">
      <c r="A802" s="1">
        <v>45633</v>
      </c>
      <c r="B802" s="2">
        <v>4917973502</v>
      </c>
      <c r="C802" s="4">
        <f>C801-C801*$C$1*_xlfn.XLOOKUP('Circle Assets'!A802,'BBG Data'!A:A,'BBG Data'!V:V)</f>
        <v>8529166200.2199173</v>
      </c>
      <c r="D802" s="4">
        <f>D801-D801*$D$1*_xlfn.XLOOKUP(A802,'BBG Data'!A:A,'BBG Data'!F:F)</f>
        <v>22578558555.367371</v>
      </c>
      <c r="E802" s="4">
        <f t="shared" si="36"/>
        <v>36025698257.587288</v>
      </c>
      <c r="F802">
        <f t="shared" si="37"/>
        <v>0.76324772002375807</v>
      </c>
      <c r="G802">
        <f t="shared" si="38"/>
        <v>0.23675227997624196</v>
      </c>
      <c r="H802" s="13">
        <f>'USDC_Final Reserve'!I801/'USDC_Final Reserve'!F801</f>
        <v>1.8111840058749303E-3</v>
      </c>
      <c r="I802">
        <v>40645399699.576469</v>
      </c>
      <c r="J802" s="26">
        <v>40571783401.728203</v>
      </c>
      <c r="K802" s="27"/>
    </row>
    <row r="803" spans="1:11" x14ac:dyDescent="0.3">
      <c r="A803" s="1">
        <v>45634</v>
      </c>
      <c r="B803" s="2">
        <v>4917973502</v>
      </c>
      <c r="C803" s="4">
        <f>C802-C802*$C$1*_xlfn.XLOOKUP('Circle Assets'!A803,'BBG Data'!A:A,'BBG Data'!V:V)</f>
        <v>8529166200.2199173</v>
      </c>
      <c r="D803" s="4">
        <f>D802-D802*$D$1*_xlfn.XLOOKUP(A803,'BBG Data'!A:A,'BBG Data'!F:F)</f>
        <v>22578558555.367371</v>
      </c>
      <c r="E803" s="4">
        <f t="shared" si="36"/>
        <v>36025698257.587288</v>
      </c>
      <c r="F803">
        <f t="shared" si="37"/>
        <v>0.76324772002375807</v>
      </c>
      <c r="G803">
        <f t="shared" si="38"/>
        <v>0.23675227997624196</v>
      </c>
      <c r="H803" s="13">
        <f>'USDC_Final Reserve'!I802/'USDC_Final Reserve'!F802</f>
        <v>1.811184005874764E-3</v>
      </c>
      <c r="I803">
        <v>41292343379.064049</v>
      </c>
      <c r="J803" s="26">
        <v>41217555347.170799</v>
      </c>
      <c r="K803" s="27"/>
    </row>
    <row r="804" spans="1:11" x14ac:dyDescent="0.3">
      <c r="A804" s="1">
        <v>45635</v>
      </c>
      <c r="B804" s="2">
        <v>4917973502</v>
      </c>
      <c r="C804" s="4">
        <f>C803-C803*$C$1*_xlfn.XLOOKUP('Circle Assets'!A804,'BBG Data'!A:A,'BBG Data'!V:V)</f>
        <v>8527033908.6698618</v>
      </c>
      <c r="D804" s="4">
        <f>D803-D803*$D$1*_xlfn.XLOOKUP(A804,'BBG Data'!A:A,'BBG Data'!F:F)</f>
        <v>22576677008.821091</v>
      </c>
      <c r="E804" s="4">
        <f t="shared" si="36"/>
        <v>36021684419.490952</v>
      </c>
      <c r="F804">
        <f t="shared" si="37"/>
        <v>0.76328053376493488</v>
      </c>
      <c r="G804">
        <f t="shared" si="38"/>
        <v>0.23671946623506518</v>
      </c>
      <c r="H804" s="13">
        <f>'USDC_Final Reserve'!I803/'USDC_Final Reserve'!F803</f>
        <v>1.6999574388349358E-3</v>
      </c>
      <c r="I804">
        <v>41240590679.077843</v>
      </c>
      <c r="J804" s="26">
        <v>41170483430.170998</v>
      </c>
      <c r="K804" s="27"/>
    </row>
    <row r="805" spans="1:11" x14ac:dyDescent="0.3">
      <c r="A805" s="1">
        <v>45636</v>
      </c>
      <c r="B805" s="2">
        <v>4917973502</v>
      </c>
      <c r="C805" s="4">
        <f>C804-C804*$C$1*_xlfn.XLOOKUP('Circle Assets'!A805,'BBG Data'!A:A,'BBG Data'!V:V)</f>
        <v>8567537319.7360439</v>
      </c>
      <c r="D805" s="4">
        <f>D804-D804*$D$1*_xlfn.XLOOKUP(A805,'BBG Data'!A:A,'BBG Data'!F:F)</f>
        <v>22576049878.904179</v>
      </c>
      <c r="E805" s="4">
        <f t="shared" si="36"/>
        <v>36061560700.640221</v>
      </c>
      <c r="F805">
        <f t="shared" si="37"/>
        <v>0.76241912015793767</v>
      </c>
      <c r="G805">
        <f t="shared" si="38"/>
        <v>0.23758087984206241</v>
      </c>
      <c r="H805" s="13">
        <f>'USDC_Final Reserve'!I804/'USDC_Final Reserve'!F804</f>
        <v>2.9149647933196556E-3</v>
      </c>
      <c r="I805">
        <v>40817027116.142128</v>
      </c>
      <c r="J805" s="26">
        <v>40698046919.1306</v>
      </c>
      <c r="K805" s="27"/>
    </row>
    <row r="806" spans="1:11" x14ac:dyDescent="0.3">
      <c r="A806" s="1">
        <v>45637</v>
      </c>
      <c r="B806" s="2">
        <v>4917973502</v>
      </c>
      <c r="C806" s="4">
        <f>C805-C805*$C$1*_xlfn.XLOOKUP('Circle Assets'!A806,'BBG Data'!A:A,'BBG Data'!V:V)</f>
        <v>8601807469.0149879</v>
      </c>
      <c r="D806" s="4">
        <f>D805-D805*$D$1*_xlfn.XLOOKUP(A806,'BBG Data'!A:A,'BBG Data'!F:F)</f>
        <v>22577304103.897449</v>
      </c>
      <c r="E806" s="4">
        <f t="shared" si="36"/>
        <v>36097085074.912437</v>
      </c>
      <c r="F806">
        <f t="shared" si="37"/>
        <v>0.76170354334252699</v>
      </c>
      <c r="G806">
        <f t="shared" si="38"/>
        <v>0.23829645665747301</v>
      </c>
      <c r="H806" s="13">
        <f>'USDC_Final Reserve'!I805/'USDC_Final Reserve'!F805</f>
        <v>2.7935357115632044E-3</v>
      </c>
      <c r="I806">
        <v>40937497757.455391</v>
      </c>
      <c r="J806" s="26">
        <v>40823137395.527901</v>
      </c>
      <c r="K806" s="27"/>
    </row>
    <row r="807" spans="1:11" x14ac:dyDescent="0.3">
      <c r="A807" s="1">
        <v>45638</v>
      </c>
      <c r="B807" s="2">
        <v>4917973502</v>
      </c>
      <c r="C807" s="4">
        <f>C806-C806*$C$1*_xlfn.XLOOKUP('Circle Assets'!A807,'BBG Data'!A:A,'BBG Data'!V:V)</f>
        <v>8670621928.767107</v>
      </c>
      <c r="D807" s="4">
        <f>D806-D806*$D$1*_xlfn.XLOOKUP(A807,'BBG Data'!A:A,'BBG Data'!F:F)</f>
        <v>22577304103.897449</v>
      </c>
      <c r="E807" s="4">
        <f t="shared" si="36"/>
        <v>36165899534.664558</v>
      </c>
      <c r="F807">
        <f t="shared" si="37"/>
        <v>0.76025421625538647</v>
      </c>
      <c r="G807">
        <f t="shared" si="38"/>
        <v>0.2397457837446135</v>
      </c>
      <c r="H807" s="13">
        <f>'USDC_Final Reserve'!I806/'USDC_Final Reserve'!F806</f>
        <v>3.7104821012370441E-3</v>
      </c>
      <c r="I807">
        <v>41656109704.370331</v>
      </c>
      <c r="J807" s="26">
        <v>41501545454.905098</v>
      </c>
      <c r="K807" s="27"/>
    </row>
    <row r="808" spans="1:11" x14ac:dyDescent="0.3">
      <c r="A808" s="1">
        <v>45639</v>
      </c>
      <c r="B808" s="2">
        <v>4917973502</v>
      </c>
      <c r="C808" s="4">
        <f>C807-C807*$C$1*_xlfn.XLOOKUP('Circle Assets'!A808,'BBG Data'!A:A,'BBG Data'!V:V)</f>
        <v>8685795517.1424484</v>
      </c>
      <c r="D808" s="4">
        <f>D807-D807*$D$1*_xlfn.XLOOKUP(A808,'BBG Data'!A:A,'BBG Data'!F:F)</f>
        <v>22578558398.569889</v>
      </c>
      <c r="E808" s="4">
        <f t="shared" si="36"/>
        <v>36182327417.712341</v>
      </c>
      <c r="F808">
        <f t="shared" si="37"/>
        <v>0.75994370354156671</v>
      </c>
      <c r="G808">
        <f t="shared" si="38"/>
        <v>0.24005629645843315</v>
      </c>
      <c r="H808" s="13">
        <f>'USDC_Final Reserve'!I807/'USDC_Final Reserve'!F807</f>
        <v>2.2643922514209961E-3</v>
      </c>
      <c r="I808">
        <v>41596383447.775581</v>
      </c>
      <c r="J808" s="26">
        <v>41502192919.409302</v>
      </c>
      <c r="K808" s="27"/>
    </row>
    <row r="809" spans="1:11" x14ac:dyDescent="0.3">
      <c r="A809" s="1">
        <v>45640</v>
      </c>
      <c r="B809" s="2">
        <v>4917973502</v>
      </c>
      <c r="C809" s="4">
        <f>C808-C808*$C$1*_xlfn.XLOOKUP('Circle Assets'!A809,'BBG Data'!A:A,'BBG Data'!V:V)</f>
        <v>8685795517.1424484</v>
      </c>
      <c r="D809" s="4">
        <f>D808-D808*$D$1*_xlfn.XLOOKUP(A809,'BBG Data'!A:A,'BBG Data'!F:F)</f>
        <v>22578558398.569889</v>
      </c>
      <c r="E809" s="4">
        <f t="shared" si="36"/>
        <v>36182327417.712341</v>
      </c>
      <c r="F809">
        <f t="shared" si="37"/>
        <v>0.75994370354156671</v>
      </c>
      <c r="G809">
        <f t="shared" si="38"/>
        <v>0.24005629645843315</v>
      </c>
      <c r="H809" s="13">
        <f>'USDC_Final Reserve'!I808/'USDC_Final Reserve'!F808</f>
        <v>1.811184005874837E-3</v>
      </c>
      <c r="I809">
        <v>42068833042.843315</v>
      </c>
      <c r="J809" s="26">
        <v>41992638645.290298</v>
      </c>
      <c r="K809" s="27"/>
    </row>
    <row r="810" spans="1:11" x14ac:dyDescent="0.3">
      <c r="A810" s="1">
        <v>45641</v>
      </c>
      <c r="B810" s="2">
        <v>4917973502</v>
      </c>
      <c r="C810" s="4">
        <f>C809-C809*$C$1*_xlfn.XLOOKUP('Circle Assets'!A810,'BBG Data'!A:A,'BBG Data'!V:V)</f>
        <v>8685795517.1424484</v>
      </c>
      <c r="D810" s="4">
        <f>D809-D809*$D$1*_xlfn.XLOOKUP(A810,'BBG Data'!A:A,'BBG Data'!F:F)</f>
        <v>22578558398.569889</v>
      </c>
      <c r="E810" s="4">
        <f t="shared" si="36"/>
        <v>36182327417.712341</v>
      </c>
      <c r="F810">
        <f t="shared" si="37"/>
        <v>0.75994370354156671</v>
      </c>
      <c r="G810">
        <f t="shared" si="38"/>
        <v>0.24005629645843315</v>
      </c>
      <c r="H810" s="13">
        <f>'USDC_Final Reserve'!I809/'USDC_Final Reserve'!F809</f>
        <v>1.8111840058748826E-3</v>
      </c>
      <c r="I810">
        <v>42060914488.734566</v>
      </c>
      <c r="J810" s="26">
        <v>41984734433.140099</v>
      </c>
      <c r="K810" s="27"/>
    </row>
    <row r="811" spans="1:11" x14ac:dyDescent="0.3">
      <c r="A811" s="1">
        <v>45642</v>
      </c>
      <c r="B811" s="2">
        <v>4917973502</v>
      </c>
      <c r="C811" s="4">
        <f>C810-C810*$C$1*_xlfn.XLOOKUP('Circle Assets'!A811,'BBG Data'!A:A,'BBG Data'!V:V)</f>
        <v>8711852903.6938763</v>
      </c>
      <c r="D811" s="4">
        <f>D810-D810*$D$1*_xlfn.XLOOKUP(A811,'BBG Data'!A:A,'BBG Data'!F:F)</f>
        <v>22575422487.681198</v>
      </c>
      <c r="E811" s="4">
        <f t="shared" si="36"/>
        <v>36205248893.375076</v>
      </c>
      <c r="F811">
        <f t="shared" si="37"/>
        <v>0.75937596978409405</v>
      </c>
      <c r="G811">
        <f t="shared" si="38"/>
        <v>0.24062403021590587</v>
      </c>
      <c r="H811" s="13">
        <f>'USDC_Final Reserve'!I810/'USDC_Final Reserve'!F810</f>
        <v>2.4431354867224526E-3</v>
      </c>
      <c r="I811">
        <v>42226666593.750587</v>
      </c>
      <c r="J811" s="26">
        <v>42123501126.109398</v>
      </c>
      <c r="K811" s="27"/>
    </row>
    <row r="812" spans="1:11" x14ac:dyDescent="0.3">
      <c r="A812" s="1">
        <v>45643</v>
      </c>
      <c r="B812" s="2">
        <v>4917973502</v>
      </c>
      <c r="C812" s="4">
        <f>C811-C811*$C$1*_xlfn.XLOOKUP('Circle Assets'!A812,'BBG Data'!A:A,'BBG Data'!V:V)</f>
        <v>8677005492.0791016</v>
      </c>
      <c r="D812" s="4">
        <f>D811-D811*$D$1*_xlfn.XLOOKUP(A812,'BBG Data'!A:A,'BBG Data'!F:F)</f>
        <v>22577303772.888504</v>
      </c>
      <c r="E812" s="4">
        <f t="shared" si="36"/>
        <v>36172282766.967606</v>
      </c>
      <c r="F812">
        <f t="shared" si="37"/>
        <v>0.76012004694370816</v>
      </c>
      <c r="G812">
        <f t="shared" si="38"/>
        <v>0.23987995305629178</v>
      </c>
      <c r="H812" s="13">
        <f>'USDC_Final Reserve'!I811/'USDC_Final Reserve'!F811</f>
        <v>9.0147037517644083E-4</v>
      </c>
      <c r="I812">
        <v>42428427617.514908</v>
      </c>
      <c r="J812" s="26">
        <v>42390179646.9524</v>
      </c>
      <c r="K812" s="27"/>
    </row>
    <row r="813" spans="1:11" x14ac:dyDescent="0.3">
      <c r="A813" s="1">
        <v>45644</v>
      </c>
      <c r="B813" s="2">
        <v>4917973502</v>
      </c>
      <c r="C813" s="4">
        <f>C812-C812*$C$1*_xlfn.XLOOKUP('Circle Assets'!A813,'BBG Data'!A:A,'BBG Data'!V:V)</f>
        <v>8646635972.8568249</v>
      </c>
      <c r="D813" s="4">
        <f>D812-D812*$D$1*_xlfn.XLOOKUP(A813,'BBG Data'!A:A,'BBG Data'!F:F)</f>
        <v>22580439509.523628</v>
      </c>
      <c r="E813" s="4">
        <f t="shared" si="36"/>
        <v>36145048984.380455</v>
      </c>
      <c r="F813">
        <f t="shared" si="37"/>
        <v>0.76077951985641679</v>
      </c>
      <c r="G813">
        <f t="shared" si="38"/>
        <v>0.23922048014358316</v>
      </c>
      <c r="H813" s="13">
        <f>'USDC_Final Reserve'!I812/'USDC_Final Reserve'!F812</f>
        <v>1.0590904838143715E-3</v>
      </c>
      <c r="I813">
        <v>42583582415.647438</v>
      </c>
      <c r="J813" s="26">
        <v>42538482548.744301</v>
      </c>
      <c r="K813" s="27"/>
    </row>
    <row r="814" spans="1:11" x14ac:dyDescent="0.3">
      <c r="A814" s="1">
        <v>45645</v>
      </c>
      <c r="B814" s="2">
        <v>4917973502</v>
      </c>
      <c r="C814" s="4">
        <f>C813-C813*$C$1*_xlfn.XLOOKUP('Circle Assets'!A814,'BBG Data'!A:A,'BBG Data'!V:V)</f>
        <v>8668252562.7889671</v>
      </c>
      <c r="D814" s="4">
        <f>D813-D813*$D$1*_xlfn.XLOOKUP(A814,'BBG Data'!A:A,'BBG Data'!F:F)</f>
        <v>22597374839.155769</v>
      </c>
      <c r="E814" s="4">
        <f t="shared" si="36"/>
        <v>36183600903.944733</v>
      </c>
      <c r="F814">
        <f t="shared" si="37"/>
        <v>0.76043698398619164</v>
      </c>
      <c r="G814">
        <f t="shared" si="38"/>
        <v>0.23956301601380847</v>
      </c>
      <c r="H814" s="13">
        <f>'USDC_Final Reserve'!I813/'USDC_Final Reserve'!F813</f>
        <v>2.8747070932071783E-3</v>
      </c>
      <c r="I814">
        <v>42437904455.914566</v>
      </c>
      <c r="J814" s="26">
        <v>42315907910.9543</v>
      </c>
      <c r="K814" s="27"/>
    </row>
    <row r="815" spans="1:11" x14ac:dyDescent="0.3">
      <c r="A815" s="1">
        <v>45646</v>
      </c>
      <c r="B815" s="2">
        <v>4917973502</v>
      </c>
      <c r="C815" s="4">
        <f>C814-C814*$C$1*_xlfn.XLOOKUP('Circle Assets'!A815,'BBG Data'!A:A,'BBG Data'!V:V)</f>
        <v>8685589067.9145451</v>
      </c>
      <c r="D815" s="4">
        <f>D814-D814*$D$1*_xlfn.XLOOKUP(A815,'BBG Data'!A:A,'BBG Data'!F:F)</f>
        <v>22597374839.155769</v>
      </c>
      <c r="E815" s="4">
        <f t="shared" si="36"/>
        <v>36200937409.070313</v>
      </c>
      <c r="F815">
        <f t="shared" si="37"/>
        <v>0.7600728133150958</v>
      </c>
      <c r="G815">
        <f t="shared" si="38"/>
        <v>0.2399271866849042</v>
      </c>
      <c r="H815" s="13">
        <f>'USDC_Final Reserve'!I814/'USDC_Final Reserve'!F814</f>
        <v>2.2892132162576628E-3</v>
      </c>
      <c r="I815">
        <v>42459760254.089798</v>
      </c>
      <c r="J815" s="26">
        <v>42362560809.757004</v>
      </c>
      <c r="K815" s="27"/>
    </row>
    <row r="816" spans="1:11" x14ac:dyDescent="0.3">
      <c r="A816" s="1">
        <v>45647</v>
      </c>
      <c r="B816" s="2">
        <v>4917973502</v>
      </c>
      <c r="C816" s="4">
        <f>C815-C815*$C$1*_xlfn.XLOOKUP('Circle Assets'!A816,'BBG Data'!A:A,'BBG Data'!V:V)</f>
        <v>8685589067.9145451</v>
      </c>
      <c r="D816" s="4">
        <f>D815-D815*$D$1*_xlfn.XLOOKUP(A816,'BBG Data'!A:A,'BBG Data'!F:F)</f>
        <v>22597374839.155769</v>
      </c>
      <c r="E816" s="4">
        <f t="shared" si="36"/>
        <v>36200937409.070313</v>
      </c>
      <c r="F816">
        <f t="shared" si="37"/>
        <v>0.7600728133150958</v>
      </c>
      <c r="G816">
        <f t="shared" si="38"/>
        <v>0.2399271866849042</v>
      </c>
      <c r="H816" s="13">
        <f>'USDC_Final Reserve'!I815/'USDC_Final Reserve'!F815</f>
        <v>1.8111840058748633E-3</v>
      </c>
      <c r="I816">
        <v>42630648555.359642</v>
      </c>
      <c r="J816" s="26">
        <v>42553436606.536102</v>
      </c>
      <c r="K816" s="27"/>
    </row>
    <row r="817" spans="1:11" x14ac:dyDescent="0.3">
      <c r="A817" s="1">
        <v>45648</v>
      </c>
      <c r="B817" s="2">
        <v>4917973502</v>
      </c>
      <c r="C817" s="4">
        <f>C816-C816*$C$1*_xlfn.XLOOKUP('Circle Assets'!A817,'BBG Data'!A:A,'BBG Data'!V:V)</f>
        <v>8685589067.9145451</v>
      </c>
      <c r="D817" s="4">
        <f>D816-D816*$D$1*_xlfn.XLOOKUP(A817,'BBG Data'!A:A,'BBG Data'!F:F)</f>
        <v>22597374839.155769</v>
      </c>
      <c r="E817" s="4">
        <f t="shared" si="36"/>
        <v>36200937409.070313</v>
      </c>
      <c r="F817">
        <f t="shared" si="37"/>
        <v>0.7600728133150958</v>
      </c>
      <c r="G817">
        <f t="shared" si="38"/>
        <v>0.2399271866849042</v>
      </c>
      <c r="H817" s="13">
        <f>'USDC_Final Reserve'!I816/'USDC_Final Reserve'!F816</f>
        <v>1.8111840058748344E-3</v>
      </c>
      <c r="I817">
        <v>43008428724.038284</v>
      </c>
      <c r="J817" s="26">
        <v>42930532545.815498</v>
      </c>
      <c r="K817" s="27"/>
    </row>
    <row r="818" spans="1:11" x14ac:dyDescent="0.3">
      <c r="A818" s="1">
        <v>45649</v>
      </c>
      <c r="B818" s="2">
        <v>4917973502</v>
      </c>
      <c r="C818" s="4">
        <f>C817-C817*$C$1*_xlfn.XLOOKUP('Circle Assets'!A818,'BBG Data'!A:A,'BBG Data'!V:V)</f>
        <v>8694274656.98246</v>
      </c>
      <c r="D818" s="4">
        <f>D817-D817*$D$1*_xlfn.XLOOKUP(A818,'BBG Data'!A:A,'BBG Data'!F:F)</f>
        <v>22596747134.299126</v>
      </c>
      <c r="E818" s="4">
        <f t="shared" si="36"/>
        <v>36208995293.281586</v>
      </c>
      <c r="F818">
        <f t="shared" si="37"/>
        <v>0.75988633248281146</v>
      </c>
      <c r="G818">
        <f t="shared" si="38"/>
        <v>0.24011366751718854</v>
      </c>
      <c r="H818" s="13">
        <f>'USDC_Final Reserve'!I817/'USDC_Final Reserve'!F817</f>
        <v>2.0333191365273524E-3</v>
      </c>
      <c r="I818">
        <v>43089515143.869812</v>
      </c>
      <c r="J818" s="26">
        <v>43001900408.144096</v>
      </c>
      <c r="K818" s="27"/>
    </row>
    <row r="819" spans="1:11" x14ac:dyDescent="0.3">
      <c r="A819" s="1">
        <v>45650</v>
      </c>
      <c r="B819" s="2">
        <v>4917973502</v>
      </c>
      <c r="C819" s="4">
        <f>C818-C818*$C$1*_xlfn.XLOOKUP('Circle Assets'!A819,'BBG Data'!A:A,'BBG Data'!V:V)</f>
        <v>8696448225.6467037</v>
      </c>
      <c r="D819" s="4">
        <f>D818-D818*$D$1*_xlfn.XLOOKUP(A819,'BBG Data'!A:A,'BBG Data'!F:F)</f>
        <v>22591097947.515553</v>
      </c>
      <c r="E819" s="4">
        <f t="shared" si="36"/>
        <v>36205519675.162254</v>
      </c>
      <c r="F819">
        <f t="shared" si="37"/>
        <v>0.75980324813255895</v>
      </c>
      <c r="G819">
        <f t="shared" si="38"/>
        <v>0.24019675186744108</v>
      </c>
      <c r="H819" s="13">
        <f>'USDC_Final Reserve'!I818/'USDC_Final Reserve'!F818</f>
        <v>1.7153609610321757E-3</v>
      </c>
      <c r="I819">
        <v>43174601641.372925</v>
      </c>
      <c r="J819" s="26">
        <v>43100541615.209198</v>
      </c>
      <c r="K819" s="27"/>
    </row>
    <row r="820" spans="1:11" x14ac:dyDescent="0.3">
      <c r="A820" s="1">
        <v>45651</v>
      </c>
      <c r="B820" s="2">
        <v>4917973502</v>
      </c>
      <c r="C820" s="4">
        <f>C819-C819*$C$1*_xlfn.XLOOKUP('Circle Assets'!A820,'BBG Data'!A:A,'BBG Data'!V:V)</f>
        <v>8696448225.6467037</v>
      </c>
      <c r="D820" s="4">
        <f>D819-D819*$D$1*_xlfn.XLOOKUP(A820,'BBG Data'!A:A,'BBG Data'!F:F)</f>
        <v>22591097947.515553</v>
      </c>
      <c r="E820" s="4">
        <f t="shared" si="36"/>
        <v>36205519675.162254</v>
      </c>
      <c r="F820">
        <f t="shared" si="37"/>
        <v>0.75980324813255895</v>
      </c>
      <c r="G820">
        <f t="shared" si="38"/>
        <v>0.24019675186744108</v>
      </c>
      <c r="H820" s="13">
        <f>'USDC_Final Reserve'!I819/'USDC_Final Reserve'!F819</f>
        <v>1.8111840058748737E-3</v>
      </c>
      <c r="I820">
        <v>43253210461.680939</v>
      </c>
      <c r="J820" s="26">
        <v>43174870938.690002</v>
      </c>
      <c r="K820" s="27"/>
    </row>
    <row r="821" spans="1:11" x14ac:dyDescent="0.3">
      <c r="A821" s="1">
        <v>45652</v>
      </c>
      <c r="B821" s="2">
        <v>4917973502</v>
      </c>
      <c r="C821" s="4">
        <f>C820-C820*$C$1*_xlfn.XLOOKUP('Circle Assets'!A821,'BBG Data'!A:A,'BBG Data'!V:V)</f>
        <v>8672532993.0261745</v>
      </c>
      <c r="D821" s="4">
        <f>D820-D820*$D$1*_xlfn.XLOOKUP(A821,'BBG Data'!A:A,'BBG Data'!F:F)</f>
        <v>22582940051.034504</v>
      </c>
      <c r="E821" s="4">
        <f t="shared" si="36"/>
        <v>36173446546.060677</v>
      </c>
      <c r="F821">
        <f t="shared" si="37"/>
        <v>0.7602514047981801</v>
      </c>
      <c r="G821">
        <f t="shared" si="38"/>
        <v>0.23974859520181999</v>
      </c>
      <c r="H821" s="13">
        <f>'USDC_Final Reserve'!I820/'USDC_Final Reserve'!F820</f>
        <v>9.2614147274584259E-4</v>
      </c>
      <c r="I821">
        <v>43320586170.094284</v>
      </c>
      <c r="J821" s="26">
        <v>43280465178.6185</v>
      </c>
      <c r="K821" s="27"/>
    </row>
    <row r="822" spans="1:11" x14ac:dyDescent="0.3">
      <c r="A822" s="1">
        <v>45653</v>
      </c>
      <c r="B822" s="2">
        <v>4917973502</v>
      </c>
      <c r="C822" s="4">
        <f>C821-C821*$C$1*_xlfn.XLOOKUP('Circle Assets'!A822,'BBG Data'!A:A,'BBG Data'!V:V)</f>
        <v>8776603388.9424896</v>
      </c>
      <c r="D822" s="4">
        <f>D821-D821*$D$1*_xlfn.XLOOKUP(A822,'BBG Data'!A:A,'BBG Data'!F:F)</f>
        <v>22587331178.266651</v>
      </c>
      <c r="E822" s="4">
        <f t="shared" si="36"/>
        <v>36281908069.209137</v>
      </c>
      <c r="F822">
        <f t="shared" si="37"/>
        <v>0.75809972914873225</v>
      </c>
      <c r="G822">
        <f t="shared" si="38"/>
        <v>0.24190027085126781</v>
      </c>
      <c r="H822" s="13">
        <f>'USDC_Final Reserve'!I821/'USDC_Final Reserve'!F821</f>
        <v>4.7951803041390078E-3</v>
      </c>
      <c r="I822">
        <v>43714458613.348732</v>
      </c>
      <c r="J822" s="26">
        <v>43504839902.399902</v>
      </c>
      <c r="K822" s="27"/>
    </row>
    <row r="823" spans="1:11" x14ac:dyDescent="0.3">
      <c r="A823" s="1">
        <v>45654</v>
      </c>
      <c r="B823" s="2">
        <v>4917973502</v>
      </c>
      <c r="C823" s="4">
        <f>C822-C822*$C$1*_xlfn.XLOOKUP('Circle Assets'!A823,'BBG Data'!A:A,'BBG Data'!V:V)</f>
        <v>8776603388.9424896</v>
      </c>
      <c r="D823" s="4">
        <f>D822-D822*$D$1*_xlfn.XLOOKUP(A823,'BBG Data'!A:A,'BBG Data'!F:F)</f>
        <v>22587331178.266651</v>
      </c>
      <c r="E823" s="4">
        <f t="shared" si="36"/>
        <v>36281908069.209137</v>
      </c>
      <c r="F823">
        <f t="shared" si="37"/>
        <v>0.75809972914873225</v>
      </c>
      <c r="G823">
        <f t="shared" si="38"/>
        <v>0.24190027085126781</v>
      </c>
      <c r="H823" s="13">
        <f>'USDC_Final Reserve'!I822/'USDC_Final Reserve'!F822</f>
        <v>1.811184005874932E-3</v>
      </c>
      <c r="I823">
        <v>43651297512.537498</v>
      </c>
      <c r="J823" s="26">
        <v>43572236980.647102</v>
      </c>
      <c r="K823" s="27"/>
    </row>
    <row r="824" spans="1:11" x14ac:dyDescent="0.3">
      <c r="A824" s="1">
        <v>45655</v>
      </c>
      <c r="B824" s="2">
        <v>4917973502</v>
      </c>
      <c r="C824" s="4">
        <f>C823-C823*$C$1*_xlfn.XLOOKUP('Circle Assets'!A824,'BBG Data'!A:A,'BBG Data'!V:V)</f>
        <v>8776603388.9424896</v>
      </c>
      <c r="D824" s="4">
        <f>D823-D823*$D$1*_xlfn.XLOOKUP(A824,'BBG Data'!A:A,'BBG Data'!F:F)</f>
        <v>22587331178.266651</v>
      </c>
      <c r="E824" s="4">
        <f t="shared" si="36"/>
        <v>36281908069.209137</v>
      </c>
      <c r="F824">
        <f t="shared" si="37"/>
        <v>0.75809972914873225</v>
      </c>
      <c r="G824">
        <f t="shared" si="38"/>
        <v>0.24190027085126781</v>
      </c>
      <c r="H824" s="13">
        <f>'USDC_Final Reserve'!I823/'USDC_Final Reserve'!F823</f>
        <v>1.8111840058748819E-3</v>
      </c>
      <c r="I824">
        <v>43692975694.258522</v>
      </c>
      <c r="J824" s="26">
        <v>43613839675.512001</v>
      </c>
      <c r="K824" s="27"/>
    </row>
    <row r="825" spans="1:11" x14ac:dyDescent="0.3">
      <c r="A825" s="1">
        <v>45656</v>
      </c>
      <c r="B825" s="2">
        <v>4917973502</v>
      </c>
      <c r="C825" s="4">
        <f>C824-C824*$C$1*_xlfn.XLOOKUP('Circle Assets'!A825,'BBG Data'!A:A,'BBG Data'!V:V)</f>
        <v>8776603388.9424896</v>
      </c>
      <c r="D825" s="4">
        <f>D824-D824*$D$1*_xlfn.XLOOKUP(A825,'BBG Data'!A:A,'BBG Data'!F:F)</f>
        <v>22592978011.061218</v>
      </c>
      <c r="E825" s="4">
        <f t="shared" si="36"/>
        <v>36287554902.003708</v>
      </c>
      <c r="F825">
        <f t="shared" si="37"/>
        <v>0.75813737209232945</v>
      </c>
      <c r="G825">
        <f t="shared" si="38"/>
        <v>0.24186262790767055</v>
      </c>
      <c r="H825" s="13">
        <f>'USDC_Final Reserve'!I824/'USDC_Final Reserve'!F824</f>
        <v>1.9665156438578809E-3</v>
      </c>
      <c r="I825">
        <v>43711285978.297867</v>
      </c>
      <c r="J825" s="26">
        <v>43625327050.608398</v>
      </c>
      <c r="K825" s="27"/>
    </row>
    <row r="826" spans="1:11" x14ac:dyDescent="0.3">
      <c r="A826" s="18">
        <v>45657</v>
      </c>
      <c r="B826" s="2">
        <v>7271073200</v>
      </c>
      <c r="C826" s="2">
        <v>14787448865</v>
      </c>
      <c r="D826" s="2">
        <v>21863000000</v>
      </c>
      <c r="E826" s="4">
        <f t="shared" si="36"/>
        <v>43921522065</v>
      </c>
      <c r="F826">
        <f t="shared" si="37"/>
        <v>0.66332111981192565</v>
      </c>
      <c r="G826">
        <f t="shared" si="38"/>
        <v>0.33667888018807435</v>
      </c>
      <c r="H826" s="13">
        <f>'USDC_Final Reserve'!I825/'USDC_Final Reserve'!F825</f>
        <v>1.4735877983514413E-3</v>
      </c>
      <c r="I826">
        <v>43867966001.356697</v>
      </c>
      <c r="J826" s="26">
        <v>43803322701.918602</v>
      </c>
      <c r="K826" s="27"/>
    </row>
    <row r="827" spans="1:11" x14ac:dyDescent="0.3">
      <c r="A827" s="1">
        <v>45658</v>
      </c>
      <c r="B827" s="2">
        <v>7271073200</v>
      </c>
      <c r="C827" s="4">
        <f>C826-C826*$C$1*_xlfn.XLOOKUP('Circle Assets'!A827,'BBG Data'!A:A,'BBG Data'!V:V)</f>
        <v>14787448865</v>
      </c>
      <c r="D827" s="4">
        <f>D826-D826*$D$1*_xlfn.XLOOKUP(A827,'BBG Data'!A:A,'BBG Data'!F:F)</f>
        <v>21863000000</v>
      </c>
      <c r="E827" s="4">
        <f t="shared" si="36"/>
        <v>43921522065</v>
      </c>
      <c r="F827">
        <f t="shared" si="37"/>
        <v>0.66332111981192565</v>
      </c>
      <c r="G827">
        <f t="shared" si="38"/>
        <v>0.33667888018807435</v>
      </c>
      <c r="H827" s="13">
        <f>'USDC_Final Reserve'!I826/'USDC_Final Reserve'!F826</f>
        <v>1.4735877983513199E-3</v>
      </c>
      <c r="I827">
        <v>44010470687.03331</v>
      </c>
      <c r="J827" s="26">
        <v>43945617394.429199</v>
      </c>
      <c r="K827" s="27"/>
    </row>
    <row r="828" spans="1:11" x14ac:dyDescent="0.3">
      <c r="A828" s="1">
        <v>45659</v>
      </c>
      <c r="B828" s="2">
        <v>7271073200</v>
      </c>
      <c r="C828" s="4">
        <f>C827-C827*$C$1*_xlfn.XLOOKUP('Circle Assets'!A828,'BBG Data'!A:A,'BBG Data'!V:V)</f>
        <v>14824417487.162498</v>
      </c>
      <c r="D828" s="4">
        <f>D827-D827*$D$1*_xlfn.XLOOKUP(A828,'BBG Data'!A:A,'BBG Data'!F:F)</f>
        <v>21868465750</v>
      </c>
      <c r="E828" s="4">
        <f t="shared" si="36"/>
        <v>43963956437.162498</v>
      </c>
      <c r="F828">
        <f t="shared" si="37"/>
        <v>0.66280520024736678</v>
      </c>
      <c r="G828">
        <f t="shared" si="38"/>
        <v>0.33719479975263322</v>
      </c>
      <c r="H828" s="13">
        <f>'USDC_Final Reserve'!I827/'USDC_Final Reserve'!F827</f>
        <v>2.4373736998775553E-3</v>
      </c>
      <c r="I828">
        <v>43847660162.045135</v>
      </c>
      <c r="J828" s="26">
        <v>43740787028.364998</v>
      </c>
      <c r="K828" s="27"/>
    </row>
    <row r="829" spans="1:11" x14ac:dyDescent="0.3">
      <c r="A829" s="1">
        <v>45660</v>
      </c>
      <c r="B829" s="2">
        <v>7271073200</v>
      </c>
      <c r="C829" s="4">
        <f>C828-C828*$C$1*_xlfn.XLOOKUP('Circle Assets'!A829,'BBG Data'!A:A,'BBG Data'!V:V)</f>
        <v>14868890739.623985</v>
      </c>
      <c r="D829" s="4">
        <f>D828-D828*$D$1*_xlfn.XLOOKUP(A829,'BBG Data'!A:A,'BBG Data'!F:F)</f>
        <v>21873932866.4375</v>
      </c>
      <c r="E829" s="4">
        <f t="shared" si="36"/>
        <v>44013896806.061485</v>
      </c>
      <c r="F829">
        <f t="shared" si="37"/>
        <v>0.66217736172871022</v>
      </c>
      <c r="G829">
        <f t="shared" si="38"/>
        <v>0.33782263827128978</v>
      </c>
      <c r="H829" s="13">
        <f>'USDC_Final Reserve'!I828/'USDC_Final Reserve'!F828</f>
        <v>2.6065658121015097E-3</v>
      </c>
      <c r="I829">
        <v>44078903840.73838</v>
      </c>
      <c r="J829" s="26">
        <v>43964009276.952202</v>
      </c>
      <c r="K829" s="27"/>
    </row>
    <row r="830" spans="1:11" x14ac:dyDescent="0.3">
      <c r="A830" s="1">
        <v>45661</v>
      </c>
      <c r="B830" s="2">
        <v>7271073200</v>
      </c>
      <c r="C830" s="4">
        <f>C829-C829*$C$1*_xlfn.XLOOKUP('Circle Assets'!A830,'BBG Data'!A:A,'BBG Data'!V:V)</f>
        <v>14868890739.623985</v>
      </c>
      <c r="D830" s="4">
        <f>D829-D829*$D$1*_xlfn.XLOOKUP(A830,'BBG Data'!A:A,'BBG Data'!F:F)</f>
        <v>21873932866.4375</v>
      </c>
      <c r="E830" s="4">
        <f t="shared" si="36"/>
        <v>44013896806.061485</v>
      </c>
      <c r="F830">
        <f t="shared" si="37"/>
        <v>0.66217736172871022</v>
      </c>
      <c r="G830">
        <f t="shared" si="38"/>
        <v>0.33782263827128978</v>
      </c>
      <c r="H830" s="13">
        <f>'USDC_Final Reserve'!I829/'USDC_Final Reserve'!F829</f>
        <v>1.4735877983513153E-3</v>
      </c>
      <c r="I830">
        <v>45285637867.279381</v>
      </c>
      <c r="J830" s="26">
        <v>45218905503.877602</v>
      </c>
      <c r="K830" s="27"/>
    </row>
    <row r="831" spans="1:11" x14ac:dyDescent="0.3">
      <c r="A831" s="1">
        <v>45662</v>
      </c>
      <c r="B831" s="2">
        <v>7271073200</v>
      </c>
      <c r="C831" s="4">
        <f>C830-C830*$C$1*_xlfn.XLOOKUP('Circle Assets'!A831,'BBG Data'!A:A,'BBG Data'!V:V)</f>
        <v>14868890739.623985</v>
      </c>
      <c r="D831" s="4">
        <f>D830-D830*$D$1*_xlfn.XLOOKUP(A831,'BBG Data'!A:A,'BBG Data'!F:F)</f>
        <v>21873932866.4375</v>
      </c>
      <c r="E831" s="4">
        <f t="shared" si="36"/>
        <v>44013896806.061485</v>
      </c>
      <c r="F831">
        <f t="shared" si="37"/>
        <v>0.66217736172871022</v>
      </c>
      <c r="G831">
        <f t="shared" si="38"/>
        <v>0.33782263827128978</v>
      </c>
      <c r="H831" s="13">
        <f>'USDC_Final Reserve'!I830/'USDC_Final Reserve'!F830</f>
        <v>1.4735877983514149E-3</v>
      </c>
      <c r="I831">
        <v>45584051708.483543</v>
      </c>
      <c r="J831" s="26">
        <v>45516879606.086502</v>
      </c>
      <c r="K831" s="27"/>
    </row>
    <row r="832" spans="1:11" x14ac:dyDescent="0.3">
      <c r="A832" s="1">
        <v>45663</v>
      </c>
      <c r="B832" s="2">
        <v>7271073200</v>
      </c>
      <c r="C832" s="4">
        <f>C831-C831*$C$1*_xlfn.XLOOKUP('Circle Assets'!A832,'BBG Data'!A:A,'BBG Data'!V:V)</f>
        <v>14872607962.308893</v>
      </c>
      <c r="D832" s="4">
        <f>D831-D831*$D$1*_xlfn.XLOOKUP(A832,'BBG Data'!A:A,'BBG Data'!F:F)</f>
        <v>21876363303.422661</v>
      </c>
      <c r="E832" s="4">
        <f t="shared" si="36"/>
        <v>44020044465.731552</v>
      </c>
      <c r="F832">
        <f t="shared" si="37"/>
        <v>0.66214009679415875</v>
      </c>
      <c r="G832">
        <f t="shared" si="38"/>
        <v>0.33785990320584131</v>
      </c>
      <c r="H832" s="13">
        <f>'USDC_Final Reserve'!I831/'USDC_Final Reserve'!F831</f>
        <v>1.6130379199560281E-3</v>
      </c>
      <c r="I832">
        <v>45678973042.939407</v>
      </c>
      <c r="J832" s="26">
        <v>45605291127.276497</v>
      </c>
      <c r="K832" s="27"/>
    </row>
    <row r="833" spans="1:11" x14ac:dyDescent="0.3">
      <c r="A833" s="1">
        <v>45664</v>
      </c>
      <c r="B833" s="2">
        <v>7271073200</v>
      </c>
      <c r="C833" s="4">
        <f>C832-C832*$C$1*_xlfn.XLOOKUP('Circle Assets'!A833,'BBG Data'!A:A,'BBG Data'!V:V)</f>
        <v>14827990138.421968</v>
      </c>
      <c r="D833" s="4">
        <f>D832-D832*$D$1*_xlfn.XLOOKUP(A833,'BBG Data'!A:A,'BBG Data'!F:F)</f>
        <v>21876363303.422661</v>
      </c>
      <c r="E833" s="4">
        <f t="shared" si="36"/>
        <v>43975426641.844627</v>
      </c>
      <c r="F833">
        <f t="shared" si="37"/>
        <v>0.6628119094969176</v>
      </c>
      <c r="G833">
        <f t="shared" si="38"/>
        <v>0.3371880905030824</v>
      </c>
      <c r="H833" s="13">
        <f>'USDC_Final Reserve'!I832/'USDC_Final Reserve'!F832</f>
        <v>4.6047481666482761E-4</v>
      </c>
      <c r="I833">
        <v>45930371833.249664</v>
      </c>
      <c r="J833" s="26">
        <v>45909222053.700401</v>
      </c>
      <c r="K833" s="27"/>
    </row>
    <row r="834" spans="1:11" x14ac:dyDescent="0.3">
      <c r="A834" s="1">
        <v>45665</v>
      </c>
      <c r="B834" s="2">
        <v>7271073200</v>
      </c>
      <c r="C834" s="4">
        <f>C833-C833*$C$1*_xlfn.XLOOKUP('Circle Assets'!A834,'BBG Data'!A:A,'BBG Data'!V:V)</f>
        <v>14820576143.352755</v>
      </c>
      <c r="D834" s="4">
        <f>D833-D833*$D$1*_xlfn.XLOOKUP(A834,'BBG Data'!A:A,'BBG Data'!F:F)</f>
        <v>21875147949.905804</v>
      </c>
      <c r="E834" s="4">
        <f t="shared" si="36"/>
        <v>43966797293.25856</v>
      </c>
      <c r="F834">
        <f t="shared" si="37"/>
        <v>0.6629143568384227</v>
      </c>
      <c r="G834">
        <f t="shared" si="38"/>
        <v>0.33708564316157724</v>
      </c>
      <c r="H834" s="13">
        <f>'USDC_Final Reserve'!I833/'USDC_Final Reserve'!F833</f>
        <v>1.2776073537033299E-3</v>
      </c>
      <c r="I834">
        <v>45552988341.78463</v>
      </c>
      <c r="J834" s="26">
        <v>45494789508.896004</v>
      </c>
      <c r="K834" s="27"/>
    </row>
    <row r="835" spans="1:11" x14ac:dyDescent="0.3">
      <c r="A835" s="1">
        <v>45666</v>
      </c>
      <c r="B835" s="2">
        <v>7271073200</v>
      </c>
      <c r="C835" s="4">
        <f>C834-C834*$C$1*_xlfn.XLOOKUP('Circle Assets'!A835,'BBG Data'!A:A,'BBG Data'!V:V)</f>
        <v>14831691575.46027</v>
      </c>
      <c r="D835" s="4">
        <f>D834-D834*$D$1*_xlfn.XLOOKUP(A835,'BBG Data'!A:A,'BBG Data'!F:F)</f>
        <v>21874540306.907196</v>
      </c>
      <c r="E835" s="4">
        <f t="shared" si="36"/>
        <v>43977305082.367462</v>
      </c>
      <c r="F835">
        <f t="shared" si="37"/>
        <v>0.66274214512050722</v>
      </c>
      <c r="G835">
        <f t="shared" si="38"/>
        <v>0.33725785487949289</v>
      </c>
      <c r="H835" s="13">
        <f>'USDC_Final Reserve'!I834/'USDC_Final Reserve'!F834</f>
        <v>1.7121723350672535E-3</v>
      </c>
      <c r="I835">
        <v>45418950321.734772</v>
      </c>
      <c r="J835" s="26">
        <v>45341185251.506104</v>
      </c>
      <c r="K835" s="27"/>
    </row>
    <row r="836" spans="1:11" x14ac:dyDescent="0.3">
      <c r="A836" s="1">
        <v>45667</v>
      </c>
      <c r="B836" s="2">
        <v>7271073200</v>
      </c>
      <c r="C836" s="4">
        <f>C835-C835*$C$1*_xlfn.XLOOKUP('Circle Assets'!A836,'BBG Data'!A:A,'BBG Data'!V:V)</f>
        <v>14776072732.052296</v>
      </c>
      <c r="D836" s="4">
        <f>D835-D835*$D$1*_xlfn.XLOOKUP(A836,'BBG Data'!A:A,'BBG Data'!F:F)</f>
        <v>21874540306.907196</v>
      </c>
      <c r="E836" s="4">
        <f t="shared" ref="E836:E899" si="39">D836+C836+B836</f>
        <v>43921686238.959488</v>
      </c>
      <c r="F836">
        <f t="shared" ref="F836:F899" si="40">(B836+D836)/E836</f>
        <v>0.66358138775315068</v>
      </c>
      <c r="G836">
        <f t="shared" ref="G836:G899" si="41">C836/E836</f>
        <v>0.33641861224684944</v>
      </c>
      <c r="H836" s="13">
        <f>'USDC_Final Reserve'!I835/'USDC_Final Reserve'!F835</f>
        <v>2.0913533956327493E-4</v>
      </c>
      <c r="I836">
        <v>45420476398.811989</v>
      </c>
      <c r="J836" s="26">
        <v>45410977372.057198</v>
      </c>
      <c r="K836" s="27"/>
    </row>
    <row r="837" spans="1:11" x14ac:dyDescent="0.3">
      <c r="A837" s="1">
        <v>45668</v>
      </c>
      <c r="B837" s="2">
        <v>7271073200</v>
      </c>
      <c r="C837" s="4">
        <f>C836-C836*$C$1*_xlfn.XLOOKUP('Circle Assets'!A837,'BBG Data'!A:A,'BBG Data'!V:V)</f>
        <v>14776072732.052296</v>
      </c>
      <c r="D837" s="4">
        <f>D836-D836*$D$1*_xlfn.XLOOKUP(A837,'BBG Data'!A:A,'BBG Data'!F:F)</f>
        <v>21874540306.907196</v>
      </c>
      <c r="E837" s="4">
        <f t="shared" si="39"/>
        <v>43921686238.959488</v>
      </c>
      <c r="F837">
        <f t="shared" si="40"/>
        <v>0.66358138775315068</v>
      </c>
      <c r="G837">
        <f t="shared" si="41"/>
        <v>0.33641861224684944</v>
      </c>
      <c r="H837" s="13">
        <f>'USDC_Final Reserve'!I836/'USDC_Final Reserve'!F836</f>
        <v>1.4735877983513266E-3</v>
      </c>
      <c r="I837">
        <v>45783867327.791466</v>
      </c>
      <c r="J837" s="26">
        <v>45716400779.535896</v>
      </c>
      <c r="K837" s="27"/>
    </row>
    <row r="838" spans="1:11" x14ac:dyDescent="0.3">
      <c r="A838" s="1">
        <v>45669</v>
      </c>
      <c r="B838" s="2">
        <v>7271073200</v>
      </c>
      <c r="C838" s="4">
        <f>C837-C837*$C$1*_xlfn.XLOOKUP('Circle Assets'!A838,'BBG Data'!A:A,'BBG Data'!V:V)</f>
        <v>14776072732.052296</v>
      </c>
      <c r="D838" s="4">
        <f>D837-D837*$D$1*_xlfn.XLOOKUP(A838,'BBG Data'!A:A,'BBG Data'!F:F)</f>
        <v>21874540306.907196</v>
      </c>
      <c r="E838" s="4">
        <f t="shared" si="39"/>
        <v>43921686238.959488</v>
      </c>
      <c r="F838">
        <f t="shared" si="40"/>
        <v>0.66358138775315068</v>
      </c>
      <c r="G838">
        <f t="shared" si="41"/>
        <v>0.33641861224684944</v>
      </c>
      <c r="H838" s="13">
        <f>'USDC_Final Reserve'!I837/'USDC_Final Reserve'!F837</f>
        <v>1.4735877983513225E-3</v>
      </c>
      <c r="I838">
        <v>45805428348.547577</v>
      </c>
      <c r="J838" s="26">
        <v>45737930028.234901</v>
      </c>
      <c r="K838" s="27"/>
    </row>
    <row r="839" spans="1:11" x14ac:dyDescent="0.3">
      <c r="A839" s="1">
        <v>45670</v>
      </c>
      <c r="B839" s="2">
        <v>7271073200</v>
      </c>
      <c r="C839" s="4">
        <f>C838-C838*$C$1*_xlfn.XLOOKUP('Circle Assets'!A839,'BBG Data'!A:A,'BBG Data'!V:V)</f>
        <v>14779766750.235306</v>
      </c>
      <c r="D839" s="4">
        <f>D838-D838*$D$1*_xlfn.XLOOKUP(A839,'BBG Data'!A:A,'BBG Data'!F:F)</f>
        <v>21875147933.026833</v>
      </c>
      <c r="E839" s="4">
        <f t="shared" si="39"/>
        <v>43925987883.262138</v>
      </c>
      <c r="F839">
        <f t="shared" si="40"/>
        <v>0.66353023659902499</v>
      </c>
      <c r="G839">
        <f t="shared" si="41"/>
        <v>0.33646976340097501</v>
      </c>
      <c r="H839" s="13">
        <f>'USDC_Final Reserve'!I838/'USDC_Final Reserve'!F838</f>
        <v>1.5713728604315445E-3</v>
      </c>
      <c r="I839">
        <v>45812512413.238945</v>
      </c>
      <c r="J839" s="26">
        <v>45740523874.564598</v>
      </c>
      <c r="K839" s="27"/>
    </row>
    <row r="840" spans="1:11" x14ac:dyDescent="0.3">
      <c r="A840" s="1">
        <v>45671</v>
      </c>
      <c r="B840" s="2">
        <v>7271073200</v>
      </c>
      <c r="C840" s="4">
        <f>C839-C839*$C$1*_xlfn.XLOOKUP('Circle Assets'!A840,'BBG Data'!A:A,'BBG Data'!V:V)</f>
        <v>14813021225.423336</v>
      </c>
      <c r="D840" s="4">
        <f>D839-D839*$D$1*_xlfn.XLOOKUP(A840,'BBG Data'!A:A,'BBG Data'!F:F)</f>
        <v>21875755576.024971</v>
      </c>
      <c r="E840" s="4">
        <f t="shared" si="39"/>
        <v>43959850001.448303</v>
      </c>
      <c r="F840">
        <f t="shared" si="40"/>
        <v>0.66303294426766013</v>
      </c>
      <c r="G840">
        <f t="shared" si="41"/>
        <v>0.33696705573233998</v>
      </c>
      <c r="H840" s="13">
        <f>'USDC_Final Reserve'!I839/'USDC_Final Reserve'!F839</f>
        <v>2.2427491895042565E-3</v>
      </c>
      <c r="I840">
        <v>45753374484.255547</v>
      </c>
      <c r="J840" s="26">
        <v>45650761140.713898</v>
      </c>
      <c r="K840" s="27"/>
    </row>
    <row r="841" spans="1:11" x14ac:dyDescent="0.3">
      <c r="A841" s="1">
        <v>45672</v>
      </c>
      <c r="B841" s="2">
        <v>7271073200</v>
      </c>
      <c r="C841" s="4">
        <f>C840-C840*$C$1*_xlfn.XLOOKUP('Circle Assets'!A841,'BBG Data'!A:A,'BBG Data'!V:V)</f>
        <v>14838944012.567825</v>
      </c>
      <c r="D841" s="4">
        <f>D840-D840*$D$1*_xlfn.XLOOKUP(A841,'BBG Data'!A:A,'BBG Data'!F:F)</f>
        <v>21875755576.024971</v>
      </c>
      <c r="E841" s="4">
        <f t="shared" si="39"/>
        <v>43985772788.592796</v>
      </c>
      <c r="F841">
        <f t="shared" si="40"/>
        <v>0.6626421892395139</v>
      </c>
      <c r="G841">
        <f t="shared" si="41"/>
        <v>0.33735781076048604</v>
      </c>
      <c r="H841" s="13">
        <f>'USDC_Final Reserve'!I840/'USDC_Final Reserve'!F840</f>
        <v>2.0620641624262423E-3</v>
      </c>
      <c r="I841">
        <v>45790169774.811951</v>
      </c>
      <c r="J841" s="26">
        <v>45695747506.727898</v>
      </c>
      <c r="K841" s="27"/>
    </row>
    <row r="842" spans="1:11" x14ac:dyDescent="0.3">
      <c r="A842" s="1">
        <v>45673</v>
      </c>
      <c r="B842" s="2">
        <v>7271073200</v>
      </c>
      <c r="C842" s="4">
        <f>C841-C841*$C$1*_xlfn.XLOOKUP('Circle Assets'!A842,'BBG Data'!A:A,'BBG Data'!V:V)</f>
        <v>14850073220.577251</v>
      </c>
      <c r="D842" s="4">
        <f>D841-D841*$D$1*_xlfn.XLOOKUP(A842,'BBG Data'!A:A,'BBG Data'!F:F)</f>
        <v>21875147916.147858</v>
      </c>
      <c r="E842" s="4">
        <f t="shared" si="39"/>
        <v>43996294336.725113</v>
      </c>
      <c r="F842">
        <f t="shared" si="40"/>
        <v>0.66246990924002835</v>
      </c>
      <c r="G842">
        <f t="shared" si="41"/>
        <v>0.33753009075997159</v>
      </c>
      <c r="H842" s="13">
        <f>'USDC_Final Reserve'!I841/'USDC_Final Reserve'!F841</f>
        <v>1.7123816300991185E-3</v>
      </c>
      <c r="I842">
        <v>46313031100.695442</v>
      </c>
      <c r="J842" s="26">
        <v>46233725517.004402</v>
      </c>
      <c r="K842" s="27"/>
    </row>
    <row r="843" spans="1:11" x14ac:dyDescent="0.3">
      <c r="A843" s="1">
        <v>45674</v>
      </c>
      <c r="B843" s="2">
        <v>7271073200</v>
      </c>
      <c r="C843" s="4">
        <f>C842-C842*$C$1*_xlfn.XLOOKUP('Circle Assets'!A843,'BBG Data'!A:A,'BBG Data'!V:V)</f>
        <v>14864923293.797831</v>
      </c>
      <c r="D843" s="4">
        <f>D842-D842*$D$1*_xlfn.XLOOKUP(A843,'BBG Data'!A:A,'BBG Data'!F:F)</f>
        <v>21875147916.147858</v>
      </c>
      <c r="E843" s="4">
        <f t="shared" si="39"/>
        <v>44011144409.945686</v>
      </c>
      <c r="F843">
        <f t="shared" si="40"/>
        <v>0.66224638115889034</v>
      </c>
      <c r="G843">
        <f t="shared" si="41"/>
        <v>0.33775361884110966</v>
      </c>
      <c r="H843" s="13">
        <f>'USDC_Final Reserve'!I842/'USDC_Final Reserve'!F842</f>
        <v>1.8105067885907018E-3</v>
      </c>
      <c r="I843">
        <v>46392900221.844063</v>
      </c>
      <c r="J843" s="26">
        <v>46308905561.050003</v>
      </c>
      <c r="K843" s="27"/>
    </row>
    <row r="844" spans="1:11" x14ac:dyDescent="0.3">
      <c r="A844" s="1">
        <v>45675</v>
      </c>
      <c r="B844" s="2">
        <v>7271073200</v>
      </c>
      <c r="C844" s="4">
        <f>C843-C843*$C$1*_xlfn.XLOOKUP('Circle Assets'!A844,'BBG Data'!A:A,'BBG Data'!V:V)</f>
        <v>14864923293.797831</v>
      </c>
      <c r="D844" s="4">
        <f>D843-D843*$D$1*_xlfn.XLOOKUP(A844,'BBG Data'!A:A,'BBG Data'!F:F)</f>
        <v>21875147916.147858</v>
      </c>
      <c r="E844" s="4">
        <f t="shared" si="39"/>
        <v>44011144409.945686</v>
      </c>
      <c r="F844">
        <f t="shared" si="40"/>
        <v>0.66224638115889034</v>
      </c>
      <c r="G844">
        <f t="shared" si="41"/>
        <v>0.33775361884110966</v>
      </c>
      <c r="H844" s="13">
        <f>'USDC_Final Reserve'!I843/'USDC_Final Reserve'!F843</f>
        <v>1.4735877983513349E-3</v>
      </c>
      <c r="I844">
        <v>47448081778.951538</v>
      </c>
      <c r="J844" s="26">
        <v>47378162864.586899</v>
      </c>
      <c r="K844" s="27"/>
    </row>
    <row r="845" spans="1:11" x14ac:dyDescent="0.3">
      <c r="A845" s="1">
        <v>45676</v>
      </c>
      <c r="B845" s="2">
        <v>7271073200</v>
      </c>
      <c r="C845" s="4">
        <f>C844-C844*$C$1*_xlfn.XLOOKUP('Circle Assets'!A845,'BBG Data'!A:A,'BBG Data'!V:V)</f>
        <v>14864923293.797831</v>
      </c>
      <c r="D845" s="4">
        <f>D844-D844*$D$1*_xlfn.XLOOKUP(A845,'BBG Data'!A:A,'BBG Data'!F:F)</f>
        <v>21875147916.147858</v>
      </c>
      <c r="E845" s="4">
        <f t="shared" si="39"/>
        <v>44011144409.945686</v>
      </c>
      <c r="F845">
        <f t="shared" si="40"/>
        <v>0.66224638115889034</v>
      </c>
      <c r="G845">
        <f t="shared" si="41"/>
        <v>0.33775361884110966</v>
      </c>
      <c r="H845" s="13">
        <f>'USDC_Final Reserve'!I844/'USDC_Final Reserve'!F844</f>
        <v>1.4735877983513372E-3</v>
      </c>
      <c r="I845">
        <v>47540870787.731697</v>
      </c>
      <c r="J845" s="26">
        <v>47470815140.615898</v>
      </c>
      <c r="K845" s="27"/>
    </row>
    <row r="846" spans="1:11" x14ac:dyDescent="0.3">
      <c r="A846" s="1">
        <v>45677</v>
      </c>
      <c r="B846" s="2">
        <v>7271073200</v>
      </c>
      <c r="C846" s="4">
        <f>C845-C845*$C$1*_xlfn.XLOOKUP('Circle Assets'!A846,'BBG Data'!A:A,'BBG Data'!V:V)</f>
        <v>14864923293.797831</v>
      </c>
      <c r="D846" s="4">
        <f>D845-D845*$D$1*_xlfn.XLOOKUP(A846,'BBG Data'!A:A,'BBG Data'!F:F)</f>
        <v>21875147916.147858</v>
      </c>
      <c r="E846" s="4">
        <f t="shared" si="39"/>
        <v>44011144409.945686</v>
      </c>
      <c r="F846">
        <f t="shared" si="40"/>
        <v>0.66224638115889034</v>
      </c>
      <c r="G846">
        <f t="shared" si="41"/>
        <v>0.33775361884110966</v>
      </c>
      <c r="H846" s="13">
        <f>'USDC_Final Reserve'!I845/'USDC_Final Reserve'!F845</f>
        <v>1.4735877983512928E-3</v>
      </c>
      <c r="I846">
        <v>47998853153.798393</v>
      </c>
      <c r="J846" s="26">
        <v>47928122629.4561</v>
      </c>
      <c r="K846" s="27"/>
    </row>
    <row r="847" spans="1:11" x14ac:dyDescent="0.3">
      <c r="A847" s="1">
        <v>45678</v>
      </c>
      <c r="B847" s="2">
        <v>7271073200</v>
      </c>
      <c r="C847" s="4">
        <f>C846-C846*$C$1*_xlfn.XLOOKUP('Circle Assets'!A847,'BBG Data'!A:A,'BBG Data'!V:V)</f>
        <v>14850058370.50403</v>
      </c>
      <c r="D847" s="4">
        <f>D846-D846*$D$1*_xlfn.XLOOKUP(A847,'BBG Data'!A:A,'BBG Data'!F:F)</f>
        <v>21875147916.147858</v>
      </c>
      <c r="E847" s="4">
        <f t="shared" si="39"/>
        <v>43996279486.651886</v>
      </c>
      <c r="F847">
        <f t="shared" si="40"/>
        <v>0.66247013284363243</v>
      </c>
      <c r="G847">
        <f t="shared" si="41"/>
        <v>0.33752986715636757</v>
      </c>
      <c r="H847" s="13">
        <f>'USDC_Final Reserve'!I846/'USDC_Final Reserve'!F846</f>
        <v>1.13621794123177E-3</v>
      </c>
      <c r="I847">
        <v>48171915037.154907</v>
      </c>
      <c r="J847" s="26">
        <v>48117181243.026199</v>
      </c>
      <c r="K847" s="27"/>
    </row>
    <row r="848" spans="1:11" x14ac:dyDescent="0.3">
      <c r="A848" s="1">
        <v>45679</v>
      </c>
      <c r="B848" s="2">
        <v>7271073200</v>
      </c>
      <c r="C848" s="4">
        <f>C847-C847*$C$1*_xlfn.XLOOKUP('Circle Assets'!A848,'BBG Data'!A:A,'BBG Data'!V:V)</f>
        <v>14783233107.836763</v>
      </c>
      <c r="D848" s="4">
        <f>D847-D847*$D$1*_xlfn.XLOOKUP(A848,'BBG Data'!A:A,'BBG Data'!F:F)</f>
        <v>21874540273.150188</v>
      </c>
      <c r="E848" s="4">
        <f t="shared" si="39"/>
        <v>43928846580.986954</v>
      </c>
      <c r="F848">
        <f t="shared" si="40"/>
        <v>0.66347322412432375</v>
      </c>
      <c r="G848">
        <f t="shared" si="41"/>
        <v>0.33652677587567625</v>
      </c>
      <c r="H848" s="13">
        <f>'USDC_Final Reserve'!I847/'USDC_Final Reserve'!F847</f>
        <v>-5.9198573214206107E-5</v>
      </c>
      <c r="I848">
        <v>50925963888.739227</v>
      </c>
      <c r="J848" s="26">
        <v>50928978633.140999</v>
      </c>
      <c r="K848" s="27"/>
    </row>
    <row r="849" spans="1:11" x14ac:dyDescent="0.3">
      <c r="A849" s="1">
        <v>45680</v>
      </c>
      <c r="B849" s="2">
        <v>7271073200</v>
      </c>
      <c r="C849" s="4">
        <f>C848-C848*$C$1*_xlfn.XLOOKUP('Circle Assets'!A849,'BBG Data'!A:A,'BBG Data'!V:V)</f>
        <v>14798016340.944601</v>
      </c>
      <c r="D849" s="4">
        <f>D848-D848*$D$1*_xlfn.XLOOKUP(A849,'BBG Data'!A:A,'BBG Data'!F:F)</f>
        <v>21871502142.556694</v>
      </c>
      <c r="E849" s="4">
        <f t="shared" si="39"/>
        <v>43940591683.501297</v>
      </c>
      <c r="F849">
        <f t="shared" si="40"/>
        <v>0.66322673924072517</v>
      </c>
      <c r="G849">
        <f t="shared" si="41"/>
        <v>0.33677326075927472</v>
      </c>
      <c r="H849" s="13">
        <f>'USDC_Final Reserve'!I848/'USDC_Final Reserve'!F848</f>
        <v>1.7404889625201854E-3</v>
      </c>
      <c r="I849">
        <v>51590879121.349319</v>
      </c>
      <c r="J849" s="26">
        <v>51501085765.671898</v>
      </c>
      <c r="K849" s="27"/>
    </row>
    <row r="850" spans="1:11" x14ac:dyDescent="0.3">
      <c r="A850" s="1">
        <v>45681</v>
      </c>
      <c r="B850" s="2">
        <v>7271073200</v>
      </c>
      <c r="C850" s="4">
        <f>C849-C849*$C$1*_xlfn.XLOOKUP('Circle Assets'!A850,'BBG Data'!A:A,'BBG Data'!V:V)</f>
        <v>14827612373.62649</v>
      </c>
      <c r="D850" s="4">
        <f>D849-D849*$D$1*_xlfn.XLOOKUP(A850,'BBG Data'!A:A,'BBG Data'!F:F)</f>
        <v>21872109684.282875</v>
      </c>
      <c r="E850" s="4">
        <f t="shared" si="39"/>
        <v>43970795257.909363</v>
      </c>
      <c r="F850">
        <f t="shared" si="40"/>
        <v>0.66278498520084572</v>
      </c>
      <c r="G850">
        <f t="shared" si="41"/>
        <v>0.33721501479915428</v>
      </c>
      <c r="H850" s="13">
        <f>'USDC_Final Reserve'!I849/'USDC_Final Reserve'!F849</f>
        <v>2.1594763890045061E-3</v>
      </c>
      <c r="I850">
        <v>52051952645.183052</v>
      </c>
      <c r="J850" s="26">
        <v>51939547682.444199</v>
      </c>
      <c r="K850" s="27"/>
    </row>
    <row r="851" spans="1:11" x14ac:dyDescent="0.3">
      <c r="A851" s="1">
        <v>45682</v>
      </c>
      <c r="B851" s="2">
        <v>7271073200</v>
      </c>
      <c r="C851" s="4">
        <f>C850-C850*$C$1*_xlfn.XLOOKUP('Circle Assets'!A851,'BBG Data'!A:A,'BBG Data'!V:V)</f>
        <v>14827612373.62649</v>
      </c>
      <c r="D851" s="4">
        <f>D850-D850*$D$1*_xlfn.XLOOKUP(A851,'BBG Data'!A:A,'BBG Data'!F:F)</f>
        <v>21872109684.282875</v>
      </c>
      <c r="E851" s="4">
        <f t="shared" si="39"/>
        <v>43970795257.909363</v>
      </c>
      <c r="F851">
        <f t="shared" si="40"/>
        <v>0.66278498520084572</v>
      </c>
      <c r="G851">
        <f t="shared" si="41"/>
        <v>0.33721501479915428</v>
      </c>
      <c r="H851" s="13">
        <f>'USDC_Final Reserve'!I850/'USDC_Final Reserve'!F850</f>
        <v>1.473587798351321E-3</v>
      </c>
      <c r="I851">
        <v>52269943232.233437</v>
      </c>
      <c r="J851" s="26">
        <v>52192918881.665901</v>
      </c>
      <c r="K851" s="27"/>
    </row>
    <row r="852" spans="1:11" x14ac:dyDescent="0.3">
      <c r="A852" s="1">
        <v>45683</v>
      </c>
      <c r="B852" s="2">
        <v>7271073200</v>
      </c>
      <c r="C852" s="4">
        <f>C851-C851*$C$1*_xlfn.XLOOKUP('Circle Assets'!A852,'BBG Data'!A:A,'BBG Data'!V:V)</f>
        <v>14827612373.62649</v>
      </c>
      <c r="D852" s="4">
        <f>D851-D851*$D$1*_xlfn.XLOOKUP(A852,'BBG Data'!A:A,'BBG Data'!F:F)</f>
        <v>21872109684.282875</v>
      </c>
      <c r="E852" s="4">
        <f t="shared" si="39"/>
        <v>43970795257.909363</v>
      </c>
      <c r="F852">
        <f t="shared" si="40"/>
        <v>0.66278498520084572</v>
      </c>
      <c r="G852">
        <f t="shared" si="41"/>
        <v>0.33721501479915428</v>
      </c>
      <c r="H852" s="13">
        <f>'USDC_Final Reserve'!I851/'USDC_Final Reserve'!F851</f>
        <v>1.4735877983513409E-3</v>
      </c>
      <c r="I852">
        <v>52256542912.209358</v>
      </c>
      <c r="J852" s="26">
        <v>52179538308.189903</v>
      </c>
      <c r="K852" s="27"/>
    </row>
    <row r="853" spans="1:11" x14ac:dyDescent="0.3">
      <c r="A853" s="1">
        <v>45684</v>
      </c>
      <c r="B853" s="2">
        <v>7271073200</v>
      </c>
      <c r="C853" s="4">
        <f>C852-C852*$C$1*_xlfn.XLOOKUP('Circle Assets'!A853,'BBG Data'!A:A,'BBG Data'!V:V)</f>
        <v>14872095210.747368</v>
      </c>
      <c r="D853" s="4">
        <f>D852-D852*$D$1*_xlfn.XLOOKUP(A853,'BBG Data'!A:A,'BBG Data'!F:F)</f>
        <v>21872109684.282875</v>
      </c>
      <c r="E853" s="4">
        <f t="shared" si="39"/>
        <v>44015278095.030243</v>
      </c>
      <c r="F853">
        <f t="shared" si="40"/>
        <v>0.66211515968073431</v>
      </c>
      <c r="G853">
        <f t="shared" si="41"/>
        <v>0.33788484031926574</v>
      </c>
      <c r="H853" s="13">
        <f>'USDC_Final Reserve'!I852/'USDC_Final Reserve'!F852</f>
        <v>2.4827212101400692E-3</v>
      </c>
      <c r="I853">
        <v>52336453448.687767</v>
      </c>
      <c r="J853" s="26">
        <v>52206516625.647202</v>
      </c>
      <c r="K853" s="27"/>
    </row>
    <row r="854" spans="1:11" x14ac:dyDescent="0.3">
      <c r="A854" s="1">
        <v>45685</v>
      </c>
      <c r="B854" s="2">
        <v>7271073200</v>
      </c>
      <c r="C854" s="4">
        <f>C853-C853*$C$1*_xlfn.XLOOKUP('Circle Assets'!A854,'BBG Data'!A:A,'BBG Data'!V:V)</f>
        <v>14901839401.168863</v>
      </c>
      <c r="D854" s="4">
        <f>D853-D853*$D$1*_xlfn.XLOOKUP(A854,'BBG Data'!A:A,'BBG Data'!F:F)</f>
        <v>21871502125.680534</v>
      </c>
      <c r="E854" s="4">
        <f t="shared" si="39"/>
        <v>44044414726.849396</v>
      </c>
      <c r="F854">
        <f t="shared" si="40"/>
        <v>0.66166335746346683</v>
      </c>
      <c r="G854">
        <f t="shared" si="41"/>
        <v>0.33833664253653323</v>
      </c>
      <c r="H854" s="13">
        <f>'USDC_Final Reserve'!I853/'USDC_Final Reserve'!F853</f>
        <v>2.1341413921373495E-3</v>
      </c>
      <c r="I854">
        <v>52362818544.551605</v>
      </c>
      <c r="J854" s="26">
        <v>52251068886.0867</v>
      </c>
      <c r="K854" s="27"/>
    </row>
    <row r="855" spans="1:11" x14ac:dyDescent="0.3">
      <c r="A855" s="1">
        <v>45686</v>
      </c>
      <c r="B855" s="2">
        <v>7271073200</v>
      </c>
      <c r="C855" s="4">
        <f>C854-C854*$C$1*_xlfn.XLOOKUP('Circle Assets'!A855,'BBG Data'!A:A,'BBG Data'!V:V)</f>
        <v>14886937561.767696</v>
      </c>
      <c r="D855" s="4">
        <f>D854-D854*$D$1*_xlfn.XLOOKUP(A855,'BBG Data'!A:A,'BBG Data'!F:F)</f>
        <v>21871502125.680534</v>
      </c>
      <c r="E855" s="4">
        <f t="shared" si="39"/>
        <v>44029512887.448227</v>
      </c>
      <c r="F855">
        <f t="shared" si="40"/>
        <v>0.66188729818967384</v>
      </c>
      <c r="G855">
        <f t="shared" si="41"/>
        <v>0.33811270181032621</v>
      </c>
      <c r="H855" s="13">
        <f>'USDC_Final Reserve'!I854/'USDC_Final Reserve'!F854</f>
        <v>1.1356353828773805E-3</v>
      </c>
      <c r="I855">
        <v>52570759386.923325</v>
      </c>
      <c r="J855" s="26">
        <v>52511058172.458801</v>
      </c>
      <c r="K855" s="27"/>
    </row>
    <row r="856" spans="1:11" x14ac:dyDescent="0.3">
      <c r="A856" s="1">
        <v>45687</v>
      </c>
      <c r="B856" s="2">
        <v>7271073200</v>
      </c>
      <c r="C856" s="4">
        <f>C855-C855*$C$1*_xlfn.XLOOKUP('Circle Assets'!A856,'BBG Data'!A:A,'BBG Data'!V:V)</f>
        <v>14898102764.93902</v>
      </c>
      <c r="D856" s="4">
        <f>D855-D855*$D$1*_xlfn.XLOOKUP(A856,'BBG Data'!A:A,'BBG Data'!F:F)</f>
        <v>21870894583.954823</v>
      </c>
      <c r="E856" s="4">
        <f t="shared" si="39"/>
        <v>44040070548.893845</v>
      </c>
      <c r="F856">
        <f t="shared" si="40"/>
        <v>0.66171482971629303</v>
      </c>
      <c r="G856">
        <f t="shared" si="41"/>
        <v>0.33828517028370692</v>
      </c>
      <c r="H856" s="13">
        <f>'USDC_Final Reserve'!I855/'USDC_Final Reserve'!F855</f>
        <v>1.7129630689433416E-3</v>
      </c>
      <c r="I856">
        <v>52633431574.410522</v>
      </c>
      <c r="J856" s="26">
        <v>52543272449.931801</v>
      </c>
      <c r="K856" s="27"/>
    </row>
    <row r="857" spans="1:11" x14ac:dyDescent="0.3">
      <c r="A857" s="1">
        <v>45688</v>
      </c>
      <c r="B857" s="2">
        <v>7271073200</v>
      </c>
      <c r="C857" s="4">
        <f>C856-C856*$C$1*_xlfn.XLOOKUP('Circle Assets'!A857,'BBG Data'!A:A,'BBG Data'!V:V)</f>
        <v>14905551816.321491</v>
      </c>
      <c r="D857" s="4">
        <f>D856-D856*$D$1*_xlfn.XLOOKUP(A857,'BBG Data'!A:A,'BBG Data'!F:F)</f>
        <v>21869679534.255714</v>
      </c>
      <c r="E857" s="4">
        <f t="shared" si="39"/>
        <v>44046304550.577209</v>
      </c>
      <c r="F857">
        <f t="shared" si="40"/>
        <v>0.66159358955515002</v>
      </c>
      <c r="G857">
        <f t="shared" si="41"/>
        <v>0.33840641044484993</v>
      </c>
      <c r="H857" s="13">
        <f>'USDC_Final Reserve'!I856/'USDC_Final Reserve'!F856</f>
        <v>1.6149121477617456E-3</v>
      </c>
      <c r="I857">
        <v>53194016592.394501</v>
      </c>
      <c r="J857" s="26">
        <v>53108112928.811203</v>
      </c>
      <c r="K857" s="27"/>
    </row>
    <row r="858" spans="1:11" x14ac:dyDescent="0.3">
      <c r="A858" s="1">
        <v>45689</v>
      </c>
      <c r="B858" s="2">
        <v>7271073200</v>
      </c>
      <c r="C858" s="4">
        <f>C857-C857*$C$1*_xlfn.XLOOKUP('Circle Assets'!A858,'BBG Data'!A:A,'BBG Data'!V:V)</f>
        <v>14905551816.321491</v>
      </c>
      <c r="D858" s="4">
        <f>D857-D857*$D$1*_xlfn.XLOOKUP(A858,'BBG Data'!A:A,'BBG Data'!F:F)</f>
        <v>21869679534.255714</v>
      </c>
      <c r="E858" s="4">
        <f t="shared" si="39"/>
        <v>44046304550.577209</v>
      </c>
      <c r="F858">
        <f t="shared" si="40"/>
        <v>0.66159358955515002</v>
      </c>
      <c r="G858">
        <f t="shared" si="41"/>
        <v>0.33840641044484993</v>
      </c>
      <c r="H858" s="13">
        <f>'USDC_Final Reserve'!I857/'USDC_Final Reserve'!F857</f>
        <v>1.4735877983513134E-3</v>
      </c>
      <c r="I858">
        <v>53389152704.958038</v>
      </c>
      <c r="J858" s="26">
        <v>53310479100.967697</v>
      </c>
      <c r="K858" s="27"/>
    </row>
    <row r="859" spans="1:11" x14ac:dyDescent="0.3">
      <c r="A859" s="1">
        <v>45690</v>
      </c>
      <c r="B859" s="2">
        <v>7271073200</v>
      </c>
      <c r="C859" s="4">
        <f>C858-C858*$C$1*_xlfn.XLOOKUP('Circle Assets'!A859,'BBG Data'!A:A,'BBG Data'!V:V)</f>
        <v>14905551816.321491</v>
      </c>
      <c r="D859" s="4">
        <f>D858-D858*$D$1*_xlfn.XLOOKUP(A859,'BBG Data'!A:A,'BBG Data'!F:F)</f>
        <v>21869679534.255714</v>
      </c>
      <c r="E859" s="4">
        <f t="shared" si="39"/>
        <v>44046304550.577209</v>
      </c>
      <c r="F859">
        <f t="shared" si="40"/>
        <v>0.66159358955515002</v>
      </c>
      <c r="G859">
        <f t="shared" si="41"/>
        <v>0.33840641044484993</v>
      </c>
      <c r="H859" s="13">
        <f>'USDC_Final Reserve'!I858/'USDC_Final Reserve'!F858</f>
        <v>1.4735877983514173E-3</v>
      </c>
      <c r="I859">
        <v>53397510000.047417</v>
      </c>
      <c r="J859" s="26">
        <v>53318824080.848999</v>
      </c>
      <c r="K859" s="27"/>
    </row>
    <row r="860" spans="1:11" x14ac:dyDescent="0.3">
      <c r="A860" s="1">
        <v>45691</v>
      </c>
      <c r="B860" s="2">
        <v>7271073200</v>
      </c>
      <c r="C860" s="4">
        <f>C859-C859*$C$1*_xlfn.XLOOKUP('Circle Assets'!A860,'BBG Data'!A:A,'BBG Data'!V:V)</f>
        <v>14879467100.642927</v>
      </c>
      <c r="D860" s="4">
        <f>D859-D859*$D$1*_xlfn.XLOOKUP(A860,'BBG Data'!A:A,'BBG Data'!F:F)</f>
        <v>21871502007.550236</v>
      </c>
      <c r="E860" s="4">
        <f t="shared" si="39"/>
        <v>44022042308.193161</v>
      </c>
      <c r="F860">
        <f t="shared" si="40"/>
        <v>0.66199961836223953</v>
      </c>
      <c r="G860">
        <f t="shared" si="41"/>
        <v>0.33800038163776047</v>
      </c>
      <c r="H860" s="13">
        <f>'USDC_Final Reserve'!I859/'USDC_Final Reserve'!F859</f>
        <v>9.2326144888072077E-4</v>
      </c>
      <c r="I860">
        <v>53454409601.36882</v>
      </c>
      <c r="J860" s="26">
        <v>53405057205.711197</v>
      </c>
      <c r="K860" s="27"/>
    </row>
    <row r="861" spans="1:11" x14ac:dyDescent="0.3">
      <c r="A861" s="1">
        <v>45692</v>
      </c>
      <c r="B861" s="2">
        <v>7271073200</v>
      </c>
      <c r="C861" s="4">
        <f>C860-C860*$C$1*_xlfn.XLOOKUP('Circle Assets'!A861,'BBG Data'!A:A,'BBG Data'!V:V)</f>
        <v>14812509498.690035</v>
      </c>
      <c r="D861" s="4">
        <f>D860-D860*$D$1*_xlfn.XLOOKUP(A861,'BBG Data'!A:A,'BBG Data'!F:F)</f>
        <v>21872717090.995098</v>
      </c>
      <c r="E861" s="4">
        <f t="shared" si="39"/>
        <v>43956299789.685135</v>
      </c>
      <c r="F861">
        <f t="shared" si="40"/>
        <v>0.66301737021627172</v>
      </c>
      <c r="G861">
        <f t="shared" si="41"/>
        <v>0.33698262978372817</v>
      </c>
      <c r="H861" s="13">
        <f>'USDC_Final Reserve'!I860/'USDC_Final Reserve'!F860</f>
        <v>-1.9841845385944996E-5</v>
      </c>
      <c r="I861">
        <v>54443161378.671104</v>
      </c>
      <c r="J861" s="26">
        <v>54444241631.461502</v>
      </c>
      <c r="K861" s="27"/>
    </row>
    <row r="862" spans="1:11" x14ac:dyDescent="0.3">
      <c r="A862" s="1">
        <v>45693</v>
      </c>
      <c r="B862" s="2">
        <v>7271073200</v>
      </c>
      <c r="C862" s="4">
        <f>C861-C861*$C$1*_xlfn.XLOOKUP('Circle Assets'!A862,'BBG Data'!A:A,'BBG Data'!V:V)</f>
        <v>14790290734.441999</v>
      </c>
      <c r="D862" s="4">
        <f>D861-D861*$D$1*_xlfn.XLOOKUP(A862,'BBG Data'!A:A,'BBG Data'!F:F)</f>
        <v>21872717090.995098</v>
      </c>
      <c r="E862" s="4">
        <f t="shared" si="39"/>
        <v>43934081025.437096</v>
      </c>
      <c r="F862">
        <f t="shared" si="40"/>
        <v>0.66335267771098549</v>
      </c>
      <c r="G862">
        <f t="shared" si="41"/>
        <v>0.33664732228901451</v>
      </c>
      <c r="H862" s="13">
        <f>'USDC_Final Reserve'!I861/'USDC_Final Reserve'!F861</f>
        <v>9.6860345748626302E-4</v>
      </c>
      <c r="I862">
        <v>55084993569.643463</v>
      </c>
      <c r="J862" s="26">
        <v>55031638054.416298</v>
      </c>
      <c r="K862" s="27"/>
    </row>
    <row r="863" spans="1:11" x14ac:dyDescent="0.3">
      <c r="A863" s="1">
        <v>45694</v>
      </c>
      <c r="B863" s="2">
        <v>7271073200</v>
      </c>
      <c r="C863" s="4">
        <f>C862-C862*$C$1*_xlfn.XLOOKUP('Circle Assets'!A863,'BBG Data'!A:A,'BBG Data'!V:V)</f>
        <v>14779198016.391167</v>
      </c>
      <c r="D863" s="4">
        <f>D862-D862*$D$1*_xlfn.XLOOKUP(A863,'BBG Data'!A:A,'BBG Data'!F:F)</f>
        <v>21870894364.57085</v>
      </c>
      <c r="E863" s="4">
        <f t="shared" si="39"/>
        <v>43921165580.962021</v>
      </c>
      <c r="F863">
        <f t="shared" si="40"/>
        <v>0.66350624304020445</v>
      </c>
      <c r="G863">
        <f t="shared" si="41"/>
        <v>0.33649375695979544</v>
      </c>
      <c r="H863" s="13">
        <f>'USDC_Final Reserve'!I862/'USDC_Final Reserve'!F862</f>
        <v>1.1799614279420715E-3</v>
      </c>
      <c r="I863">
        <v>55383138857.781845</v>
      </c>
      <c r="J863" s="26">
        <v>55317788890.171303</v>
      </c>
      <c r="K863" s="27"/>
    </row>
    <row r="864" spans="1:11" x14ac:dyDescent="0.3">
      <c r="A864" s="1">
        <v>45695</v>
      </c>
      <c r="B864" s="2">
        <v>7271073200</v>
      </c>
      <c r="C864" s="4">
        <f>C863-C863*$C$1*_xlfn.XLOOKUP('Circle Assets'!A864,'BBG Data'!A:A,'BBG Data'!V:V)</f>
        <v>14742250021.350189</v>
      </c>
      <c r="D864" s="4">
        <f>D863-D863*$D$1*_xlfn.XLOOKUP(A864,'BBG Data'!A:A,'BBG Data'!F:F)</f>
        <v>21871501889.41431</v>
      </c>
      <c r="E864" s="4">
        <f t="shared" si="39"/>
        <v>43884825110.764496</v>
      </c>
      <c r="F864">
        <f t="shared" si="40"/>
        <v>0.66406952781192552</v>
      </c>
      <c r="G864">
        <f t="shared" si="41"/>
        <v>0.33593047218807459</v>
      </c>
      <c r="H864" s="13">
        <f>'USDC_Final Reserve'!I863/'USDC_Final Reserve'!F863</f>
        <v>6.4672066985160381E-4</v>
      </c>
      <c r="I864">
        <v>55784110561.14888</v>
      </c>
      <c r="J864" s="26">
        <v>55748033823.799698</v>
      </c>
      <c r="K864" s="27"/>
    </row>
    <row r="865" spans="1:11" x14ac:dyDescent="0.3">
      <c r="A865" s="1">
        <v>45696</v>
      </c>
      <c r="B865" s="2">
        <v>7271073200</v>
      </c>
      <c r="C865" s="4">
        <f>C864-C864*$C$1*_xlfn.XLOOKUP('Circle Assets'!A865,'BBG Data'!A:A,'BBG Data'!V:V)</f>
        <v>14742250021.350189</v>
      </c>
      <c r="D865" s="4">
        <f>D864-D864*$D$1*_xlfn.XLOOKUP(A865,'BBG Data'!A:A,'BBG Data'!F:F)</f>
        <v>21871501889.41431</v>
      </c>
      <c r="E865" s="4">
        <f t="shared" si="39"/>
        <v>43884825110.764496</v>
      </c>
      <c r="F865">
        <f t="shared" si="40"/>
        <v>0.66406952781192552</v>
      </c>
      <c r="G865">
        <f t="shared" si="41"/>
        <v>0.33593047218807459</v>
      </c>
      <c r="H865" s="13">
        <f>'USDC_Final Reserve'!I864/'USDC_Final Reserve'!F864</f>
        <v>1.4735877983513169E-3</v>
      </c>
      <c r="I865">
        <v>56309616246.080269</v>
      </c>
      <c r="J865" s="26">
        <v>56226639082.6502</v>
      </c>
      <c r="K865" s="27"/>
    </row>
    <row r="866" spans="1:11" x14ac:dyDescent="0.3">
      <c r="A866" s="1">
        <v>45697</v>
      </c>
      <c r="B866" s="2">
        <v>7271073200</v>
      </c>
      <c r="C866" s="4">
        <f>C865-C865*$C$1*_xlfn.XLOOKUP('Circle Assets'!A866,'BBG Data'!A:A,'BBG Data'!V:V)</f>
        <v>14742250021.350189</v>
      </c>
      <c r="D866" s="4">
        <f>D865-D865*$D$1*_xlfn.XLOOKUP(A866,'BBG Data'!A:A,'BBG Data'!F:F)</f>
        <v>21871501889.41431</v>
      </c>
      <c r="E866" s="4">
        <f t="shared" si="39"/>
        <v>43884825110.764496</v>
      </c>
      <c r="F866">
        <f t="shared" si="40"/>
        <v>0.66406952781192552</v>
      </c>
      <c r="G866">
        <f t="shared" si="41"/>
        <v>0.33593047218807459</v>
      </c>
      <c r="H866" s="13">
        <f>'USDC_Final Reserve'!I865/'USDC_Final Reserve'!F865</f>
        <v>1.4735877983513708E-3</v>
      </c>
      <c r="I866">
        <v>56127852168.417953</v>
      </c>
      <c r="J866" s="26">
        <v>56045142850.314903</v>
      </c>
      <c r="K866" s="27"/>
    </row>
    <row r="867" spans="1:11" x14ac:dyDescent="0.3">
      <c r="A867" s="1">
        <v>45698</v>
      </c>
      <c r="B867" s="2">
        <v>7271073200</v>
      </c>
      <c r="C867" s="4">
        <f>C866-C866*$C$1*_xlfn.XLOOKUP('Circle Assets'!A867,'BBG Data'!A:A,'BBG Data'!V:V)</f>
        <v>14734878896.339516</v>
      </c>
      <c r="D867" s="4">
        <f>D866-D866*$D$1*_xlfn.XLOOKUP(A867,'BBG Data'!A:A,'BBG Data'!F:F)</f>
        <v>21871501889.41431</v>
      </c>
      <c r="E867" s="4">
        <f t="shared" si="39"/>
        <v>43877453985.75383</v>
      </c>
      <c r="F867">
        <f t="shared" si="40"/>
        <v>0.66418108714503687</v>
      </c>
      <c r="G867">
        <f t="shared" si="41"/>
        <v>0.33581891285496301</v>
      </c>
      <c r="H867" s="13">
        <f>'USDC_Final Reserve'!I866/'USDC_Final Reserve'!F866</f>
        <v>1.3058418983002522E-3</v>
      </c>
      <c r="I867">
        <v>56275980096.754555</v>
      </c>
      <c r="J867" s="26">
        <v>56202492564.076302</v>
      </c>
      <c r="K867" s="27"/>
    </row>
    <row r="868" spans="1:11" x14ac:dyDescent="0.3">
      <c r="A868" s="1">
        <v>45699</v>
      </c>
      <c r="B868" s="2">
        <v>7271073200</v>
      </c>
      <c r="C868" s="4">
        <f>C867-C867*$C$1*_xlfn.XLOOKUP('Circle Assets'!A868,'BBG Data'!A:A,'BBG Data'!V:V)</f>
        <v>14775399813.304449</v>
      </c>
      <c r="D868" s="4">
        <f>D867-D867*$D$1*_xlfn.XLOOKUP(A868,'BBG Data'!A:A,'BBG Data'!F:F)</f>
        <v>21872109431.133461</v>
      </c>
      <c r="E868" s="4">
        <f t="shared" si="39"/>
        <v>43918582444.437912</v>
      </c>
      <c r="F868">
        <f t="shared" si="40"/>
        <v>0.66357293448628396</v>
      </c>
      <c r="G868">
        <f t="shared" si="41"/>
        <v>0.33642706551371598</v>
      </c>
      <c r="H868" s="13">
        <f>'USDC_Final Reserve'!I867/'USDC_Final Reserve'!F867</f>
        <v>2.4086783682976572E-3</v>
      </c>
      <c r="I868">
        <v>56379472325.380882</v>
      </c>
      <c r="J868" s="26">
        <v>56243672309.974701</v>
      </c>
      <c r="K868" s="27"/>
    </row>
    <row r="869" spans="1:11" x14ac:dyDescent="0.3">
      <c r="A869" s="1">
        <v>45700</v>
      </c>
      <c r="B869" s="2">
        <v>7271073200</v>
      </c>
      <c r="C869" s="4">
        <f>C868-C868*$C$1*_xlfn.XLOOKUP('Circle Assets'!A869,'BBG Data'!A:A,'BBG Data'!V:V)</f>
        <v>14742155163.724512</v>
      </c>
      <c r="D869" s="4">
        <f>D868-D868*$D$1*_xlfn.XLOOKUP(A869,'BBG Data'!A:A,'BBG Data'!F:F)</f>
        <v>21873324548.324078</v>
      </c>
      <c r="E869" s="4">
        <f t="shared" si="39"/>
        <v>43886552912.048592</v>
      </c>
      <c r="F869">
        <f t="shared" si="40"/>
        <v>0.66408491472846554</v>
      </c>
      <c r="G869">
        <f t="shared" si="41"/>
        <v>0.33591508527153446</v>
      </c>
      <c r="H869" s="13">
        <f>'USDC_Final Reserve'!I868/'USDC_Final Reserve'!F868</f>
        <v>7.4483760178658512E-4</v>
      </c>
      <c r="I869">
        <v>56107705679.55761</v>
      </c>
      <c r="J869" s="26">
        <v>56065914550.6175</v>
      </c>
      <c r="K869" s="27"/>
    </row>
    <row r="870" spans="1:11" x14ac:dyDescent="0.3">
      <c r="A870" s="1">
        <v>45701</v>
      </c>
      <c r="B870" s="2">
        <v>7271073200</v>
      </c>
      <c r="C870" s="4">
        <f>C869-C869*$C$1*_xlfn.XLOOKUP('Circle Assets'!A870,'BBG Data'!A:A,'BBG Data'!V:V)</f>
        <v>14779010551.633823</v>
      </c>
      <c r="D870" s="4">
        <f>D869-D869*$D$1*_xlfn.XLOOKUP(A870,'BBG Data'!A:A,'BBG Data'!F:F)</f>
        <v>21872716955.975513</v>
      </c>
      <c r="E870" s="4">
        <f t="shared" si="39"/>
        <v>43922800707.609337</v>
      </c>
      <c r="F870">
        <f t="shared" si="40"/>
        <v>0.66352303784049327</v>
      </c>
      <c r="G870">
        <f t="shared" si="41"/>
        <v>0.33647696215950673</v>
      </c>
      <c r="H870" s="13">
        <f>'USDC_Final Reserve'!I869/'USDC_Final Reserve'!F869</f>
        <v>2.2976331840824362E-3</v>
      </c>
      <c r="I870">
        <v>56195215341.72641</v>
      </c>
      <c r="J870" s="26">
        <v>56066099350.170601</v>
      </c>
      <c r="K870" s="27"/>
    </row>
    <row r="871" spans="1:11" x14ac:dyDescent="0.3">
      <c r="A871" s="1">
        <v>45702</v>
      </c>
      <c r="B871" s="2">
        <v>7271073200</v>
      </c>
      <c r="C871" s="4">
        <f>C870-C870*$C$1*_xlfn.XLOOKUP('Circle Assets'!A871,'BBG Data'!A:A,'BBG Data'!V:V)</f>
        <v>14797484314.823368</v>
      </c>
      <c r="D871" s="4">
        <f>D870-D870*$D$1*_xlfn.XLOOKUP(A871,'BBG Data'!A:A,'BBG Data'!F:F)</f>
        <v>21872716955.975513</v>
      </c>
      <c r="E871" s="4">
        <f t="shared" si="39"/>
        <v>43941274470.798882</v>
      </c>
      <c r="F871">
        <f t="shared" si="40"/>
        <v>0.66324407989902479</v>
      </c>
      <c r="G871">
        <f t="shared" si="41"/>
        <v>0.33675592010097516</v>
      </c>
      <c r="H871" s="13">
        <f>'USDC_Final Reserve'!I870/'USDC_Final Reserve'!F870</f>
        <v>1.8933876493953993E-3</v>
      </c>
      <c r="I871">
        <v>56201308933.66626</v>
      </c>
      <c r="J871" s="26">
        <v>56094898069.451401</v>
      </c>
      <c r="K871" s="27"/>
    </row>
    <row r="872" spans="1:11" x14ac:dyDescent="0.3">
      <c r="A872" s="1">
        <v>45703</v>
      </c>
      <c r="B872" s="2">
        <v>7271073200</v>
      </c>
      <c r="C872" s="4">
        <f>C871-C871*$C$1*_xlfn.XLOOKUP('Circle Assets'!A872,'BBG Data'!A:A,'BBG Data'!V:V)</f>
        <v>14797484314.823368</v>
      </c>
      <c r="D872" s="4">
        <f>D871-D871*$D$1*_xlfn.XLOOKUP(A872,'BBG Data'!A:A,'BBG Data'!F:F)</f>
        <v>21872716955.975513</v>
      </c>
      <c r="E872" s="4">
        <f t="shared" si="39"/>
        <v>43941274470.798882</v>
      </c>
      <c r="F872">
        <f t="shared" si="40"/>
        <v>0.66324407989902479</v>
      </c>
      <c r="G872">
        <f t="shared" si="41"/>
        <v>0.33675592010097516</v>
      </c>
      <c r="H872" s="13">
        <f>'USDC_Final Reserve'!I871/'USDC_Final Reserve'!F871</f>
        <v>1.4735877983513099E-3</v>
      </c>
      <c r="I872">
        <v>56382902562.894211</v>
      </c>
      <c r="J872" s="26">
        <v>56299817405.641899</v>
      </c>
      <c r="K872" s="27"/>
    </row>
    <row r="873" spans="1:11" x14ac:dyDescent="0.3">
      <c r="A873" s="1">
        <v>45704</v>
      </c>
      <c r="B873" s="2">
        <v>7271073200</v>
      </c>
      <c r="C873" s="4">
        <f>C872-C872*$C$1*_xlfn.XLOOKUP('Circle Assets'!A873,'BBG Data'!A:A,'BBG Data'!V:V)</f>
        <v>14797484314.823368</v>
      </c>
      <c r="D873" s="4">
        <f>D872-D872*$D$1*_xlfn.XLOOKUP(A873,'BBG Data'!A:A,'BBG Data'!F:F)</f>
        <v>21872716955.975513</v>
      </c>
      <c r="E873" s="4">
        <f t="shared" si="39"/>
        <v>43941274470.798882</v>
      </c>
      <c r="F873">
        <f t="shared" si="40"/>
        <v>0.66324407989902479</v>
      </c>
      <c r="G873">
        <f t="shared" si="41"/>
        <v>0.33675592010097516</v>
      </c>
      <c r="H873" s="13">
        <f>'USDC_Final Reserve'!I872/'USDC_Final Reserve'!F872</f>
        <v>1.4735877983513795E-3</v>
      </c>
      <c r="I873">
        <v>56451800402.037712</v>
      </c>
      <c r="J873" s="26">
        <v>56368613717.770302</v>
      </c>
      <c r="K873" s="27"/>
    </row>
    <row r="874" spans="1:11" x14ac:dyDescent="0.3">
      <c r="A874" s="1">
        <v>45705</v>
      </c>
      <c r="B874" s="2">
        <v>7271073200</v>
      </c>
      <c r="C874" s="4">
        <f>C873-C873*$C$1*_xlfn.XLOOKUP('Circle Assets'!A874,'BBG Data'!A:A,'BBG Data'!V:V)</f>
        <v>14797484314.823368</v>
      </c>
      <c r="D874" s="4">
        <f>D873-D873*$D$1*_xlfn.XLOOKUP(A874,'BBG Data'!A:A,'BBG Data'!F:F)</f>
        <v>21872716955.975513</v>
      </c>
      <c r="E874" s="4">
        <f t="shared" si="39"/>
        <v>43941274470.798882</v>
      </c>
      <c r="F874">
        <f t="shared" si="40"/>
        <v>0.66324407989902479</v>
      </c>
      <c r="G874">
        <f t="shared" si="41"/>
        <v>0.33675592010097516</v>
      </c>
      <c r="H874" s="13">
        <f>'USDC_Final Reserve'!I873/'USDC_Final Reserve'!F873</f>
        <v>1.4735877983514123E-3</v>
      </c>
      <c r="I874">
        <v>56536460295.842232</v>
      </c>
      <c r="J874" s="26">
        <v>56453148857.7883</v>
      </c>
      <c r="K874" s="27"/>
    </row>
    <row r="875" spans="1:11" x14ac:dyDescent="0.3">
      <c r="A875" s="1">
        <v>45706</v>
      </c>
      <c r="B875" s="2">
        <v>7271073200</v>
      </c>
      <c r="C875" s="4">
        <f>C874-C874*$C$1*_xlfn.XLOOKUP('Circle Assets'!A875,'BBG Data'!A:A,'BBG Data'!V:V)</f>
        <v>14793784943.744661</v>
      </c>
      <c r="D875" s="4">
        <f>D874-D874*$D$1*_xlfn.XLOOKUP(A875,'BBG Data'!A:A,'BBG Data'!F:F)</f>
        <v>21870286654.091515</v>
      </c>
      <c r="E875" s="4">
        <f t="shared" si="39"/>
        <v>43935144797.836174</v>
      </c>
      <c r="F875">
        <f t="shared" si="40"/>
        <v>0.66328129765323407</v>
      </c>
      <c r="G875">
        <f t="shared" si="41"/>
        <v>0.33671870234676593</v>
      </c>
      <c r="H875" s="13">
        <f>'USDC_Final Reserve'!I874/'USDC_Final Reserve'!F874</f>
        <v>1.3342769942198108E-3</v>
      </c>
      <c r="I875">
        <v>56545895284.04847</v>
      </c>
      <c r="J875" s="26">
        <v>56470447396.853401</v>
      </c>
      <c r="K875" s="27"/>
    </row>
    <row r="876" spans="1:11" x14ac:dyDescent="0.3">
      <c r="A876" s="1">
        <v>45707</v>
      </c>
      <c r="B876" s="2">
        <v>7271073200</v>
      </c>
      <c r="C876" s="4">
        <f>C875-C875*$C$1*_xlfn.XLOOKUP('Circle Assets'!A876,'BBG Data'!A:A,'BBG Data'!V:V)</f>
        <v>14767895820.093109</v>
      </c>
      <c r="D876" s="4">
        <f>D875-D875*$D$1*_xlfn.XLOOKUP(A876,'BBG Data'!A:A,'BBG Data'!F:F)</f>
        <v>21871501670.016743</v>
      </c>
      <c r="E876" s="4">
        <f t="shared" si="39"/>
        <v>43910470690.109848</v>
      </c>
      <c r="F876">
        <f t="shared" si="40"/>
        <v>0.66368167801445721</v>
      </c>
      <c r="G876">
        <f t="shared" si="41"/>
        <v>0.3363183219855429</v>
      </c>
      <c r="H876" s="13">
        <f>'USDC_Final Reserve'!I875/'USDC_Final Reserve'!F875</f>
        <v>9.1249729134857814E-4</v>
      </c>
      <c r="I876">
        <v>56268003422.190445</v>
      </c>
      <c r="J876" s="26">
        <v>56216659021.478104</v>
      </c>
      <c r="K876" s="27"/>
    </row>
    <row r="877" spans="1:11" x14ac:dyDescent="0.3">
      <c r="A877" s="1">
        <v>45708</v>
      </c>
      <c r="B877" s="2">
        <v>7271073200</v>
      </c>
      <c r="C877" s="4">
        <f>C876-C876*$C$1*_xlfn.XLOOKUP('Circle Assets'!A877,'BBG Data'!A:A,'BBG Data'!V:V)</f>
        <v>14808507533.598362</v>
      </c>
      <c r="D877" s="4">
        <f>D876-D876*$D$1*_xlfn.XLOOKUP(A877,'BBG Data'!A:A,'BBG Data'!F:F)</f>
        <v>21872716753.442856</v>
      </c>
      <c r="E877" s="4">
        <f t="shared" si="39"/>
        <v>43952297487.041214</v>
      </c>
      <c r="F877">
        <f t="shared" si="40"/>
        <v>0.66307773699510331</v>
      </c>
      <c r="G877">
        <f t="shared" si="41"/>
        <v>0.33692226300489675</v>
      </c>
      <c r="H877" s="13">
        <f>'USDC_Final Reserve'!I876/'USDC_Final Reserve'!F876</f>
        <v>2.4238262127614053E-3</v>
      </c>
      <c r="I877">
        <v>56385133887.306717</v>
      </c>
      <c r="J877" s="26">
        <v>56248466121.780602</v>
      </c>
      <c r="K877" s="27"/>
    </row>
    <row r="878" spans="1:11" x14ac:dyDescent="0.3">
      <c r="A878" s="1">
        <v>45709</v>
      </c>
      <c r="B878" s="2">
        <v>7271073200</v>
      </c>
      <c r="C878" s="4">
        <f>C877-C877*$C$1*_xlfn.XLOOKUP('Circle Assets'!A878,'BBG Data'!A:A,'BBG Data'!V:V)</f>
        <v>14845528802.43236</v>
      </c>
      <c r="D878" s="4">
        <f>D877-D877*$D$1*_xlfn.XLOOKUP(A878,'BBG Data'!A:A,'BBG Data'!F:F)</f>
        <v>21872109177.977482</v>
      </c>
      <c r="E878" s="4">
        <f t="shared" si="39"/>
        <v>43988711180.409843</v>
      </c>
      <c r="F878">
        <f t="shared" si="40"/>
        <v>0.66251503160556913</v>
      </c>
      <c r="G878">
        <f t="shared" si="41"/>
        <v>0.33748496839443076</v>
      </c>
      <c r="H878" s="13">
        <f>'USDC_Final Reserve'!I877/'USDC_Final Reserve'!F877</f>
        <v>2.3001642907895825E-3</v>
      </c>
      <c r="I878">
        <v>56334012928.137383</v>
      </c>
      <c r="J878" s="26">
        <v>56204435443.243202</v>
      </c>
      <c r="K878" s="27"/>
    </row>
    <row r="879" spans="1:11" x14ac:dyDescent="0.3">
      <c r="A879" s="1">
        <v>45710</v>
      </c>
      <c r="B879" s="2">
        <v>7271073200</v>
      </c>
      <c r="C879" s="4">
        <f>C878-C878*$C$1*_xlfn.XLOOKUP('Circle Assets'!A879,'BBG Data'!A:A,'BBG Data'!V:V)</f>
        <v>14845528802.43236</v>
      </c>
      <c r="D879" s="4">
        <f>D878-D878*$D$1*_xlfn.XLOOKUP(A879,'BBG Data'!A:A,'BBG Data'!F:F)</f>
        <v>21872109177.977482</v>
      </c>
      <c r="E879" s="4">
        <f t="shared" si="39"/>
        <v>43988711180.409843</v>
      </c>
      <c r="F879">
        <f t="shared" si="40"/>
        <v>0.66251503160556913</v>
      </c>
      <c r="G879">
        <f t="shared" si="41"/>
        <v>0.33748496839443076</v>
      </c>
      <c r="H879" s="13">
        <f>'USDC_Final Reserve'!I878/'USDC_Final Reserve'!F878</f>
        <v>1.4735877983514235E-3</v>
      </c>
      <c r="I879">
        <v>57284520145.782745</v>
      </c>
      <c r="J879" s="26">
        <v>57200106375.861504</v>
      </c>
      <c r="K879" s="27"/>
    </row>
    <row r="880" spans="1:11" x14ac:dyDescent="0.3">
      <c r="A880" s="1">
        <v>45711</v>
      </c>
      <c r="B880" s="2">
        <v>7271073200</v>
      </c>
      <c r="C880" s="4">
        <f>C879-C879*$C$1*_xlfn.XLOOKUP('Circle Assets'!A880,'BBG Data'!A:A,'BBG Data'!V:V)</f>
        <v>14845528802.43236</v>
      </c>
      <c r="D880" s="4">
        <f>D879-D879*$D$1*_xlfn.XLOOKUP(A880,'BBG Data'!A:A,'BBG Data'!F:F)</f>
        <v>21872109177.977482</v>
      </c>
      <c r="E880" s="4">
        <f t="shared" si="39"/>
        <v>43988711180.409843</v>
      </c>
      <c r="F880">
        <f t="shared" si="40"/>
        <v>0.66251503160556913</v>
      </c>
      <c r="G880">
        <f t="shared" si="41"/>
        <v>0.33748496839443076</v>
      </c>
      <c r="H880" s="13">
        <f>'USDC_Final Reserve'!I879/'USDC_Final Reserve'!F879</f>
        <v>1.473587798351417E-3</v>
      </c>
      <c r="I880">
        <v>57172800830.71241</v>
      </c>
      <c r="J880" s="26">
        <v>57088551689.010696</v>
      </c>
      <c r="K880" s="27"/>
    </row>
    <row r="881" spans="1:11" x14ac:dyDescent="0.3">
      <c r="A881" s="1">
        <v>45712</v>
      </c>
      <c r="B881" s="2">
        <v>7271073200</v>
      </c>
      <c r="C881" s="4">
        <f>C880-C880*$C$1*_xlfn.XLOOKUP('Circle Assets'!A881,'BBG Data'!A:A,'BBG Data'!V:V)</f>
        <v>14882642624.43844</v>
      </c>
      <c r="D881" s="4">
        <f>D880-D880*$D$1*_xlfn.XLOOKUP(A881,'BBG Data'!A:A,'BBG Data'!F:F)</f>
        <v>21872109177.977482</v>
      </c>
      <c r="E881" s="4">
        <f t="shared" si="39"/>
        <v>44025825002.415924</v>
      </c>
      <c r="F881">
        <f t="shared" si="40"/>
        <v>0.6619565306584998</v>
      </c>
      <c r="G881">
        <f t="shared" si="41"/>
        <v>0.3380434693415002</v>
      </c>
      <c r="H881" s="13">
        <f>'USDC_Final Reserve'!I880/'USDC_Final Reserve'!F880</f>
        <v>2.3153467325404183E-3</v>
      </c>
      <c r="I881">
        <v>57303989448.797501</v>
      </c>
      <c r="J881" s="26">
        <v>57171310844.065697</v>
      </c>
      <c r="K881" s="27"/>
    </row>
    <row r="882" spans="1:11" x14ac:dyDescent="0.3">
      <c r="A882" s="1">
        <v>45713</v>
      </c>
      <c r="B882" s="2">
        <v>7271073200</v>
      </c>
      <c r="C882" s="4">
        <f>C881-C881*$C$1*_xlfn.XLOOKUP('Circle Assets'!A882,'BBG Data'!A:A,'BBG Data'!V:V)</f>
        <v>14901245927.718988</v>
      </c>
      <c r="D882" s="4">
        <f>D881-D881*$D$1*_xlfn.XLOOKUP(A882,'BBG Data'!A:A,'BBG Data'!F:F)</f>
        <v>21872716736.565758</v>
      </c>
      <c r="E882" s="4">
        <f t="shared" si="39"/>
        <v>44045035864.284744</v>
      </c>
      <c r="F882">
        <f t="shared" si="40"/>
        <v>0.66168160303844559</v>
      </c>
      <c r="G882">
        <f t="shared" si="41"/>
        <v>0.33831839696155447</v>
      </c>
      <c r="H882" s="13">
        <f>'USDC_Final Reserve'!I881/'USDC_Final Reserve'!F881</f>
        <v>1.9091091369258261E-3</v>
      </c>
      <c r="I882">
        <v>56727056575.264343</v>
      </c>
      <c r="J882" s="26">
        <v>56618758433.245598</v>
      </c>
      <c r="K882" s="27"/>
    </row>
    <row r="883" spans="1:11" x14ac:dyDescent="0.3">
      <c r="A883" s="1">
        <v>45714</v>
      </c>
      <c r="B883" s="2">
        <v>7271073200</v>
      </c>
      <c r="C883" s="4">
        <f>C882-C882*$C$1*_xlfn.XLOOKUP('Circle Assets'!A883,'BBG Data'!A:A,'BBG Data'!V:V)</f>
        <v>14852816878.453901</v>
      </c>
      <c r="D883" s="4">
        <f>D882-D882*$D$1*_xlfn.XLOOKUP(A883,'BBG Data'!A:A,'BBG Data'!F:F)</f>
        <v>21872716736.565758</v>
      </c>
      <c r="E883" s="4">
        <f t="shared" si="39"/>
        <v>43996606815.019661</v>
      </c>
      <c r="F883">
        <f t="shared" si="40"/>
        <v>0.66240994581919865</v>
      </c>
      <c r="G883">
        <f t="shared" si="41"/>
        <v>0.33759005418080135</v>
      </c>
      <c r="H883" s="13">
        <f>'USDC_Final Reserve'!I882/'USDC_Final Reserve'!F882</f>
        <v>3.7446474524151317E-4</v>
      </c>
      <c r="I883">
        <v>56213840146.356453</v>
      </c>
      <c r="J883" s="26">
        <v>56192790045.027</v>
      </c>
      <c r="K883" s="27"/>
    </row>
    <row r="884" spans="1:11" x14ac:dyDescent="0.3">
      <c r="A884" s="1">
        <v>45715</v>
      </c>
      <c r="B884" s="2">
        <v>7271073200</v>
      </c>
      <c r="C884" s="4">
        <f>C883-C883*$C$1*_xlfn.XLOOKUP('Circle Assets'!A884,'BBG Data'!A:A,'BBG Data'!V:V)</f>
        <v>14863956491.112741</v>
      </c>
      <c r="D884" s="4">
        <f>D883-D883*$D$1*_xlfn.XLOOKUP(A884,'BBG Data'!A:A,'BBG Data'!F:F)</f>
        <v>21870894010.171043</v>
      </c>
      <c r="E884" s="4">
        <f t="shared" si="39"/>
        <v>44005923701.283783</v>
      </c>
      <c r="F884">
        <f t="shared" si="40"/>
        <v>0.66222828108300535</v>
      </c>
      <c r="G884">
        <f t="shared" si="41"/>
        <v>0.3377717189169947</v>
      </c>
      <c r="H884" s="13">
        <f>'USDC_Final Reserve'!I883/'USDC_Final Reserve'!F883</f>
        <v>1.6849947234134869E-3</v>
      </c>
      <c r="I884">
        <v>56126872099.807777</v>
      </c>
      <c r="J884" s="26">
        <v>56032298616.477898</v>
      </c>
      <c r="K884" s="27"/>
    </row>
    <row r="885" spans="1:11" x14ac:dyDescent="0.3">
      <c r="A885" s="1">
        <v>45716</v>
      </c>
      <c r="B885" s="2">
        <v>7271073200</v>
      </c>
      <c r="C885" s="4">
        <f>C884-C884*$C$1*_xlfn.XLOOKUP('Circle Assets'!A885,'BBG Data'!A:A,'BBG Data'!V:V)</f>
        <v>14867672480.235518</v>
      </c>
      <c r="D885" s="4">
        <f>D884-D884*$D$1*_xlfn.XLOOKUP(A885,'BBG Data'!A:A,'BBG Data'!F:F)</f>
        <v>21869071435.670197</v>
      </c>
      <c r="E885" s="4">
        <f t="shared" si="39"/>
        <v>44007817115.905716</v>
      </c>
      <c r="F885">
        <f t="shared" si="40"/>
        <v>0.66215837424797186</v>
      </c>
      <c r="G885">
        <f t="shared" si="41"/>
        <v>0.33784162575202814</v>
      </c>
      <c r="H885" s="13">
        <f>'USDC_Final Reserve'!I884/'USDC_Final Reserve'!F884</f>
        <v>1.5165489046536091E-3</v>
      </c>
      <c r="I885">
        <v>55667920782.427231</v>
      </c>
      <c r="J885" s="26">
        <v>55583497658.140297</v>
      </c>
      <c r="K885" s="27"/>
    </row>
    <row r="886" spans="1:11" x14ac:dyDescent="0.3">
      <c r="A886" s="1">
        <v>45717</v>
      </c>
      <c r="B886" s="2">
        <v>7271073200</v>
      </c>
      <c r="C886" s="4">
        <f>C885-C885*$C$1*_xlfn.XLOOKUP('Circle Assets'!A886,'BBG Data'!A:A,'BBG Data'!V:V)</f>
        <v>14867672480.235518</v>
      </c>
      <c r="D886" s="4">
        <f>D885-D885*$D$1*_xlfn.XLOOKUP(A886,'BBG Data'!A:A,'BBG Data'!F:F)</f>
        <v>21869071435.670197</v>
      </c>
      <c r="E886" s="4">
        <f t="shared" si="39"/>
        <v>44007817115.905716</v>
      </c>
      <c r="F886">
        <f t="shared" si="40"/>
        <v>0.66215837424797186</v>
      </c>
      <c r="G886">
        <f t="shared" si="41"/>
        <v>0.33784162575202814</v>
      </c>
      <c r="H886" s="13">
        <f>'USDC_Final Reserve'!I885/'USDC_Final Reserve'!F885</f>
        <v>1.4735877983513101E-3</v>
      </c>
      <c r="I886">
        <v>56454520142.461006</v>
      </c>
      <c r="J886" s="26">
        <v>56371329450.417297</v>
      </c>
      <c r="K886" s="27"/>
    </row>
    <row r="887" spans="1:11" x14ac:dyDescent="0.3">
      <c r="A887" s="1">
        <v>45718</v>
      </c>
      <c r="B887" s="2">
        <v>7271073200</v>
      </c>
      <c r="C887" s="4">
        <f>C886-C886*$C$1*_xlfn.XLOOKUP('Circle Assets'!A887,'BBG Data'!A:A,'BBG Data'!V:V)</f>
        <v>14867672480.235518</v>
      </c>
      <c r="D887" s="4">
        <f>D886-D886*$D$1*_xlfn.XLOOKUP(A887,'BBG Data'!A:A,'BBG Data'!F:F)</f>
        <v>21869071435.670197</v>
      </c>
      <c r="E887" s="4">
        <f t="shared" si="39"/>
        <v>44007817115.905716</v>
      </c>
      <c r="F887">
        <f t="shared" si="40"/>
        <v>0.66215837424797186</v>
      </c>
      <c r="G887">
        <f t="shared" si="41"/>
        <v>0.33784162575202814</v>
      </c>
      <c r="H887" s="13">
        <f>'USDC_Final Reserve'!I886/'USDC_Final Reserve'!F886</f>
        <v>1.4735877983513064E-3</v>
      </c>
      <c r="I887">
        <v>56432681207.949585</v>
      </c>
      <c r="J887" s="26">
        <v>56349522697.493301</v>
      </c>
      <c r="K887" s="27"/>
    </row>
    <row r="888" spans="1:11" x14ac:dyDescent="0.3">
      <c r="A888" s="1">
        <v>45719</v>
      </c>
      <c r="B888" s="2">
        <v>7271073200</v>
      </c>
      <c r="C888" s="4">
        <f>C887-C887*$C$1*_xlfn.XLOOKUP('Circle Assets'!A888,'BBG Data'!A:A,'BBG Data'!V:V)</f>
        <v>14867672480.235518</v>
      </c>
      <c r="D888" s="4">
        <f>D887-D887*$D$1*_xlfn.XLOOKUP(A888,'BBG Data'!A:A,'BBG Data'!F:F)</f>
        <v>21872716280.909473</v>
      </c>
      <c r="E888" s="4">
        <f t="shared" si="39"/>
        <v>44011461961.144989</v>
      </c>
      <c r="F888">
        <f t="shared" si="40"/>
        <v>0.66218635287868266</v>
      </c>
      <c r="G888">
        <f t="shared" si="41"/>
        <v>0.3378136471213174</v>
      </c>
      <c r="H888" s="13">
        <f>'USDC_Final Reserve'!I887/'USDC_Final Reserve'!F887</f>
        <v>1.5562815803260056E-3</v>
      </c>
      <c r="I888">
        <v>56457786135.023521</v>
      </c>
      <c r="J888" s="26">
        <v>56369921922.395599</v>
      </c>
      <c r="K888" s="27"/>
    </row>
    <row r="889" spans="1:11" x14ac:dyDescent="0.3">
      <c r="A889" s="1">
        <v>45720</v>
      </c>
      <c r="B889" s="2">
        <v>7271073200</v>
      </c>
      <c r="C889" s="4">
        <f>C888-C888*$C$1*_xlfn.XLOOKUP('Circle Assets'!A889,'BBG Data'!A:A,'BBG Data'!V:V)</f>
        <v>14901124743.31605</v>
      </c>
      <c r="D889" s="4">
        <f>D888-D888*$D$1*_xlfn.XLOOKUP(A889,'BBG Data'!A:A,'BBG Data'!F:F)</f>
        <v>21872716280.909473</v>
      </c>
      <c r="E889" s="4">
        <f t="shared" si="39"/>
        <v>44044914224.225525</v>
      </c>
      <c r="F889">
        <f t="shared" si="40"/>
        <v>0.66168342007758629</v>
      </c>
      <c r="G889">
        <f t="shared" si="41"/>
        <v>0.33831657992241365</v>
      </c>
      <c r="H889" s="13">
        <f>'USDC_Final Reserve'!I888/'USDC_Final Reserve'!F888</f>
        <v>2.2319720255014339E-3</v>
      </c>
      <c r="I889">
        <v>56323916142.45134</v>
      </c>
      <c r="J889" s="26">
        <v>56198202737.2547</v>
      </c>
      <c r="K889" s="27"/>
    </row>
    <row r="890" spans="1:11" x14ac:dyDescent="0.3">
      <c r="A890" s="1">
        <v>45721</v>
      </c>
      <c r="B890" s="2">
        <v>7271073200</v>
      </c>
      <c r="C890" s="4">
        <f>C889-C889*$C$1*_xlfn.XLOOKUP('Circle Assets'!A890,'BBG Data'!A:A,'BBG Data'!V:V)</f>
        <v>14830344400.785297</v>
      </c>
      <c r="D890" s="4">
        <f>D889-D889*$D$1*_xlfn.XLOOKUP(A890,'BBG Data'!A:A,'BBG Data'!F:F)</f>
        <v>21872108705.457226</v>
      </c>
      <c r="E890" s="4">
        <f t="shared" si="39"/>
        <v>43973526306.242523</v>
      </c>
      <c r="F890">
        <f t="shared" si="40"/>
        <v>0.66274379958743568</v>
      </c>
      <c r="G890">
        <f t="shared" si="41"/>
        <v>0.33725620041256432</v>
      </c>
      <c r="H890" s="13">
        <f>'USDC_Final Reserve'!I889/'USDC_Final Reserve'!F889</f>
        <v>-1.4744939392850214E-4</v>
      </c>
      <c r="I890">
        <v>56430943839.97448</v>
      </c>
      <c r="J890" s="26">
        <v>56439264548.442497</v>
      </c>
      <c r="K890" s="27"/>
    </row>
    <row r="891" spans="1:11" x14ac:dyDescent="0.3">
      <c r="A891" s="1">
        <v>45722</v>
      </c>
      <c r="B891" s="2">
        <v>7271073200</v>
      </c>
      <c r="C891" s="4">
        <f>C890-C890*$C$1*_xlfn.XLOOKUP('Circle Assets'!A891,'BBG Data'!A:A,'BBG Data'!V:V)</f>
        <v>14848882331.286278</v>
      </c>
      <c r="D891" s="4">
        <f>D890-D890*$D$1*_xlfn.XLOOKUP(A891,'BBG Data'!A:A,'BBG Data'!F:F)</f>
        <v>21871501146.882072</v>
      </c>
      <c r="E891" s="4">
        <f t="shared" si="39"/>
        <v>43991456678.16835</v>
      </c>
      <c r="F891">
        <f t="shared" si="40"/>
        <v>0.6624598626065652</v>
      </c>
      <c r="G891">
        <f t="shared" si="41"/>
        <v>0.33754013739343475</v>
      </c>
      <c r="H891" s="13">
        <f>'USDC_Final Reserve'!I890/'USDC_Final Reserve'!F890</f>
        <v>1.8805747749255175E-3</v>
      </c>
      <c r="I891">
        <v>57090322708.787605</v>
      </c>
      <c r="J891" s="26">
        <v>56982960088.009102</v>
      </c>
      <c r="K891" s="27"/>
    </row>
    <row r="892" spans="1:11" x14ac:dyDescent="0.3">
      <c r="A892" s="1">
        <v>45723</v>
      </c>
      <c r="B892" s="2">
        <v>7271073200</v>
      </c>
      <c r="C892" s="4">
        <f>C891-C891*$C$1*_xlfn.XLOOKUP('Circle Assets'!A892,'BBG Data'!A:A,'BBG Data'!V:V)</f>
        <v>14852594551.869101</v>
      </c>
      <c r="D892" s="4">
        <f>D891-D891*$D$1*_xlfn.XLOOKUP(A892,'BBG Data'!A:A,'BBG Data'!F:F)</f>
        <v>21872108688.580597</v>
      </c>
      <c r="E892" s="4">
        <f t="shared" si="39"/>
        <v>43995776440.449699</v>
      </c>
      <c r="F892">
        <f t="shared" si="40"/>
        <v>0.66240862751967178</v>
      </c>
      <c r="G892">
        <f t="shared" si="41"/>
        <v>0.33759137248032817</v>
      </c>
      <c r="H892" s="13">
        <f>'USDC_Final Reserve'!I891/'USDC_Final Reserve'!F891</f>
        <v>1.57162895323813E-3</v>
      </c>
      <c r="I892">
        <v>57344627298.088524</v>
      </c>
      <c r="J892" s="26">
        <v>57254502821.514198</v>
      </c>
      <c r="K892" s="27"/>
    </row>
    <row r="893" spans="1:11" x14ac:dyDescent="0.3">
      <c r="A893" s="1">
        <v>45724</v>
      </c>
      <c r="B893" s="2">
        <v>7271073200</v>
      </c>
      <c r="C893" s="4">
        <f>C892-C892*$C$1*_xlfn.XLOOKUP('Circle Assets'!A893,'BBG Data'!A:A,'BBG Data'!V:V)</f>
        <v>14852594551.869101</v>
      </c>
      <c r="D893" s="4">
        <f>D892-D892*$D$1*_xlfn.XLOOKUP(A893,'BBG Data'!A:A,'BBG Data'!F:F)</f>
        <v>21872108688.580597</v>
      </c>
      <c r="E893" s="4">
        <f t="shared" si="39"/>
        <v>43995776440.449699</v>
      </c>
      <c r="F893">
        <f t="shared" si="40"/>
        <v>0.66240862751967178</v>
      </c>
      <c r="G893">
        <f t="shared" si="41"/>
        <v>0.33759137248032817</v>
      </c>
      <c r="H893" s="13">
        <f>'USDC_Final Reserve'!I892/'USDC_Final Reserve'!F892</f>
        <v>1.4735877983513901E-3</v>
      </c>
      <c r="I893">
        <v>58159576541.039658</v>
      </c>
      <c r="J893" s="26">
        <v>58073873298.691498</v>
      </c>
      <c r="K893" s="27"/>
    </row>
    <row r="894" spans="1:11" x14ac:dyDescent="0.3">
      <c r="A894" s="1">
        <v>45725</v>
      </c>
      <c r="B894" s="2">
        <v>7271073200</v>
      </c>
      <c r="C894" s="4">
        <f>C893-C893*$C$1*_xlfn.XLOOKUP('Circle Assets'!A894,'BBG Data'!A:A,'BBG Data'!V:V)</f>
        <v>14852594551.869101</v>
      </c>
      <c r="D894" s="4">
        <f>D893-D893*$D$1*_xlfn.XLOOKUP(A894,'BBG Data'!A:A,'BBG Data'!F:F)</f>
        <v>21872108688.580597</v>
      </c>
      <c r="E894" s="4">
        <f t="shared" si="39"/>
        <v>43995776440.449699</v>
      </c>
      <c r="F894">
        <f t="shared" si="40"/>
        <v>0.66240862751967178</v>
      </c>
      <c r="G894">
        <f t="shared" si="41"/>
        <v>0.33759137248032817</v>
      </c>
      <c r="H894" s="13">
        <f>'USDC_Final Reserve'!I893/'USDC_Final Reserve'!F893</f>
        <v>1.4735877983513869E-3</v>
      </c>
      <c r="I894">
        <v>58197553950.811913</v>
      </c>
      <c r="J894" s="26">
        <v>58111794745.4161</v>
      </c>
      <c r="K894" s="27"/>
    </row>
    <row r="895" spans="1:11" x14ac:dyDescent="0.3">
      <c r="A895" s="1">
        <v>45726</v>
      </c>
      <c r="B895" s="2">
        <v>7271073200</v>
      </c>
      <c r="C895" s="4">
        <f>C894-C894*$C$1*_xlfn.XLOOKUP('Circle Assets'!A895,'BBG Data'!A:A,'BBG Data'!V:V)</f>
        <v>14926857524.628445</v>
      </c>
      <c r="D895" s="4">
        <f>D894-D894*$D$1*_xlfn.XLOOKUP(A895,'BBG Data'!A:A,'BBG Data'!F:F)</f>
        <v>21872716247.155281</v>
      </c>
      <c r="E895" s="4">
        <f t="shared" si="39"/>
        <v>44070646971.783722</v>
      </c>
      <c r="F895">
        <f t="shared" si="40"/>
        <v>0.66129706391228205</v>
      </c>
      <c r="G895">
        <f t="shared" si="41"/>
        <v>0.33870293608771801</v>
      </c>
      <c r="H895" s="13">
        <f>'USDC_Final Reserve'!I894/'USDC_Final Reserve'!F894</f>
        <v>3.169959605201804E-3</v>
      </c>
      <c r="I895">
        <v>58298202431.396606</v>
      </c>
      <c r="J895" s="26">
        <v>58113399484.633202</v>
      </c>
      <c r="K895" s="27"/>
    </row>
    <row r="896" spans="1:11" x14ac:dyDescent="0.3">
      <c r="A896" s="1">
        <v>45727</v>
      </c>
      <c r="B896" s="2">
        <v>7271073200</v>
      </c>
      <c r="C896" s="4">
        <f>C895-C895*$C$1*_xlfn.XLOOKUP('Circle Assets'!A896,'BBG Data'!A:A,'BBG Data'!V:V)</f>
        <v>14908198952.72266</v>
      </c>
      <c r="D896" s="4">
        <f>D895-D895*$D$1*_xlfn.XLOOKUP(A896,'BBG Data'!A:A,'BBG Data'!F:F)</f>
        <v>21873323822.60659</v>
      </c>
      <c r="E896" s="4">
        <f t="shared" si="39"/>
        <v>44052595975.329254</v>
      </c>
      <c r="F896">
        <f t="shared" si="40"/>
        <v>0.66158182911464081</v>
      </c>
      <c r="G896">
        <f t="shared" si="41"/>
        <v>0.33841817088535914</v>
      </c>
      <c r="H896" s="13">
        <f>'USDC_Final Reserve'!I895/'USDC_Final Reserve'!F895</f>
        <v>1.0644315085281541E-3</v>
      </c>
      <c r="I896">
        <v>57923384276.068329</v>
      </c>
      <c r="J896" s="26">
        <v>57861728800.764297</v>
      </c>
      <c r="K896" s="27"/>
    </row>
    <row r="897" spans="1:11" x14ac:dyDescent="0.3">
      <c r="A897" s="1">
        <v>45728</v>
      </c>
      <c r="B897" s="2">
        <v>7271073200</v>
      </c>
      <c r="C897" s="4">
        <f>C896-C896*$C$1*_xlfn.XLOOKUP('Circle Assets'!A897,'BBG Data'!A:A,'BBG Data'!V:V)</f>
        <v>14852293206.649952</v>
      </c>
      <c r="D897" s="4">
        <f>D896-D896*$D$1*_xlfn.XLOOKUP(A897,'BBG Data'!A:A,'BBG Data'!F:F)</f>
        <v>21873931414.934998</v>
      </c>
      <c r="E897" s="4">
        <f t="shared" si="39"/>
        <v>43997297821.584946</v>
      </c>
      <c r="F897">
        <f t="shared" si="40"/>
        <v>0.6624271502564083</v>
      </c>
      <c r="G897">
        <f t="shared" si="41"/>
        <v>0.33757284974359175</v>
      </c>
      <c r="H897" s="13">
        <f>'USDC_Final Reserve'!I896/'USDC_Final Reserve'!F896</f>
        <v>2.1858647341582325E-4</v>
      </c>
      <c r="I897">
        <v>58126106991.389839</v>
      </c>
      <c r="J897" s="26">
        <v>58113401410.6492</v>
      </c>
      <c r="K897" s="27"/>
    </row>
    <row r="898" spans="1:11" x14ac:dyDescent="0.3">
      <c r="A898" s="1">
        <v>45729</v>
      </c>
      <c r="B898" s="2">
        <v>7271073200</v>
      </c>
      <c r="C898" s="4">
        <f>C897-C897*$C$1*_xlfn.XLOOKUP('Circle Assets'!A898,'BBG Data'!A:A,'BBG Data'!V:V)</f>
        <v>14870858573.158264</v>
      </c>
      <c r="D898" s="4">
        <f>D897-D897*$D$1*_xlfn.XLOOKUP(A898,'BBG Data'!A:A,'BBG Data'!F:F)</f>
        <v>21874539024.140968</v>
      </c>
      <c r="E898" s="4">
        <f t="shared" si="39"/>
        <v>44016470797.299232</v>
      </c>
      <c r="F898">
        <f t="shared" si="40"/>
        <v>0.66215241013664572</v>
      </c>
      <c r="G898">
        <f t="shared" si="41"/>
        <v>0.33784758986335434</v>
      </c>
      <c r="H898" s="13">
        <f>'USDC_Final Reserve'!I897/'USDC_Final Reserve'!F897</f>
        <v>1.9085323158111785E-3</v>
      </c>
      <c r="I898">
        <v>58364849328.469635</v>
      </c>
      <c r="J898" s="26">
        <v>58253458127.4188</v>
      </c>
      <c r="K898" s="27"/>
    </row>
    <row r="899" spans="1:11" x14ac:dyDescent="0.3">
      <c r="A899" s="1">
        <v>45730</v>
      </c>
      <c r="B899" s="2">
        <v>7271073200</v>
      </c>
      <c r="C899" s="4">
        <f>C898-C898*$C$1*_xlfn.XLOOKUP('Circle Assets'!A899,'BBG Data'!A:A,'BBG Data'!V:V)</f>
        <v>14885729431.731424</v>
      </c>
      <c r="D899" s="4">
        <f>D898-D898*$D$1*_xlfn.XLOOKUP(A899,'BBG Data'!A:A,'BBG Data'!F:F)</f>
        <v>21874539024.140968</v>
      </c>
      <c r="E899" s="4">
        <f t="shared" si="39"/>
        <v>44031341655.872391</v>
      </c>
      <c r="F899">
        <f t="shared" si="40"/>
        <v>0.66192877909396752</v>
      </c>
      <c r="G899">
        <f t="shared" si="41"/>
        <v>0.33807122090603248</v>
      </c>
      <c r="H899" s="13">
        <f>'USDC_Final Reserve'!I898/'USDC_Final Reserve'!F898</f>
        <v>1.8108236058239134E-3</v>
      </c>
      <c r="I899">
        <v>58424625626.536156</v>
      </c>
      <c r="J899" s="26">
        <v>58318828935.290199</v>
      </c>
      <c r="K899" s="27"/>
    </row>
    <row r="900" spans="1:11" x14ac:dyDescent="0.3">
      <c r="A900" s="1">
        <v>45731</v>
      </c>
      <c r="B900" s="2">
        <v>7271073200</v>
      </c>
      <c r="C900" s="4">
        <f>C899-C899*$C$1*_xlfn.XLOOKUP('Circle Assets'!A900,'BBG Data'!A:A,'BBG Data'!V:V)</f>
        <v>14885729431.731424</v>
      </c>
      <c r="D900" s="4">
        <f>D899-D899*$D$1*_xlfn.XLOOKUP(A900,'BBG Data'!A:A,'BBG Data'!F:F)</f>
        <v>21874539024.140968</v>
      </c>
      <c r="E900" s="4">
        <f t="shared" ref="E900:E963" si="42">D900+C900+B900</f>
        <v>44031341655.872391</v>
      </c>
      <c r="F900">
        <f t="shared" ref="F900:F963" si="43">(B900+D900)/E900</f>
        <v>0.66192877909396752</v>
      </c>
      <c r="G900">
        <f t="shared" ref="G900:G963" si="44">C900/E900</f>
        <v>0.33807122090603248</v>
      </c>
      <c r="H900" s="13">
        <f>'USDC_Final Reserve'!I899/'USDC_Final Reserve'!F899</f>
        <v>1.4735877983513821E-3</v>
      </c>
      <c r="I900">
        <v>58667253259.658524</v>
      </c>
      <c r="J900" s="26">
        <v>58580801911.0923</v>
      </c>
      <c r="K900" s="27"/>
    </row>
    <row r="901" spans="1:11" x14ac:dyDescent="0.3">
      <c r="A901" s="1">
        <v>45732</v>
      </c>
      <c r="B901" s="2">
        <v>7271073200</v>
      </c>
      <c r="C901" s="4">
        <f>C900-C900*$C$1*_xlfn.XLOOKUP('Circle Assets'!A901,'BBG Data'!A:A,'BBG Data'!V:V)</f>
        <v>14885729431.731424</v>
      </c>
      <c r="D901" s="4">
        <f>D900-D900*$D$1*_xlfn.XLOOKUP(A901,'BBG Data'!A:A,'BBG Data'!F:F)</f>
        <v>21874539024.140968</v>
      </c>
      <c r="E901" s="4">
        <f t="shared" si="42"/>
        <v>44031341655.872391</v>
      </c>
      <c r="F901">
        <f t="shared" si="43"/>
        <v>0.66192877909396752</v>
      </c>
      <c r="G901">
        <f t="shared" si="44"/>
        <v>0.33807122090603248</v>
      </c>
      <c r="H901" s="13">
        <f>'USDC_Final Reserve'!I900/'USDC_Final Reserve'!F900</f>
        <v>1.4735877983513349E-3</v>
      </c>
      <c r="I901">
        <v>58854595348.010635</v>
      </c>
      <c r="J901" s="26">
        <v>58767867934.428902</v>
      </c>
      <c r="K901" s="27"/>
    </row>
    <row r="902" spans="1:11" x14ac:dyDescent="0.3">
      <c r="A902" s="1">
        <v>45733</v>
      </c>
      <c r="B902" s="2">
        <v>7271073200</v>
      </c>
      <c r="C902" s="4">
        <f>C901-C901*$C$1*_xlfn.XLOOKUP('Circle Assets'!A902,'BBG Data'!A:A,'BBG Data'!V:V)</f>
        <v>14896893728.80522</v>
      </c>
      <c r="D902" s="4">
        <f>D901-D901*$D$1*_xlfn.XLOOKUP(A902,'BBG Data'!A:A,'BBG Data'!F:F)</f>
        <v>21873323771.972961</v>
      </c>
      <c r="E902" s="4">
        <f t="shared" si="42"/>
        <v>44041290700.778183</v>
      </c>
      <c r="F902">
        <f t="shared" si="43"/>
        <v>0.66175165414618509</v>
      </c>
      <c r="G902">
        <f t="shared" si="44"/>
        <v>0.33824834585381486</v>
      </c>
      <c r="H902" s="13">
        <f>'USDC_Final Reserve'!I901/'USDC_Final Reserve'!F901</f>
        <v>1.6991575751798618E-3</v>
      </c>
      <c r="I902">
        <v>58806289272.569107</v>
      </c>
      <c r="J902" s="26">
        <v>58706368120.683403</v>
      </c>
      <c r="K902" s="27"/>
    </row>
    <row r="903" spans="1:11" x14ac:dyDescent="0.3">
      <c r="A903" s="1">
        <v>45734</v>
      </c>
      <c r="B903" s="2">
        <v>7271073200</v>
      </c>
      <c r="C903" s="4">
        <f>C902-C902*$C$1*_xlfn.XLOOKUP('Circle Assets'!A903,'BBG Data'!A:A,'BBG Data'!V:V)</f>
        <v>14922963292.830631</v>
      </c>
      <c r="D903" s="4">
        <f>D902-D902*$D$1*_xlfn.XLOOKUP(A903,'BBG Data'!A:A,'BBG Data'!F:F)</f>
        <v>21873931364.299961</v>
      </c>
      <c r="E903" s="4">
        <f t="shared" si="42"/>
        <v>44067967857.130592</v>
      </c>
      <c r="F903">
        <f t="shared" si="43"/>
        <v>0.66136484121048567</v>
      </c>
      <c r="G903">
        <f t="shared" si="44"/>
        <v>0.33863515878951433</v>
      </c>
      <c r="H903" s="13">
        <f>'USDC_Final Reserve'!I902/'USDC_Final Reserve'!F902</f>
        <v>2.0780596293802221E-3</v>
      </c>
      <c r="I903">
        <v>58919630823.9795</v>
      </c>
      <c r="J903" s="26">
        <v>58797192317.786201</v>
      </c>
      <c r="K903" s="27"/>
    </row>
    <row r="904" spans="1:11" x14ac:dyDescent="0.3">
      <c r="A904" s="1">
        <v>45735</v>
      </c>
      <c r="B904" s="2">
        <v>7271073200</v>
      </c>
      <c r="C904" s="4">
        <f>C903-C903*$C$1*_xlfn.XLOOKUP('Circle Assets'!A904,'BBG Data'!A:A,'BBG Data'!V:V)</f>
        <v>14867002180.482513</v>
      </c>
      <c r="D904" s="4">
        <f>D903-D903*$D$1*_xlfn.XLOOKUP(A904,'BBG Data'!A:A,'BBG Data'!F:F)</f>
        <v>21875146582.709087</v>
      </c>
      <c r="E904" s="4">
        <f t="shared" si="42"/>
        <v>44013221963.191605</v>
      </c>
      <c r="F904">
        <f t="shared" si="43"/>
        <v>0.66221509088982766</v>
      </c>
      <c r="G904">
        <f t="shared" si="44"/>
        <v>0.33778490911017228</v>
      </c>
      <c r="H904" s="13">
        <f>'USDC_Final Reserve'!I903/'USDC_Final Reserve'!F903</f>
        <v>2.3156963609585984E-4</v>
      </c>
      <c r="I904">
        <v>58826244673.21006</v>
      </c>
      <c r="J904" s="26">
        <v>58812622301.138199</v>
      </c>
      <c r="K904" s="27"/>
    </row>
    <row r="905" spans="1:11" x14ac:dyDescent="0.3">
      <c r="A905" s="1">
        <v>45736</v>
      </c>
      <c r="B905" s="2">
        <v>7271073200</v>
      </c>
      <c r="C905" s="4">
        <f>C904-C904*$C$1*_xlfn.XLOOKUP('Circle Assets'!A905,'BBG Data'!A:A,'BBG Data'!V:V)</f>
        <v>14893019434.298361</v>
      </c>
      <c r="D905" s="4">
        <f>D904-D904*$D$1*_xlfn.XLOOKUP(A905,'BBG Data'!A:A,'BBG Data'!F:F)</f>
        <v>21875146582.709087</v>
      </c>
      <c r="E905" s="4">
        <f t="shared" si="42"/>
        <v>44039239217.007446</v>
      </c>
      <c r="F905">
        <f t="shared" si="43"/>
        <v>0.66182387118652031</v>
      </c>
      <c r="G905">
        <f t="shared" si="44"/>
        <v>0.3381761288134798</v>
      </c>
      <c r="H905" s="13">
        <f>'USDC_Final Reserve'!I904/'USDC_Final Reserve'!F904</f>
        <v>2.0634916107233458E-3</v>
      </c>
      <c r="I905">
        <v>59242964686.398865</v>
      </c>
      <c r="J905" s="26">
        <v>59120717325.774101</v>
      </c>
      <c r="K905" s="27"/>
    </row>
    <row r="906" spans="1:11" x14ac:dyDescent="0.3">
      <c r="A906" s="1">
        <v>45737</v>
      </c>
      <c r="B906" s="2">
        <v>7271073200</v>
      </c>
      <c r="C906" s="4">
        <f>C905-C905*$C$1*_xlfn.XLOOKUP('Circle Assets'!A906,'BBG Data'!A:A,'BBG Data'!V:V)</f>
        <v>14900465944.015509</v>
      </c>
      <c r="D906" s="4">
        <f>D905-D905*$D$1*_xlfn.XLOOKUP(A906,'BBG Data'!A:A,'BBG Data'!F:F)</f>
        <v>21874538939.748455</v>
      </c>
      <c r="E906" s="4">
        <f t="shared" si="42"/>
        <v>44046078083.763962</v>
      </c>
      <c r="F906">
        <f t="shared" si="43"/>
        <v>0.661707316695058</v>
      </c>
      <c r="G906">
        <f t="shared" si="44"/>
        <v>0.338292683304942</v>
      </c>
      <c r="H906" s="13">
        <f>'USDC_Final Reserve'!I905/'USDC_Final Reserve'!F905</f>
        <v>1.6286251906232161E-3</v>
      </c>
      <c r="I906">
        <v>59252819042.639984</v>
      </c>
      <c r="J906" s="26">
        <v>59156318408.931702</v>
      </c>
      <c r="K906" s="27"/>
    </row>
    <row r="907" spans="1:11" x14ac:dyDescent="0.3">
      <c r="A907" s="1">
        <v>45738</v>
      </c>
      <c r="B907" s="2">
        <v>7271073200</v>
      </c>
      <c r="C907" s="4">
        <f>C906-C906*$C$1*_xlfn.XLOOKUP('Circle Assets'!A907,'BBG Data'!A:A,'BBG Data'!V:V)</f>
        <v>14900465944.015509</v>
      </c>
      <c r="D907" s="4">
        <f>D906-D906*$D$1*_xlfn.XLOOKUP(A907,'BBG Data'!A:A,'BBG Data'!F:F)</f>
        <v>21874538939.748455</v>
      </c>
      <c r="E907" s="4">
        <f t="shared" si="42"/>
        <v>44046078083.763962</v>
      </c>
      <c r="F907">
        <f t="shared" si="43"/>
        <v>0.661707316695058</v>
      </c>
      <c r="G907">
        <f t="shared" si="44"/>
        <v>0.338292683304942</v>
      </c>
      <c r="H907" s="13">
        <f>'USDC_Final Reserve'!I906/'USDC_Final Reserve'!F906</f>
        <v>1.4735877983513652E-3</v>
      </c>
      <c r="I907">
        <v>59686669039.130402</v>
      </c>
      <c r="J907" s="26">
        <v>59598715491.910103</v>
      </c>
      <c r="K907" s="27"/>
    </row>
    <row r="908" spans="1:11" x14ac:dyDescent="0.3">
      <c r="A908" s="1">
        <v>45739</v>
      </c>
      <c r="B908" s="2">
        <v>7271073200</v>
      </c>
      <c r="C908" s="4">
        <f>C907-C907*$C$1*_xlfn.XLOOKUP('Circle Assets'!A908,'BBG Data'!A:A,'BBG Data'!V:V)</f>
        <v>14900465944.015509</v>
      </c>
      <c r="D908" s="4">
        <f>D907-D907*$D$1*_xlfn.XLOOKUP(A908,'BBG Data'!A:A,'BBG Data'!F:F)</f>
        <v>21874538939.748455</v>
      </c>
      <c r="E908" s="4">
        <f t="shared" si="42"/>
        <v>44046078083.763962</v>
      </c>
      <c r="F908">
        <f t="shared" si="43"/>
        <v>0.661707316695058</v>
      </c>
      <c r="G908">
        <f t="shared" si="44"/>
        <v>0.338292683304942</v>
      </c>
      <c r="H908" s="13">
        <f>'USDC_Final Reserve'!I907/'USDC_Final Reserve'!F907</f>
        <v>1.4735877983513323E-3</v>
      </c>
      <c r="I908">
        <v>59696053246.847488</v>
      </c>
      <c r="J908" s="26">
        <v>59608085871.173203</v>
      </c>
      <c r="K908" s="27"/>
    </row>
    <row r="909" spans="1:11" x14ac:dyDescent="0.3">
      <c r="A909" s="1">
        <v>45740</v>
      </c>
      <c r="B909" s="2">
        <v>7271073200</v>
      </c>
      <c r="C909" s="4">
        <f>C908-C908*$C$1*_xlfn.XLOOKUP('Circle Assets'!A909,'BBG Data'!A:A,'BBG Data'!V:V)</f>
        <v>14907916176.987516</v>
      </c>
      <c r="D909" s="4">
        <f>D908-D908*$D$1*_xlfn.XLOOKUP(A909,'BBG Data'!A:A,'BBG Data'!F:F)</f>
        <v>21873931313.666794</v>
      </c>
      <c r="E909" s="4">
        <f t="shared" si="42"/>
        <v>44052920690.654312</v>
      </c>
      <c r="F909">
        <f t="shared" si="43"/>
        <v>0.66159074260540041</v>
      </c>
      <c r="G909">
        <f t="shared" si="44"/>
        <v>0.33840925739459959</v>
      </c>
      <c r="H909" s="13">
        <f>'USDC_Final Reserve'!I908/'USDC_Final Reserve'!F908</f>
        <v>1.6286858849527328E-3</v>
      </c>
      <c r="I909">
        <v>59794341713.43792</v>
      </c>
      <c r="J909" s="26">
        <v>59696955513.089203</v>
      </c>
      <c r="K909" s="27"/>
    </row>
    <row r="910" spans="1:11" x14ac:dyDescent="0.3">
      <c r="A910" s="1">
        <v>45741</v>
      </c>
      <c r="B910" s="2">
        <v>7271073200</v>
      </c>
      <c r="C910" s="4">
        <f>C909-C909*$C$1*_xlfn.XLOOKUP('Circle Assets'!A910,'BBG Data'!A:A,'BBG Data'!V:V)</f>
        <v>14937732009.341492</v>
      </c>
      <c r="D910" s="4">
        <f>D909-D909*$D$1*_xlfn.XLOOKUP(A910,'BBG Data'!A:A,'BBG Data'!F:F)</f>
        <v>21872716095.260479</v>
      </c>
      <c r="E910" s="4">
        <f t="shared" si="42"/>
        <v>44081521304.601974</v>
      </c>
      <c r="F910">
        <f t="shared" si="43"/>
        <v>0.66113392715913277</v>
      </c>
      <c r="G910">
        <f t="shared" si="44"/>
        <v>0.33886607284086717</v>
      </c>
      <c r="H910" s="13">
        <f>'USDC_Final Reserve'!I909/'USDC_Final Reserve'!F909</f>
        <v>2.1214435797929213E-3</v>
      </c>
      <c r="I910">
        <v>59825382786.864449</v>
      </c>
      <c r="J910" s="26">
        <v>59698466612.642601</v>
      </c>
      <c r="K910" s="27"/>
    </row>
    <row r="911" spans="1:11" x14ac:dyDescent="0.3">
      <c r="A911" s="1">
        <v>45742</v>
      </c>
      <c r="B911" s="2">
        <v>7271073200</v>
      </c>
      <c r="C911" s="4">
        <f>C910-C910*$C$1*_xlfn.XLOOKUP('Circle Assets'!A911,'BBG Data'!A:A,'BBG Data'!V:V)</f>
        <v>14877981081.304125</v>
      </c>
      <c r="D911" s="4">
        <f>D910-D910*$D$1*_xlfn.XLOOKUP(A911,'BBG Data'!A:A,'BBG Data'!F:F)</f>
        <v>21871500944.366299</v>
      </c>
      <c r="E911" s="4">
        <f t="shared" si="42"/>
        <v>44020555225.670425</v>
      </c>
      <c r="F911">
        <f t="shared" si="43"/>
        <v>0.66202195758248672</v>
      </c>
      <c r="G911">
        <f t="shared" si="44"/>
        <v>0.33797804241751328</v>
      </c>
      <c r="H911" s="13">
        <f>'USDC_Final Reserve'!I910/'USDC_Final Reserve'!F910</f>
        <v>9.0682931535487308E-5</v>
      </c>
      <c r="I911">
        <v>60059084156.358536</v>
      </c>
      <c r="J911" s="26">
        <v>60053637822.541901</v>
      </c>
      <c r="K911" s="27"/>
    </row>
    <row r="912" spans="1:11" x14ac:dyDescent="0.3">
      <c r="A912" s="1">
        <v>45743</v>
      </c>
      <c r="B912" s="2">
        <v>7271073200</v>
      </c>
      <c r="C912" s="4">
        <f>C911-C911*$C$1*_xlfn.XLOOKUP('Circle Assets'!A912,'BBG Data'!A:A,'BBG Data'!V:V)</f>
        <v>14877981081.304125</v>
      </c>
      <c r="D912" s="4">
        <f>D911-D911*$D$1*_xlfn.XLOOKUP(A912,'BBG Data'!A:A,'BBG Data'!F:F)</f>
        <v>21870893402.673401</v>
      </c>
      <c r="E912" s="4">
        <f t="shared" si="42"/>
        <v>44019947683.977524</v>
      </c>
      <c r="F912">
        <f t="shared" si="43"/>
        <v>0.66201729297557887</v>
      </c>
      <c r="G912">
        <f t="shared" si="44"/>
        <v>0.33798270702442124</v>
      </c>
      <c r="H912" s="13">
        <f>'USDC_Final Reserve'!I911/'USDC_Final Reserve'!F911</f>
        <v>1.4598066273415595E-3</v>
      </c>
      <c r="I912">
        <v>60238938389.042747</v>
      </c>
      <c r="J912" s="26">
        <v>60151001187.558403</v>
      </c>
      <c r="K912" s="27"/>
    </row>
    <row r="913" spans="1:11" x14ac:dyDescent="0.3">
      <c r="A913" s="1">
        <v>45744</v>
      </c>
      <c r="B913" s="2">
        <v>7271073200</v>
      </c>
      <c r="C913" s="4">
        <f>C912-C912*$C$1*_xlfn.XLOOKUP('Circle Assets'!A913,'BBG Data'!A:A,'BBG Data'!V:V)</f>
        <v>14885420071.84478</v>
      </c>
      <c r="D913" s="4">
        <f>D912-D912*$D$1*_xlfn.XLOOKUP(A913,'BBG Data'!A:A,'BBG Data'!F:F)</f>
        <v>21872108452.306881</v>
      </c>
      <c r="E913" s="4">
        <f t="shared" si="42"/>
        <v>44028601724.151657</v>
      </c>
      <c r="F913">
        <f t="shared" si="43"/>
        <v>0.66191476701656282</v>
      </c>
      <c r="G913">
        <f t="shared" si="44"/>
        <v>0.33808523298343723</v>
      </c>
      <c r="H913" s="13">
        <f>'USDC_Final Reserve'!I912/'USDC_Final Reserve'!F912</f>
        <v>1.669853120158967E-3</v>
      </c>
      <c r="I913">
        <v>60441692530.790527</v>
      </c>
      <c r="J913" s="26">
        <v>60340763781.930298</v>
      </c>
      <c r="K913" s="27"/>
    </row>
    <row r="914" spans="1:11" x14ac:dyDescent="0.3">
      <c r="A914" s="1">
        <v>45745</v>
      </c>
      <c r="B914" s="2">
        <v>7271073200</v>
      </c>
      <c r="C914" s="4">
        <f>C913-C913*$C$1*_xlfn.XLOOKUP('Circle Assets'!A914,'BBG Data'!A:A,'BBG Data'!V:V)</f>
        <v>14885420071.84478</v>
      </c>
      <c r="D914" s="4">
        <f>D913-D913*$D$1*_xlfn.XLOOKUP(A914,'BBG Data'!A:A,'BBG Data'!F:F)</f>
        <v>21872108452.306881</v>
      </c>
      <c r="E914" s="4">
        <f t="shared" si="42"/>
        <v>44028601724.151657</v>
      </c>
      <c r="F914">
        <f t="shared" si="43"/>
        <v>0.66191476701656282</v>
      </c>
      <c r="G914">
        <f t="shared" si="44"/>
        <v>0.33808523298343723</v>
      </c>
      <c r="H914" s="13">
        <f>'USDC_Final Reserve'!I913/'USDC_Final Reserve'!F913</f>
        <v>1.4735877983513262E-3</v>
      </c>
      <c r="I914">
        <v>60341549870.408844</v>
      </c>
      <c r="J914" s="26">
        <v>60252631298.786201</v>
      </c>
      <c r="K914" s="27"/>
    </row>
    <row r="915" spans="1:11" x14ac:dyDescent="0.3">
      <c r="A915" s="1">
        <v>45746</v>
      </c>
      <c r="B915" s="2">
        <v>7271073200</v>
      </c>
      <c r="C915" s="4">
        <f>C914-C914*$C$1*_xlfn.XLOOKUP('Circle Assets'!A915,'BBG Data'!A:A,'BBG Data'!V:V)</f>
        <v>14885420071.84478</v>
      </c>
      <c r="D915" s="4">
        <f>D914-D914*$D$1*_xlfn.XLOOKUP(A915,'BBG Data'!A:A,'BBG Data'!F:F)</f>
        <v>21872108452.306881</v>
      </c>
      <c r="E915" s="4">
        <f t="shared" si="42"/>
        <v>44028601724.151657</v>
      </c>
      <c r="F915">
        <f t="shared" si="43"/>
        <v>0.66191476701656282</v>
      </c>
      <c r="G915">
        <f t="shared" si="44"/>
        <v>0.33808523298343723</v>
      </c>
      <c r="H915" s="13">
        <f>'USDC_Final Reserve'!I914/'USDC_Final Reserve'!F914</f>
        <v>1.4735877983513505E-3</v>
      </c>
      <c r="I915">
        <v>60336158661.864113</v>
      </c>
      <c r="J915" s="26">
        <v>60247248034.660599</v>
      </c>
      <c r="K915" s="27"/>
    </row>
    <row r="916" spans="1:11" x14ac:dyDescent="0.3">
      <c r="A916" s="18">
        <v>45747</v>
      </c>
      <c r="B916" s="2">
        <v>4363140053</v>
      </c>
      <c r="C916" s="2">
        <v>24862566988</v>
      </c>
      <c r="D916" s="2">
        <v>30815000000</v>
      </c>
      <c r="E916" s="4">
        <f t="shared" si="42"/>
        <v>60040707041</v>
      </c>
      <c r="F916">
        <f t="shared" si="43"/>
        <v>0.5859048266866328</v>
      </c>
      <c r="G916">
        <f t="shared" si="44"/>
        <v>0.4140951733133672</v>
      </c>
      <c r="H916" s="13">
        <f>'USDC_Final Reserve'!I915/'USDC_Final Reserve'!F915</f>
        <v>1.0815216742144395E-3</v>
      </c>
      <c r="I916">
        <v>60253068064.65554</v>
      </c>
      <c r="J916" s="26">
        <v>60187903065.605698</v>
      </c>
      <c r="K916" s="27"/>
    </row>
    <row r="917" spans="1:11" x14ac:dyDescent="0.3">
      <c r="A917" s="1">
        <v>45748</v>
      </c>
      <c r="B917" s="2">
        <v>4363140053</v>
      </c>
      <c r="C917" s="4">
        <f>C916-C916*$C$1*_xlfn.XLOOKUP('Circle Assets'!A917,'BBG Data'!A:A,'BBG Data'!V:V)</f>
        <v>24862566988</v>
      </c>
      <c r="D917" s="4">
        <f>D916-D916*$D$1*_xlfn.XLOOKUP(A917,'BBG Data'!A:A,'BBG Data'!F:F)</f>
        <v>30816711944.444443</v>
      </c>
      <c r="E917" s="4">
        <f t="shared" si="42"/>
        <v>60042418985.444443</v>
      </c>
      <c r="F917">
        <f t="shared" si="43"/>
        <v>0.58591663347162593</v>
      </c>
      <c r="G917">
        <f t="shared" si="44"/>
        <v>0.41408336652837413</v>
      </c>
      <c r="H917" s="13">
        <f>'USDC_Final Reserve'!I916/'USDC_Final Reserve'!F916</f>
        <v>1.1100030873271594E-3</v>
      </c>
      <c r="I917">
        <v>60143511423.998535</v>
      </c>
      <c r="J917" s="26">
        <v>60076751940.635201</v>
      </c>
      <c r="K917" s="27"/>
    </row>
    <row r="918" spans="1:11" x14ac:dyDescent="0.3">
      <c r="A918" s="1">
        <v>45749</v>
      </c>
      <c r="B918" s="2">
        <v>4363140053</v>
      </c>
      <c r="C918" s="4">
        <f>C917-C917*$C$1*_xlfn.XLOOKUP('Circle Assets'!A918,'BBG Data'!A:A,'BBG Data'!V:V)</f>
        <v>24825273137.518005</v>
      </c>
      <c r="D918" s="4">
        <f>D917-D917*$D$1*_xlfn.XLOOKUP(A918,'BBG Data'!A:A,'BBG Data'!F:F)</f>
        <v>30818423983.99691</v>
      </c>
      <c r="E918" s="4">
        <f t="shared" si="42"/>
        <v>60006837174.514915</v>
      </c>
      <c r="F918">
        <f t="shared" si="43"/>
        <v>0.58629259087060548</v>
      </c>
      <c r="G918">
        <f t="shared" si="44"/>
        <v>0.41370740912939458</v>
      </c>
      <c r="H918" s="13">
        <f>'USDC_Final Reserve'!I917/'USDC_Final Reserve'!F917</f>
        <v>4.8920036378726189E-4</v>
      </c>
      <c r="I918">
        <v>60143551112.425453</v>
      </c>
      <c r="J918" s="26">
        <v>60114128865.341797</v>
      </c>
      <c r="K918" s="27"/>
    </row>
    <row r="919" spans="1:11" x14ac:dyDescent="0.3">
      <c r="A919" s="1">
        <v>45750</v>
      </c>
      <c r="B919" s="2">
        <v>4363140053</v>
      </c>
      <c r="C919" s="4">
        <f>C918-C918*$C$1*_xlfn.XLOOKUP('Circle Assets'!A919,'BBG Data'!A:A,'BBG Data'!V:V)</f>
        <v>24893542638.646179</v>
      </c>
      <c r="D919" s="4">
        <f>D918-D918*$D$1*_xlfn.XLOOKUP(A919,'BBG Data'!A:A,'BBG Data'!F:F)</f>
        <v>30816711849.331131</v>
      </c>
      <c r="E919" s="4">
        <f t="shared" si="42"/>
        <v>60073394540.97731</v>
      </c>
      <c r="F919">
        <f t="shared" si="43"/>
        <v>0.58561451656164065</v>
      </c>
      <c r="G919">
        <f t="shared" si="44"/>
        <v>0.41438548343835935</v>
      </c>
      <c r="H919" s="13">
        <f>'USDC_Final Reserve'!I918/'USDC_Final Reserve'!F918</f>
        <v>2.188257588440619E-3</v>
      </c>
      <c r="I919">
        <v>60783598157.294724</v>
      </c>
      <c r="J919" s="26">
        <v>60650587987.374298</v>
      </c>
      <c r="K919" s="27"/>
    </row>
    <row r="920" spans="1:11" x14ac:dyDescent="0.3">
      <c r="A920" s="1">
        <v>45751</v>
      </c>
      <c r="B920" s="2">
        <v>4363140053</v>
      </c>
      <c r="C920" s="4">
        <f>C919-C919*$C$1*_xlfn.XLOOKUP('Circle Assets'!A920,'BBG Data'!A:A,'BBG Data'!V:V)</f>
        <v>25148701450.692299</v>
      </c>
      <c r="D920" s="4">
        <f>D919-D919*$D$1*_xlfn.XLOOKUP(A920,'BBG Data'!A:A,'BBG Data'!F:F)</f>
        <v>30820135928.425503</v>
      </c>
      <c r="E920" s="4">
        <f t="shared" si="42"/>
        <v>60331977432.117798</v>
      </c>
      <c r="F920">
        <f t="shared" si="43"/>
        <v>0.58316132636315099</v>
      </c>
      <c r="G920">
        <f t="shared" si="44"/>
        <v>0.41683867363684912</v>
      </c>
      <c r="H920" s="13">
        <f>'USDC_Final Reserve'!I919/'USDC_Final Reserve'!F919</f>
        <v>5.3628868661603551E-3</v>
      </c>
      <c r="I920">
        <v>61194156498.419434</v>
      </c>
      <c r="J920" s="26">
        <v>60865979160.248299</v>
      </c>
      <c r="K920" s="27"/>
    </row>
    <row r="921" spans="1:11" x14ac:dyDescent="0.3">
      <c r="A921" s="1">
        <v>45752</v>
      </c>
      <c r="B921" s="2">
        <v>4363140053</v>
      </c>
      <c r="C921" s="4">
        <f>C920-C920*$C$1*_xlfn.XLOOKUP('Circle Assets'!A921,'BBG Data'!A:A,'BBG Data'!V:V)</f>
        <v>25148701450.692299</v>
      </c>
      <c r="D921" s="4">
        <f>D920-D920*$D$1*_xlfn.XLOOKUP(A921,'BBG Data'!A:A,'BBG Data'!F:F)</f>
        <v>30820135928.425503</v>
      </c>
      <c r="E921" s="4">
        <f t="shared" si="42"/>
        <v>60331977432.117798</v>
      </c>
      <c r="F921">
        <f t="shared" si="43"/>
        <v>0.58316132636315099</v>
      </c>
      <c r="G921">
        <f t="shared" si="44"/>
        <v>0.41683867363684912</v>
      </c>
      <c r="H921" s="13">
        <f>'USDC_Final Reserve'!I920/'USDC_Final Reserve'!F920</f>
        <v>1.0815216742144575E-3</v>
      </c>
      <c r="I921">
        <v>60633589774.613274</v>
      </c>
      <c r="J921" s="26">
        <v>60568013233.086601</v>
      </c>
      <c r="K921" s="27"/>
    </row>
    <row r="922" spans="1:11" x14ac:dyDescent="0.3">
      <c r="A922" s="1">
        <v>45753</v>
      </c>
      <c r="B922" s="2">
        <v>4363140053</v>
      </c>
      <c r="C922" s="4">
        <f>C921-C921*$C$1*_xlfn.XLOOKUP('Circle Assets'!A922,'BBG Data'!A:A,'BBG Data'!V:V)</f>
        <v>25148701450.692299</v>
      </c>
      <c r="D922" s="4">
        <f>D921-D921*$D$1*_xlfn.XLOOKUP(A922,'BBG Data'!A:A,'BBG Data'!F:F)</f>
        <v>30820135928.425503</v>
      </c>
      <c r="E922" s="4">
        <f t="shared" si="42"/>
        <v>60331977432.117798</v>
      </c>
      <c r="F922">
        <f t="shared" si="43"/>
        <v>0.58316132636315099</v>
      </c>
      <c r="G922">
        <f t="shared" si="44"/>
        <v>0.41683867363684912</v>
      </c>
      <c r="H922" s="13">
        <f>'USDC_Final Reserve'!I921/'USDC_Final Reserve'!F921</f>
        <v>1.0815216742144479E-3</v>
      </c>
      <c r="I922">
        <v>60594605427.824265</v>
      </c>
      <c r="J922" s="26">
        <v>60529071048.7136</v>
      </c>
      <c r="K922" s="27"/>
    </row>
    <row r="923" spans="1:11" x14ac:dyDescent="0.3">
      <c r="A923" s="1">
        <v>45754</v>
      </c>
      <c r="B923" s="2">
        <v>4363140053</v>
      </c>
      <c r="C923" s="4">
        <f>C922-C922*$C$1*_xlfn.XLOOKUP('Circle Assets'!A923,'BBG Data'!A:A,'BBG Data'!V:V)</f>
        <v>25029245118.80151</v>
      </c>
      <c r="D923" s="4">
        <f>D922-D922*$D$1*_xlfn.XLOOKUP(A923,'BBG Data'!A:A,'BBG Data'!F:F)</f>
        <v>30821848158.199303</v>
      </c>
      <c r="E923" s="4">
        <f t="shared" si="42"/>
        <v>60214233330.000809</v>
      </c>
      <c r="F923">
        <f t="shared" si="43"/>
        <v>0.58433008718005097</v>
      </c>
      <c r="G923">
        <f t="shared" si="44"/>
        <v>0.41566991281994908</v>
      </c>
      <c r="H923" s="13">
        <f>'USDC_Final Reserve'!I922/'USDC_Final Reserve'!F922</f>
        <v>-8.717832640705817E-4</v>
      </c>
      <c r="I923">
        <v>60276245099.308006</v>
      </c>
      <c r="J923" s="26">
        <v>60328792921.006599</v>
      </c>
      <c r="K923" s="27"/>
    </row>
    <row r="924" spans="1:11" x14ac:dyDescent="0.3">
      <c r="A924" s="1">
        <v>45755</v>
      </c>
      <c r="B924" s="2">
        <v>4363140053</v>
      </c>
      <c r="C924" s="4">
        <f>C923-C923*$C$1*_xlfn.XLOOKUP('Circle Assets'!A924,'BBG Data'!A:A,'BBG Data'!V:V)</f>
        <v>24847783091.690201</v>
      </c>
      <c r="D924" s="4">
        <f>D923-D923*$D$1*_xlfn.XLOOKUP(A924,'BBG Data'!A:A,'BBG Data'!F:F)</f>
        <v>30815855021.05743</v>
      </c>
      <c r="E924" s="4">
        <f t="shared" si="42"/>
        <v>60026778165.747635</v>
      </c>
      <c r="F924">
        <f t="shared" si="43"/>
        <v>0.58605502659030273</v>
      </c>
      <c r="G924">
        <f t="shared" si="44"/>
        <v>0.41394497340969727</v>
      </c>
      <c r="H924" s="13">
        <f>'USDC_Final Reserve'!I923/'USDC_Final Reserve'!F923</f>
        <v>-2.0379598830506775E-3</v>
      </c>
      <c r="I924">
        <v>60012816512.59655</v>
      </c>
      <c r="J924" s="26">
        <v>60135120225.118103</v>
      </c>
      <c r="K924" s="27"/>
    </row>
    <row r="925" spans="1:11" x14ac:dyDescent="0.3">
      <c r="A925" s="1">
        <v>45756</v>
      </c>
      <c r="B925" s="2">
        <v>4363140053</v>
      </c>
      <c r="C925" s="4">
        <f>C924-C924*$C$1*_xlfn.XLOOKUP('Circle Assets'!A925,'BBG Data'!A:A,'BBG Data'!V:V)</f>
        <v>24661424718.502522</v>
      </c>
      <c r="D925" s="4">
        <f>D924-D924*$D$1*_xlfn.XLOOKUP(A925,'BBG Data'!A:A,'BBG Data'!F:F)</f>
        <v>30814143029.111816</v>
      </c>
      <c r="E925" s="4">
        <f t="shared" si="42"/>
        <v>59838707800.614334</v>
      </c>
      <c r="F925">
        <f t="shared" si="43"/>
        <v>0.58786836105024765</v>
      </c>
      <c r="G925">
        <f t="shared" si="44"/>
        <v>0.41213163894975241</v>
      </c>
      <c r="H925" s="13">
        <f>'USDC_Final Reserve'!I924/'USDC_Final Reserve'!F924</f>
        <v>-2.0580341394423876E-3</v>
      </c>
      <c r="I925">
        <v>60014994865.09697</v>
      </c>
      <c r="J925" s="26">
        <v>60138507773.407799</v>
      </c>
      <c r="K925" s="27"/>
    </row>
    <row r="926" spans="1:11" x14ac:dyDescent="0.3">
      <c r="A926" s="1">
        <v>45757</v>
      </c>
      <c r="B926" s="2">
        <v>4363140053</v>
      </c>
      <c r="C926" s="4">
        <f>C925-C925*$C$1*_xlfn.XLOOKUP('Circle Assets'!A926,'BBG Data'!A:A,'BBG Data'!V:V)</f>
        <v>24741574348.837658</v>
      </c>
      <c r="D926" s="4">
        <f>D925-D925*$D$1*_xlfn.XLOOKUP(A926,'BBG Data'!A:A,'BBG Data'!F:F)</f>
        <v>30818422771.199192</v>
      </c>
      <c r="E926" s="4">
        <f t="shared" si="42"/>
        <v>59923137173.03685</v>
      </c>
      <c r="F926">
        <f t="shared" si="43"/>
        <v>0.58711149789449879</v>
      </c>
      <c r="G926">
        <f t="shared" si="44"/>
        <v>0.4128885021055011</v>
      </c>
      <c r="H926" s="13">
        <f>'USDC_Final Reserve'!I925/'USDC_Final Reserve'!F925</f>
        <v>2.4889590048528857E-3</v>
      </c>
      <c r="I926">
        <v>60087361972.475746</v>
      </c>
      <c r="J926" s="26">
        <v>59937806991.816498</v>
      </c>
      <c r="K926" s="27"/>
    </row>
    <row r="927" spans="1:11" x14ac:dyDescent="0.3">
      <c r="A927" s="1">
        <v>45758</v>
      </c>
      <c r="B927" s="2">
        <v>4363140053</v>
      </c>
      <c r="C927" s="4">
        <f>C926-C926*$C$1*_xlfn.XLOOKUP('Circle Assets'!A927,'BBG Data'!A:A,'BBG Data'!V:V)</f>
        <v>24710647380.901608</v>
      </c>
      <c r="D927" s="4">
        <f>D926-D926*$D$1*_xlfn.XLOOKUP(A927,'BBG Data'!A:A,'BBG Data'!F:F)</f>
        <v>30821847040.395992</v>
      </c>
      <c r="E927" s="4">
        <f t="shared" si="42"/>
        <v>59895634474.2976</v>
      </c>
      <c r="F927">
        <f t="shared" si="43"/>
        <v>0.58743825659772531</v>
      </c>
      <c r="G927">
        <f t="shared" si="44"/>
        <v>0.41256174340227475</v>
      </c>
      <c r="H927" s="13">
        <f>'USDC_Final Reserve'!I926/'USDC_Final Reserve'!F926</f>
        <v>6.2284126761066275E-4</v>
      </c>
      <c r="I927">
        <v>59955904227.41655</v>
      </c>
      <c r="J927" s="26">
        <v>59918561216.026802</v>
      </c>
      <c r="K927" s="27"/>
    </row>
    <row r="928" spans="1:11" x14ac:dyDescent="0.3">
      <c r="A928" s="1">
        <v>45759</v>
      </c>
      <c r="B928" s="2">
        <v>4363140053</v>
      </c>
      <c r="C928" s="4">
        <f>C927-C927*$C$1*_xlfn.XLOOKUP('Circle Assets'!A928,'BBG Data'!A:A,'BBG Data'!V:V)</f>
        <v>24710647380.901608</v>
      </c>
      <c r="D928" s="4">
        <f>D927-D927*$D$1*_xlfn.XLOOKUP(A928,'BBG Data'!A:A,'BBG Data'!F:F)</f>
        <v>30821847040.395992</v>
      </c>
      <c r="E928" s="4">
        <f t="shared" si="42"/>
        <v>59895634474.2976</v>
      </c>
      <c r="F928">
        <f t="shared" si="43"/>
        <v>0.58743825659772531</v>
      </c>
      <c r="G928">
        <f t="shared" si="44"/>
        <v>0.41256174340227475</v>
      </c>
      <c r="H928" s="13">
        <f>'USDC_Final Reserve'!I927/'USDC_Final Reserve'!F927</f>
        <v>1.0815216742144831E-3</v>
      </c>
      <c r="I928">
        <v>60139699366.047424</v>
      </c>
      <c r="J928" s="26">
        <v>60074656977.702301</v>
      </c>
      <c r="K928" s="27"/>
    </row>
    <row r="929" spans="1:11" x14ac:dyDescent="0.3">
      <c r="A929" s="1">
        <v>45760</v>
      </c>
      <c r="B929" s="2">
        <v>4363140053</v>
      </c>
      <c r="C929" s="4">
        <f>C928-C928*$C$1*_xlfn.XLOOKUP('Circle Assets'!A929,'BBG Data'!A:A,'BBG Data'!V:V)</f>
        <v>24710647380.901608</v>
      </c>
      <c r="D929" s="4">
        <f>D928-D928*$D$1*_xlfn.XLOOKUP(A929,'BBG Data'!A:A,'BBG Data'!F:F)</f>
        <v>30821847040.395992</v>
      </c>
      <c r="E929" s="4">
        <f t="shared" si="42"/>
        <v>59895634474.2976</v>
      </c>
      <c r="F929">
        <f t="shared" si="43"/>
        <v>0.58743825659772531</v>
      </c>
      <c r="G929">
        <f t="shared" si="44"/>
        <v>0.41256174340227475</v>
      </c>
      <c r="H929" s="13">
        <f>'USDC_Final Reserve'!I928/'USDC_Final Reserve'!F928</f>
        <v>1.0815216742143944E-3</v>
      </c>
      <c r="I929">
        <v>60150441679.547401</v>
      </c>
      <c r="J929" s="26">
        <v>60085387673.157402</v>
      </c>
      <c r="K929" s="27"/>
    </row>
    <row r="930" spans="1:11" x14ac:dyDescent="0.3">
      <c r="A930" s="1">
        <v>45761</v>
      </c>
      <c r="B930" s="2">
        <v>4363140053</v>
      </c>
      <c r="C930" s="4">
        <f>C929-C929*$C$1*_xlfn.XLOOKUP('Circle Assets'!A930,'BBG Data'!A:A,'BBG Data'!V:V)</f>
        <v>24784779323.044315</v>
      </c>
      <c r="D930" s="4">
        <f>D929-D929*$D$1*_xlfn.XLOOKUP(A930,'BBG Data'!A:A,'BBG Data'!F:F)</f>
        <v>30821847040.395992</v>
      </c>
      <c r="E930" s="4">
        <f t="shared" si="42"/>
        <v>59969766416.440308</v>
      </c>
      <c r="F930">
        <f t="shared" si="43"/>
        <v>0.58671209170743521</v>
      </c>
      <c r="G930">
        <f t="shared" si="44"/>
        <v>0.41328790829256484</v>
      </c>
      <c r="H930" s="13">
        <f>'USDC_Final Reserve'!I929/'USDC_Final Reserve'!F929</f>
        <v>2.3163400046095307E-3</v>
      </c>
      <c r="I930">
        <v>60190371441.845551</v>
      </c>
      <c r="J930" s="26">
        <v>60050950076.582497</v>
      </c>
      <c r="K930" s="27"/>
    </row>
    <row r="931" spans="1:11" x14ac:dyDescent="0.3">
      <c r="A931" s="1">
        <v>45762</v>
      </c>
      <c r="B931" s="2">
        <v>4363140053</v>
      </c>
      <c r="C931" s="4">
        <f>C930-C930*$C$1*_xlfn.XLOOKUP('Circle Assets'!A931,'BBG Data'!A:A,'BBG Data'!V:V)</f>
        <v>24821956492.028885</v>
      </c>
      <c r="D931" s="4">
        <f>D930-D930*$D$1*_xlfn.XLOOKUP(A931,'BBG Data'!A:A,'BBG Data'!F:F)</f>
        <v>30819278553.142628</v>
      </c>
      <c r="E931" s="4">
        <f t="shared" si="42"/>
        <v>60004375098.171509</v>
      </c>
      <c r="F931">
        <f t="shared" si="43"/>
        <v>0.58633088918235776</v>
      </c>
      <c r="G931">
        <f t="shared" si="44"/>
        <v>0.41366911081764229</v>
      </c>
      <c r="H931" s="13">
        <f>'USDC_Final Reserve'!I930/'USDC_Final Reserve'!F930</f>
        <v>1.6576671908577064E-3</v>
      </c>
      <c r="I931">
        <v>60299865615.088959</v>
      </c>
      <c r="J931" s="26">
        <v>60199908506.245697</v>
      </c>
      <c r="K931" s="27"/>
    </row>
    <row r="932" spans="1:11" x14ac:dyDescent="0.3">
      <c r="A932" s="1">
        <v>45763</v>
      </c>
      <c r="B932" s="2">
        <v>4363140053</v>
      </c>
      <c r="C932" s="4">
        <f>C931-C931*$C$1*_xlfn.XLOOKUP('Circle Assets'!A932,'BBG Data'!A:A,'BBG Data'!V:V)</f>
        <v>24772312579.044827</v>
      </c>
      <c r="D932" s="4">
        <f>D931-D931*$D$1*_xlfn.XLOOKUP(A932,'BBG Data'!A:A,'BBG Data'!F:F)</f>
        <v>30823559008.497231</v>
      </c>
      <c r="E932" s="4">
        <f t="shared" si="42"/>
        <v>59959011640.542053</v>
      </c>
      <c r="F932">
        <f t="shared" si="43"/>
        <v>0.58684588185748698</v>
      </c>
      <c r="G932">
        <f t="shared" si="44"/>
        <v>0.41315411814251307</v>
      </c>
      <c r="H932" s="13">
        <f>'USDC_Final Reserve'!I931/'USDC_Final Reserve'!F931</f>
        <v>3.2576545297327363E-4</v>
      </c>
      <c r="I932">
        <v>60436877022.796318</v>
      </c>
      <c r="J932" s="26">
        <v>60417188776.176697</v>
      </c>
      <c r="K932" s="27"/>
    </row>
    <row r="933" spans="1:11" x14ac:dyDescent="0.3">
      <c r="A933" s="1">
        <v>45764</v>
      </c>
      <c r="B933" s="2">
        <v>4363140053</v>
      </c>
      <c r="C933" s="4">
        <f>C932-C932*$C$1*_xlfn.XLOOKUP('Circle Assets'!A933,'BBG Data'!A:A,'BBG Data'!V:V)</f>
        <v>24735154110.176258</v>
      </c>
      <c r="D933" s="4">
        <f>D932-D932*$D$1*_xlfn.XLOOKUP(A933,'BBG Data'!A:A,'BBG Data'!F:F)</f>
        <v>30822702798.524773</v>
      </c>
      <c r="E933" s="4">
        <f t="shared" si="42"/>
        <v>59920996961.701035</v>
      </c>
      <c r="F933">
        <f t="shared" si="43"/>
        <v>0.58720389572313147</v>
      </c>
      <c r="G933">
        <f t="shared" si="44"/>
        <v>0.41279610427686847</v>
      </c>
      <c r="H933" s="13">
        <f>'USDC_Final Reserve'!I932/'USDC_Final Reserve'!F932</f>
        <v>4.4779448228883149E-4</v>
      </c>
      <c r="I933">
        <v>60509930998.912292</v>
      </c>
      <c r="J933" s="26">
        <v>60482834985.687302</v>
      </c>
      <c r="K933" s="27"/>
    </row>
    <row r="934" spans="1:11" x14ac:dyDescent="0.3">
      <c r="A934" s="1">
        <v>45765</v>
      </c>
      <c r="B934" s="2">
        <v>4363140053</v>
      </c>
      <c r="C934" s="4">
        <f>C933-C933*$C$1*_xlfn.XLOOKUP('Circle Assets'!A934,'BBG Data'!A:A,'BBG Data'!V:V)</f>
        <v>24735154110.176258</v>
      </c>
      <c r="D934" s="4">
        <f>D933-D933*$D$1*_xlfn.XLOOKUP(A934,'BBG Data'!A:A,'BBG Data'!F:F)</f>
        <v>30822702798.524773</v>
      </c>
      <c r="E934" s="4">
        <f t="shared" si="42"/>
        <v>59920996961.701035</v>
      </c>
      <c r="F934">
        <f t="shared" si="43"/>
        <v>0.58720389572313147</v>
      </c>
      <c r="G934">
        <f t="shared" si="44"/>
        <v>0.41279610427686847</v>
      </c>
      <c r="H934" s="13">
        <f>'USDC_Final Reserve'!I933/'USDC_Final Reserve'!F933</f>
        <v>1.0815216742143885E-3</v>
      </c>
      <c r="I934">
        <v>60971009606.180016</v>
      </c>
      <c r="J934" s="26">
        <v>60905068137.792198</v>
      </c>
      <c r="K934" s="27"/>
    </row>
    <row r="935" spans="1:11" x14ac:dyDescent="0.3">
      <c r="A935" s="1">
        <v>45766</v>
      </c>
      <c r="B935" s="2">
        <v>4363140053</v>
      </c>
      <c r="C935" s="4">
        <f>C934-C934*$C$1*_xlfn.XLOOKUP('Circle Assets'!A935,'BBG Data'!A:A,'BBG Data'!V:V)</f>
        <v>24735154110.176258</v>
      </c>
      <c r="D935" s="4">
        <f>D934-D934*$D$1*_xlfn.XLOOKUP(A935,'BBG Data'!A:A,'BBG Data'!F:F)</f>
        <v>30822702798.524773</v>
      </c>
      <c r="E935" s="4">
        <f t="shared" si="42"/>
        <v>59920996961.701035</v>
      </c>
      <c r="F935">
        <f t="shared" si="43"/>
        <v>0.58720389572313147</v>
      </c>
      <c r="G935">
        <f t="shared" si="44"/>
        <v>0.41279610427686847</v>
      </c>
      <c r="H935" s="13">
        <f>'USDC_Final Reserve'!I934/'USDC_Final Reserve'!F934</f>
        <v>1.0815216742143987E-3</v>
      </c>
      <c r="I935">
        <v>60965467098.83049</v>
      </c>
      <c r="J935" s="26">
        <v>60899531624.7845</v>
      </c>
      <c r="K935" s="27"/>
    </row>
    <row r="936" spans="1:11" x14ac:dyDescent="0.3">
      <c r="A936" s="1">
        <v>45767</v>
      </c>
      <c r="B936" s="2">
        <v>4363140053</v>
      </c>
      <c r="C936" s="4">
        <f>C935-C935*$C$1*_xlfn.XLOOKUP('Circle Assets'!A936,'BBG Data'!A:A,'BBG Data'!V:V)</f>
        <v>24735154110.176258</v>
      </c>
      <c r="D936" s="4">
        <f>D935-D935*$D$1*_xlfn.XLOOKUP(A936,'BBG Data'!A:A,'BBG Data'!F:F)</f>
        <v>30822702798.524773</v>
      </c>
      <c r="E936" s="4">
        <f t="shared" si="42"/>
        <v>59920996961.701035</v>
      </c>
      <c r="F936">
        <f t="shared" si="43"/>
        <v>0.58720389572313147</v>
      </c>
      <c r="G936">
        <f t="shared" si="44"/>
        <v>0.41279610427686847</v>
      </c>
      <c r="H936" s="13">
        <f>'USDC_Final Reserve'!I935/'USDC_Final Reserve'!F935</f>
        <v>1.0815216742143974E-3</v>
      </c>
      <c r="I936">
        <v>60971221243.755043</v>
      </c>
      <c r="J936" s="26">
        <v>60905279546.476601</v>
      </c>
      <c r="K936" s="27"/>
    </row>
    <row r="937" spans="1:11" x14ac:dyDescent="0.3">
      <c r="A937" s="1">
        <v>45768</v>
      </c>
      <c r="B937" s="2">
        <v>4363140053</v>
      </c>
      <c r="C937" s="4">
        <f>C936-C936*$C$1*_xlfn.XLOOKUP('Circle Assets'!A937,'BBG Data'!A:A,'BBG Data'!V:V)</f>
        <v>24710418956.066078</v>
      </c>
      <c r="D937" s="4">
        <f>D936-D936*$D$1*_xlfn.XLOOKUP(A937,'BBG Data'!A:A,'BBG Data'!F:F)</f>
        <v>30822702798.524773</v>
      </c>
      <c r="E937" s="4">
        <f t="shared" si="42"/>
        <v>59896261807.590851</v>
      </c>
      <c r="F937">
        <f t="shared" si="43"/>
        <v>0.5874463913049337</v>
      </c>
      <c r="G937">
        <f t="shared" si="44"/>
        <v>0.41255360869506624</v>
      </c>
      <c r="H937" s="13">
        <f>'USDC_Final Reserve'!I936/'USDC_Final Reserve'!F936</f>
        <v>6.6900173124589046E-4</v>
      </c>
      <c r="I937">
        <v>60953333191.636314</v>
      </c>
      <c r="J937" s="26">
        <v>60912555306.205902</v>
      </c>
      <c r="K937" s="27"/>
    </row>
    <row r="938" spans="1:11" x14ac:dyDescent="0.3">
      <c r="A938" s="1">
        <v>45769</v>
      </c>
      <c r="B938" s="2">
        <v>4363140053</v>
      </c>
      <c r="C938" s="4">
        <f>C937-C937*$C$1*_xlfn.XLOOKUP('Circle Assets'!A938,'BBG Data'!A:A,'BBG Data'!V:V)</f>
        <v>24778372608.195259</v>
      </c>
      <c r="D938" s="4">
        <f>D937-D937*$D$1*_xlfn.XLOOKUP(A938,'BBG Data'!A:A,'BBG Data'!F:F)</f>
        <v>30824415170.90247</v>
      </c>
      <c r="E938" s="4">
        <f t="shared" si="42"/>
        <v>59965927832.097733</v>
      </c>
      <c r="F938">
        <f t="shared" si="43"/>
        <v>0.58679247526072231</v>
      </c>
      <c r="G938">
        <f t="shared" si="44"/>
        <v>0.41320752473927758</v>
      </c>
      <c r="H938" s="13">
        <f>'USDC_Final Reserve'!I937/'USDC_Final Reserve'!F937</f>
        <v>2.2420253420017203E-3</v>
      </c>
      <c r="I938">
        <v>61065743778.939568</v>
      </c>
      <c r="J938" s="26">
        <v>60928832833.859001</v>
      </c>
      <c r="K938" s="27"/>
    </row>
    <row r="939" spans="1:11" x14ac:dyDescent="0.3">
      <c r="A939" s="1">
        <v>45770</v>
      </c>
      <c r="B939" s="2">
        <v>4363140053</v>
      </c>
      <c r="C939" s="4">
        <f>C938-C938*$C$1*_xlfn.XLOOKUP('Circle Assets'!A939,'BBG Data'!A:A,'BBG Data'!V:V)</f>
        <v>24747399642.435017</v>
      </c>
      <c r="D939" s="4">
        <f>D938-D938*$D$1*_xlfn.XLOOKUP(A939,'BBG Data'!A:A,'BBG Data'!F:F)</f>
        <v>30826127638.411964</v>
      </c>
      <c r="E939" s="4">
        <f t="shared" si="42"/>
        <v>59936667333.846985</v>
      </c>
      <c r="F939">
        <f t="shared" si="43"/>
        <v>0.58710751292539998</v>
      </c>
      <c r="G939">
        <f t="shared" si="44"/>
        <v>0.41289248707460002</v>
      </c>
      <c r="H939" s="13">
        <f>'USDC_Final Reserve'!I938/'USDC_Final Reserve'!F938</f>
        <v>5.938593852038189E-4</v>
      </c>
      <c r="I939">
        <v>61625866200.369606</v>
      </c>
      <c r="J939" s="26">
        <v>61589269101.355202</v>
      </c>
      <c r="K939" s="27"/>
    </row>
    <row r="940" spans="1:11" x14ac:dyDescent="0.3">
      <c r="A940" s="1">
        <v>45771</v>
      </c>
      <c r="B940" s="2">
        <v>4363140053</v>
      </c>
      <c r="C940" s="4">
        <f>C939-C939*$C$1*_xlfn.XLOOKUP('Circle Assets'!A940,'BBG Data'!A:A,'BBG Data'!V:V)</f>
        <v>24815454991.451714</v>
      </c>
      <c r="D940" s="4">
        <f>D939-D939*$D$1*_xlfn.XLOOKUP(A940,'BBG Data'!A:A,'BBG Data'!F:F)</f>
        <v>30825271357.088676</v>
      </c>
      <c r="E940" s="4">
        <f t="shared" si="42"/>
        <v>60003866401.54039</v>
      </c>
      <c r="F940">
        <f t="shared" si="43"/>
        <v>0.58643573356775114</v>
      </c>
      <c r="G940">
        <f t="shared" si="44"/>
        <v>0.41356426643224881</v>
      </c>
      <c r="H940" s="13">
        <f>'USDC_Final Reserve'!I939/'USDC_Final Reserve'!F939</f>
        <v>2.2002227591746606E-3</v>
      </c>
      <c r="I940">
        <v>62033408616.59201</v>
      </c>
      <c r="J940" s="26">
        <v>61896921299.124603</v>
      </c>
      <c r="K940" s="27"/>
    </row>
    <row r="941" spans="1:11" x14ac:dyDescent="0.3">
      <c r="A941" s="1">
        <v>45772</v>
      </c>
      <c r="B941" s="2">
        <v>4363140053</v>
      </c>
      <c r="C941" s="4">
        <f>C940-C940*$C$1*_xlfn.XLOOKUP('Circle Assets'!A941,'BBG Data'!A:A,'BBG Data'!V:V)</f>
        <v>24846474310.191029</v>
      </c>
      <c r="D941" s="4">
        <f>D940-D940*$D$1*_xlfn.XLOOKUP(A941,'BBG Data'!A:A,'BBG Data'!F:F)</f>
        <v>30821846326.937889</v>
      </c>
      <c r="E941" s="4">
        <f t="shared" si="42"/>
        <v>60031460690.128922</v>
      </c>
      <c r="F941">
        <f t="shared" si="43"/>
        <v>0.58610911637743002</v>
      </c>
      <c r="G941">
        <f t="shared" si="44"/>
        <v>0.41389088362256987</v>
      </c>
      <c r="H941" s="13">
        <f>'USDC_Final Reserve'!I940/'USDC_Final Reserve'!F940</f>
        <v>1.5406883253412885E-3</v>
      </c>
      <c r="I941">
        <v>62225721102.624954</v>
      </c>
      <c r="J941" s="26">
        <v>62129850660.586197</v>
      </c>
      <c r="K941" s="27"/>
    </row>
    <row r="942" spans="1:11" x14ac:dyDescent="0.3">
      <c r="A942" s="1">
        <v>45773</v>
      </c>
      <c r="B942" s="2">
        <v>4363140053</v>
      </c>
      <c r="C942" s="4">
        <f>C941-C941*$C$1*_xlfn.XLOOKUP('Circle Assets'!A942,'BBG Data'!A:A,'BBG Data'!V:V)</f>
        <v>24846474310.191029</v>
      </c>
      <c r="D942" s="4">
        <f>D941-D941*$D$1*_xlfn.XLOOKUP(A942,'BBG Data'!A:A,'BBG Data'!F:F)</f>
        <v>30821846326.937889</v>
      </c>
      <c r="E942" s="4">
        <f t="shared" si="42"/>
        <v>60031460690.128922</v>
      </c>
      <c r="F942">
        <f t="shared" si="43"/>
        <v>0.58610911637743002</v>
      </c>
      <c r="G942">
        <f t="shared" si="44"/>
        <v>0.41389088362256987</v>
      </c>
      <c r="H942" s="13">
        <f>'USDC_Final Reserve'!I941/'USDC_Final Reserve'!F941</f>
        <v>1.0815216742144395E-3</v>
      </c>
      <c r="I942">
        <v>62393447921.253906</v>
      </c>
      <c r="J942" s="26">
        <v>62325968054.9981</v>
      </c>
      <c r="K942" s="27"/>
    </row>
    <row r="943" spans="1:11" x14ac:dyDescent="0.3">
      <c r="A943" s="1">
        <v>45774</v>
      </c>
      <c r="B943" s="2">
        <v>4363140053</v>
      </c>
      <c r="C943" s="4">
        <f>C942-C942*$C$1*_xlfn.XLOOKUP('Circle Assets'!A943,'BBG Data'!A:A,'BBG Data'!V:V)</f>
        <v>24846474310.191029</v>
      </c>
      <c r="D943" s="4">
        <f>D942-D942*$D$1*_xlfn.XLOOKUP(A943,'BBG Data'!A:A,'BBG Data'!F:F)</f>
        <v>30821846326.937889</v>
      </c>
      <c r="E943" s="4">
        <f t="shared" si="42"/>
        <v>60031460690.128922</v>
      </c>
      <c r="F943">
        <f t="shared" si="43"/>
        <v>0.58610911637743002</v>
      </c>
      <c r="G943">
        <f t="shared" si="44"/>
        <v>0.41389088362256987</v>
      </c>
      <c r="H943" s="13">
        <f>'USDC_Final Reserve'!I942/'USDC_Final Reserve'!F942</f>
        <v>1.0815216742143738E-3</v>
      </c>
      <c r="I943">
        <v>62319062323.423798</v>
      </c>
      <c r="J943" s="26">
        <v>62251662906.804298</v>
      </c>
      <c r="K943" s="27"/>
    </row>
    <row r="944" spans="1:11" x14ac:dyDescent="0.3">
      <c r="A944" s="1">
        <v>45775</v>
      </c>
      <c r="B944" s="2">
        <v>4363140053</v>
      </c>
      <c r="C944" s="4">
        <f>C943-C943*$C$1*_xlfn.XLOOKUP('Circle Assets'!A944,'BBG Data'!A:A,'BBG Data'!V:V)</f>
        <v>24883744021.656315</v>
      </c>
      <c r="D944" s="4">
        <f>D943-D943*$D$1*_xlfn.XLOOKUP(A944,'BBG Data'!A:A,'BBG Data'!F:F)</f>
        <v>30819277839.743977</v>
      </c>
      <c r="E944" s="4">
        <f t="shared" si="42"/>
        <v>60066161914.400291</v>
      </c>
      <c r="F944">
        <f t="shared" si="43"/>
        <v>0.5857277503910121</v>
      </c>
      <c r="G944">
        <f t="shared" si="44"/>
        <v>0.41427224960898784</v>
      </c>
      <c r="H944" s="13">
        <f>'USDC_Final Reserve'!I943/'USDC_Final Reserve'!F943</f>
        <v>1.6586135515778205E-3</v>
      </c>
      <c r="I944">
        <v>62179882384.326462</v>
      </c>
      <c r="J944" s="26">
        <v>62076749988.768303</v>
      </c>
      <c r="K944" s="27"/>
    </row>
    <row r="945" spans="1:11" x14ac:dyDescent="0.3">
      <c r="A945" s="1">
        <v>45776</v>
      </c>
      <c r="B945" s="2">
        <v>4363140053</v>
      </c>
      <c r="C945" s="4">
        <f>C944-C944*$C$1*_xlfn.XLOOKUP('Circle Assets'!A945,'BBG Data'!A:A,'BBG Data'!V:V)</f>
        <v>24927290573.69421</v>
      </c>
      <c r="D945" s="4">
        <f>D944-D944*$D$1*_xlfn.XLOOKUP(A945,'BBG Data'!A:A,'BBG Data'!F:F)</f>
        <v>30819277839.743977</v>
      </c>
      <c r="E945" s="4">
        <f t="shared" si="42"/>
        <v>60109708466.438187</v>
      </c>
      <c r="F945">
        <f t="shared" si="43"/>
        <v>0.58530341920370177</v>
      </c>
      <c r="G945">
        <f t="shared" si="44"/>
        <v>0.41469658079629812</v>
      </c>
      <c r="H945" s="13">
        <f>'USDC_Final Reserve'!I944/'USDC_Final Reserve'!F944</f>
        <v>1.805189391257349E-3</v>
      </c>
      <c r="I945">
        <v>62138433289.484528</v>
      </c>
      <c r="J945" s="26">
        <v>62026261648.920998</v>
      </c>
      <c r="K945" s="27"/>
    </row>
    <row r="946" spans="1:11" x14ac:dyDescent="0.3">
      <c r="A946" s="1">
        <v>45777</v>
      </c>
      <c r="B946" s="2">
        <v>4363140053</v>
      </c>
      <c r="C946" s="4">
        <f>C945-C945*$C$1*_xlfn.XLOOKUP('Circle Assets'!A946,'BBG Data'!A:A,'BBG Data'!V:V)</f>
        <v>24927290573.69421</v>
      </c>
      <c r="D946" s="4">
        <f>D945-D945*$D$1*_xlfn.XLOOKUP(A946,'BBG Data'!A:A,'BBG Data'!F:F)</f>
        <v>30814997384.488457</v>
      </c>
      <c r="E946" s="4">
        <f t="shared" si="42"/>
        <v>60105428011.182663</v>
      </c>
      <c r="F946">
        <f t="shared" si="43"/>
        <v>0.58527388626104682</v>
      </c>
      <c r="G946">
        <f t="shared" si="44"/>
        <v>0.41472611373895329</v>
      </c>
      <c r="H946" s="13">
        <f>'USDC_Final Reserve'!I945/'USDC_Final Reserve'!F945</f>
        <v>1.0103829103478188E-3</v>
      </c>
      <c r="I946">
        <v>62205516479.655106</v>
      </c>
      <c r="J946" s="26">
        <v>62142665088.874702</v>
      </c>
      <c r="K946" s="27"/>
    </row>
    <row r="947" spans="1:11" x14ac:dyDescent="0.3">
      <c r="A947" s="1">
        <v>45778</v>
      </c>
      <c r="B947" s="2">
        <v>4363140053</v>
      </c>
      <c r="C947" s="4">
        <f>C946-C946*$C$1*_xlfn.XLOOKUP('Circle Assets'!A947,'BBG Data'!A:A,'BBG Data'!V:V)</f>
        <v>24871204169.9034</v>
      </c>
      <c r="D947" s="4">
        <f>D946-D946*$D$1*_xlfn.XLOOKUP(A947,'BBG Data'!A:A,'BBG Data'!F:F)</f>
        <v>30816709328.787594</v>
      </c>
      <c r="E947" s="4">
        <f t="shared" si="42"/>
        <v>60051053551.690994</v>
      </c>
      <c r="F947">
        <f t="shared" si="43"/>
        <v>0.58583234266665019</v>
      </c>
      <c r="G947">
        <f t="shared" si="44"/>
        <v>0.41416765733334993</v>
      </c>
      <c r="H947" s="13">
        <f>'USDC_Final Reserve'!I946/'USDC_Final Reserve'!F946</f>
        <v>1.7703042680521916E-4</v>
      </c>
      <c r="I947">
        <v>61519760424.609222</v>
      </c>
      <c r="J947" s="26">
        <v>61508869555.164299</v>
      </c>
      <c r="K947" s="27"/>
    </row>
    <row r="948" spans="1:11" x14ac:dyDescent="0.3">
      <c r="A948" s="1">
        <v>45779</v>
      </c>
      <c r="B948" s="2">
        <v>4363140053</v>
      </c>
      <c r="C948" s="4">
        <f>C947-C947*$C$1*_xlfn.XLOOKUP('Circle Assets'!A948,'BBG Data'!A:A,'BBG Data'!V:V)</f>
        <v>24734412546.968929</v>
      </c>
      <c r="D948" s="4">
        <f>D947-D947*$D$1*_xlfn.XLOOKUP(A948,'BBG Data'!A:A,'BBG Data'!F:F)</f>
        <v>30819277387.898327</v>
      </c>
      <c r="E948" s="4">
        <f t="shared" si="42"/>
        <v>59916829987.867256</v>
      </c>
      <c r="F948">
        <f t="shared" si="43"/>
        <v>0.58718756396195404</v>
      </c>
      <c r="G948">
        <f t="shared" si="44"/>
        <v>0.41281243603804602</v>
      </c>
      <c r="H948" s="13">
        <f>'USDC_Final Reserve'!I947/'USDC_Final Reserve'!F947</f>
        <v>-1.156220178240555E-3</v>
      </c>
      <c r="I948">
        <v>61398073694.477242</v>
      </c>
      <c r="J948" s="26">
        <v>61469063386.187897</v>
      </c>
      <c r="K948" s="27"/>
    </row>
    <row r="949" spans="1:11" x14ac:dyDescent="0.3">
      <c r="A949" s="1">
        <v>45780</v>
      </c>
      <c r="B949" s="2">
        <v>4363140053</v>
      </c>
      <c r="C949" s="4">
        <f>C948-C948*$C$1*_xlfn.XLOOKUP('Circle Assets'!A949,'BBG Data'!A:A,'BBG Data'!V:V)</f>
        <v>24734412546.968929</v>
      </c>
      <c r="D949" s="4">
        <f>D948-D948*$D$1*_xlfn.XLOOKUP(A949,'BBG Data'!A:A,'BBG Data'!F:F)</f>
        <v>30819277387.898327</v>
      </c>
      <c r="E949" s="4">
        <f t="shared" si="42"/>
        <v>59916829987.867256</v>
      </c>
      <c r="F949">
        <f t="shared" si="43"/>
        <v>0.58718756396195404</v>
      </c>
      <c r="G949">
        <f t="shared" si="44"/>
        <v>0.41281243603804602</v>
      </c>
      <c r="H949" s="13">
        <f>'USDC_Final Reserve'!I948/'USDC_Final Reserve'!F948</f>
        <v>1.0815216742143801E-3</v>
      </c>
      <c r="I949">
        <v>61586729536.665787</v>
      </c>
      <c r="J949" s="26">
        <v>61520122153.827904</v>
      </c>
      <c r="K949" s="27"/>
    </row>
    <row r="950" spans="1:11" x14ac:dyDescent="0.3">
      <c r="A950" s="1">
        <v>45781</v>
      </c>
      <c r="B950" s="2">
        <v>4363140053</v>
      </c>
      <c r="C950" s="4">
        <f>C949-C949*$C$1*_xlfn.XLOOKUP('Circle Assets'!A950,'BBG Data'!A:A,'BBG Data'!V:V)</f>
        <v>24734412546.968929</v>
      </c>
      <c r="D950" s="4">
        <f>D949-D949*$D$1*_xlfn.XLOOKUP(A950,'BBG Data'!A:A,'BBG Data'!F:F)</f>
        <v>30819277387.898327</v>
      </c>
      <c r="E950" s="4">
        <f t="shared" si="42"/>
        <v>59916829987.867256</v>
      </c>
      <c r="F950">
        <f t="shared" si="43"/>
        <v>0.58718756396195404</v>
      </c>
      <c r="G950">
        <f t="shared" si="44"/>
        <v>0.41281243603804602</v>
      </c>
      <c r="H950" s="13">
        <f>'USDC_Final Reserve'!I949/'USDC_Final Reserve'!F949</f>
        <v>1.0815216742144599E-3</v>
      </c>
      <c r="I950">
        <v>61571178693.87606</v>
      </c>
      <c r="J950" s="26">
        <v>61504588129.611702</v>
      </c>
      <c r="K950" s="27"/>
    </row>
    <row r="951" spans="1:11" x14ac:dyDescent="0.3">
      <c r="A951" s="1">
        <v>45782</v>
      </c>
      <c r="B951" s="2">
        <v>4363140053</v>
      </c>
      <c r="C951" s="4">
        <f>C950-C950*$C$1*_xlfn.XLOOKUP('Circle Assets'!A951,'BBG Data'!A:A,'BBG Data'!V:V)</f>
        <v>24752963356.379158</v>
      </c>
      <c r="D951" s="4">
        <f>D950-D950*$D$1*_xlfn.XLOOKUP(A951,'BBG Data'!A:A,'BBG Data'!F:F)</f>
        <v>30821845661.013985</v>
      </c>
      <c r="E951" s="4">
        <f t="shared" si="42"/>
        <v>59937949070.393143</v>
      </c>
      <c r="F951">
        <f t="shared" si="43"/>
        <v>0.58702351781659323</v>
      </c>
      <c r="G951">
        <f t="shared" si="44"/>
        <v>0.41297648218340682</v>
      </c>
      <c r="H951" s="13">
        <f>'USDC_Final Reserve'!I950/'USDC_Final Reserve'!F950</f>
        <v>1.4334897029438835E-3</v>
      </c>
      <c r="I951">
        <v>61590582052.296989</v>
      </c>
      <c r="J951" s="26">
        <v>61502292587.126701</v>
      </c>
      <c r="K951" s="27"/>
    </row>
    <row r="952" spans="1:11" x14ac:dyDescent="0.3">
      <c r="A952" s="1">
        <v>45783</v>
      </c>
      <c r="B952" s="2">
        <v>4363140053</v>
      </c>
      <c r="C952" s="4">
        <f>C951-C951*$C$1*_xlfn.XLOOKUP('Circle Assets'!A952,'BBG Data'!A:A,'BBG Data'!V:V)</f>
        <v>24783904560.574631</v>
      </c>
      <c r="D952" s="4">
        <f>D951-D951*$D$1*_xlfn.XLOOKUP(A952,'BBG Data'!A:A,'BBG Data'!F:F)</f>
        <v>30822701823.393456</v>
      </c>
      <c r="E952" s="4">
        <f t="shared" si="42"/>
        <v>59969746436.968086</v>
      </c>
      <c r="F952">
        <f t="shared" si="43"/>
        <v>0.58672654074627362</v>
      </c>
      <c r="G952">
        <f t="shared" si="44"/>
        <v>0.41327345925372633</v>
      </c>
      <c r="H952" s="13">
        <f>'USDC_Final Reserve'!I951/'USDC_Final Reserve'!F951</f>
        <v>1.6111716881126899E-3</v>
      </c>
      <c r="I952">
        <v>61886337815.289871</v>
      </c>
      <c r="J952" s="26">
        <v>61786628299.920898</v>
      </c>
      <c r="K952" s="27"/>
    </row>
    <row r="953" spans="1:11" x14ac:dyDescent="0.3">
      <c r="A953" s="1">
        <v>45784</v>
      </c>
      <c r="B953" s="2">
        <v>4363140053</v>
      </c>
      <c r="C953" s="4">
        <f>C952-C952*$C$1*_xlfn.XLOOKUP('Circle Assets'!A953,'BBG Data'!A:A,'BBG Data'!V:V)</f>
        <v>24709552846.892902</v>
      </c>
      <c r="D953" s="4">
        <f>D952-D952*$D$1*_xlfn.XLOOKUP(A953,'BBG Data'!A:A,'BBG Data'!F:F)</f>
        <v>30824414195.716976</v>
      </c>
      <c r="E953" s="4">
        <f t="shared" si="42"/>
        <v>59897107095.609879</v>
      </c>
      <c r="F953">
        <f t="shared" si="43"/>
        <v>0.5874666733495052</v>
      </c>
      <c r="G953">
        <f t="shared" si="44"/>
        <v>0.41253332665049486</v>
      </c>
      <c r="H953" s="13">
        <f>'USDC_Final Reserve'!I952/'USDC_Final Reserve'!F952</f>
        <v>-1.2990211325344258E-4</v>
      </c>
      <c r="I953">
        <v>60941434759.045807</v>
      </c>
      <c r="J953" s="26">
        <v>60949351180.205704</v>
      </c>
      <c r="K953" s="27"/>
    </row>
    <row r="954" spans="1:11" x14ac:dyDescent="0.3">
      <c r="A954" s="1">
        <v>45785</v>
      </c>
      <c r="B954" s="2">
        <v>4363140053</v>
      </c>
      <c r="C954" s="4">
        <f>C953-C953*$C$1*_xlfn.XLOOKUP('Circle Assets'!A954,'BBG Data'!A:A,'BBG Data'!V:V)</f>
        <v>24672488517.622566</v>
      </c>
      <c r="D954" s="4">
        <f>D953-D953*$D$1*_xlfn.XLOOKUP(A954,'BBG Data'!A:A,'BBG Data'!F:F)</f>
        <v>30825270429.444633</v>
      </c>
      <c r="E954" s="4">
        <f t="shared" si="42"/>
        <v>59860899000.0672</v>
      </c>
      <c r="F954">
        <f t="shared" si="43"/>
        <v>0.58783631836877581</v>
      </c>
      <c r="G954">
        <f t="shared" si="44"/>
        <v>0.41216368163122424</v>
      </c>
      <c r="H954" s="13">
        <f>'USDC_Final Reserve'!I953/'USDC_Final Reserve'!F953</f>
        <v>4.7730529412754082E-4</v>
      </c>
      <c r="I954">
        <v>60976469320.064774</v>
      </c>
      <c r="J954" s="26">
        <v>60947364928.441101</v>
      </c>
      <c r="K954" s="27"/>
    </row>
    <row r="955" spans="1:11" x14ac:dyDescent="0.3">
      <c r="A955" s="1">
        <v>45786</v>
      </c>
      <c r="B955" s="2">
        <v>4363140053</v>
      </c>
      <c r="C955" s="4">
        <f>C954-C954*$C$1*_xlfn.XLOOKUP('Circle Assets'!A955,'BBG Data'!A:A,'BBG Data'!V:V)</f>
        <v>24703329128.269592</v>
      </c>
      <c r="D955" s="4">
        <f>D954-D954*$D$1*_xlfn.XLOOKUP(A955,'BBG Data'!A:A,'BBG Data'!F:F)</f>
        <v>30826126686.956562</v>
      </c>
      <c r="E955" s="4">
        <f t="shared" si="42"/>
        <v>59892595868.226151</v>
      </c>
      <c r="F955">
        <f t="shared" si="43"/>
        <v>0.58753951519114156</v>
      </c>
      <c r="G955">
        <f t="shared" si="44"/>
        <v>0.4124604848088585</v>
      </c>
      <c r="H955" s="13">
        <f>'USDC_Final Reserve'!I954/'USDC_Final Reserve'!F954</f>
        <v>1.6101777935566052E-3</v>
      </c>
      <c r="I955">
        <v>60965506371.724388</v>
      </c>
      <c r="J955" s="26">
        <v>60867341067.191704</v>
      </c>
      <c r="K955" s="27"/>
    </row>
    <row r="956" spans="1:11" x14ac:dyDescent="0.3">
      <c r="A956" s="1">
        <v>45787</v>
      </c>
      <c r="B956" s="2">
        <v>4363140053</v>
      </c>
      <c r="C956" s="4">
        <f>C955-C955*$C$1*_xlfn.XLOOKUP('Circle Assets'!A956,'BBG Data'!A:A,'BBG Data'!V:V)</f>
        <v>24703329128.269592</v>
      </c>
      <c r="D956" s="4">
        <f>D955-D955*$D$1*_xlfn.XLOOKUP(A956,'BBG Data'!A:A,'BBG Data'!F:F)</f>
        <v>30826126686.956562</v>
      </c>
      <c r="E956" s="4">
        <f t="shared" si="42"/>
        <v>59892595868.226151</v>
      </c>
      <c r="F956">
        <f t="shared" si="43"/>
        <v>0.58753951519114156</v>
      </c>
      <c r="G956">
        <f t="shared" si="44"/>
        <v>0.4124604848088585</v>
      </c>
      <c r="H956" s="13">
        <f>'USDC_Final Reserve'!I955/'USDC_Final Reserve'!F955</f>
        <v>1.0815216742143647E-3</v>
      </c>
      <c r="I956">
        <v>60755705655.902046</v>
      </c>
      <c r="J956" s="26">
        <v>60689997043.403</v>
      </c>
      <c r="K956" s="27"/>
    </row>
    <row r="957" spans="1:11" x14ac:dyDescent="0.3">
      <c r="A957" s="1">
        <v>45788</v>
      </c>
      <c r="B957" s="2">
        <v>4363140053</v>
      </c>
      <c r="C957" s="4">
        <f>C956-C956*$C$1*_xlfn.XLOOKUP('Circle Assets'!A957,'BBG Data'!A:A,'BBG Data'!V:V)</f>
        <v>24703329128.269592</v>
      </c>
      <c r="D957" s="4">
        <f>D956-D956*$D$1*_xlfn.XLOOKUP(A957,'BBG Data'!A:A,'BBG Data'!F:F)</f>
        <v>30826126686.956562</v>
      </c>
      <c r="E957" s="4">
        <f t="shared" si="42"/>
        <v>59892595868.226151</v>
      </c>
      <c r="F957">
        <f t="shared" si="43"/>
        <v>0.58753951519114156</v>
      </c>
      <c r="G957">
        <f t="shared" si="44"/>
        <v>0.4124604848088585</v>
      </c>
      <c r="H957" s="13">
        <f>'USDC_Final Reserve'!I956/'USDC_Final Reserve'!F956</f>
        <v>1.081521674214371E-3</v>
      </c>
      <c r="I957">
        <v>60865830933.797974</v>
      </c>
      <c r="J957" s="26">
        <v>60800003218.424004</v>
      </c>
      <c r="K957" s="27"/>
    </row>
    <row r="958" spans="1:11" x14ac:dyDescent="0.3">
      <c r="A958" s="1">
        <v>45789</v>
      </c>
      <c r="B958" s="2">
        <v>4363140053</v>
      </c>
      <c r="C958" s="4">
        <f>C957-C957*$C$1*_xlfn.XLOOKUP('Circle Assets'!A958,'BBG Data'!A:A,'BBG Data'!V:V)</f>
        <v>24308075862.217278</v>
      </c>
      <c r="D958" s="4">
        <f>D957-D957*$D$1*_xlfn.XLOOKUP(A958,'BBG Data'!A:A,'BBG Data'!F:F)</f>
        <v>30826126686.956562</v>
      </c>
      <c r="E958" s="4">
        <f t="shared" si="42"/>
        <v>59497342602.173843</v>
      </c>
      <c r="F958">
        <f t="shared" si="43"/>
        <v>0.59144266283030356</v>
      </c>
      <c r="G958">
        <f t="shared" si="44"/>
        <v>0.40855733716969633</v>
      </c>
      <c r="H958" s="13">
        <f>'USDC_Final Reserve'!I957/'USDC_Final Reserve'!F957</f>
        <v>-5.554502286019389E-3</v>
      </c>
      <c r="I958">
        <v>60465445079.386566</v>
      </c>
      <c r="J958" s="26">
        <v>60801300532.305199</v>
      </c>
      <c r="K958" s="27"/>
    </row>
    <row r="959" spans="1:11" x14ac:dyDescent="0.3">
      <c r="A959" s="1">
        <v>45790</v>
      </c>
      <c r="B959" s="2">
        <v>4363140053</v>
      </c>
      <c r="C959" s="4">
        <f>C958-C958*$C$1*_xlfn.XLOOKUP('Circle Assets'!A959,'BBG Data'!A:A,'BBG Data'!V:V)</f>
        <v>24350614994.976154</v>
      </c>
      <c r="D959" s="4">
        <f>D958-D958*$D$1*_xlfn.XLOOKUP(A959,'BBG Data'!A:A,'BBG Data'!F:F)</f>
        <v>30824414124.362843</v>
      </c>
      <c r="E959" s="4">
        <f t="shared" si="42"/>
        <v>59538169172.338997</v>
      </c>
      <c r="F959">
        <f t="shared" si="43"/>
        <v>0.59100833409084275</v>
      </c>
      <c r="G959">
        <f t="shared" si="44"/>
        <v>0.4089916659091572</v>
      </c>
      <c r="H959" s="13">
        <f>'USDC_Final Reserve'!I958/'USDC_Final Reserve'!F958</f>
        <v>1.7665010061550049E-3</v>
      </c>
      <c r="I959">
        <v>60994184477.888496</v>
      </c>
      <c r="J959" s="26">
        <v>60886438189.638702</v>
      </c>
      <c r="K959" s="27"/>
    </row>
    <row r="960" spans="1:11" x14ac:dyDescent="0.3">
      <c r="A960" s="1">
        <v>45791</v>
      </c>
      <c r="B960" s="2">
        <v>4363140053</v>
      </c>
      <c r="C960" s="4">
        <f>C959-C959*$C$1*_xlfn.XLOOKUP('Circle Assets'!A960,'BBG Data'!A:A,'BBG Data'!V:V)</f>
        <v>24301913764.986202</v>
      </c>
      <c r="D960" s="4">
        <f>D959-D959*$D$1*_xlfn.XLOOKUP(A960,'BBG Data'!A:A,'BBG Data'!F:F)</f>
        <v>30825270358.08852</v>
      </c>
      <c r="E960" s="4">
        <f t="shared" si="42"/>
        <v>59490324176.074722</v>
      </c>
      <c r="F960">
        <f t="shared" si="43"/>
        <v>0.59149804440366915</v>
      </c>
      <c r="G960">
        <f t="shared" si="44"/>
        <v>0.40850195559633085</v>
      </c>
      <c r="H960" s="13">
        <f>'USDC_Final Reserve'!I959/'USDC_Final Reserve'!F959</f>
        <v>2.781431160079783E-4</v>
      </c>
      <c r="I960">
        <v>60878313557.166405</v>
      </c>
      <c r="J960" s="26">
        <v>60861380673.336304</v>
      </c>
      <c r="K960" s="27"/>
    </row>
    <row r="961" spans="1:11" x14ac:dyDescent="0.3">
      <c r="A961" s="1">
        <v>45792</v>
      </c>
      <c r="B961" s="2">
        <v>4363140053</v>
      </c>
      <c r="C961" s="4">
        <f>C960-C960*$C$1*_xlfn.XLOOKUP('Circle Assets'!A961,'BBG Data'!A:A,'BBG Data'!V:V)</f>
        <v>24465951682.89986</v>
      </c>
      <c r="D961" s="4">
        <f>D960-D960*$D$1*_xlfn.XLOOKUP(A961,'BBG Data'!A:A,'BBG Data'!F:F)</f>
        <v>30823557843.068626</v>
      </c>
      <c r="E961" s="4">
        <f t="shared" si="42"/>
        <v>59652649578.968491</v>
      </c>
      <c r="F961">
        <f t="shared" si="43"/>
        <v>0.58985976556646136</v>
      </c>
      <c r="G961">
        <f t="shared" si="44"/>
        <v>0.41014023443353853</v>
      </c>
      <c r="H961" s="13">
        <f>'USDC_Final Reserve'!I960/'USDC_Final Reserve'!F960</f>
        <v>3.7997554089558437E-3</v>
      </c>
      <c r="I961">
        <v>60863234017.159248</v>
      </c>
      <c r="J961" s="26">
        <v>60631968614.496002</v>
      </c>
      <c r="K961" s="27"/>
    </row>
    <row r="962" spans="1:11" x14ac:dyDescent="0.3">
      <c r="A962" s="1">
        <v>45793</v>
      </c>
      <c r="B962" s="2">
        <v>4363140053</v>
      </c>
      <c r="C962" s="4">
        <f>C961-C961*$C$1*_xlfn.XLOOKUP('Circle Assets'!A962,'BBG Data'!A:A,'BBG Data'!V:V)</f>
        <v>24582164953.393635</v>
      </c>
      <c r="D962" s="4">
        <f>D961-D961*$D$1*_xlfn.XLOOKUP(A962,'BBG Data'!A:A,'BBG Data'!F:F)</f>
        <v>30824414053.008713</v>
      </c>
      <c r="E962" s="4">
        <f t="shared" si="42"/>
        <v>59769719059.402344</v>
      </c>
      <c r="F962">
        <f t="shared" si="43"/>
        <v>0.58871874687979442</v>
      </c>
      <c r="G962">
        <f t="shared" si="44"/>
        <v>0.41128125312020564</v>
      </c>
      <c r="H962" s="13">
        <f>'USDC_Final Reserve'!I961/'USDC_Final Reserve'!F961</f>
        <v>3.0380787585323186E-3</v>
      </c>
      <c r="I962">
        <v>60759788355.135559</v>
      </c>
      <c r="J962" s="26">
        <v>60575195332.760902</v>
      </c>
      <c r="K962" s="27"/>
    </row>
    <row r="963" spans="1:11" x14ac:dyDescent="0.3">
      <c r="A963" s="1">
        <v>45794</v>
      </c>
      <c r="B963" s="2">
        <v>4363140053</v>
      </c>
      <c r="C963" s="4">
        <f>C962-C962*$C$1*_xlfn.XLOOKUP('Circle Assets'!A963,'BBG Data'!A:A,'BBG Data'!V:V)</f>
        <v>24582164953.393635</v>
      </c>
      <c r="D963" s="4">
        <f>D962-D962*$D$1*_xlfn.XLOOKUP(A963,'BBG Data'!A:A,'BBG Data'!F:F)</f>
        <v>30824414053.008713</v>
      </c>
      <c r="E963" s="4">
        <f t="shared" si="42"/>
        <v>59769719059.402344</v>
      </c>
      <c r="F963">
        <f t="shared" si="43"/>
        <v>0.58871874687979442</v>
      </c>
      <c r="G963">
        <f t="shared" si="44"/>
        <v>0.41128125312020564</v>
      </c>
      <c r="H963" s="13">
        <f>'USDC_Final Reserve'!I962/'USDC_Final Reserve'!F962</f>
        <v>1.0815216742144566E-3</v>
      </c>
      <c r="I963">
        <v>60871204798.48761</v>
      </c>
      <c r="J963" s="26">
        <v>60805371271.162498</v>
      </c>
      <c r="K963" s="27"/>
    </row>
    <row r="964" spans="1:11" x14ac:dyDescent="0.3">
      <c r="A964" s="1">
        <v>45795</v>
      </c>
      <c r="B964" s="2">
        <v>4363140053</v>
      </c>
      <c r="C964" s="4">
        <f>C963-C963*$C$1*_xlfn.XLOOKUP('Circle Assets'!A964,'BBG Data'!A:A,'BBG Data'!V:V)</f>
        <v>24582164953.393635</v>
      </c>
      <c r="D964" s="4">
        <f>D963-D963*$D$1*_xlfn.XLOOKUP(A964,'BBG Data'!A:A,'BBG Data'!F:F)</f>
        <v>30824414053.008713</v>
      </c>
      <c r="E964" s="4">
        <f t="shared" ref="E964:E1027" si="45">D964+C964+B964</f>
        <v>59769719059.402344</v>
      </c>
      <c r="F964">
        <f t="shared" ref="F964:F1027" si="46">(B964+D964)/E964</f>
        <v>0.58871874687979442</v>
      </c>
      <c r="G964">
        <f t="shared" ref="G964:G1027" si="47">C964/E964</f>
        <v>0.41128125312020564</v>
      </c>
      <c r="H964" s="13">
        <f>'USDC_Final Reserve'!I963/'USDC_Final Reserve'!F963</f>
        <v>1.0815216742144393E-3</v>
      </c>
      <c r="I964">
        <v>60960100460.228325</v>
      </c>
      <c r="J964" s="26">
        <v>60894170790.318298</v>
      </c>
      <c r="K964" s="27"/>
    </row>
    <row r="965" spans="1:11" x14ac:dyDescent="0.3">
      <c r="A965" s="1">
        <v>45796</v>
      </c>
      <c r="B965" s="2">
        <v>4363140053</v>
      </c>
      <c r="C965" s="4">
        <f>C964-C964*$C$1*_xlfn.XLOOKUP('Circle Assets'!A965,'BBG Data'!A:A,'BBG Data'!V:V)</f>
        <v>24569873870.916939</v>
      </c>
      <c r="D965" s="4">
        <f>D964-D964*$D$1*_xlfn.XLOOKUP(A965,'BBG Data'!A:A,'BBG Data'!F:F)</f>
        <v>30825270286.732407</v>
      </c>
      <c r="E965" s="4">
        <f t="shared" si="45"/>
        <v>59758284210.649345</v>
      </c>
      <c r="F965">
        <f t="shared" si="46"/>
        <v>0.58884572749265085</v>
      </c>
      <c r="G965">
        <f t="shared" si="47"/>
        <v>0.41115427250734909</v>
      </c>
      <c r="H965" s="13">
        <f>'USDC_Final Reserve'!I964/'USDC_Final Reserve'!F964</f>
        <v>8.9037693391420532E-4</v>
      </c>
      <c r="I965">
        <v>60909462150.153214</v>
      </c>
      <c r="J965" s="26">
        <v>60855229769.997597</v>
      </c>
      <c r="K965" s="27"/>
    </row>
    <row r="966" spans="1:11" x14ac:dyDescent="0.3">
      <c r="A966" s="1">
        <v>45797</v>
      </c>
      <c r="B966" s="2">
        <v>4363140053</v>
      </c>
      <c r="C966" s="4">
        <f>C965-C965*$C$1*_xlfn.XLOOKUP('Circle Assets'!A966,'BBG Data'!A:A,'BBG Data'!V:V)</f>
        <v>24668153366.400608</v>
      </c>
      <c r="D966" s="4">
        <f>D965-D965*$D$1*_xlfn.XLOOKUP(A966,'BBG Data'!A:A,'BBG Data'!F:F)</f>
        <v>30826982801.748337</v>
      </c>
      <c r="E966" s="4">
        <f t="shared" si="45"/>
        <v>59858276221.148941</v>
      </c>
      <c r="F966">
        <f t="shared" si="46"/>
        <v>0.58789068239681563</v>
      </c>
      <c r="G966">
        <f t="shared" si="47"/>
        <v>0.41210931760318437</v>
      </c>
      <c r="H966" s="13">
        <f>'USDC_Final Reserve'!I965/'USDC_Final Reserve'!F965</f>
        <v>2.7501943002680145E-3</v>
      </c>
      <c r="I966">
        <v>60784669537.40715</v>
      </c>
      <c r="J966" s="26">
        <v>60617499885.701698</v>
      </c>
      <c r="K966" s="27"/>
    </row>
    <row r="967" spans="1:11" x14ac:dyDescent="0.3">
      <c r="A967" s="1">
        <v>45798</v>
      </c>
      <c r="B967" s="2">
        <v>4363140053</v>
      </c>
      <c r="C967" s="4">
        <f>C966-C966*$C$1*_xlfn.XLOOKUP('Circle Assets'!A967,'BBG Data'!A:A,'BBG Data'!V:V)</f>
        <v>24581814829.618206</v>
      </c>
      <c r="D967" s="4">
        <f>D966-D966*$D$1*_xlfn.XLOOKUP(A967,'BBG Data'!A:A,'BBG Data'!F:F)</f>
        <v>30827839106.826164</v>
      </c>
      <c r="E967" s="4">
        <f t="shared" si="45"/>
        <v>59772793989.444366</v>
      </c>
      <c r="F967">
        <f t="shared" si="46"/>
        <v>0.58874576226168629</v>
      </c>
      <c r="G967">
        <f t="shared" si="47"/>
        <v>0.41125423773831377</v>
      </c>
      <c r="H967" s="13">
        <f>'USDC_Final Reserve'!I966/'USDC_Final Reserve'!F966</f>
        <v>-3.4705101109965171E-4</v>
      </c>
      <c r="I967">
        <v>60638958098.659134</v>
      </c>
      <c r="J967" s="26">
        <v>60660002910.379303</v>
      </c>
      <c r="K967" s="27"/>
    </row>
    <row r="968" spans="1:11" x14ac:dyDescent="0.3">
      <c r="A968" s="1">
        <v>45799</v>
      </c>
      <c r="B968" s="2">
        <v>4363140053</v>
      </c>
      <c r="C968" s="4">
        <f>C967-C967*$C$1*_xlfn.XLOOKUP('Circle Assets'!A968,'BBG Data'!A:A,'BBG Data'!V:V)</f>
        <v>24575669375.910801</v>
      </c>
      <c r="D968" s="4">
        <f>D967-D967*$D$1*_xlfn.XLOOKUP(A968,'BBG Data'!A:A,'BBG Data'!F:F)</f>
        <v>30827839106.826164</v>
      </c>
      <c r="E968" s="4">
        <f t="shared" si="45"/>
        <v>59766648535.736969</v>
      </c>
      <c r="F968">
        <f t="shared" si="46"/>
        <v>0.58880629953315877</v>
      </c>
      <c r="G968">
        <f t="shared" si="47"/>
        <v>0.41119370046684123</v>
      </c>
      <c r="H968" s="13">
        <f>'USDC_Final Reserve'!I967/'USDC_Final Reserve'!F967</f>
        <v>9.7880874959157529E-4</v>
      </c>
      <c r="I968">
        <v>61237976344.092178</v>
      </c>
      <c r="J968" s="26">
        <v>61178036077.039299</v>
      </c>
      <c r="K968" s="27"/>
    </row>
    <row r="969" spans="1:11" x14ac:dyDescent="0.3">
      <c r="A969" s="1">
        <v>45800</v>
      </c>
      <c r="B969" s="2">
        <v>4363140053</v>
      </c>
      <c r="C969" s="4">
        <f>C968-C968*$C$1*_xlfn.XLOOKUP('Circle Assets'!A969,'BBG Data'!A:A,'BBG Data'!V:V)</f>
        <v>24606388962.630688</v>
      </c>
      <c r="D969" s="4">
        <f>D968-D968*$D$1*_xlfn.XLOOKUP(A969,'BBG Data'!A:A,'BBG Data'!F:F)</f>
        <v>30827839106.826164</v>
      </c>
      <c r="E969" s="4">
        <f t="shared" si="45"/>
        <v>59797368122.456848</v>
      </c>
      <c r="F969">
        <f t="shared" si="46"/>
        <v>0.58850381320729439</v>
      </c>
      <c r="G969">
        <f t="shared" si="47"/>
        <v>0.41149618679270566</v>
      </c>
      <c r="H969" s="13">
        <f>'USDC_Final Reserve'!I968/'USDC_Final Reserve'!F968</f>
        <v>1.5946941395674989E-3</v>
      </c>
      <c r="I969">
        <v>61309974329.215836</v>
      </c>
      <c r="J969" s="26">
        <v>61212203672.456001</v>
      </c>
      <c r="K969" s="27"/>
    </row>
    <row r="970" spans="1:11" x14ac:dyDescent="0.3">
      <c r="A970" s="1">
        <v>45801</v>
      </c>
      <c r="B970" s="2">
        <v>4363140053</v>
      </c>
      <c r="C970" s="4">
        <f>C969-C969*$C$1*_xlfn.XLOOKUP('Circle Assets'!A970,'BBG Data'!A:A,'BBG Data'!V:V)</f>
        <v>24606388962.630688</v>
      </c>
      <c r="D970" s="4">
        <f>D969-D969*$D$1*_xlfn.XLOOKUP(A970,'BBG Data'!A:A,'BBG Data'!F:F)</f>
        <v>30827839106.826164</v>
      </c>
      <c r="E970" s="4">
        <f t="shared" si="45"/>
        <v>59797368122.456848</v>
      </c>
      <c r="F970">
        <f t="shared" si="46"/>
        <v>0.58850381320729439</v>
      </c>
      <c r="G970">
        <f t="shared" si="47"/>
        <v>0.41149618679270566</v>
      </c>
      <c r="H970" s="13">
        <f>'USDC_Final Reserve'!I969/'USDC_Final Reserve'!F969</f>
        <v>1.0815216742144308E-3</v>
      </c>
      <c r="I970">
        <v>61790549690.020477</v>
      </c>
      <c r="J970" s="26">
        <v>61723721871.269096</v>
      </c>
      <c r="K970" s="27"/>
    </row>
    <row r="971" spans="1:11" x14ac:dyDescent="0.3">
      <c r="A971" s="1">
        <v>45802</v>
      </c>
      <c r="B971" s="2">
        <v>4363140053</v>
      </c>
      <c r="C971" s="4">
        <f>C970-C970*$C$1*_xlfn.XLOOKUP('Circle Assets'!A971,'BBG Data'!A:A,'BBG Data'!V:V)</f>
        <v>24606388962.630688</v>
      </c>
      <c r="D971" s="4">
        <f>D970-D970*$D$1*_xlfn.XLOOKUP(A971,'BBG Data'!A:A,'BBG Data'!F:F)</f>
        <v>30827839106.826164</v>
      </c>
      <c r="E971" s="4">
        <f t="shared" si="45"/>
        <v>59797368122.456848</v>
      </c>
      <c r="F971">
        <f t="shared" si="46"/>
        <v>0.58850381320729439</v>
      </c>
      <c r="G971">
        <f t="shared" si="47"/>
        <v>0.41149618679270566</v>
      </c>
      <c r="H971" s="13">
        <f>'USDC_Final Reserve'!I970/'USDC_Final Reserve'!F970</f>
        <v>1.0815216742144486E-3</v>
      </c>
      <c r="I971">
        <v>61787968736.106186</v>
      </c>
      <c r="J971" s="26">
        <v>61721143708.712402</v>
      </c>
      <c r="K971" s="27"/>
    </row>
    <row r="972" spans="1:11" x14ac:dyDescent="0.3">
      <c r="A972" s="1">
        <v>45803</v>
      </c>
      <c r="B972" s="2">
        <v>4363140053</v>
      </c>
      <c r="C972" s="4">
        <f>C971-C971*$C$1*_xlfn.XLOOKUP('Circle Assets'!A972,'BBG Data'!A:A,'BBG Data'!V:V)</f>
        <v>24587934170.908718</v>
      </c>
      <c r="D972" s="4">
        <f>D971-D971*$D$1*_xlfn.XLOOKUP(A972,'BBG Data'!A:A,'BBG Data'!F:F)</f>
        <v>30827839106.826164</v>
      </c>
      <c r="E972" s="4">
        <f t="shared" si="45"/>
        <v>59778913330.734879</v>
      </c>
      <c r="F972">
        <f t="shared" si="46"/>
        <v>0.58868549458447561</v>
      </c>
      <c r="G972">
        <f t="shared" si="47"/>
        <v>0.41131450541552445</v>
      </c>
      <c r="H972" s="13">
        <f>'USDC_Final Reserve'!I971/'USDC_Final Reserve'!F971</f>
        <v>7.7313814166782833E-4</v>
      </c>
      <c r="I972">
        <v>61749233400.333549</v>
      </c>
      <c r="J972" s="26">
        <v>61701492712.773003</v>
      </c>
      <c r="K972" s="27"/>
    </row>
    <row r="973" spans="1:11" x14ac:dyDescent="0.3">
      <c r="A973" s="1">
        <v>45804</v>
      </c>
      <c r="B973" s="2">
        <v>4363140053</v>
      </c>
      <c r="C973" s="4">
        <f>C972-C972*$C$1*_xlfn.XLOOKUP('Circle Assets'!A973,'BBG Data'!A:A,'BBG Data'!V:V)</f>
        <v>24778490660.733257</v>
      </c>
      <c r="D973" s="4">
        <f>D972-D972*$D$1*_xlfn.XLOOKUP(A973,'BBG Data'!A:A,'BBG Data'!F:F)</f>
        <v>30823557462.505772</v>
      </c>
      <c r="E973" s="4">
        <f t="shared" si="45"/>
        <v>59965188176.239029</v>
      </c>
      <c r="F973">
        <f t="shared" si="46"/>
        <v>0.58678540976293236</v>
      </c>
      <c r="G973">
        <f t="shared" si="47"/>
        <v>0.41321459023706753</v>
      </c>
      <c r="H973" s="13">
        <f>'USDC_Final Reserve'!I972/'USDC_Final Reserve'!F972</f>
        <v>4.1845451263297535E-3</v>
      </c>
      <c r="I973">
        <v>61802365239.167511</v>
      </c>
      <c r="J973" s="26">
        <v>61543750452.910301</v>
      </c>
      <c r="K973" s="27"/>
    </row>
    <row r="974" spans="1:11" x14ac:dyDescent="0.3">
      <c r="A974" s="1">
        <v>45805</v>
      </c>
      <c r="B974" s="2">
        <v>4363140053</v>
      </c>
      <c r="C974" s="4">
        <f>C973-C973*$C$1*_xlfn.XLOOKUP('Circle Assets'!A974,'BBG Data'!A:A,'BBG Data'!V:V)</f>
        <v>24636014339.434044</v>
      </c>
      <c r="D974" s="4">
        <f>D973-D973*$D$1*_xlfn.XLOOKUP(A974,'BBG Data'!A:A,'BBG Data'!F:F)</f>
        <v>30821845042.646744</v>
      </c>
      <c r="E974" s="4">
        <f t="shared" si="45"/>
        <v>59820999435.080788</v>
      </c>
      <c r="F974">
        <f t="shared" si="46"/>
        <v>0.58817113434940771</v>
      </c>
      <c r="G974">
        <f t="shared" si="47"/>
        <v>0.41182886565059229</v>
      </c>
      <c r="H974" s="13">
        <f>'USDC_Final Reserve'!I973/'USDC_Final Reserve'!F973</f>
        <v>-1.3262080405959749E-3</v>
      </c>
      <c r="I974">
        <v>61311365296.39341</v>
      </c>
      <c r="J974" s="26">
        <v>61392676922.029404</v>
      </c>
      <c r="K974" s="27"/>
    </row>
    <row r="975" spans="1:11" x14ac:dyDescent="0.3">
      <c r="A975" s="1">
        <v>45806</v>
      </c>
      <c r="B975" s="2">
        <v>4363140053</v>
      </c>
      <c r="C975" s="4">
        <f>C974-C974*$C$1*_xlfn.XLOOKUP('Circle Assets'!A975,'BBG Data'!A:A,'BBG Data'!V:V)</f>
        <v>24574424303.585453</v>
      </c>
      <c r="D975" s="4">
        <f>D974-D974*$D$1*_xlfn.XLOOKUP(A975,'BBG Data'!A:A,'BBG Data'!F:F)</f>
        <v>30821845042.646744</v>
      </c>
      <c r="E975" s="4">
        <f t="shared" si="45"/>
        <v>59759409399.232193</v>
      </c>
      <c r="F975">
        <f t="shared" si="46"/>
        <v>0.58877732309213238</v>
      </c>
      <c r="G975">
        <f t="shared" si="47"/>
        <v>0.41122267690786773</v>
      </c>
      <c r="H975" s="13">
        <f>'USDC_Final Reserve'!I974/'USDC_Final Reserve'!F974</f>
        <v>5.2003050981534271E-5</v>
      </c>
      <c r="I975">
        <v>61258197028.982933</v>
      </c>
      <c r="J975" s="26">
        <v>61255011415.839798</v>
      </c>
      <c r="K975" s="27"/>
    </row>
    <row r="976" spans="1:11" x14ac:dyDescent="0.3">
      <c r="A976" s="1">
        <v>45807</v>
      </c>
      <c r="B976" s="2">
        <v>4363140053</v>
      </c>
      <c r="C976" s="4">
        <f>C975-C975*$C$1*_xlfn.XLOOKUP('Circle Assets'!A976,'BBG Data'!A:A,'BBG Data'!V:V)</f>
        <v>24586711515.737251</v>
      </c>
      <c r="D976" s="4">
        <f>D975-D975*$D$1*_xlfn.XLOOKUP(A976,'BBG Data'!A:A,'BBG Data'!F:F)</f>
        <v>30820132717.922153</v>
      </c>
      <c r="E976" s="4">
        <f t="shared" si="45"/>
        <v>59769984286.659409</v>
      </c>
      <c r="F976">
        <f t="shared" si="46"/>
        <v>0.5886445042746149</v>
      </c>
      <c r="G976">
        <f t="shared" si="47"/>
        <v>0.41135549572538499</v>
      </c>
      <c r="H976" s="13">
        <f>'USDC_Final Reserve'!I975/'USDC_Final Reserve'!F975</f>
        <v>1.2582567124336621E-3</v>
      </c>
      <c r="I976">
        <v>61193762359.353127</v>
      </c>
      <c r="J976" s="26">
        <v>61116764897.1054</v>
      </c>
      <c r="K976" s="27"/>
    </row>
    <row r="977" spans="1:11" x14ac:dyDescent="0.3">
      <c r="A977" s="1">
        <v>45808</v>
      </c>
      <c r="B977" s="2">
        <v>4363140053</v>
      </c>
      <c r="C977" s="4">
        <f>C976-C976*$C$1*_xlfn.XLOOKUP('Circle Assets'!A977,'BBG Data'!A:A,'BBG Data'!V:V)</f>
        <v>24586711515.737251</v>
      </c>
      <c r="D977" s="4">
        <f>D976-D976*$D$1*_xlfn.XLOOKUP(A977,'BBG Data'!A:A,'BBG Data'!F:F)</f>
        <v>30820132717.922153</v>
      </c>
      <c r="E977" s="4">
        <f t="shared" si="45"/>
        <v>59769984286.659409</v>
      </c>
      <c r="F977">
        <f t="shared" si="46"/>
        <v>0.5886445042746149</v>
      </c>
      <c r="G977">
        <f t="shared" si="47"/>
        <v>0.41135549572538499</v>
      </c>
      <c r="H977" s="13">
        <f>'USDC_Final Reserve'!I976/'USDC_Final Reserve'!F976</f>
        <v>1.0815216742143979E-3</v>
      </c>
      <c r="I977">
        <v>61106520524.851051</v>
      </c>
      <c r="J977" s="26">
        <v>61040432498.467598</v>
      </c>
      <c r="K977" s="27"/>
    </row>
    <row r="978" spans="1:11" x14ac:dyDescent="0.3">
      <c r="A978" s="1">
        <v>45809</v>
      </c>
      <c r="B978" s="2">
        <v>4363140053</v>
      </c>
      <c r="C978" s="4">
        <f>C977-C977*$C$1*_xlfn.XLOOKUP('Circle Assets'!A978,'BBG Data'!A:A,'BBG Data'!V:V)</f>
        <v>24586711515.737251</v>
      </c>
      <c r="D978" s="4">
        <f>D977-D977*$D$1*_xlfn.XLOOKUP(A978,'BBG Data'!A:A,'BBG Data'!F:F)</f>
        <v>30820132717.922153</v>
      </c>
      <c r="E978" s="4">
        <f t="shared" si="45"/>
        <v>59769984286.659409</v>
      </c>
      <c r="F978">
        <f t="shared" si="46"/>
        <v>0.5886445042746149</v>
      </c>
      <c r="G978">
        <f t="shared" si="47"/>
        <v>0.41135549572538499</v>
      </c>
      <c r="H978" s="13">
        <f>'USDC_Final Reserve'!I977/'USDC_Final Reserve'!F977</f>
        <v>1.0815216742143638E-3</v>
      </c>
      <c r="I978">
        <v>61031790763.562508</v>
      </c>
      <c r="J978" s="26">
        <v>60965783559.035599</v>
      </c>
      <c r="K978" s="27"/>
    </row>
    <row r="979" spans="1:11" x14ac:dyDescent="0.3">
      <c r="A979" s="1">
        <v>45810</v>
      </c>
      <c r="B979" s="2">
        <v>4363140053</v>
      </c>
      <c r="C979" s="4">
        <f>C978-C978*$C$1*_xlfn.XLOOKUP('Circle Assets'!A979,'BBG Data'!A:A,'BBG Data'!V:V)</f>
        <v>24623591583.010853</v>
      </c>
      <c r="D979" s="4">
        <f>D978-D978*$D$1*_xlfn.XLOOKUP(A979,'BBG Data'!A:A,'BBG Data'!F:F)</f>
        <v>30820132717.922153</v>
      </c>
      <c r="E979" s="4">
        <f t="shared" si="45"/>
        <v>59806864353.933006</v>
      </c>
      <c r="F979">
        <f t="shared" si="46"/>
        <v>0.58828151502325732</v>
      </c>
      <c r="G979">
        <f t="shared" si="47"/>
        <v>0.41171848497674268</v>
      </c>
      <c r="H979" s="13">
        <f>'USDC_Final Reserve'!I978/'USDC_Final Reserve'!F978</f>
        <v>1.6975074992441016E-3</v>
      </c>
      <c r="I979">
        <v>61014444782.129379</v>
      </c>
      <c r="J979" s="26">
        <v>60910872304.5495</v>
      </c>
      <c r="K979" s="27"/>
    </row>
    <row r="980" spans="1:11" x14ac:dyDescent="0.3">
      <c r="A980" s="1">
        <v>45811</v>
      </c>
      <c r="B980" s="2">
        <v>4363140053</v>
      </c>
      <c r="C980" s="4">
        <f>C979-C979*$C$1*_xlfn.XLOOKUP('Circle Assets'!A980,'BBG Data'!A:A,'BBG Data'!V:V)</f>
        <v>24648215174.593868</v>
      </c>
      <c r="D980" s="4">
        <f>D979-D979*$D$1*_xlfn.XLOOKUP(A980,'BBG Data'!A:A,'BBG Data'!F:F)</f>
        <v>30822701062.315315</v>
      </c>
      <c r="E980" s="4">
        <f t="shared" si="45"/>
        <v>59834056289.90918</v>
      </c>
      <c r="F980">
        <f t="shared" si="46"/>
        <v>0.58805709151377217</v>
      </c>
      <c r="G980">
        <f t="shared" si="47"/>
        <v>0.41194290848622794</v>
      </c>
      <c r="H980" s="13">
        <f>'USDC_Final Reserve'!I979/'USDC_Final Reserve'!F979</f>
        <v>1.5354860047696018E-3</v>
      </c>
      <c r="I980">
        <v>61025264534.177895</v>
      </c>
      <c r="J980" s="26">
        <v>60931561094.548302</v>
      </c>
      <c r="K980" s="27"/>
    </row>
    <row r="981" spans="1:11" x14ac:dyDescent="0.3">
      <c r="A981" s="1">
        <v>45812</v>
      </c>
      <c r="B981" s="2">
        <v>4363140053</v>
      </c>
      <c r="C981" s="4">
        <f>C980-C980*$C$1*_xlfn.XLOOKUP('Circle Assets'!A981,'BBG Data'!A:A,'BBG Data'!V:V)</f>
        <v>24568108475.27644</v>
      </c>
      <c r="D981" s="4">
        <f>D980-D980*$D$1*_xlfn.XLOOKUP(A981,'BBG Data'!A:A,'BBG Data'!F:F)</f>
        <v>30826125806.877796</v>
      </c>
      <c r="E981" s="4">
        <f t="shared" si="45"/>
        <v>59757374335.154236</v>
      </c>
      <c r="F981">
        <f t="shared" si="46"/>
        <v>0.58886900991525915</v>
      </c>
      <c r="G981">
        <f t="shared" si="47"/>
        <v>0.4111309900847408</v>
      </c>
      <c r="H981" s="13">
        <f>'USDC_Final Reserve'!I980/'USDC_Final Reserve'!F980</f>
        <v>-2.0031211468735156E-4</v>
      </c>
      <c r="I981">
        <v>61443803687.033615</v>
      </c>
      <c r="J981" s="26">
        <v>61456111625.284599</v>
      </c>
      <c r="K981" s="27"/>
    </row>
    <row r="982" spans="1:11" x14ac:dyDescent="0.3">
      <c r="A982" s="1">
        <v>45813</v>
      </c>
      <c r="B982" s="2">
        <v>4363140053</v>
      </c>
      <c r="C982" s="4">
        <f>C981-C981*$C$1*_xlfn.XLOOKUP('Circle Assets'!A982,'BBG Data'!A:A,'BBG Data'!V:V)</f>
        <v>24611102665.10817</v>
      </c>
      <c r="D982" s="4">
        <f>D981-D981*$D$1*_xlfn.XLOOKUP(A982,'BBG Data'!A:A,'BBG Data'!F:F)</f>
        <v>30825269525.605385</v>
      </c>
      <c r="E982" s="4">
        <f t="shared" si="45"/>
        <v>59799512243.713554</v>
      </c>
      <c r="F982">
        <f t="shared" si="46"/>
        <v>0.58843974237105223</v>
      </c>
      <c r="G982">
        <f t="shared" si="47"/>
        <v>0.41156025762894782</v>
      </c>
      <c r="H982" s="13">
        <f>'USDC_Final Reserve'!I981/'USDC_Final Reserve'!F981</f>
        <v>1.785412624467622E-3</v>
      </c>
      <c r="I982">
        <v>61613898773.447784</v>
      </c>
      <c r="J982" s="26">
        <v>61503892540.735001</v>
      </c>
      <c r="K982" s="27"/>
    </row>
    <row r="983" spans="1:11" x14ac:dyDescent="0.3">
      <c r="A983" s="1">
        <v>45814</v>
      </c>
      <c r="B983" s="2">
        <v>4363140053</v>
      </c>
      <c r="C983" s="4">
        <f>C982-C982*$C$1*_xlfn.XLOOKUP('Circle Assets'!A983,'BBG Data'!A:A,'BBG Data'!V:V)</f>
        <v>24586491562.443066</v>
      </c>
      <c r="D983" s="4">
        <f>D982-D982*$D$1*_xlfn.XLOOKUP(A983,'BBG Data'!A:A,'BBG Data'!F:F)</f>
        <v>30825269525.605385</v>
      </c>
      <c r="E983" s="4">
        <f t="shared" si="45"/>
        <v>59774901141.048447</v>
      </c>
      <c r="F983">
        <f t="shared" si="46"/>
        <v>0.58868202049506868</v>
      </c>
      <c r="G983">
        <f t="shared" si="47"/>
        <v>0.41131797950493137</v>
      </c>
      <c r="H983" s="13">
        <f>'USDC_Final Reserve'!I982/'USDC_Final Reserve'!F982</f>
        <v>6.7023725960475269E-4</v>
      </c>
      <c r="I983">
        <v>61233872024.180473</v>
      </c>
      <c r="J983" s="26">
        <v>61192830801.599998</v>
      </c>
      <c r="K983" s="27"/>
    </row>
    <row r="984" spans="1:11" x14ac:dyDescent="0.3">
      <c r="A984" s="1">
        <v>45815</v>
      </c>
      <c r="B984" s="2">
        <v>4363140053</v>
      </c>
      <c r="C984" s="4">
        <f>C983-C983*$C$1*_xlfn.XLOOKUP('Circle Assets'!A984,'BBG Data'!A:A,'BBG Data'!V:V)</f>
        <v>24586491562.443066</v>
      </c>
      <c r="D984" s="4">
        <f>D983-D983*$D$1*_xlfn.XLOOKUP(A984,'BBG Data'!A:A,'BBG Data'!F:F)</f>
        <v>30825269525.605385</v>
      </c>
      <c r="E984" s="4">
        <f t="shared" si="45"/>
        <v>59774901141.048447</v>
      </c>
      <c r="F984">
        <f t="shared" si="46"/>
        <v>0.58868202049506868</v>
      </c>
      <c r="G984">
        <f t="shared" si="47"/>
        <v>0.41131797950493137</v>
      </c>
      <c r="H984" s="13">
        <f>'USDC_Final Reserve'!I983/'USDC_Final Reserve'!F983</f>
        <v>1.0815216742144753E-3</v>
      </c>
      <c r="I984">
        <v>61174533389.285767</v>
      </c>
      <c r="J984" s="26">
        <v>61108371805.515297</v>
      </c>
      <c r="K984" s="27"/>
    </row>
    <row r="985" spans="1:11" x14ac:dyDescent="0.3">
      <c r="A985" s="1">
        <v>45816</v>
      </c>
      <c r="B985" s="2">
        <v>4363140053</v>
      </c>
      <c r="C985" s="4">
        <f>C984-C984*$C$1*_xlfn.XLOOKUP('Circle Assets'!A985,'BBG Data'!A:A,'BBG Data'!V:V)</f>
        <v>24586491562.443066</v>
      </c>
      <c r="D985" s="4">
        <f>D984-D984*$D$1*_xlfn.XLOOKUP(A985,'BBG Data'!A:A,'BBG Data'!F:F)</f>
        <v>30825269525.605385</v>
      </c>
      <c r="E985" s="4">
        <f t="shared" si="45"/>
        <v>59774901141.048447</v>
      </c>
      <c r="F985">
        <f t="shared" si="46"/>
        <v>0.58868202049506868</v>
      </c>
      <c r="G985">
        <f t="shared" si="47"/>
        <v>0.41131797950493137</v>
      </c>
      <c r="H985" s="13">
        <f>'USDC_Final Reserve'!I984/'USDC_Final Reserve'!F984</f>
        <v>1.0815216742144024E-3</v>
      </c>
      <c r="I985">
        <v>61145990462.916748</v>
      </c>
      <c r="J985" s="26">
        <v>61079859748.939796</v>
      </c>
      <c r="K985" s="27"/>
    </row>
    <row r="986" spans="1:11" x14ac:dyDescent="0.3">
      <c r="A986" s="1">
        <v>45817</v>
      </c>
      <c r="B986" s="2">
        <v>4363140053</v>
      </c>
      <c r="C986" s="4">
        <f>C985-C985*$C$1*_xlfn.XLOOKUP('Circle Assets'!A986,'BBG Data'!A:A,'BBG Data'!V:V)</f>
        <v>24531171956.427567</v>
      </c>
      <c r="D986" s="4">
        <f>D985-D985*$D$1*_xlfn.XLOOKUP(A986,'BBG Data'!A:A,'BBG Data'!F:F)</f>
        <v>30825269525.605385</v>
      </c>
      <c r="E986" s="4">
        <f t="shared" si="45"/>
        <v>59719581535.032951</v>
      </c>
      <c r="F986">
        <f t="shared" si="46"/>
        <v>0.58922733003350014</v>
      </c>
      <c r="G986">
        <f t="shared" si="47"/>
        <v>0.4107726699664998</v>
      </c>
      <c r="H986" s="13">
        <f>'USDC_Final Reserve'!I985/'USDC_Final Reserve'!F985</f>
        <v>1.5620077875289404E-4</v>
      </c>
      <c r="I986">
        <v>61078793502.088417</v>
      </c>
      <c r="J986" s="26">
        <v>61069252946.978104</v>
      </c>
      <c r="K986" s="27"/>
    </row>
    <row r="987" spans="1:11" x14ac:dyDescent="0.3">
      <c r="A987" s="1">
        <v>45818</v>
      </c>
      <c r="B987" s="2">
        <v>4363140053</v>
      </c>
      <c r="C987" s="4">
        <f>C986-C986*$C$1*_xlfn.XLOOKUP('Circle Assets'!A987,'BBG Data'!A:A,'BBG Data'!V:V)</f>
        <v>24598632679.307743</v>
      </c>
      <c r="D987" s="4">
        <f>D986-D986*$D$1*_xlfn.XLOOKUP(A987,'BBG Data'!A:A,'BBG Data'!F:F)</f>
        <v>30826125783.092209</v>
      </c>
      <c r="E987" s="4">
        <f t="shared" si="45"/>
        <v>59787898515.399948</v>
      </c>
      <c r="F987">
        <f t="shared" si="46"/>
        <v>0.58856836767775478</v>
      </c>
      <c r="G987">
        <f t="shared" si="47"/>
        <v>0.41143163232224522</v>
      </c>
      <c r="H987" s="13">
        <f>'USDC_Final Reserve'!I986/'USDC_Final Reserve'!F986</f>
        <v>2.2229415228220248E-3</v>
      </c>
      <c r="I987">
        <v>61161915362.074478</v>
      </c>
      <c r="J987" s="26">
        <v>61025956000.800797</v>
      </c>
      <c r="K987" s="27"/>
    </row>
    <row r="988" spans="1:11" x14ac:dyDescent="0.3">
      <c r="A988" s="1">
        <v>45819</v>
      </c>
      <c r="B988" s="2">
        <v>4363140053</v>
      </c>
      <c r="C988" s="4">
        <f>C987-C987*$C$1*_xlfn.XLOOKUP('Circle Assets'!A988,'BBG Data'!A:A,'BBG Data'!V:V)</f>
        <v>24487938832.250858</v>
      </c>
      <c r="D988" s="4">
        <f>D987-D987*$D$1*_xlfn.XLOOKUP(A988,'BBG Data'!A:A,'BBG Data'!F:F)</f>
        <v>30826125783.092209</v>
      </c>
      <c r="E988" s="4">
        <f t="shared" si="45"/>
        <v>59677204668.343063</v>
      </c>
      <c r="F988">
        <f t="shared" si="46"/>
        <v>0.58966008933657443</v>
      </c>
      <c r="G988">
        <f t="shared" si="47"/>
        <v>0.41033991066342562</v>
      </c>
      <c r="H988" s="13">
        <f>'USDC_Final Reserve'!I987/'USDC_Final Reserve'!F987</f>
        <v>-7.7134877902827661E-4</v>
      </c>
      <c r="I988">
        <v>60934757198.318695</v>
      </c>
      <c r="J988" s="26">
        <v>60981759148.884003</v>
      </c>
      <c r="K988" s="27"/>
    </row>
    <row r="989" spans="1:11" x14ac:dyDescent="0.3">
      <c r="A989" s="1">
        <v>45820</v>
      </c>
      <c r="B989" s="2">
        <v>4363140053</v>
      </c>
      <c r="C989" s="4">
        <f>C988-C988*$C$1*_xlfn.XLOOKUP('Circle Assets'!A989,'BBG Data'!A:A,'BBG Data'!V:V)</f>
        <v>24408353031.04604</v>
      </c>
      <c r="D989" s="4">
        <f>D988-D988*$D$1*_xlfn.XLOOKUP(A989,'BBG Data'!A:A,'BBG Data'!F:F)</f>
        <v>30826125783.092209</v>
      </c>
      <c r="E989" s="4">
        <f t="shared" si="45"/>
        <v>59597618867.138245</v>
      </c>
      <c r="F989">
        <f t="shared" si="46"/>
        <v>0.59044751292061015</v>
      </c>
      <c r="G989">
        <f t="shared" si="47"/>
        <v>0.4095524870793899</v>
      </c>
      <c r="H989" s="13">
        <f>'USDC_Final Reserve'!I988/'USDC_Final Reserve'!F988</f>
        <v>-2.5241966349374127E-4</v>
      </c>
      <c r="I989">
        <v>61218870419.999313</v>
      </c>
      <c r="J989" s="26">
        <v>61234323266.670197</v>
      </c>
      <c r="K989" s="27"/>
    </row>
    <row r="990" spans="1:11" x14ac:dyDescent="0.3">
      <c r="A990" s="1">
        <v>45821</v>
      </c>
      <c r="B990" s="2">
        <v>4363140053</v>
      </c>
      <c r="C990" s="4">
        <f>C989-C989*$C$1*_xlfn.XLOOKUP('Circle Assets'!A990,'BBG Data'!A:A,'BBG Data'!V:V)</f>
        <v>24487680178.396942</v>
      </c>
      <c r="D990" s="4">
        <f>D989-D989*$D$1*_xlfn.XLOOKUP(A990,'BBG Data'!A:A,'BBG Data'!F:F)</f>
        <v>30826125783.092209</v>
      </c>
      <c r="E990" s="4">
        <f t="shared" si="45"/>
        <v>59676946014.489151</v>
      </c>
      <c r="F990">
        <f t="shared" si="46"/>
        <v>0.58966264506143629</v>
      </c>
      <c r="G990">
        <f t="shared" si="47"/>
        <v>0.41033735493856377</v>
      </c>
      <c r="H990" s="13">
        <f>'USDC_Final Reserve'!I989/'USDC_Final Reserve'!F989</f>
        <v>2.4093602888523051E-3</v>
      </c>
      <c r="I990">
        <v>61230570593.034729</v>
      </c>
      <c r="J990" s="26">
        <v>61083044087.784103</v>
      </c>
      <c r="K990" s="27"/>
    </row>
    <row r="991" spans="1:11" x14ac:dyDescent="0.3">
      <c r="A991" s="1">
        <v>45822</v>
      </c>
      <c r="B991" s="2">
        <v>4363140053</v>
      </c>
      <c r="C991" s="4">
        <f>C990-C990*$C$1*_xlfn.XLOOKUP('Circle Assets'!A991,'BBG Data'!A:A,'BBG Data'!V:V)</f>
        <v>24487680178.396942</v>
      </c>
      <c r="D991" s="4">
        <f>D990-D990*$D$1*_xlfn.XLOOKUP(A991,'BBG Data'!A:A,'BBG Data'!F:F)</f>
        <v>30826125783.092209</v>
      </c>
      <c r="E991" s="4">
        <f t="shared" si="45"/>
        <v>59676946014.489151</v>
      </c>
      <c r="F991">
        <f t="shared" si="46"/>
        <v>0.58966264506143629</v>
      </c>
      <c r="G991">
        <f t="shared" si="47"/>
        <v>0.41033735493856377</v>
      </c>
      <c r="H991" s="13">
        <f>'USDC_Final Reserve'!I990/'USDC_Final Reserve'!F990</f>
        <v>1.0815216742143851E-3</v>
      </c>
      <c r="I991">
        <v>61735300178.800804</v>
      </c>
      <c r="J991" s="26">
        <v>61668532113.5933</v>
      </c>
      <c r="K991" s="27"/>
    </row>
    <row r="992" spans="1:11" x14ac:dyDescent="0.3">
      <c r="A992" s="1">
        <v>45823</v>
      </c>
      <c r="B992" s="2">
        <v>4363140053</v>
      </c>
      <c r="C992" s="4">
        <f>C991-C991*$C$1*_xlfn.XLOOKUP('Circle Assets'!A992,'BBG Data'!A:A,'BBG Data'!V:V)</f>
        <v>24487680178.396942</v>
      </c>
      <c r="D992" s="4">
        <f>D991-D991*$D$1*_xlfn.XLOOKUP(A992,'BBG Data'!A:A,'BBG Data'!F:F)</f>
        <v>30826125783.092209</v>
      </c>
      <c r="E992" s="4">
        <f t="shared" si="45"/>
        <v>59676946014.489151</v>
      </c>
      <c r="F992">
        <f t="shared" si="46"/>
        <v>0.58966264506143629</v>
      </c>
      <c r="G992">
        <f t="shared" si="47"/>
        <v>0.41033735493856377</v>
      </c>
      <c r="H992" s="13">
        <f>'USDC_Final Reserve'!I991/'USDC_Final Reserve'!F991</f>
        <v>1.0815216742144696E-3</v>
      </c>
      <c r="I992">
        <v>61722640737.112938</v>
      </c>
      <c r="J992" s="26">
        <v>61655886363.365997</v>
      </c>
      <c r="K992" s="27"/>
    </row>
    <row r="993" spans="1:11" x14ac:dyDescent="0.3">
      <c r="A993" s="1">
        <v>45824</v>
      </c>
      <c r="B993" s="2">
        <v>4363140053</v>
      </c>
      <c r="C993" s="4">
        <f>C992-C992*$C$1*_xlfn.XLOOKUP('Circle Assets'!A993,'BBG Data'!A:A,'BBG Data'!V:V)</f>
        <v>24493802098.44154</v>
      </c>
      <c r="D993" s="4">
        <f>D992-D992*$D$1*_xlfn.XLOOKUP(A993,'BBG Data'!A:A,'BBG Data'!F:F)</f>
        <v>30822700658.005199</v>
      </c>
      <c r="E993" s="4">
        <f t="shared" si="45"/>
        <v>59679642809.446739</v>
      </c>
      <c r="F993">
        <f t="shared" si="46"/>
        <v>0.58957860762255787</v>
      </c>
      <c r="G993">
        <f t="shared" si="47"/>
        <v>0.41042139237744224</v>
      </c>
      <c r="H993" s="13">
        <f>'USDC_Final Reserve'!I992/'USDC_Final Reserve'!F992</f>
        <v>1.1266606560946255E-3</v>
      </c>
      <c r="I993">
        <v>61696815460.109138</v>
      </c>
      <c r="J993" s="26">
        <v>61627304085.523903</v>
      </c>
      <c r="K993" s="27"/>
    </row>
    <row r="994" spans="1:11" x14ac:dyDescent="0.3">
      <c r="A994" s="1">
        <v>45825</v>
      </c>
      <c r="B994" s="2">
        <v>4363140053</v>
      </c>
      <c r="C994" s="4">
        <f>C993-C993*$C$1*_xlfn.XLOOKUP('Circle Assets'!A994,'BBG Data'!A:A,'BBG Data'!V:V)</f>
        <v>24757110470.999786</v>
      </c>
      <c r="D994" s="4">
        <f>D993-D993*$D$1*_xlfn.XLOOKUP(A994,'BBG Data'!A:A,'BBG Data'!F:F)</f>
        <v>30823556844.13459</v>
      </c>
      <c r="E994" s="4">
        <f t="shared" si="45"/>
        <v>59943807368.134377</v>
      </c>
      <c r="F994">
        <f t="shared" si="46"/>
        <v>0.5869946945652228</v>
      </c>
      <c r="G994">
        <f t="shared" si="47"/>
        <v>0.4130053054347772</v>
      </c>
      <c r="H994" s="13">
        <f>'USDC_Final Reserve'!I993/'USDC_Final Reserve'!F993</f>
        <v>5.4836254206663531E-3</v>
      </c>
      <c r="I994">
        <v>61966935874.944847</v>
      </c>
      <c r="J994" s="26">
        <v>61627132410.140198</v>
      </c>
      <c r="K994" s="27"/>
    </row>
    <row r="995" spans="1:11" x14ac:dyDescent="0.3">
      <c r="A995" s="1">
        <v>45826</v>
      </c>
      <c r="B995" s="2">
        <v>4363140053</v>
      </c>
      <c r="C995" s="4">
        <f>C994-C994*$C$1*_xlfn.XLOOKUP('Circle Assets'!A995,'BBG Data'!A:A,'BBG Data'!V:V)</f>
        <v>24664271306.73354</v>
      </c>
      <c r="D995" s="4">
        <f>D994-D994*$D$1*_xlfn.XLOOKUP(A995,'BBG Data'!A:A,'BBG Data'!F:F)</f>
        <v>30826125473.871601</v>
      </c>
      <c r="E995" s="4">
        <f t="shared" si="45"/>
        <v>59853536833.605141</v>
      </c>
      <c r="F995">
        <f t="shared" si="46"/>
        <v>0.58792290963020188</v>
      </c>
      <c r="G995">
        <f t="shared" si="47"/>
        <v>0.412077090369798</v>
      </c>
      <c r="H995" s="13">
        <f>'USDC_Final Reserve'!I994/'USDC_Final Reserve'!F994</f>
        <v>-4.2503766646875932E-4</v>
      </c>
      <c r="I995">
        <v>61520003966.196358</v>
      </c>
      <c r="J995" s="26">
        <v>61546152285.123299</v>
      </c>
      <c r="K995" s="27"/>
    </row>
    <row r="996" spans="1:11" x14ac:dyDescent="0.3">
      <c r="A996" s="1">
        <v>45827</v>
      </c>
      <c r="B996" s="2">
        <v>4363140053</v>
      </c>
      <c r="C996" s="4">
        <f>C995-C995*$C$1*_xlfn.XLOOKUP('Circle Assets'!A996,'BBG Data'!A:A,'BBG Data'!V:V)</f>
        <v>24664271306.73354</v>
      </c>
      <c r="D996" s="4">
        <f>D995-D995*$D$1*_xlfn.XLOOKUP(A996,'BBG Data'!A:A,'BBG Data'!F:F)</f>
        <v>30826125473.871601</v>
      </c>
      <c r="E996" s="4">
        <f t="shared" si="45"/>
        <v>59853536833.605141</v>
      </c>
      <c r="F996">
        <f t="shared" si="46"/>
        <v>0.58792290963020188</v>
      </c>
      <c r="G996">
        <f t="shared" si="47"/>
        <v>0.412077090369798</v>
      </c>
      <c r="H996" s="13">
        <f>'USDC_Final Reserve'!I995/'USDC_Final Reserve'!F995</f>
        <v>1.0815216742144514E-3</v>
      </c>
      <c r="I996">
        <v>61575836301.416962</v>
      </c>
      <c r="J996" s="26">
        <v>61509240699.849098</v>
      </c>
      <c r="K996" s="27"/>
    </row>
    <row r="997" spans="1:11" x14ac:dyDescent="0.3">
      <c r="A997" s="1">
        <v>45828</v>
      </c>
      <c r="B997" s="2">
        <v>4363140053</v>
      </c>
      <c r="C997" s="4">
        <f>C996-C996*$C$1*_xlfn.XLOOKUP('Circle Assets'!A997,'BBG Data'!A:A,'BBG Data'!V:V)</f>
        <v>24799924798.92057</v>
      </c>
      <c r="D997" s="4">
        <f>D996-D996*$D$1*_xlfn.XLOOKUP(A997,'BBG Data'!A:A,'BBG Data'!F:F)</f>
        <v>30825269192.608437</v>
      </c>
      <c r="E997" s="4">
        <f t="shared" si="45"/>
        <v>59988334044.529007</v>
      </c>
      <c r="F997">
        <f t="shared" si="46"/>
        <v>0.58658753916200235</v>
      </c>
      <c r="G997">
        <f t="shared" si="47"/>
        <v>0.41341246083799765</v>
      </c>
      <c r="H997" s="13">
        <f>'USDC_Final Reserve'!I996/'USDC_Final Reserve'!F996</f>
        <v>3.3261485164714452E-3</v>
      </c>
      <c r="I997">
        <v>61557648943.178627</v>
      </c>
      <c r="J997" s="26">
        <v>61352899060.468803</v>
      </c>
      <c r="K997" s="27"/>
    </row>
    <row r="998" spans="1:11" x14ac:dyDescent="0.3">
      <c r="A998" s="1">
        <v>45829</v>
      </c>
      <c r="B998" s="2">
        <v>4363140053</v>
      </c>
      <c r="C998" s="4">
        <f>C997-C997*$C$1*_xlfn.XLOOKUP('Circle Assets'!A998,'BBG Data'!A:A,'BBG Data'!V:V)</f>
        <v>24799924798.92057</v>
      </c>
      <c r="D998" s="4">
        <f>D997-D997*$D$1*_xlfn.XLOOKUP(A998,'BBG Data'!A:A,'BBG Data'!F:F)</f>
        <v>30825269192.608437</v>
      </c>
      <c r="E998" s="4">
        <f t="shared" si="45"/>
        <v>59988334044.529007</v>
      </c>
      <c r="F998">
        <f t="shared" si="46"/>
        <v>0.58658753916200235</v>
      </c>
      <c r="G998">
        <f t="shared" si="47"/>
        <v>0.41341246083799765</v>
      </c>
      <c r="H998" s="13">
        <f>'USDC_Final Reserve'!I997/'USDC_Final Reserve'!F997</f>
        <v>1.0815216742143612E-3</v>
      </c>
      <c r="I998">
        <v>61320719153.362671</v>
      </c>
      <c r="J998" s="26">
        <v>61254399466.519897</v>
      </c>
      <c r="K998" s="27"/>
    </row>
    <row r="999" spans="1:11" x14ac:dyDescent="0.3">
      <c r="A999" s="1">
        <v>45830</v>
      </c>
      <c r="B999" s="2">
        <v>4363140053</v>
      </c>
      <c r="C999" s="4">
        <f>C998-C998*$C$1*_xlfn.XLOOKUP('Circle Assets'!A999,'BBG Data'!A:A,'BBG Data'!V:V)</f>
        <v>24799924798.92057</v>
      </c>
      <c r="D999" s="4">
        <f>D998-D998*$D$1*_xlfn.XLOOKUP(A999,'BBG Data'!A:A,'BBG Data'!F:F)</f>
        <v>30825269192.608437</v>
      </c>
      <c r="E999" s="4">
        <f t="shared" si="45"/>
        <v>59988334044.529007</v>
      </c>
      <c r="F999">
        <f t="shared" si="46"/>
        <v>0.58658753916200235</v>
      </c>
      <c r="G999">
        <f t="shared" si="47"/>
        <v>0.41341246083799765</v>
      </c>
      <c r="H999" s="13">
        <f>'USDC_Final Reserve'!I998/'USDC_Final Reserve'!F998</f>
        <v>1.081521674214472E-3</v>
      </c>
      <c r="I999">
        <v>61306961647.227615</v>
      </c>
      <c r="J999" s="26">
        <v>61240656839.425903</v>
      </c>
      <c r="K999" s="27"/>
    </row>
    <row r="1000" spans="1:11" x14ac:dyDescent="0.3">
      <c r="A1000" s="1">
        <v>45831</v>
      </c>
      <c r="B1000" s="2">
        <v>4363140053</v>
      </c>
      <c r="C1000" s="4">
        <f>C999-C999*$C$1*_xlfn.XLOOKUP('Circle Assets'!A1000,'BBG Data'!A:A,'BBG Data'!V:V)</f>
        <v>25047924046.909775</v>
      </c>
      <c r="D1000" s="4">
        <f>D999-D999*$D$1*_xlfn.XLOOKUP(A1000,'BBG Data'!A:A,'BBG Data'!F:F)</f>
        <v>30825269192.608437</v>
      </c>
      <c r="E1000" s="4">
        <f t="shared" si="45"/>
        <v>60236333292.518211</v>
      </c>
      <c r="F1000">
        <f t="shared" si="46"/>
        <v>0.58417249726551823</v>
      </c>
      <c r="G1000">
        <f t="shared" si="47"/>
        <v>0.41582750273448182</v>
      </c>
      <c r="H1000" s="13">
        <f>'USDC_Final Reserve'!I999/'USDC_Final Reserve'!F999</f>
        <v>5.1941729244870862E-3</v>
      </c>
      <c r="I1000">
        <v>61570784247.314537</v>
      </c>
      <c r="J1000" s="26">
        <v>61250974946.8377</v>
      </c>
      <c r="K1000" s="27"/>
    </row>
    <row r="1001" spans="1:11" x14ac:dyDescent="0.3">
      <c r="A1001" s="1">
        <v>45832</v>
      </c>
      <c r="B1001" s="2">
        <v>4363140053</v>
      </c>
      <c r="C1001" s="4">
        <f>C1000-C1000*$C$1*_xlfn.XLOOKUP('Circle Assets'!A1001,'BBG Data'!A:A,'BBG Data'!V:V)</f>
        <v>25010352160.839413</v>
      </c>
      <c r="D1001" s="4">
        <f>D1000-D1000*$D$1*_xlfn.XLOOKUP(A1001,'BBG Data'!A:A,'BBG Data'!F:F)</f>
        <v>30824412935.130863</v>
      </c>
      <c r="E1001" s="4">
        <f t="shared" si="45"/>
        <v>60197905148.970276</v>
      </c>
      <c r="F1001">
        <f t="shared" si="46"/>
        <v>0.58453118760616485</v>
      </c>
      <c r="G1001">
        <f t="shared" si="47"/>
        <v>0.4154688123938351</v>
      </c>
      <c r="H1001" s="13">
        <f>'USDC_Final Reserve'!I1000/'USDC_Final Reserve'!F1000</f>
        <v>4.4384860929962025E-4</v>
      </c>
      <c r="I1001">
        <v>61612565735.185143</v>
      </c>
      <c r="J1001" s="26">
        <v>61585219083.568199</v>
      </c>
      <c r="K1001" s="27"/>
    </row>
    <row r="1002" spans="1:11" x14ac:dyDescent="0.3">
      <c r="A1002" s="1">
        <v>45833</v>
      </c>
      <c r="B1002" s="2">
        <v>4363140053</v>
      </c>
      <c r="C1002" s="4">
        <f>C1001-C1001*$C$1*_xlfn.XLOOKUP('Circle Assets'!A1002,'BBG Data'!A:A,'BBG Data'!V:V)</f>
        <v>24866542635.914581</v>
      </c>
      <c r="D1002" s="4">
        <f>D1001-D1001*$D$1*_xlfn.XLOOKUP(A1002,'BBG Data'!A:A,'BBG Data'!F:F)</f>
        <v>30819275532.975006</v>
      </c>
      <c r="E1002" s="4">
        <f t="shared" si="45"/>
        <v>60048958221.889587</v>
      </c>
      <c r="F1002">
        <f t="shared" si="46"/>
        <v>0.58589551971860843</v>
      </c>
      <c r="G1002">
        <f t="shared" si="47"/>
        <v>0.41410448028139152</v>
      </c>
      <c r="H1002" s="13">
        <f>'USDC_Final Reserve'!I1001/'USDC_Final Reserve'!F1001</f>
        <v>-1.3962205240924076E-3</v>
      </c>
      <c r="I1002">
        <v>61818096809.807114</v>
      </c>
      <c r="J1002" s="26">
        <v>61904408505.333298</v>
      </c>
      <c r="K1002" s="27"/>
    </row>
    <row r="1003" spans="1:11" x14ac:dyDescent="0.3">
      <c r="A1003" s="1">
        <v>45834</v>
      </c>
      <c r="B1003" s="2">
        <v>4363140053</v>
      </c>
      <c r="C1003" s="4">
        <f>C1002-C1002*$C$1*_xlfn.XLOOKUP('Circle Assets'!A1003,'BBG Data'!A:A,'BBG Data'!V:V)</f>
        <v>24742209922.735012</v>
      </c>
      <c r="D1003" s="4">
        <f>D1002-D1002*$D$1*_xlfn.XLOOKUP(A1003,'BBG Data'!A:A,'BBG Data'!F:F)</f>
        <v>30815851169.026897</v>
      </c>
      <c r="E1003" s="4">
        <f t="shared" si="45"/>
        <v>59921201144.761909</v>
      </c>
      <c r="F1003">
        <f t="shared" si="46"/>
        <v>0.58708755081592889</v>
      </c>
      <c r="G1003">
        <f t="shared" si="47"/>
        <v>0.41291244918407122</v>
      </c>
      <c r="H1003" s="13">
        <f>'USDC_Final Reserve'!I1002/'USDC_Final Reserve'!F1002</f>
        <v>-1.0482571459967688E-3</v>
      </c>
      <c r="I1003">
        <v>61718177123.689499</v>
      </c>
      <c r="J1003" s="26">
        <v>61782873643.897301</v>
      </c>
      <c r="K1003" s="27"/>
    </row>
    <row r="1004" spans="1:11" x14ac:dyDescent="0.3">
      <c r="A1004" s="1">
        <v>45835</v>
      </c>
      <c r="B1004" s="2">
        <v>4363140053</v>
      </c>
      <c r="C1004" s="4">
        <f>C1003-C1003*$C$1*_xlfn.XLOOKUP('Circle Assets'!A1004,'BBG Data'!A:A,'BBG Data'!V:V)</f>
        <v>24834993209.945267</v>
      </c>
      <c r="D1004" s="4">
        <f>D1003-D1003*$D$1*_xlfn.XLOOKUP(A1004,'BBG Data'!A:A,'BBG Data'!F:F)</f>
        <v>30816707164.892704</v>
      </c>
      <c r="E1004" s="4">
        <f t="shared" si="45"/>
        <v>60014840427.837967</v>
      </c>
      <c r="F1004">
        <f t="shared" si="46"/>
        <v>0.58618579949726035</v>
      </c>
      <c r="G1004">
        <f t="shared" si="47"/>
        <v>0.41381420050273965</v>
      </c>
      <c r="H1004" s="13">
        <f>'USDC_Final Reserve'!I1003/'USDC_Final Reserve'!F1003</f>
        <v>2.6401030100145738E-3</v>
      </c>
      <c r="I1004">
        <v>61870259839.304634</v>
      </c>
      <c r="J1004" s="26">
        <v>61706915980.072502</v>
      </c>
      <c r="K1004" s="27"/>
    </row>
    <row r="1005" spans="1:11" x14ac:dyDescent="0.3">
      <c r="A1005" s="1">
        <v>45836</v>
      </c>
      <c r="B1005" s="2">
        <v>4363140053</v>
      </c>
      <c r="C1005" s="4">
        <f>C1004-C1004*$C$1*_xlfn.XLOOKUP('Circle Assets'!A1005,'BBG Data'!A:A,'BBG Data'!V:V)</f>
        <v>24834993209.945267</v>
      </c>
      <c r="D1005" s="4">
        <f>D1004-D1004*$D$1*_xlfn.XLOOKUP(A1005,'BBG Data'!A:A,'BBG Data'!F:F)</f>
        <v>30816707164.892704</v>
      </c>
      <c r="E1005" s="4">
        <f t="shared" si="45"/>
        <v>60014840427.837967</v>
      </c>
      <c r="F1005">
        <f t="shared" si="46"/>
        <v>0.58618579949726035</v>
      </c>
      <c r="G1005">
        <f t="shared" si="47"/>
        <v>0.41381420050273965</v>
      </c>
      <c r="H1005" s="13">
        <f>'USDC_Final Reserve'!I1004/'USDC_Final Reserve'!F1004</f>
        <v>1.0815216742144143E-3</v>
      </c>
      <c r="I1005">
        <v>61787040241.931107</v>
      </c>
      <c r="J1005" s="26">
        <v>61720216218.7239</v>
      </c>
      <c r="K1005" s="27"/>
    </row>
    <row r="1006" spans="1:11" x14ac:dyDescent="0.3">
      <c r="A1006" s="1">
        <v>45837</v>
      </c>
      <c r="B1006" s="2">
        <v>4363140053</v>
      </c>
      <c r="C1006" s="4">
        <f>C1005-C1005*$C$1*_xlfn.XLOOKUP('Circle Assets'!A1006,'BBG Data'!A:A,'BBG Data'!V:V)</f>
        <v>24834993209.945267</v>
      </c>
      <c r="D1006" s="4">
        <f>D1005-D1005*$D$1*_xlfn.XLOOKUP(A1006,'BBG Data'!A:A,'BBG Data'!F:F)</f>
        <v>30816707164.892704</v>
      </c>
      <c r="E1006" s="4">
        <f t="shared" si="45"/>
        <v>60014840427.837967</v>
      </c>
      <c r="F1006">
        <f t="shared" si="46"/>
        <v>0.58618579949726035</v>
      </c>
      <c r="G1006">
        <f t="shared" si="47"/>
        <v>0.41381420050273965</v>
      </c>
      <c r="H1006" s="13">
        <f>'USDC_Final Reserve'!I1005/'USDC_Final Reserve'!F1005</f>
        <v>1.0815216742143796E-3</v>
      </c>
      <c r="I1006">
        <v>61775557903.737877</v>
      </c>
      <c r="J1006" s="26">
        <v>61708746298.928299</v>
      </c>
      <c r="K1006" s="27"/>
    </row>
    <row r="1007" spans="1:11" x14ac:dyDescent="0.3">
      <c r="A1007" s="18">
        <v>45838</v>
      </c>
      <c r="B1007" s="2">
        <v>7292292936</v>
      </c>
      <c r="C1007" s="2">
        <v>27039491803</v>
      </c>
      <c r="D1007" s="2">
        <v>27066000000</v>
      </c>
      <c r="E1007" s="4">
        <f t="shared" si="45"/>
        <v>61397784739</v>
      </c>
      <c r="F1007">
        <f t="shared" si="46"/>
        <v>0.55960150813349363</v>
      </c>
      <c r="G1007">
        <f t="shared" si="47"/>
        <v>0.44039849186650637</v>
      </c>
      <c r="H1007" s="13">
        <f>'USDC_Final Reserve'!I1006/'USDC_Final Reserve'!F1006</f>
        <v>1.0628108697634724E-3</v>
      </c>
      <c r="I1007">
        <v>61738087142.814888</v>
      </c>
      <c r="J1007" s="26">
        <v>61672471232.7211</v>
      </c>
      <c r="K1007" s="27"/>
    </row>
    <row r="1008" spans="1:11" x14ac:dyDescent="0.3">
      <c r="A1008" s="1">
        <v>45839</v>
      </c>
      <c r="B1008" s="2">
        <v>7292292936</v>
      </c>
      <c r="C1008" s="4">
        <f>C1007-C1007*$C$1*_xlfn.XLOOKUP('Circle Assets'!A1008,'BBG Data'!A:A,'BBG Data'!V:V)</f>
        <v>26836695614.477497</v>
      </c>
      <c r="D1008" s="4">
        <f>D1007-D1007*$D$1*_xlfn.XLOOKUP(A1008,'BBG Data'!A:A,'BBG Data'!F:F)</f>
        <v>27066751833.333332</v>
      </c>
      <c r="E1008" s="4">
        <f t="shared" si="45"/>
        <v>61195740383.810829</v>
      </c>
      <c r="F1008">
        <f t="shared" si="46"/>
        <v>0.56146137874692548</v>
      </c>
      <c r="G1008">
        <f t="shared" si="47"/>
        <v>0.43853862125307458</v>
      </c>
      <c r="H1008" s="13">
        <f>'USDC_Final Reserve'!I1007/'USDC_Final Reserve'!F1007</f>
        <v>-2.2352882950877682E-3</v>
      </c>
      <c r="I1008">
        <v>61349469926.322655</v>
      </c>
      <c r="J1008" s="26">
        <v>61486603678.358803</v>
      </c>
      <c r="K1008" s="27"/>
    </row>
    <row r="1009" spans="1:11" x14ac:dyDescent="0.3">
      <c r="A1009" s="1">
        <v>45840</v>
      </c>
      <c r="B1009" s="2">
        <v>7292292936</v>
      </c>
      <c r="C1009" s="4">
        <f>C1008-C1008*$C$1*_xlfn.XLOOKUP('Circle Assets'!A1009,'BBG Data'!A:A,'BBG Data'!V:V)</f>
        <v>26796440571.055786</v>
      </c>
      <c r="D1009" s="4">
        <f>D1008-D1008*$D$1*_xlfn.XLOOKUP(A1009,'BBG Data'!A:A,'BBG Data'!F:F)</f>
        <v>27069759250.203701</v>
      </c>
      <c r="E1009" s="4">
        <f t="shared" si="45"/>
        <v>61158492757.259491</v>
      </c>
      <c r="F1009">
        <f t="shared" si="46"/>
        <v>0.56185250219602478</v>
      </c>
      <c r="G1009">
        <f t="shared" si="47"/>
        <v>0.43814749780397522</v>
      </c>
      <c r="H1009" s="13">
        <f>'USDC_Final Reserve'!I1008/'USDC_Final Reserve'!F1008</f>
        <v>4.544237481801948E-4</v>
      </c>
      <c r="I1009">
        <v>61673990558.439095</v>
      </c>
      <c r="J1009" s="26">
        <v>61645964432.484299</v>
      </c>
      <c r="K1009" s="27"/>
    </row>
    <row r="1010" spans="1:11" x14ac:dyDescent="0.3">
      <c r="A1010" s="1">
        <v>45841</v>
      </c>
      <c r="B1010" s="2">
        <v>7292292936</v>
      </c>
      <c r="C1010" s="4">
        <f>C1009-C1009*$C$1*_xlfn.XLOOKUP('Circle Assets'!A1010,'BBG Data'!A:A,'BBG Data'!V:V)</f>
        <v>26649060147.914978</v>
      </c>
      <c r="D1010" s="4">
        <f>D1009-D1009*$D$1*_xlfn.XLOOKUP(A1010,'BBG Data'!A:A,'BBG Data'!F:F)</f>
        <v>27073518938.988453</v>
      </c>
      <c r="E1010" s="4">
        <f t="shared" si="45"/>
        <v>61014872022.903427</v>
      </c>
      <c r="F1010">
        <f t="shared" si="46"/>
        <v>0.56323664601129375</v>
      </c>
      <c r="G1010">
        <f t="shared" si="47"/>
        <v>0.43676335398870625</v>
      </c>
      <c r="H1010" s="13">
        <f>'USDC_Final Reserve'!I1009/'USDC_Final Reserve'!F1009</f>
        <v>-1.288551804972798E-3</v>
      </c>
      <c r="I1010">
        <v>61705814597.498978</v>
      </c>
      <c r="J1010" s="26">
        <v>61785325736.275902</v>
      </c>
      <c r="K1010" s="27"/>
    </row>
    <row r="1011" spans="1:11" x14ac:dyDescent="0.3">
      <c r="A1011" s="1">
        <v>45842</v>
      </c>
      <c r="B1011" s="2">
        <v>7292292936</v>
      </c>
      <c r="C1011" s="4">
        <f>C1010-C1010*$C$1*_xlfn.XLOOKUP('Circle Assets'!A1011,'BBG Data'!A:A,'BBG Data'!V:V)</f>
        <v>26649060147.914978</v>
      </c>
      <c r="D1011" s="4">
        <f>D1010-D1010*$D$1*_xlfn.XLOOKUP(A1011,'BBG Data'!A:A,'BBG Data'!F:F)</f>
        <v>27073518938.988453</v>
      </c>
      <c r="E1011" s="4">
        <f t="shared" si="45"/>
        <v>61014872022.903427</v>
      </c>
      <c r="F1011">
        <f t="shared" si="46"/>
        <v>0.56323664601129375</v>
      </c>
      <c r="G1011">
        <f t="shared" si="47"/>
        <v>0.43676335398870625</v>
      </c>
      <c r="H1011" s="13">
        <f>'USDC_Final Reserve'!I1010/'USDC_Final Reserve'!F1010</f>
        <v>1.0628108697634904E-3</v>
      </c>
      <c r="I1011">
        <v>62193824023.791443</v>
      </c>
      <c r="J1011" s="26">
        <v>62127723751.5868</v>
      </c>
      <c r="K1011" s="27"/>
    </row>
    <row r="1012" spans="1:11" x14ac:dyDescent="0.3">
      <c r="A1012" s="1">
        <v>45843</v>
      </c>
      <c r="B1012" s="2">
        <v>7292292936</v>
      </c>
      <c r="C1012" s="4">
        <f>C1011-C1011*$C$1*_xlfn.XLOOKUP('Circle Assets'!A1012,'BBG Data'!A:A,'BBG Data'!V:V)</f>
        <v>26649060147.914978</v>
      </c>
      <c r="D1012" s="4">
        <f>D1011-D1011*$D$1*_xlfn.XLOOKUP(A1012,'BBG Data'!A:A,'BBG Data'!F:F)</f>
        <v>27073518938.988453</v>
      </c>
      <c r="E1012" s="4">
        <f t="shared" si="45"/>
        <v>61014872022.903427</v>
      </c>
      <c r="F1012">
        <f t="shared" si="46"/>
        <v>0.56323664601129375</v>
      </c>
      <c r="G1012">
        <f t="shared" si="47"/>
        <v>0.43676335398870625</v>
      </c>
      <c r="H1012" s="13">
        <f>'USDC_Final Reserve'!I1011/'USDC_Final Reserve'!F1011</f>
        <v>1.0628108697634587E-3</v>
      </c>
      <c r="I1012">
        <v>62204961182.447021</v>
      </c>
      <c r="J1012" s="26">
        <v>62138849073.549103</v>
      </c>
      <c r="K1012" s="27"/>
    </row>
    <row r="1013" spans="1:11" x14ac:dyDescent="0.3">
      <c r="A1013" s="1">
        <v>45844</v>
      </c>
      <c r="B1013" s="2">
        <v>7292292936</v>
      </c>
      <c r="C1013" s="4">
        <f>C1012-C1012*$C$1*_xlfn.XLOOKUP('Circle Assets'!A1013,'BBG Data'!A:A,'BBG Data'!V:V)</f>
        <v>26649060147.914978</v>
      </c>
      <c r="D1013" s="4">
        <f>D1012-D1012*$D$1*_xlfn.XLOOKUP(A1013,'BBG Data'!A:A,'BBG Data'!F:F)</f>
        <v>27073518938.988453</v>
      </c>
      <c r="E1013" s="4">
        <f t="shared" si="45"/>
        <v>61014872022.903427</v>
      </c>
      <c r="F1013">
        <f t="shared" si="46"/>
        <v>0.56323664601129375</v>
      </c>
      <c r="G1013">
        <f t="shared" si="47"/>
        <v>0.43676335398870625</v>
      </c>
      <c r="H1013" s="13">
        <f>'USDC_Final Reserve'!I1012/'USDC_Final Reserve'!F1012</f>
        <v>1.062810869763421E-3</v>
      </c>
      <c r="I1013">
        <v>62274096120.262207</v>
      </c>
      <c r="J1013" s="26">
        <v>62207910534.0009</v>
      </c>
      <c r="K1013" s="27"/>
    </row>
    <row r="1014" spans="1:11" x14ac:dyDescent="0.3">
      <c r="A1014" s="1">
        <v>45845</v>
      </c>
      <c r="B1014" s="2">
        <v>7292292936</v>
      </c>
      <c r="C1014" s="4">
        <f>C1013-C1013*$C$1*_xlfn.XLOOKUP('Circle Assets'!A1014,'BBG Data'!A:A,'BBG Data'!V:V)</f>
        <v>26702358268.210808</v>
      </c>
      <c r="D1014" s="4">
        <f>D1013-D1013*$D$1*_xlfn.XLOOKUP(A1014,'BBG Data'!A:A,'BBG Data'!F:F)</f>
        <v>27075023023.373951</v>
      </c>
      <c r="E1014" s="4">
        <f t="shared" si="45"/>
        <v>61069674227.584763</v>
      </c>
      <c r="F1014">
        <f t="shared" si="46"/>
        <v>0.56275584230725206</v>
      </c>
      <c r="G1014">
        <f t="shared" si="47"/>
        <v>0.43724415769274777</v>
      </c>
      <c r="H1014" s="13">
        <f>'USDC_Final Reserve'!I1013/'USDC_Final Reserve'!F1013</f>
        <v>1.9592289527958413E-3</v>
      </c>
      <c r="I1014">
        <v>62344561691.301468</v>
      </c>
      <c r="J1014" s="26">
        <v>62222414420.986504</v>
      </c>
      <c r="K1014" s="27"/>
    </row>
    <row r="1015" spans="1:11" x14ac:dyDescent="0.3">
      <c r="A1015" s="1">
        <v>45846</v>
      </c>
      <c r="B1015" s="2">
        <v>7292292936</v>
      </c>
      <c r="C1015" s="4">
        <f>C1014-C1014*$C$1*_xlfn.XLOOKUP('Circle Assets'!A1015,'BBG Data'!A:A,'BBG Data'!V:V)</f>
        <v>26675655909.942593</v>
      </c>
      <c r="D1015" s="4">
        <f>D1014-D1014*$D$1*_xlfn.XLOOKUP(A1015,'BBG Data'!A:A,'BBG Data'!F:F)</f>
        <v>27074270939.401081</v>
      </c>
      <c r="E1015" s="4">
        <f t="shared" si="45"/>
        <v>61042219785.343674</v>
      </c>
      <c r="F1015">
        <f t="shared" si="46"/>
        <v>0.5629966275186562</v>
      </c>
      <c r="G1015">
        <f t="shared" si="47"/>
        <v>0.43700337248134374</v>
      </c>
      <c r="H1015" s="13">
        <f>'USDC_Final Reserve'!I1014/'USDC_Final Reserve'!F1014</f>
        <v>6.1352734996519571E-4</v>
      </c>
      <c r="I1015">
        <v>62028350912.013863</v>
      </c>
      <c r="J1015" s="26">
        <v>61990294822.256104</v>
      </c>
      <c r="K1015" s="27"/>
    </row>
    <row r="1016" spans="1:11" x14ac:dyDescent="0.3">
      <c r="A1016" s="1">
        <v>45847</v>
      </c>
      <c r="B1016" s="2">
        <v>7292292936</v>
      </c>
      <c r="C1016" s="4">
        <f>C1015-C1015*$C$1*_xlfn.XLOOKUP('Circle Assets'!A1016,'BBG Data'!A:A,'BBG Data'!V:V)</f>
        <v>26608966770.167736</v>
      </c>
      <c r="D1016" s="4">
        <f>D1015-D1015*$D$1*_xlfn.XLOOKUP(A1016,'BBG Data'!A:A,'BBG Data'!F:F)</f>
        <v>27075775065.564381</v>
      </c>
      <c r="E1016" s="4">
        <f t="shared" si="45"/>
        <v>60977034771.732117</v>
      </c>
      <c r="F1016">
        <f t="shared" si="46"/>
        <v>0.56362314320828222</v>
      </c>
      <c r="G1016">
        <f t="shared" si="47"/>
        <v>0.43637685679171767</v>
      </c>
      <c r="H1016" s="13">
        <f>'USDC_Final Reserve'!I1015/'USDC_Final Reserve'!F1015</f>
        <v>-5.0622158056586266E-6</v>
      </c>
      <c r="I1016">
        <v>61956890109.960014</v>
      </c>
      <c r="J1016" s="26">
        <v>61957203749.108398</v>
      </c>
      <c r="K1016" s="27"/>
    </row>
    <row r="1017" spans="1:11" x14ac:dyDescent="0.3">
      <c r="A1017" s="1">
        <v>45848</v>
      </c>
      <c r="B1017" s="2">
        <v>7292292936</v>
      </c>
      <c r="C1017" s="4">
        <f>C1016-C1016*$C$1*_xlfn.XLOOKUP('Circle Assets'!A1017,'BBG Data'!A:A,'BBG Data'!V:V)</f>
        <v>26662184703.708073</v>
      </c>
      <c r="D1017" s="4">
        <f>D1016-D1016*$D$1*_xlfn.XLOOKUP(A1017,'BBG Data'!A:A,'BBG Data'!F:F)</f>
        <v>27076527170.427315</v>
      </c>
      <c r="E1017" s="4">
        <f t="shared" si="45"/>
        <v>61031004810.135391</v>
      </c>
      <c r="F1017">
        <f t="shared" si="46"/>
        <v>0.56313705162395922</v>
      </c>
      <c r="G1017">
        <f t="shared" si="47"/>
        <v>0.43686294837604078</v>
      </c>
      <c r="H1017" s="13">
        <f>'USDC_Final Reserve'!I1016/'USDC_Final Reserve'!F1016</f>
        <v>1.9461762776826384E-3</v>
      </c>
      <c r="I1017">
        <v>62496812197.142166</v>
      </c>
      <c r="J1017" s="26">
        <v>62375182383.813301</v>
      </c>
      <c r="K1017" s="27"/>
    </row>
    <row r="1018" spans="1:11" x14ac:dyDescent="0.3">
      <c r="A1018" s="1">
        <v>45849</v>
      </c>
      <c r="B1018" s="2">
        <v>7292292936</v>
      </c>
      <c r="C1018" s="4">
        <f>C1017-C1017*$C$1*_xlfn.XLOOKUP('Circle Assets'!A1018,'BBG Data'!A:A,'BBG Data'!V:V)</f>
        <v>26742171257.819199</v>
      </c>
      <c r="D1018" s="4">
        <f>D1017-D1017*$D$1*_xlfn.XLOOKUP(A1018,'BBG Data'!A:A,'BBG Data'!F:F)</f>
        <v>27076527170.427315</v>
      </c>
      <c r="E1018" s="4">
        <f t="shared" si="45"/>
        <v>61110991364.246513</v>
      </c>
      <c r="F1018">
        <f t="shared" si="46"/>
        <v>0.56239997648827333</v>
      </c>
      <c r="G1018">
        <f t="shared" si="47"/>
        <v>0.43760002351172667</v>
      </c>
      <c r="H1018" s="13">
        <f>'USDC_Final Reserve'!I1017/'USDC_Final Reserve'!F1017</f>
        <v>2.3702932350180613E-3</v>
      </c>
      <c r="I1018">
        <v>62979507614.759232</v>
      </c>
      <c r="J1018" s="26">
        <v>62830227713.915199</v>
      </c>
      <c r="K1018" s="27"/>
    </row>
    <row r="1019" spans="1:11" x14ac:dyDescent="0.3">
      <c r="A1019" s="1">
        <v>45850</v>
      </c>
      <c r="B1019" s="2">
        <v>7292292936</v>
      </c>
      <c r="C1019" s="4">
        <f>C1018-C1018*$C$1*_xlfn.XLOOKUP('Circle Assets'!A1019,'BBG Data'!A:A,'BBG Data'!V:V)</f>
        <v>26742171257.819199</v>
      </c>
      <c r="D1019" s="4">
        <f>D1018-D1018*$D$1*_xlfn.XLOOKUP(A1019,'BBG Data'!A:A,'BBG Data'!F:F)</f>
        <v>27076527170.427315</v>
      </c>
      <c r="E1019" s="4">
        <f t="shared" si="45"/>
        <v>61110991364.246513</v>
      </c>
      <c r="F1019">
        <f t="shared" si="46"/>
        <v>0.56239997648827333</v>
      </c>
      <c r="G1019">
        <f t="shared" si="47"/>
        <v>0.43760002351172667</v>
      </c>
      <c r="H1019" s="13">
        <f>'USDC_Final Reserve'!I1018/'USDC_Final Reserve'!F1018</f>
        <v>1.062810869763465E-3</v>
      </c>
      <c r="I1019">
        <v>63581303666.121384</v>
      </c>
      <c r="J1019" s="26">
        <v>63513728765.471298</v>
      </c>
      <c r="K1019" s="27"/>
    </row>
    <row r="1020" spans="1:11" x14ac:dyDescent="0.3">
      <c r="A1020" s="1">
        <v>45851</v>
      </c>
      <c r="B1020" s="2">
        <v>7292292936</v>
      </c>
      <c r="C1020" s="4">
        <f>C1019-C1019*$C$1*_xlfn.XLOOKUP('Circle Assets'!A1020,'BBG Data'!A:A,'BBG Data'!V:V)</f>
        <v>26742171257.819199</v>
      </c>
      <c r="D1020" s="4">
        <f>D1019-D1019*$D$1*_xlfn.XLOOKUP(A1020,'BBG Data'!A:A,'BBG Data'!F:F)</f>
        <v>27076527170.427315</v>
      </c>
      <c r="E1020" s="4">
        <f t="shared" si="45"/>
        <v>61110991364.246513</v>
      </c>
      <c r="F1020">
        <f t="shared" si="46"/>
        <v>0.56239997648827333</v>
      </c>
      <c r="G1020">
        <f t="shared" si="47"/>
        <v>0.43760002351172667</v>
      </c>
      <c r="H1020" s="13">
        <f>'USDC_Final Reserve'!I1019/'USDC_Final Reserve'!F1019</f>
        <v>1.062810869763462E-3</v>
      </c>
      <c r="I1020">
        <v>63692232337.053719</v>
      </c>
      <c r="J1020" s="26">
        <v>63624539540.206398</v>
      </c>
      <c r="K1020" s="27"/>
    </row>
    <row r="1021" spans="1:11" x14ac:dyDescent="0.3">
      <c r="A1021" s="1">
        <v>45852</v>
      </c>
      <c r="B1021" s="2">
        <v>7292292936</v>
      </c>
      <c r="C1021" s="4">
        <f>C1020-C1020*$C$1*_xlfn.XLOOKUP('Circle Assets'!A1021,'BBG Data'!A:A,'BBG Data'!V:V)</f>
        <v>26782284514.705921</v>
      </c>
      <c r="D1021" s="4">
        <f>D1020-D1020*$D$1*_xlfn.XLOOKUP(A1021,'BBG Data'!A:A,'BBG Data'!F:F)</f>
        <v>27075022918.917847</v>
      </c>
      <c r="E1021" s="4">
        <f t="shared" si="45"/>
        <v>61149600369.623764</v>
      </c>
      <c r="F1021">
        <f t="shared" si="46"/>
        <v>0.56202028545046567</v>
      </c>
      <c r="G1021">
        <f t="shared" si="47"/>
        <v>0.43797971454953444</v>
      </c>
      <c r="H1021" s="13">
        <f>'USDC_Final Reserve'!I1020/'USDC_Final Reserve'!F1020</f>
        <v>1.693525887907993E-3</v>
      </c>
      <c r="I1021">
        <v>63753670161.629265</v>
      </c>
      <c r="J1021" s="26">
        <v>63645701670.761398</v>
      </c>
      <c r="K1021" s="27"/>
    </row>
    <row r="1022" spans="1:11" x14ac:dyDescent="0.3">
      <c r="A1022" s="1">
        <v>45853</v>
      </c>
      <c r="B1022" s="2">
        <v>7292292936</v>
      </c>
      <c r="C1022" s="4">
        <f>C1021-C1021*$C$1*_xlfn.XLOOKUP('Circle Assets'!A1022,'BBG Data'!A:A,'BBG Data'!V:V)</f>
        <v>26768893372.44857</v>
      </c>
      <c r="D1022" s="4">
        <f>D1021-D1021*$D$1*_xlfn.XLOOKUP(A1022,'BBG Data'!A:A,'BBG Data'!F:F)</f>
        <v>27072014583.037968</v>
      </c>
      <c r="E1022" s="4">
        <f t="shared" si="45"/>
        <v>61133200891.486542</v>
      </c>
      <c r="F1022">
        <f t="shared" si="46"/>
        <v>0.56212184243445307</v>
      </c>
      <c r="G1022">
        <f t="shared" si="47"/>
        <v>0.43787815756554682</v>
      </c>
      <c r="H1022" s="13">
        <f>'USDC_Final Reserve'!I1021/'USDC_Final Reserve'!F1021</f>
        <v>7.9483784766239054E-4</v>
      </c>
      <c r="I1022">
        <v>63440889852.162582</v>
      </c>
      <c r="J1022" s="26">
        <v>63390464631.818703</v>
      </c>
      <c r="K1022" s="27"/>
    </row>
    <row r="1023" spans="1:11" x14ac:dyDescent="0.3">
      <c r="A1023" s="1">
        <v>45854</v>
      </c>
      <c r="B1023" s="2">
        <v>7292292936</v>
      </c>
      <c r="C1023" s="4">
        <f>C1022-C1022*$C$1*_xlfn.XLOOKUP('Circle Assets'!A1023,'BBG Data'!A:A,'BBG Data'!V:V)</f>
        <v>26768893372.44857</v>
      </c>
      <c r="D1023" s="4">
        <f>D1022-D1022*$D$1*_xlfn.XLOOKUP(A1023,'BBG Data'!A:A,'BBG Data'!F:F)</f>
        <v>27074270584.25322</v>
      </c>
      <c r="E1023" s="4">
        <f t="shared" si="45"/>
        <v>61135456892.70179</v>
      </c>
      <c r="F1023">
        <f t="shared" si="46"/>
        <v>0.56213800087516519</v>
      </c>
      <c r="G1023">
        <f t="shared" si="47"/>
        <v>0.43786199912483487</v>
      </c>
      <c r="H1023" s="13">
        <f>'USDC_Final Reserve'!I1022/'USDC_Final Reserve'!F1022</f>
        <v>1.0996733326808046E-3</v>
      </c>
      <c r="I1023">
        <v>62470901400.520287</v>
      </c>
      <c r="J1023" s="26">
        <v>62402203816.181602</v>
      </c>
      <c r="K1023" s="27"/>
    </row>
    <row r="1024" spans="1:11" x14ac:dyDescent="0.3">
      <c r="A1024" s="1">
        <v>45855</v>
      </c>
      <c r="B1024" s="2">
        <v>7292292936</v>
      </c>
      <c r="C1024" s="4">
        <f>C1023-C1023*$C$1*_xlfn.XLOOKUP('Circle Assets'!A1024,'BBG Data'!A:A,'BBG Data'!V:V)</f>
        <v>26748816702.419231</v>
      </c>
      <c r="D1024" s="4">
        <f>D1023-D1023*$D$1*_xlfn.XLOOKUP(A1024,'BBG Data'!A:A,'BBG Data'!F:F)</f>
        <v>27074270584.25322</v>
      </c>
      <c r="E1024" s="4">
        <f t="shared" si="45"/>
        <v>61115380222.672455</v>
      </c>
      <c r="F1024">
        <f t="shared" si="46"/>
        <v>0.56232266567007272</v>
      </c>
      <c r="G1024">
        <f t="shared" si="47"/>
        <v>0.43767733432992717</v>
      </c>
      <c r="H1024" s="13">
        <f>'USDC_Final Reserve'!I1023/'USDC_Final Reserve'!F1023</f>
        <v>7.3465562875664741E-4</v>
      </c>
      <c r="I1024">
        <v>63530181796.117149</v>
      </c>
      <c r="J1024" s="26">
        <v>63483508990.464699</v>
      </c>
      <c r="K1024" s="27"/>
    </row>
    <row r="1025" spans="1:11" x14ac:dyDescent="0.3">
      <c r="A1025" s="1">
        <v>45856</v>
      </c>
      <c r="B1025" s="2">
        <v>7292292936</v>
      </c>
      <c r="C1025" s="4">
        <f>C1024-C1024*$C$1*_xlfn.XLOOKUP('Circle Assets'!A1025,'BBG Data'!A:A,'BBG Data'!V:V)</f>
        <v>26775565519.121655</v>
      </c>
      <c r="D1025" s="4">
        <f>D1024-D1024*$D$1*_xlfn.XLOOKUP(A1025,'BBG Data'!A:A,'BBG Data'!F:F)</f>
        <v>27077278836.540359</v>
      </c>
      <c r="E1025" s="4">
        <f t="shared" si="45"/>
        <v>61145137291.662018</v>
      </c>
      <c r="F1025">
        <f t="shared" si="46"/>
        <v>0.56209820265179333</v>
      </c>
      <c r="G1025">
        <f t="shared" si="47"/>
        <v>0.43790179734820667</v>
      </c>
      <c r="H1025" s="13">
        <f>'USDC_Final Reserve'!I1024/'USDC_Final Reserve'!F1024</f>
        <v>1.5489565253272791E-3</v>
      </c>
      <c r="I1025">
        <v>64820791897.39856</v>
      </c>
      <c r="J1025" s="26">
        <v>64720387308.812202</v>
      </c>
      <c r="K1025" s="27"/>
    </row>
    <row r="1026" spans="1:11" x14ac:dyDescent="0.3">
      <c r="A1026" s="1">
        <v>45857</v>
      </c>
      <c r="B1026" s="2">
        <v>7292292936</v>
      </c>
      <c r="C1026" s="4">
        <f>C1025-C1025*$C$1*_xlfn.XLOOKUP('Circle Assets'!A1026,'BBG Data'!A:A,'BBG Data'!V:V)</f>
        <v>26775565519.121655</v>
      </c>
      <c r="D1026" s="4">
        <f>D1025-D1025*$D$1*_xlfn.XLOOKUP(A1026,'BBG Data'!A:A,'BBG Data'!F:F)</f>
        <v>27077278836.540359</v>
      </c>
      <c r="E1026" s="4">
        <f t="shared" si="45"/>
        <v>61145137291.662018</v>
      </c>
      <c r="F1026">
        <f t="shared" si="46"/>
        <v>0.56209820265179333</v>
      </c>
      <c r="G1026">
        <f t="shared" si="47"/>
        <v>0.43790179734820667</v>
      </c>
      <c r="H1026" s="13">
        <f>'USDC_Final Reserve'!I1025/'USDC_Final Reserve'!F1025</f>
        <v>1.0628108697634234E-3</v>
      </c>
      <c r="I1026">
        <v>64860578663.118912</v>
      </c>
      <c r="J1026" s="26">
        <v>64791644135.096603</v>
      </c>
      <c r="K1026" s="27"/>
    </row>
    <row r="1027" spans="1:11" x14ac:dyDescent="0.3">
      <c r="A1027" s="1">
        <v>45858</v>
      </c>
      <c r="B1027" s="2">
        <v>7292292936</v>
      </c>
      <c r="C1027" s="4">
        <f>C1026-C1026*$C$1*_xlfn.XLOOKUP('Circle Assets'!A1027,'BBG Data'!A:A,'BBG Data'!V:V)</f>
        <v>26775565519.121655</v>
      </c>
      <c r="D1027" s="4">
        <f>D1026-D1026*$D$1*_xlfn.XLOOKUP(A1027,'BBG Data'!A:A,'BBG Data'!F:F)</f>
        <v>27077278836.540359</v>
      </c>
      <c r="E1027" s="4">
        <f t="shared" si="45"/>
        <v>61145137291.662018</v>
      </c>
      <c r="F1027">
        <f t="shared" si="46"/>
        <v>0.56209820265179333</v>
      </c>
      <c r="G1027">
        <f t="shared" si="47"/>
        <v>0.43790179734820667</v>
      </c>
      <c r="H1027" s="13">
        <f>'USDC_Final Reserve'!I1026/'USDC_Final Reserve'!F1026</f>
        <v>1.0628108697634977E-3</v>
      </c>
      <c r="I1027">
        <v>64664066963.593422</v>
      </c>
      <c r="J1027" s="26">
        <v>64595341290.3414</v>
      </c>
      <c r="K1027" s="27"/>
    </row>
    <row r="1028" spans="1:11" x14ac:dyDescent="0.3">
      <c r="A1028" s="1">
        <v>45859</v>
      </c>
      <c r="B1028" s="2">
        <v>7292292936</v>
      </c>
      <c r="C1028" s="4">
        <f>C1027-C1027*$C$1*_xlfn.XLOOKUP('Circle Assets'!A1028,'BBG Data'!A:A,'BBG Data'!V:V)</f>
        <v>26842504432.919456</v>
      </c>
      <c r="D1028" s="4">
        <f>D1027-D1027*$D$1*_xlfn.XLOOKUP(A1028,'BBG Data'!A:A,'BBG Data'!F:F)</f>
        <v>27078783129.809055</v>
      </c>
      <c r="E1028" s="4">
        <f t="shared" ref="E1028:E1091" si="48">D1028+C1028+B1028</f>
        <v>61213580498.728516</v>
      </c>
      <c r="F1028">
        <f t="shared" ref="F1028:F1091" si="49">(B1028+D1028)/E1028</f>
        <v>0.56149429237394444</v>
      </c>
      <c r="G1028">
        <f t="shared" ref="G1028:G1091" si="50">C1028/E1028</f>
        <v>0.43850570762605545</v>
      </c>
      <c r="H1028" s="13">
        <f>'USDC_Final Reserve'!I1027/'USDC_Final Reserve'!F1027</f>
        <v>2.1797274808328933E-3</v>
      </c>
      <c r="I1028">
        <v>64608553572.751595</v>
      </c>
      <c r="J1028" s="26">
        <v>64467724533.032204</v>
      </c>
      <c r="K1028" s="27"/>
    </row>
    <row r="1029" spans="1:11" x14ac:dyDescent="0.3">
      <c r="A1029" s="1">
        <v>45860</v>
      </c>
      <c r="B1029" s="2">
        <v>7292292936</v>
      </c>
      <c r="C1029" s="4">
        <f>C1028-C1028*$C$1*_xlfn.XLOOKUP('Circle Assets'!A1029,'BBG Data'!A:A,'BBG Data'!V:V)</f>
        <v>26916321320.109985</v>
      </c>
      <c r="D1029" s="4">
        <f>D1028-D1028*$D$1*_xlfn.XLOOKUP(A1029,'BBG Data'!A:A,'BBG Data'!F:F)</f>
        <v>27078783129.809055</v>
      </c>
      <c r="E1029" s="4">
        <f t="shared" si="48"/>
        <v>61287397385.919037</v>
      </c>
      <c r="F1029">
        <f t="shared" si="49"/>
        <v>0.56081800715698049</v>
      </c>
      <c r="G1029">
        <f t="shared" si="50"/>
        <v>0.43918199284301951</v>
      </c>
      <c r="H1029" s="13">
        <f>'USDC_Final Reserve'!I1028/'USDC_Final Reserve'!F1028</f>
        <v>2.2659690547345993E-3</v>
      </c>
      <c r="I1029">
        <v>64905666871.376755</v>
      </c>
      <c r="J1029" s="26">
        <v>64758592638.769302</v>
      </c>
      <c r="K1029" s="27"/>
    </row>
    <row r="1030" spans="1:11" x14ac:dyDescent="0.3">
      <c r="A1030" s="1">
        <v>45861</v>
      </c>
      <c r="B1030" s="2">
        <v>7292292936</v>
      </c>
      <c r="C1030" s="4">
        <f>C1029-C1029*$C$1*_xlfn.XLOOKUP('Circle Assets'!A1030,'BBG Data'!A:A,'BBG Data'!V:V)</f>
        <v>26694261669.219074</v>
      </c>
      <c r="D1030" s="4">
        <f>D1029-D1029*$D$1*_xlfn.XLOOKUP(A1030,'BBG Data'!A:A,'BBG Data'!F:F)</f>
        <v>27078783129.809055</v>
      </c>
      <c r="E1030" s="4">
        <f t="shared" si="48"/>
        <v>61065337735.02813</v>
      </c>
      <c r="F1030">
        <f t="shared" si="49"/>
        <v>0.56285738097364535</v>
      </c>
      <c r="G1030">
        <f t="shared" si="50"/>
        <v>0.43714261902635454</v>
      </c>
      <c r="H1030" s="13">
        <f>'USDC_Final Reserve'!I1029/'USDC_Final Reserve'!F1029</f>
        <v>-2.569751426751264E-3</v>
      </c>
      <c r="I1030">
        <v>64588330806.77002</v>
      </c>
      <c r="J1030" s="26">
        <v>64754306762.012199</v>
      </c>
      <c r="K1030" s="27"/>
    </row>
    <row r="1031" spans="1:11" x14ac:dyDescent="0.3">
      <c r="A1031" s="1">
        <v>45862</v>
      </c>
      <c r="B1031" s="2">
        <v>7292292936</v>
      </c>
      <c r="C1031" s="4">
        <f>C1030-C1030*$C$1*_xlfn.XLOOKUP('Circle Assets'!A1031,'BBG Data'!A:A,'BBG Data'!V:V)</f>
        <v>26667567407.549858</v>
      </c>
      <c r="D1031" s="4">
        <f>D1030-D1030*$D$1*_xlfn.XLOOKUP(A1031,'BBG Data'!A:A,'BBG Data'!F:F)</f>
        <v>27077278752.96851</v>
      </c>
      <c r="E1031" s="4">
        <f t="shared" si="48"/>
        <v>61037139096.518372</v>
      </c>
      <c r="F1031">
        <f t="shared" si="49"/>
        <v>0.56309276938127306</v>
      </c>
      <c r="G1031">
        <f t="shared" si="50"/>
        <v>0.43690723061872677</v>
      </c>
      <c r="H1031" s="13">
        <f>'USDC_Final Reserve'!I1030/'USDC_Final Reserve'!F1030</f>
        <v>6.0131039468888062E-4</v>
      </c>
      <c r="I1031">
        <v>64702668411.801125</v>
      </c>
      <c r="J1031" s="26">
        <v>64663762024.721001</v>
      </c>
      <c r="K1031" s="27"/>
    </row>
    <row r="1032" spans="1:11" x14ac:dyDescent="0.3">
      <c r="A1032" s="1">
        <v>45863</v>
      </c>
      <c r="B1032" s="2">
        <v>7292292936</v>
      </c>
      <c r="C1032" s="4">
        <f>C1031-C1031*$C$1*_xlfn.XLOOKUP('Circle Assets'!A1032,'BBG Data'!A:A,'BBG Data'!V:V)</f>
        <v>26680901191.253632</v>
      </c>
      <c r="D1032" s="4">
        <f>D1031-D1031*$D$1*_xlfn.XLOOKUP(A1032,'BBG Data'!A:A,'BBG Data'!F:F)</f>
        <v>27072765873.17635</v>
      </c>
      <c r="E1032" s="4">
        <f t="shared" si="48"/>
        <v>61045960000.429977</v>
      </c>
      <c r="F1032">
        <f t="shared" si="49"/>
        <v>0.56293747872806477</v>
      </c>
      <c r="G1032">
        <f t="shared" si="50"/>
        <v>0.43706252127193518</v>
      </c>
      <c r="H1032" s="13">
        <f>'USDC_Final Reserve'!I1031/'USDC_Final Reserve'!F1031</f>
        <v>1.2071534103506123E-3</v>
      </c>
      <c r="I1032">
        <v>65198588819.663605</v>
      </c>
      <c r="J1032" s="26">
        <v>65119884120.819901</v>
      </c>
      <c r="K1032" s="27"/>
    </row>
    <row r="1033" spans="1:11" x14ac:dyDescent="0.3">
      <c r="A1033" s="1">
        <v>45864</v>
      </c>
      <c r="B1033" s="2">
        <v>7292292936</v>
      </c>
      <c r="C1033" s="4">
        <f>C1032-C1032*$C$1*_xlfn.XLOOKUP('Circle Assets'!A1033,'BBG Data'!A:A,'BBG Data'!V:V)</f>
        <v>26680901191.253632</v>
      </c>
      <c r="D1033" s="4">
        <f>D1032-D1032*$D$1*_xlfn.XLOOKUP(A1033,'BBG Data'!A:A,'BBG Data'!F:F)</f>
        <v>27072765873.17635</v>
      </c>
      <c r="E1033" s="4">
        <f t="shared" si="48"/>
        <v>61045960000.429977</v>
      </c>
      <c r="F1033">
        <f t="shared" si="49"/>
        <v>0.56293747872806477</v>
      </c>
      <c r="G1033">
        <f t="shared" si="50"/>
        <v>0.43706252127193518</v>
      </c>
      <c r="H1033" s="13">
        <f>'USDC_Final Reserve'!I1032/'USDC_Final Reserve'!F1032</f>
        <v>1.062810869763514E-3</v>
      </c>
      <c r="I1033">
        <v>64092969270.385986</v>
      </c>
      <c r="J1033" s="26">
        <v>64024850565.970001</v>
      </c>
      <c r="K1033" s="27"/>
    </row>
    <row r="1034" spans="1:11" x14ac:dyDescent="0.3">
      <c r="A1034" s="1">
        <v>45865</v>
      </c>
      <c r="B1034" s="2">
        <v>7292292936</v>
      </c>
      <c r="C1034" s="4">
        <f>C1033-C1033*$C$1*_xlfn.XLOOKUP('Circle Assets'!A1034,'BBG Data'!A:A,'BBG Data'!V:V)</f>
        <v>26680901191.253632</v>
      </c>
      <c r="D1034" s="4">
        <f>D1033-D1033*$D$1*_xlfn.XLOOKUP(A1034,'BBG Data'!A:A,'BBG Data'!F:F)</f>
        <v>27072765873.17635</v>
      </c>
      <c r="E1034" s="4">
        <f t="shared" si="48"/>
        <v>61045960000.429977</v>
      </c>
      <c r="F1034">
        <f t="shared" si="49"/>
        <v>0.56293747872806477</v>
      </c>
      <c r="G1034">
        <f t="shared" si="50"/>
        <v>0.43706252127193518</v>
      </c>
      <c r="H1034" s="13">
        <f>'USDC_Final Reserve'!I1033/'USDC_Final Reserve'!F1033</f>
        <v>1.0628108697634509E-3</v>
      </c>
      <c r="I1034">
        <v>64339029731.695679</v>
      </c>
      <c r="J1034" s="26">
        <v>64270649511.546799</v>
      </c>
      <c r="K1034" s="27"/>
    </row>
    <row r="1035" spans="1:11" x14ac:dyDescent="0.3">
      <c r="A1035" s="1">
        <v>45866</v>
      </c>
      <c r="B1035" s="2">
        <v>7292292936</v>
      </c>
      <c r="C1035" s="4">
        <f>C1034-C1034*$C$1*_xlfn.XLOOKUP('Circle Assets'!A1035,'BBG Data'!A:A,'BBG Data'!V:V)</f>
        <v>26760943894.827389</v>
      </c>
      <c r="D1035" s="4">
        <f>D1034-D1034*$D$1*_xlfn.XLOOKUP(A1035,'BBG Data'!A:A,'BBG Data'!F:F)</f>
        <v>27072765873.17635</v>
      </c>
      <c r="E1035" s="4">
        <f t="shared" si="48"/>
        <v>61126002704.003738</v>
      </c>
      <c r="F1035">
        <f t="shared" si="49"/>
        <v>0.56220032864876734</v>
      </c>
      <c r="G1035">
        <f t="shared" si="50"/>
        <v>0.43779967135123254</v>
      </c>
      <c r="H1035" s="13">
        <f>'USDC_Final Reserve'!I1034/'USDC_Final Reserve'!F1034</f>
        <v>2.3708897524208697E-3</v>
      </c>
      <c r="I1035">
        <v>64438424271.966957</v>
      </c>
      <c r="J1035" s="26">
        <v>64285647872.198402</v>
      </c>
      <c r="K1035" s="27"/>
    </row>
    <row r="1036" spans="1:11" x14ac:dyDescent="0.3">
      <c r="A1036" s="1">
        <v>45867</v>
      </c>
      <c r="B1036" s="2">
        <v>7292292936</v>
      </c>
      <c r="C1036" s="4">
        <f>C1035-C1035*$C$1*_xlfn.XLOOKUP('Circle Assets'!A1036,'BBG Data'!A:A,'BBG Data'!V:V)</f>
        <v>26747563422.879978</v>
      </c>
      <c r="D1036" s="4">
        <f>D1035-D1035*$D$1*_xlfn.XLOOKUP(A1036,'BBG Data'!A:A,'BBG Data'!F:F)</f>
        <v>27072765873.17635</v>
      </c>
      <c r="E1036" s="4">
        <f t="shared" si="48"/>
        <v>61112622232.056328</v>
      </c>
      <c r="F1036">
        <f t="shared" si="49"/>
        <v>0.5623234211532544</v>
      </c>
      <c r="G1036">
        <f t="shared" si="50"/>
        <v>0.4376765788467456</v>
      </c>
      <c r="H1036" s="13">
        <f>'USDC_Final Reserve'!I1035/'USDC_Final Reserve'!F1035</f>
        <v>8.4409580652116984E-4</v>
      </c>
      <c r="I1036">
        <v>63934039112.654755</v>
      </c>
      <c r="J1036" s="26">
        <v>63880072658.345802</v>
      </c>
      <c r="K1036" s="27"/>
    </row>
    <row r="1037" spans="1:11" x14ac:dyDescent="0.3">
      <c r="A1037" s="1">
        <v>45868</v>
      </c>
      <c r="B1037" s="2">
        <v>7292292936</v>
      </c>
      <c r="C1037" s="4">
        <f>C1036-C1036*$C$1*_xlfn.XLOOKUP('Circle Assets'!A1037,'BBG Data'!A:A,'BBG Data'!V:V)</f>
        <v>26734189641.168541</v>
      </c>
      <c r="D1037" s="4">
        <f>D1036-D1036*$D$1*_xlfn.XLOOKUP(A1037,'BBG Data'!A:A,'BBG Data'!F:F)</f>
        <v>27075773958.273369</v>
      </c>
      <c r="E1037" s="4">
        <f t="shared" si="48"/>
        <v>61102256535.44191</v>
      </c>
      <c r="F1037">
        <f t="shared" si="49"/>
        <v>0.56246804689346341</v>
      </c>
      <c r="G1037">
        <f t="shared" si="50"/>
        <v>0.43753195310653664</v>
      </c>
      <c r="H1037" s="13">
        <f>'USDC_Final Reserve'!I1036/'USDC_Final Reserve'!F1036</f>
        <v>8.9334609994150781E-4</v>
      </c>
      <c r="I1037">
        <v>63861387494.130432</v>
      </c>
      <c r="J1037" s="26">
        <v>63804337172.675697</v>
      </c>
      <c r="K1037" s="27"/>
    </row>
    <row r="1038" spans="1:11" x14ac:dyDescent="0.3">
      <c r="A1038" s="1">
        <v>45869</v>
      </c>
      <c r="B1038" s="2">
        <v>7292292936</v>
      </c>
      <c r="C1038" s="4">
        <f>C1037-C1037*$C$1*_xlfn.XLOOKUP('Circle Assets'!A1038,'BBG Data'!A:A,'BBG Data'!V:V)</f>
        <v>26747556735.989124</v>
      </c>
      <c r="D1038" s="4">
        <f>D1037-D1037*$D$1*_xlfn.XLOOKUP(A1038,'BBG Data'!A:A,'BBG Data'!F:F)</f>
        <v>27070509224.448151</v>
      </c>
      <c r="E1038" s="4">
        <f t="shared" si="48"/>
        <v>61110358896.437271</v>
      </c>
      <c r="F1038">
        <f t="shared" si="49"/>
        <v>0.56230732041162168</v>
      </c>
      <c r="G1038">
        <f t="shared" si="50"/>
        <v>0.43769267958837832</v>
      </c>
      <c r="H1038" s="13">
        <f>'USDC_Final Reserve'!I1037/'USDC_Final Reserve'!F1037</f>
        <v>1.1952556772263749E-3</v>
      </c>
      <c r="I1038">
        <v>64079972309.264854</v>
      </c>
      <c r="J1038" s="26">
        <v>64003380358.565697</v>
      </c>
      <c r="K1038" s="27"/>
    </row>
    <row r="1039" spans="1:11" x14ac:dyDescent="0.3">
      <c r="A1039" s="1">
        <v>45870</v>
      </c>
      <c r="B1039" s="2">
        <v>7292292936</v>
      </c>
      <c r="C1039" s="4">
        <f>C1038-C1038*$C$1*_xlfn.XLOOKUP('Circle Assets'!A1039,'BBG Data'!A:A,'BBG Data'!V:V)</f>
        <v>27155456976.212959</v>
      </c>
      <c r="D1039" s="4">
        <f>D1038-D1038*$D$1*_xlfn.XLOOKUP(A1039,'BBG Data'!A:A,'BBG Data'!F:F)</f>
        <v>27074269017.395992</v>
      </c>
      <c r="E1039" s="4">
        <f t="shared" si="48"/>
        <v>61522018929.608948</v>
      </c>
      <c r="F1039">
        <f t="shared" si="49"/>
        <v>0.55860588698685021</v>
      </c>
      <c r="G1039">
        <f t="shared" si="50"/>
        <v>0.4413941130131499</v>
      </c>
      <c r="H1039" s="13">
        <f>'USDC_Final Reserve'!I1038/'USDC_Final Reserve'!F1038</f>
        <v>7.7469627160200068E-3</v>
      </c>
      <c r="I1039">
        <v>64524497160.004494</v>
      </c>
      <c r="J1039" s="26">
        <v>64024628286.236</v>
      </c>
      <c r="K1039" s="27"/>
    </row>
    <row r="1040" spans="1:11" x14ac:dyDescent="0.3">
      <c r="A1040" s="1">
        <v>45871</v>
      </c>
      <c r="B1040" s="2">
        <v>7292292936</v>
      </c>
      <c r="C1040" s="4">
        <f>C1039-C1039*$C$1*_xlfn.XLOOKUP('Circle Assets'!A1040,'BBG Data'!A:A,'BBG Data'!V:V)</f>
        <v>27155456976.212959</v>
      </c>
      <c r="D1040" s="4">
        <f>D1039-D1039*$D$1*_xlfn.XLOOKUP(A1040,'BBG Data'!A:A,'BBG Data'!F:F)</f>
        <v>27074269017.395992</v>
      </c>
      <c r="E1040" s="4">
        <f t="shared" si="48"/>
        <v>61522018929.608948</v>
      </c>
      <c r="F1040">
        <f t="shared" si="49"/>
        <v>0.55860588698685021</v>
      </c>
      <c r="G1040">
        <f t="shared" si="50"/>
        <v>0.4413941130131499</v>
      </c>
      <c r="H1040" s="13">
        <f>'USDC_Final Reserve'!I1039/'USDC_Final Reserve'!F1039</f>
        <v>1.0628108697634682E-3</v>
      </c>
      <c r="I1040">
        <v>64318681172.884895</v>
      </c>
      <c r="J1040" s="26">
        <v>64250322579.405502</v>
      </c>
      <c r="K1040" s="27"/>
    </row>
    <row r="1041" spans="1:11" x14ac:dyDescent="0.3">
      <c r="A1041" s="1">
        <v>45872</v>
      </c>
      <c r="B1041" s="2">
        <v>7292292936</v>
      </c>
      <c r="C1041" s="4">
        <f>C1040-C1040*$C$1*_xlfn.XLOOKUP('Circle Assets'!A1041,'BBG Data'!A:A,'BBG Data'!V:V)</f>
        <v>27155456976.212959</v>
      </c>
      <c r="D1041" s="4">
        <f>D1040-D1040*$D$1*_xlfn.XLOOKUP(A1041,'BBG Data'!A:A,'BBG Data'!F:F)</f>
        <v>27074269017.395992</v>
      </c>
      <c r="E1041" s="4">
        <f t="shared" si="48"/>
        <v>61522018929.608948</v>
      </c>
      <c r="F1041">
        <f t="shared" si="49"/>
        <v>0.55860588698685021</v>
      </c>
      <c r="G1041">
        <f t="shared" si="50"/>
        <v>0.4413941130131499</v>
      </c>
      <c r="H1041" s="13">
        <f>'USDC_Final Reserve'!I1040/'USDC_Final Reserve'!F1040</f>
        <v>1.0628108697635051E-3</v>
      </c>
      <c r="I1041">
        <v>64257117738.768234</v>
      </c>
      <c r="J1041" s="26">
        <v>64188824575.575798</v>
      </c>
      <c r="K1041" s="27"/>
    </row>
    <row r="1042" spans="1:11" x14ac:dyDescent="0.3">
      <c r="A1042" s="1">
        <v>45873</v>
      </c>
      <c r="B1042" s="2">
        <v>7292292936</v>
      </c>
      <c r="C1042" s="4">
        <f>C1041-C1041*$C$1*_xlfn.XLOOKUP('Circle Assets'!A1042,'BBG Data'!A:A,'BBG Data'!V:V)</f>
        <v>27352334039.290504</v>
      </c>
      <c r="D1042" s="4">
        <f>D1041-D1041*$D$1*_xlfn.XLOOKUP(A1042,'BBG Data'!A:A,'BBG Data'!F:F)</f>
        <v>27075021080.424252</v>
      </c>
      <c r="E1042" s="4">
        <f t="shared" si="48"/>
        <v>61719648055.714752</v>
      </c>
      <c r="F1042">
        <f t="shared" si="49"/>
        <v>0.55682939062453252</v>
      </c>
      <c r="G1042">
        <f t="shared" si="50"/>
        <v>0.44317060937546765</v>
      </c>
      <c r="H1042" s="13">
        <f>'USDC_Final Reserve'!I1041/'USDC_Final Reserve'!F1041</f>
        <v>4.2614532784854275E-3</v>
      </c>
      <c r="I1042">
        <v>64440160614.052582</v>
      </c>
      <c r="J1042" s="26">
        <v>64165551880.3377</v>
      </c>
      <c r="K1042" s="27"/>
    </row>
    <row r="1043" spans="1:11" x14ac:dyDescent="0.3">
      <c r="A1043" s="1">
        <v>45874</v>
      </c>
      <c r="B1043" s="2">
        <v>7292292936</v>
      </c>
      <c r="C1043" s="4">
        <f>C1042-C1042*$C$1*_xlfn.XLOOKUP('Circle Assets'!A1043,'BBG Data'!A:A,'BBG Data'!V:V)</f>
        <v>27434391041.408379</v>
      </c>
      <c r="D1043" s="4">
        <f>D1042-D1042*$D$1*_xlfn.XLOOKUP(A1043,'BBG Data'!A:A,'BBG Data'!F:F)</f>
        <v>27074268996.505352</v>
      </c>
      <c r="E1043" s="4">
        <f t="shared" si="48"/>
        <v>61800952973.913727</v>
      </c>
      <c r="F1043">
        <f t="shared" si="49"/>
        <v>0.55608466016715841</v>
      </c>
      <c r="G1043">
        <f t="shared" si="50"/>
        <v>0.44391533983284165</v>
      </c>
      <c r="H1043" s="13">
        <f>'USDC_Final Reserve'!I1042/'USDC_Final Reserve'!F1042</f>
        <v>2.3770059191897501E-3</v>
      </c>
      <c r="I1043">
        <v>64516222298.456696</v>
      </c>
      <c r="J1043" s="26">
        <v>64362866856.169502</v>
      </c>
      <c r="K1043" s="27"/>
    </row>
    <row r="1044" spans="1:11" x14ac:dyDescent="0.3">
      <c r="A1044" s="1">
        <v>45875</v>
      </c>
      <c r="B1044" s="2">
        <v>7292292936</v>
      </c>
      <c r="C1044" s="4">
        <f>C1043-C1043*$C$1*_xlfn.XLOOKUP('Circle Assets'!A1044,'BBG Data'!A:A,'BBG Data'!V:V)</f>
        <v>27448108236.929081</v>
      </c>
      <c r="D1044" s="4">
        <f>D1043-D1043*$D$1*_xlfn.XLOOKUP(A1044,'BBG Data'!A:A,'BBG Data'!F:F)</f>
        <v>27074268996.505352</v>
      </c>
      <c r="E1044" s="4">
        <f t="shared" si="48"/>
        <v>61814670169.434433</v>
      </c>
      <c r="F1044">
        <f t="shared" si="49"/>
        <v>0.55596126030125814</v>
      </c>
      <c r="G1044">
        <f t="shared" si="50"/>
        <v>0.44403873969874186</v>
      </c>
      <c r="H1044" s="13">
        <f>'USDC_Final Reserve'!I1043/'USDC_Final Reserve'!F1043</f>
        <v>1.2844834387289214E-3</v>
      </c>
      <c r="I1044">
        <v>64654398337.209625</v>
      </c>
      <c r="J1044" s="26">
        <v>64571350833.304497</v>
      </c>
      <c r="K1044" s="27"/>
    </row>
    <row r="1045" spans="1:11" x14ac:dyDescent="0.3">
      <c r="A1045" s="1">
        <v>45876</v>
      </c>
      <c r="B1045" s="2">
        <v>7292292936</v>
      </c>
      <c r="C1045" s="4">
        <f>C1044-C1044*$C$1*_xlfn.XLOOKUP('Circle Assets'!A1045,'BBG Data'!A:A,'BBG Data'!V:V)</f>
        <v>27427522155.751385</v>
      </c>
      <c r="D1045" s="4">
        <f>D1044-D1044*$D$1*_xlfn.XLOOKUP(A1045,'BBG Data'!A:A,'BBG Data'!F:F)</f>
        <v>27073516933.477673</v>
      </c>
      <c r="E1045" s="4">
        <f t="shared" si="48"/>
        <v>61793332025.229057</v>
      </c>
      <c r="F1045">
        <f t="shared" si="49"/>
        <v>0.55614107126391499</v>
      </c>
      <c r="G1045">
        <f t="shared" si="50"/>
        <v>0.44385892873608501</v>
      </c>
      <c r="H1045" s="13">
        <f>'USDC_Final Reserve'!I1044/'USDC_Final Reserve'!F1044</f>
        <v>7.1786320154140857E-4</v>
      </c>
      <c r="I1045">
        <v>64695956703.9757</v>
      </c>
      <c r="J1045" s="26">
        <v>64649513857.3694</v>
      </c>
      <c r="K1045" s="27"/>
    </row>
    <row r="1046" spans="1:11" x14ac:dyDescent="0.3">
      <c r="A1046" s="1">
        <v>45877</v>
      </c>
      <c r="B1046" s="2">
        <v>7292292936</v>
      </c>
      <c r="C1046" s="4">
        <f>C1045-C1045*$C$1*_xlfn.XLOOKUP('Circle Assets'!A1046,'BBG Data'!A:A,'BBG Data'!V:V)</f>
        <v>27406951514.134571</v>
      </c>
      <c r="D1046" s="4">
        <f>D1045-D1045*$D$1*_xlfn.XLOOKUP(A1046,'BBG Data'!A:A,'BBG Data'!F:F)</f>
        <v>27073516933.477673</v>
      </c>
      <c r="E1046" s="4">
        <f t="shared" si="48"/>
        <v>61772761383.612244</v>
      </c>
      <c r="F1046">
        <f t="shared" si="49"/>
        <v>0.55632626905027138</v>
      </c>
      <c r="G1046">
        <f t="shared" si="50"/>
        <v>0.44367373094972873</v>
      </c>
      <c r="H1046" s="13">
        <f>'USDC_Final Reserve'!I1045/'USDC_Final Reserve'!F1045</f>
        <v>7.3015973915108645E-4</v>
      </c>
      <c r="I1046">
        <v>64809985268.113853</v>
      </c>
      <c r="J1046" s="26">
        <v>64762663626.176102</v>
      </c>
      <c r="K1046" s="27"/>
    </row>
    <row r="1047" spans="1:11" x14ac:dyDescent="0.3">
      <c r="A1047" s="1">
        <v>45878</v>
      </c>
      <c r="B1047" s="2">
        <v>7292292936</v>
      </c>
      <c r="C1047" s="4">
        <f>C1046-C1046*$C$1*_xlfn.XLOOKUP('Circle Assets'!A1047,'BBG Data'!A:A,'BBG Data'!V:V)</f>
        <v>27406951514.134571</v>
      </c>
      <c r="D1047" s="4">
        <f>D1046-D1046*$D$1*_xlfn.XLOOKUP(A1047,'BBG Data'!A:A,'BBG Data'!F:F)</f>
        <v>27073516933.477673</v>
      </c>
      <c r="E1047" s="4">
        <f t="shared" si="48"/>
        <v>61772761383.612244</v>
      </c>
      <c r="F1047">
        <f t="shared" si="49"/>
        <v>0.55632626905027138</v>
      </c>
      <c r="G1047">
        <f t="shared" si="50"/>
        <v>0.44367373094972873</v>
      </c>
      <c r="H1047" s="13">
        <f>'USDC_Final Reserve'!I1046/'USDC_Final Reserve'!F1046</f>
        <v>1.0628108697634058E-3</v>
      </c>
      <c r="I1047">
        <v>65336868848.185257</v>
      </c>
      <c r="J1047" s="26">
        <v>65267428113.7771</v>
      </c>
      <c r="K1047" s="27"/>
    </row>
    <row r="1048" spans="1:11" x14ac:dyDescent="0.3">
      <c r="A1048" s="1">
        <v>45879</v>
      </c>
      <c r="B1048" s="2">
        <v>7292292936</v>
      </c>
      <c r="C1048" s="4">
        <f>C1047-C1047*$C$1*_xlfn.XLOOKUP('Circle Assets'!A1048,'BBG Data'!A:A,'BBG Data'!V:V)</f>
        <v>27406951514.134571</v>
      </c>
      <c r="D1048" s="4">
        <f>D1047-D1047*$D$1*_xlfn.XLOOKUP(A1048,'BBG Data'!A:A,'BBG Data'!F:F)</f>
        <v>27073516933.477673</v>
      </c>
      <c r="E1048" s="4">
        <f t="shared" si="48"/>
        <v>61772761383.612244</v>
      </c>
      <c r="F1048">
        <f t="shared" si="49"/>
        <v>0.55632626905027138</v>
      </c>
      <c r="G1048">
        <f t="shared" si="50"/>
        <v>0.44367373094972873</v>
      </c>
      <c r="H1048" s="13">
        <f>'USDC_Final Reserve'!I1047/'USDC_Final Reserve'!F1047</f>
        <v>1.062810869763465E-3</v>
      </c>
      <c r="I1048">
        <v>65348647450.198608</v>
      </c>
      <c r="J1048" s="26">
        <v>65279194197.364197</v>
      </c>
      <c r="K1048" s="27"/>
    </row>
    <row r="1049" spans="1:11" x14ac:dyDescent="0.3">
      <c r="A1049" s="1">
        <v>45880</v>
      </c>
      <c r="B1049" s="2">
        <v>7292292936</v>
      </c>
      <c r="C1049" s="4">
        <f>C1048-C1048*$C$1*_xlfn.XLOOKUP('Circle Assets'!A1049,'BBG Data'!A:A,'BBG Data'!V:V)</f>
        <v>27358989348.984837</v>
      </c>
      <c r="D1049" s="4">
        <f>D1048-D1048*$D$1*_xlfn.XLOOKUP(A1049,'BBG Data'!A:A,'BBG Data'!F:F)</f>
        <v>27074268975.614712</v>
      </c>
      <c r="E1049" s="4">
        <f t="shared" si="48"/>
        <v>61725551260.599548</v>
      </c>
      <c r="F1049">
        <f t="shared" si="49"/>
        <v>0.55676395284867175</v>
      </c>
      <c r="G1049">
        <f t="shared" si="50"/>
        <v>0.44323604715132836</v>
      </c>
      <c r="H1049" s="13">
        <f>'USDC_Final Reserve'!I1048/'USDC_Final Reserve'!F1048</f>
        <v>2.9878452058288308E-4</v>
      </c>
      <c r="I1049">
        <v>65219646289.492691</v>
      </c>
      <c r="J1049" s="26">
        <v>65200159668.7435</v>
      </c>
      <c r="K1049" s="27"/>
    </row>
    <row r="1050" spans="1:11" x14ac:dyDescent="0.3">
      <c r="A1050" s="1">
        <v>45881</v>
      </c>
      <c r="B1050" s="2">
        <v>7292292936</v>
      </c>
      <c r="C1050" s="4">
        <f>C1049-C1049*$C$1*_xlfn.XLOOKUP('Circle Assets'!A1050,'BBG Data'!A:A,'BBG Data'!V:V)</f>
        <v>27509463790.404255</v>
      </c>
      <c r="D1050" s="4">
        <f>D1049-D1049*$D$1*_xlfn.XLOOKUP(A1050,'BBG Data'!A:A,'BBG Data'!F:F)</f>
        <v>27072764849.560513</v>
      </c>
      <c r="E1050" s="4">
        <f t="shared" si="48"/>
        <v>61874521575.964767</v>
      </c>
      <c r="F1050">
        <f t="shared" si="49"/>
        <v>0.55539916770701403</v>
      </c>
      <c r="G1050">
        <f t="shared" si="50"/>
        <v>0.44460083229298597</v>
      </c>
      <c r="H1050" s="13">
        <f>'USDC_Final Reserve'!I1049/'USDC_Final Reserve'!F1049</f>
        <v>3.4678716977825526E-3</v>
      </c>
      <c r="I1050">
        <v>65810739993.690849</v>
      </c>
      <c r="J1050" s="26">
        <v>65582516791.056602</v>
      </c>
      <c r="K1050" s="27"/>
    </row>
    <row r="1051" spans="1:11" x14ac:dyDescent="0.3">
      <c r="A1051" s="1">
        <v>45882</v>
      </c>
      <c r="B1051" s="2">
        <v>7292292936</v>
      </c>
      <c r="C1051" s="4">
        <f>C1050-C1050*$C$1*_xlfn.XLOOKUP('Circle Assets'!A1051,'BBG Data'!A:A,'BBG Data'!V:V)</f>
        <v>27653888475.303875</v>
      </c>
      <c r="D1051" s="4">
        <f>D1050-D1050*$D$1*_xlfn.XLOOKUP(A1051,'BBG Data'!A:A,'BBG Data'!F:F)</f>
        <v>27075020913.297977</v>
      </c>
      <c r="E1051" s="4">
        <f t="shared" si="48"/>
        <v>62021202324.601852</v>
      </c>
      <c r="F1051">
        <f t="shared" si="49"/>
        <v>0.55412201894166679</v>
      </c>
      <c r="G1051">
        <f t="shared" si="50"/>
        <v>0.44587798105833321</v>
      </c>
      <c r="H1051" s="13">
        <f>'USDC_Final Reserve'!I1050/'USDC_Final Reserve'!F1050</f>
        <v>3.4253070686630699E-3</v>
      </c>
      <c r="I1051">
        <v>65825751360.997383</v>
      </c>
      <c r="J1051" s="26">
        <v>65600277949.560501</v>
      </c>
      <c r="K1051" s="27"/>
    </row>
    <row r="1052" spans="1:11" x14ac:dyDescent="0.3">
      <c r="A1052" s="1">
        <v>45883</v>
      </c>
      <c r="B1052" s="2">
        <v>7292292936</v>
      </c>
      <c r="C1052" s="4">
        <f>C1051-C1051*$C$1*_xlfn.XLOOKUP('Circle Assets'!A1052,'BBG Data'!A:A,'BBG Data'!V:V)</f>
        <v>27577840281.996788</v>
      </c>
      <c r="D1052" s="4">
        <f>D1051-D1051*$D$1*_xlfn.XLOOKUP(A1052,'BBG Data'!A:A,'BBG Data'!F:F)</f>
        <v>27074268829.38372</v>
      </c>
      <c r="E1052" s="4">
        <f t="shared" si="48"/>
        <v>61944402047.380508</v>
      </c>
      <c r="F1052">
        <f t="shared" si="49"/>
        <v>0.55479689252786979</v>
      </c>
      <c r="G1052">
        <f t="shared" si="50"/>
        <v>0.44520310747213021</v>
      </c>
      <c r="H1052" s="13">
        <f>'USDC_Final Reserve'!I1051/'USDC_Final Reserve'!F1051</f>
        <v>-1.7569738144598279E-4</v>
      </c>
      <c r="I1052">
        <v>66399343093.046318</v>
      </c>
      <c r="J1052" s="26">
        <v>66411009283.7575</v>
      </c>
      <c r="K1052" s="27"/>
    </row>
    <row r="1053" spans="1:11" x14ac:dyDescent="0.3">
      <c r="A1053" s="1">
        <v>45884</v>
      </c>
      <c r="B1053" s="2">
        <v>7292292936</v>
      </c>
      <c r="C1053" s="4">
        <f>C1052-C1052*$C$1*_xlfn.XLOOKUP('Circle Assets'!A1053,'BBG Data'!A:A,'BBG Data'!V:V)</f>
        <v>27584734742.067291</v>
      </c>
      <c r="D1053" s="4">
        <f>D1052-D1052*$D$1*_xlfn.XLOOKUP(A1053,'BBG Data'!A:A,'BBG Data'!F:F)</f>
        <v>27072764703.337643</v>
      </c>
      <c r="E1053" s="4">
        <f t="shared" si="48"/>
        <v>61949792381.404938</v>
      </c>
      <c r="F1053">
        <f t="shared" si="49"/>
        <v>0.55472433915134123</v>
      </c>
      <c r="G1053">
        <f t="shared" si="50"/>
        <v>0.44527566084865877</v>
      </c>
      <c r="H1053" s="13">
        <f>'USDC_Final Reserve'!I1052/'USDC_Final Reserve'!F1052</f>
        <v>1.1497297263382454E-3</v>
      </c>
      <c r="I1053">
        <v>67744204353.882195</v>
      </c>
      <c r="J1053" s="26">
        <v>67666316828.349403</v>
      </c>
      <c r="K1053" s="27"/>
    </row>
    <row r="1054" spans="1:11" x14ac:dyDescent="0.3">
      <c r="A1054" s="1">
        <v>45885</v>
      </c>
      <c r="B1054" s="2">
        <v>7292292936</v>
      </c>
      <c r="C1054" s="4">
        <f>C1053-C1053*$C$1*_xlfn.XLOOKUP('Circle Assets'!A1054,'BBG Data'!A:A,'BBG Data'!V:V)</f>
        <v>27584734742.067291</v>
      </c>
      <c r="D1054" s="4">
        <f>D1053-D1053*$D$1*_xlfn.XLOOKUP(A1054,'BBG Data'!A:A,'BBG Data'!F:F)</f>
        <v>27072764703.337643</v>
      </c>
      <c r="E1054" s="4">
        <f t="shared" si="48"/>
        <v>61949792381.404938</v>
      </c>
      <c r="F1054">
        <f t="shared" si="49"/>
        <v>0.55472433915134123</v>
      </c>
      <c r="G1054">
        <f t="shared" si="50"/>
        <v>0.44527566084865877</v>
      </c>
      <c r="H1054" s="13">
        <f>'USDC_Final Reserve'!I1053/'USDC_Final Reserve'!F1053</f>
        <v>1.0628108697634459E-3</v>
      </c>
      <c r="I1054">
        <v>68234865839.361427</v>
      </c>
      <c r="J1054" s="26">
        <v>68162345082.250504</v>
      </c>
      <c r="K1054" s="27"/>
    </row>
    <row r="1055" spans="1:11" x14ac:dyDescent="0.3">
      <c r="A1055" s="1">
        <v>45886</v>
      </c>
      <c r="B1055" s="2">
        <v>7292292936</v>
      </c>
      <c r="C1055" s="4">
        <f>C1054-C1054*$C$1*_xlfn.XLOOKUP('Circle Assets'!A1055,'BBG Data'!A:A,'BBG Data'!V:V)</f>
        <v>27584734742.067291</v>
      </c>
      <c r="D1055" s="4">
        <f>D1054-D1054*$D$1*_xlfn.XLOOKUP(A1055,'BBG Data'!A:A,'BBG Data'!F:F)</f>
        <v>27072764703.337643</v>
      </c>
      <c r="E1055" s="4">
        <f t="shared" si="48"/>
        <v>61949792381.404938</v>
      </c>
      <c r="F1055">
        <f t="shared" si="49"/>
        <v>0.55472433915134123</v>
      </c>
      <c r="G1055">
        <f t="shared" si="50"/>
        <v>0.44527566084865877</v>
      </c>
      <c r="H1055" s="13">
        <f>'USDC_Final Reserve'!I1054/'USDC_Final Reserve'!F1054</f>
        <v>1.0628108697634687E-3</v>
      </c>
      <c r="I1055">
        <v>68247984127.474724</v>
      </c>
      <c r="J1055" s="26">
        <v>68175449428.104599</v>
      </c>
      <c r="K1055" s="27"/>
    </row>
    <row r="1056" spans="1:11" x14ac:dyDescent="0.3">
      <c r="A1056" s="1">
        <v>45887</v>
      </c>
      <c r="B1056" s="2">
        <v>7292292936</v>
      </c>
      <c r="C1056" s="4">
        <f>C1055-C1055*$C$1*_xlfn.XLOOKUP('Circle Assets'!A1056,'BBG Data'!A:A,'BBG Data'!V:V)</f>
        <v>27508876721.526604</v>
      </c>
      <c r="D1056" s="4">
        <f>D1055-D1055*$D$1*_xlfn.XLOOKUP(A1056,'BBG Data'!A:A,'BBG Data'!F:F)</f>
        <v>27074268745.821163</v>
      </c>
      <c r="E1056" s="4">
        <f t="shared" si="48"/>
        <v>61875438403.347763</v>
      </c>
      <c r="F1056">
        <f t="shared" si="49"/>
        <v>0.55541524340879289</v>
      </c>
      <c r="G1056">
        <f t="shared" si="50"/>
        <v>0.44458475659120728</v>
      </c>
      <c r="H1056" s="13">
        <f>'USDC_Final Reserve'!I1055/'USDC_Final Reserve'!F1055</f>
        <v>-1.3758391947286003E-4</v>
      </c>
      <c r="I1056">
        <v>68148882791.624733</v>
      </c>
      <c r="J1056" s="26">
        <v>68158258982.026901</v>
      </c>
      <c r="K1056" s="27"/>
    </row>
    <row r="1057" spans="1:11" x14ac:dyDescent="0.3">
      <c r="A1057" s="1">
        <v>45888</v>
      </c>
      <c r="B1057" s="2">
        <v>7292292936</v>
      </c>
      <c r="C1057" s="4">
        <f>C1056-C1056*$C$1*_xlfn.XLOOKUP('Circle Assets'!A1057,'BBG Data'!A:A,'BBG Data'!V:V)</f>
        <v>27673929981.855762</v>
      </c>
      <c r="D1057" s="4">
        <f>D1056-D1056*$D$1*_xlfn.XLOOKUP(A1057,'BBG Data'!A:A,'BBG Data'!F:F)</f>
        <v>27075020808.841881</v>
      </c>
      <c r="E1057" s="4">
        <f t="shared" si="48"/>
        <v>62041243726.697647</v>
      </c>
      <c r="F1057">
        <f t="shared" si="49"/>
        <v>0.55394301726502793</v>
      </c>
      <c r="G1057">
        <f t="shared" si="50"/>
        <v>0.44605698273497202</v>
      </c>
      <c r="H1057" s="13">
        <f>'USDC_Final Reserve'!I1056/'USDC_Final Reserve'!F1056</f>
        <v>3.7324721096248918E-3</v>
      </c>
      <c r="I1057">
        <v>68534493215.25843</v>
      </c>
      <c r="J1057" s="26">
        <v>68278690130.785202</v>
      </c>
      <c r="K1057" s="27"/>
    </row>
    <row r="1058" spans="1:11" x14ac:dyDescent="0.3">
      <c r="A1058" s="1">
        <v>45889</v>
      </c>
      <c r="B1058" s="2">
        <v>7292292936</v>
      </c>
      <c r="C1058" s="4">
        <f>C1057-C1057*$C$1*_xlfn.XLOOKUP('Circle Assets'!A1058,'BBG Data'!A:A,'BBG Data'!V:V)</f>
        <v>27590908191.910191</v>
      </c>
      <c r="D1058" s="4">
        <f>D1057-D1057*$D$1*_xlfn.XLOOKUP(A1058,'BBG Data'!A:A,'BBG Data'!F:F)</f>
        <v>27076524976.664593</v>
      </c>
      <c r="E1058" s="4">
        <f t="shared" si="48"/>
        <v>61959726104.574783</v>
      </c>
      <c r="F1058">
        <f t="shared" si="49"/>
        <v>0.5546960916944238</v>
      </c>
      <c r="G1058">
        <f t="shared" si="50"/>
        <v>0.44530390830557626</v>
      </c>
      <c r="H1058" s="13">
        <f>'USDC_Final Reserve'!I1057/'USDC_Final Reserve'!F1057</f>
        <v>-2.5144581643545553E-4</v>
      </c>
      <c r="I1058">
        <v>67902261339.427795</v>
      </c>
      <c r="J1058" s="26">
        <v>67919335078.968102</v>
      </c>
      <c r="K1058" s="27"/>
    </row>
    <row r="1059" spans="1:11" x14ac:dyDescent="0.3">
      <c r="A1059" s="1">
        <v>45890</v>
      </c>
      <c r="B1059" s="2">
        <v>7292292936</v>
      </c>
      <c r="C1059" s="4">
        <f>C1058-C1058*$C$1*_xlfn.XLOOKUP('Circle Assets'!A1059,'BBG Data'!A:A,'BBG Data'!V:V)</f>
        <v>27459851377.998615</v>
      </c>
      <c r="D1059" s="4">
        <f>D1058-D1058*$D$1*_xlfn.XLOOKUP(A1059,'BBG Data'!A:A,'BBG Data'!F:F)</f>
        <v>27075772850.970795</v>
      </c>
      <c r="E1059" s="4">
        <f t="shared" si="48"/>
        <v>61827917164.969406</v>
      </c>
      <c r="F1059">
        <f t="shared" si="49"/>
        <v>0.55586646555260522</v>
      </c>
      <c r="G1059">
        <f t="shared" si="50"/>
        <v>0.44413353444739484</v>
      </c>
      <c r="H1059" s="13">
        <f>'USDC_Final Reserve'!I1058/'USDC_Final Reserve'!F1058</f>
        <v>-1.0667910587685368E-3</v>
      </c>
      <c r="I1059">
        <v>67429379669.517349</v>
      </c>
      <c r="J1059" s="26">
        <v>67501312728.847099</v>
      </c>
      <c r="K1059" s="27"/>
    </row>
    <row r="1060" spans="1:11" x14ac:dyDescent="0.3">
      <c r="A1060" s="1">
        <v>45891</v>
      </c>
      <c r="B1060" s="2">
        <v>7292292936</v>
      </c>
      <c r="C1060" s="4">
        <f>C1059-C1059*$C$1*_xlfn.XLOOKUP('Circle Assets'!A1060,'BBG Data'!A:A,'BBG Data'!V:V)</f>
        <v>27761909743.156605</v>
      </c>
      <c r="D1060" s="4">
        <f>D1059-D1059*$D$1*_xlfn.XLOOKUP(A1060,'BBG Data'!A:A,'BBG Data'!F:F)</f>
        <v>27072764431.765133</v>
      </c>
      <c r="E1060" s="4">
        <f t="shared" si="48"/>
        <v>62126967110.921738</v>
      </c>
      <c r="F1060">
        <f t="shared" si="49"/>
        <v>0.55314236258160843</v>
      </c>
      <c r="G1060">
        <f t="shared" si="50"/>
        <v>0.44685763741839157</v>
      </c>
      <c r="H1060" s="13">
        <f>'USDC_Final Reserve'!I1059/'USDC_Final Reserve'!F1059</f>
        <v>5.8712238071889859E-3</v>
      </c>
      <c r="I1060">
        <v>67538388548.950783</v>
      </c>
      <c r="J1060" s="26">
        <v>67141855554.203003</v>
      </c>
      <c r="K1060" s="27"/>
    </row>
    <row r="1061" spans="1:11" x14ac:dyDescent="0.3">
      <c r="A1061" s="1">
        <v>45892</v>
      </c>
      <c r="B1061" s="2">
        <v>7292292936</v>
      </c>
      <c r="C1061" s="4">
        <f>C1060-C1060*$C$1*_xlfn.XLOOKUP('Circle Assets'!A1061,'BBG Data'!A:A,'BBG Data'!V:V)</f>
        <v>27761909743.156605</v>
      </c>
      <c r="D1061" s="4">
        <f>D1060-D1060*$D$1*_xlfn.XLOOKUP(A1061,'BBG Data'!A:A,'BBG Data'!F:F)</f>
        <v>27072764431.765133</v>
      </c>
      <c r="E1061" s="4">
        <f t="shared" si="48"/>
        <v>62126967110.921738</v>
      </c>
      <c r="F1061">
        <f t="shared" si="49"/>
        <v>0.55314236258160843</v>
      </c>
      <c r="G1061">
        <f t="shared" si="50"/>
        <v>0.44685763741839157</v>
      </c>
      <c r="H1061" s="13">
        <f>'USDC_Final Reserve'!I1060/'USDC_Final Reserve'!F1060</f>
        <v>1.0628108697634106E-3</v>
      </c>
      <c r="I1061">
        <v>67613872207.486511</v>
      </c>
      <c r="J1061" s="26">
        <v>67542011449.1576</v>
      </c>
      <c r="K1061" s="27"/>
    </row>
    <row r="1062" spans="1:11" x14ac:dyDescent="0.3">
      <c r="A1062" s="1">
        <v>45893</v>
      </c>
      <c r="B1062" s="2">
        <v>7292292936</v>
      </c>
      <c r="C1062" s="4">
        <f>C1061-C1061*$C$1*_xlfn.XLOOKUP('Circle Assets'!A1062,'BBG Data'!A:A,'BBG Data'!V:V)</f>
        <v>27761909743.156605</v>
      </c>
      <c r="D1062" s="4">
        <f>D1061-D1061*$D$1*_xlfn.XLOOKUP(A1062,'BBG Data'!A:A,'BBG Data'!F:F)</f>
        <v>27072764431.765133</v>
      </c>
      <c r="E1062" s="4">
        <f t="shared" si="48"/>
        <v>62126967110.921738</v>
      </c>
      <c r="F1062">
        <f t="shared" si="49"/>
        <v>0.55314236258160843</v>
      </c>
      <c r="G1062">
        <f t="shared" si="50"/>
        <v>0.44685763741839157</v>
      </c>
      <c r="H1062" s="13">
        <f>'USDC_Final Reserve'!I1061/'USDC_Final Reserve'!F1061</f>
        <v>1.0628108697634069E-3</v>
      </c>
      <c r="I1062">
        <v>67614089465.884598</v>
      </c>
      <c r="J1062" s="26">
        <v>67542228476.6511</v>
      </c>
      <c r="K1062" s="27"/>
    </row>
    <row r="1063" spans="1:11" x14ac:dyDescent="0.3">
      <c r="A1063" s="1">
        <v>45894</v>
      </c>
      <c r="B1063" s="2">
        <v>7292292936</v>
      </c>
      <c r="C1063" s="4">
        <f>C1062-C1062*$C$1*_xlfn.XLOOKUP('Circle Assets'!A1063,'BBG Data'!A:A,'BBG Data'!V:V)</f>
        <v>27720266878.54187</v>
      </c>
      <c r="D1063" s="4">
        <f>D1062-D1062*$D$1*_xlfn.XLOOKUP(A1063,'BBG Data'!A:A,'BBG Data'!F:F)</f>
        <v>27072012410.530918</v>
      </c>
      <c r="E1063" s="4">
        <f t="shared" si="48"/>
        <v>62084572225.072784</v>
      </c>
      <c r="F1063">
        <f t="shared" si="49"/>
        <v>0.55350796687382064</v>
      </c>
      <c r="G1063">
        <f t="shared" si="50"/>
        <v>0.4464920331261793</v>
      </c>
      <c r="H1063" s="13">
        <f>'USDC_Final Reserve'!I1062/'USDC_Final Reserve'!F1062</f>
        <v>3.8067959969664161E-4</v>
      </c>
      <c r="I1063">
        <v>67480297732.960396</v>
      </c>
      <c r="J1063" s="26">
        <v>67454609360.232002</v>
      </c>
      <c r="K1063" s="27"/>
    </row>
    <row r="1064" spans="1:11" x14ac:dyDescent="0.3">
      <c r="A1064" s="1">
        <v>45895</v>
      </c>
      <c r="B1064" s="2">
        <v>7292292936</v>
      </c>
      <c r="C1064" s="4">
        <f>C1063-C1063*$C$1*_xlfn.XLOOKUP('Circle Assets'!A1064,'BBG Data'!A:A,'BBG Data'!V:V)</f>
        <v>27845008079.495308</v>
      </c>
      <c r="D1064" s="4">
        <f>D1063-D1063*$D$1*_xlfn.XLOOKUP(A1064,'BBG Data'!A:A,'BBG Data'!F:F)</f>
        <v>27071260410.18618</v>
      </c>
      <c r="E1064" s="4">
        <f t="shared" si="48"/>
        <v>62208561425.681488</v>
      </c>
      <c r="F1064">
        <f t="shared" si="49"/>
        <v>0.55239267005457415</v>
      </c>
      <c r="G1064">
        <f t="shared" si="50"/>
        <v>0.4476073299454259</v>
      </c>
      <c r="H1064" s="13">
        <f>'USDC_Final Reserve'!I1063/'USDC_Final Reserve'!F1063</f>
        <v>3.0538137269269777E-3</v>
      </c>
      <c r="I1064">
        <v>68253123871.097908</v>
      </c>
      <c r="J1064" s="26">
        <v>68044691544.514702</v>
      </c>
      <c r="K1064" s="27"/>
    </row>
    <row r="1065" spans="1:11" x14ac:dyDescent="0.3">
      <c r="A1065" s="1">
        <v>45896</v>
      </c>
      <c r="B1065" s="2">
        <v>7292292936</v>
      </c>
      <c r="C1065" s="4">
        <f>C1064-C1064*$C$1*_xlfn.XLOOKUP('Circle Assets'!A1065,'BBG Data'!A:A,'BBG Data'!V:V)</f>
        <v>27865891835.554932</v>
      </c>
      <c r="D1065" s="4">
        <f>D1064-D1064*$D$1*_xlfn.XLOOKUP(A1065,'BBG Data'!A:A,'BBG Data'!F:F)</f>
        <v>27072764369.097858</v>
      </c>
      <c r="E1065" s="4">
        <f t="shared" si="48"/>
        <v>62230949140.652786</v>
      </c>
      <c r="F1065">
        <f t="shared" si="49"/>
        <v>0.55221811300719259</v>
      </c>
      <c r="G1065">
        <f t="shared" si="50"/>
        <v>0.44778188699280741</v>
      </c>
      <c r="H1065" s="13">
        <f>'USDC_Final Reserve'!I1064/'USDC_Final Reserve'!F1064</f>
        <v>1.4221806266656867E-3</v>
      </c>
      <c r="I1065">
        <v>69110128928.356873</v>
      </c>
      <c r="J1065" s="26">
        <v>69011841841.888596</v>
      </c>
      <c r="K1065" s="27"/>
    </row>
    <row r="1066" spans="1:11" x14ac:dyDescent="0.3">
      <c r="A1066" s="1">
        <v>45897</v>
      </c>
      <c r="B1066" s="2">
        <v>7292292936</v>
      </c>
      <c r="C1066" s="4">
        <f>C1065-C1065*$C$1*_xlfn.XLOOKUP('Circle Assets'!A1066,'BBG Data'!A:A,'BBG Data'!V:V)</f>
        <v>27858925362.596046</v>
      </c>
      <c r="D1066" s="4">
        <f>D1065-D1065*$D$1*_xlfn.XLOOKUP(A1066,'BBG Data'!A:A,'BBG Data'!F:F)</f>
        <v>27074268411.562809</v>
      </c>
      <c r="E1066" s="4">
        <f t="shared" si="48"/>
        <v>62225486710.158859</v>
      </c>
      <c r="F1066">
        <f t="shared" si="49"/>
        <v>0.55229076001670163</v>
      </c>
      <c r="G1066">
        <f t="shared" si="50"/>
        <v>0.4477092399832982</v>
      </c>
      <c r="H1066" s="13">
        <f>'USDC_Final Reserve'!I1065/'USDC_Final Reserve'!F1065</f>
        <v>9.7511971213799309E-4</v>
      </c>
      <c r="I1066">
        <v>69408075699.869507</v>
      </c>
      <c r="J1066" s="26">
        <v>69340394517.072998</v>
      </c>
      <c r="K1066" s="27"/>
    </row>
    <row r="1067" spans="1:11" x14ac:dyDescent="0.3">
      <c r="A1067" s="1">
        <v>45898</v>
      </c>
      <c r="B1067" s="2">
        <v>7292292936</v>
      </c>
      <c r="C1067" s="4">
        <f>C1066-C1066*$C$1*_xlfn.XLOOKUP('Circle Assets'!A1067,'BBG Data'!A:A,'BBG Data'!V:V)</f>
        <v>28074832034.156162</v>
      </c>
      <c r="D1067" s="4">
        <f>D1066-D1066*$D$1*_xlfn.XLOOKUP(A1067,'BBG Data'!A:A,'BBG Data'!F:F)</f>
        <v>27074268411.562809</v>
      </c>
      <c r="E1067" s="4">
        <f t="shared" si="48"/>
        <v>62441393381.718971</v>
      </c>
      <c r="F1067">
        <f t="shared" si="49"/>
        <v>0.55038107714015772</v>
      </c>
      <c r="G1067">
        <f t="shared" si="50"/>
        <v>0.44961892285984217</v>
      </c>
      <c r="H1067" s="13">
        <f>'USDC_Final Reserve'!I1066/'USDC_Final Reserve'!F1066</f>
        <v>4.5168850331030264E-3</v>
      </c>
      <c r="I1067">
        <v>70940458179.580017</v>
      </c>
      <c r="J1067" s="26">
        <v>70620028285.787201</v>
      </c>
      <c r="K1067" s="27"/>
    </row>
    <row r="1068" spans="1:11" x14ac:dyDescent="0.3">
      <c r="A1068" s="1">
        <v>45899</v>
      </c>
      <c r="B1068" s="2">
        <v>7292292936</v>
      </c>
      <c r="C1068" s="4">
        <f>C1067-C1067*$C$1*_xlfn.XLOOKUP('Circle Assets'!A1068,'BBG Data'!A:A,'BBG Data'!V:V)</f>
        <v>28074832034.156162</v>
      </c>
      <c r="D1068" s="4">
        <f>D1067-D1067*$D$1*_xlfn.XLOOKUP(A1068,'BBG Data'!A:A,'BBG Data'!F:F)</f>
        <v>27074268411.562809</v>
      </c>
      <c r="E1068" s="4">
        <f t="shared" si="48"/>
        <v>62441393381.718971</v>
      </c>
      <c r="F1068">
        <f t="shared" si="49"/>
        <v>0.55038107714015772</v>
      </c>
      <c r="G1068">
        <f t="shared" si="50"/>
        <v>0.44961892285984217</v>
      </c>
      <c r="H1068" s="13">
        <f>'USDC_Final Reserve'!I1067/'USDC_Final Reserve'!F1067</f>
        <v>1.0628108697634754E-3</v>
      </c>
      <c r="I1068">
        <v>71617396279.126816</v>
      </c>
      <c r="J1068" s="26">
        <v>71541280531.897202</v>
      </c>
      <c r="K1068" s="27"/>
    </row>
    <row r="1069" spans="1:11" x14ac:dyDescent="0.3">
      <c r="A1069" s="1">
        <v>45900</v>
      </c>
      <c r="B1069" s="2">
        <v>7292292936</v>
      </c>
      <c r="C1069" s="4">
        <f>C1068-C1068*$C$1*_xlfn.XLOOKUP('Circle Assets'!A1069,'BBG Data'!A:A,'BBG Data'!V:V)</f>
        <v>28074832034.156162</v>
      </c>
      <c r="D1069" s="4">
        <f>D1068-D1068*$D$1*_xlfn.XLOOKUP(A1069,'BBG Data'!A:A,'BBG Data'!F:F)</f>
        <v>27074268411.562809</v>
      </c>
      <c r="E1069" s="4">
        <f t="shared" si="48"/>
        <v>62441393381.718971</v>
      </c>
      <c r="F1069">
        <f t="shared" si="49"/>
        <v>0.55038107714015772</v>
      </c>
      <c r="G1069">
        <f t="shared" si="50"/>
        <v>0.44961892285984217</v>
      </c>
      <c r="H1069" s="13">
        <f>'USDC_Final Reserve'!I1068/'USDC_Final Reserve'!F1068</f>
        <v>1.0628108697634732E-3</v>
      </c>
      <c r="I1069">
        <v>71614661024.61438</v>
      </c>
      <c r="J1069" s="26">
        <v>71538548184.442993</v>
      </c>
      <c r="K1069" s="27"/>
    </row>
    <row r="1070" spans="1:11" x14ac:dyDescent="0.3">
      <c r="A1070" s="1">
        <v>45901</v>
      </c>
      <c r="B1070" s="2">
        <v>7292292936</v>
      </c>
      <c r="C1070" s="4">
        <f>C1069-C1069*$C$1*_xlfn.XLOOKUP('Circle Assets'!A1070,'BBG Data'!A:A,'BBG Data'!V:V)</f>
        <v>28074832034.156162</v>
      </c>
      <c r="D1070" s="4">
        <f>D1069-D1069*$D$1*_xlfn.XLOOKUP(A1070,'BBG Data'!A:A,'BBG Data'!F:F)</f>
        <v>27074268411.562809</v>
      </c>
      <c r="E1070" s="4">
        <f t="shared" si="48"/>
        <v>62441393381.718971</v>
      </c>
      <c r="F1070">
        <f t="shared" si="49"/>
        <v>0.55038107714015772</v>
      </c>
      <c r="G1070">
        <f t="shared" si="50"/>
        <v>0.44961892285984217</v>
      </c>
      <c r="H1070" s="13">
        <f>'USDC_Final Reserve'!I1069/'USDC_Final Reserve'!F1069</f>
        <v>1.0628108697635027E-3</v>
      </c>
      <c r="I1070">
        <v>71625615979.617844</v>
      </c>
      <c r="J1070" s="26">
        <v>71549491496.401199</v>
      </c>
      <c r="K1070" s="27"/>
    </row>
    <row r="1071" spans="1:11" x14ac:dyDescent="0.3">
      <c r="A1071" s="1">
        <v>45902</v>
      </c>
      <c r="B1071" s="2">
        <v>7292292936</v>
      </c>
      <c r="C1071" s="4">
        <f>C1070-C1070*$C$1*_xlfn.XLOOKUP('Circle Assets'!A1071,'BBG Data'!A:A,'BBG Data'!V:V)</f>
        <v>28208187486.318405</v>
      </c>
      <c r="D1071" s="4">
        <f>D1070-D1070*$D$1*_xlfn.XLOOKUP(A1071,'BBG Data'!A:A,'BBG Data'!F:F)</f>
        <v>27070508096.505646</v>
      </c>
      <c r="E1071" s="4">
        <f t="shared" si="48"/>
        <v>62570988518.824051</v>
      </c>
      <c r="F1071">
        <f t="shared" si="49"/>
        <v>0.54918104773377252</v>
      </c>
      <c r="G1071">
        <f t="shared" si="50"/>
        <v>0.45081895226622742</v>
      </c>
      <c r="H1071" s="13">
        <f>'USDC_Final Reserve'!I1070/'USDC_Final Reserve'!F1070</f>
        <v>3.1317793334109359E-3</v>
      </c>
      <c r="I1071">
        <v>71738198693.289276</v>
      </c>
      <c r="J1071" s="26">
        <v>71513530485.205505</v>
      </c>
      <c r="K1071" s="27"/>
    </row>
    <row r="1072" spans="1:11" x14ac:dyDescent="0.3">
      <c r="A1072" s="1">
        <v>45903</v>
      </c>
      <c r="B1072" s="2">
        <v>7292292936</v>
      </c>
      <c r="C1072" s="4">
        <f>C1071-C1071*$C$1*_xlfn.XLOOKUP('Circle Assets'!A1072,'BBG Data'!A:A,'BBG Data'!V:V)</f>
        <v>28243447720.676304</v>
      </c>
      <c r="D1072" s="4">
        <f>D1071-D1071*$D$1*_xlfn.XLOOKUP(A1072,'BBG Data'!A:A,'BBG Data'!F:F)</f>
        <v>27070508096.505646</v>
      </c>
      <c r="E1072" s="4">
        <f t="shared" si="48"/>
        <v>62606248753.181946</v>
      </c>
      <c r="F1072">
        <f t="shared" si="49"/>
        <v>0.54887174550222773</v>
      </c>
      <c r="G1072">
        <f t="shared" si="50"/>
        <v>0.45112825449777227</v>
      </c>
      <c r="H1072" s="13">
        <f>'USDC_Final Reserve'!I1071/'USDC_Final Reserve'!F1071</f>
        <v>1.6254185982094715E-3</v>
      </c>
      <c r="I1072">
        <v>72264431831.378067</v>
      </c>
      <c r="J1072" s="26">
        <v>72146971879.890305</v>
      </c>
      <c r="K1072" s="27"/>
    </row>
    <row r="1073" spans="1:11" x14ac:dyDescent="0.3">
      <c r="A1073" s="1">
        <v>45904</v>
      </c>
      <c r="B1073" s="2">
        <v>7292292936</v>
      </c>
      <c r="C1073" s="4">
        <f>C1072-C1072*$C$1*_xlfn.XLOOKUP('Circle Assets'!A1073,'BBG Data'!A:A,'BBG Data'!V:V)</f>
        <v>28532943059.813232</v>
      </c>
      <c r="D1073" s="4">
        <f>D1072-D1072*$D$1*_xlfn.XLOOKUP(A1073,'BBG Data'!A:A,'BBG Data'!F:F)</f>
        <v>27069004179.389172</v>
      </c>
      <c r="E1073" s="4">
        <f t="shared" si="48"/>
        <v>62894240175.202408</v>
      </c>
      <c r="F1073">
        <f t="shared" si="49"/>
        <v>0.54633456131547253</v>
      </c>
      <c r="G1073">
        <f t="shared" si="50"/>
        <v>0.45366543868452747</v>
      </c>
      <c r="H1073" s="13">
        <f>'USDC_Final Reserve'!I1072/'USDC_Final Reserve'!F1072</f>
        <v>5.6369235517091717E-3</v>
      </c>
      <c r="I1073">
        <v>73084884978.558395</v>
      </c>
      <c r="J1073" s="26">
        <v>72672911069.148804</v>
      </c>
      <c r="K1073" s="27"/>
    </row>
    <row r="1074" spans="1:11" x14ac:dyDescent="0.3">
      <c r="A1074" s="1">
        <v>45905</v>
      </c>
      <c r="B1074" s="2">
        <v>7292292936</v>
      </c>
      <c r="C1074" s="4">
        <f>C1073-C1073*$C$1*_xlfn.XLOOKUP('Circle Assets'!A1074,'BBG Data'!A:A,'BBG Data'!V:V)</f>
        <v>29046536034.88987</v>
      </c>
      <c r="D1074" s="4">
        <f>D1073-D1073*$D$1*_xlfn.XLOOKUP(A1074,'BBG Data'!A:A,'BBG Data'!F:F)</f>
        <v>27068252262.606411</v>
      </c>
      <c r="E1074" s="4">
        <f t="shared" si="48"/>
        <v>63407081233.496277</v>
      </c>
      <c r="F1074">
        <f t="shared" si="49"/>
        <v>0.54190390931375421</v>
      </c>
      <c r="G1074">
        <f t="shared" si="50"/>
        <v>0.4580960906862459</v>
      </c>
      <c r="H1074" s="13">
        <f>'USDC_Final Reserve'!I1073/'USDC_Final Reserve'!F1073</f>
        <v>9.1422870935014573E-3</v>
      </c>
      <c r="I1074">
        <v>73240432382.052399</v>
      </c>
      <c r="J1074" s="26">
        <v>72570847322.363495</v>
      </c>
      <c r="K1074" s="27"/>
    </row>
    <row r="1075" spans="1:11" x14ac:dyDescent="0.3">
      <c r="A1075" s="1">
        <v>45906</v>
      </c>
      <c r="B1075" s="2">
        <v>7292292936</v>
      </c>
      <c r="C1075" s="4">
        <f>C1074-C1074*$C$1*_xlfn.XLOOKUP('Circle Assets'!A1075,'BBG Data'!A:A,'BBG Data'!V:V)</f>
        <v>29046536034.88987</v>
      </c>
      <c r="D1075" s="4">
        <f>D1074-D1074*$D$1*_xlfn.XLOOKUP(A1075,'BBG Data'!A:A,'BBG Data'!F:F)</f>
        <v>27068252262.606411</v>
      </c>
      <c r="E1075" s="4">
        <f t="shared" si="48"/>
        <v>63407081233.496277</v>
      </c>
      <c r="F1075">
        <f t="shared" si="49"/>
        <v>0.54190390931375421</v>
      </c>
      <c r="G1075">
        <f t="shared" si="50"/>
        <v>0.4580960906862459</v>
      </c>
      <c r="H1075" s="13">
        <f>'USDC_Final Reserve'!I1074/'USDC_Final Reserve'!F1074</f>
        <v>1.0628108697634763E-3</v>
      </c>
      <c r="I1075">
        <v>72541655101.440842</v>
      </c>
      <c r="J1075" s="26">
        <v>72464557041.888397</v>
      </c>
      <c r="K1075" s="27"/>
    </row>
    <row r="1076" spans="1:11" x14ac:dyDescent="0.3">
      <c r="A1076" s="1">
        <v>45907</v>
      </c>
      <c r="B1076" s="2">
        <v>7292292936</v>
      </c>
      <c r="C1076" s="4">
        <f>C1075-C1075*$C$1*_xlfn.XLOOKUP('Circle Assets'!A1076,'BBG Data'!A:A,'BBG Data'!V:V)</f>
        <v>29046536034.88987</v>
      </c>
      <c r="D1076" s="4">
        <f>D1075-D1075*$D$1*_xlfn.XLOOKUP(A1076,'BBG Data'!A:A,'BBG Data'!F:F)</f>
        <v>27068252262.606411</v>
      </c>
      <c r="E1076" s="4">
        <f t="shared" si="48"/>
        <v>63407081233.496277</v>
      </c>
      <c r="F1076">
        <f t="shared" si="49"/>
        <v>0.54190390931375421</v>
      </c>
      <c r="G1076">
        <f t="shared" si="50"/>
        <v>0.4580960906862459</v>
      </c>
      <c r="H1076" s="13">
        <f>'USDC_Final Reserve'!I1075/'USDC_Final Reserve'!F1075</f>
        <v>1.0628108697634093E-3</v>
      </c>
      <c r="I1076">
        <v>72624886427.887299</v>
      </c>
      <c r="J1076" s="26">
        <v>72547699909.176407</v>
      </c>
      <c r="K1076" s="27"/>
    </row>
    <row r="1077" spans="1:11" x14ac:dyDescent="0.3">
      <c r="A1077" s="1">
        <v>45908</v>
      </c>
      <c r="B1077" s="2">
        <v>7292292936</v>
      </c>
      <c r="C1077" s="4">
        <f>C1076-C1076*$C$1*_xlfn.XLOOKUP('Circle Assets'!A1077,'BBG Data'!A:A,'BBG Data'!V:V)</f>
        <v>28937611524.759033</v>
      </c>
      <c r="D1077" s="4">
        <f>D1076-D1076*$D$1*_xlfn.XLOOKUP(A1077,'BBG Data'!A:A,'BBG Data'!F:F)</f>
        <v>27069756054.398777</v>
      </c>
      <c r="E1077" s="4">
        <f t="shared" si="48"/>
        <v>63299660515.157806</v>
      </c>
      <c r="F1077">
        <f t="shared" si="49"/>
        <v>0.54284728718521957</v>
      </c>
      <c r="G1077">
        <f t="shared" si="50"/>
        <v>0.45715271281478043</v>
      </c>
      <c r="H1077" s="13">
        <f>'USDC_Final Reserve'!I1076/'USDC_Final Reserve'!F1076</f>
        <v>-6.3240438981419854E-4</v>
      </c>
      <c r="I1077">
        <v>72453500003.103729</v>
      </c>
      <c r="J1077" s="26">
        <v>72499319914.563095</v>
      </c>
      <c r="K1077" s="27"/>
    </row>
    <row r="1078" spans="1:11" x14ac:dyDescent="0.3">
      <c r="A1078" s="1">
        <v>45909</v>
      </c>
      <c r="B1078" s="2">
        <v>7292292936</v>
      </c>
      <c r="C1078" s="4">
        <f>C1077-C1077*$C$1*_xlfn.XLOOKUP('Circle Assets'!A1078,'BBG Data'!A:A,'BBG Data'!V:V)</f>
        <v>28930377121.877842</v>
      </c>
      <c r="D1078" s="4">
        <f>D1077-D1077*$D$1*_xlfn.XLOOKUP(A1078,'BBG Data'!A:A,'BBG Data'!F:F)</f>
        <v>27069756054.398777</v>
      </c>
      <c r="E1078" s="4">
        <f t="shared" si="48"/>
        <v>63292426112.276619</v>
      </c>
      <c r="F1078">
        <f t="shared" si="49"/>
        <v>0.54290933530408125</v>
      </c>
      <c r="G1078">
        <f t="shared" si="50"/>
        <v>0.45709066469591869</v>
      </c>
      <c r="H1078" s="13">
        <f>'USDC_Final Reserve'!I1077/'USDC_Final Reserve'!F1077</f>
        <v>9.4863110888101251E-4</v>
      </c>
      <c r="I1078">
        <v>72494394718.27536</v>
      </c>
      <c r="J1078" s="26">
        <v>72425624280.226105</v>
      </c>
      <c r="K1078" s="27"/>
    </row>
    <row r="1079" spans="1:11" x14ac:dyDescent="0.3">
      <c r="A1079" s="1">
        <v>45910</v>
      </c>
      <c r="B1079" s="2">
        <v>7292292936</v>
      </c>
      <c r="C1079" s="4">
        <f>C1078-C1078*$C$1*_xlfn.XLOOKUP('Circle Assets'!A1079,'BBG Data'!A:A,'BBG Data'!V:V)</f>
        <v>28858051179.073151</v>
      </c>
      <c r="D1079" s="4">
        <f>D1078-D1078*$D$1*_xlfn.XLOOKUP(A1079,'BBG Data'!A:A,'BBG Data'!F:F)</f>
        <v>27070507992.066956</v>
      </c>
      <c r="E1079" s="4">
        <f t="shared" si="48"/>
        <v>63220852107.140106</v>
      </c>
      <c r="F1079">
        <f t="shared" si="49"/>
        <v>0.54353587120009805</v>
      </c>
      <c r="G1079">
        <f t="shared" si="50"/>
        <v>0.45646412879990189</v>
      </c>
      <c r="H1079" s="13">
        <f>'USDC_Final Reserve'!I1078/'USDC_Final Reserve'!F1078</f>
        <v>-6.8112443081175727E-5</v>
      </c>
      <c r="I1079">
        <v>72656361023.293716</v>
      </c>
      <c r="J1079" s="26">
        <v>72661309825.548401</v>
      </c>
      <c r="K1079" s="27"/>
    </row>
    <row r="1080" spans="1:11" x14ac:dyDescent="0.3">
      <c r="A1080" s="1">
        <v>45911</v>
      </c>
      <c r="B1080" s="2">
        <v>7292292936</v>
      </c>
      <c r="C1080" s="4">
        <f>C1079-C1079*$C$1*_xlfn.XLOOKUP('Circle Assets'!A1080,'BBG Data'!A:A,'BBG Data'!V:V)</f>
        <v>28908552768.636532</v>
      </c>
      <c r="D1080" s="4">
        <f>D1079-D1079*$D$1*_xlfn.XLOOKUP(A1080,'BBG Data'!A:A,'BBG Data'!F:F)</f>
        <v>27069004074.956284</v>
      </c>
      <c r="E1080" s="4">
        <f t="shared" si="48"/>
        <v>63269849779.592819</v>
      </c>
      <c r="F1080">
        <f t="shared" si="49"/>
        <v>0.54309117424266817</v>
      </c>
      <c r="G1080">
        <f t="shared" si="50"/>
        <v>0.45690882575733177</v>
      </c>
      <c r="H1080" s="13">
        <f>'USDC_Final Reserve'!I1079/'USDC_Final Reserve'!F1079</f>
        <v>1.8364115241722415E-3</v>
      </c>
      <c r="I1080">
        <v>72486137244.933929</v>
      </c>
      <c r="J1080" s="26">
        <v>72353022867.154602</v>
      </c>
      <c r="K1080" s="27"/>
    </row>
    <row r="1081" spans="1:11" x14ac:dyDescent="0.3">
      <c r="A1081" s="1">
        <v>45912</v>
      </c>
      <c r="B1081" s="2">
        <v>7292292936</v>
      </c>
      <c r="C1081" s="4">
        <f>C1080-C1080*$C$1*_xlfn.XLOOKUP('Circle Assets'!A1081,'BBG Data'!A:A,'BBG Data'!V:V)</f>
        <v>28908552768.636532</v>
      </c>
      <c r="D1081" s="4">
        <f>D1080-D1080*$D$1*_xlfn.XLOOKUP(A1081,'BBG Data'!A:A,'BBG Data'!F:F)</f>
        <v>27068252158.176422</v>
      </c>
      <c r="E1081" s="4">
        <f t="shared" si="48"/>
        <v>63269097862.812958</v>
      </c>
      <c r="F1081">
        <f t="shared" si="49"/>
        <v>0.54308574414449129</v>
      </c>
      <c r="G1081">
        <f t="shared" si="50"/>
        <v>0.4569142558555086</v>
      </c>
      <c r="H1081" s="13">
        <f>'USDC_Final Reserve'!I1080/'USDC_Final Reserve'!F1080</f>
        <v>1.0509390767412569E-3</v>
      </c>
      <c r="I1081">
        <v>72513211697.021317</v>
      </c>
      <c r="J1081" s="26">
        <v>72437004729.268906</v>
      </c>
      <c r="K1081" s="27"/>
    </row>
    <row r="1082" spans="1:11" x14ac:dyDescent="0.3">
      <c r="A1082" s="1">
        <v>45913</v>
      </c>
      <c r="B1082" s="2">
        <v>7292292936</v>
      </c>
      <c r="C1082" s="4">
        <f>C1081-C1081*$C$1*_xlfn.XLOOKUP('Circle Assets'!A1082,'BBG Data'!A:A,'BBG Data'!V:V)</f>
        <v>28908552768.636532</v>
      </c>
      <c r="D1082" s="4">
        <f>D1081-D1081*$D$1*_xlfn.XLOOKUP(A1082,'BBG Data'!A:A,'BBG Data'!F:F)</f>
        <v>27068252158.176422</v>
      </c>
      <c r="E1082" s="4">
        <f t="shared" si="48"/>
        <v>63269097862.812958</v>
      </c>
      <c r="F1082">
        <f t="shared" si="49"/>
        <v>0.54308574414449129</v>
      </c>
      <c r="G1082">
        <f t="shared" si="50"/>
        <v>0.4569142558555086</v>
      </c>
      <c r="H1082" s="13">
        <f>'USDC_Final Reserve'!I1081/'USDC_Final Reserve'!F1081</f>
        <v>1.0628108697633813E-3</v>
      </c>
      <c r="I1082">
        <v>73052751808.602005</v>
      </c>
      <c r="J1082" s="26">
        <v>72975110549.913696</v>
      </c>
      <c r="K1082" s="27"/>
    </row>
    <row r="1083" spans="1:11" x14ac:dyDescent="0.3">
      <c r="A1083" s="1">
        <v>45914</v>
      </c>
      <c r="B1083" s="2">
        <v>7292292936</v>
      </c>
      <c r="C1083" s="4">
        <f>C1082-C1082*$C$1*_xlfn.XLOOKUP('Circle Assets'!A1083,'BBG Data'!A:A,'BBG Data'!V:V)</f>
        <v>28908552768.636532</v>
      </c>
      <c r="D1083" s="4">
        <f>D1082-D1082*$D$1*_xlfn.XLOOKUP(A1083,'BBG Data'!A:A,'BBG Data'!F:F)</f>
        <v>27068252158.176422</v>
      </c>
      <c r="E1083" s="4">
        <f t="shared" si="48"/>
        <v>63269097862.812958</v>
      </c>
      <c r="F1083">
        <f t="shared" si="49"/>
        <v>0.54308574414449129</v>
      </c>
      <c r="G1083">
        <f t="shared" si="50"/>
        <v>0.4569142558555086</v>
      </c>
      <c r="H1083" s="13">
        <f>'USDC_Final Reserve'!I1082/'USDC_Final Reserve'!F1082</f>
        <v>1.062810869763365E-3</v>
      </c>
      <c r="I1083">
        <v>73247323893.831436</v>
      </c>
      <c r="J1083" s="26">
        <v>73169475841.815994</v>
      </c>
      <c r="K1083" s="27"/>
    </row>
    <row r="1084" spans="1:11" x14ac:dyDescent="0.3">
      <c r="A1084" s="1">
        <v>45915</v>
      </c>
      <c r="B1084" s="2">
        <v>7292292936</v>
      </c>
      <c r="C1084" s="4">
        <f>C1083-C1083*$C$1*_xlfn.XLOOKUP('Circle Assets'!A1084,'BBG Data'!A:A,'BBG Data'!V:V)</f>
        <v>29154275467.169937</v>
      </c>
      <c r="D1084" s="4">
        <f>D1083-D1083*$D$1*_xlfn.XLOOKUP(A1084,'BBG Data'!A:A,'BBG Data'!F:F)</f>
        <v>27061485095.136879</v>
      </c>
      <c r="E1084" s="4">
        <f t="shared" si="48"/>
        <v>63508053498.306816</v>
      </c>
      <c r="F1084">
        <f t="shared" si="49"/>
        <v>0.54093577331972209</v>
      </c>
      <c r="G1084">
        <f t="shared" si="50"/>
        <v>0.45906422668027791</v>
      </c>
      <c r="H1084" s="13">
        <f>'USDC_Final Reserve'!I1083/'USDC_Final Reserve'!F1083</f>
        <v>4.8214156088212268E-3</v>
      </c>
      <c r="I1084">
        <v>73549397612.683197</v>
      </c>
      <c r="J1084" s="26">
        <v>73194785399.014008</v>
      </c>
      <c r="K1084" s="27"/>
    </row>
    <row r="1085" spans="1:11" x14ac:dyDescent="0.3">
      <c r="A1085" s="1">
        <v>45916</v>
      </c>
      <c r="B1085" s="2">
        <v>7292292936</v>
      </c>
      <c r="C1085" s="4">
        <f>C1084-C1084*$C$1*_xlfn.XLOOKUP('Circle Assets'!A1085,'BBG Data'!A:A,'BBG Data'!V:V)</f>
        <v>29372932533.173714</v>
      </c>
      <c r="D1085" s="4">
        <f>D1084-D1084*$D$1*_xlfn.XLOOKUP(A1085,'BBG Data'!A:A,'BBG Data'!F:F)</f>
        <v>27070505590.168591</v>
      </c>
      <c r="E1085" s="4">
        <f t="shared" si="48"/>
        <v>63735731059.3423</v>
      </c>
      <c r="F1085">
        <f t="shared" si="49"/>
        <v>0.53914496554804547</v>
      </c>
      <c r="G1085">
        <f t="shared" si="50"/>
        <v>0.46085503445195469</v>
      </c>
      <c r="H1085" s="13">
        <f>'USDC_Final Reserve'!I1084/'USDC_Final Reserve'!F1084</f>
        <v>4.6312265616939834E-3</v>
      </c>
      <c r="I1085">
        <v>73535096778.964783</v>
      </c>
      <c r="J1085" s="26">
        <v>73194539085.545303</v>
      </c>
      <c r="K1085" s="27"/>
    </row>
    <row r="1086" spans="1:11" x14ac:dyDescent="0.3">
      <c r="A1086" s="1">
        <v>45917</v>
      </c>
      <c r="B1086" s="2">
        <v>7292292936</v>
      </c>
      <c r="C1086" s="4">
        <f>C1085-C1085*$C$1*_xlfn.XLOOKUP('Circle Assets'!A1086,'BBG Data'!A:A,'BBG Data'!V:V)</f>
        <v>29314186668.107365</v>
      </c>
      <c r="D1086" s="4">
        <f>D1085-D1085*$D$1*_xlfn.XLOOKUP(A1086,'BBG Data'!A:A,'BBG Data'!F:F)</f>
        <v>27071257548.657207</v>
      </c>
      <c r="E1086" s="4">
        <f t="shared" si="48"/>
        <v>63677737152.764572</v>
      </c>
      <c r="F1086">
        <f t="shared" si="49"/>
        <v>0.53964779562153953</v>
      </c>
      <c r="G1086">
        <f t="shared" si="50"/>
        <v>0.46035220437846053</v>
      </c>
      <c r="H1086" s="13">
        <f>'USDC_Final Reserve'!I1085/'USDC_Final Reserve'!F1085</f>
        <v>1.530381200745696E-4</v>
      </c>
      <c r="I1086">
        <v>73621586348.763824</v>
      </c>
      <c r="J1086" s="26">
        <v>73610319439.592102</v>
      </c>
      <c r="K1086" s="27"/>
    </row>
    <row r="1087" spans="1:11" x14ac:dyDescent="0.3">
      <c r="A1087" s="1">
        <v>45918</v>
      </c>
      <c r="B1087" s="2">
        <v>7292292936</v>
      </c>
      <c r="C1087" s="4">
        <f>C1086-C1086*$C$1*_xlfn.XLOOKUP('Circle Assets'!A1087,'BBG Data'!A:A,'BBG Data'!V:V)</f>
        <v>29284872481.439259</v>
      </c>
      <c r="D1087" s="4">
        <f>D1086-D1086*$D$1*_xlfn.XLOOKUP(A1087,'BBG Data'!A:A,'BBG Data'!F:F)</f>
        <v>27089305053.689644</v>
      </c>
      <c r="E1087" s="4">
        <f t="shared" si="48"/>
        <v>63666470471.128906</v>
      </c>
      <c r="F1087">
        <f t="shared" si="49"/>
        <v>0.54002676346383627</v>
      </c>
      <c r="G1087">
        <f t="shared" si="50"/>
        <v>0.45997323653616373</v>
      </c>
      <c r="H1087" s="13">
        <f>'USDC_Final Reserve'!I1086/'USDC_Final Reserve'!F1086</f>
        <v>8.8603481793156705E-4</v>
      </c>
      <c r="I1087">
        <v>73659715475.051727</v>
      </c>
      <c r="J1087" s="26">
        <v>73594450402.461899</v>
      </c>
      <c r="K1087" s="27"/>
    </row>
    <row r="1088" spans="1:11" x14ac:dyDescent="0.3">
      <c r="A1088" s="1">
        <v>45919</v>
      </c>
      <c r="B1088" s="2">
        <v>7292292936</v>
      </c>
      <c r="C1088" s="4">
        <f>C1087-C1087*$C$1*_xlfn.XLOOKUP('Circle Assets'!A1088,'BBG Data'!A:A,'BBG Data'!V:V)</f>
        <v>29321478572.041058</v>
      </c>
      <c r="D1088" s="4">
        <f>D1087-D1087*$D$1*_xlfn.XLOOKUP(A1088,'BBG Data'!A:A,'BBG Data'!F:F)</f>
        <v>27089305053.689644</v>
      </c>
      <c r="E1088" s="4">
        <f t="shared" si="48"/>
        <v>63703076561.730698</v>
      </c>
      <c r="F1088">
        <f t="shared" si="49"/>
        <v>0.53971644456406387</v>
      </c>
      <c r="G1088">
        <f t="shared" si="50"/>
        <v>0.46028355543593619</v>
      </c>
      <c r="H1088" s="13">
        <f>'USDC_Final Reserve'!I1087/'USDC_Final Reserve'!F1087</f>
        <v>1.6368362893263017E-3</v>
      </c>
      <c r="I1088">
        <v>74460560332.478973</v>
      </c>
      <c r="J1088" s="26">
        <v>74338680585.203201</v>
      </c>
      <c r="K1088" s="27"/>
    </row>
    <row r="1089" spans="1:11" x14ac:dyDescent="0.3">
      <c r="A1089" s="1">
        <v>45920</v>
      </c>
      <c r="B1089" s="2">
        <v>7292292936</v>
      </c>
      <c r="C1089" s="4">
        <f>C1088-C1088*$C$1*_xlfn.XLOOKUP('Circle Assets'!A1089,'BBG Data'!A:A,'BBG Data'!V:V)</f>
        <v>29321478572.041058</v>
      </c>
      <c r="D1089" s="4">
        <f>D1088-D1088*$D$1*_xlfn.XLOOKUP(A1089,'BBG Data'!A:A,'BBG Data'!F:F)</f>
        <v>27089305053.689644</v>
      </c>
      <c r="E1089" s="4">
        <f t="shared" si="48"/>
        <v>63703076561.730698</v>
      </c>
      <c r="F1089">
        <f t="shared" si="49"/>
        <v>0.53971644456406387</v>
      </c>
      <c r="G1089">
        <f t="shared" si="50"/>
        <v>0.46028355543593619</v>
      </c>
      <c r="H1089" s="13">
        <f>'USDC_Final Reserve'!I1088/'USDC_Final Reserve'!F1088</f>
        <v>1.0628108697634776E-3</v>
      </c>
      <c r="I1089">
        <v>74242524417.816635</v>
      </c>
      <c r="J1089" s="26">
        <v>74163618655.866699</v>
      </c>
      <c r="K1089" s="27"/>
    </row>
    <row r="1090" spans="1:11" x14ac:dyDescent="0.3">
      <c r="A1090" s="1">
        <v>45921</v>
      </c>
      <c r="B1090" s="2">
        <v>7292292936</v>
      </c>
      <c r="C1090" s="4">
        <f>C1089-C1089*$C$1*_xlfn.XLOOKUP('Circle Assets'!A1090,'BBG Data'!A:A,'BBG Data'!V:V)</f>
        <v>29321478572.041058</v>
      </c>
      <c r="D1090" s="4">
        <f>D1089-D1089*$D$1*_xlfn.XLOOKUP(A1090,'BBG Data'!A:A,'BBG Data'!F:F)</f>
        <v>27089305053.689644</v>
      </c>
      <c r="E1090" s="4">
        <f t="shared" si="48"/>
        <v>63703076561.730698</v>
      </c>
      <c r="F1090">
        <f t="shared" si="49"/>
        <v>0.53971644456406387</v>
      </c>
      <c r="G1090">
        <f t="shared" si="50"/>
        <v>0.46028355543593619</v>
      </c>
      <c r="H1090" s="13">
        <f>'USDC_Final Reserve'!I1089/'USDC_Final Reserve'!F1089</f>
        <v>1.06281086976354E-3</v>
      </c>
      <c r="I1090">
        <v>74054914798.197037</v>
      </c>
      <c r="J1090" s="26">
        <v>73976208429.7901</v>
      </c>
      <c r="K1090" s="27"/>
    </row>
    <row r="1091" spans="1:11" x14ac:dyDescent="0.3">
      <c r="A1091" s="1">
        <v>45922</v>
      </c>
      <c r="B1091" s="2">
        <v>7292292936</v>
      </c>
      <c r="C1091" s="4">
        <f>C1090-C1090*$C$1*_xlfn.XLOOKUP('Circle Assets'!A1091,'BBG Data'!A:A,'BBG Data'!V:V)</f>
        <v>29534059291.688354</v>
      </c>
      <c r="D1091" s="4">
        <f>D1090-D1090*$D$1*_xlfn.XLOOKUP(A1091,'BBG Data'!A:A,'BBG Data'!F:F)</f>
        <v>27089305053.689644</v>
      </c>
      <c r="E1091" s="4">
        <f t="shared" si="48"/>
        <v>63915657281.377998</v>
      </c>
      <c r="F1091">
        <f t="shared" si="49"/>
        <v>0.53792137094562609</v>
      </c>
      <c r="G1091">
        <f t="shared" si="50"/>
        <v>0.46207862905437386</v>
      </c>
      <c r="H1091" s="13">
        <f>'USDC_Final Reserve'!I1090/'USDC_Final Reserve'!F1090</f>
        <v>4.3852328799590017E-3</v>
      </c>
      <c r="I1091">
        <v>74286467207.550339</v>
      </c>
      <c r="J1091" s="26">
        <v>73960703749.015793</v>
      </c>
      <c r="K1091" s="27"/>
    </row>
    <row r="1092" spans="1:11" x14ac:dyDescent="0.3">
      <c r="A1092" s="1">
        <v>45923</v>
      </c>
      <c r="B1092" s="2">
        <v>7292292936</v>
      </c>
      <c r="C1092" s="4">
        <f>C1091-C1091*$C$1*_xlfn.XLOOKUP('Circle Assets'!A1092,'BBG Data'!A:A,'BBG Data'!V:V)</f>
        <v>29519292262.042511</v>
      </c>
      <c r="D1092" s="4">
        <f>D1091-D1091*$D$1*_xlfn.XLOOKUP(A1092,'BBG Data'!A:A,'BBG Data'!F:F)</f>
        <v>27090810015.081516</v>
      </c>
      <c r="E1092" s="4">
        <f t="shared" ref="E1092:E1155" si="51">D1092+C1092+B1092</f>
        <v>63902395213.124023</v>
      </c>
      <c r="F1092">
        <f t="shared" ref="F1092:F1155" si="52">(B1092+D1092)/E1092</f>
        <v>0.53805656010872105</v>
      </c>
      <c r="G1092">
        <f t="shared" ref="G1092:G1155" si="53">C1092/E1092</f>
        <v>0.46194343989127901</v>
      </c>
      <c r="H1092" s="13">
        <f>'USDC_Final Reserve'!I1091/'USDC_Final Reserve'!F1091</f>
        <v>8.554951167389776E-4</v>
      </c>
      <c r="I1092">
        <v>74195267377.78064</v>
      </c>
      <c r="J1092" s="26">
        <v>74131793688.853806</v>
      </c>
      <c r="K1092" s="27"/>
    </row>
    <row r="1093" spans="1:11" x14ac:dyDescent="0.3">
      <c r="A1093" s="1">
        <v>45924</v>
      </c>
      <c r="B1093" s="2">
        <v>7292292936</v>
      </c>
      <c r="C1093" s="4">
        <f>C1092-C1092*$C$1*_xlfn.XLOOKUP('Circle Assets'!A1093,'BBG Data'!A:A,'BBG Data'!V:V)</f>
        <v>29415974739.125359</v>
      </c>
      <c r="D1093" s="4">
        <f>D1092-D1092*$D$1*_xlfn.XLOOKUP(A1093,'BBG Data'!A:A,'BBG Data'!F:F)</f>
        <v>27090057492.581097</v>
      </c>
      <c r="E1093" s="4">
        <f t="shared" si="51"/>
        <v>63798325167.706451</v>
      </c>
      <c r="F1093">
        <f t="shared" si="52"/>
        <v>0.53892246133735211</v>
      </c>
      <c r="G1093">
        <f t="shared" si="53"/>
        <v>0.46107753866264795</v>
      </c>
      <c r="H1093" s="13">
        <f>'USDC_Final Reserve'!I1092/'USDC_Final Reserve'!F1092</f>
        <v>-5.6669019266738423E-4</v>
      </c>
      <c r="I1093">
        <v>73937884597.583969</v>
      </c>
      <c r="J1093" s="26">
        <v>73979784471.651993</v>
      </c>
      <c r="K1093" s="27"/>
    </row>
    <row r="1094" spans="1:11" x14ac:dyDescent="0.3">
      <c r="A1094" s="1">
        <v>45925</v>
      </c>
      <c r="B1094" s="2">
        <v>7292292936</v>
      </c>
      <c r="C1094" s="4">
        <f>C1093-C1093*$C$1*_xlfn.XLOOKUP('Circle Assets'!A1094,'BBG Data'!A:A,'BBG Data'!V:V)</f>
        <v>29276248859.114517</v>
      </c>
      <c r="D1094" s="4">
        <f>D1093-D1093*$D$1*_xlfn.XLOOKUP(A1094,'BBG Data'!A:A,'BBG Data'!F:F)</f>
        <v>27086294984.596016</v>
      </c>
      <c r="E1094" s="4">
        <f t="shared" si="51"/>
        <v>63654836779.710533</v>
      </c>
      <c r="F1094">
        <f t="shared" si="52"/>
        <v>0.5400781725286572</v>
      </c>
      <c r="G1094">
        <f t="shared" si="53"/>
        <v>0.45992182747134286</v>
      </c>
      <c r="H1094" s="13">
        <f>'USDC_Final Reserve'!I1093/'USDC_Final Reserve'!F1093</f>
        <v>-1.1889565406769816E-3</v>
      </c>
      <c r="I1094">
        <v>74065722465.749481</v>
      </c>
      <c r="J1094" s="26">
        <v>74153783390.9151</v>
      </c>
      <c r="K1094" s="27"/>
    </row>
    <row r="1095" spans="1:11" x14ac:dyDescent="0.3">
      <c r="A1095" s="1">
        <v>45926</v>
      </c>
      <c r="B1095" s="2">
        <v>7292292936</v>
      </c>
      <c r="C1095" s="4">
        <f>C1094-C1094*$C$1*_xlfn.XLOOKUP('Circle Assets'!A1095,'BBG Data'!A:A,'BBG Data'!V:V)</f>
        <v>29437268227.839645</v>
      </c>
      <c r="D1095" s="4">
        <f>D1094-D1094*$D$1*_xlfn.XLOOKUP(A1095,'BBG Data'!A:A,'BBG Data'!F:F)</f>
        <v>27087799778.761826</v>
      </c>
      <c r="E1095" s="4">
        <f t="shared" si="51"/>
        <v>63817360942.601471</v>
      </c>
      <c r="F1095">
        <f t="shared" si="52"/>
        <v>0.53872633100080591</v>
      </c>
      <c r="G1095">
        <f t="shared" si="53"/>
        <v>0.46127366899919403</v>
      </c>
      <c r="H1095" s="13">
        <f>'USDC_Final Reserve'!I1094/'USDC_Final Reserve'!F1094</f>
        <v>3.6068118758538731E-3</v>
      </c>
      <c r="I1095">
        <v>74235680030.310806</v>
      </c>
      <c r="J1095" s="26">
        <v>73967925897.965393</v>
      </c>
      <c r="K1095" s="27"/>
    </row>
    <row r="1096" spans="1:11" x14ac:dyDescent="0.3">
      <c r="A1096" s="1">
        <v>45927</v>
      </c>
      <c r="B1096" s="2">
        <v>7292292936</v>
      </c>
      <c r="C1096" s="4">
        <f>C1095-C1095*$C$1*_xlfn.XLOOKUP('Circle Assets'!A1096,'BBG Data'!A:A,'BBG Data'!V:V)</f>
        <v>29437268227.839645</v>
      </c>
      <c r="D1096" s="4">
        <f>D1095-D1095*$D$1*_xlfn.XLOOKUP(A1096,'BBG Data'!A:A,'BBG Data'!F:F)</f>
        <v>27087799778.761826</v>
      </c>
      <c r="E1096" s="4">
        <f t="shared" si="51"/>
        <v>63817360942.601471</v>
      </c>
      <c r="F1096">
        <f t="shared" si="52"/>
        <v>0.53872633100080591</v>
      </c>
      <c r="G1096">
        <f t="shared" si="53"/>
        <v>0.46127366899919403</v>
      </c>
      <c r="H1096" s="13">
        <f>'USDC_Final Reserve'!I1095/'USDC_Final Reserve'!F1095</f>
        <v>1.0628108697634661E-3</v>
      </c>
      <c r="I1096">
        <v>73847995385.783554</v>
      </c>
      <c r="J1096" s="26">
        <v>73769508933.577301</v>
      </c>
      <c r="K1096" s="27"/>
    </row>
    <row r="1097" spans="1:11" x14ac:dyDescent="0.3">
      <c r="A1097" s="1">
        <v>45928</v>
      </c>
      <c r="B1097" s="2">
        <v>7292292936</v>
      </c>
      <c r="C1097" s="4">
        <f>C1096-C1096*$C$1*_xlfn.XLOOKUP('Circle Assets'!A1097,'BBG Data'!A:A,'BBG Data'!V:V)</f>
        <v>29437268227.839645</v>
      </c>
      <c r="D1097" s="4">
        <f>D1096-D1096*$D$1*_xlfn.XLOOKUP(A1097,'BBG Data'!A:A,'BBG Data'!F:F)</f>
        <v>27087799778.761826</v>
      </c>
      <c r="E1097" s="4">
        <f t="shared" si="51"/>
        <v>63817360942.601471</v>
      </c>
      <c r="F1097">
        <f t="shared" si="52"/>
        <v>0.53872633100080591</v>
      </c>
      <c r="G1097">
        <f t="shared" si="53"/>
        <v>0.46127366899919403</v>
      </c>
      <c r="H1097" s="13">
        <f>'USDC_Final Reserve'!I1096/'USDC_Final Reserve'!F1096</f>
        <v>1.0628108697634377E-3</v>
      </c>
      <c r="I1097">
        <v>73801577968.111404</v>
      </c>
      <c r="J1097" s="26">
        <v>73723140848.841202</v>
      </c>
      <c r="K1097" s="27"/>
    </row>
    <row r="1098" spans="1:11" x14ac:dyDescent="0.3">
      <c r="A1098" s="1">
        <v>45929</v>
      </c>
      <c r="B1098" s="2">
        <v>7292292936</v>
      </c>
      <c r="C1098" s="4">
        <f>C1097-C1097*$C$1*_xlfn.XLOOKUP('Circle Assets'!A1098,'BBG Data'!A:A,'BBG Data'!V:V)</f>
        <v>29400471642.554848</v>
      </c>
      <c r="D1098" s="4">
        <f>D1097-D1097*$D$1*_xlfn.XLOOKUP(A1098,'BBG Data'!A:A,'BBG Data'!F:F)</f>
        <v>27090057095.410057</v>
      </c>
      <c r="E1098" s="4">
        <f t="shared" si="51"/>
        <v>63782821673.964905</v>
      </c>
      <c r="F1098">
        <f t="shared" si="52"/>
        <v>0.53905344933092492</v>
      </c>
      <c r="G1098">
        <f t="shared" si="53"/>
        <v>0.46094655066907514</v>
      </c>
      <c r="H1098" s="13">
        <f>'USDC_Final Reserve'!I1097/'USDC_Final Reserve'!F1097</f>
        <v>5.218727453452683E-4</v>
      </c>
      <c r="I1098">
        <v>73706624318.347244</v>
      </c>
      <c r="J1098" s="26">
        <v>73668158839.964096</v>
      </c>
      <c r="K1098" s="27"/>
    </row>
    <row r="1099" spans="1:11" x14ac:dyDescent="0.3">
      <c r="A1099" s="18">
        <v>45930</v>
      </c>
      <c r="B1099" s="2">
        <v>10434109556</v>
      </c>
      <c r="C1099" s="2">
        <v>21761417417</v>
      </c>
      <c r="D1099" s="2">
        <v>41619000000</v>
      </c>
      <c r="E1099" s="4">
        <f t="shared" si="51"/>
        <v>73814526973</v>
      </c>
      <c r="F1099">
        <f t="shared" si="52"/>
        <v>0.70518787683947459</v>
      </c>
      <c r="G1099">
        <f t="shared" si="53"/>
        <v>0.29481212316052541</v>
      </c>
      <c r="H1099" s="13">
        <f>'USDC_Final Reserve'!I1098/'USDC_Final Reserve'!F1098</f>
        <v>8.8861613953035543E-4</v>
      </c>
      <c r="I1099">
        <v>73569286810.410675</v>
      </c>
      <c r="J1099" s="26">
        <v>73503911954.777206</v>
      </c>
      <c r="K1099" s="27"/>
    </row>
    <row r="1100" spans="1:11" x14ac:dyDescent="0.3">
      <c r="A1100" s="1">
        <v>45931</v>
      </c>
      <c r="B1100" s="2">
        <v>10434109556</v>
      </c>
      <c r="C1100" s="4">
        <f>C1099-C1099*$C$1*_xlfn.XLOOKUP('Circle Assets'!A1100,'BBG Data'!A:A,'BBG Data'!V:V)</f>
        <v>21783178834.417</v>
      </c>
      <c r="D1100" s="4">
        <f>D1099-D1099*$D$1*_xlfn.XLOOKUP(A1100,'BBG Data'!A:A,'BBG Data'!F:F)</f>
        <v>41623624333.333336</v>
      </c>
      <c r="E1100" s="4">
        <f t="shared" si="51"/>
        <v>73840912723.750336</v>
      </c>
      <c r="F1100">
        <f t="shared" si="52"/>
        <v>0.70499851598650931</v>
      </c>
      <c r="G1100">
        <f t="shared" si="53"/>
        <v>0.29500148401349074</v>
      </c>
      <c r="H1100" s="13">
        <f>'USDC_Final Reserve'!I1099/'USDC_Final Reserve'!F1099</f>
        <v>1.2456310107437597E-3</v>
      </c>
      <c r="I1100">
        <v>73487398203.58226</v>
      </c>
      <c r="J1100" s="26">
        <v>73395860021.481003</v>
      </c>
      <c r="K1100" s="27"/>
    </row>
    <row r="1101" spans="1:11" x14ac:dyDescent="0.3">
      <c r="A1101" s="1">
        <v>45932</v>
      </c>
      <c r="B1101" s="2">
        <v>10434109556</v>
      </c>
      <c r="C1101" s="4">
        <f>C1100-C1100*$C$1*_xlfn.XLOOKUP('Circle Assets'!A1101,'BBG Data'!A:A,'BBG Data'!V:V)</f>
        <v>21712383503.205147</v>
      </c>
      <c r="D1101" s="4">
        <f>D1100-D1100*$D$1*_xlfn.XLOOKUP(A1101,'BBG Data'!A:A,'BBG Data'!F:F)</f>
        <v>41623624333.333336</v>
      </c>
      <c r="E1101" s="4">
        <f t="shared" si="51"/>
        <v>73770117392.538483</v>
      </c>
      <c r="F1101">
        <f t="shared" si="52"/>
        <v>0.70567508537811741</v>
      </c>
      <c r="G1101">
        <f t="shared" si="53"/>
        <v>0.29432491462188259</v>
      </c>
      <c r="H1101" s="13">
        <f>'USDC_Final Reserve'!I1100/'USDC_Final Reserve'!F1100</f>
        <v>-7.0205993848745281E-5</v>
      </c>
      <c r="I1101">
        <v>73931013502.094437</v>
      </c>
      <c r="J1101" s="26">
        <v>73936203902.373596</v>
      </c>
      <c r="K1101" s="27"/>
    </row>
    <row r="1102" spans="1:11" x14ac:dyDescent="0.3">
      <c r="A1102" s="1">
        <v>45933</v>
      </c>
      <c r="B1102" s="2">
        <v>10434109556</v>
      </c>
      <c r="C1102" s="4">
        <f>C1101-C1101*$C$1*_xlfn.XLOOKUP('Circle Assets'!A1102,'BBG Data'!A:A,'BBG Data'!V:V)</f>
        <v>21668958736.198738</v>
      </c>
      <c r="D1102" s="4">
        <f>D1101-D1101*$D$1*_xlfn.XLOOKUP(A1102,'BBG Data'!A:A,'BBG Data'!F:F)</f>
        <v>41625936756.90741</v>
      </c>
      <c r="E1102" s="4">
        <f t="shared" si="51"/>
        <v>73729005049.10614</v>
      </c>
      <c r="F1102">
        <f t="shared" si="52"/>
        <v>0.70609994368204976</v>
      </c>
      <c r="G1102">
        <f t="shared" si="53"/>
        <v>0.2939000563179503</v>
      </c>
      <c r="H1102" s="13">
        <f>'USDC_Final Reserve'!I1101/'USDC_Final Reserve'!F1101</f>
        <v>3.314974002621974E-4</v>
      </c>
      <c r="I1102">
        <v>74328497732.267639</v>
      </c>
      <c r="J1102" s="26">
        <v>74303858028.503998</v>
      </c>
      <c r="K1102" s="27"/>
    </row>
    <row r="1103" spans="1:11" x14ac:dyDescent="0.3">
      <c r="A1103" s="1">
        <v>45934</v>
      </c>
      <c r="B1103" s="2">
        <v>10434109556</v>
      </c>
      <c r="C1103" s="4">
        <f>C1102-C1102*$C$1*_xlfn.XLOOKUP('Circle Assets'!A1103,'BBG Data'!A:A,'BBG Data'!V:V)</f>
        <v>21668958736.198738</v>
      </c>
      <c r="D1103" s="4">
        <f>D1102-D1102*$D$1*_xlfn.XLOOKUP(A1103,'BBG Data'!A:A,'BBG Data'!F:F)</f>
        <v>41625936756.90741</v>
      </c>
      <c r="E1103" s="4">
        <f t="shared" si="51"/>
        <v>73729005049.10614</v>
      </c>
      <c r="F1103">
        <f t="shared" si="52"/>
        <v>0.70609994368204976</v>
      </c>
      <c r="G1103">
        <f t="shared" si="53"/>
        <v>0.2939000563179503</v>
      </c>
      <c r="H1103" s="13">
        <f>'USDC_Final Reserve'!I1102/'USDC_Final Reserve'!F1102</f>
        <v>8.8861613953030057E-4</v>
      </c>
      <c r="I1103">
        <v>75469931303.729736</v>
      </c>
      <c r="J1103" s="26">
        <v>75402867504.723999</v>
      </c>
      <c r="K1103" s="27"/>
    </row>
    <row r="1104" spans="1:11" x14ac:dyDescent="0.3">
      <c r="A1104" s="1">
        <v>45935</v>
      </c>
      <c r="B1104" s="2">
        <v>10434109556</v>
      </c>
      <c r="C1104" s="4">
        <f>C1103-C1103*$C$1*_xlfn.XLOOKUP('Circle Assets'!A1104,'BBG Data'!A:A,'BBG Data'!V:V)</f>
        <v>21668958736.198738</v>
      </c>
      <c r="D1104" s="4">
        <f>D1103-D1103*$D$1*_xlfn.XLOOKUP(A1104,'BBG Data'!A:A,'BBG Data'!F:F)</f>
        <v>41625936756.90741</v>
      </c>
      <c r="E1104" s="4">
        <f t="shared" si="51"/>
        <v>73729005049.10614</v>
      </c>
      <c r="F1104">
        <f t="shared" si="52"/>
        <v>0.70609994368204976</v>
      </c>
      <c r="G1104">
        <f t="shared" si="53"/>
        <v>0.2939000563179503</v>
      </c>
      <c r="H1104" s="13">
        <f>'USDC_Final Reserve'!I1103/'USDC_Final Reserve'!F1103</f>
        <v>8.8861613953025536E-4</v>
      </c>
      <c r="I1104">
        <v>75407599992.086609</v>
      </c>
      <c r="J1104" s="26">
        <v>75340591581.690399</v>
      </c>
      <c r="K1104" s="27"/>
    </row>
    <row r="1105" spans="1:11" x14ac:dyDescent="0.3">
      <c r="A1105" s="1">
        <v>45936</v>
      </c>
      <c r="B1105" s="2">
        <v>10434109556</v>
      </c>
      <c r="C1105" s="4">
        <f>C1104-C1104*$C$1*_xlfn.XLOOKUP('Circle Assets'!A1105,'BBG Data'!A:A,'BBG Data'!V:V)</f>
        <v>21717713893.355186</v>
      </c>
      <c r="D1105" s="4">
        <f>D1104-D1104*$D$1*_xlfn.XLOOKUP(A1105,'BBG Data'!A:A,'BBG Data'!F:F)</f>
        <v>41629405584.970482</v>
      </c>
      <c r="E1105" s="4">
        <f t="shared" si="51"/>
        <v>73781229034.325668</v>
      </c>
      <c r="F1105">
        <f t="shared" si="52"/>
        <v>0.70564716557850604</v>
      </c>
      <c r="G1105">
        <f t="shared" si="53"/>
        <v>0.29435283442149396</v>
      </c>
      <c r="H1105" s="13">
        <f>'USDC_Final Reserve'!I1104/'USDC_Final Reserve'!F1104</f>
        <v>1.5958092674616042E-3</v>
      </c>
      <c r="I1105">
        <v>75336774394.036163</v>
      </c>
      <c r="J1105" s="26">
        <v>75216551271.277496</v>
      </c>
      <c r="K1105" s="27"/>
    </row>
    <row r="1106" spans="1:11" x14ac:dyDescent="0.3">
      <c r="A1106" s="1">
        <v>45937</v>
      </c>
      <c r="B1106" s="2">
        <v>10434109556</v>
      </c>
      <c r="C1106" s="4">
        <f>C1105-C1105*$C$1*_xlfn.XLOOKUP('Circle Assets'!A1106,'BBG Data'!A:A,'BBG Data'!V:V)</f>
        <v>21848020176.715317</v>
      </c>
      <c r="D1106" s="4">
        <f>D1105-D1105*$D$1*_xlfn.XLOOKUP(A1106,'BBG Data'!A:A,'BBG Data'!F:F)</f>
        <v>41630561957.347839</v>
      </c>
      <c r="E1106" s="4">
        <f t="shared" si="51"/>
        <v>73912691690.063156</v>
      </c>
      <c r="F1106">
        <f t="shared" si="52"/>
        <v>0.70440773191794648</v>
      </c>
      <c r="G1106">
        <f t="shared" si="53"/>
        <v>0.29559226808205352</v>
      </c>
      <c r="H1106" s="13">
        <f>'USDC_Final Reserve'!I1105/'USDC_Final Reserve'!F1105</f>
        <v>2.6656564947998874E-3</v>
      </c>
      <c r="I1106">
        <v>75692177744.906662</v>
      </c>
      <c r="J1106" s="26">
        <v>75490408399.695404</v>
      </c>
      <c r="K1106" s="27"/>
    </row>
    <row r="1107" spans="1:11" x14ac:dyDescent="0.3">
      <c r="A1107" s="1">
        <v>45938</v>
      </c>
      <c r="B1107" s="2">
        <v>10434109556</v>
      </c>
      <c r="C1107" s="4">
        <f>C1106-C1106*$C$1*_xlfn.XLOOKUP('Circle Assets'!A1107,'BBG Data'!A:A,'BBG Data'!V:V)</f>
        <v>21771552106.096813</v>
      </c>
      <c r="D1107" s="4">
        <f>D1106-D1106*$D$1*_xlfn.XLOOKUP(A1107,'BBG Data'!A:A,'BBG Data'!F:F)</f>
        <v>41632874766.345467</v>
      </c>
      <c r="E1107" s="4">
        <f t="shared" si="51"/>
        <v>73838536428.442276</v>
      </c>
      <c r="F1107">
        <f t="shared" si="52"/>
        <v>0.70514648367663879</v>
      </c>
      <c r="G1107">
        <f t="shared" si="53"/>
        <v>0.29485351632336132</v>
      </c>
      <c r="H1107" s="13">
        <f>'USDC_Final Reserve'!I1106/'USDC_Final Reserve'!F1106</f>
        <v>-1.1478086212035687E-4</v>
      </c>
      <c r="I1107">
        <v>75573730628.049667</v>
      </c>
      <c r="J1107" s="26">
        <v>75582405046.004807</v>
      </c>
      <c r="K1107" s="27"/>
    </row>
    <row r="1108" spans="1:11" x14ac:dyDescent="0.3">
      <c r="A1108" s="1">
        <v>45939</v>
      </c>
      <c r="B1108" s="2">
        <v>10434109556</v>
      </c>
      <c r="C1108" s="4">
        <f>C1107-C1107*$C$1*_xlfn.XLOOKUP('Circle Assets'!A1108,'BBG Data'!A:A,'BBG Data'!V:V)</f>
        <v>21668137233.592854</v>
      </c>
      <c r="D1108" s="4">
        <f>D1107-D1107*$D$1*_xlfn.XLOOKUP(A1108,'BBG Data'!A:A,'BBG Data'!F:F)</f>
        <v>41631718297.601959</v>
      </c>
      <c r="E1108" s="4">
        <f t="shared" si="51"/>
        <v>73733965087.194809</v>
      </c>
      <c r="F1108">
        <f t="shared" si="52"/>
        <v>0.70613085559729516</v>
      </c>
      <c r="G1108">
        <f t="shared" si="53"/>
        <v>0.2938691444027049</v>
      </c>
      <c r="H1108" s="13">
        <f>'USDC_Final Reserve'!I1107/'USDC_Final Reserve'!F1107</f>
        <v>-5.2834844853106547E-4</v>
      </c>
      <c r="I1108">
        <v>75625361798.669876</v>
      </c>
      <c r="J1108" s="26">
        <v>75665318341.245804</v>
      </c>
      <c r="K1108" s="27"/>
    </row>
    <row r="1109" spans="1:11" x14ac:dyDescent="0.3">
      <c r="A1109" s="1">
        <v>45940</v>
      </c>
      <c r="B1109" s="2">
        <v>10434109556</v>
      </c>
      <c r="C1109" s="4">
        <f>C1108-C1108*$C$1*_xlfn.XLOOKUP('Circle Assets'!A1109,'BBG Data'!A:A,'BBG Data'!V:V)</f>
        <v>21722307576.676834</v>
      </c>
      <c r="D1109" s="4">
        <f>D1108-D1108*$D$1*_xlfn.XLOOKUP(A1109,'BBG Data'!A:A,'BBG Data'!F:F)</f>
        <v>41629405424.363205</v>
      </c>
      <c r="E1109" s="4">
        <f t="shared" si="51"/>
        <v>73785822557.040039</v>
      </c>
      <c r="F1109">
        <f t="shared" si="52"/>
        <v>0.70560323346826648</v>
      </c>
      <c r="G1109">
        <f t="shared" si="53"/>
        <v>0.29439676653173352</v>
      </c>
      <c r="H1109" s="13">
        <f>'USDC_Final Reserve'!I1108/'USDC_Final Reserve'!F1108</f>
        <v>1.590802368063594E-3</v>
      </c>
      <c r="I1109">
        <v>75694593622.837021</v>
      </c>
      <c r="J1109" s="26">
        <v>75574178484.0522</v>
      </c>
      <c r="K1109" s="27"/>
    </row>
    <row r="1110" spans="1:11" x14ac:dyDescent="0.3">
      <c r="A1110" s="1">
        <v>45941</v>
      </c>
      <c r="B1110" s="2">
        <v>10434109556</v>
      </c>
      <c r="C1110" s="4">
        <f>C1109-C1109*$C$1*_xlfn.XLOOKUP('Circle Assets'!A1110,'BBG Data'!A:A,'BBG Data'!V:V)</f>
        <v>21722307576.676834</v>
      </c>
      <c r="D1110" s="4">
        <f>D1109-D1109*$D$1*_xlfn.XLOOKUP(A1110,'BBG Data'!A:A,'BBG Data'!F:F)</f>
        <v>41629405424.363205</v>
      </c>
      <c r="E1110" s="4">
        <f t="shared" si="51"/>
        <v>73785822557.040039</v>
      </c>
      <c r="F1110">
        <f t="shared" si="52"/>
        <v>0.70560323346826648</v>
      </c>
      <c r="G1110">
        <f t="shared" si="53"/>
        <v>0.29439676653173352</v>
      </c>
      <c r="H1110" s="13">
        <f>'USDC_Final Reserve'!I1109/'USDC_Final Reserve'!F1109</f>
        <v>8.8861613953021405E-4</v>
      </c>
      <c r="I1110">
        <v>75093597136.700851</v>
      </c>
      <c r="J1110" s="26">
        <v>75026867754.309799</v>
      </c>
      <c r="K1110" s="27"/>
    </row>
    <row r="1111" spans="1:11" x14ac:dyDescent="0.3">
      <c r="A1111" s="1">
        <v>45942</v>
      </c>
      <c r="B1111" s="2">
        <v>10434109556</v>
      </c>
      <c r="C1111" s="4">
        <f>C1110-C1110*$C$1*_xlfn.XLOOKUP('Circle Assets'!A1111,'BBG Data'!A:A,'BBG Data'!V:V)</f>
        <v>21722307576.676834</v>
      </c>
      <c r="D1111" s="4">
        <f>D1110-D1110*$D$1*_xlfn.XLOOKUP(A1111,'BBG Data'!A:A,'BBG Data'!F:F)</f>
        <v>41629405424.363205</v>
      </c>
      <c r="E1111" s="4">
        <f t="shared" si="51"/>
        <v>73785822557.040039</v>
      </c>
      <c r="F1111">
        <f t="shared" si="52"/>
        <v>0.70560323346826648</v>
      </c>
      <c r="G1111">
        <f t="shared" si="53"/>
        <v>0.29439676653173352</v>
      </c>
      <c r="H1111" s="13">
        <f>'USDC_Final Reserve'!I1110/'USDC_Final Reserve'!F1110</f>
        <v>8.8861613953019464E-4</v>
      </c>
      <c r="I1111">
        <v>75449232546.356659</v>
      </c>
      <c r="J1111" s="26">
        <v>75382187140.6008</v>
      </c>
      <c r="K1111" s="27"/>
    </row>
    <row r="1112" spans="1:11" x14ac:dyDescent="0.3">
      <c r="A1112" s="1">
        <v>45943</v>
      </c>
      <c r="B1112" s="2">
        <v>10434109556</v>
      </c>
      <c r="C1112" s="4">
        <f>C1111-C1111*$C$1*_xlfn.XLOOKUP('Circle Assets'!A1112,'BBG Data'!A:A,'BBG Data'!V:V)</f>
        <v>21722307576.676834</v>
      </c>
      <c r="D1112" s="4">
        <f>D1111-D1111*$D$1*_xlfn.XLOOKUP(A1112,'BBG Data'!A:A,'BBG Data'!F:F)</f>
        <v>41629405424.363205</v>
      </c>
      <c r="E1112" s="4">
        <f t="shared" si="51"/>
        <v>73785822557.040039</v>
      </c>
      <c r="F1112">
        <f t="shared" si="52"/>
        <v>0.70560323346826648</v>
      </c>
      <c r="G1112">
        <f t="shared" si="53"/>
        <v>0.29439676653173352</v>
      </c>
      <c r="H1112" s="13">
        <f>'USDC_Final Reserve'!I1111/'USDC_Final Reserve'!F1111</f>
        <v>8.8861613953016873E-4</v>
      </c>
      <c r="I1112">
        <v>75706987137.962189</v>
      </c>
      <c r="J1112" s="26">
        <v>75639712687.316193</v>
      </c>
      <c r="K1112" s="27"/>
    </row>
    <row r="1113" spans="1:11" x14ac:dyDescent="0.3">
      <c r="A1113" s="1">
        <v>45944</v>
      </c>
      <c r="B1113" s="2">
        <v>10434109556</v>
      </c>
      <c r="C1113" s="4">
        <f>C1112-C1112*$C$1*_xlfn.XLOOKUP('Circle Assets'!A1113,'BBG Data'!A:A,'BBG Data'!V:V)</f>
        <v>21760321614.93602</v>
      </c>
      <c r="D1113" s="4">
        <f>D1112-D1112*$D$1*_xlfn.XLOOKUP(A1113,'BBG Data'!A:A,'BBG Data'!F:F)</f>
        <v>41624779934.871613</v>
      </c>
      <c r="E1113" s="4">
        <f t="shared" si="51"/>
        <v>73819211105.807632</v>
      </c>
      <c r="F1113">
        <f t="shared" si="52"/>
        <v>0.70522142828448553</v>
      </c>
      <c r="G1113">
        <f t="shared" si="53"/>
        <v>0.29477857171551453</v>
      </c>
      <c r="H1113" s="13">
        <f>'USDC_Final Reserve'!I1112/'USDC_Final Reserve'!F1112</f>
        <v>1.3405158369744566E-3</v>
      </c>
      <c r="I1113">
        <v>75923370118.550385</v>
      </c>
      <c r="J1113" s="26">
        <v>75821593638.509995</v>
      </c>
      <c r="K1113" s="27"/>
    </row>
    <row r="1114" spans="1:11" x14ac:dyDescent="0.3">
      <c r="A1114" s="1">
        <v>45945</v>
      </c>
      <c r="B1114" s="2">
        <v>10434109556</v>
      </c>
      <c r="C1114" s="4">
        <f>C1113-C1113*$C$1*_xlfn.XLOOKUP('Circle Assets'!A1114,'BBG Data'!A:A,'BBG Data'!V:V)</f>
        <v>21662400167.668808</v>
      </c>
      <c r="D1114" s="4">
        <f>D1113-D1113*$D$1*_xlfn.XLOOKUP(A1114,'BBG Data'!A:A,'BBG Data'!F:F)</f>
        <v>41613217496.000816</v>
      </c>
      <c r="E1114" s="4">
        <f t="shared" si="51"/>
        <v>73709727219.669617</v>
      </c>
      <c r="F1114">
        <f t="shared" si="52"/>
        <v>0.70611205624041251</v>
      </c>
      <c r="G1114">
        <f t="shared" si="53"/>
        <v>0.2938879437595876</v>
      </c>
      <c r="H1114" s="13">
        <f>'USDC_Final Reserve'!I1113/'USDC_Final Reserve'!F1113</f>
        <v>-5.9540233558610304E-4</v>
      </c>
      <c r="I1114">
        <v>76174523984.589523</v>
      </c>
      <c r="J1114" s="26">
        <v>76219878474.082108</v>
      </c>
      <c r="K1114" s="27"/>
    </row>
    <row r="1115" spans="1:11" x14ac:dyDescent="0.3">
      <c r="A1115" s="1">
        <v>45946</v>
      </c>
      <c r="B1115" s="2">
        <v>10434109556</v>
      </c>
      <c r="C1115" s="4">
        <f>C1114-C1114*$C$1*_xlfn.XLOOKUP('Circle Assets'!A1115,'BBG Data'!A:A,'BBG Data'!V:V)</f>
        <v>21759880968.423317</v>
      </c>
      <c r="D1115" s="4">
        <f>D1114-D1114*$D$1*_xlfn.XLOOKUP(A1115,'BBG Data'!A:A,'BBG Data'!F:F)</f>
        <v>41612061573.292595</v>
      </c>
      <c r="E1115" s="4">
        <f t="shared" si="51"/>
        <v>73806052097.715912</v>
      </c>
      <c r="F1115">
        <f t="shared" si="52"/>
        <v>0.70517484203579661</v>
      </c>
      <c r="G1115">
        <f t="shared" si="53"/>
        <v>0.29482515796420339</v>
      </c>
      <c r="H1115" s="13">
        <f>'USDC_Final Reserve'!I1114/'USDC_Final Reserve'!F1114</f>
        <v>2.1925645214001836E-3</v>
      </c>
      <c r="I1115">
        <v>76234085090.618088</v>
      </c>
      <c r="J1115" s="26">
        <v>76066936940.326996</v>
      </c>
      <c r="K1115" s="27"/>
    </row>
    <row r="1116" spans="1:11" x14ac:dyDescent="0.3">
      <c r="A1116" s="1">
        <v>45947</v>
      </c>
      <c r="B1116" s="2">
        <v>10434109556</v>
      </c>
      <c r="C1116" s="4">
        <f>C1115-C1115*$C$1*_xlfn.XLOOKUP('Circle Assets'!A1116,'BBG Data'!A:A,'BBG Data'!V:V)</f>
        <v>21857800432.781223</v>
      </c>
      <c r="D1116" s="4">
        <f>D1115-D1115*$D$1*_xlfn.XLOOKUP(A1116,'BBG Data'!A:A,'BBG Data'!F:F)</f>
        <v>41625932260.483696</v>
      </c>
      <c r="E1116" s="4">
        <f t="shared" si="51"/>
        <v>73917842249.264923</v>
      </c>
      <c r="F1116">
        <f t="shared" si="52"/>
        <v>0.70429601612189119</v>
      </c>
      <c r="G1116">
        <f t="shared" si="53"/>
        <v>0.29570398387810881</v>
      </c>
      <c r="H1116" s="13">
        <f>'USDC_Final Reserve'!I1115/'USDC_Final Reserve'!F1115</f>
        <v>2.3996290373293821E-3</v>
      </c>
      <c r="I1116">
        <v>76131428407.16069</v>
      </c>
      <c r="J1116" s="26">
        <v>75948741220.901505</v>
      </c>
      <c r="K1116" s="27"/>
    </row>
    <row r="1117" spans="1:11" x14ac:dyDescent="0.3">
      <c r="A1117" s="1">
        <v>45948</v>
      </c>
      <c r="B1117" s="2">
        <v>10434109556</v>
      </c>
      <c r="C1117" s="4">
        <f>C1116-C1116*$C$1*_xlfn.XLOOKUP('Circle Assets'!A1117,'BBG Data'!A:A,'BBG Data'!V:V)</f>
        <v>21857800432.781223</v>
      </c>
      <c r="D1117" s="4">
        <f>D1116-D1116*$D$1*_xlfn.XLOOKUP(A1117,'BBG Data'!A:A,'BBG Data'!F:F)</f>
        <v>41625932260.483696</v>
      </c>
      <c r="E1117" s="4">
        <f t="shared" si="51"/>
        <v>73917842249.264923</v>
      </c>
      <c r="F1117">
        <f t="shared" si="52"/>
        <v>0.70429601612189119</v>
      </c>
      <c r="G1117">
        <f t="shared" si="53"/>
        <v>0.29570398387810881</v>
      </c>
      <c r="H1117" s="13">
        <f>'USDC_Final Reserve'!I1116/'USDC_Final Reserve'!F1116</f>
        <v>8.8861613953028354E-4</v>
      </c>
      <c r="I1117">
        <v>76101262919.909164</v>
      </c>
      <c r="J1117" s="26">
        <v>76033638109.439896</v>
      </c>
      <c r="K1117" s="27"/>
    </row>
    <row r="1118" spans="1:11" x14ac:dyDescent="0.3">
      <c r="A1118" s="1">
        <v>45949</v>
      </c>
      <c r="B1118" s="2">
        <v>10434109556</v>
      </c>
      <c r="C1118" s="4">
        <f>C1117-C1117*$C$1*_xlfn.XLOOKUP('Circle Assets'!A1118,'BBG Data'!A:A,'BBG Data'!V:V)</f>
        <v>21857800432.781223</v>
      </c>
      <c r="D1118" s="4">
        <f>D1117-D1117*$D$1*_xlfn.XLOOKUP(A1118,'BBG Data'!A:A,'BBG Data'!F:F)</f>
        <v>41625932260.483696</v>
      </c>
      <c r="E1118" s="4">
        <f t="shared" si="51"/>
        <v>73917842249.264923</v>
      </c>
      <c r="F1118">
        <f t="shared" si="52"/>
        <v>0.70429601612189119</v>
      </c>
      <c r="G1118">
        <f t="shared" si="53"/>
        <v>0.29570398387810881</v>
      </c>
      <c r="H1118" s="13">
        <f>'USDC_Final Reserve'!I1117/'USDC_Final Reserve'!F1117</f>
        <v>8.88616139530243E-4</v>
      </c>
      <c r="I1118">
        <v>76007090313.776459</v>
      </c>
      <c r="J1118" s="26">
        <v>75939549186.604904</v>
      </c>
      <c r="K1118" s="27"/>
    </row>
    <row r="1119" spans="1:11" x14ac:dyDescent="0.3">
      <c r="A1119" s="1">
        <v>45950</v>
      </c>
      <c r="B1119" s="2">
        <v>10434109556</v>
      </c>
      <c r="C1119" s="4">
        <f>C1118-C1118*$C$1*_xlfn.XLOOKUP('Circle Assets'!A1119,'BBG Data'!A:A,'BBG Data'!V:V)</f>
        <v>22087307337.325424</v>
      </c>
      <c r="D1119" s="4">
        <f>D1118-D1118*$D$1*_xlfn.XLOOKUP(A1119,'BBG Data'!A:A,'BBG Data'!F:F)</f>
        <v>41628244812.275948</v>
      </c>
      <c r="E1119" s="4">
        <f t="shared" si="51"/>
        <v>74149661705.601379</v>
      </c>
      <c r="F1119">
        <f t="shared" si="52"/>
        <v>0.70212531211512019</v>
      </c>
      <c r="G1119">
        <f t="shared" si="53"/>
        <v>0.29787468788487964</v>
      </c>
      <c r="H1119" s="13">
        <f>'USDC_Final Reserve'!I1118/'USDC_Final Reserve'!F1118</f>
        <v>4.0122104014391549E-3</v>
      </c>
      <c r="I1119">
        <v>76245531496.738174</v>
      </c>
      <c r="J1119" s="26">
        <v>75939618382.203705</v>
      </c>
      <c r="K1119" s="27"/>
    </row>
    <row r="1120" spans="1:11" x14ac:dyDescent="0.3">
      <c r="A1120" s="1">
        <v>45951</v>
      </c>
      <c r="B1120" s="2">
        <v>10434109556</v>
      </c>
      <c r="C1120" s="4">
        <f>C1119-C1119*$C$1*_xlfn.XLOOKUP('Circle Assets'!A1120,'BBG Data'!A:A,'BBG Data'!V:V)</f>
        <v>22109394644.66275</v>
      </c>
      <c r="D1120" s="4">
        <f>D1119-D1119*$D$1*_xlfn.XLOOKUP(A1120,'BBG Data'!A:A,'BBG Data'!F:F)</f>
        <v>41620150431.340225</v>
      </c>
      <c r="E1120" s="4">
        <f t="shared" si="51"/>
        <v>74163654632.002975</v>
      </c>
      <c r="F1120">
        <f t="shared" si="52"/>
        <v>0.70188369553295793</v>
      </c>
      <c r="G1120">
        <f t="shared" si="53"/>
        <v>0.29811630446704201</v>
      </c>
      <c r="H1120" s="13">
        <f>'USDC_Final Reserve'!I1119/'USDC_Final Reserve'!F1119</f>
        <v>1.0771248117459797E-3</v>
      </c>
      <c r="I1120">
        <v>76283363098.725967</v>
      </c>
      <c r="J1120" s="26">
        <v>76201196395.608902</v>
      </c>
      <c r="K1120" s="27"/>
    </row>
    <row r="1121" spans="1:11" x14ac:dyDescent="0.3">
      <c r="A1121" s="1">
        <v>45952</v>
      </c>
      <c r="B1121" s="2">
        <v>10434109556</v>
      </c>
      <c r="C1121" s="4">
        <f>C1120-C1120*$C$1*_xlfn.XLOOKUP('Circle Assets'!A1121,'BBG Data'!A:A,'BBG Data'!V:V)</f>
        <v>22081757901.356922</v>
      </c>
      <c r="D1121" s="4">
        <f>D1120-D1120*$D$1*_xlfn.XLOOKUP(A1121,'BBG Data'!A:A,'BBG Data'!F:F)</f>
        <v>41622462661.919746</v>
      </c>
      <c r="E1121" s="4">
        <f t="shared" si="51"/>
        <v>74138330119.276672</v>
      </c>
      <c r="F1121">
        <f t="shared" si="52"/>
        <v>0.70215463626128449</v>
      </c>
      <c r="G1121">
        <f t="shared" si="53"/>
        <v>0.29784536373871545</v>
      </c>
      <c r="H1121" s="13">
        <f>'USDC_Final Reserve'!I1120/'USDC_Final Reserve'!F1120</f>
        <v>5.4733506515396266E-4</v>
      </c>
      <c r="I1121">
        <v>76822795688.433136</v>
      </c>
      <c r="J1121" s="26">
        <v>76780747878.549698</v>
      </c>
      <c r="K1121" s="27"/>
    </row>
    <row r="1122" spans="1:11" x14ac:dyDescent="0.3">
      <c r="A1122" s="1">
        <v>45953</v>
      </c>
      <c r="B1122" s="2">
        <v>10434109556</v>
      </c>
      <c r="C1122" s="4">
        <f>C1121-C1121*$C$1*_xlfn.XLOOKUP('Circle Assets'!A1122,'BBG Data'!A:A,'BBG Data'!V:V)</f>
        <v>22065196582.930904</v>
      </c>
      <c r="D1122" s="4">
        <f>D1121-D1121*$D$1*_xlfn.XLOOKUP(A1122,'BBG Data'!A:A,'BBG Data'!F:F)</f>
        <v>41618994123.364586</v>
      </c>
      <c r="E1122" s="4">
        <f t="shared" si="51"/>
        <v>74118300262.295486</v>
      </c>
      <c r="F1122">
        <f t="shared" si="52"/>
        <v>0.70229759040824058</v>
      </c>
      <c r="G1122">
        <f t="shared" si="53"/>
        <v>0.29770240959175948</v>
      </c>
      <c r="H1122" s="13">
        <f>'USDC_Final Reserve'!I1121/'USDC_Final Reserve'!F1121</f>
        <v>6.1861456021467768E-4</v>
      </c>
      <c r="I1122">
        <v>76582328499.699158</v>
      </c>
      <c r="J1122" s="26">
        <v>76534953556.2341</v>
      </c>
      <c r="K1122" s="27"/>
    </row>
    <row r="1123" spans="1:11" x14ac:dyDescent="0.3">
      <c r="A1123" s="1">
        <v>45954</v>
      </c>
      <c r="B1123" s="2">
        <v>10434109556</v>
      </c>
      <c r="C1123" s="4">
        <f>C1122-C1122*$C$1*_xlfn.XLOOKUP('Circle Assets'!A1123,'BBG Data'!A:A,'BBG Data'!V:V)</f>
        <v>22236201856.44862</v>
      </c>
      <c r="D1123" s="4">
        <f>D1122-D1122*$D$1*_xlfn.XLOOKUP(A1123,'BBG Data'!A:A,'BBG Data'!F:F)</f>
        <v>41618994123.364586</v>
      </c>
      <c r="E1123" s="4">
        <f t="shared" si="51"/>
        <v>74289305535.813202</v>
      </c>
      <c r="F1123">
        <f t="shared" si="52"/>
        <v>0.700680983674978</v>
      </c>
      <c r="G1123">
        <f t="shared" si="53"/>
        <v>0.299319016325022</v>
      </c>
      <c r="H1123" s="13">
        <f>'USDC_Final Reserve'!I1122/'USDC_Final Reserve'!F1122</f>
        <v>3.1884534342718472E-3</v>
      </c>
      <c r="I1123">
        <v>76738305092.974289</v>
      </c>
      <c r="J1123" s="26">
        <v>76493628580.560394</v>
      </c>
      <c r="K1123" s="27"/>
    </row>
    <row r="1124" spans="1:11" x14ac:dyDescent="0.3">
      <c r="A1124" s="1">
        <v>45955</v>
      </c>
      <c r="B1124" s="2">
        <v>10434109556</v>
      </c>
      <c r="C1124" s="4">
        <f>C1123-C1123*$C$1*_xlfn.XLOOKUP('Circle Assets'!A1124,'BBG Data'!A:A,'BBG Data'!V:V)</f>
        <v>22236201856.44862</v>
      </c>
      <c r="D1124" s="4">
        <f>D1123-D1123*$D$1*_xlfn.XLOOKUP(A1124,'BBG Data'!A:A,'BBG Data'!F:F)</f>
        <v>41618994123.364586</v>
      </c>
      <c r="E1124" s="4">
        <f t="shared" si="51"/>
        <v>74289305535.813202</v>
      </c>
      <c r="F1124">
        <f t="shared" si="52"/>
        <v>0.700680983674978</v>
      </c>
      <c r="G1124">
        <f t="shared" si="53"/>
        <v>0.299319016325022</v>
      </c>
      <c r="H1124" s="13">
        <f>'USDC_Final Reserve'!I1123/'USDC_Final Reserve'!F1123</f>
        <v>8.8861613953031369E-4</v>
      </c>
      <c r="I1124">
        <v>76394505622.613998</v>
      </c>
      <c r="J1124" s="26">
        <v>76326620231.946304</v>
      </c>
      <c r="K1124" s="27"/>
    </row>
    <row r="1125" spans="1:11" x14ac:dyDescent="0.3">
      <c r="A1125" s="1">
        <v>45956</v>
      </c>
      <c r="B1125" s="2">
        <v>10434109556</v>
      </c>
      <c r="C1125" s="4">
        <f>C1124-C1124*$C$1*_xlfn.XLOOKUP('Circle Assets'!A1125,'BBG Data'!A:A,'BBG Data'!V:V)</f>
        <v>22236201856.44862</v>
      </c>
      <c r="D1125" s="4">
        <f>D1124-D1124*$D$1*_xlfn.XLOOKUP(A1125,'BBG Data'!A:A,'BBG Data'!F:F)</f>
        <v>41618994123.364586</v>
      </c>
      <c r="E1125" s="4">
        <f t="shared" si="51"/>
        <v>74289305535.813202</v>
      </c>
      <c r="F1125">
        <f t="shared" si="52"/>
        <v>0.700680983674978</v>
      </c>
      <c r="G1125">
        <f t="shared" si="53"/>
        <v>0.299319016325022</v>
      </c>
      <c r="H1125" s="13">
        <f>'USDC_Final Reserve'!I1124/'USDC_Final Reserve'!F1124</f>
        <v>8.8861613953022185E-4</v>
      </c>
      <c r="I1125">
        <v>76345970695.363205</v>
      </c>
      <c r="J1125" s="26">
        <v>76278128433.615204</v>
      </c>
      <c r="K1125" s="27"/>
    </row>
    <row r="1126" spans="1:11" x14ac:dyDescent="0.3">
      <c r="A1126" s="1">
        <v>45957</v>
      </c>
      <c r="B1126" s="2">
        <v>10434109556</v>
      </c>
      <c r="C1126" s="4">
        <f>C1125-C1125*$C$1*_xlfn.XLOOKUP('Circle Assets'!A1126,'BBG Data'!A:A,'BBG Data'!V:V)</f>
        <v>22425209572.228432</v>
      </c>
      <c r="D1126" s="4">
        <f>D1125-D1125*$D$1*_xlfn.XLOOKUP(A1126,'BBG Data'!A:A,'BBG Data'!F:F)</f>
        <v>41615525873.854309</v>
      </c>
      <c r="E1126" s="4">
        <f t="shared" si="51"/>
        <v>74474845002.082733</v>
      </c>
      <c r="F1126">
        <f t="shared" si="52"/>
        <v>0.69888880505086937</v>
      </c>
      <c r="G1126">
        <f t="shared" si="53"/>
        <v>0.3011111949491308</v>
      </c>
      <c r="H1126" s="13">
        <f>'USDC_Final Reserve'!I1125/'USDC_Final Reserve'!F1125</f>
        <v>3.3777061524076476E-3</v>
      </c>
      <c r="I1126">
        <v>76495216916.78598</v>
      </c>
      <c r="J1126" s="26">
        <v>76236838551.976395</v>
      </c>
      <c r="K1126" s="27"/>
    </row>
    <row r="1127" spans="1:11" x14ac:dyDescent="0.3">
      <c r="A1127" s="1">
        <v>45958</v>
      </c>
      <c r="B1127" s="2">
        <v>10434109556</v>
      </c>
      <c r="C1127" s="4">
        <f>C1126-C1126*$C$1*_xlfn.XLOOKUP('Circle Assets'!A1127,'BBG Data'!A:A,'BBG Data'!V:V)</f>
        <v>22509304108.12429</v>
      </c>
      <c r="D1127" s="4">
        <f>D1126-D1126*$D$1*_xlfn.XLOOKUP(A1127,'BBG Data'!A:A,'BBG Data'!F:F)</f>
        <v>41610901926.534988</v>
      </c>
      <c r="E1127" s="4">
        <f t="shared" si="51"/>
        <v>74554315590.659271</v>
      </c>
      <c r="F1127">
        <f t="shared" si="52"/>
        <v>0.69808180881557957</v>
      </c>
      <c r="G1127">
        <f t="shared" si="53"/>
        <v>0.30191819118442054</v>
      </c>
      <c r="H1127" s="13">
        <f>'USDC_Final Reserve'!I1126/'USDC_Final Reserve'!F1126</f>
        <v>1.9536110911955859E-3</v>
      </c>
      <c r="I1127">
        <v>76308260115.429245</v>
      </c>
      <c r="J1127" s="26">
        <v>76159183452.117905</v>
      </c>
      <c r="K1127" s="27"/>
    </row>
    <row r="1128" spans="1:11" x14ac:dyDescent="0.3">
      <c r="A1128" s="1">
        <v>45959</v>
      </c>
      <c r="B1128" s="2">
        <v>10434109556</v>
      </c>
      <c r="C1128" s="4">
        <f>C1127-C1127*$C$1*_xlfn.XLOOKUP('Circle Assets'!A1128,'BBG Data'!A:A,'BBG Data'!V:V)</f>
        <v>22081627330.069927</v>
      </c>
      <c r="D1128" s="4">
        <f>D1127-D1127*$D$1*_xlfn.XLOOKUP(A1128,'BBG Data'!A:A,'BBG Data'!F:F)</f>
        <v>41615525360.082382</v>
      </c>
      <c r="E1128" s="4">
        <f t="shared" si="51"/>
        <v>74131262246.152313</v>
      </c>
      <c r="F1128">
        <f t="shared" si="52"/>
        <v>0.70212800023898081</v>
      </c>
      <c r="G1128">
        <f t="shared" si="53"/>
        <v>0.29787199976101914</v>
      </c>
      <c r="H1128" s="13">
        <f>'USDC_Final Reserve'!I1127/'USDC_Final Reserve'!F1127</f>
        <v>-4.8131269533317955E-3</v>
      </c>
      <c r="I1128">
        <v>75833886947.526749</v>
      </c>
      <c r="J1128" s="26">
        <v>76198885072.769806</v>
      </c>
      <c r="K1128" s="27"/>
    </row>
    <row r="1129" spans="1:11" x14ac:dyDescent="0.3">
      <c r="A1129" s="1">
        <v>45960</v>
      </c>
      <c r="B1129" s="2">
        <v>10434109556</v>
      </c>
      <c r="C1129" s="4">
        <f>C1128-C1128*$C$1*_xlfn.XLOOKUP('Circle Assets'!A1129,'BBG Data'!A:A,'BBG Data'!V:V)</f>
        <v>22280361976.040558</v>
      </c>
      <c r="D1129" s="4">
        <f>D1128-D1128*$D$1*_xlfn.XLOOKUP(A1129,'BBG Data'!A:A,'BBG Data'!F:F)</f>
        <v>41642113056.84021</v>
      </c>
      <c r="E1129" s="4">
        <f t="shared" si="51"/>
        <v>74356584588.880768</v>
      </c>
      <c r="F1129">
        <f t="shared" si="52"/>
        <v>0.70035791585601759</v>
      </c>
      <c r="G1129">
        <f t="shared" si="53"/>
        <v>0.29964208414398241</v>
      </c>
      <c r="H1129" s="13">
        <f>'USDC_Final Reserve'!I1128/'USDC_Final Reserve'!F1128</f>
        <v>3.9162177823816218E-3</v>
      </c>
      <c r="I1129">
        <v>76601573257.978302</v>
      </c>
      <c r="J1129" s="26">
        <v>76301584814.626999</v>
      </c>
      <c r="K1129" s="27"/>
    </row>
    <row r="1130" spans="1:11" x14ac:dyDescent="0.3">
      <c r="A1130" s="1">
        <v>45961</v>
      </c>
      <c r="B1130" s="2">
        <v>10434109556</v>
      </c>
      <c r="C1130" s="4">
        <f>C1129-C1129*$C$1*_xlfn.XLOOKUP('Circle Assets'!A1130,'BBG Data'!A:A,'BBG Data'!V:V)</f>
        <v>22430754419.378834</v>
      </c>
      <c r="D1130" s="4">
        <f>D1129-D1129*$D$1*_xlfn.XLOOKUP(A1130,'BBG Data'!A:A,'BBG Data'!F:F)</f>
        <v>41621292000.31179</v>
      </c>
      <c r="E1130" s="4">
        <f t="shared" si="51"/>
        <v>74486155975.690628</v>
      </c>
      <c r="F1130">
        <f t="shared" si="52"/>
        <v>0.69886008848812975</v>
      </c>
      <c r="G1130">
        <f t="shared" si="53"/>
        <v>0.30113991151187014</v>
      </c>
      <c r="H1130" s="13">
        <f>'USDC_Final Reserve'!I1129/'USDC_Final Reserve'!F1129</f>
        <v>2.6266068559065671E-3</v>
      </c>
      <c r="I1130">
        <v>76150076594.599289</v>
      </c>
      <c r="J1130" s="26">
        <v>75950060281.338104</v>
      </c>
      <c r="K1130" s="27"/>
    </row>
    <row r="1131" spans="1:11" x14ac:dyDescent="0.3">
      <c r="A1131" s="1">
        <v>45962</v>
      </c>
      <c r="B1131" s="2">
        <v>10434109556</v>
      </c>
      <c r="C1131" s="4">
        <f>C1130-C1130*$C$1*_xlfn.XLOOKUP('Circle Assets'!A1131,'BBG Data'!A:A,'BBG Data'!V:V)</f>
        <v>22430754419.378834</v>
      </c>
      <c r="D1131" s="4">
        <f>D1130-D1130*$D$1*_xlfn.XLOOKUP(A1131,'BBG Data'!A:A,'BBG Data'!F:F)</f>
        <v>41621292000.31179</v>
      </c>
      <c r="E1131" s="4">
        <f t="shared" si="51"/>
        <v>74486155975.690628</v>
      </c>
      <c r="F1131">
        <f t="shared" si="52"/>
        <v>0.69886008848812975</v>
      </c>
      <c r="G1131">
        <f t="shared" si="53"/>
        <v>0.30113991151187014</v>
      </c>
      <c r="H1131" s="13">
        <f>'USDC_Final Reserve'!I1130/'USDC_Final Reserve'!F1130</f>
        <v>8.8861613953028008E-4</v>
      </c>
      <c r="I1131">
        <v>75979901995.053833</v>
      </c>
      <c r="J1131" s="26">
        <v>75912385027.861099</v>
      </c>
      <c r="K1131" s="27"/>
    </row>
    <row r="1132" spans="1:11" x14ac:dyDescent="0.3">
      <c r="A1132" s="1">
        <v>45963</v>
      </c>
      <c r="B1132" s="2">
        <v>10434109556</v>
      </c>
      <c r="C1132" s="4">
        <f>C1131-C1131*$C$1*_xlfn.XLOOKUP('Circle Assets'!A1132,'BBG Data'!A:A,'BBG Data'!V:V)</f>
        <v>22430754419.378834</v>
      </c>
      <c r="D1132" s="4">
        <f>D1131-D1131*$D$1*_xlfn.XLOOKUP(A1132,'BBG Data'!A:A,'BBG Data'!F:F)</f>
        <v>41621292000.31179</v>
      </c>
      <c r="E1132" s="4">
        <f t="shared" si="51"/>
        <v>74486155975.690628</v>
      </c>
      <c r="F1132">
        <f t="shared" si="52"/>
        <v>0.69886008848812975</v>
      </c>
      <c r="G1132">
        <f t="shared" si="53"/>
        <v>0.30113991151187014</v>
      </c>
      <c r="H1132" s="13">
        <f>'USDC_Final Reserve'!I1131/'USDC_Final Reserve'!F1131</f>
        <v>8.8861613953020689E-4</v>
      </c>
      <c r="I1132">
        <v>75922804323.245026</v>
      </c>
      <c r="J1132" s="26">
        <v>75855338093.964996</v>
      </c>
      <c r="K1132" s="27"/>
    </row>
    <row r="1133" spans="1:11" x14ac:dyDescent="0.3">
      <c r="A1133" s="1">
        <v>45964</v>
      </c>
      <c r="B1133" s="2">
        <v>10434109556</v>
      </c>
      <c r="C1133" s="4">
        <f>C1132-C1132*$C$1*_xlfn.XLOOKUP('Circle Assets'!A1133,'BBG Data'!A:A,'BBG Data'!V:V)</f>
        <v>22144762300.531754</v>
      </c>
      <c r="D1133" s="4">
        <f>D1132-D1132*$D$1*_xlfn.XLOOKUP(A1133,'BBG Data'!A:A,'BBG Data'!F:F)</f>
        <v>41631697323.311867</v>
      </c>
      <c r="E1133" s="4">
        <f t="shared" si="51"/>
        <v>74210569179.843628</v>
      </c>
      <c r="F1133">
        <f t="shared" si="52"/>
        <v>0.70159557398265437</v>
      </c>
      <c r="G1133">
        <f t="shared" si="53"/>
        <v>0.29840442601734557</v>
      </c>
      <c r="H1133" s="13">
        <f>'USDC_Final Reserve'!I1132/'USDC_Final Reserve'!F1132</f>
        <v>-2.8216627063992385E-3</v>
      </c>
      <c r="I1133">
        <v>75584315093.33252</v>
      </c>
      <c r="J1133" s="26">
        <v>75797588536.420105</v>
      </c>
      <c r="K1133" s="27"/>
    </row>
    <row r="1134" spans="1:11" x14ac:dyDescent="0.3">
      <c r="A1134" s="1">
        <v>45965</v>
      </c>
      <c r="B1134" s="2">
        <v>10434109556</v>
      </c>
      <c r="C1134" s="4">
        <f>C1133-C1133*$C$1*_xlfn.XLOOKUP('Circle Assets'!A1134,'BBG Data'!A:A,'BBG Data'!V:V)</f>
        <v>22100472775.930691</v>
      </c>
      <c r="D1134" s="4">
        <f>D1133-D1133*$D$1*_xlfn.XLOOKUP(A1134,'BBG Data'!A:A,'BBG Data'!F:F)</f>
        <v>41646730991.789726</v>
      </c>
      <c r="E1134" s="4">
        <f t="shared" si="51"/>
        <v>74181313323.720413</v>
      </c>
      <c r="F1134">
        <f t="shared" si="52"/>
        <v>0.70207493254418052</v>
      </c>
      <c r="G1134">
        <f t="shared" si="53"/>
        <v>0.29792506745581959</v>
      </c>
      <c r="H1134" s="13">
        <f>'USDC_Final Reserve'!I1133/'USDC_Final Reserve'!F1133</f>
        <v>4.9458349724293275E-4</v>
      </c>
      <c r="I1134">
        <v>75594324780.149384</v>
      </c>
      <c r="J1134" s="26">
        <v>75556937074.627899</v>
      </c>
      <c r="K1134" s="27"/>
    </row>
    <row r="1135" spans="1:11" x14ac:dyDescent="0.3">
      <c r="A1135" s="1">
        <v>45966</v>
      </c>
      <c r="B1135" s="2">
        <v>10434109556</v>
      </c>
      <c r="C1135" s="4">
        <f>C1134-C1134*$C$1*_xlfn.XLOOKUP('Circle Assets'!A1135,'BBG Data'!A:A,'BBG Data'!V:V)</f>
        <v>22050746712.184849</v>
      </c>
      <c r="D1135" s="4">
        <f>D1134-D1134*$D$1*_xlfn.XLOOKUP(A1135,'BBG Data'!A:A,'BBG Data'!F:F)</f>
        <v>41657142674.537674</v>
      </c>
      <c r="E1135" s="4">
        <f t="shared" si="51"/>
        <v>74141998942.722519</v>
      </c>
      <c r="F1135">
        <f t="shared" si="52"/>
        <v>0.70258764227250092</v>
      </c>
      <c r="G1135">
        <f t="shared" si="53"/>
        <v>0.29741235772749908</v>
      </c>
      <c r="H1135" s="13">
        <f>'USDC_Final Reserve'!I1134/'USDC_Final Reserve'!F1134</f>
        <v>3.5882943072074988E-4</v>
      </c>
      <c r="I1135">
        <v>75172423770.45285</v>
      </c>
      <c r="J1135" s="26">
        <v>75145449692.4254</v>
      </c>
      <c r="K1135" s="27"/>
    </row>
    <row r="1136" spans="1:11" x14ac:dyDescent="0.3">
      <c r="A1136" s="1">
        <v>45967</v>
      </c>
      <c r="B1136" s="2">
        <v>10434109556</v>
      </c>
      <c r="C1136" s="4">
        <f>C1135-C1135*$C$1*_xlfn.XLOOKUP('Circle Assets'!A1136,'BBG Data'!A:A,'BBG Data'!V:V)</f>
        <v>22227152685.882328</v>
      </c>
      <c r="D1136" s="4">
        <f>D1135-D1135*$D$1*_xlfn.XLOOKUP(A1136,'BBG Data'!A:A,'BBG Data'!F:F)</f>
        <v>41655985531.6856</v>
      </c>
      <c r="E1136" s="4">
        <f t="shared" si="51"/>
        <v>74317247773.567932</v>
      </c>
      <c r="F1136">
        <f t="shared" si="52"/>
        <v>0.70091528747667431</v>
      </c>
      <c r="G1136">
        <f t="shared" si="53"/>
        <v>0.29908471252332564</v>
      </c>
      <c r="H1136" s="13">
        <f>'USDC_Final Reserve'!I1135/'USDC_Final Reserve'!F1135</f>
        <v>3.2446385589741241E-3</v>
      </c>
      <c r="I1136">
        <v>75541624240.097763</v>
      </c>
      <c r="J1136" s="26">
        <v>75296518973.280807</v>
      </c>
      <c r="K1136" s="27"/>
    </row>
    <row r="1137" spans="1:11" x14ac:dyDescent="0.3">
      <c r="A1137" s="1">
        <v>45968</v>
      </c>
      <c r="B1137" s="2">
        <v>10434109556</v>
      </c>
      <c r="C1137" s="4">
        <f>C1136-C1136*$C$1*_xlfn.XLOOKUP('Circle Assets'!A1137,'BBG Data'!A:A,'BBG Data'!V:V)</f>
        <v>22232709474.053799</v>
      </c>
      <c r="D1137" s="4">
        <f>D1136-D1136*$D$1*_xlfn.XLOOKUP(A1137,'BBG Data'!A:A,'BBG Data'!F:F)</f>
        <v>41654828420.976387</v>
      </c>
      <c r="E1137" s="4">
        <f t="shared" si="51"/>
        <v>74321647451.030182</v>
      </c>
      <c r="F1137">
        <f t="shared" si="52"/>
        <v>0.7008582258795768</v>
      </c>
      <c r="G1137">
        <f t="shared" si="53"/>
        <v>0.2991417741204232</v>
      </c>
      <c r="H1137" s="13">
        <f>'USDC_Final Reserve'!I1136/'USDC_Final Reserve'!F1136</f>
        <v>9.4776132789205919E-4</v>
      </c>
      <c r="I1137">
        <v>75523517215.90303</v>
      </c>
      <c r="J1137" s="26">
        <v>75451938946.939407</v>
      </c>
      <c r="K1137" s="27"/>
    </row>
    <row r="1138" spans="1:11" x14ac:dyDescent="0.3">
      <c r="A1138" s="1">
        <v>45969</v>
      </c>
      <c r="B1138" s="2">
        <v>10434109556</v>
      </c>
      <c r="C1138" s="4">
        <f>C1137-C1137*$C$1*_xlfn.XLOOKUP('Circle Assets'!A1138,'BBG Data'!A:A,'BBG Data'!V:V)</f>
        <v>22232709474.053799</v>
      </c>
      <c r="D1138" s="4">
        <f>D1137-D1137*$D$1*_xlfn.XLOOKUP(A1138,'BBG Data'!A:A,'BBG Data'!F:F)</f>
        <v>41654828420.976387</v>
      </c>
      <c r="E1138" s="4">
        <f t="shared" si="51"/>
        <v>74321647451.030182</v>
      </c>
      <c r="F1138">
        <f t="shared" si="52"/>
        <v>0.7008582258795768</v>
      </c>
      <c r="G1138">
        <f t="shared" si="53"/>
        <v>0.2991417741204232</v>
      </c>
      <c r="H1138" s="13">
        <f>'USDC_Final Reserve'!I1137/'USDC_Final Reserve'!F1137</f>
        <v>8.886161395303473E-4</v>
      </c>
      <c r="I1138">
        <v>75846728157.284027</v>
      </c>
      <c r="J1138" s="26">
        <v>75779329530.512894</v>
      </c>
      <c r="K1138" s="27"/>
    </row>
    <row r="1139" spans="1:11" x14ac:dyDescent="0.3">
      <c r="A1139" s="1">
        <v>45970</v>
      </c>
      <c r="B1139" s="2">
        <v>10434109556</v>
      </c>
      <c r="C1139" s="4">
        <f>C1138-C1138*$C$1*_xlfn.XLOOKUP('Circle Assets'!A1139,'BBG Data'!A:A,'BBG Data'!V:V)</f>
        <v>22232709474.053799</v>
      </c>
      <c r="D1139" s="4">
        <f>D1138-D1138*$D$1*_xlfn.XLOOKUP(A1139,'BBG Data'!A:A,'BBG Data'!F:F)</f>
        <v>41654828420.976387</v>
      </c>
      <c r="E1139" s="4">
        <f t="shared" si="51"/>
        <v>74321647451.030182</v>
      </c>
      <c r="F1139">
        <f t="shared" si="52"/>
        <v>0.7008582258795768</v>
      </c>
      <c r="G1139">
        <f t="shared" si="53"/>
        <v>0.2991417741204232</v>
      </c>
      <c r="H1139" s="13">
        <f>'USDC_Final Reserve'!I1138/'USDC_Final Reserve'!F1138</f>
        <v>8.8861613953034437E-4</v>
      </c>
      <c r="I1139">
        <v>75767974353.379333</v>
      </c>
      <c r="J1139" s="26">
        <v>75700645708.509399</v>
      </c>
      <c r="K1139" s="27"/>
    </row>
    <row r="1140" spans="1:11" x14ac:dyDescent="0.3">
      <c r="A1140" s="1">
        <v>45971</v>
      </c>
      <c r="B1140" s="2">
        <v>10434109556</v>
      </c>
      <c r="C1140" s="4">
        <f>C1139-C1139*$C$1*_xlfn.XLOOKUP('Circle Assets'!A1140,'BBG Data'!A:A,'BBG Data'!V:V)</f>
        <v>22110429571.946503</v>
      </c>
      <c r="D1140" s="4">
        <f>D1139-D1139*$D$1*_xlfn.XLOOKUP(A1140,'BBG Data'!A:A,'BBG Data'!F:F)</f>
        <v>41652514263.841888</v>
      </c>
      <c r="E1140" s="4">
        <f t="shared" si="51"/>
        <v>74197053391.788391</v>
      </c>
      <c r="F1140">
        <f t="shared" si="52"/>
        <v>0.70200394003256295</v>
      </c>
      <c r="G1140">
        <f t="shared" si="53"/>
        <v>0.29799605996743705</v>
      </c>
      <c r="H1140" s="13">
        <f>'USDC_Final Reserve'!I1139/'USDC_Final Reserve'!F1139</f>
        <v>-7.8912357194519083E-4</v>
      </c>
      <c r="I1140">
        <v>75697631791.418671</v>
      </c>
      <c r="J1140" s="26">
        <v>75757366577.005707</v>
      </c>
      <c r="K1140" s="27"/>
    </row>
    <row r="1141" spans="1:11" x14ac:dyDescent="0.3">
      <c r="A1141" s="1">
        <v>45972</v>
      </c>
      <c r="B1141" s="2">
        <v>10434109556</v>
      </c>
      <c r="C1141" s="4">
        <f>C1140-C1140*$C$1*_xlfn.XLOOKUP('Circle Assets'!A1141,'BBG Data'!A:A,'BBG Data'!V:V)</f>
        <v>22292840615.915062</v>
      </c>
      <c r="D1141" s="4">
        <f>D1140-D1140*$D$1*_xlfn.XLOOKUP(A1141,'BBG Data'!A:A,'BBG Data'!F:F)</f>
        <v>41652514263.841888</v>
      </c>
      <c r="E1141" s="4">
        <f t="shared" si="51"/>
        <v>74379464435.756958</v>
      </c>
      <c r="F1141">
        <f t="shared" si="52"/>
        <v>0.70028231871486724</v>
      </c>
      <c r="G1141">
        <f t="shared" si="53"/>
        <v>0.29971768128513265</v>
      </c>
      <c r="H1141" s="13">
        <f>'USDC_Final Reserve'!I1140/'USDC_Final Reserve'!F1140</f>
        <v>3.3388751183142658E-3</v>
      </c>
      <c r="I1141">
        <v>76410874322.916824</v>
      </c>
      <c r="J1141" s="26">
        <v>76155747955.871399</v>
      </c>
      <c r="K1141" s="27"/>
    </row>
    <row r="1142" spans="1:11" x14ac:dyDescent="0.3">
      <c r="A1142" s="1">
        <v>45973</v>
      </c>
      <c r="B1142" s="2">
        <v>10434109556</v>
      </c>
      <c r="C1142" s="4">
        <f>C1141-C1141*$C$1*_xlfn.XLOOKUP('Circle Assets'!A1142,'BBG Data'!A:A,'BBG Data'!V:V)</f>
        <v>22097778260.525803</v>
      </c>
      <c r="D1142" s="4">
        <f>D1141-D1141*$D$1*_xlfn.XLOOKUP(A1142,'BBG Data'!A:A,'BBG Data'!F:F)</f>
        <v>41649043220.986565</v>
      </c>
      <c r="E1142" s="4">
        <f t="shared" si="51"/>
        <v>74180931037.51236</v>
      </c>
      <c r="F1142">
        <f t="shared" si="52"/>
        <v>0.70210972076703615</v>
      </c>
      <c r="G1142">
        <f t="shared" si="53"/>
        <v>0.29789027923296402</v>
      </c>
      <c r="H1142" s="13">
        <f>'USDC_Final Reserve'!I1141/'USDC_Final Reserve'!F1141</f>
        <v>-1.7853456925527608E-3</v>
      </c>
      <c r="I1142">
        <v>75832038354.938309</v>
      </c>
      <c r="J1142" s="26">
        <v>75967424757.972794</v>
      </c>
      <c r="K1142" s="27"/>
    </row>
    <row r="1143" spans="1:11" x14ac:dyDescent="0.3">
      <c r="A1143" s="1">
        <v>45974</v>
      </c>
      <c r="B1143" s="2">
        <v>10434109556</v>
      </c>
      <c r="C1143" s="4">
        <f>C1142-C1142*$C$1*_xlfn.XLOOKUP('Circle Assets'!A1143,'BBG Data'!A:A,'BBG Data'!V:V)</f>
        <v>22042533814.874489</v>
      </c>
      <c r="D1143" s="4">
        <f>D1142-D1142*$D$1*_xlfn.XLOOKUP(A1143,'BBG Data'!A:A,'BBG Data'!F:F)</f>
        <v>41646729385.252068</v>
      </c>
      <c r="E1143" s="4">
        <f t="shared" si="51"/>
        <v>74123372756.126556</v>
      </c>
      <c r="F1143">
        <f t="shared" si="52"/>
        <v>0.70262370699999488</v>
      </c>
      <c r="G1143">
        <f t="shared" si="53"/>
        <v>0.29737629300000512</v>
      </c>
      <c r="H1143" s="13">
        <f>'USDC_Final Reserve'!I1142/'USDC_Final Reserve'!F1142</f>
        <v>1.1278616809588733E-4</v>
      </c>
      <c r="I1143">
        <v>76061100559.189423</v>
      </c>
      <c r="J1143" s="26">
        <v>76052521919.116196</v>
      </c>
      <c r="K1143" s="27"/>
    </row>
    <row r="1144" spans="1:11" x14ac:dyDescent="0.3">
      <c r="A1144" s="1">
        <v>45975</v>
      </c>
      <c r="B1144" s="2">
        <v>10434109556</v>
      </c>
      <c r="C1144" s="4">
        <f>C1143-C1143*$C$1*_xlfn.XLOOKUP('Circle Assets'!A1144,'BBG Data'!A:A,'BBG Data'!V:V)</f>
        <v>22075597615.596798</v>
      </c>
      <c r="D1144" s="4">
        <f>D1143-D1143*$D$1*_xlfn.XLOOKUP(A1144,'BBG Data'!A:A,'BBG Data'!F:F)</f>
        <v>41652513653.222244</v>
      </c>
      <c r="E1144" s="4">
        <f t="shared" si="51"/>
        <v>74162220824.819046</v>
      </c>
      <c r="F1144">
        <f t="shared" si="52"/>
        <v>0.70233364953104249</v>
      </c>
      <c r="G1144">
        <f t="shared" si="53"/>
        <v>0.2976663504689574</v>
      </c>
      <c r="H1144" s="13">
        <f>'USDC_Final Reserve'!I1143/'USDC_Final Reserve'!F1143</f>
        <v>1.4119762444460256E-3</v>
      </c>
      <c r="I1144">
        <v>75685408258.29892</v>
      </c>
      <c r="J1144" s="26">
        <v>75578542259.787003</v>
      </c>
      <c r="K1144" s="27"/>
    </row>
    <row r="1145" spans="1:11" x14ac:dyDescent="0.3">
      <c r="A1145" s="1">
        <v>45976</v>
      </c>
      <c r="B1145" s="2">
        <v>10434109556</v>
      </c>
      <c r="C1145" s="4">
        <f>C1144-C1144*$C$1*_xlfn.XLOOKUP('Circle Assets'!A1145,'BBG Data'!A:A,'BBG Data'!V:V)</f>
        <v>22075597615.596798</v>
      </c>
      <c r="D1145" s="4">
        <f>D1144-D1144*$D$1*_xlfn.XLOOKUP(A1145,'BBG Data'!A:A,'BBG Data'!F:F)</f>
        <v>41652513653.222244</v>
      </c>
      <c r="E1145" s="4">
        <f t="shared" si="51"/>
        <v>74162220824.819046</v>
      </c>
      <c r="F1145">
        <f t="shared" si="52"/>
        <v>0.70233364953104249</v>
      </c>
      <c r="G1145">
        <f t="shared" si="53"/>
        <v>0.2976663504689574</v>
      </c>
      <c r="H1145" s="13">
        <f>'USDC_Final Reserve'!I1144/'USDC_Final Reserve'!F1144</f>
        <v>8.8861613953017458E-4</v>
      </c>
      <c r="I1145">
        <v>75056691941.874893</v>
      </c>
      <c r="J1145" s="26">
        <v>74989995354.035599</v>
      </c>
      <c r="K1145" s="27"/>
    </row>
    <row r="1146" spans="1:11" x14ac:dyDescent="0.3">
      <c r="A1146" s="1">
        <v>45977</v>
      </c>
      <c r="B1146" s="2">
        <v>10434109556</v>
      </c>
      <c r="C1146" s="4">
        <f>C1145-C1145*$C$1*_xlfn.XLOOKUP('Circle Assets'!A1146,'BBG Data'!A:A,'BBG Data'!V:V)</f>
        <v>22075597615.596798</v>
      </c>
      <c r="D1146" s="4">
        <f>D1145-D1145*$D$1*_xlfn.XLOOKUP(A1146,'BBG Data'!A:A,'BBG Data'!F:F)</f>
        <v>41652513653.222244</v>
      </c>
      <c r="E1146" s="4">
        <f t="shared" si="51"/>
        <v>74162220824.819046</v>
      </c>
      <c r="F1146">
        <f t="shared" si="52"/>
        <v>0.70233364953104249</v>
      </c>
      <c r="G1146">
        <f t="shared" si="53"/>
        <v>0.2976663504689574</v>
      </c>
      <c r="H1146" s="13">
        <f>'USDC_Final Reserve'!I1145/'USDC_Final Reserve'!F1145</f>
        <v>8.88616139530265E-4</v>
      </c>
      <c r="I1146">
        <v>74995620784.254272</v>
      </c>
      <c r="J1146" s="26">
        <v>74928978465.231293</v>
      </c>
      <c r="K1146" s="27"/>
    </row>
    <row r="1147" spans="1:11" x14ac:dyDescent="0.3">
      <c r="A1147" s="1">
        <v>45978</v>
      </c>
      <c r="B1147" s="2">
        <v>10434109556</v>
      </c>
      <c r="C1147" s="4">
        <f>C1146-C1146*$C$1*_xlfn.XLOOKUP('Circle Assets'!A1147,'BBG Data'!A:A,'BBG Data'!V:V)</f>
        <v>22158381106.655285</v>
      </c>
      <c r="D1147" s="4">
        <f>D1146-D1146*$D$1*_xlfn.XLOOKUP(A1147,'BBG Data'!A:A,'BBG Data'!F:F)</f>
        <v>41646728581.881516</v>
      </c>
      <c r="E1147" s="4">
        <f t="shared" si="51"/>
        <v>74239219244.536804</v>
      </c>
      <c r="F1147">
        <f t="shared" si="52"/>
        <v>0.70152728797338604</v>
      </c>
      <c r="G1147">
        <f t="shared" si="53"/>
        <v>0.29847271202661391</v>
      </c>
      <c r="H1147" s="13">
        <f>'USDC_Final Reserve'!I1146/'USDC_Final Reserve'!F1146</f>
        <v>1.9248608422913832E-3</v>
      </c>
      <c r="I1147">
        <v>74999301810.421768</v>
      </c>
      <c r="J1147" s="26">
        <v>74854938591.167694</v>
      </c>
      <c r="K1147" s="27"/>
    </row>
    <row r="1148" spans="1:11" x14ac:dyDescent="0.3">
      <c r="A1148" s="1">
        <v>45979</v>
      </c>
      <c r="B1148" s="2">
        <v>10434109556</v>
      </c>
      <c r="C1148" s="4">
        <f>C1147-C1147*$C$1*_xlfn.XLOOKUP('Circle Assets'!A1148,'BBG Data'!A:A,'BBG Data'!V:V)</f>
        <v>22197158273.59193</v>
      </c>
      <c r="D1148" s="4">
        <f>D1147-D1147*$D$1*_xlfn.XLOOKUP(A1148,'BBG Data'!A:A,'BBG Data'!F:F)</f>
        <v>41653669703.311829</v>
      </c>
      <c r="E1148" s="4">
        <f t="shared" si="51"/>
        <v>74284937532.903763</v>
      </c>
      <c r="F1148">
        <f t="shared" si="52"/>
        <v>0.70118897570910754</v>
      </c>
      <c r="G1148">
        <f t="shared" si="53"/>
        <v>0.2988110242908924</v>
      </c>
      <c r="H1148" s="13">
        <f>'USDC_Final Reserve'!I1147/'USDC_Final Reserve'!F1147</f>
        <v>1.5035141777472109E-3</v>
      </c>
      <c r="I1148">
        <v>75005728686.065567</v>
      </c>
      <c r="J1148" s="26">
        <v>74892956509.573807</v>
      </c>
      <c r="K1148" s="27"/>
    </row>
    <row r="1149" spans="1:11" x14ac:dyDescent="0.3">
      <c r="A1149" s="1">
        <v>45980</v>
      </c>
      <c r="B1149" s="2">
        <v>10434109556</v>
      </c>
      <c r="C1149" s="4">
        <f>C1148-C1148*$C$1*_xlfn.XLOOKUP('Circle Assets'!A1149,'BBG Data'!A:A,'BBG Data'!V:V)</f>
        <v>22097271061.360767</v>
      </c>
      <c r="D1149" s="4">
        <f>D1148-D1148*$D$1*_xlfn.XLOOKUP(A1149,'BBG Data'!A:A,'BBG Data'!F:F)</f>
        <v>41657140842.453773</v>
      </c>
      <c r="E1149" s="4">
        <f t="shared" si="51"/>
        <v>74188521459.814545</v>
      </c>
      <c r="F1149">
        <f t="shared" si="52"/>
        <v>0.70214703532904177</v>
      </c>
      <c r="G1149">
        <f t="shared" si="53"/>
        <v>0.29785296467095823</v>
      </c>
      <c r="H1149" s="13">
        <f>'USDC_Final Reserve'!I1148/'USDC_Final Reserve'!F1148</f>
        <v>-4.0983804603717824E-4</v>
      </c>
      <c r="I1149">
        <v>74849811994.166168</v>
      </c>
      <c r="J1149" s="26">
        <v>74880488294.860107</v>
      </c>
      <c r="K1149" s="27"/>
    </row>
    <row r="1150" spans="1:11" x14ac:dyDescent="0.3">
      <c r="A1150" s="1">
        <v>45981</v>
      </c>
      <c r="B1150" s="2">
        <v>10434109556</v>
      </c>
      <c r="C1150" s="4">
        <f>C1149-C1149*$C$1*_xlfn.XLOOKUP('Circle Assets'!A1150,'BBG Data'!A:A,'BBG Data'!V:V)</f>
        <v>22146989921.248829</v>
      </c>
      <c r="D1150" s="4">
        <f>D1149-D1149*$D$1*_xlfn.XLOOKUP(A1150,'BBG Data'!A:A,'BBG Data'!F:F)</f>
        <v>41657140842.453773</v>
      </c>
      <c r="E1150" s="4">
        <f t="shared" si="51"/>
        <v>74238240319.702606</v>
      </c>
      <c r="F1150">
        <f t="shared" si="52"/>
        <v>0.70167679317459408</v>
      </c>
      <c r="G1150">
        <f t="shared" si="53"/>
        <v>0.29832320682540592</v>
      </c>
      <c r="H1150" s="13">
        <f>'USDC_Final Reserve'!I1149/'USDC_Final Reserve'!F1149</f>
        <v>1.5577413598048806E-3</v>
      </c>
      <c r="I1150">
        <v>74759795644.793549</v>
      </c>
      <c r="J1150" s="26">
        <v>74643339219.067093</v>
      </c>
      <c r="K1150" s="27"/>
    </row>
    <row r="1151" spans="1:11" x14ac:dyDescent="0.3">
      <c r="A1151" s="1">
        <v>45982</v>
      </c>
      <c r="B1151" s="2">
        <v>10434109556</v>
      </c>
      <c r="C1151" s="4">
        <f>C1150-C1150*$C$1*_xlfn.XLOOKUP('Circle Assets'!A1151,'BBG Data'!A:A,'BBG Data'!V:V)</f>
        <v>22357386325.500694</v>
      </c>
      <c r="D1151" s="4">
        <f>D1150-D1150*$D$1*_xlfn.XLOOKUP(A1151,'BBG Data'!A:A,'BBG Data'!F:F)</f>
        <v>41654826556.851418</v>
      </c>
      <c r="E1151" s="4">
        <f t="shared" si="51"/>
        <v>74446322438.352112</v>
      </c>
      <c r="F1151">
        <f t="shared" si="52"/>
        <v>0.69968447610001805</v>
      </c>
      <c r="G1151">
        <f t="shared" si="53"/>
        <v>0.30031552389998195</v>
      </c>
      <c r="H1151" s="13">
        <f>'USDC_Final Reserve'!I1150/'USDC_Final Reserve'!F1150</f>
        <v>3.6811948285940727E-3</v>
      </c>
      <c r="I1151">
        <v>74182869877.416519</v>
      </c>
      <c r="J1151" s="26">
        <v>73909788280.453506</v>
      </c>
      <c r="K1151" s="27"/>
    </row>
    <row r="1152" spans="1:11" x14ac:dyDescent="0.3">
      <c r="A1152" s="1">
        <v>45983</v>
      </c>
      <c r="B1152" s="2">
        <v>10434109556</v>
      </c>
      <c r="C1152" s="4">
        <f>C1151-C1151*$C$1*_xlfn.XLOOKUP('Circle Assets'!A1152,'BBG Data'!A:A,'BBG Data'!V:V)</f>
        <v>22357386325.500694</v>
      </c>
      <c r="D1152" s="4">
        <f>D1151-D1151*$D$1*_xlfn.XLOOKUP(A1152,'BBG Data'!A:A,'BBG Data'!F:F)</f>
        <v>41654826556.851418</v>
      </c>
      <c r="E1152" s="4">
        <f t="shared" si="51"/>
        <v>74446322438.352112</v>
      </c>
      <c r="F1152">
        <f t="shared" si="52"/>
        <v>0.69968447610001805</v>
      </c>
      <c r="G1152">
        <f t="shared" si="53"/>
        <v>0.30031552389998195</v>
      </c>
      <c r="H1152" s="13">
        <f>'USDC_Final Reserve'!I1151/'USDC_Final Reserve'!F1151</f>
        <v>8.886161395302134E-4</v>
      </c>
      <c r="I1152">
        <v>74106679304.338623</v>
      </c>
      <c r="J1152" s="26">
        <v>74040826913.061798</v>
      </c>
      <c r="K1152" s="27"/>
    </row>
    <row r="1153" spans="1:11" x14ac:dyDescent="0.3">
      <c r="A1153" s="1">
        <v>45984</v>
      </c>
      <c r="B1153" s="2">
        <v>10434109556</v>
      </c>
      <c r="C1153" s="4">
        <f>C1152-C1152*$C$1*_xlfn.XLOOKUP('Circle Assets'!A1153,'BBG Data'!A:A,'BBG Data'!V:V)</f>
        <v>22357386325.500694</v>
      </c>
      <c r="D1153" s="4">
        <f>D1152-D1152*$D$1*_xlfn.XLOOKUP(A1153,'BBG Data'!A:A,'BBG Data'!F:F)</f>
        <v>41654826556.851418</v>
      </c>
      <c r="E1153" s="4">
        <f t="shared" si="51"/>
        <v>74446322438.352112</v>
      </c>
      <c r="F1153">
        <f t="shared" si="52"/>
        <v>0.69968447610001805</v>
      </c>
      <c r="G1153">
        <f t="shared" si="53"/>
        <v>0.30031552389998195</v>
      </c>
      <c r="H1153" s="13">
        <f>'USDC_Final Reserve'!I1152/'USDC_Final Reserve'!F1152</f>
        <v>8.8861613953023389E-4</v>
      </c>
      <c r="I1153">
        <v>74070488075.233734</v>
      </c>
      <c r="J1153" s="26">
        <v>74004667844.0672</v>
      </c>
      <c r="K1153" s="27"/>
    </row>
    <row r="1154" spans="1:11" x14ac:dyDescent="0.3">
      <c r="A1154" s="1">
        <v>45985</v>
      </c>
      <c r="B1154" s="2">
        <v>10434109556</v>
      </c>
      <c r="C1154" s="4">
        <f>C1153-C1153*$C$1*_xlfn.XLOOKUP('Circle Assets'!A1154,'BBG Data'!A:A,'BBG Data'!V:V)</f>
        <v>22402101098.151695</v>
      </c>
      <c r="D1154" s="4">
        <f>D1153-D1153*$D$1*_xlfn.XLOOKUP(A1154,'BBG Data'!A:A,'BBG Data'!F:F)</f>
        <v>41651355321.305016</v>
      </c>
      <c r="E1154" s="4">
        <f t="shared" si="51"/>
        <v>74487565975.456711</v>
      </c>
      <c r="F1154">
        <f t="shared" si="52"/>
        <v>0.69925046140542335</v>
      </c>
      <c r="G1154">
        <f t="shared" si="53"/>
        <v>0.3007495385945767</v>
      </c>
      <c r="H1154" s="13">
        <f>'USDC_Final Reserve'!I1153/'USDC_Final Reserve'!F1153</f>
        <v>1.4418210522192799E-3</v>
      </c>
      <c r="I1154">
        <v>74175696860.799332</v>
      </c>
      <c r="J1154" s="26">
        <v>74068748779.502396</v>
      </c>
      <c r="K1154" s="27"/>
    </row>
    <row r="1155" spans="1:11" x14ac:dyDescent="0.3">
      <c r="A1155" s="1">
        <v>45986</v>
      </c>
      <c r="B1155" s="2">
        <v>10434109556</v>
      </c>
      <c r="C1155" s="4">
        <f>C1154-C1154*$C$1*_xlfn.XLOOKUP('Circle Assets'!A1155,'BBG Data'!A:A,'BBG Data'!V:V)</f>
        <v>22648524210.231365</v>
      </c>
      <c r="D1155" s="4">
        <f>D1154-D1154*$D$1*_xlfn.XLOOKUP(A1155,'BBG Data'!A:A,'BBG Data'!F:F)</f>
        <v>41645570410.843719</v>
      </c>
      <c r="E1155" s="4">
        <f t="shared" si="51"/>
        <v>74728204177.075089</v>
      </c>
      <c r="F1155">
        <f t="shared" si="52"/>
        <v>0.69692133700197467</v>
      </c>
      <c r="G1155">
        <f t="shared" si="53"/>
        <v>0.30307866299802527</v>
      </c>
      <c r="H1155" s="13">
        <f>'USDC_Final Reserve'!I1154/'USDC_Final Reserve'!F1154</f>
        <v>4.1059337410468168E-3</v>
      </c>
      <c r="I1155">
        <v>74808703338.055389</v>
      </c>
      <c r="J1155" s="26">
        <v>74501543758.895706</v>
      </c>
      <c r="K1155" s="27"/>
    </row>
    <row r="1156" spans="1:11" x14ac:dyDescent="0.3">
      <c r="A1156" s="1">
        <v>45987</v>
      </c>
      <c r="B1156" s="2">
        <v>10434109556</v>
      </c>
      <c r="C1156" s="4">
        <f>C1155-C1155*$C$1*_xlfn.XLOOKUP('Circle Assets'!A1156,'BBG Data'!A:A,'BBG Data'!V:V)</f>
        <v>22269161429.709988</v>
      </c>
      <c r="D1156" s="4">
        <f>D1155-D1155*$D$1*_xlfn.XLOOKUP(A1156,'BBG Data'!A:A,'BBG Data'!F:F)</f>
        <v>41640943125.242516</v>
      </c>
      <c r="E1156" s="4">
        <f t="shared" ref="E1156:E1219" si="54">D1156+C1156+B1156</f>
        <v>74344214110.952499</v>
      </c>
      <c r="F1156">
        <f t="shared" ref="F1156:F1219" si="55">(B1156+D1156)/E1156</f>
        <v>0.70045871496502565</v>
      </c>
      <c r="G1156">
        <f t="shared" ref="G1156:G1219" si="56">C1156/E1156</f>
        <v>0.2995412850349744</v>
      </c>
      <c r="H1156" s="13">
        <f>'USDC_Final Reserve'!I1155/'USDC_Final Reserve'!F1155</f>
        <v>-4.2718237271129429E-3</v>
      </c>
      <c r="I1156">
        <v>74848846666.95726</v>
      </c>
      <c r="J1156" s="26">
        <v>75168587746.096207</v>
      </c>
      <c r="K1156" s="27"/>
    </row>
    <row r="1157" spans="1:11" x14ac:dyDescent="0.3">
      <c r="A1157" s="1">
        <v>45988</v>
      </c>
      <c r="B1157" s="2">
        <v>10434109556</v>
      </c>
      <c r="C1157" s="4">
        <f>C1156-C1156*$C$1*_xlfn.XLOOKUP('Circle Assets'!A1157,'BBG Data'!A:A,'BBG Data'!V:V)</f>
        <v>22269161429.709988</v>
      </c>
      <c r="D1157" s="4">
        <f>D1156-D1156*$D$1*_xlfn.XLOOKUP(A1157,'BBG Data'!A:A,'BBG Data'!F:F)</f>
        <v>41640943125.242516</v>
      </c>
      <c r="E1157" s="4">
        <f t="shared" si="54"/>
        <v>74344214110.952499</v>
      </c>
      <c r="F1157">
        <f t="shared" si="55"/>
        <v>0.70045871496502565</v>
      </c>
      <c r="G1157">
        <f t="shared" si="56"/>
        <v>0.2995412850349744</v>
      </c>
      <c r="H1157" s="13">
        <f>'USDC_Final Reserve'!I1156/'USDC_Final Reserve'!F1156</f>
        <v>8.8861613953015507E-4</v>
      </c>
      <c r="I1157">
        <v>75822049226.252502</v>
      </c>
      <c r="J1157" s="26">
        <v>75754672529.577805</v>
      </c>
      <c r="K1157" s="27"/>
    </row>
    <row r="1158" spans="1:11" x14ac:dyDescent="0.3">
      <c r="A1158" s="1">
        <v>45989</v>
      </c>
      <c r="B1158" s="2">
        <v>10434109556</v>
      </c>
      <c r="C1158" s="4">
        <f>C1157-C1157*$C$1*_xlfn.XLOOKUP('Circle Assets'!A1158,'BBG Data'!A:A,'BBG Data'!V:V)</f>
        <v>22491853044.007088</v>
      </c>
      <c r="D1158" s="4">
        <f>D1157-D1157*$D$1*_xlfn.XLOOKUP(A1158,'BBG Data'!A:A,'BBG Data'!F:F)</f>
        <v>41632846275.190384</v>
      </c>
      <c r="E1158" s="4">
        <f t="shared" si="54"/>
        <v>74558808875.197479</v>
      </c>
      <c r="F1158">
        <f t="shared" si="55"/>
        <v>0.69833406161764511</v>
      </c>
      <c r="G1158">
        <f t="shared" si="56"/>
        <v>0.30166593838235478</v>
      </c>
      <c r="H1158" s="13">
        <f>'USDC_Final Reserve'!I1157/'USDC_Final Reserve'!F1157</f>
        <v>3.7642531716736345E-3</v>
      </c>
      <c r="I1158">
        <v>76311792560.738754</v>
      </c>
      <c r="J1158" s="26">
        <v>76024535653.555893</v>
      </c>
      <c r="K1158" s="27"/>
    </row>
    <row r="1159" spans="1:11" x14ac:dyDescent="0.3">
      <c r="A1159" s="1">
        <v>45990</v>
      </c>
      <c r="B1159" s="2">
        <v>10434109556</v>
      </c>
      <c r="C1159" s="4">
        <f>C1158-C1158*$C$1*_xlfn.XLOOKUP('Circle Assets'!A1159,'BBG Data'!A:A,'BBG Data'!V:V)</f>
        <v>22491853044.007088</v>
      </c>
      <c r="D1159" s="4">
        <f>D1158-D1158*$D$1*_xlfn.XLOOKUP(A1159,'BBG Data'!A:A,'BBG Data'!F:F)</f>
        <v>41632846275.190384</v>
      </c>
      <c r="E1159" s="4">
        <f t="shared" si="54"/>
        <v>74558808875.197479</v>
      </c>
      <c r="F1159">
        <f t="shared" si="55"/>
        <v>0.69833406161764511</v>
      </c>
      <c r="G1159">
        <f t="shared" si="56"/>
        <v>0.30166593838235478</v>
      </c>
      <c r="H1159" s="13">
        <f>'USDC_Final Reserve'!I1158/'USDC_Final Reserve'!F1158</f>
        <v>8.8861613953017881E-4</v>
      </c>
      <c r="I1159">
        <v>76597067593.264465</v>
      </c>
      <c r="J1159" s="26">
        <v>76529002202.760406</v>
      </c>
      <c r="K1159" s="27"/>
    </row>
    <row r="1160" spans="1:11" x14ac:dyDescent="0.3">
      <c r="A1160" s="1">
        <v>45991</v>
      </c>
      <c r="B1160" s="2">
        <v>10434109556</v>
      </c>
      <c r="C1160" s="4">
        <f>C1159-C1159*$C$1*_xlfn.XLOOKUP('Circle Assets'!A1160,'BBG Data'!A:A,'BBG Data'!V:V)</f>
        <v>22491853044.007088</v>
      </c>
      <c r="D1160" s="4">
        <f>D1159-D1159*$D$1*_xlfn.XLOOKUP(A1160,'BBG Data'!A:A,'BBG Data'!F:F)</f>
        <v>41632846275.190384</v>
      </c>
      <c r="E1160" s="4">
        <f t="shared" si="54"/>
        <v>74558808875.197479</v>
      </c>
      <c r="F1160">
        <f t="shared" si="55"/>
        <v>0.69833406161764511</v>
      </c>
      <c r="G1160">
        <f t="shared" si="56"/>
        <v>0.30166593838235478</v>
      </c>
      <c r="H1160" s="13">
        <f>'USDC_Final Reserve'!I1159/'USDC_Final Reserve'!F1159</f>
        <v>8.8861613953019703E-4</v>
      </c>
      <c r="I1160">
        <v>76611613835.102921</v>
      </c>
      <c r="J1160" s="26">
        <v>76543535518.573593</v>
      </c>
      <c r="K1160" s="27"/>
    </row>
    <row r="1161" spans="1:11" x14ac:dyDescent="0.3">
      <c r="A1161" s="1">
        <v>45992</v>
      </c>
      <c r="B1161" s="2">
        <v>10434109556</v>
      </c>
      <c r="C1161" s="4">
        <f>C1160-C1160*$C$1*_xlfn.XLOOKUP('Circle Assets'!A1161,'BBG Data'!A:A,'BBG Data'!V:V)</f>
        <v>22666164905.098145</v>
      </c>
      <c r="D1161" s="4">
        <f>D1160-D1160*$D$1*_xlfn.XLOOKUP(A1161,'BBG Data'!A:A,'BBG Data'!F:F)</f>
        <v>41632846275.190384</v>
      </c>
      <c r="E1161" s="4">
        <f t="shared" si="54"/>
        <v>74733120736.288528</v>
      </c>
      <c r="F1161">
        <f t="shared" si="55"/>
        <v>0.69670522678852853</v>
      </c>
      <c r="G1161">
        <f t="shared" si="56"/>
        <v>0.30329477321147147</v>
      </c>
      <c r="H1161" s="13">
        <f>'USDC_Final Reserve'!I1160/'USDC_Final Reserve'!F1160</f>
        <v>3.2190014230851667E-3</v>
      </c>
      <c r="I1161">
        <v>76836853747.600922</v>
      </c>
      <c r="J1161" s="26">
        <v>76589515806.042007</v>
      </c>
      <c r="K1161" s="27"/>
    </row>
    <row r="1162" spans="1:11" x14ac:dyDescent="0.3">
      <c r="A1162" s="1">
        <v>45993</v>
      </c>
      <c r="B1162" s="2">
        <v>10434109556</v>
      </c>
      <c r="C1162" s="4">
        <f>C1161-C1161*$C$1*_xlfn.XLOOKUP('Circle Assets'!A1162,'BBG Data'!A:A,'BBG Data'!V:V)</f>
        <v>22779495729.623634</v>
      </c>
      <c r="D1162" s="4">
        <f>D1161-D1161*$D$1*_xlfn.XLOOKUP(A1162,'BBG Data'!A:A,'BBG Data'!F:F)</f>
        <v>41645567422.663361</v>
      </c>
      <c r="E1162" s="4">
        <f t="shared" si="54"/>
        <v>74859172708.286987</v>
      </c>
      <c r="F1162">
        <f t="shared" si="55"/>
        <v>0.69570201078241523</v>
      </c>
      <c r="G1162">
        <f t="shared" si="56"/>
        <v>0.30429798921758483</v>
      </c>
      <c r="H1162" s="13">
        <f>'USDC_Final Reserve'!I1161/'USDC_Final Reserve'!F1161</f>
        <v>2.5709745683694636E-3</v>
      </c>
      <c r="I1162">
        <v>77709609463.9366</v>
      </c>
      <c r="J1162" s="26">
        <v>77509820034.286896</v>
      </c>
      <c r="K1162" s="27"/>
    </row>
    <row r="1163" spans="1:11" x14ac:dyDescent="0.3">
      <c r="A1163" s="1">
        <v>45994</v>
      </c>
      <c r="B1163" s="2">
        <v>10434109556</v>
      </c>
      <c r="C1163" s="4">
        <f>C1162-C1162*$C$1*_xlfn.XLOOKUP('Circle Assets'!A1163,'BBG Data'!A:A,'BBG Data'!V:V)</f>
        <v>23012985560.852276</v>
      </c>
      <c r="D1163" s="4">
        <f>D1162-D1162*$D$1*_xlfn.XLOOKUP(A1163,'BBG Data'!A:A,'BBG Data'!F:F)</f>
        <v>41652508350.567139</v>
      </c>
      <c r="E1163" s="4">
        <f t="shared" si="54"/>
        <v>75099603467.419418</v>
      </c>
      <c r="F1163">
        <f t="shared" si="55"/>
        <v>0.69356714951449727</v>
      </c>
      <c r="G1163">
        <f t="shared" si="56"/>
        <v>0.30643285048550273</v>
      </c>
      <c r="H1163" s="13">
        <f>'USDC_Final Reserve'!I1162/'USDC_Final Reserve'!F1162</f>
        <v>4.0872629683865657E-3</v>
      </c>
      <c r="I1163">
        <v>77827592677.705856</v>
      </c>
      <c r="J1163" s="26">
        <v>77509490840.235596</v>
      </c>
      <c r="K1163" s="27"/>
    </row>
    <row r="1164" spans="1:11" x14ac:dyDescent="0.3">
      <c r="A1164" s="1">
        <v>45995</v>
      </c>
      <c r="B1164" s="2">
        <v>10434109556</v>
      </c>
      <c r="C1164" s="4">
        <f>C1163-C1163*$C$1*_xlfn.XLOOKUP('Circle Assets'!A1164,'BBG Data'!A:A,'BBG Data'!V:V)</f>
        <v>23041751792.803341</v>
      </c>
      <c r="D1164" s="4">
        <f>D1163-D1163*$D$1*_xlfn.XLOOKUP(A1164,'BBG Data'!A:A,'BBG Data'!F:F)</f>
        <v>41655979392.929688</v>
      </c>
      <c r="E1164" s="4">
        <f t="shared" si="54"/>
        <v>75131840741.733032</v>
      </c>
      <c r="F1164">
        <f t="shared" si="55"/>
        <v>0.6933157558057208</v>
      </c>
      <c r="G1164">
        <f t="shared" si="56"/>
        <v>0.30668424419427909</v>
      </c>
      <c r="H1164" s="13">
        <f>'USDC_Final Reserve'!I1163/'USDC_Final Reserve'!F1163</f>
        <v>1.3173109170489859E-3</v>
      </c>
      <c r="I1164">
        <v>77915295008.985123</v>
      </c>
      <c r="J1164" s="26">
        <v>77812656340.264694</v>
      </c>
      <c r="K1164" s="27"/>
    </row>
    <row r="1165" spans="1:11" x14ac:dyDescent="0.3">
      <c r="A1165" s="1">
        <v>45996</v>
      </c>
      <c r="B1165" s="2">
        <v>10434109556</v>
      </c>
      <c r="C1165" s="4">
        <f>C1164-C1164*$C$1*_xlfn.XLOOKUP('Circle Assets'!A1165,'BBG Data'!A:A,'BBG Data'!V:V)</f>
        <v>23070553982.544346</v>
      </c>
      <c r="D1165" s="4">
        <f>D1164-D1164*$D$1*_xlfn.XLOOKUP(A1165,'BBG Data'!A:A,'BBG Data'!F:F)</f>
        <v>41654822282.390991</v>
      </c>
      <c r="E1165" s="4">
        <f t="shared" si="54"/>
        <v>75159485820.935333</v>
      </c>
      <c r="F1165">
        <f t="shared" si="55"/>
        <v>0.69304534576634713</v>
      </c>
      <c r="G1165">
        <f t="shared" si="56"/>
        <v>0.30695465423365292</v>
      </c>
      <c r="H1165" s="13">
        <f>'USDC_Final Reserve'!I1164/'USDC_Final Reserve'!F1164</f>
        <v>1.2561081871015291E-3</v>
      </c>
      <c r="I1165">
        <v>78151105778.497208</v>
      </c>
      <c r="J1165" s="26">
        <v>78052939534.6978</v>
      </c>
      <c r="K1165" s="27"/>
    </row>
    <row r="1166" spans="1:11" x14ac:dyDescent="0.3">
      <c r="A1166" s="1">
        <v>45997</v>
      </c>
      <c r="B1166" s="2">
        <v>10434109556</v>
      </c>
      <c r="C1166" s="4">
        <f>C1165-C1165*$C$1*_xlfn.XLOOKUP('Circle Assets'!A1166,'BBG Data'!A:A,'BBG Data'!V:V)</f>
        <v>23070553982.544346</v>
      </c>
      <c r="D1166" s="4">
        <f>D1165-D1165*$D$1*_xlfn.XLOOKUP(A1166,'BBG Data'!A:A,'BBG Data'!F:F)</f>
        <v>41654822282.390991</v>
      </c>
      <c r="E1166" s="4">
        <f t="shared" si="54"/>
        <v>75159485820.935333</v>
      </c>
      <c r="F1166">
        <f t="shared" si="55"/>
        <v>0.69304534576634713</v>
      </c>
      <c r="G1166">
        <f t="shared" si="56"/>
        <v>0.30695465423365292</v>
      </c>
      <c r="H1166" s="13">
        <f>'USDC_Final Reserve'!I1165/'USDC_Final Reserve'!F1165</f>
        <v>8.8861613953021351E-4</v>
      </c>
      <c r="I1166">
        <v>78131694750.84285</v>
      </c>
      <c r="J1166" s="26">
        <v>78062265665.878403</v>
      </c>
      <c r="K1166" s="27"/>
    </row>
    <row r="1167" spans="1:11" x14ac:dyDescent="0.3">
      <c r="A1167" s="1">
        <v>45998</v>
      </c>
      <c r="B1167" s="2">
        <v>10434109556</v>
      </c>
      <c r="C1167" s="4">
        <f>C1166-C1166*$C$1*_xlfn.XLOOKUP('Circle Assets'!A1167,'BBG Data'!A:A,'BBG Data'!V:V)</f>
        <v>23070553982.544346</v>
      </c>
      <c r="D1167" s="4">
        <f>D1166-D1166*$D$1*_xlfn.XLOOKUP(A1167,'BBG Data'!A:A,'BBG Data'!F:F)</f>
        <v>41654822282.390991</v>
      </c>
      <c r="E1167" s="4">
        <f t="shared" si="54"/>
        <v>75159485820.935333</v>
      </c>
      <c r="F1167">
        <f t="shared" si="55"/>
        <v>0.69304534576634713</v>
      </c>
      <c r="G1167">
        <f t="shared" si="56"/>
        <v>0.30695465423365292</v>
      </c>
      <c r="H1167" s="13">
        <f>'USDC_Final Reserve'!I1166/'USDC_Final Reserve'!F1166</f>
        <v>8.8861613953018488E-4</v>
      </c>
      <c r="I1167">
        <v>78195268195.4785</v>
      </c>
      <c r="J1167" s="26">
        <v>78125782618.125107</v>
      </c>
      <c r="K1167" s="27"/>
    </row>
    <row r="1168" spans="1:11" x14ac:dyDescent="0.3">
      <c r="A1168" s="1">
        <v>45999</v>
      </c>
      <c r="B1168" s="2">
        <v>10434109556</v>
      </c>
      <c r="C1168" s="4">
        <f>C1167-C1167*$C$1*_xlfn.XLOOKUP('Circle Assets'!A1168,'BBG Data'!A:A,'BBG Data'!V:V)</f>
        <v>23076321621.039982</v>
      </c>
      <c r="D1168" s="4">
        <f>D1167-D1167*$D$1*_xlfn.XLOOKUP(A1168,'BBG Data'!A:A,'BBG Data'!F:F)</f>
        <v>41652508125.597527</v>
      </c>
      <c r="E1168" s="4">
        <f t="shared" si="54"/>
        <v>75162939302.637512</v>
      </c>
      <c r="F1168">
        <f t="shared" si="55"/>
        <v>0.69298271415218293</v>
      </c>
      <c r="G1168">
        <f t="shared" si="56"/>
        <v>0.30701728584781701</v>
      </c>
      <c r="H1168" s="13">
        <f>'USDC_Final Reserve'!I1167/'USDC_Final Reserve'!F1167</f>
        <v>9.3452191323492378E-4</v>
      </c>
      <c r="I1168">
        <v>78250342173.055557</v>
      </c>
      <c r="J1168" s="26">
        <v>78177215513.576706</v>
      </c>
      <c r="K1168" s="27"/>
    </row>
    <row r="1169" spans="1:11" x14ac:dyDescent="0.3">
      <c r="A1169" s="1">
        <v>46000</v>
      </c>
      <c r="B1169" s="2">
        <v>10434109556</v>
      </c>
      <c r="C1169" s="4">
        <f>C1168-C1168*$C$1*_xlfn.XLOOKUP('Circle Assets'!A1169,'BBG Data'!A:A,'BBG Data'!V:V)</f>
        <v>23030168977.797901</v>
      </c>
      <c r="D1169" s="4">
        <f>D1168-D1168*$D$1*_xlfn.XLOOKUP(A1169,'BBG Data'!A:A,'BBG Data'!F:F)</f>
        <v>41654822153.826729</v>
      </c>
      <c r="E1169" s="4">
        <f t="shared" si="54"/>
        <v>75119100687.624634</v>
      </c>
      <c r="F1169">
        <f t="shared" si="55"/>
        <v>0.69341793542541741</v>
      </c>
      <c r="G1169">
        <f t="shared" si="56"/>
        <v>0.30658206457458254</v>
      </c>
      <c r="H1169" s="13">
        <f>'USDC_Final Reserve'!I1168/'USDC_Final Reserve'!F1168</f>
        <v>3.0554660180798942E-4</v>
      </c>
      <c r="I1169">
        <v>78345943569.761581</v>
      </c>
      <c r="J1169" s="26">
        <v>78322005232.9384</v>
      </c>
      <c r="K1169" s="27"/>
    </row>
    <row r="1170" spans="1:11" x14ac:dyDescent="0.3">
      <c r="A1170" s="1">
        <v>46001</v>
      </c>
      <c r="B1170" s="2">
        <v>10434109556</v>
      </c>
      <c r="C1170" s="4">
        <f>C1169-C1169*$C$1*_xlfn.XLOOKUP('Circle Assets'!A1170,'BBG Data'!A:A,'BBG Data'!V:V)</f>
        <v>23231682956.353634</v>
      </c>
      <c r="D1170" s="4">
        <f>D1169-D1169*$D$1*_xlfn.XLOOKUP(A1170,'BBG Data'!A:A,'BBG Data'!F:F)</f>
        <v>41658293389.006218</v>
      </c>
      <c r="E1170" s="4">
        <f t="shared" si="54"/>
        <v>75324085901.359848</v>
      </c>
      <c r="F1170">
        <f t="shared" si="55"/>
        <v>0.69157696799963131</v>
      </c>
      <c r="G1170">
        <f t="shared" si="56"/>
        <v>0.30842303200036875</v>
      </c>
      <c r="H1170" s="13">
        <f>'USDC_Final Reserve'!I1169/'USDC_Final Reserve'!F1169</f>
        <v>3.6075745990345577E-3</v>
      </c>
      <c r="I1170">
        <v>78745118387.893738</v>
      </c>
      <c r="J1170" s="26">
        <v>78461039498.999603</v>
      </c>
      <c r="K1170" s="27"/>
    </row>
    <row r="1171" spans="1:11" x14ac:dyDescent="0.3">
      <c r="A1171" s="1">
        <v>46002</v>
      </c>
      <c r="B1171" s="2">
        <v>10434109556</v>
      </c>
      <c r="C1171" s="4">
        <f>C1170-C1170*$C$1*_xlfn.XLOOKUP('Circle Assets'!A1171,'BBG Data'!A:A,'BBG Data'!V:V)</f>
        <v>23365265133.352669</v>
      </c>
      <c r="D1171" s="4">
        <f>D1170-D1170*$D$1*_xlfn.XLOOKUP(A1171,'BBG Data'!A:A,'BBG Data'!F:F)</f>
        <v>41686065584.598892</v>
      </c>
      <c r="E1171" s="4">
        <f t="shared" si="54"/>
        <v>75485440273.951569</v>
      </c>
      <c r="F1171">
        <f t="shared" si="55"/>
        <v>0.69046659794848497</v>
      </c>
      <c r="G1171">
        <f t="shared" si="56"/>
        <v>0.30953340205151492</v>
      </c>
      <c r="H1171" s="13">
        <f>'USDC_Final Reserve'!I1170/'USDC_Final Reserve'!F1170</f>
        <v>3.0242728954155739E-3</v>
      </c>
      <c r="I1171">
        <v>78484638736.107498</v>
      </c>
      <c r="J1171" s="26">
        <v>78247279770.471405</v>
      </c>
      <c r="K1171" s="27"/>
    </row>
    <row r="1172" spans="1:11" x14ac:dyDescent="0.3">
      <c r="A1172" s="1">
        <v>46003</v>
      </c>
      <c r="B1172" s="2">
        <v>10434109556</v>
      </c>
      <c r="C1172" s="4">
        <f>C1171-C1171*$C$1*_xlfn.XLOOKUP('Circle Assets'!A1172,'BBG Data'!A:A,'BBG Data'!V:V)</f>
        <v>23569711203.269505</v>
      </c>
      <c r="D1172" s="4">
        <f>D1171-D1171*$D$1*_xlfn.XLOOKUP(A1172,'BBG Data'!A:A,'BBG Data'!F:F)</f>
        <v>41684907638.332657</v>
      </c>
      <c r="E1172" s="4">
        <f t="shared" si="54"/>
        <v>75688728397.602158</v>
      </c>
      <c r="F1172">
        <f t="shared" si="55"/>
        <v>0.68859681352479696</v>
      </c>
      <c r="G1172">
        <f t="shared" si="56"/>
        <v>0.3114031864752031</v>
      </c>
      <c r="H1172" s="13">
        <f>'USDC_Final Reserve'!I1171/'USDC_Final Reserve'!F1171</f>
        <v>3.5720735425398774E-3</v>
      </c>
      <c r="I1172">
        <v>78553733472.305145</v>
      </c>
      <c r="J1172" s="26">
        <v>78273133759.300995</v>
      </c>
      <c r="K1172" s="27"/>
    </row>
    <row r="1173" spans="1:11" x14ac:dyDescent="0.3">
      <c r="A1173" s="1">
        <v>46004</v>
      </c>
      <c r="B1173" s="2">
        <v>10434109556</v>
      </c>
      <c r="C1173" s="4">
        <f>C1172-C1172*$C$1*_xlfn.XLOOKUP('Circle Assets'!A1173,'BBG Data'!A:A,'BBG Data'!V:V)</f>
        <v>23569711203.269505</v>
      </c>
      <c r="D1173" s="4">
        <f>D1172-D1172*$D$1*_xlfn.XLOOKUP(A1173,'BBG Data'!A:A,'BBG Data'!F:F)</f>
        <v>41684907638.332657</v>
      </c>
      <c r="E1173" s="4">
        <f t="shared" si="54"/>
        <v>75688728397.602158</v>
      </c>
      <c r="F1173">
        <f t="shared" si="55"/>
        <v>0.68859681352479696</v>
      </c>
      <c r="G1173">
        <f t="shared" si="56"/>
        <v>0.3114031864752031</v>
      </c>
      <c r="H1173" s="13">
        <f>'USDC_Final Reserve'!I1172/'USDC_Final Reserve'!F1172</f>
        <v>8.8861613953016645E-4</v>
      </c>
      <c r="I1173">
        <v>78548911523.052612</v>
      </c>
      <c r="J1173" s="26">
        <v>78479111692.530701</v>
      </c>
      <c r="K1173" s="27"/>
    </row>
    <row r="1174" spans="1:11" x14ac:dyDescent="0.3">
      <c r="A1174" s="1">
        <v>46005</v>
      </c>
      <c r="B1174" s="2">
        <v>10434109556</v>
      </c>
      <c r="C1174" s="4">
        <f>C1173-C1173*$C$1*_xlfn.XLOOKUP('Circle Assets'!A1174,'BBG Data'!A:A,'BBG Data'!V:V)</f>
        <v>23569711203.269505</v>
      </c>
      <c r="D1174" s="4">
        <f>D1173-D1173*$D$1*_xlfn.XLOOKUP(A1174,'BBG Data'!A:A,'BBG Data'!F:F)</f>
        <v>41684907638.332657</v>
      </c>
      <c r="E1174" s="4">
        <f t="shared" si="54"/>
        <v>75688728397.602158</v>
      </c>
      <c r="F1174">
        <f t="shared" si="55"/>
        <v>0.68859681352479696</v>
      </c>
      <c r="G1174">
        <f t="shared" si="56"/>
        <v>0.3114031864752031</v>
      </c>
      <c r="H1174" s="13">
        <f>'USDC_Final Reserve'!I1173/'USDC_Final Reserve'!F1173</f>
        <v>8.8861613953018412E-4</v>
      </c>
      <c r="I1174">
        <v>78494451449.335251</v>
      </c>
      <c r="J1174" s="26">
        <v>78424700012.913803</v>
      </c>
      <c r="K1174" s="27"/>
    </row>
    <row r="1175" spans="1:11" x14ac:dyDescent="0.3">
      <c r="A1175" s="1">
        <v>46006</v>
      </c>
      <c r="B1175" s="2">
        <v>10434109556</v>
      </c>
      <c r="C1175" s="4">
        <f>C1174-C1174*$C$1*_xlfn.XLOOKUP('Circle Assets'!A1175,'BBG Data'!A:A,'BBG Data'!V:V)</f>
        <v>23528464208.663784</v>
      </c>
      <c r="D1175" s="4">
        <f>D1174-D1174*$D$1*_xlfn.XLOOKUP(A1175,'BBG Data'!A:A,'BBG Data'!F:F)</f>
        <v>41675644325.524139</v>
      </c>
      <c r="E1175" s="4">
        <f t="shared" si="54"/>
        <v>75638218090.187927</v>
      </c>
      <c r="F1175">
        <f t="shared" si="55"/>
        <v>0.68893418165127307</v>
      </c>
      <c r="G1175">
        <f t="shared" si="56"/>
        <v>0.31106581834872687</v>
      </c>
      <c r="H1175" s="13">
        <f>'USDC_Final Reserve'!I1174/'USDC_Final Reserve'!F1174</f>
        <v>2.2142137458115133E-4</v>
      </c>
      <c r="I1175">
        <v>78417517012.608566</v>
      </c>
      <c r="J1175" s="26">
        <v>78400153698.200394</v>
      </c>
      <c r="K1175" s="27"/>
    </row>
    <row r="1176" spans="1:11" x14ac:dyDescent="0.3">
      <c r="A1176" s="1">
        <v>46007</v>
      </c>
      <c r="B1176" s="2">
        <v>10434109556</v>
      </c>
      <c r="C1176" s="4">
        <f>C1175-C1175*$C$1*_xlfn.XLOOKUP('Circle Assets'!A1176,'BBG Data'!A:A,'BBG Data'!V:V)</f>
        <v>23557874788.924614</v>
      </c>
      <c r="D1176" s="4">
        <f>D1175-D1175*$D$1*_xlfn.XLOOKUP(A1176,'BBG Data'!A:A,'BBG Data'!F:F)</f>
        <v>41682590266.245064</v>
      </c>
      <c r="E1176" s="4">
        <f t="shared" si="54"/>
        <v>75674574611.169678</v>
      </c>
      <c r="F1176">
        <f t="shared" si="55"/>
        <v>0.68869498229795878</v>
      </c>
      <c r="G1176">
        <f t="shared" si="56"/>
        <v>0.31130501770204122</v>
      </c>
      <c r="H1176" s="13">
        <f>'USDC_Final Reserve'!I1175/'USDC_Final Reserve'!F1175</f>
        <v>1.3686216655219114E-3</v>
      </c>
      <c r="I1176">
        <v>78553474837.613983</v>
      </c>
      <c r="J1176" s="26">
        <v>78445964850.049194</v>
      </c>
      <c r="K1176" s="27"/>
    </row>
    <row r="1177" spans="1:11" x14ac:dyDescent="0.3">
      <c r="A1177" s="1">
        <v>46008</v>
      </c>
      <c r="B1177" s="2">
        <v>10434109556</v>
      </c>
      <c r="C1177" s="4">
        <f>C1176-C1176*$C$1*_xlfn.XLOOKUP('Circle Assets'!A1177,'BBG Data'!A:A,'BBG Data'!V:V)</f>
        <v>23516648508.043995</v>
      </c>
      <c r="D1177" s="4">
        <f>D1176-D1176*$D$1*_xlfn.XLOOKUP(A1177,'BBG Data'!A:A,'BBG Data'!F:F)</f>
        <v>41682590266.245064</v>
      </c>
      <c r="E1177" s="4">
        <f t="shared" si="54"/>
        <v>75633348330.289063</v>
      </c>
      <c r="F1177">
        <f t="shared" si="55"/>
        <v>0.68907037666311766</v>
      </c>
      <c r="G1177">
        <f t="shared" si="56"/>
        <v>0.31092962333688229</v>
      </c>
      <c r="H1177" s="13">
        <f>'USDC_Final Reserve'!I1176/'USDC_Final Reserve'!F1176</f>
        <v>3.4401977494547887E-4</v>
      </c>
      <c r="I1177">
        <v>78342386323.876236</v>
      </c>
      <c r="J1177" s="26">
        <v>78315434993.764404</v>
      </c>
      <c r="K1177" s="27"/>
    </row>
    <row r="1178" spans="1:11" x14ac:dyDescent="0.3">
      <c r="A1178" s="1">
        <v>46009</v>
      </c>
      <c r="B1178" s="2">
        <v>10434109556</v>
      </c>
      <c r="C1178" s="4">
        <f>C1177-C1177*$C$1*_xlfn.XLOOKUP('Circle Assets'!A1178,'BBG Data'!A:A,'BBG Data'!V:V)</f>
        <v>23610715102.076172</v>
      </c>
      <c r="D1178" s="4">
        <f>D1177-D1177*$D$1*_xlfn.XLOOKUP(A1178,'BBG Data'!A:A,'BBG Data'!F:F)</f>
        <v>41686063815.433914</v>
      </c>
      <c r="E1178" s="4">
        <f t="shared" si="54"/>
        <v>75730888473.510086</v>
      </c>
      <c r="F1178">
        <f t="shared" si="55"/>
        <v>0.68822873231792381</v>
      </c>
      <c r="G1178">
        <f t="shared" si="56"/>
        <v>0.31177126768207619</v>
      </c>
      <c r="H1178" s="13">
        <f>'USDC_Final Reserve'!I1177/'USDC_Final Reserve'!F1177</f>
        <v>2.1754552277789196E-3</v>
      </c>
      <c r="I1178">
        <v>78212989553.927704</v>
      </c>
      <c r="J1178" s="26">
        <v>78042840696.922394</v>
      </c>
      <c r="K1178" s="27"/>
    </row>
    <row r="1179" spans="1:11" x14ac:dyDescent="0.3">
      <c r="A1179" s="1">
        <v>46010</v>
      </c>
      <c r="B1179" s="2">
        <v>10434109556</v>
      </c>
      <c r="C1179" s="4">
        <f>C1178-C1178*$C$1*_xlfn.XLOOKUP('Circle Assets'!A1179,'BBG Data'!A:A,'BBG Data'!V:V)</f>
        <v>23616617780.851688</v>
      </c>
      <c r="D1179" s="4">
        <f>D1178-D1178*$D$1*_xlfn.XLOOKUP(A1179,'BBG Data'!A:A,'BBG Data'!F:F)</f>
        <v>41686063815.433914</v>
      </c>
      <c r="E1179" s="4">
        <f t="shared" si="54"/>
        <v>75736791152.285599</v>
      </c>
      <c r="F1179">
        <f t="shared" si="55"/>
        <v>0.68817509401256194</v>
      </c>
      <c r="G1179">
        <f t="shared" si="56"/>
        <v>0.31182490598743806</v>
      </c>
      <c r="H1179" s="13">
        <f>'USDC_Final Reserve'!I1178/'USDC_Final Reserve'!F1178</f>
        <v>9.6648362599428155E-4</v>
      </c>
      <c r="I1179">
        <v>77406439236.410416</v>
      </c>
      <c r="J1179" s="26">
        <v>77331627180.341904</v>
      </c>
      <c r="K1179" s="27"/>
    </row>
    <row r="1180" spans="1:11" x14ac:dyDescent="0.3">
      <c r="A1180" s="1">
        <v>46011</v>
      </c>
      <c r="B1180" s="2">
        <v>10434109556</v>
      </c>
      <c r="C1180" s="4">
        <f>C1179-C1179*$C$1*_xlfn.XLOOKUP('Circle Assets'!A1180,'BBG Data'!A:A,'BBG Data'!V:V)</f>
        <v>23616617780.851688</v>
      </c>
      <c r="D1180" s="4">
        <f>D1179-D1179*$D$1*_xlfn.XLOOKUP(A1180,'BBG Data'!A:A,'BBG Data'!F:F)</f>
        <v>41686063815.433914</v>
      </c>
      <c r="E1180" s="4">
        <f t="shared" si="54"/>
        <v>75736791152.285599</v>
      </c>
      <c r="F1180">
        <f t="shared" si="55"/>
        <v>0.68817509401256194</v>
      </c>
      <c r="G1180">
        <f t="shared" si="56"/>
        <v>0.31182490598743806</v>
      </c>
      <c r="H1180" s="13">
        <f>'USDC_Final Reserve'!I1179/'USDC_Final Reserve'!F1179</f>
        <v>8.8861613953032258E-4</v>
      </c>
      <c r="I1180">
        <v>77162164539.477478</v>
      </c>
      <c r="J1180" s="26">
        <v>77093596994.706604</v>
      </c>
      <c r="K1180" s="27"/>
    </row>
    <row r="1181" spans="1:11" x14ac:dyDescent="0.3">
      <c r="A1181" s="1">
        <v>46012</v>
      </c>
      <c r="B1181" s="2">
        <v>10434109556</v>
      </c>
      <c r="C1181" s="4">
        <f>C1180-C1180*$C$1*_xlfn.XLOOKUP('Circle Assets'!A1181,'BBG Data'!A:A,'BBG Data'!V:V)</f>
        <v>23616617780.851688</v>
      </c>
      <c r="D1181" s="4">
        <f>D1180-D1180*$D$1*_xlfn.XLOOKUP(A1181,'BBG Data'!A:A,'BBG Data'!F:F)</f>
        <v>41686063815.433914</v>
      </c>
      <c r="E1181" s="4">
        <f t="shared" si="54"/>
        <v>75736791152.285599</v>
      </c>
      <c r="F1181">
        <f t="shared" si="55"/>
        <v>0.68817509401256194</v>
      </c>
      <c r="G1181">
        <f t="shared" si="56"/>
        <v>0.31182490598743806</v>
      </c>
      <c r="H1181" s="13">
        <f>'USDC_Final Reserve'!I1180/'USDC_Final Reserve'!F1180</f>
        <v>8.886161395302456E-4</v>
      </c>
      <c r="I1181">
        <v>77146493977.78183</v>
      </c>
      <c r="J1181" s="26">
        <v>77077940358.125</v>
      </c>
      <c r="K1181" s="27"/>
    </row>
    <row r="1182" spans="1:11" x14ac:dyDescent="0.3">
      <c r="A1182" s="1">
        <v>46013</v>
      </c>
      <c r="B1182" s="2">
        <v>10434109556</v>
      </c>
      <c r="C1182" s="4">
        <f>C1181-C1181*$C$1*_xlfn.XLOOKUP('Circle Assets'!A1182,'BBG Data'!A:A,'BBG Data'!V:V)</f>
        <v>23563480390.844772</v>
      </c>
      <c r="D1182" s="4">
        <f>D1181-D1181*$D$1*_xlfn.XLOOKUP(A1182,'BBG Data'!A:A,'BBG Data'!F:F)</f>
        <v>41683747922.999725</v>
      </c>
      <c r="E1182" s="4">
        <f t="shared" si="54"/>
        <v>75681337869.844498</v>
      </c>
      <c r="F1182">
        <f t="shared" si="55"/>
        <v>0.68864873357063461</v>
      </c>
      <c r="G1182">
        <f t="shared" si="56"/>
        <v>0.31135126642936534</v>
      </c>
      <c r="H1182" s="13">
        <f>'USDC_Final Reserve'!I1181/'USDC_Final Reserve'!F1181</f>
        <v>1.565465525124713E-4</v>
      </c>
      <c r="I1182">
        <v>77119787722.901215</v>
      </c>
      <c r="J1182" s="26">
        <v>77107714886.002701</v>
      </c>
      <c r="K1182" s="27"/>
    </row>
    <row r="1183" spans="1:11" x14ac:dyDescent="0.3">
      <c r="A1183" s="1">
        <v>46014</v>
      </c>
      <c r="B1183" s="2">
        <v>10434109556</v>
      </c>
      <c r="C1183" s="4">
        <f>C1182-C1182*$C$1*_xlfn.XLOOKUP('Circle Assets'!A1183,'BBG Data'!A:A,'BBG Data'!V:V)</f>
        <v>23710752143.287552</v>
      </c>
      <c r="D1183" s="4">
        <f>D1182-D1182*$D$1*_xlfn.XLOOKUP(A1183,'BBG Data'!A:A,'BBG Data'!F:F)</f>
        <v>41686063686.773224</v>
      </c>
      <c r="E1183" s="4">
        <f t="shared" si="54"/>
        <v>75830925386.060776</v>
      </c>
      <c r="F1183">
        <f t="shared" si="55"/>
        <v>0.68732081241822673</v>
      </c>
      <c r="G1183">
        <f t="shared" si="56"/>
        <v>0.31267918758177332</v>
      </c>
      <c r="H1183" s="13">
        <f>'USDC_Final Reserve'!I1182/'USDC_Final Reserve'!F1182</f>
        <v>2.8595084842328094E-3</v>
      </c>
      <c r="I1183">
        <v>77329105885.794373</v>
      </c>
      <c r="J1183" s="26">
        <v>77107982651.435806</v>
      </c>
      <c r="K1183" s="27"/>
    </row>
    <row r="1184" spans="1:11" x14ac:dyDescent="0.3">
      <c r="A1184" s="1">
        <v>46015</v>
      </c>
      <c r="B1184" s="2">
        <v>10434109556</v>
      </c>
      <c r="C1184" s="4">
        <f>C1183-C1183*$C$1*_xlfn.XLOOKUP('Circle Assets'!A1184,'BBG Data'!A:A,'BBG Data'!V:V)</f>
        <v>23408440053.460636</v>
      </c>
      <c r="D1184" s="4">
        <f>D1183-D1183*$D$1*_xlfn.XLOOKUP(A1184,'BBG Data'!A:A,'BBG Data'!F:F)</f>
        <v>41686063686.773224</v>
      </c>
      <c r="E1184" s="4">
        <f t="shared" si="54"/>
        <v>75528613296.233856</v>
      </c>
      <c r="F1184">
        <f t="shared" si="55"/>
        <v>0.69007189418863768</v>
      </c>
      <c r="G1184">
        <f t="shared" si="56"/>
        <v>0.30992810581136238</v>
      </c>
      <c r="H1184" s="13">
        <f>'USDC_Final Reserve'!I1183/'USDC_Final Reserve'!F1183</f>
        <v>-3.1104437828342523E-3</v>
      </c>
      <c r="I1184">
        <v>76676964876.081985</v>
      </c>
      <c r="J1184" s="26">
        <v>76915464264.767395</v>
      </c>
      <c r="K1184" s="27"/>
    </row>
    <row r="1185" spans="1:11" x14ac:dyDescent="0.3">
      <c r="A1185" s="1">
        <v>46016</v>
      </c>
      <c r="B1185" s="2">
        <v>10434109556</v>
      </c>
      <c r="C1185" s="4">
        <f>C1184-C1184*$C$1*_xlfn.XLOOKUP('Circle Assets'!A1185,'BBG Data'!A:A,'BBG Data'!V:V)</f>
        <v>23408440053.460636</v>
      </c>
      <c r="D1185" s="4">
        <f>D1184-D1184*$D$1*_xlfn.XLOOKUP(A1185,'BBG Data'!A:A,'BBG Data'!F:F)</f>
        <v>41686063686.773224</v>
      </c>
      <c r="E1185" s="4">
        <f t="shared" si="54"/>
        <v>75528613296.233856</v>
      </c>
      <c r="F1185">
        <f t="shared" si="55"/>
        <v>0.69007189418863768</v>
      </c>
      <c r="G1185">
        <f t="shared" si="56"/>
        <v>0.30992810581136238</v>
      </c>
      <c r="H1185" s="13">
        <f>'USDC_Final Reserve'!I1184/'USDC_Final Reserve'!F1184</f>
        <v>8.8861613953025666E-4</v>
      </c>
      <c r="I1185">
        <v>76659164395.004501</v>
      </c>
      <c r="J1185" s="26">
        <v>76591043824.280197</v>
      </c>
      <c r="K1185" s="27"/>
    </row>
    <row r="1186" spans="1:11" x14ac:dyDescent="0.3">
      <c r="A1186" s="1">
        <v>46017</v>
      </c>
      <c r="B1186" s="2">
        <v>10434109556</v>
      </c>
      <c r="C1186" s="4">
        <f>C1185-C1185*$C$1*_xlfn.XLOOKUP('Circle Assets'!A1186,'BBG Data'!A:A,'BBG Data'!V:V)</f>
        <v>23484517483.634384</v>
      </c>
      <c r="D1186" s="4">
        <f>D1185-D1185*$D$1*_xlfn.XLOOKUP(A1186,'BBG Data'!A:A,'BBG Data'!F:F)</f>
        <v>41674484224.638008</v>
      </c>
      <c r="E1186" s="4">
        <f t="shared" si="54"/>
        <v>75593111264.2724</v>
      </c>
      <c r="F1186">
        <f t="shared" si="55"/>
        <v>0.68932992582441988</v>
      </c>
      <c r="G1186">
        <f t="shared" si="56"/>
        <v>0.31067007417558007</v>
      </c>
      <c r="H1186" s="13">
        <f>'USDC_Final Reserve'!I1185/'USDC_Final Reserve'!F1185</f>
        <v>1.7410834216070319E-3</v>
      </c>
      <c r="I1186">
        <v>76610344214.061508</v>
      </c>
      <c r="J1186" s="26">
        <v>76476959213.826797</v>
      </c>
      <c r="K1186" s="27"/>
    </row>
    <row r="1187" spans="1:11" x14ac:dyDescent="0.3">
      <c r="A1187" s="1">
        <v>46018</v>
      </c>
      <c r="B1187" s="2">
        <v>10434109556</v>
      </c>
      <c r="C1187" s="4">
        <f>C1186-C1186*$C$1*_xlfn.XLOOKUP('Circle Assets'!A1187,'BBG Data'!A:A,'BBG Data'!V:V)</f>
        <v>23484517483.634384</v>
      </c>
      <c r="D1187" s="4">
        <f>D1186-D1186*$D$1*_xlfn.XLOOKUP(A1187,'BBG Data'!A:A,'BBG Data'!F:F)</f>
        <v>41674484224.638008</v>
      </c>
      <c r="E1187" s="4">
        <f t="shared" si="54"/>
        <v>75593111264.2724</v>
      </c>
      <c r="F1187">
        <f t="shared" si="55"/>
        <v>0.68932992582441988</v>
      </c>
      <c r="G1187">
        <f t="shared" si="56"/>
        <v>0.31067007417558007</v>
      </c>
      <c r="H1187" s="13">
        <f>'USDC_Final Reserve'!I1186/'USDC_Final Reserve'!F1186</f>
        <v>8.8861613953029287E-4</v>
      </c>
      <c r="I1187">
        <v>76585599320.384995</v>
      </c>
      <c r="J1187" s="26">
        <v>76517544120.7733</v>
      </c>
      <c r="K1187" s="27"/>
    </row>
    <row r="1188" spans="1:11" x14ac:dyDescent="0.3">
      <c r="A1188" s="1">
        <v>46019</v>
      </c>
      <c r="B1188" s="2">
        <v>10434109556</v>
      </c>
      <c r="C1188" s="4">
        <f>C1187-C1187*$C$1*_xlfn.XLOOKUP('Circle Assets'!A1188,'BBG Data'!A:A,'BBG Data'!V:V)</f>
        <v>23484517483.634384</v>
      </c>
      <c r="D1188" s="4">
        <f>D1187-D1187*$D$1*_xlfn.XLOOKUP(A1188,'BBG Data'!A:A,'BBG Data'!F:F)</f>
        <v>41674484224.638008</v>
      </c>
      <c r="E1188" s="4">
        <f t="shared" si="54"/>
        <v>75593111264.2724</v>
      </c>
      <c r="F1188">
        <f t="shared" si="55"/>
        <v>0.68932992582441988</v>
      </c>
      <c r="G1188">
        <f t="shared" si="56"/>
        <v>0.31067007417558007</v>
      </c>
      <c r="H1188" s="13">
        <f>'USDC_Final Reserve'!I1187/'USDC_Final Reserve'!F1187</f>
        <v>8.8861613953026435E-4</v>
      </c>
      <c r="I1188">
        <v>76542928979.520523</v>
      </c>
      <c r="J1188" s="26">
        <v>76474911697.462402</v>
      </c>
      <c r="K1188" s="27"/>
    </row>
    <row r="1189" spans="1:11" x14ac:dyDescent="0.3">
      <c r="A1189" s="1">
        <v>46020</v>
      </c>
      <c r="B1189" s="2">
        <v>10434109556</v>
      </c>
      <c r="C1189" s="4">
        <f>C1188-C1188*$C$1*_xlfn.XLOOKUP('Circle Assets'!A1189,'BBG Data'!A:A,'BBG Data'!V:V)</f>
        <v>23508002001.118019</v>
      </c>
      <c r="D1189" s="4">
        <f>D1188-D1188*$D$1*_xlfn.XLOOKUP(A1189,'BBG Data'!A:A,'BBG Data'!F:F)</f>
        <v>41673326600.07621</v>
      </c>
      <c r="E1189" s="4">
        <f t="shared" si="54"/>
        <v>75615438157.194229</v>
      </c>
      <c r="F1189">
        <f t="shared" si="55"/>
        <v>0.68911107871585597</v>
      </c>
      <c r="G1189">
        <f t="shared" si="56"/>
        <v>0.31088892128414403</v>
      </c>
      <c r="H1189" s="13">
        <f>'USDC_Final Reserve'!I1188/'USDC_Final Reserve'!F1188</f>
        <v>1.1836227337927909E-3</v>
      </c>
      <c r="I1189">
        <v>76475252077.391937</v>
      </c>
      <c r="J1189" s="26">
        <v>76384734230.460602</v>
      </c>
      <c r="K1189" s="27"/>
    </row>
    <row r="1190" spans="1:11" x14ac:dyDescent="0.3">
      <c r="A1190" s="1">
        <v>46021</v>
      </c>
      <c r="B1190" s="2">
        <v>10434109556</v>
      </c>
      <c r="C1190" s="4">
        <f>C1189-C1189*$C$1*_xlfn.XLOOKUP('Circle Assets'!A1190,'BBG Data'!A:A,'BBG Data'!V:V)</f>
        <v>23919392036.137585</v>
      </c>
      <c r="D1190" s="4">
        <f>D1189-D1189*$D$1*_xlfn.XLOOKUP(A1190,'BBG Data'!A:A,'BBG Data'!F:F)</f>
        <v>41680272154.50956</v>
      </c>
      <c r="E1190" s="4">
        <f t="shared" si="54"/>
        <v>76033773746.647141</v>
      </c>
      <c r="F1190">
        <f t="shared" si="55"/>
        <v>0.68541095808502661</v>
      </c>
      <c r="G1190">
        <f t="shared" si="56"/>
        <v>0.31458904191497344</v>
      </c>
      <c r="H1190" s="13">
        <f>'USDC_Final Reserve'!I1189/'USDC_Final Reserve'!F1189</f>
        <v>6.3856976218870012E-3</v>
      </c>
      <c r="I1190">
        <v>76504634325.215256</v>
      </c>
      <c r="J1190" s="26">
        <v>76016098863.741394</v>
      </c>
      <c r="K1190" s="27"/>
    </row>
    <row r="1191" spans="1:11" x14ac:dyDescent="0.3">
      <c r="A1191" s="18">
        <v>46022</v>
      </c>
      <c r="B1191" s="2">
        <v>9579717483</v>
      </c>
      <c r="C1191" s="2">
        <v>14963264493</v>
      </c>
      <c r="D1191" s="2">
        <v>50790000000</v>
      </c>
      <c r="E1191" s="4">
        <f t="shared" si="54"/>
        <v>75332981976</v>
      </c>
      <c r="F1191">
        <f t="shared" si="55"/>
        <v>0.80137166881609601</v>
      </c>
      <c r="G1191">
        <f t="shared" si="56"/>
        <v>0.19862833118390402</v>
      </c>
      <c r="H1191" s="13">
        <f>'USDC_Final Reserve'!I1190/'USDC_Final Reserve'!F1190</f>
        <v>8.8869644137177628E-4</v>
      </c>
      <c r="I1191">
        <v>76075831749.278381</v>
      </c>
      <c r="J1191" s="26">
        <v>76008223428.3284</v>
      </c>
      <c r="K1191" s="27"/>
    </row>
    <row r="1192" spans="1:11" x14ac:dyDescent="0.3">
      <c r="A1192" s="1">
        <v>46023</v>
      </c>
      <c r="B1192" s="2">
        <v>9579717483</v>
      </c>
      <c r="C1192" s="4">
        <f>C1191-C1191*$C$1*_xlfn.XLOOKUP('Circle Assets'!A1192,'BBG Data'!A:A,'BBG Data'!V:V)</f>
        <v>14963264493</v>
      </c>
      <c r="D1192" s="4">
        <f>D1191-D1191*$D$1*_xlfn.XLOOKUP(A1192,'BBG Data'!A:A,'BBG Data'!F:F)</f>
        <v>50790000000</v>
      </c>
      <c r="E1192" s="4">
        <f t="shared" si="54"/>
        <v>75332981976</v>
      </c>
      <c r="F1192">
        <f t="shared" si="55"/>
        <v>0.80137166881609601</v>
      </c>
      <c r="G1192">
        <f t="shared" si="56"/>
        <v>0.19862833118390402</v>
      </c>
      <c r="H1192" s="13">
        <f>'USDC_Final Reserve'!I1191/'USDC_Final Reserve'!F1191</f>
        <v>8.8869644137177975E-4</v>
      </c>
      <c r="I1192">
        <v>75438224102.775146</v>
      </c>
      <c r="J1192" s="26">
        <v>75371182421.471603</v>
      </c>
      <c r="K1192" s="27"/>
    </row>
    <row r="1193" spans="1:11" x14ac:dyDescent="0.3">
      <c r="A1193" s="1">
        <v>46024</v>
      </c>
      <c r="B1193" s="2">
        <v>9579717483</v>
      </c>
      <c r="C1193" s="4">
        <f>C1192-C1192*$C$1*_xlfn.XLOOKUP('Circle Assets'!A1193,'BBG Data'!A:A,'BBG Data'!V:V)</f>
        <v>15019376734.848751</v>
      </c>
      <c r="D1193" s="4">
        <f>D1192-D1192*$D$1*_xlfn.XLOOKUP(A1193,'BBG Data'!A:A,'BBG Data'!F:F)</f>
        <v>50806930000</v>
      </c>
      <c r="E1193" s="4">
        <f t="shared" si="54"/>
        <v>75406024217.848755</v>
      </c>
      <c r="F1193">
        <f t="shared" si="55"/>
        <v>0.80081993593167533</v>
      </c>
      <c r="G1193">
        <f t="shared" si="56"/>
        <v>0.19918006406832459</v>
      </c>
      <c r="H1193" s="13">
        <f>'USDC_Final Reserve'!I1192/'USDC_Final Reserve'!F1192</f>
        <v>1.8564882090101155E-3</v>
      </c>
      <c r="I1193">
        <v>75327176702.663422</v>
      </c>
      <c r="J1193" s="26">
        <v>75187332687.296906</v>
      </c>
      <c r="K1193" s="27"/>
    </row>
    <row r="1194" spans="1:11" x14ac:dyDescent="0.3">
      <c r="A1194" s="1">
        <v>46025</v>
      </c>
      <c r="B1194" s="2">
        <v>9579717483</v>
      </c>
      <c r="C1194" s="4">
        <f>C1193-C1193*$C$1*_xlfn.XLOOKUP('Circle Assets'!A1194,'BBG Data'!A:A,'BBG Data'!V:V)</f>
        <v>15019376734.848751</v>
      </c>
      <c r="D1194" s="4">
        <f>D1193-D1193*$D$1*_xlfn.XLOOKUP(A1194,'BBG Data'!A:A,'BBG Data'!F:F)</f>
        <v>50806930000</v>
      </c>
      <c r="E1194" s="4">
        <f t="shared" si="54"/>
        <v>75406024217.848755</v>
      </c>
      <c r="F1194">
        <f t="shared" si="55"/>
        <v>0.80081993593167533</v>
      </c>
      <c r="G1194">
        <f t="shared" si="56"/>
        <v>0.19918006406832459</v>
      </c>
      <c r="H1194" s="13">
        <f>'USDC_Final Reserve'!I1193/'USDC_Final Reserve'!F1193</f>
        <v>8.8869644137177877E-4</v>
      </c>
      <c r="I1194">
        <v>75405097731.533005</v>
      </c>
      <c r="J1194" s="26">
        <v>75338085489.5177</v>
      </c>
      <c r="K1194" s="27"/>
    </row>
    <row r="1195" spans="1:11" x14ac:dyDescent="0.3">
      <c r="A1195" s="1">
        <v>46026</v>
      </c>
      <c r="B1195" s="2">
        <v>9579717483</v>
      </c>
      <c r="C1195" s="4">
        <f>C1194-C1194*$C$1*_xlfn.XLOOKUP('Circle Assets'!A1195,'BBG Data'!A:A,'BBG Data'!V:V)</f>
        <v>15019376734.848751</v>
      </c>
      <c r="D1195" s="4">
        <f>D1194-D1194*$D$1*_xlfn.XLOOKUP(A1195,'BBG Data'!A:A,'BBG Data'!F:F)</f>
        <v>50806930000</v>
      </c>
      <c r="E1195" s="4">
        <f t="shared" si="54"/>
        <v>75406024217.848755</v>
      </c>
      <c r="F1195">
        <f t="shared" si="55"/>
        <v>0.80081993593167533</v>
      </c>
      <c r="G1195">
        <f t="shared" si="56"/>
        <v>0.19918006406832459</v>
      </c>
      <c r="H1195" s="13">
        <f>'USDC_Final Reserve'!I1194/'USDC_Final Reserve'!F1194</f>
        <v>8.8869644137179948E-4</v>
      </c>
      <c r="I1195">
        <v>75449863914.0392</v>
      </c>
      <c r="J1195" s="26">
        <v>75382811888.476807</v>
      </c>
      <c r="K1195" s="27"/>
    </row>
    <row r="1196" spans="1:11" x14ac:dyDescent="0.3">
      <c r="A1196" s="1">
        <v>46027</v>
      </c>
      <c r="B1196" s="2">
        <v>9579717483</v>
      </c>
      <c r="C1196" s="4">
        <f>C1195-C1195*$C$1*_xlfn.XLOOKUP('Circle Assets'!A1196,'BBG Data'!A:A,'BBG Data'!V:V)</f>
        <v>15098228462.706707</v>
      </c>
      <c r="D1196" s="4">
        <f>D1195-D1195*$D$1*_xlfn.XLOOKUP(A1196,'BBG Data'!A:A,'BBG Data'!F:F)</f>
        <v>50813986518.055557</v>
      </c>
      <c r="E1196" s="4">
        <f t="shared" si="54"/>
        <v>75491932463.762268</v>
      </c>
      <c r="F1196">
        <f t="shared" si="55"/>
        <v>0.80000209333687167</v>
      </c>
      <c r="G1196">
        <f t="shared" si="56"/>
        <v>0.19999790666312825</v>
      </c>
      <c r="H1196" s="13">
        <f>'USDC_Final Reserve'!I1195/'USDC_Final Reserve'!F1195</f>
        <v>2.025664283628078E-3</v>
      </c>
      <c r="I1196">
        <v>75594678109.326523</v>
      </c>
      <c r="J1196" s="26">
        <v>75441548669.848099</v>
      </c>
      <c r="K1196" s="27"/>
    </row>
    <row r="1197" spans="1:11" x14ac:dyDescent="0.3">
      <c r="A1197" s="1">
        <v>46028</v>
      </c>
      <c r="B1197" s="2">
        <v>9579717483</v>
      </c>
      <c r="C1197" s="4">
        <f>C1196-C1196*$C$1*_xlfn.XLOOKUP('Circle Assets'!A1197,'BBG Data'!A:A,'BBG Data'!V:V)</f>
        <v>15139748590.979151</v>
      </c>
      <c r="D1197" s="4">
        <f>D1196-D1196*$D$1*_xlfn.XLOOKUP(A1197,'BBG Data'!A:A,'BBG Data'!F:F)</f>
        <v>50819632516.557564</v>
      </c>
      <c r="E1197" s="4">
        <f t="shared" si="54"/>
        <v>75539098590.536713</v>
      </c>
      <c r="F1197">
        <f t="shared" si="55"/>
        <v>0.79957731991157477</v>
      </c>
      <c r="G1197">
        <f t="shared" si="56"/>
        <v>0.2004226800884252</v>
      </c>
      <c r="H1197" s="13">
        <f>'USDC_Final Reserve'!I1196/'USDC_Final Reserve'!F1196</f>
        <v>1.5125351061787019E-3</v>
      </c>
      <c r="I1197">
        <v>75884656533.725372</v>
      </c>
      <c r="J1197" s="26">
        <v>75769878326.6978</v>
      </c>
      <c r="K1197" s="27"/>
    </row>
    <row r="1198" spans="1:11" x14ac:dyDescent="0.3">
      <c r="A1198" s="1">
        <v>46029</v>
      </c>
      <c r="B1198" s="2">
        <v>9579717483</v>
      </c>
      <c r="C1198" s="4">
        <f>C1197-C1197*$C$1*_xlfn.XLOOKUP('Circle Assets'!A1198,'BBG Data'!A:A,'BBG Data'!V:V)</f>
        <v>15109469093.797192</v>
      </c>
      <c r="D1198" s="4">
        <f>D1197-D1197*$D$1*_xlfn.XLOOKUP(A1198,'BBG Data'!A:A,'BBG Data'!F:F)</f>
        <v>50821044173.016357</v>
      </c>
      <c r="E1198" s="4">
        <f t="shared" si="54"/>
        <v>75510230749.813553</v>
      </c>
      <c r="F1198">
        <f t="shared" si="55"/>
        <v>0.79990169618393725</v>
      </c>
      <c r="G1198">
        <f t="shared" si="56"/>
        <v>0.20009830381606269</v>
      </c>
      <c r="H1198" s="13">
        <f>'USDC_Final Reserve'!I1197/'USDC_Final Reserve'!F1197</f>
        <v>5.0673249172626038E-4</v>
      </c>
      <c r="I1198">
        <v>75787422825.562714</v>
      </c>
      <c r="J1198" s="26">
        <v>75749018875.952805</v>
      </c>
      <c r="K1198" s="27"/>
    </row>
    <row r="1199" spans="1:11" x14ac:dyDescent="0.3">
      <c r="A1199" s="1">
        <v>46030</v>
      </c>
      <c r="B1199" s="2">
        <v>9579717483</v>
      </c>
      <c r="C1199" s="4">
        <f>C1198-C1198*$C$1*_xlfn.XLOOKUP('Circle Assets'!A1199,'BBG Data'!A:A,'BBG Data'!V:V)</f>
        <v>15117023828.34409</v>
      </c>
      <c r="D1199" s="4">
        <f>D1198-D1198*$D$1*_xlfn.XLOOKUP(A1199,'BBG Data'!A:A,'BBG Data'!F:F)</f>
        <v>50822455868.687828</v>
      </c>
      <c r="E1199" s="4">
        <f t="shared" si="54"/>
        <v>75519197180.031921</v>
      </c>
      <c r="F1199">
        <f t="shared" si="55"/>
        <v>0.7998254166777452</v>
      </c>
      <c r="G1199">
        <f t="shared" si="56"/>
        <v>0.2001745833222548</v>
      </c>
      <c r="H1199" s="13">
        <f>'USDC_Final Reserve'!I1198/'USDC_Final Reserve'!F1198</f>
        <v>1.0073214018883998E-3</v>
      </c>
      <c r="I1199">
        <v>75284602495.749832</v>
      </c>
      <c r="J1199" s="26">
        <v>75208766704.423203</v>
      </c>
      <c r="K1199" s="27"/>
    </row>
    <row r="1200" spans="1:11" x14ac:dyDescent="0.3">
      <c r="A1200" s="1">
        <v>46031</v>
      </c>
      <c r="B1200" s="2">
        <v>9579717483</v>
      </c>
      <c r="C1200" s="4">
        <f>C1199-C1199*$C$1*_xlfn.XLOOKUP('Circle Assets'!A1200,'BBG Data'!A:A,'BBG Data'!V:V)</f>
        <v>15094348292.601574</v>
      </c>
      <c r="D1200" s="4">
        <f>D1199-D1199*$D$1*_xlfn.XLOOKUP(A1200,'BBG Data'!A:A,'BBG Data'!F:F)</f>
        <v>50822455868.687828</v>
      </c>
      <c r="E1200" s="4">
        <f t="shared" si="54"/>
        <v>75496521644.289398</v>
      </c>
      <c r="F1200">
        <f t="shared" si="55"/>
        <v>0.80006564588868956</v>
      </c>
      <c r="G1200">
        <f t="shared" si="56"/>
        <v>0.1999343541113105</v>
      </c>
      <c r="H1200" s="13">
        <f>'USDC_Final Reserve'!I1199/'USDC_Final Reserve'!F1199</f>
        <v>5.8861130392233213E-4</v>
      </c>
      <c r="I1200">
        <v>75021842355.338226</v>
      </c>
      <c r="J1200" s="26">
        <v>74977683650.886795</v>
      </c>
      <c r="K1200" s="27"/>
    </row>
    <row r="1201" spans="1:11" x14ac:dyDescent="0.3">
      <c r="A1201" s="1">
        <v>46032</v>
      </c>
      <c r="B1201" s="2">
        <v>9579717483</v>
      </c>
      <c r="C1201" s="4">
        <f>C1200-C1200*$C$1*_xlfn.XLOOKUP('Circle Assets'!A1201,'BBG Data'!A:A,'BBG Data'!V:V)</f>
        <v>15094348292.601574</v>
      </c>
      <c r="D1201" s="4">
        <f>D1200-D1200*$D$1*_xlfn.XLOOKUP(A1201,'BBG Data'!A:A,'BBG Data'!F:F)</f>
        <v>50822455868.687828</v>
      </c>
      <c r="E1201" s="4">
        <f t="shared" si="54"/>
        <v>75496521644.289398</v>
      </c>
      <c r="F1201">
        <f t="shared" si="55"/>
        <v>0.80006564588868956</v>
      </c>
      <c r="G1201">
        <f t="shared" si="56"/>
        <v>0.1999343541113105</v>
      </c>
      <c r="H1201" s="13">
        <f>'USDC_Final Reserve'!I1200/'USDC_Final Reserve'!F1200</f>
        <v>8.8869644137179286E-4</v>
      </c>
      <c r="I1201">
        <v>74854379156.357544</v>
      </c>
      <c r="J1201" s="26">
        <v>74787856335.980194</v>
      </c>
      <c r="K1201" s="27"/>
    </row>
    <row r="1202" spans="1:11" x14ac:dyDescent="0.3">
      <c r="A1202" s="1">
        <v>46033</v>
      </c>
      <c r="B1202" s="2">
        <v>9579717483</v>
      </c>
      <c r="C1202" s="4">
        <f>C1201-C1201*$C$1*_xlfn.XLOOKUP('Circle Assets'!A1202,'BBG Data'!A:A,'BBG Data'!V:V)</f>
        <v>15094348292.601574</v>
      </c>
      <c r="D1202" s="4">
        <f>D1201-D1201*$D$1*_xlfn.XLOOKUP(A1202,'BBG Data'!A:A,'BBG Data'!F:F)</f>
        <v>50822455868.687828</v>
      </c>
      <c r="E1202" s="4">
        <f t="shared" si="54"/>
        <v>75496521644.289398</v>
      </c>
      <c r="F1202">
        <f t="shared" si="55"/>
        <v>0.80006564588868956</v>
      </c>
      <c r="G1202">
        <f t="shared" si="56"/>
        <v>0.1999343541113105</v>
      </c>
      <c r="H1202" s="13">
        <f>'USDC_Final Reserve'!I1201/'USDC_Final Reserve'!F1201</f>
        <v>8.8869644137192297E-4</v>
      </c>
      <c r="I1202">
        <v>74779742696.3936</v>
      </c>
      <c r="J1202" s="26">
        <v>74713286205.172607</v>
      </c>
      <c r="K1202" s="27"/>
    </row>
    <row r="1203" spans="1:11" x14ac:dyDescent="0.3">
      <c r="A1203" s="1">
        <v>46034</v>
      </c>
      <c r="B1203" s="2">
        <v>9579717483</v>
      </c>
      <c r="C1203" s="4">
        <f>C1202-C1202*$C$1*_xlfn.XLOOKUP('Circle Assets'!A1203,'BBG Data'!A:A,'BBG Data'!V:V)</f>
        <v>15022650138.211716</v>
      </c>
      <c r="D1203" s="4">
        <f>D1202-D1202*$D$1*_xlfn.XLOOKUP(A1203,'BBG Data'!A:A,'BBG Data'!F:F)</f>
        <v>50822455868.687828</v>
      </c>
      <c r="E1203" s="4">
        <f t="shared" si="54"/>
        <v>75424823489.899536</v>
      </c>
      <c r="F1203">
        <f t="shared" si="55"/>
        <v>0.80082618104869074</v>
      </c>
      <c r="G1203">
        <f t="shared" si="56"/>
        <v>0.19917381895130937</v>
      </c>
      <c r="H1203" s="13">
        <f>'USDC_Final Reserve'!I1202/'USDC_Final Reserve'!F1202</f>
        <v>-6.1049718853362447E-5</v>
      </c>
      <c r="I1203">
        <v>74625035348.439362</v>
      </c>
      <c r="J1203" s="26">
        <v>74629591185.866806</v>
      </c>
      <c r="K1203" s="27"/>
    </row>
    <row r="1204" spans="1:11" x14ac:dyDescent="0.3">
      <c r="A1204" s="1">
        <v>46035</v>
      </c>
      <c r="B1204" s="2">
        <v>9579717483</v>
      </c>
      <c r="C1204" s="4">
        <f>C1203-C1203*$C$1*_xlfn.XLOOKUP('Circle Assets'!A1204,'BBG Data'!A:A,'BBG Data'!V:V)</f>
        <v>14936269899.916998</v>
      </c>
      <c r="D1204" s="4">
        <f>D1203-D1203*$D$1*_xlfn.XLOOKUP(A1204,'BBG Data'!A:A,'BBG Data'!F:F)</f>
        <v>50821044133.802589</v>
      </c>
      <c r="E1204" s="4">
        <f t="shared" si="54"/>
        <v>75337031516.719589</v>
      </c>
      <c r="F1204">
        <f t="shared" si="55"/>
        <v>0.801740663267278</v>
      </c>
      <c r="G1204">
        <f t="shared" si="56"/>
        <v>0.19825933673272197</v>
      </c>
      <c r="H1204" s="13">
        <f>'USDC_Final Reserve'!I1203/'USDC_Final Reserve'!F1203</f>
        <v>-2.7559090842019175E-4</v>
      </c>
      <c r="I1204">
        <v>74321105187.671936</v>
      </c>
      <c r="J1204" s="26">
        <v>74341587408.565399</v>
      </c>
      <c r="K1204" s="27"/>
    </row>
    <row r="1205" spans="1:11" x14ac:dyDescent="0.3">
      <c r="A1205" s="1">
        <v>46036</v>
      </c>
      <c r="B1205" s="2">
        <v>9579717483</v>
      </c>
      <c r="C1205" s="4">
        <f>C1204-C1204*$C$1*_xlfn.XLOOKUP('Circle Assets'!A1205,'BBG Data'!A:A,'BBG Data'!V:V)</f>
        <v>14917599562.542103</v>
      </c>
      <c r="D1205" s="4">
        <f>D1204-D1204*$D$1*_xlfn.XLOOKUP(A1205,'BBG Data'!A:A,'BBG Data'!F:F)</f>
        <v>50822455829.472969</v>
      </c>
      <c r="E1205" s="4">
        <f t="shared" si="54"/>
        <v>75319772875.015076</v>
      </c>
      <c r="F1205">
        <f t="shared" si="55"/>
        <v>0.80194311542473407</v>
      </c>
      <c r="G1205">
        <f t="shared" si="56"/>
        <v>0.19805688457526588</v>
      </c>
      <c r="H1205" s="13">
        <f>'USDC_Final Reserve'!I1204/'USDC_Final Reserve'!F1204</f>
        <v>6.5976181567054437E-4</v>
      </c>
      <c r="I1205">
        <v>75065582304.494278</v>
      </c>
      <c r="J1205" s="26">
        <v>75016056899.618698</v>
      </c>
      <c r="K1205" s="27"/>
    </row>
    <row r="1206" spans="1:11" x14ac:dyDescent="0.3">
      <c r="A1206" s="1">
        <v>46037</v>
      </c>
      <c r="B1206" s="2">
        <v>9579717483</v>
      </c>
      <c r="C1206" s="4">
        <f>C1205-C1205*$C$1*_xlfn.XLOOKUP('Circle Assets'!A1206,'BBG Data'!A:A,'BBG Data'!V:V)</f>
        <v>14906411362.870195</v>
      </c>
      <c r="D1206" s="4">
        <f>D1205-D1205*$D$1*_xlfn.XLOOKUP(A1206,'BBG Data'!A:A,'BBG Data'!F:F)</f>
        <v>50819632359.704666</v>
      </c>
      <c r="E1206" s="4">
        <f t="shared" si="54"/>
        <v>75305761205.57486</v>
      </c>
      <c r="F1206">
        <f t="shared" si="55"/>
        <v>0.80205483452749859</v>
      </c>
      <c r="G1206">
        <f t="shared" si="56"/>
        <v>0.19794516547250143</v>
      </c>
      <c r="H1206" s="13">
        <f>'USDC_Final Reserve'!I1205/'USDC_Final Reserve'!F1205</f>
        <v>7.027980838579768E-4</v>
      </c>
      <c r="I1206">
        <v>75860193473.980316</v>
      </c>
      <c r="J1206" s="26">
        <v>75806879075.365707</v>
      </c>
      <c r="K1206" s="27"/>
    </row>
    <row r="1207" spans="1:11" x14ac:dyDescent="0.3">
      <c r="A1207" s="1">
        <v>46038</v>
      </c>
      <c r="B1207" s="2">
        <v>9579717483</v>
      </c>
      <c r="C1207" s="4">
        <f>C1206-C1206*$C$1*_xlfn.XLOOKUP('Circle Assets'!A1207,'BBG Data'!A:A,'BBG Data'!V:V)</f>
        <v>14954857199.799524</v>
      </c>
      <c r="D1207" s="4">
        <f>D1206-D1206*$D$1*_xlfn.XLOOKUP(A1207,'BBG Data'!A:A,'BBG Data'!F:F)</f>
        <v>50821044016.159103</v>
      </c>
      <c r="E1207" s="4">
        <f t="shared" si="54"/>
        <v>75355618698.958618</v>
      </c>
      <c r="F1207">
        <f t="shared" si="55"/>
        <v>0.80154290472296019</v>
      </c>
      <c r="G1207">
        <f t="shared" si="56"/>
        <v>0.19845709527703995</v>
      </c>
      <c r="H1207" s="13">
        <f>'USDC_Final Reserve'!I1206/'USDC_Final Reserve'!F1206</f>
        <v>1.5497378615983942E-3</v>
      </c>
      <c r="I1207">
        <v>75790512539.314026</v>
      </c>
      <c r="J1207" s="26">
        <v>75673057112.481903</v>
      </c>
      <c r="K1207" s="27"/>
    </row>
    <row r="1208" spans="1:11" x14ac:dyDescent="0.3">
      <c r="A1208" s="1">
        <v>46039</v>
      </c>
      <c r="B1208" s="2">
        <v>9579717483</v>
      </c>
      <c r="C1208" s="4">
        <f>C1207-C1207*$C$1*_xlfn.XLOOKUP('Circle Assets'!A1208,'BBG Data'!A:A,'BBG Data'!V:V)</f>
        <v>14954857199.799524</v>
      </c>
      <c r="D1208" s="4">
        <f>D1207-D1207*$D$1*_xlfn.XLOOKUP(A1208,'BBG Data'!A:A,'BBG Data'!F:F)</f>
        <v>50821044016.159103</v>
      </c>
      <c r="E1208" s="4">
        <f t="shared" si="54"/>
        <v>75355618698.958618</v>
      </c>
      <c r="F1208">
        <f t="shared" si="55"/>
        <v>0.80154290472296019</v>
      </c>
      <c r="G1208">
        <f t="shared" si="56"/>
        <v>0.19845709527703995</v>
      </c>
      <c r="H1208" s="13">
        <f>'USDC_Final Reserve'!I1207/'USDC_Final Reserve'!F1207</f>
        <v>8.886964413719221E-4</v>
      </c>
      <c r="I1208">
        <v>76053012515.484131</v>
      </c>
      <c r="J1208" s="26">
        <v>75985424473.906006</v>
      </c>
      <c r="K1208" s="27"/>
    </row>
    <row r="1209" spans="1:11" x14ac:dyDescent="0.3">
      <c r="A1209" s="1">
        <v>46040</v>
      </c>
      <c r="B1209" s="2">
        <v>9579717483</v>
      </c>
      <c r="C1209" s="4">
        <f>C1208-C1208*$C$1*_xlfn.XLOOKUP('Circle Assets'!A1209,'BBG Data'!A:A,'BBG Data'!V:V)</f>
        <v>14954857199.799524</v>
      </c>
      <c r="D1209" s="4">
        <f>D1208-D1208*$D$1*_xlfn.XLOOKUP(A1209,'BBG Data'!A:A,'BBG Data'!F:F)</f>
        <v>50821044016.159103</v>
      </c>
      <c r="E1209" s="4">
        <f t="shared" si="54"/>
        <v>75355618698.958618</v>
      </c>
      <c r="F1209">
        <f t="shared" si="55"/>
        <v>0.80154290472296019</v>
      </c>
      <c r="G1209">
        <f t="shared" si="56"/>
        <v>0.19845709527703995</v>
      </c>
      <c r="H1209" s="13">
        <f>'USDC_Final Reserve'!I1208/'USDC_Final Reserve'!F1208</f>
        <v>8.8869644137191386E-4</v>
      </c>
      <c r="I1209">
        <v>76087807626.516876</v>
      </c>
      <c r="J1209" s="26">
        <v>76020188662.6474</v>
      </c>
      <c r="K1209" s="27"/>
    </row>
    <row r="1210" spans="1:11" x14ac:dyDescent="0.3">
      <c r="A1210" s="1">
        <v>46041</v>
      </c>
      <c r="B1210" s="2">
        <v>9579717483</v>
      </c>
      <c r="C1210" s="4">
        <f>C1209-C1209*$C$1*_xlfn.XLOOKUP('Circle Assets'!A1210,'BBG Data'!A:A,'BBG Data'!V:V)</f>
        <v>14954857199.799524</v>
      </c>
      <c r="D1210" s="4">
        <f>D1209-D1209*$D$1*_xlfn.XLOOKUP(A1210,'BBG Data'!A:A,'BBG Data'!F:F)</f>
        <v>50821044016.159103</v>
      </c>
      <c r="E1210" s="4">
        <f t="shared" si="54"/>
        <v>75355618698.958618</v>
      </c>
      <c r="F1210">
        <f t="shared" si="55"/>
        <v>0.80154290472296019</v>
      </c>
      <c r="G1210">
        <f t="shared" si="56"/>
        <v>0.19845709527703995</v>
      </c>
      <c r="H1210" s="13">
        <f>'USDC_Final Reserve'!I1209/'USDC_Final Reserve'!F1209</f>
        <v>8.8869644137181303E-4</v>
      </c>
      <c r="I1210">
        <v>76023977986.081757</v>
      </c>
      <c r="J1210" s="26">
        <v>75956415747.386597</v>
      </c>
      <c r="K1210" s="27"/>
    </row>
    <row r="1211" spans="1:11" x14ac:dyDescent="0.3">
      <c r="A1211" s="1">
        <v>46042</v>
      </c>
      <c r="B1211" s="2">
        <v>9579717483</v>
      </c>
      <c r="C1211" s="4">
        <f>C1210-C1210*$C$1*_xlfn.XLOOKUP('Circle Assets'!A1211,'BBG Data'!A:A,'BBG Data'!V:V)</f>
        <v>14887560342.400425</v>
      </c>
      <c r="D1211" s="4">
        <f>D1210-D1210*$D$1*_xlfn.XLOOKUP(A1211,'BBG Data'!A:A,'BBG Data'!F:F)</f>
        <v>50822455711.826218</v>
      </c>
      <c r="E1211" s="4">
        <f t="shared" si="54"/>
        <v>75289733537.226639</v>
      </c>
      <c r="F1211">
        <f t="shared" si="55"/>
        <v>0.80226307568163535</v>
      </c>
      <c r="G1211">
        <f t="shared" si="56"/>
        <v>0.19773692431836465</v>
      </c>
      <c r="H1211" s="13">
        <f>'USDC_Final Reserve'!I1210/'USDC_Final Reserve'!F1210</f>
        <v>1.4385871649124104E-5</v>
      </c>
      <c r="I1211">
        <v>75816825986.59848</v>
      </c>
      <c r="J1211" s="26">
        <v>75815735295.470993</v>
      </c>
      <c r="K1211" s="27"/>
    </row>
    <row r="1212" spans="1:11" x14ac:dyDescent="0.3">
      <c r="A1212" s="1">
        <v>46043</v>
      </c>
      <c r="B1212" s="2">
        <v>9579717483</v>
      </c>
      <c r="C1212" s="4">
        <f>C1211-C1211*$C$1*_xlfn.XLOOKUP('Circle Assets'!A1212,'BBG Data'!A:A,'BBG Data'!V:V)</f>
        <v>14813122540.688423</v>
      </c>
      <c r="D1212" s="4">
        <f>D1211-D1211*$D$1*_xlfn.XLOOKUP(A1212,'BBG Data'!A:A,'BBG Data'!F:F)</f>
        <v>50823867446.7071</v>
      </c>
      <c r="E1212" s="4">
        <f t="shared" si="54"/>
        <v>75216707470.395523</v>
      </c>
      <c r="F1212">
        <f t="shared" si="55"/>
        <v>0.8030607422357765</v>
      </c>
      <c r="G1212">
        <f t="shared" si="56"/>
        <v>0.19693925776422355</v>
      </c>
      <c r="H1212" s="13">
        <f>'USDC_Final Reserve'!I1211/'USDC_Final Reserve'!F1211</f>
        <v>-8.1316356039132955E-5</v>
      </c>
      <c r="I1212">
        <v>74921732231.676682</v>
      </c>
      <c r="J1212" s="26">
        <v>74927824593.929901</v>
      </c>
      <c r="K1212" s="27"/>
    </row>
    <row r="1213" spans="1:11" x14ac:dyDescent="0.3">
      <c r="A1213" s="1">
        <v>46044</v>
      </c>
      <c r="B1213" s="2">
        <v>9579717483</v>
      </c>
      <c r="C1213" s="4">
        <f>C1212-C1212*$C$1*_xlfn.XLOOKUP('Circle Assets'!A1213,'BBG Data'!A:A,'BBG Data'!V:V)</f>
        <v>14824232382.593941</v>
      </c>
      <c r="D1213" s="4">
        <f>D1212-D1212*$D$1*_xlfn.XLOOKUP(A1213,'BBG Data'!A:A,'BBG Data'!F:F)</f>
        <v>50822455672.611359</v>
      </c>
      <c r="E1213" s="4">
        <f t="shared" si="54"/>
        <v>75226405538.205292</v>
      </c>
      <c r="F1213">
        <f t="shared" si="55"/>
        <v>0.80293844592820351</v>
      </c>
      <c r="G1213">
        <f t="shared" si="56"/>
        <v>0.1970615540717966</v>
      </c>
      <c r="H1213" s="13">
        <f>'USDC_Final Reserve'!I1212/'USDC_Final Reserve'!F1212</f>
        <v>1.0175002716503675E-3</v>
      </c>
      <c r="I1213">
        <v>74515980213.767899</v>
      </c>
      <c r="J1213" s="26">
        <v>74440160183.658096</v>
      </c>
      <c r="K1213" s="27"/>
    </row>
    <row r="1214" spans="1:11" x14ac:dyDescent="0.3">
      <c r="A1214" s="1">
        <v>46045</v>
      </c>
      <c r="B1214" s="2">
        <v>9579717483</v>
      </c>
      <c r="C1214" s="4">
        <f>C1213-C1213*$C$1*_xlfn.XLOOKUP('Circle Assets'!A1214,'BBG Data'!A:A,'BBG Data'!V:V)</f>
        <v>14827938440.689589</v>
      </c>
      <c r="D1214" s="4">
        <f>D1213-D1213*$D$1*_xlfn.XLOOKUP(A1214,'BBG Data'!A:A,'BBG Data'!F:F)</f>
        <v>50821043937.731567</v>
      </c>
      <c r="E1214" s="4">
        <f t="shared" si="54"/>
        <v>75228699861.421158</v>
      </c>
      <c r="F1214">
        <f t="shared" si="55"/>
        <v>0.80289519202107507</v>
      </c>
      <c r="G1214">
        <f t="shared" si="56"/>
        <v>0.19710480797892485</v>
      </c>
      <c r="H1214" s="13">
        <f>'USDC_Final Reserve'!I1213/'USDC_Final Reserve'!F1213</f>
        <v>9.1916731569532245E-4</v>
      </c>
      <c r="I1214">
        <v>73793705639.445419</v>
      </c>
      <c r="J1214" s="26">
        <v>73725876877.117599</v>
      </c>
      <c r="K1214" s="27"/>
    </row>
    <row r="1215" spans="1:11" x14ac:dyDescent="0.3">
      <c r="A1215" s="1">
        <v>46046</v>
      </c>
      <c r="B1215" s="2">
        <v>9579717483</v>
      </c>
      <c r="C1215" s="4">
        <f>C1214-C1214*$C$1*_xlfn.XLOOKUP('Circle Assets'!A1215,'BBG Data'!A:A,'BBG Data'!V:V)</f>
        <v>14827938440.689589</v>
      </c>
      <c r="D1215" s="4">
        <f>D1214-D1214*$D$1*_xlfn.XLOOKUP(A1215,'BBG Data'!A:A,'BBG Data'!F:F)</f>
        <v>50821043937.731567</v>
      </c>
      <c r="E1215" s="4">
        <f t="shared" si="54"/>
        <v>75228699861.421158</v>
      </c>
      <c r="F1215">
        <f t="shared" si="55"/>
        <v>0.80289519202107507</v>
      </c>
      <c r="G1215">
        <f t="shared" si="56"/>
        <v>0.19710480797892485</v>
      </c>
      <c r="H1215" s="13">
        <f>'USDC_Final Reserve'!I1214/'USDC_Final Reserve'!F1214</f>
        <v>8.8869644137173627E-4</v>
      </c>
      <c r="I1215">
        <v>72958534024.271667</v>
      </c>
      <c r="J1215" s="26">
        <v>72893696034.716599</v>
      </c>
      <c r="K1215" s="27"/>
    </row>
    <row r="1216" spans="1:11" x14ac:dyDescent="0.3">
      <c r="A1216" s="1">
        <v>46047</v>
      </c>
      <c r="B1216" s="2">
        <v>9579717483</v>
      </c>
      <c r="C1216" s="4">
        <f>C1215-C1215*$C$1*_xlfn.XLOOKUP('Circle Assets'!A1216,'BBG Data'!A:A,'BBG Data'!V:V)</f>
        <v>14827938440.689589</v>
      </c>
      <c r="D1216" s="4">
        <f>D1215-D1215*$D$1*_xlfn.XLOOKUP(A1216,'BBG Data'!A:A,'BBG Data'!F:F)</f>
        <v>50821043937.731567</v>
      </c>
      <c r="E1216" s="4">
        <f t="shared" si="54"/>
        <v>75228699861.421158</v>
      </c>
      <c r="F1216">
        <f t="shared" si="55"/>
        <v>0.80289519202107507</v>
      </c>
      <c r="G1216">
        <f t="shared" si="56"/>
        <v>0.19710480797892485</v>
      </c>
      <c r="H1216" s="13">
        <f>'USDC_Final Reserve'!I1215/'USDC_Final Reserve'!F1215</f>
        <v>8.8869644137176782E-4</v>
      </c>
      <c r="I1216">
        <v>72590257357.832062</v>
      </c>
      <c r="J1216" s="26">
        <v>72525746654.439896</v>
      </c>
      <c r="K1216" s="27"/>
    </row>
    <row r="1217" spans="1:11" x14ac:dyDescent="0.3">
      <c r="A1217" s="1">
        <v>46048</v>
      </c>
      <c r="B1217" s="2">
        <v>9579717483</v>
      </c>
      <c r="C1217" s="4">
        <f>C1216-C1216*$C$1*_xlfn.XLOOKUP('Circle Assets'!A1217,'BBG Data'!A:A,'BBG Data'!V:V)</f>
        <v>14868715271.401485</v>
      </c>
      <c r="D1217" s="4">
        <f>D1216-D1216*$D$1*_xlfn.XLOOKUP(A1217,'BBG Data'!A:A,'BBG Data'!F:F)</f>
        <v>50819632242.066628</v>
      </c>
      <c r="E1217" s="4">
        <f t="shared" si="54"/>
        <v>75268064996.468109</v>
      </c>
      <c r="F1217">
        <f t="shared" si="55"/>
        <v>0.80245652293440539</v>
      </c>
      <c r="G1217">
        <f t="shared" si="56"/>
        <v>0.19754347706559466</v>
      </c>
      <c r="H1217" s="13">
        <f>'USDC_Final Reserve'!I1216/'USDC_Final Reserve'!F1216</f>
        <v>1.4112308175826267E-3</v>
      </c>
      <c r="I1217">
        <v>72494173396.313553</v>
      </c>
      <c r="J1217" s="26">
        <v>72391867384.721497</v>
      </c>
      <c r="K1217" s="27"/>
    </row>
    <row r="1218" spans="1:11" x14ac:dyDescent="0.3">
      <c r="A1218" s="1">
        <v>46049</v>
      </c>
      <c r="B1218" s="2">
        <v>9579717483</v>
      </c>
      <c r="C1218" s="4">
        <f>C1217-C1217*$C$1*_xlfn.XLOOKUP('Circle Assets'!A1218,'BBG Data'!A:A,'BBG Data'!V:V)</f>
        <v>14902169880.762138</v>
      </c>
      <c r="D1218" s="4">
        <f>D1217-D1217*$D$1*_xlfn.XLOOKUP(A1218,'BBG Data'!A:A,'BBG Data'!F:F)</f>
        <v>50819632242.066628</v>
      </c>
      <c r="E1218" s="4">
        <f t="shared" si="54"/>
        <v>75301519605.828766</v>
      </c>
      <c r="F1218">
        <f t="shared" si="55"/>
        <v>0.80210001127774555</v>
      </c>
      <c r="G1218">
        <f t="shared" si="56"/>
        <v>0.19789998872225451</v>
      </c>
      <c r="H1218" s="13">
        <f>'USDC_Final Reserve'!I1217/'USDC_Final Reserve'!F1217</f>
        <v>1.3325769705208727E-3</v>
      </c>
      <c r="I1218">
        <v>72159020507.634521</v>
      </c>
      <c r="J1218" s="26">
        <v>72062863058.690704</v>
      </c>
      <c r="K1218" s="27"/>
    </row>
    <row r="1219" spans="1:11" x14ac:dyDescent="0.3">
      <c r="A1219" s="1">
        <v>46050</v>
      </c>
      <c r="B1219" s="2">
        <v>9579717483</v>
      </c>
      <c r="C1219" s="4">
        <f>C1218-C1218*$C$1*_xlfn.XLOOKUP('Circle Assets'!A1219,'BBG Data'!A:A,'BBG Data'!V:V)</f>
        <v>14820207946.417948</v>
      </c>
      <c r="D1219" s="4">
        <f>D1218-D1218*$D$1*_xlfn.XLOOKUP(A1219,'BBG Data'!A:A,'BBG Data'!F:F)</f>
        <v>50822455554.968964</v>
      </c>
      <c r="E1219" s="4">
        <f t="shared" si="54"/>
        <v>75222380984.386902</v>
      </c>
      <c r="F1219">
        <f t="shared" si="55"/>
        <v>0.80298140324095824</v>
      </c>
      <c r="G1219">
        <f t="shared" si="56"/>
        <v>0.19701859675904196</v>
      </c>
      <c r="H1219" s="13">
        <f>'USDC_Final Reserve'!I1218/'USDC_Final Reserve'!F1218</f>
        <v>-1.6243076566263418E-4</v>
      </c>
      <c r="I1219">
        <v>71533526938.084198</v>
      </c>
      <c r="J1219" s="26">
        <v>71545146183.6353</v>
      </c>
      <c r="K1219" s="27"/>
    </row>
    <row r="1220" spans="1:11" x14ac:dyDescent="0.3">
      <c r="A1220" s="1">
        <v>46051</v>
      </c>
      <c r="B1220" s="2">
        <v>9579717483</v>
      </c>
      <c r="C1220" s="4">
        <f>C1219-C1219*$C$1*_xlfn.XLOOKUP('Circle Assets'!A1220,'BBG Data'!A:A,'BBG Data'!V:V)</f>
        <v>14842438258.337574</v>
      </c>
      <c r="D1220" s="4">
        <f>D1219-D1219*$D$1*_xlfn.XLOOKUP(A1220,'BBG Data'!A:A,'BBG Data'!F:F)</f>
        <v>50821043820.092438</v>
      </c>
      <c r="E1220" s="4">
        <f t="shared" ref="E1220:E1241" si="57">D1220+C1220+B1220</f>
        <v>75243199561.430008</v>
      </c>
      <c r="F1220">
        <f t="shared" ref="F1220:F1241" si="58">(B1220+D1220)/E1220</f>
        <v>0.80274046897460927</v>
      </c>
      <c r="G1220">
        <f t="shared" ref="G1220:G1241" si="59">C1220/E1220</f>
        <v>0.19725953102539079</v>
      </c>
      <c r="H1220" s="13">
        <f>'USDC_Final Reserve'!I1219/'USDC_Final Reserve'!F1219</f>
        <v>1.165134388841057E-3</v>
      </c>
      <c r="I1220">
        <v>71305614054.261047</v>
      </c>
      <c r="J1220" s="26">
        <v>71222533431.209</v>
      </c>
      <c r="K1220" s="27"/>
    </row>
    <row r="1221" spans="1:11" x14ac:dyDescent="0.3">
      <c r="A1221" s="1">
        <v>46052</v>
      </c>
      <c r="B1221" s="2">
        <v>9579717483</v>
      </c>
      <c r="C1221" s="4">
        <f>C1220-C1220*$C$1*_xlfn.XLOOKUP('Circle Assets'!A1221,'BBG Data'!A:A,'BBG Data'!V:V)</f>
        <v>14860991306.160496</v>
      </c>
      <c r="D1221" s="4">
        <f>D1220-D1220*$D$1*_xlfn.XLOOKUP(A1221,'BBG Data'!A:A,'BBG Data'!F:F)</f>
        <v>50816808733.10743</v>
      </c>
      <c r="E1221" s="4">
        <f t="shared" si="57"/>
        <v>75257517522.267929</v>
      </c>
      <c r="F1221">
        <f t="shared" si="58"/>
        <v>0.80253147066984654</v>
      </c>
      <c r="G1221">
        <f t="shared" si="59"/>
        <v>0.19746852933015338</v>
      </c>
      <c r="H1221" s="13">
        <f>'USDC_Final Reserve'!I1220/'USDC_Final Reserve'!F1220</f>
        <v>1.0787802627368283E-3</v>
      </c>
      <c r="I1221">
        <v>70376358812.197784</v>
      </c>
      <c r="J1221" s="26">
        <v>70300438185.3479</v>
      </c>
      <c r="K1221" s="27"/>
    </row>
    <row r="1222" spans="1:11" x14ac:dyDescent="0.3">
      <c r="A1222" s="1">
        <v>46053</v>
      </c>
      <c r="B1222" s="2">
        <v>9579717483</v>
      </c>
      <c r="C1222" s="4">
        <f>C1221-C1221*$C$1*_xlfn.XLOOKUP('Circle Assets'!A1222,'BBG Data'!A:A,'BBG Data'!V:V)</f>
        <v>14860991306.160496</v>
      </c>
      <c r="D1222" s="4">
        <f>D1221-D1221*$D$1*_xlfn.XLOOKUP(A1222,'BBG Data'!A:A,'BBG Data'!F:F)</f>
        <v>50816808733.10743</v>
      </c>
      <c r="E1222" s="4">
        <f t="shared" si="57"/>
        <v>75257517522.267929</v>
      </c>
      <c r="F1222">
        <f t="shared" si="58"/>
        <v>0.80253147066984654</v>
      </c>
      <c r="G1222">
        <f t="shared" si="59"/>
        <v>0.19746852933015338</v>
      </c>
      <c r="H1222" s="13">
        <f>'USDC_Final Reserve'!I1221/'USDC_Final Reserve'!F1221</f>
        <v>8.886964413717933E-4</v>
      </c>
      <c r="I1222">
        <v>70110391076.810654</v>
      </c>
      <c r="J1222" s="26">
        <v>70048084221.757507</v>
      </c>
      <c r="K1222" s="27"/>
    </row>
    <row r="1223" spans="1:11" x14ac:dyDescent="0.3">
      <c r="A1223" s="1">
        <v>46054</v>
      </c>
      <c r="B1223" s="2">
        <v>9579717483</v>
      </c>
      <c r="C1223" s="4">
        <f>C1222-C1222*$C$1*_xlfn.XLOOKUP('Circle Assets'!A1223,'BBG Data'!A:A,'BBG Data'!V:V)</f>
        <v>14860991306.160496</v>
      </c>
      <c r="D1223" s="4">
        <f>D1222-D1222*$D$1*_xlfn.XLOOKUP(A1223,'BBG Data'!A:A,'BBG Data'!F:F)</f>
        <v>50816808733.10743</v>
      </c>
      <c r="E1223" s="4">
        <f t="shared" si="57"/>
        <v>75257517522.267929</v>
      </c>
      <c r="F1223">
        <f t="shared" si="58"/>
        <v>0.80253147066984654</v>
      </c>
      <c r="G1223">
        <f t="shared" si="59"/>
        <v>0.19746852933015338</v>
      </c>
      <c r="H1223" s="13">
        <f>'USDC_Final Reserve'!I1222/'USDC_Final Reserve'!F1222</f>
        <v>8.8869644137191256E-4</v>
      </c>
      <c r="I1223">
        <v>70228340599.593506</v>
      </c>
      <c r="J1223" s="26">
        <v>70165928923.219193</v>
      </c>
      <c r="K1223" s="27"/>
    </row>
    <row r="1224" spans="1:11" x14ac:dyDescent="0.3">
      <c r="A1224" s="1">
        <v>46055</v>
      </c>
      <c r="B1224" s="2">
        <v>9579717483</v>
      </c>
      <c r="C1224" s="4">
        <f>C1223-C1223*$C$1*_xlfn.XLOOKUP('Circle Assets'!A1224,'BBG Data'!A:A,'BBG Data'!V:V)</f>
        <v>14838699819.201256</v>
      </c>
      <c r="D1224" s="4">
        <f>D1223-D1223*$D$1*_xlfn.XLOOKUP(A1224,'BBG Data'!A:A,'BBG Data'!F:F)</f>
        <v>50815397155.087067</v>
      </c>
      <c r="E1224" s="4">
        <f t="shared" si="57"/>
        <v>75233814457.28833</v>
      </c>
      <c r="F1224">
        <f t="shared" si="58"/>
        <v>0.80276555261430382</v>
      </c>
      <c r="G1224">
        <f t="shared" si="59"/>
        <v>0.19723444738569607</v>
      </c>
      <c r="H1224" s="13">
        <f>'USDC_Final Reserve'!I1223/'USDC_Final Reserve'!F1223</f>
        <v>5.7391777009314308E-4</v>
      </c>
      <c r="I1224">
        <v>70319147041.582153</v>
      </c>
      <c r="J1224" s="26">
        <v>70278789633.517197</v>
      </c>
      <c r="K1224" s="27"/>
    </row>
    <row r="1225" spans="1:11" x14ac:dyDescent="0.3">
      <c r="A1225" s="1">
        <v>46056</v>
      </c>
      <c r="B1225" s="2">
        <v>9579717483</v>
      </c>
      <c r="C1225" s="4">
        <f>C1224-C1224*$C$1*_xlfn.XLOOKUP('Circle Assets'!A1225,'BBG Data'!A:A,'BBG Data'!V:V)</f>
        <v>14816441769.472452</v>
      </c>
      <c r="D1225" s="4">
        <f>D1224-D1224*$D$1*_xlfn.XLOOKUP(A1225,'BBG Data'!A:A,'BBG Data'!F:F)</f>
        <v>50815397155.087067</v>
      </c>
      <c r="E1225" s="4">
        <f t="shared" si="57"/>
        <v>75211556407.559509</v>
      </c>
      <c r="F1225">
        <f t="shared" si="58"/>
        <v>0.8030031224299562</v>
      </c>
      <c r="G1225">
        <f t="shared" si="59"/>
        <v>0.19699687757004392</v>
      </c>
      <c r="H1225" s="13">
        <f>'USDC_Final Reserve'!I1224/'USDC_Final Reserve'!F1224</f>
        <v>5.9302021631497633E-4</v>
      </c>
      <c r="I1225">
        <v>70683023539.326782</v>
      </c>
      <c r="J1225" s="26">
        <v>70641107077.417694</v>
      </c>
      <c r="K1225" s="27"/>
    </row>
    <row r="1226" spans="1:11" x14ac:dyDescent="0.3">
      <c r="A1226" s="1">
        <v>46057</v>
      </c>
      <c r="B1226" s="2">
        <v>9579717483</v>
      </c>
      <c r="C1226" s="4">
        <f>C1225-C1225*$C$1*_xlfn.XLOOKUP('Circle Assets'!A1226,'BBG Data'!A:A,'BBG Data'!V:V)</f>
        <v>14783104775.49114</v>
      </c>
      <c r="D1226" s="4">
        <f>D1225-D1225*$D$1*_xlfn.XLOOKUP(A1226,'BBG Data'!A:A,'BBG Data'!F:F)</f>
        <v>50821043310.326523</v>
      </c>
      <c r="E1226" s="4">
        <f t="shared" si="57"/>
        <v>75183865568.817657</v>
      </c>
      <c r="F1226">
        <f t="shared" si="58"/>
        <v>0.80337397307724501</v>
      </c>
      <c r="G1226">
        <f t="shared" si="59"/>
        <v>0.1966260269227551</v>
      </c>
      <c r="H1226" s="13">
        <f>'USDC_Final Reserve'!I1225/'USDC_Final Reserve'!F1225</f>
        <v>5.2071549515826101E-4</v>
      </c>
      <c r="I1226">
        <v>70801291360.832199</v>
      </c>
      <c r="J1226" s="26">
        <v>70764424031.343399</v>
      </c>
      <c r="K1226" s="27"/>
    </row>
    <row r="1227" spans="1:11" x14ac:dyDescent="0.3">
      <c r="A1227" s="1">
        <v>46058</v>
      </c>
      <c r="B1227" s="2">
        <v>9579717483</v>
      </c>
      <c r="C1227" s="4">
        <f>C1226-C1226*$C$1*_xlfn.XLOOKUP('Circle Assets'!A1227,'BBG Data'!A:A,'BBG Data'!V:V)</f>
        <v>14842237194.593105</v>
      </c>
      <c r="D1227" s="4">
        <f>D1226-D1226*$D$1*_xlfn.XLOOKUP(A1227,'BBG Data'!A:A,'BBG Data'!F:F)</f>
        <v>50821043310.326523</v>
      </c>
      <c r="E1227" s="4">
        <f t="shared" si="57"/>
        <v>75242997987.919632</v>
      </c>
      <c r="F1227">
        <f t="shared" si="58"/>
        <v>0.80274261271492597</v>
      </c>
      <c r="G1227">
        <f t="shared" si="59"/>
        <v>0.19725738728507397</v>
      </c>
      <c r="H1227" s="13">
        <f>'USDC_Final Reserve'!I1226/'USDC_Final Reserve'!F1226</f>
        <v>1.6738840323954856E-3</v>
      </c>
      <c r="I1227">
        <v>70843242842.828522</v>
      </c>
      <c r="J1227" s="26">
        <v>70724659469.830795</v>
      </c>
      <c r="K1227" s="27"/>
    </row>
    <row r="1228" spans="1:11" x14ac:dyDescent="0.3">
      <c r="A1228" s="1">
        <v>46059</v>
      </c>
      <c r="B1228" s="2">
        <v>9579717483</v>
      </c>
      <c r="C1228" s="4">
        <f>C1227-C1227*$C$1*_xlfn.XLOOKUP('Circle Assets'!A1228,'BBG Data'!A:A,'BBG Data'!V:V)</f>
        <v>14808842160.905272</v>
      </c>
      <c r="D1228" s="4">
        <f>D1227-D1227*$D$1*_xlfn.XLOOKUP(A1228,'BBG Data'!A:A,'BBG Data'!F:F)</f>
        <v>50822455005.97403</v>
      </c>
      <c r="E1228" s="4">
        <f t="shared" si="57"/>
        <v>75211014649.879303</v>
      </c>
      <c r="F1228">
        <f t="shared" si="58"/>
        <v>0.80310274725260555</v>
      </c>
      <c r="G1228">
        <f t="shared" si="59"/>
        <v>0.19689725274739445</v>
      </c>
      <c r="H1228" s="13">
        <f>'USDC_Final Reserve'!I1227/'USDC_Final Reserve'!F1227</f>
        <v>4.6382629821023144E-4</v>
      </c>
      <c r="I1228">
        <v>70654268562.186646</v>
      </c>
      <c r="J1228" s="26">
        <v>70621497254.346695</v>
      </c>
      <c r="K1228" s="27"/>
    </row>
    <row r="1229" spans="1:11" x14ac:dyDescent="0.3">
      <c r="A1229" s="1">
        <v>46060</v>
      </c>
      <c r="B1229" s="2">
        <v>9579717483</v>
      </c>
      <c r="C1229" s="4">
        <f>C1228-C1228*$C$1*_xlfn.XLOOKUP('Circle Assets'!A1229,'BBG Data'!A:A,'BBG Data'!V:V)</f>
        <v>14808842160.905272</v>
      </c>
      <c r="D1229" s="4">
        <f>D1228-D1228*$D$1*_xlfn.XLOOKUP(A1229,'BBG Data'!A:A,'BBG Data'!F:F)</f>
        <v>50822455005.97403</v>
      </c>
      <c r="E1229" s="4">
        <f t="shared" si="57"/>
        <v>75211014649.879303</v>
      </c>
      <c r="F1229">
        <f t="shared" si="58"/>
        <v>0.80310274725260555</v>
      </c>
      <c r="G1229">
        <f t="shared" si="59"/>
        <v>0.19689725274739445</v>
      </c>
      <c r="H1229" s="13">
        <f>'USDC_Final Reserve'!I1228/'USDC_Final Reserve'!F1228</f>
        <v>8.886964413719272E-4</v>
      </c>
      <c r="I1229">
        <v>72550766633.202728</v>
      </c>
      <c r="J1229" s="26">
        <v>72486291025.076996</v>
      </c>
      <c r="K1229" s="27"/>
    </row>
    <row r="1230" spans="1:11" x14ac:dyDescent="0.3">
      <c r="A1230" s="1">
        <v>46061</v>
      </c>
      <c r="B1230" s="2">
        <v>9579717483</v>
      </c>
      <c r="C1230" s="4">
        <f>C1229-C1229*$C$1*_xlfn.XLOOKUP('Circle Assets'!A1230,'BBG Data'!A:A,'BBG Data'!V:V)</f>
        <v>14808842160.905272</v>
      </c>
      <c r="D1230" s="4">
        <f>D1229-D1229*$D$1*_xlfn.XLOOKUP(A1230,'BBG Data'!A:A,'BBG Data'!F:F)</f>
        <v>50822455005.97403</v>
      </c>
      <c r="E1230" s="4">
        <f t="shared" si="57"/>
        <v>75211014649.879303</v>
      </c>
      <c r="F1230">
        <f t="shared" si="58"/>
        <v>0.80310274725260555</v>
      </c>
      <c r="G1230">
        <f t="shared" si="59"/>
        <v>0.19689725274739445</v>
      </c>
      <c r="H1230" s="13">
        <f>'USDC_Final Reserve'!I1229/'USDC_Final Reserve'!F1229</f>
        <v>8.8869644137183092E-4</v>
      </c>
      <c r="I1230">
        <v>72728036794.427567</v>
      </c>
      <c r="J1230" s="26">
        <v>72663403646.940399</v>
      </c>
      <c r="K1230" s="27"/>
    </row>
    <row r="1231" spans="1:11" x14ac:dyDescent="0.3">
      <c r="A1231" s="1">
        <v>46062</v>
      </c>
      <c r="B1231" s="2">
        <v>9579717483</v>
      </c>
      <c r="C1231" s="4">
        <f>C1230-C1230*$C$1*_xlfn.XLOOKUP('Circle Assets'!A1231,'BBG Data'!A:A,'BBG Data'!V:V)</f>
        <v>14786628897.663914</v>
      </c>
      <c r="D1231" s="4">
        <f>D1230-D1230*$D$1*_xlfn.XLOOKUP(A1231,'BBG Data'!A:A,'BBG Data'!F:F)</f>
        <v>50823866740.835304</v>
      </c>
      <c r="E1231" s="4">
        <f t="shared" si="57"/>
        <v>75190213121.499222</v>
      </c>
      <c r="F1231">
        <f t="shared" si="58"/>
        <v>0.80334370280650313</v>
      </c>
      <c r="G1231">
        <f t="shared" si="59"/>
        <v>0.19665629719349681</v>
      </c>
      <c r="H1231" s="13">
        <f>'USDC_Final Reserve'!I1230/'USDC_Final Reserve'!F1230</f>
        <v>6.122902274108944E-4</v>
      </c>
      <c r="I1231">
        <v>72897891229.519104</v>
      </c>
      <c r="J1231" s="26">
        <v>72853256563.120407</v>
      </c>
      <c r="K1231" s="27"/>
    </row>
    <row r="1232" spans="1:11" x14ac:dyDescent="0.3">
      <c r="A1232" s="1">
        <v>46063</v>
      </c>
      <c r="B1232" s="2">
        <v>9579717483</v>
      </c>
      <c r="C1232" s="4">
        <f>C1231-C1231*$C$1*_xlfn.XLOOKUP('Circle Assets'!A1232,'BBG Data'!A:A,'BBG Data'!V:V)</f>
        <v>14801415526.561577</v>
      </c>
      <c r="D1232" s="4">
        <f>D1231-D1231*$D$1*_xlfn.XLOOKUP(A1232,'BBG Data'!A:A,'BBG Data'!F:F)</f>
        <v>50821043192.683037</v>
      </c>
      <c r="E1232" s="4">
        <f t="shared" si="57"/>
        <v>75202176202.244614</v>
      </c>
      <c r="F1232">
        <f t="shared" si="58"/>
        <v>0.80317836166395684</v>
      </c>
      <c r="G1232">
        <f t="shared" si="59"/>
        <v>0.1968216383360431</v>
      </c>
      <c r="H1232" s="13">
        <f>'USDC_Final Reserve'!I1231/'USDC_Final Reserve'!F1231</f>
        <v>1.0476339854923395E-3</v>
      </c>
      <c r="I1232">
        <v>73094197307.590515</v>
      </c>
      <c r="J1232" s="26">
        <v>73017621342.348801</v>
      </c>
      <c r="K1232" s="27"/>
    </row>
    <row r="1233" spans="1:11" x14ac:dyDescent="0.3">
      <c r="A1233" s="1">
        <v>46064</v>
      </c>
      <c r="B1233" s="2">
        <v>9579717483</v>
      </c>
      <c r="C1233" s="4">
        <f>C1232-C1232*$C$1*_xlfn.XLOOKUP('Circle Assets'!A1233,'BBG Data'!A:A,'BBG Data'!V:V)</f>
        <v>14738509510.57369</v>
      </c>
      <c r="D1233" s="4">
        <f>D1232-D1232*$D$1*_xlfn.XLOOKUP(A1233,'BBG Data'!A:A,'BBG Data'!F:F)</f>
        <v>50821043192.683037</v>
      </c>
      <c r="E1233" s="4">
        <f t="shared" si="57"/>
        <v>75139270186.256729</v>
      </c>
      <c r="F1233">
        <f t="shared" si="58"/>
        <v>0.80385077637779045</v>
      </c>
      <c r="G1233">
        <f t="shared" si="59"/>
        <v>0.19614922362220949</v>
      </c>
      <c r="H1233" s="13">
        <f>'USDC_Final Reserve'!I1232/'USDC_Final Reserve'!F1232</f>
        <v>5.2248183629338086E-5</v>
      </c>
      <c r="I1233">
        <v>73302388531.51387</v>
      </c>
      <c r="J1233" s="26">
        <v>73298558614.857407</v>
      </c>
      <c r="K1233" s="27"/>
    </row>
    <row r="1234" spans="1:11" x14ac:dyDescent="0.3">
      <c r="A1234" s="1">
        <v>46065</v>
      </c>
      <c r="B1234" s="2">
        <v>9579717483</v>
      </c>
      <c r="C1234" s="4">
        <f>C1233-C1233*$C$1*_xlfn.XLOOKUP('Circle Assets'!A1234,'BBG Data'!A:A,'BBG Data'!V:V)</f>
        <v>14764301902.217196</v>
      </c>
      <c r="D1234" s="4">
        <f>D1233-D1233*$D$1*_xlfn.XLOOKUP(A1234,'BBG Data'!A:A,'BBG Data'!F:F)</f>
        <v>50821043192.683037</v>
      </c>
      <c r="E1234" s="4">
        <f t="shared" si="57"/>
        <v>75165062577.900238</v>
      </c>
      <c r="F1234">
        <f t="shared" si="58"/>
        <v>0.80357494032662258</v>
      </c>
      <c r="G1234">
        <f t="shared" si="59"/>
        <v>0.19642505967337734</v>
      </c>
      <c r="H1234" s="13">
        <f>'USDC_Final Reserve'!I1233/'USDC_Final Reserve'!F1233</f>
        <v>1.2315348446545072E-3</v>
      </c>
      <c r="I1234">
        <v>73417673239.267914</v>
      </c>
      <c r="J1234" s="26">
        <v>73327256816.460297</v>
      </c>
      <c r="K1234" s="27"/>
    </row>
    <row r="1235" spans="1:11" x14ac:dyDescent="0.3">
      <c r="A1235" s="1">
        <v>46066</v>
      </c>
      <c r="B1235" s="2">
        <v>9579717483</v>
      </c>
      <c r="C1235" s="4">
        <f>C1234-C1234*$C$1*_xlfn.XLOOKUP('Circle Assets'!A1235,'BBG Data'!A:A,'BBG Data'!V:V)</f>
        <v>14797521581.497185</v>
      </c>
      <c r="D1235" s="4">
        <f>D1234-D1234*$D$1*_xlfn.XLOOKUP(A1235,'BBG Data'!A:A,'BBG Data'!F:F)</f>
        <v>50819631497.038795</v>
      </c>
      <c r="E1235" s="4">
        <f t="shared" si="57"/>
        <v>75196870561.53598</v>
      </c>
      <c r="F1235">
        <f t="shared" si="58"/>
        <v>0.80321625792408602</v>
      </c>
      <c r="G1235">
        <f t="shared" si="59"/>
        <v>0.19678374207591398</v>
      </c>
      <c r="H1235" s="13">
        <f>'USDC_Final Reserve'!I1234/'USDC_Final Reserve'!F1234</f>
        <v>1.3113166349589091E-3</v>
      </c>
      <c r="I1235">
        <v>73257222587.257355</v>
      </c>
      <c r="J1235" s="26">
        <v>73161159172.647797</v>
      </c>
      <c r="K1235" s="27"/>
    </row>
    <row r="1236" spans="1:11" x14ac:dyDescent="0.3">
      <c r="A1236" s="1">
        <v>46067</v>
      </c>
      <c r="B1236" s="2">
        <v>9579717483</v>
      </c>
      <c r="C1236" s="4">
        <f>C1235-C1235*$C$1*_xlfn.XLOOKUP('Circle Assets'!A1236,'BBG Data'!A:A,'BBG Data'!V:V)</f>
        <v>14797521581.497185</v>
      </c>
      <c r="D1236" s="4">
        <f>D1235-D1235*$D$1*_xlfn.XLOOKUP(A1236,'BBG Data'!A:A,'BBG Data'!F:F)</f>
        <v>50819631497.038795</v>
      </c>
      <c r="E1236" s="4">
        <f t="shared" si="57"/>
        <v>75196870561.53598</v>
      </c>
      <c r="F1236">
        <f t="shared" si="58"/>
        <v>0.80321625792408602</v>
      </c>
      <c r="G1236">
        <f t="shared" si="59"/>
        <v>0.19678374207591398</v>
      </c>
      <c r="H1236" s="13">
        <f>'USDC_Final Reserve'!I1235/'USDC_Final Reserve'!F1235</f>
        <v>8.8869644137187797E-4</v>
      </c>
      <c r="I1236">
        <v>73542072642.194031</v>
      </c>
      <c r="J1236" s="26">
        <v>73476716063.945801</v>
      </c>
      <c r="K1236" s="27"/>
    </row>
    <row r="1237" spans="1:11" x14ac:dyDescent="0.3">
      <c r="A1237" s="1">
        <v>46068</v>
      </c>
      <c r="B1237" s="2">
        <v>9579717483</v>
      </c>
      <c r="C1237" s="4">
        <f>C1236-C1236*$C$1*_xlfn.XLOOKUP('Circle Assets'!A1237,'BBG Data'!A:A,'BBG Data'!V:V)</f>
        <v>14797521581.497185</v>
      </c>
      <c r="D1237" s="4">
        <f>D1236-D1236*$D$1*_xlfn.XLOOKUP(A1237,'BBG Data'!A:A,'BBG Data'!F:F)</f>
        <v>50819631497.038795</v>
      </c>
      <c r="E1237" s="4">
        <f t="shared" si="57"/>
        <v>75196870561.53598</v>
      </c>
      <c r="F1237">
        <f t="shared" si="58"/>
        <v>0.80321625792408602</v>
      </c>
      <c r="G1237">
        <f t="shared" si="59"/>
        <v>0.19678374207591398</v>
      </c>
      <c r="H1237" s="13">
        <f>'USDC_Final Reserve'!I1236/'USDC_Final Reserve'!F1236</f>
        <v>8.8869644137183298E-4</v>
      </c>
      <c r="I1237">
        <v>73604159542.235947</v>
      </c>
      <c r="J1237" s="26">
        <v>73538747787.580597</v>
      </c>
      <c r="K1237" s="27"/>
    </row>
    <row r="1238" spans="1:11" x14ac:dyDescent="0.3">
      <c r="A1238" s="1">
        <v>46069</v>
      </c>
      <c r="B1238" s="2">
        <v>9579717483</v>
      </c>
      <c r="C1238" s="4">
        <f>C1237-C1237*$C$1*_xlfn.XLOOKUP('Circle Assets'!A1238,'BBG Data'!A:A,'BBG Data'!V:V)</f>
        <v>14797521581.497185</v>
      </c>
      <c r="D1238" s="4">
        <f>D1237-D1237*$D$1*_xlfn.XLOOKUP(A1238,'BBG Data'!A:A,'BBG Data'!F:F)</f>
        <v>50819631497.038795</v>
      </c>
      <c r="E1238" s="4">
        <f t="shared" si="57"/>
        <v>75196870561.53598</v>
      </c>
      <c r="F1238">
        <f t="shared" si="58"/>
        <v>0.80321625792408602</v>
      </c>
      <c r="G1238">
        <f t="shared" si="59"/>
        <v>0.19678374207591398</v>
      </c>
      <c r="H1238" s="13">
        <f>'USDC_Final Reserve'!I1237/'USDC_Final Reserve'!F1237</f>
        <v>8.8869644137179135E-4</v>
      </c>
      <c r="I1238">
        <v>73673973280.44606</v>
      </c>
      <c r="J1238" s="26">
        <v>73608499482.570007</v>
      </c>
      <c r="K1238" s="27"/>
    </row>
    <row r="1239" spans="1:11" x14ac:dyDescent="0.3">
      <c r="A1239" s="1">
        <v>46070</v>
      </c>
      <c r="B1239" s="2">
        <v>9579717483</v>
      </c>
      <c r="C1239" s="4">
        <f>C1238-C1238*$C$1*_xlfn.XLOOKUP('Circle Assets'!A1239,'BBG Data'!A:A,'BBG Data'!V:V)</f>
        <v>14797521581.497185</v>
      </c>
      <c r="D1239" s="4">
        <f>D1238-D1238*$D$1*_xlfn.XLOOKUP(A1239,'BBG Data'!A:A,'BBG Data'!F:F)</f>
        <v>50812573214.886429</v>
      </c>
      <c r="E1239" s="4">
        <f t="shared" si="57"/>
        <v>75189812279.383606</v>
      </c>
      <c r="F1239">
        <f t="shared" si="58"/>
        <v>0.80319778527290553</v>
      </c>
      <c r="G1239">
        <f t="shared" si="59"/>
        <v>0.19680221472709458</v>
      </c>
      <c r="H1239" s="13">
        <f>'USDC_Final Reserve'!I1238/'USDC_Final Reserve'!F1238</f>
        <v>7.949070134111476E-4</v>
      </c>
      <c r="I1239">
        <v>73737679508.760574</v>
      </c>
      <c r="J1239" s="26">
        <v>73679064910.166397</v>
      </c>
      <c r="K1239" s="27"/>
    </row>
    <row r="1240" spans="1:11" x14ac:dyDescent="0.3">
      <c r="A1240" s="1">
        <v>46071</v>
      </c>
      <c r="B1240" s="2">
        <v>9579717483</v>
      </c>
      <c r="C1240" s="4">
        <f>C1239-C1239*$C$1*_xlfn.XLOOKUP('Circle Assets'!A1240,'BBG Data'!A:A,'BBG Data'!V:V)</f>
        <v>14745730255.961945</v>
      </c>
      <c r="D1240" s="4">
        <f>D1239-D1239*$D$1*_xlfn.XLOOKUP(A1240,'BBG Data'!A:A,'BBG Data'!F:F)</f>
        <v>50809750294.152267</v>
      </c>
      <c r="E1240" s="4">
        <f t="shared" si="57"/>
        <v>75135198033.114212</v>
      </c>
      <c r="F1240">
        <f t="shared" si="58"/>
        <v>0.80374404218029638</v>
      </c>
      <c r="G1240">
        <f t="shared" si="59"/>
        <v>0.19625595781970367</v>
      </c>
      <c r="H1240" s="13">
        <f>'USDC_Final Reserve'!I1239/'USDC_Final Reserve'!F1239</f>
        <v>1.6246276911842551E-4</v>
      </c>
      <c r="I1240">
        <v>73511911621.699356</v>
      </c>
      <c r="J1240" s="26">
        <v>73499968672.974106</v>
      </c>
      <c r="K1240" s="27"/>
    </row>
    <row r="1241" spans="1:11" x14ac:dyDescent="0.3">
      <c r="A1241" s="18">
        <v>46072</v>
      </c>
      <c r="B1241" s="2">
        <v>9579717483</v>
      </c>
      <c r="C1241" s="4">
        <f>C1240-C1240*$C$1*_xlfn.XLOOKUP('Circle Assets'!A1241,'BBG Data'!A:A,'BBG Data'!V:V)</f>
        <v>14782594581.601849</v>
      </c>
      <c r="D1241" s="4">
        <f>D1240-D1240*$D$1*_xlfn.XLOOKUP(A1241,'BBG Data'!A:A,'BBG Data'!F:F)</f>
        <v>50818218585.867958</v>
      </c>
      <c r="E1241" s="4">
        <f t="shared" si="57"/>
        <v>75180530650.469803</v>
      </c>
      <c r="F1241">
        <f t="shared" si="58"/>
        <v>0.80337203723222894</v>
      </c>
      <c r="G1241">
        <f t="shared" si="59"/>
        <v>0.19662796276777109</v>
      </c>
      <c r="H1241" s="13">
        <f>'USDC_Final Reserve'!I1240/'USDC_Final Reserve'!F1240</f>
        <v>1.4911440435369484E-3</v>
      </c>
      <c r="I1241">
        <v>73691876084.046082</v>
      </c>
      <c r="J1241" s="26">
        <v>73581990881.966293</v>
      </c>
      <c r="K1241" s="27"/>
    </row>
    <row r="1243" spans="1:11" x14ac:dyDescent="0.3">
      <c r="F1243" s="2">
        <f>B1244*1000000000</f>
        <v>0</v>
      </c>
      <c r="G1243" s="2">
        <f t="shared" ref="G1243:H1243" si="60">C1244*1000000000</f>
        <v>0</v>
      </c>
      <c r="H1243" s="2">
        <f t="shared" si="60"/>
        <v>0</v>
      </c>
    </row>
    <row r="1244" spans="1:11" x14ac:dyDescent="0.3">
      <c r="F1244" s="2"/>
      <c r="G1244" s="2"/>
      <c r="H1244" s="2"/>
    </row>
    <row r="1245" spans="1:11" x14ac:dyDescent="0.3">
      <c r="F1245" s="2"/>
      <c r="G1245" s="2"/>
      <c r="H1245" s="2"/>
    </row>
    <row r="1246" spans="1:11" x14ac:dyDescent="0.3">
      <c r="F1246" s="2"/>
      <c r="G1246" s="2"/>
      <c r="H1246" s="2"/>
    </row>
    <row r="1247" spans="1:11" x14ac:dyDescent="0.3">
      <c r="F1247" s="2"/>
      <c r="G1247" s="2"/>
      <c r="H1247" s="2"/>
    </row>
    <row r="1248" spans="1:11" x14ac:dyDescent="0.3">
      <c r="F1248" s="2"/>
      <c r="G1248" s="2"/>
      <c r="H1248" s="2"/>
    </row>
    <row r="1249" spans="6:8" x14ac:dyDescent="0.3">
      <c r="F1249" s="2"/>
      <c r="G1249" s="2"/>
      <c r="H1249" s="2"/>
    </row>
    <row r="1250" spans="6:8" x14ac:dyDescent="0.3">
      <c r="F1250" s="2"/>
      <c r="G1250" s="2"/>
      <c r="H1250" s="2"/>
    </row>
    <row r="1251" spans="6:8" x14ac:dyDescent="0.3">
      <c r="F1251" s="2"/>
      <c r="G1251" s="2"/>
      <c r="H1251" s="2"/>
    </row>
    <row r="1252" spans="6:8" x14ac:dyDescent="0.3">
      <c r="F1252" s="2"/>
      <c r="G1252" s="2"/>
      <c r="H1252" s="2"/>
    </row>
    <row r="1253" spans="6:8" x14ac:dyDescent="0.3">
      <c r="F1253" s="2"/>
      <c r="G1253" s="2"/>
      <c r="H1253" s="2"/>
    </row>
    <row r="1254" spans="6:8" x14ac:dyDescent="0.3">
      <c r="F1254" s="2"/>
      <c r="G1254" s="2"/>
      <c r="H1254" s="2"/>
    </row>
    <row r="1255" spans="6:8" x14ac:dyDescent="0.3">
      <c r="F1255" s="2"/>
      <c r="G1255" s="2"/>
      <c r="H1255" s="2"/>
    </row>
    <row r="1256" spans="6:8" x14ac:dyDescent="0.3">
      <c r="F1256" s="2"/>
      <c r="G1256" s="2"/>
      <c r="H1256" s="2"/>
    </row>
    <row r="1257" spans="6:8" x14ac:dyDescent="0.3">
      <c r="F1257" s="2"/>
      <c r="G1257" s="2"/>
      <c r="H1257" s="2"/>
    </row>
  </sheetData>
  <autoFilter ref="A2:D1241" xr:uid="{99FCF301-17BA-4B68-9F5B-CA0F5D4D87BC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D653-6E66-4668-AA7D-54CA2C9DC5DA}">
  <dimension ref="A2:M1243"/>
  <sheetViews>
    <sheetView topLeftCell="H1" zoomScale="55" workbookViewId="0">
      <selection activeCell="C1" sqref="C1:C1048576"/>
    </sheetView>
  </sheetViews>
  <sheetFormatPr defaultRowHeight="14.4" x14ac:dyDescent="0.3"/>
  <cols>
    <col min="1" max="1" width="11.109375" bestFit="1" customWidth="1"/>
    <col min="2" max="3" width="40.6640625" style="26" customWidth="1"/>
    <col min="4" max="4" width="28.44140625" customWidth="1"/>
    <col min="5" max="5" width="23.21875" bestFit="1" customWidth="1"/>
    <col min="6" max="10" width="20.109375" customWidth="1"/>
    <col min="11" max="11" width="21.5546875" bestFit="1" customWidth="1"/>
    <col min="12" max="12" width="9" bestFit="1" customWidth="1"/>
    <col min="13" max="13" width="19.88671875" bestFit="1" customWidth="1"/>
  </cols>
  <sheetData>
    <row r="2" spans="1:13" x14ac:dyDescent="0.3">
      <c r="A2" t="s">
        <v>0</v>
      </c>
      <c r="B2" s="26" t="s">
        <v>153</v>
      </c>
      <c r="C2" s="26" t="s">
        <v>156</v>
      </c>
      <c r="D2" t="s">
        <v>154</v>
      </c>
      <c r="E2" t="s">
        <v>155</v>
      </c>
      <c r="F2" s="26" t="s">
        <v>156</v>
      </c>
      <c r="G2" s="26" t="s">
        <v>158</v>
      </c>
      <c r="H2" s="26" t="s">
        <v>159</v>
      </c>
    </row>
    <row r="3" spans="1:13" x14ac:dyDescent="0.3">
      <c r="A3" s="18">
        <v>44834</v>
      </c>
      <c r="B3" s="26">
        <v>68070817655.407547</v>
      </c>
      <c r="C3" s="26">
        <f t="shared" ref="C3:C66" si="0">B3+H3</f>
        <v>68070817655.407547</v>
      </c>
      <c r="D3" s="26">
        <v>47479523938</v>
      </c>
      <c r="E3" s="2">
        <v>68018936942.065804</v>
      </c>
      <c r="F3" s="2"/>
      <c r="G3" s="2">
        <f>IF(F3&gt;0,F3,0)</f>
        <v>0</v>
      </c>
      <c r="H3" s="2">
        <f>SUM($G$3:G3)</f>
        <v>0</v>
      </c>
      <c r="I3" s="2"/>
      <c r="J3" s="2">
        <f>B3</f>
        <v>68070817655.407547</v>
      </c>
      <c r="K3" s="27">
        <f>C3-E3</f>
        <v>51880713.341743469</v>
      </c>
      <c r="L3">
        <f>IF(K3&gt;0,1,0)</f>
        <v>1</v>
      </c>
      <c r="M3" s="27"/>
    </row>
    <row r="4" spans="1:13" x14ac:dyDescent="0.3">
      <c r="A4" s="1">
        <v>44835</v>
      </c>
      <c r="B4" s="26">
        <v>68056797275.163498</v>
      </c>
      <c r="C4" s="26">
        <f t="shared" si="0"/>
        <v>68070323838.071495</v>
      </c>
      <c r="D4" s="26">
        <v>47479523938</v>
      </c>
      <c r="E4" s="2">
        <v>68032463504.973801</v>
      </c>
      <c r="F4" s="2">
        <f>E4-E3</f>
        <v>13526562.907997131</v>
      </c>
      <c r="G4" s="2">
        <f t="shared" ref="G4:G67" si="1">IF(F4&gt;0,F4,0)</f>
        <v>13526562.907997131</v>
      </c>
      <c r="H4" s="2">
        <f>SUM($G$3:G4)</f>
        <v>13526562.907997131</v>
      </c>
      <c r="I4" s="13">
        <f>(E4-E3)/E4</f>
        <v>1.9882512275934584E-4</v>
      </c>
      <c r="J4" s="2">
        <f t="shared" ref="J4:J67" si="2">B4*(I4+1)</f>
        <v>68070328676.236343</v>
      </c>
      <c r="K4" s="27">
        <f t="shared" ref="K4:K67" si="3">C4-E4</f>
        <v>37860333.097694397</v>
      </c>
      <c r="L4">
        <f t="shared" ref="L4:L67" si="4">IF(K4&gt;0,1,0)</f>
        <v>1</v>
      </c>
    </row>
    <row r="5" spans="1:13" x14ac:dyDescent="0.3">
      <c r="A5" s="1">
        <v>44836</v>
      </c>
      <c r="B5" s="26">
        <v>68055327094.936073</v>
      </c>
      <c r="C5" s="26">
        <f t="shared" si="0"/>
        <v>68068853657.84407</v>
      </c>
      <c r="D5" s="26">
        <v>47479523938</v>
      </c>
      <c r="E5" s="2">
        <v>67985211418.084602</v>
      </c>
      <c r="F5" s="2">
        <f t="shared" ref="F5:F68" si="5">E5-E4</f>
        <v>-47252086.889198303</v>
      </c>
      <c r="G5" s="2">
        <f t="shared" si="1"/>
        <v>0</v>
      </c>
      <c r="H5" s="2">
        <f>SUM($G$3:G5)</f>
        <v>13526562.907997131</v>
      </c>
      <c r="I5" s="13">
        <f t="shared" ref="I5:I68" si="6">(E5-E4)/E5</f>
        <v>-6.9503478629513943E-4</v>
      </c>
      <c r="J5" s="2">
        <f t="shared" si="2"/>
        <v>68008026275.212395</v>
      </c>
      <c r="K5" s="27">
        <f t="shared" si="3"/>
        <v>83642239.759468079</v>
      </c>
      <c r="L5">
        <f t="shared" si="4"/>
        <v>1</v>
      </c>
    </row>
    <row r="6" spans="1:13" x14ac:dyDescent="0.3">
      <c r="A6" s="1">
        <v>44837</v>
      </c>
      <c r="B6" s="26">
        <v>68360278574.575134</v>
      </c>
      <c r="C6" s="26">
        <f t="shared" si="0"/>
        <v>68373805137.483131</v>
      </c>
      <c r="D6" s="26">
        <v>47862190597.849998</v>
      </c>
      <c r="E6" s="2">
        <v>67852870798.587502</v>
      </c>
      <c r="F6" s="2">
        <f t="shared" si="5"/>
        <v>-132340619.49710083</v>
      </c>
      <c r="G6" s="2">
        <f t="shared" si="1"/>
        <v>0</v>
      </c>
      <c r="H6" s="2">
        <f>SUM($G$3:G6)</f>
        <v>13526562.907997131</v>
      </c>
      <c r="I6" s="13">
        <f t="shared" si="6"/>
        <v>-1.9504056046491666E-3</v>
      </c>
      <c r="J6" s="2">
        <f t="shared" si="2"/>
        <v>68226948304.107903</v>
      </c>
      <c r="K6" s="27">
        <f t="shared" si="3"/>
        <v>520934338.89562988</v>
      </c>
      <c r="L6">
        <f t="shared" si="4"/>
        <v>1</v>
      </c>
    </row>
    <row r="7" spans="1:13" x14ac:dyDescent="0.3">
      <c r="A7" s="1">
        <v>44838</v>
      </c>
      <c r="B7" s="26">
        <v>67699718987.724541</v>
      </c>
      <c r="C7" s="26">
        <f t="shared" si="0"/>
        <v>67815862593.658333</v>
      </c>
      <c r="D7" s="26">
        <v>46383853624.184486</v>
      </c>
      <c r="E7" s="2">
        <v>67955487841.613297</v>
      </c>
      <c r="F7" s="2">
        <f t="shared" si="5"/>
        <v>102617043.02579498</v>
      </c>
      <c r="G7" s="2">
        <f t="shared" si="1"/>
        <v>102617043.02579498</v>
      </c>
      <c r="H7" s="2">
        <f>SUM($G$3:G7)</f>
        <v>116143605.93379211</v>
      </c>
      <c r="I7" s="13">
        <f t="shared" si="6"/>
        <v>1.5100626348966669E-3</v>
      </c>
      <c r="J7" s="2">
        <f t="shared" si="2"/>
        <v>67801949803.76091</v>
      </c>
      <c r="K7" s="27">
        <f t="shared" si="3"/>
        <v>-139625247.95496368</v>
      </c>
      <c r="L7">
        <f t="shared" si="4"/>
        <v>0</v>
      </c>
    </row>
    <row r="8" spans="1:13" x14ac:dyDescent="0.3">
      <c r="A8" s="1">
        <v>44839</v>
      </c>
      <c r="B8" s="26">
        <v>67697961266.19809</v>
      </c>
      <c r="C8" s="26">
        <f t="shared" si="0"/>
        <v>68005089931.153282</v>
      </c>
      <c r="D8" s="26">
        <v>46476781113.362442</v>
      </c>
      <c r="E8" s="2">
        <v>68146472900.634697</v>
      </c>
      <c r="F8" s="2">
        <f t="shared" si="5"/>
        <v>190985059.02140045</v>
      </c>
      <c r="G8" s="2">
        <f t="shared" si="1"/>
        <v>190985059.02140045</v>
      </c>
      <c r="H8" s="2">
        <f>SUM($G$3:G8)</f>
        <v>307128664.95519257</v>
      </c>
      <c r="I8" s="13">
        <f t="shared" si="6"/>
        <v>2.8025670426095033E-3</v>
      </c>
      <c r="J8" s="2">
        <f t="shared" si="2"/>
        <v>67887689341.294594</v>
      </c>
      <c r="K8" s="27">
        <f t="shared" si="3"/>
        <v>-141382969.48141479</v>
      </c>
      <c r="L8">
        <f t="shared" si="4"/>
        <v>0</v>
      </c>
    </row>
    <row r="9" spans="1:13" x14ac:dyDescent="0.3">
      <c r="A9" s="1">
        <v>44840</v>
      </c>
      <c r="B9" s="26">
        <v>67664361806.94606</v>
      </c>
      <c r="C9" s="26">
        <f t="shared" si="0"/>
        <v>68074529656.610054</v>
      </c>
      <c r="D9" s="26">
        <v>46430201209.411987</v>
      </c>
      <c r="E9" s="2">
        <v>68249512085.343498</v>
      </c>
      <c r="F9" s="2">
        <f t="shared" si="5"/>
        <v>103039184.70880127</v>
      </c>
      <c r="G9" s="2">
        <f t="shared" si="1"/>
        <v>103039184.70880127</v>
      </c>
      <c r="H9" s="2">
        <f>SUM($G$3:G9)</f>
        <v>410167849.66399384</v>
      </c>
      <c r="I9" s="13">
        <f t="shared" si="6"/>
        <v>1.5097424371320715E-3</v>
      </c>
      <c r="J9" s="2">
        <f t="shared" si="2"/>
        <v>67766517565.447456</v>
      </c>
      <c r="K9" s="27">
        <f t="shared" si="3"/>
        <v>-174982428.73344421</v>
      </c>
      <c r="L9">
        <f t="shared" si="4"/>
        <v>0</v>
      </c>
    </row>
    <row r="10" spans="1:13" x14ac:dyDescent="0.3">
      <c r="A10" s="1">
        <v>44841</v>
      </c>
      <c r="B10" s="26">
        <v>67689546985.154297</v>
      </c>
      <c r="C10" s="26">
        <f t="shared" si="0"/>
        <v>68099714834.818291</v>
      </c>
      <c r="D10" s="26">
        <v>46634896597.322258</v>
      </c>
      <c r="E10" s="2">
        <v>68240186691.134903</v>
      </c>
      <c r="F10" s="2">
        <f t="shared" si="5"/>
        <v>-9325394.2085952759</v>
      </c>
      <c r="G10" s="2">
        <f t="shared" si="1"/>
        <v>0</v>
      </c>
      <c r="H10" s="2">
        <f>SUM($G$3:G10)</f>
        <v>410167849.66399384</v>
      </c>
      <c r="I10" s="13">
        <f t="shared" si="6"/>
        <v>-1.3665546155088024E-4</v>
      </c>
      <c r="J10" s="2">
        <f t="shared" si="2"/>
        <v>67680296838.868874</v>
      </c>
      <c r="K10" s="27">
        <f t="shared" si="3"/>
        <v>-140471856.31661224</v>
      </c>
      <c r="L10">
        <f t="shared" si="4"/>
        <v>0</v>
      </c>
    </row>
    <row r="11" spans="1:13" x14ac:dyDescent="0.3">
      <c r="A11" s="1">
        <v>44842</v>
      </c>
      <c r="B11" s="26">
        <v>67681807396.988029</v>
      </c>
      <c r="C11" s="26">
        <f t="shared" si="0"/>
        <v>68211811959.354118</v>
      </c>
      <c r="D11" s="26">
        <v>46634896597.322258</v>
      </c>
      <c r="E11" s="2">
        <v>68360023403.836998</v>
      </c>
      <c r="F11" s="2">
        <f t="shared" si="5"/>
        <v>119836712.70209503</v>
      </c>
      <c r="G11" s="2">
        <f t="shared" si="1"/>
        <v>119836712.70209503</v>
      </c>
      <c r="H11" s="2">
        <f>SUM($G$3:G11)</f>
        <v>530004562.36608887</v>
      </c>
      <c r="I11" s="13">
        <f t="shared" si="6"/>
        <v>1.7530232837130464E-3</v>
      </c>
      <c r="J11" s="2">
        <f t="shared" si="2"/>
        <v>67800455181.238731</v>
      </c>
      <c r="K11" s="27">
        <f t="shared" si="3"/>
        <v>-148211444.48287964</v>
      </c>
      <c r="L11">
        <f t="shared" si="4"/>
        <v>0</v>
      </c>
    </row>
    <row r="12" spans="1:13" x14ac:dyDescent="0.3">
      <c r="A12" s="1">
        <v>44843</v>
      </c>
      <c r="B12" s="26">
        <v>67684175297.885292</v>
      </c>
      <c r="C12" s="26">
        <f t="shared" si="0"/>
        <v>68238816467.71698</v>
      </c>
      <c r="D12" s="26">
        <v>46634896597.322258</v>
      </c>
      <c r="E12" s="2">
        <v>68384660011.302597</v>
      </c>
      <c r="F12" s="2">
        <f t="shared" si="5"/>
        <v>24636607.46559906</v>
      </c>
      <c r="G12" s="2">
        <f t="shared" si="1"/>
        <v>24636607.46559906</v>
      </c>
      <c r="H12" s="2">
        <f>SUM($G$3:G12)</f>
        <v>554641169.83168793</v>
      </c>
      <c r="I12" s="13">
        <f t="shared" si="6"/>
        <v>3.602651159123571E-4</v>
      </c>
      <c r="J12" s="2">
        <f t="shared" si="2"/>
        <v>67708559545.144409</v>
      </c>
      <c r="K12" s="27">
        <f t="shared" si="3"/>
        <v>-145843543.58561707</v>
      </c>
      <c r="L12">
        <f t="shared" si="4"/>
        <v>0</v>
      </c>
    </row>
    <row r="13" spans="1:13" x14ac:dyDescent="0.3">
      <c r="A13" s="1">
        <v>44844</v>
      </c>
      <c r="B13" s="26">
        <v>67616412989.903023</v>
      </c>
      <c r="C13" s="26">
        <f t="shared" si="0"/>
        <v>68171054159.734711</v>
      </c>
      <c r="D13" s="26">
        <v>46634896597.322258</v>
      </c>
      <c r="E13" s="2">
        <v>68308301853.702698</v>
      </c>
      <c r="F13" s="2">
        <f t="shared" si="5"/>
        <v>-76358157.599899292</v>
      </c>
      <c r="G13" s="2">
        <f t="shared" si="1"/>
        <v>0</v>
      </c>
      <c r="H13" s="2">
        <f>SUM($G$3:G13)</f>
        <v>554641169.83168793</v>
      </c>
      <c r="I13" s="13">
        <f t="shared" si="6"/>
        <v>-1.1178459356731944E-3</v>
      </c>
      <c r="J13" s="2">
        <f t="shared" si="2"/>
        <v>67540828257.457458</v>
      </c>
      <c r="K13" s="27">
        <f t="shared" si="3"/>
        <v>-137247693.96798706</v>
      </c>
      <c r="L13">
        <f t="shared" si="4"/>
        <v>0</v>
      </c>
    </row>
    <row r="14" spans="1:13" x14ac:dyDescent="0.3">
      <c r="A14" s="1">
        <v>44845</v>
      </c>
      <c r="B14" s="26">
        <v>67171356721.972336</v>
      </c>
      <c r="C14" s="26">
        <f t="shared" si="0"/>
        <v>67883225851.694626</v>
      </c>
      <c r="D14" s="26">
        <v>45849033785.791489</v>
      </c>
      <c r="E14" s="2">
        <v>68465529813.5933</v>
      </c>
      <c r="F14" s="2">
        <f t="shared" si="5"/>
        <v>157227959.89060211</v>
      </c>
      <c r="G14" s="2">
        <f t="shared" si="1"/>
        <v>157227959.89060211</v>
      </c>
      <c r="H14" s="2">
        <f>SUM($G$3:G14)</f>
        <v>711869129.72229004</v>
      </c>
      <c r="I14" s="13">
        <f t="shared" si="6"/>
        <v>2.2964542934039447E-3</v>
      </c>
      <c r="J14" s="2">
        <f t="shared" si="2"/>
        <v>67325612672.510269</v>
      </c>
      <c r="K14" s="27">
        <f t="shared" si="3"/>
        <v>-582303961.89867401</v>
      </c>
      <c r="L14">
        <f t="shared" si="4"/>
        <v>0</v>
      </c>
    </row>
    <row r="15" spans="1:13" x14ac:dyDescent="0.3">
      <c r="A15" s="1">
        <v>44846</v>
      </c>
      <c r="B15" s="26">
        <v>66329591239.961617</v>
      </c>
      <c r="C15" s="26">
        <f t="shared" si="0"/>
        <v>67041460369.683907</v>
      </c>
      <c r="D15" s="26">
        <v>44237042049.148659</v>
      </c>
      <c r="E15" s="2">
        <v>68428561681.4552</v>
      </c>
      <c r="F15" s="2">
        <f t="shared" si="5"/>
        <v>-36968132.13809967</v>
      </c>
      <c r="G15" s="2">
        <f t="shared" si="1"/>
        <v>0</v>
      </c>
      <c r="H15" s="2">
        <f>SUM($G$3:G15)</f>
        <v>711869129.72229004</v>
      </c>
      <c r="I15" s="13">
        <f t="shared" si="6"/>
        <v>-5.4024417918049547E-4</v>
      </c>
      <c r="J15" s="2">
        <f t="shared" si="2"/>
        <v>66293757064.386803</v>
      </c>
      <c r="K15" s="27">
        <f t="shared" si="3"/>
        <v>-1387101311.7712936</v>
      </c>
      <c r="L15">
        <f t="shared" si="4"/>
        <v>0</v>
      </c>
    </row>
    <row r="16" spans="1:13" x14ac:dyDescent="0.3">
      <c r="A16" s="1">
        <v>44847</v>
      </c>
      <c r="B16" s="26">
        <v>65897963339.939735</v>
      </c>
      <c r="C16" s="26">
        <f t="shared" si="0"/>
        <v>66614656401.747528</v>
      </c>
      <c r="D16" s="26">
        <v>43457753953.009354</v>
      </c>
      <c r="E16" s="2">
        <v>68433385613.540703</v>
      </c>
      <c r="F16" s="2">
        <f t="shared" si="5"/>
        <v>4823932.0855026245</v>
      </c>
      <c r="G16" s="2">
        <f t="shared" si="1"/>
        <v>4823932.0855026245</v>
      </c>
      <c r="H16" s="2">
        <f>SUM($G$3:G16)</f>
        <v>716693061.80779266</v>
      </c>
      <c r="I16" s="13">
        <f t="shared" si="6"/>
        <v>7.0490916710514584E-5</v>
      </c>
      <c r="J16" s="2">
        <f t="shared" si="2"/>
        <v>65902608547.78492</v>
      </c>
      <c r="K16" s="27">
        <f t="shared" si="3"/>
        <v>-1818729211.7931747</v>
      </c>
      <c r="L16">
        <f t="shared" si="4"/>
        <v>0</v>
      </c>
    </row>
    <row r="17" spans="1:12" x14ac:dyDescent="0.3">
      <c r="A17" s="1">
        <v>44848</v>
      </c>
      <c r="B17" s="26">
        <v>65778726674.553062</v>
      </c>
      <c r="C17" s="26">
        <f t="shared" si="0"/>
        <v>66516116364.866356</v>
      </c>
      <c r="D17" s="26">
        <v>43355019265.009323</v>
      </c>
      <c r="E17" s="2">
        <v>68454082242.046204</v>
      </c>
      <c r="F17" s="2">
        <f t="shared" si="5"/>
        <v>20696628.505500793</v>
      </c>
      <c r="G17" s="2">
        <f t="shared" si="1"/>
        <v>20696628.505500793</v>
      </c>
      <c r="H17" s="2">
        <f>SUM($G$3:G17)</f>
        <v>737389690.31329346</v>
      </c>
      <c r="I17" s="13">
        <f t="shared" si="6"/>
        <v>3.023432325382694E-4</v>
      </c>
      <c r="J17" s="2">
        <f t="shared" si="2"/>
        <v>65798614427.408096</v>
      </c>
      <c r="K17" s="27">
        <f t="shared" si="3"/>
        <v>-1937965877.1798477</v>
      </c>
      <c r="L17">
        <f t="shared" si="4"/>
        <v>0</v>
      </c>
    </row>
    <row r="18" spans="1:12" x14ac:dyDescent="0.3">
      <c r="A18" s="1">
        <v>44849</v>
      </c>
      <c r="B18" s="26">
        <v>65772240154.821777</v>
      </c>
      <c r="C18" s="26">
        <f t="shared" si="0"/>
        <v>66509629845.135071</v>
      </c>
      <c r="D18" s="26">
        <v>43355019265.009323</v>
      </c>
      <c r="E18" s="2">
        <v>68389617989.819504</v>
      </c>
      <c r="F18" s="2">
        <f t="shared" si="5"/>
        <v>-64464252.226699829</v>
      </c>
      <c r="G18" s="2">
        <f t="shared" si="1"/>
        <v>0</v>
      </c>
      <c r="H18" s="2">
        <f>SUM($G$3:G18)</f>
        <v>737389690.31329346</v>
      </c>
      <c r="I18" s="13">
        <f t="shared" si="6"/>
        <v>-9.4260289970176455E-4</v>
      </c>
      <c r="J18" s="2">
        <f t="shared" si="2"/>
        <v>65710243050.531967</v>
      </c>
      <c r="K18" s="27">
        <f t="shared" si="3"/>
        <v>-1879988144.684433</v>
      </c>
      <c r="L18">
        <f t="shared" si="4"/>
        <v>0</v>
      </c>
    </row>
    <row r="19" spans="1:12" x14ac:dyDescent="0.3">
      <c r="A19" s="1">
        <v>44850</v>
      </c>
      <c r="B19" s="26">
        <v>65791373639.75058</v>
      </c>
      <c r="C19" s="26">
        <f t="shared" si="0"/>
        <v>66528763330.063873</v>
      </c>
      <c r="D19" s="26">
        <v>43355019265.009323</v>
      </c>
      <c r="E19" s="2">
        <v>68388940699.011597</v>
      </c>
      <c r="F19" s="2">
        <f t="shared" si="5"/>
        <v>-677290.80790710449</v>
      </c>
      <c r="G19" s="2">
        <f t="shared" si="1"/>
        <v>0</v>
      </c>
      <c r="H19" s="2">
        <f>SUM($G$3:G19)</f>
        <v>737389690.31329346</v>
      </c>
      <c r="I19" s="13">
        <f t="shared" si="6"/>
        <v>-9.9035136527110021E-6</v>
      </c>
      <c r="J19" s="2">
        <f t="shared" si="2"/>
        <v>65790722073.983505</v>
      </c>
      <c r="K19" s="27">
        <f t="shared" si="3"/>
        <v>-1860177368.9477234</v>
      </c>
      <c r="L19">
        <f t="shared" si="4"/>
        <v>0</v>
      </c>
    </row>
    <row r="20" spans="1:12" x14ac:dyDescent="0.3">
      <c r="A20" s="1">
        <v>44851</v>
      </c>
      <c r="B20" s="26">
        <v>65594935764.218178</v>
      </c>
      <c r="C20" s="26">
        <f t="shared" si="0"/>
        <v>66388523258.638573</v>
      </c>
      <c r="D20" s="26">
        <v>42953848869.593216</v>
      </c>
      <c r="E20" s="2">
        <v>68445138503.118698</v>
      </c>
      <c r="F20" s="2">
        <f t="shared" si="5"/>
        <v>56197804.10710144</v>
      </c>
      <c r="G20" s="2">
        <f t="shared" si="1"/>
        <v>56197804.10710144</v>
      </c>
      <c r="H20" s="2">
        <f>SUM($G$3:G20)</f>
        <v>793587494.4203949</v>
      </c>
      <c r="I20" s="13">
        <f t="shared" si="6"/>
        <v>8.210634872853795E-4</v>
      </c>
      <c r="J20" s="2">
        <f t="shared" si="2"/>
        <v>65648793370.925011</v>
      </c>
      <c r="K20" s="27">
        <f t="shared" si="3"/>
        <v>-2056615244.4801254</v>
      </c>
      <c r="L20">
        <f t="shared" si="4"/>
        <v>0</v>
      </c>
    </row>
    <row r="21" spans="1:12" x14ac:dyDescent="0.3">
      <c r="A21" s="1">
        <v>44852</v>
      </c>
      <c r="B21" s="26">
        <v>64990080013.990524</v>
      </c>
      <c r="C21" s="26">
        <f t="shared" si="0"/>
        <v>65783667508.410919</v>
      </c>
      <c r="D21" s="26">
        <v>41882572407.991379</v>
      </c>
      <c r="E21" s="2">
        <v>68416637689.737503</v>
      </c>
      <c r="F21" s="2">
        <f t="shared" si="5"/>
        <v>-28500813.381195068</v>
      </c>
      <c r="G21" s="2">
        <f t="shared" si="1"/>
        <v>0</v>
      </c>
      <c r="H21" s="2">
        <f>SUM($G$3:G21)</f>
        <v>793587494.4203949</v>
      </c>
      <c r="I21" s="13">
        <f t="shared" si="6"/>
        <v>-4.1657722951021591E-4</v>
      </c>
      <c r="J21" s="2">
        <f t="shared" si="2"/>
        <v>64963006626.51265</v>
      </c>
      <c r="K21" s="27">
        <f t="shared" si="3"/>
        <v>-2632970181.3265839</v>
      </c>
      <c r="L21">
        <f t="shared" si="4"/>
        <v>0</v>
      </c>
    </row>
    <row r="22" spans="1:12" x14ac:dyDescent="0.3">
      <c r="A22" s="1">
        <v>44853</v>
      </c>
      <c r="B22" s="26">
        <v>64508351357.219986</v>
      </c>
      <c r="C22" s="26">
        <f t="shared" si="0"/>
        <v>65358414201.637878</v>
      </c>
      <c r="D22" s="26">
        <v>41147503832.754074</v>
      </c>
      <c r="E22" s="2">
        <v>68473113039.735001</v>
      </c>
      <c r="F22" s="2">
        <f t="shared" si="5"/>
        <v>56475349.997497559</v>
      </c>
      <c r="G22" s="2">
        <f t="shared" si="1"/>
        <v>56475349.997497559</v>
      </c>
      <c r="H22" s="2">
        <f>SUM($G$3:G22)</f>
        <v>850062844.41789246</v>
      </c>
      <c r="I22" s="13">
        <f t="shared" si="6"/>
        <v>8.24781399448348E-4</v>
      </c>
      <c r="J22" s="2">
        <f t="shared" si="2"/>
        <v>64561556645.528503</v>
      </c>
      <c r="K22" s="27">
        <f t="shared" si="3"/>
        <v>-3114698838.0971222</v>
      </c>
      <c r="L22">
        <f t="shared" si="4"/>
        <v>0</v>
      </c>
    </row>
    <row r="23" spans="1:12" x14ac:dyDescent="0.3">
      <c r="A23" s="1">
        <v>44854</v>
      </c>
      <c r="B23" s="26">
        <v>64466102855.011528</v>
      </c>
      <c r="C23" s="26">
        <f t="shared" si="0"/>
        <v>65316165699.42942</v>
      </c>
      <c r="D23" s="26">
        <v>41115569186.874321</v>
      </c>
      <c r="E23" s="2">
        <v>68452826677.492996</v>
      </c>
      <c r="F23" s="2">
        <f t="shared" si="5"/>
        <v>-20286362.242004395</v>
      </c>
      <c r="G23" s="2">
        <f t="shared" si="1"/>
        <v>0</v>
      </c>
      <c r="H23" s="2">
        <f>SUM($G$3:G23)</f>
        <v>850062844.41789246</v>
      </c>
      <c r="I23" s="13">
        <f t="shared" si="6"/>
        <v>-2.9635536217636528E-4</v>
      </c>
      <c r="J23" s="2">
        <f t="shared" si="2"/>
        <v>64446997979.751839</v>
      </c>
      <c r="K23" s="27">
        <f t="shared" si="3"/>
        <v>-3136660978.0635757</v>
      </c>
      <c r="L23">
        <f t="shared" si="4"/>
        <v>0</v>
      </c>
    </row>
    <row r="24" spans="1:12" x14ac:dyDescent="0.3">
      <c r="A24" s="1">
        <v>44855</v>
      </c>
      <c r="B24" s="26">
        <v>64537393147.427475</v>
      </c>
      <c r="C24" s="26">
        <f t="shared" si="0"/>
        <v>65387455991.845367</v>
      </c>
      <c r="D24" s="26">
        <v>41115569186.874321</v>
      </c>
      <c r="E24" s="2">
        <v>68446610236.900299</v>
      </c>
      <c r="F24" s="2">
        <f t="shared" si="5"/>
        <v>-6216440.5926971436</v>
      </c>
      <c r="G24" s="2">
        <f t="shared" si="1"/>
        <v>0</v>
      </c>
      <c r="H24" s="2">
        <f>SUM($G$3:G24)</f>
        <v>850062844.41789246</v>
      </c>
      <c r="I24" s="13">
        <f t="shared" si="6"/>
        <v>-9.0821745170161744E-5</v>
      </c>
      <c r="J24" s="2">
        <f t="shared" si="2"/>
        <v>64531531748.75309</v>
      </c>
      <c r="K24" s="27">
        <f t="shared" si="3"/>
        <v>-3059154245.0549316</v>
      </c>
      <c r="L24">
        <f t="shared" si="4"/>
        <v>0</v>
      </c>
    </row>
    <row r="25" spans="1:12" x14ac:dyDescent="0.3">
      <c r="A25" s="1">
        <v>44856</v>
      </c>
      <c r="B25" s="26">
        <v>64540470117.549469</v>
      </c>
      <c r="C25" s="26">
        <f t="shared" si="0"/>
        <v>65409272327.069962</v>
      </c>
      <c r="D25" s="26">
        <v>41115569186.874321</v>
      </c>
      <c r="E25" s="2">
        <v>68465349602.002899</v>
      </c>
      <c r="F25" s="2">
        <f t="shared" si="5"/>
        <v>18739365.102600098</v>
      </c>
      <c r="G25" s="2">
        <f t="shared" si="1"/>
        <v>18739365.102600098</v>
      </c>
      <c r="H25" s="2">
        <f>SUM($G$3:G25)</f>
        <v>868802209.52049255</v>
      </c>
      <c r="I25" s="13">
        <f t="shared" si="6"/>
        <v>2.7370582654633654E-4</v>
      </c>
      <c r="J25" s="2">
        <f t="shared" si="2"/>
        <v>64558135220.268677</v>
      </c>
      <c r="K25" s="27">
        <f t="shared" si="3"/>
        <v>-3056077274.9329376</v>
      </c>
      <c r="L25">
        <f t="shared" si="4"/>
        <v>0</v>
      </c>
    </row>
    <row r="26" spans="1:12" x14ac:dyDescent="0.3">
      <c r="A26" s="1">
        <v>44857</v>
      </c>
      <c r="B26" s="26">
        <v>64563071699.087769</v>
      </c>
      <c r="C26" s="26">
        <f t="shared" si="0"/>
        <v>65431873908.608261</v>
      </c>
      <c r="D26" s="26">
        <v>41115569186.874321</v>
      </c>
      <c r="E26" s="2">
        <v>68458383191.545097</v>
      </c>
      <c r="F26" s="2">
        <f t="shared" si="5"/>
        <v>-6966410.4578018188</v>
      </c>
      <c r="G26" s="2">
        <f t="shared" si="1"/>
        <v>0</v>
      </c>
      <c r="H26" s="2">
        <f>SUM($G$3:G26)</f>
        <v>868802209.52049255</v>
      </c>
      <c r="I26" s="13">
        <f t="shared" si="6"/>
        <v>-1.0176124724286799E-4</v>
      </c>
      <c r="J26" s="2">
        <f t="shared" si="2"/>
        <v>64556501680.385841</v>
      </c>
      <c r="K26" s="27">
        <f t="shared" si="3"/>
        <v>-3026509282.9368362</v>
      </c>
      <c r="L26">
        <f t="shared" si="4"/>
        <v>0</v>
      </c>
    </row>
    <row r="27" spans="1:12" x14ac:dyDescent="0.3">
      <c r="A27" s="1">
        <v>44858</v>
      </c>
      <c r="B27" s="26">
        <v>64440251198.195061</v>
      </c>
      <c r="C27" s="26">
        <f t="shared" si="0"/>
        <v>65309053407.715553</v>
      </c>
      <c r="D27" s="26">
        <v>40940104275.088013</v>
      </c>
      <c r="E27" s="2">
        <v>68424379026.9589</v>
      </c>
      <c r="F27" s="2">
        <f t="shared" si="5"/>
        <v>-34004164.586196899</v>
      </c>
      <c r="G27" s="2">
        <f t="shared" si="1"/>
        <v>0</v>
      </c>
      <c r="H27" s="2">
        <f>SUM($G$3:G27)</f>
        <v>868802209.52049255</v>
      </c>
      <c r="I27" s="13">
        <f t="shared" si="6"/>
        <v>-4.9695978348300986E-4</v>
      </c>
      <c r="J27" s="2">
        <f t="shared" si="2"/>
        <v>64408226984.912018</v>
      </c>
      <c r="K27" s="27">
        <f t="shared" si="3"/>
        <v>-3115325619.2433472</v>
      </c>
      <c r="L27">
        <f t="shared" si="4"/>
        <v>0</v>
      </c>
    </row>
    <row r="28" spans="1:12" x14ac:dyDescent="0.3">
      <c r="A28" s="1">
        <v>44859</v>
      </c>
      <c r="B28" s="26">
        <v>64422951064.115883</v>
      </c>
      <c r="C28" s="26">
        <f t="shared" si="0"/>
        <v>65291753273.636375</v>
      </c>
      <c r="D28" s="26">
        <v>40789399855.05809</v>
      </c>
      <c r="E28" s="2">
        <v>68401790564.435402</v>
      </c>
      <c r="F28" s="2">
        <f t="shared" si="5"/>
        <v>-22588462.523498535</v>
      </c>
      <c r="G28" s="2">
        <f t="shared" si="1"/>
        <v>0</v>
      </c>
      <c r="H28" s="2">
        <f>SUM($G$3:G28)</f>
        <v>868802209.52049255</v>
      </c>
      <c r="I28" s="13">
        <f t="shared" si="6"/>
        <v>-3.3023203540585535E-4</v>
      </c>
      <c r="J28" s="2">
        <f t="shared" si="2"/>
        <v>64401676541.859131</v>
      </c>
      <c r="K28" s="27">
        <f t="shared" si="3"/>
        <v>-3110037290.7990265</v>
      </c>
      <c r="L28">
        <f t="shared" si="4"/>
        <v>0</v>
      </c>
    </row>
    <row r="29" spans="1:12" x14ac:dyDescent="0.3">
      <c r="A29" s="1">
        <v>44860</v>
      </c>
      <c r="B29" s="26">
        <v>64522100838.33905</v>
      </c>
      <c r="C29" s="26">
        <f t="shared" si="0"/>
        <v>65505071953.309044</v>
      </c>
      <c r="D29" s="26">
        <v>40852552938.862213</v>
      </c>
      <c r="E29" s="2">
        <v>68515959469.884903</v>
      </c>
      <c r="F29" s="2">
        <f t="shared" si="5"/>
        <v>114168905.44950104</v>
      </c>
      <c r="G29" s="2">
        <f t="shared" si="1"/>
        <v>114168905.44950104</v>
      </c>
      <c r="H29" s="2">
        <f>SUM($G$3:G29)</f>
        <v>982971114.96999359</v>
      </c>
      <c r="I29" s="13">
        <f t="shared" si="6"/>
        <v>1.6663111241940962E-3</v>
      </c>
      <c r="J29" s="2">
        <f t="shared" si="2"/>
        <v>64629614732.722351</v>
      </c>
      <c r="K29" s="27">
        <f t="shared" si="3"/>
        <v>-3010887516.5758591</v>
      </c>
      <c r="L29">
        <f t="shared" si="4"/>
        <v>0</v>
      </c>
    </row>
    <row r="30" spans="1:12" x14ac:dyDescent="0.3">
      <c r="A30" s="1">
        <v>44861</v>
      </c>
      <c r="B30" s="26">
        <v>64447587975.914635</v>
      </c>
      <c r="C30" s="26">
        <f t="shared" si="0"/>
        <v>65453662131.872124</v>
      </c>
      <c r="D30" s="26">
        <v>40773453701.397552</v>
      </c>
      <c r="E30" s="2">
        <v>68539062510.872398</v>
      </c>
      <c r="F30" s="2">
        <f t="shared" si="5"/>
        <v>23103040.987495422</v>
      </c>
      <c r="G30" s="2">
        <f t="shared" si="1"/>
        <v>23103040.987495422</v>
      </c>
      <c r="H30" s="2">
        <f>SUM($G$3:G30)</f>
        <v>1006074155.957489</v>
      </c>
      <c r="I30" s="13">
        <f t="shared" si="6"/>
        <v>3.3707845046509897E-4</v>
      </c>
      <c r="J30" s="2">
        <f t="shared" si="2"/>
        <v>64469311869.005768</v>
      </c>
      <c r="K30" s="27">
        <f t="shared" si="3"/>
        <v>-3085400379.0002747</v>
      </c>
      <c r="L30">
        <f t="shared" si="4"/>
        <v>0</v>
      </c>
    </row>
    <row r="31" spans="1:12" x14ac:dyDescent="0.3">
      <c r="A31" s="1">
        <v>44862</v>
      </c>
      <c r="B31" s="26">
        <v>64243346759.89595</v>
      </c>
      <c r="C31" s="26">
        <f t="shared" si="0"/>
        <v>65599500137.705238</v>
      </c>
      <c r="D31" s="26">
        <v>40457847743.913582</v>
      </c>
      <c r="E31" s="2">
        <v>68889141732.724197</v>
      </c>
      <c r="F31" s="2">
        <f t="shared" si="5"/>
        <v>350079221.85179901</v>
      </c>
      <c r="G31" s="2">
        <f t="shared" si="1"/>
        <v>350079221.85179901</v>
      </c>
      <c r="H31" s="2">
        <f>SUM($G$3:G31)</f>
        <v>1356153377.809288</v>
      </c>
      <c r="I31" s="13">
        <f t="shared" si="6"/>
        <v>5.0817765041990927E-3</v>
      </c>
      <c r="J31" s="2">
        <f t="shared" si="2"/>
        <v>64569817090.011505</v>
      </c>
      <c r="K31" s="27">
        <f t="shared" si="3"/>
        <v>-3289641595.018959</v>
      </c>
      <c r="L31">
        <f t="shared" si="4"/>
        <v>0</v>
      </c>
    </row>
    <row r="32" spans="1:12" x14ac:dyDescent="0.3">
      <c r="A32" s="1">
        <v>44863</v>
      </c>
      <c r="B32" s="26">
        <v>64261928114.086685</v>
      </c>
      <c r="C32" s="26">
        <f t="shared" si="0"/>
        <v>65693854706.297676</v>
      </c>
      <c r="D32" s="26">
        <v>40457847743.913582</v>
      </c>
      <c r="E32" s="2">
        <v>68964914947.1259</v>
      </c>
      <c r="F32" s="2">
        <f t="shared" si="5"/>
        <v>75773214.401702881</v>
      </c>
      <c r="G32" s="2">
        <f t="shared" si="1"/>
        <v>75773214.401702881</v>
      </c>
      <c r="H32" s="2">
        <f>SUM($G$3:G32)</f>
        <v>1431926592.2109909</v>
      </c>
      <c r="I32" s="13">
        <f t="shared" si="6"/>
        <v>1.0987212042499694E-3</v>
      </c>
      <c r="J32" s="2">
        <f t="shared" si="2"/>
        <v>64332534057.131615</v>
      </c>
      <c r="K32" s="27">
        <f t="shared" si="3"/>
        <v>-3271060240.8282242</v>
      </c>
      <c r="L32">
        <f t="shared" si="4"/>
        <v>0</v>
      </c>
    </row>
    <row r="33" spans="1:12" x14ac:dyDescent="0.3">
      <c r="A33" s="1">
        <v>44864</v>
      </c>
      <c r="B33" s="26">
        <v>64247733719.147583</v>
      </c>
      <c r="C33" s="26">
        <f t="shared" si="0"/>
        <v>65809950857.299873</v>
      </c>
      <c r="D33" s="26">
        <v>40457847743.913582</v>
      </c>
      <c r="E33" s="2">
        <v>69095205493.0672</v>
      </c>
      <c r="F33" s="2">
        <f t="shared" si="5"/>
        <v>130290545.94129944</v>
      </c>
      <c r="G33" s="2">
        <f t="shared" si="1"/>
        <v>130290545.94129944</v>
      </c>
      <c r="H33" s="2">
        <f>SUM($G$3:G33)</f>
        <v>1562217138.1522903</v>
      </c>
      <c r="I33" s="13">
        <f t="shared" si="6"/>
        <v>1.8856669578089958E-3</v>
      </c>
      <c r="J33" s="2">
        <f t="shared" si="2"/>
        <v>64368883547.735886</v>
      </c>
      <c r="K33" s="27">
        <f t="shared" si="3"/>
        <v>-3285254635.7673264</v>
      </c>
      <c r="L33">
        <f t="shared" si="4"/>
        <v>0</v>
      </c>
    </row>
    <row r="34" spans="1:12" x14ac:dyDescent="0.3">
      <c r="A34" s="1">
        <v>44865</v>
      </c>
      <c r="B34" s="26">
        <v>64176301258.755615</v>
      </c>
      <c r="C34" s="26">
        <f t="shared" si="0"/>
        <v>65738518396.907906</v>
      </c>
      <c r="D34" s="26">
        <v>40410980259.227211</v>
      </c>
      <c r="E34" s="2">
        <v>69094359478.103195</v>
      </c>
      <c r="F34" s="2">
        <f t="shared" si="5"/>
        <v>-846014.9640045166</v>
      </c>
      <c r="G34" s="2">
        <f t="shared" si="1"/>
        <v>0</v>
      </c>
      <c r="H34" s="2">
        <f>SUM($G$3:G34)</f>
        <v>1562217138.1522903</v>
      </c>
      <c r="I34" s="13">
        <f t="shared" si="6"/>
        <v>-1.2244341946213837E-5</v>
      </c>
      <c r="J34" s="2">
        <f t="shared" si="2"/>
        <v>64175515462.178162</v>
      </c>
      <c r="K34" s="27">
        <f t="shared" si="3"/>
        <v>-3355841081.1952896</v>
      </c>
      <c r="L34">
        <f t="shared" si="4"/>
        <v>0</v>
      </c>
    </row>
    <row r="35" spans="1:12" x14ac:dyDescent="0.3">
      <c r="A35" s="1">
        <v>44866</v>
      </c>
      <c r="B35" s="26">
        <v>63965931302.883095</v>
      </c>
      <c r="C35" s="26">
        <f t="shared" si="0"/>
        <v>65814374952.241882</v>
      </c>
      <c r="D35" s="26">
        <v>40005404669.246254</v>
      </c>
      <c r="E35" s="2">
        <v>69380585989.309692</v>
      </c>
      <c r="F35" s="2">
        <f t="shared" si="5"/>
        <v>286226511.20649719</v>
      </c>
      <c r="G35" s="2">
        <f t="shared" si="1"/>
        <v>286226511.20649719</v>
      </c>
      <c r="H35" s="2">
        <f>SUM($G$3:G35)</f>
        <v>1848443649.3587875</v>
      </c>
      <c r="I35" s="13">
        <f t="shared" si="6"/>
        <v>4.125455372351562E-3</v>
      </c>
      <c r="J35" s="2">
        <f t="shared" si="2"/>
        <v>64229819897.824043</v>
      </c>
      <c r="K35" s="27">
        <f t="shared" si="3"/>
        <v>-3566211037.0678101</v>
      </c>
      <c r="L35">
        <f t="shared" si="4"/>
        <v>0</v>
      </c>
    </row>
    <row r="36" spans="1:12" x14ac:dyDescent="0.3">
      <c r="A36" s="1">
        <v>44867</v>
      </c>
      <c r="B36" s="26">
        <v>63886877858.630142</v>
      </c>
      <c r="C36" s="26">
        <f t="shared" si="0"/>
        <v>65780424670.78553</v>
      </c>
      <c r="D36" s="26">
        <v>39959215849.17189</v>
      </c>
      <c r="E36" s="2">
        <v>69425689152.106293</v>
      </c>
      <c r="F36" s="2">
        <f t="shared" si="5"/>
        <v>45103162.796600342</v>
      </c>
      <c r="G36" s="2">
        <f t="shared" si="1"/>
        <v>45103162.796600342</v>
      </c>
      <c r="H36" s="2">
        <f>SUM($G$3:G36)</f>
        <v>1893546812.1553879</v>
      </c>
      <c r="I36" s="13">
        <f t="shared" si="6"/>
        <v>6.4966100225210318E-4</v>
      </c>
      <c r="J36" s="2">
        <f t="shared" si="2"/>
        <v>63928382671.730545</v>
      </c>
      <c r="K36" s="27">
        <f t="shared" si="3"/>
        <v>-3645264481.3207626</v>
      </c>
      <c r="L36">
        <f t="shared" si="4"/>
        <v>0</v>
      </c>
    </row>
    <row r="37" spans="1:12" x14ac:dyDescent="0.3">
      <c r="A37" s="1">
        <v>44868</v>
      </c>
      <c r="B37" s="26">
        <v>63836468112.633987</v>
      </c>
      <c r="C37" s="26">
        <f t="shared" si="0"/>
        <v>65735763388.529076</v>
      </c>
      <c r="D37" s="26">
        <v>39951529259.697845</v>
      </c>
      <c r="E37" s="2">
        <v>69431437615.845993</v>
      </c>
      <c r="F37" s="2">
        <f t="shared" si="5"/>
        <v>5748463.7397003174</v>
      </c>
      <c r="G37" s="2">
        <f t="shared" si="1"/>
        <v>5748463.7397003174</v>
      </c>
      <c r="H37" s="2">
        <f>SUM($G$3:G37)</f>
        <v>1899295275.8950882</v>
      </c>
      <c r="I37" s="13">
        <f t="shared" si="6"/>
        <v>8.2793384914564609E-5</v>
      </c>
      <c r="J37" s="2">
        <f t="shared" si="2"/>
        <v>63841753349.910027</v>
      </c>
      <c r="K37" s="27">
        <f t="shared" si="3"/>
        <v>-3695674227.3169174</v>
      </c>
      <c r="L37">
        <f t="shared" si="4"/>
        <v>0</v>
      </c>
    </row>
    <row r="38" spans="1:12" x14ac:dyDescent="0.3">
      <c r="A38" s="1">
        <v>44869</v>
      </c>
      <c r="B38" s="26">
        <v>64115051351.34597</v>
      </c>
      <c r="C38" s="26">
        <f t="shared" si="0"/>
        <v>66014346627.241058</v>
      </c>
      <c r="D38" s="26">
        <v>40135961287.538033</v>
      </c>
      <c r="E38" s="2">
        <v>69350142130.994995</v>
      </c>
      <c r="F38" s="2">
        <f t="shared" si="5"/>
        <v>-81295484.850997925</v>
      </c>
      <c r="G38" s="2">
        <f t="shared" si="1"/>
        <v>0</v>
      </c>
      <c r="H38" s="2">
        <f>SUM($G$3:G38)</f>
        <v>1899295275.8950882</v>
      </c>
      <c r="I38" s="13">
        <f t="shared" si="6"/>
        <v>-1.1722468383329259E-3</v>
      </c>
      <c r="J38" s="2">
        <f t="shared" si="2"/>
        <v>64039892685.109802</v>
      </c>
      <c r="K38" s="27">
        <f t="shared" si="3"/>
        <v>-3335795503.7539368</v>
      </c>
      <c r="L38">
        <f t="shared" si="4"/>
        <v>0</v>
      </c>
    </row>
    <row r="39" spans="1:12" x14ac:dyDescent="0.3">
      <c r="A39" s="1">
        <v>44870</v>
      </c>
      <c r="B39" s="26">
        <v>64132977304.3955</v>
      </c>
      <c r="C39" s="26">
        <f t="shared" si="0"/>
        <v>66037394066.175293</v>
      </c>
      <c r="D39" s="26">
        <v>40135961287.538033</v>
      </c>
      <c r="E39" s="2">
        <v>69355263616.8797</v>
      </c>
      <c r="F39" s="2">
        <f t="shared" si="5"/>
        <v>5121485.8847045898</v>
      </c>
      <c r="G39" s="2">
        <f t="shared" si="1"/>
        <v>5121485.8847045898</v>
      </c>
      <c r="H39" s="2">
        <f>SUM($G$3:G39)</f>
        <v>1904416761.7797928</v>
      </c>
      <c r="I39" s="13">
        <f t="shared" si="6"/>
        <v>7.3844227786312117E-5</v>
      </c>
      <c r="J39" s="2">
        <f t="shared" si="2"/>
        <v>64137713154.580185</v>
      </c>
      <c r="K39" s="27">
        <f t="shared" si="3"/>
        <v>-3317869550.7044067</v>
      </c>
      <c r="L39">
        <f t="shared" si="4"/>
        <v>0</v>
      </c>
    </row>
    <row r="40" spans="1:12" x14ac:dyDescent="0.3">
      <c r="A40" s="1">
        <v>44871</v>
      </c>
      <c r="B40" s="26">
        <v>64114521988.885765</v>
      </c>
      <c r="C40" s="26">
        <f t="shared" si="0"/>
        <v>66018938750.665558</v>
      </c>
      <c r="D40" s="26">
        <v>40135961287.538033</v>
      </c>
      <c r="E40" s="2">
        <v>69350525154.057404</v>
      </c>
      <c r="F40" s="2">
        <f t="shared" si="5"/>
        <v>-4738462.8222961426</v>
      </c>
      <c r="G40" s="2">
        <f t="shared" si="1"/>
        <v>0</v>
      </c>
      <c r="H40" s="2">
        <f>SUM($G$3:G40)</f>
        <v>1904416761.7797928</v>
      </c>
      <c r="I40" s="13">
        <f t="shared" si="6"/>
        <v>-6.8326271672348188E-5</v>
      </c>
      <c r="J40" s="2">
        <f t="shared" si="2"/>
        <v>64110141282.638214</v>
      </c>
      <c r="K40" s="27">
        <f t="shared" si="3"/>
        <v>-3331586403.3918457</v>
      </c>
      <c r="L40">
        <f t="shared" si="4"/>
        <v>0</v>
      </c>
    </row>
    <row r="41" spans="1:12" x14ac:dyDescent="0.3">
      <c r="A41" s="1">
        <v>44872</v>
      </c>
      <c r="B41" s="26">
        <v>64205213841.43512</v>
      </c>
      <c r="C41" s="26">
        <f t="shared" si="0"/>
        <v>66109630603.214912</v>
      </c>
      <c r="D41" s="26">
        <v>40375615338.380699</v>
      </c>
      <c r="E41" s="2">
        <v>69346001162.831696</v>
      </c>
      <c r="F41" s="2">
        <f t="shared" si="5"/>
        <v>-4523991.2257080078</v>
      </c>
      <c r="G41" s="2">
        <f t="shared" si="1"/>
        <v>0</v>
      </c>
      <c r="H41" s="2">
        <f>SUM($G$3:G41)</f>
        <v>1904416761.7797928</v>
      </c>
      <c r="I41" s="13">
        <f t="shared" si="6"/>
        <v>-6.5237953881222381E-5</v>
      </c>
      <c r="J41" s="2">
        <f t="shared" si="2"/>
        <v>64201025224.655594</v>
      </c>
      <c r="K41" s="27">
        <f t="shared" si="3"/>
        <v>-3236370559.6167831</v>
      </c>
      <c r="L41">
        <f t="shared" si="4"/>
        <v>0</v>
      </c>
    </row>
    <row r="42" spans="1:12" x14ac:dyDescent="0.3">
      <c r="A42" s="1">
        <v>44873</v>
      </c>
      <c r="B42" s="26">
        <v>63643454472.314857</v>
      </c>
      <c r="C42" s="26">
        <f t="shared" si="0"/>
        <v>65713024224.58136</v>
      </c>
      <c r="D42" s="26">
        <v>39565383646.360802</v>
      </c>
      <c r="E42" s="2">
        <v>69511154153.318405</v>
      </c>
      <c r="F42" s="2">
        <f t="shared" si="5"/>
        <v>165152990.48670959</v>
      </c>
      <c r="G42" s="2">
        <f t="shared" si="1"/>
        <v>165152990.48670959</v>
      </c>
      <c r="H42" s="2">
        <f>SUM($G$3:G42)</f>
        <v>2069569752.2665024</v>
      </c>
      <c r="I42" s="13">
        <f t="shared" si="6"/>
        <v>2.375920706516212E-3</v>
      </c>
      <c r="J42" s="2">
        <f t="shared" si="2"/>
        <v>63794666273.629852</v>
      </c>
      <c r="K42" s="27">
        <f t="shared" si="3"/>
        <v>-3798129928.7370453</v>
      </c>
      <c r="L42">
        <f t="shared" si="4"/>
        <v>0</v>
      </c>
    </row>
    <row r="43" spans="1:12" x14ac:dyDescent="0.3">
      <c r="A43" s="1">
        <v>44874</v>
      </c>
      <c r="B43" s="26">
        <v>63338992453.88723</v>
      </c>
      <c r="C43" s="26">
        <f t="shared" si="0"/>
        <v>65411040153.454422</v>
      </c>
      <c r="D43" s="26">
        <v>39474326069.280724</v>
      </c>
      <c r="E43" s="2">
        <v>69513632100.619095</v>
      </c>
      <c r="F43" s="2">
        <f t="shared" si="5"/>
        <v>2477947.3006896973</v>
      </c>
      <c r="G43" s="2">
        <f t="shared" si="1"/>
        <v>2477947.3006896973</v>
      </c>
      <c r="H43" s="2">
        <f>SUM($G$3:G43)</f>
        <v>2072047699.5671921</v>
      </c>
      <c r="I43" s="13">
        <f t="shared" si="6"/>
        <v>3.5646926017373625E-5</v>
      </c>
      <c r="J43" s="2">
        <f t="shared" si="2"/>
        <v>63341250294.265251</v>
      </c>
      <c r="K43" s="27">
        <f t="shared" si="3"/>
        <v>-4102591947.1646729</v>
      </c>
      <c r="L43">
        <f t="shared" si="4"/>
        <v>0</v>
      </c>
    </row>
    <row r="44" spans="1:12" x14ac:dyDescent="0.3">
      <c r="A44" s="1">
        <v>44875</v>
      </c>
      <c r="B44" s="26">
        <v>63728555694.957832</v>
      </c>
      <c r="C44" s="26">
        <f t="shared" si="0"/>
        <v>65800603394.525024</v>
      </c>
      <c r="D44" s="26">
        <v>39671025612.036545</v>
      </c>
      <c r="E44" s="2">
        <v>69466521505.5625</v>
      </c>
      <c r="F44" s="2">
        <f t="shared" si="5"/>
        <v>-47110595.056594849</v>
      </c>
      <c r="G44" s="2">
        <f t="shared" si="1"/>
        <v>0</v>
      </c>
      <c r="H44" s="2">
        <f>SUM($G$3:G44)</f>
        <v>2072047699.5671921</v>
      </c>
      <c r="I44" s="13">
        <f t="shared" si="6"/>
        <v>-6.7817696979144827E-4</v>
      </c>
      <c r="J44" s="2">
        <f t="shared" si="2"/>
        <v>63685336456.167442</v>
      </c>
      <c r="K44" s="27">
        <f t="shared" si="3"/>
        <v>-3665918111.0374756</v>
      </c>
      <c r="L44">
        <f t="shared" si="4"/>
        <v>0</v>
      </c>
    </row>
    <row r="45" spans="1:12" x14ac:dyDescent="0.3">
      <c r="A45" s="1">
        <v>44876</v>
      </c>
      <c r="B45" s="26">
        <v>63672007844.825058</v>
      </c>
      <c r="C45" s="26">
        <f t="shared" si="0"/>
        <v>65744055544.39225</v>
      </c>
      <c r="D45" s="26">
        <v>39671025612.036545</v>
      </c>
      <c r="E45" s="2">
        <v>68441044955.6614</v>
      </c>
      <c r="F45" s="2">
        <f t="shared" si="5"/>
        <v>-1025476549.9011002</v>
      </c>
      <c r="G45" s="2">
        <f t="shared" si="1"/>
        <v>0</v>
      </c>
      <c r="H45" s="2">
        <f>SUM($G$3:G45)</f>
        <v>2072047699.5671921</v>
      </c>
      <c r="I45" s="13">
        <f t="shared" si="6"/>
        <v>-1.498335612154141E-2</v>
      </c>
      <c r="J45" s="2">
        <f t="shared" si="2"/>
        <v>62717987476.312462</v>
      </c>
      <c r="K45" s="27">
        <f t="shared" si="3"/>
        <v>-2696989411.2691498</v>
      </c>
      <c r="L45">
        <f t="shared" si="4"/>
        <v>0</v>
      </c>
    </row>
    <row r="46" spans="1:12" x14ac:dyDescent="0.3">
      <c r="A46" s="1">
        <v>44877</v>
      </c>
      <c r="B46" s="26">
        <v>63674943326.36322</v>
      </c>
      <c r="C46" s="26">
        <f t="shared" si="0"/>
        <v>65746991025.930412</v>
      </c>
      <c r="D46" s="26">
        <v>39671025612.036545</v>
      </c>
      <c r="E46" s="2">
        <v>68399398020.521103</v>
      </c>
      <c r="F46" s="2">
        <f t="shared" si="5"/>
        <v>-41646935.140296936</v>
      </c>
      <c r="G46" s="2">
        <f t="shared" si="1"/>
        <v>0</v>
      </c>
      <c r="H46" s="2">
        <f>SUM($G$3:G46)</f>
        <v>2072047699.5671921</v>
      </c>
      <c r="I46" s="13">
        <f t="shared" si="6"/>
        <v>-6.088786794264194E-4</v>
      </c>
      <c r="J46" s="2">
        <f t="shared" si="2"/>
        <v>63636173010.958115</v>
      </c>
      <c r="K46" s="27">
        <f t="shared" si="3"/>
        <v>-2652406994.5906906</v>
      </c>
      <c r="L46">
        <f t="shared" si="4"/>
        <v>0</v>
      </c>
    </row>
    <row r="47" spans="1:12" x14ac:dyDescent="0.3">
      <c r="A47" s="1">
        <v>44878</v>
      </c>
      <c r="B47" s="26">
        <v>63640168034.545746</v>
      </c>
      <c r="C47" s="26">
        <f t="shared" si="0"/>
        <v>65712215734.112938</v>
      </c>
      <c r="D47" s="26">
        <v>39671025612.036545</v>
      </c>
      <c r="E47" s="2">
        <v>67396572037.204002</v>
      </c>
      <c r="F47" s="2">
        <f t="shared" si="5"/>
        <v>-1002825983.3171005</v>
      </c>
      <c r="G47" s="2">
        <f t="shared" si="1"/>
        <v>0</v>
      </c>
      <c r="H47" s="2">
        <f>SUM($G$3:G47)</f>
        <v>2072047699.5671921</v>
      </c>
      <c r="I47" s="13">
        <f t="shared" si="6"/>
        <v>-1.4879480558202936E-2</v>
      </c>
      <c r="J47" s="2">
        <f t="shared" si="2"/>
        <v>62693235391.554955</v>
      </c>
      <c r="K47" s="27">
        <f t="shared" si="3"/>
        <v>-1684356303.0910645</v>
      </c>
      <c r="L47">
        <f t="shared" si="4"/>
        <v>0</v>
      </c>
    </row>
    <row r="48" spans="1:12" x14ac:dyDescent="0.3">
      <c r="A48" s="1">
        <v>44879</v>
      </c>
      <c r="B48" s="26">
        <v>63646096041.613449</v>
      </c>
      <c r="C48" s="26">
        <f t="shared" si="0"/>
        <v>65718143741.180641</v>
      </c>
      <c r="D48" s="26">
        <v>39686254695.866066</v>
      </c>
      <c r="E48" s="2">
        <v>66441439081.887901</v>
      </c>
      <c r="F48" s="2">
        <f t="shared" si="5"/>
        <v>-955132955.31610107</v>
      </c>
      <c r="G48" s="2">
        <f t="shared" si="1"/>
        <v>0</v>
      </c>
      <c r="H48" s="2">
        <f>SUM($G$3:G48)</f>
        <v>2072047699.5671921</v>
      </c>
      <c r="I48" s="13">
        <f t="shared" si="6"/>
        <v>-1.4375560922738543E-2</v>
      </c>
      <c r="J48" s="2">
        <f t="shared" si="2"/>
        <v>62731147710.472771</v>
      </c>
      <c r="K48" s="27">
        <f t="shared" si="3"/>
        <v>-723295340.70726013</v>
      </c>
      <c r="L48">
        <f t="shared" si="4"/>
        <v>0</v>
      </c>
    </row>
    <row r="49" spans="1:12" x14ac:dyDescent="0.3">
      <c r="A49" s="1">
        <v>44880</v>
      </c>
      <c r="B49" s="26">
        <v>63630245801.921959</v>
      </c>
      <c r="C49" s="26">
        <f t="shared" si="0"/>
        <v>65720077850.50325</v>
      </c>
      <c r="D49" s="26">
        <v>39556742759.708893</v>
      </c>
      <c r="E49" s="2">
        <v>66459223430.902</v>
      </c>
      <c r="F49" s="2">
        <f t="shared" si="5"/>
        <v>17784349.014099121</v>
      </c>
      <c r="G49" s="2">
        <f t="shared" si="1"/>
        <v>17784349.014099121</v>
      </c>
      <c r="H49" s="2">
        <f>SUM($G$3:G49)</f>
        <v>2089832048.5812912</v>
      </c>
      <c r="I49" s="13">
        <f t="shared" si="6"/>
        <v>2.6759790584356737E-4</v>
      </c>
      <c r="J49" s="2">
        <f t="shared" si="2"/>
        <v>63647273122.446861</v>
      </c>
      <c r="K49" s="27">
        <f t="shared" si="3"/>
        <v>-739145580.39875031</v>
      </c>
      <c r="L49">
        <f t="shared" si="4"/>
        <v>0</v>
      </c>
    </row>
    <row r="50" spans="1:12" x14ac:dyDescent="0.3">
      <c r="A50" s="1">
        <v>44881</v>
      </c>
      <c r="B50" s="26">
        <v>63420044666.414497</v>
      </c>
      <c r="C50" s="26">
        <f t="shared" si="0"/>
        <v>65509876714.995789</v>
      </c>
      <c r="D50" s="26">
        <v>39276061825.246834</v>
      </c>
      <c r="E50" s="2">
        <v>66125312403.212502</v>
      </c>
      <c r="F50" s="2">
        <f t="shared" si="5"/>
        <v>-333911027.6894989</v>
      </c>
      <c r="G50" s="2">
        <f t="shared" si="1"/>
        <v>0</v>
      </c>
      <c r="H50" s="2">
        <f>SUM($G$3:G50)</f>
        <v>2089832048.5812912</v>
      </c>
      <c r="I50" s="13">
        <f t="shared" si="6"/>
        <v>-5.0496703237242748E-3</v>
      </c>
      <c r="J50" s="2">
        <f t="shared" si="2"/>
        <v>63099794348.933235</v>
      </c>
      <c r="K50" s="27">
        <f t="shared" si="3"/>
        <v>-615435688.21671295</v>
      </c>
      <c r="L50">
        <f t="shared" si="4"/>
        <v>0</v>
      </c>
    </row>
    <row r="51" spans="1:12" x14ac:dyDescent="0.3">
      <c r="A51" s="1">
        <v>44882</v>
      </c>
      <c r="B51" s="26">
        <v>63393572582.843452</v>
      </c>
      <c r="C51" s="26">
        <f t="shared" si="0"/>
        <v>65483404631.424744</v>
      </c>
      <c r="D51" s="26">
        <v>39261030223.310707</v>
      </c>
      <c r="E51" s="2">
        <v>66019772913.775299</v>
      </c>
      <c r="F51" s="2">
        <f t="shared" si="5"/>
        <v>-105539489.43720245</v>
      </c>
      <c r="G51" s="2">
        <f t="shared" si="1"/>
        <v>0</v>
      </c>
      <c r="H51" s="2">
        <f>SUM($G$3:G51)</f>
        <v>2089832048.5812912</v>
      </c>
      <c r="I51" s="13">
        <f t="shared" si="6"/>
        <v>-1.59860424807946E-3</v>
      </c>
      <c r="J51" s="2">
        <f t="shared" si="2"/>
        <v>63292231348.411583</v>
      </c>
      <c r="K51" s="27">
        <f t="shared" si="3"/>
        <v>-536368282.35055542</v>
      </c>
      <c r="L51">
        <f t="shared" si="4"/>
        <v>0</v>
      </c>
    </row>
    <row r="52" spans="1:12" x14ac:dyDescent="0.3">
      <c r="A52" s="1">
        <v>44883</v>
      </c>
      <c r="B52" s="26">
        <v>63284706177.02211</v>
      </c>
      <c r="C52" s="26">
        <f t="shared" si="0"/>
        <v>65374538225.603401</v>
      </c>
      <c r="D52" s="26">
        <v>39118301405.026733</v>
      </c>
      <c r="E52" s="2">
        <v>65972069594.073799</v>
      </c>
      <c r="F52" s="2">
        <f t="shared" si="5"/>
        <v>-47703319.701499939</v>
      </c>
      <c r="G52" s="2">
        <f t="shared" si="1"/>
        <v>0</v>
      </c>
      <c r="H52" s="2">
        <f>SUM($G$3:G52)</f>
        <v>2089832048.5812912</v>
      </c>
      <c r="I52" s="13">
        <f t="shared" si="6"/>
        <v>-7.2308357150258442E-4</v>
      </c>
      <c r="J52" s="2">
        <f t="shared" si="2"/>
        <v>63238946045.658134</v>
      </c>
      <c r="K52" s="27">
        <f t="shared" si="3"/>
        <v>-597531368.47039795</v>
      </c>
      <c r="L52">
        <f t="shared" si="4"/>
        <v>0</v>
      </c>
    </row>
    <row r="53" spans="1:12" x14ac:dyDescent="0.3">
      <c r="A53" s="1">
        <v>44884</v>
      </c>
      <c r="B53" s="26">
        <v>63286595130.931572</v>
      </c>
      <c r="C53" s="26">
        <f t="shared" si="0"/>
        <v>65391054437.240067</v>
      </c>
      <c r="D53" s="26">
        <v>39118301405.026733</v>
      </c>
      <c r="E53" s="2">
        <v>65986696851.801003</v>
      </c>
      <c r="F53" s="2">
        <f t="shared" si="5"/>
        <v>14627257.727203369</v>
      </c>
      <c r="G53" s="2">
        <f t="shared" si="1"/>
        <v>14627257.727203369</v>
      </c>
      <c r="H53" s="2">
        <f>SUM($G$3:G53)</f>
        <v>2104459306.3084946</v>
      </c>
      <c r="I53" s="13">
        <f t="shared" si="6"/>
        <v>2.2166979747530947E-4</v>
      </c>
      <c r="J53" s="2">
        <f t="shared" si="2"/>
        <v>63300623857.657143</v>
      </c>
      <c r="K53" s="27">
        <f t="shared" si="3"/>
        <v>-595642414.56093597</v>
      </c>
      <c r="L53">
        <f t="shared" si="4"/>
        <v>0</v>
      </c>
    </row>
    <row r="54" spans="1:12" x14ac:dyDescent="0.3">
      <c r="A54" s="1">
        <v>44885</v>
      </c>
      <c r="B54" s="26">
        <v>63253478670.786636</v>
      </c>
      <c r="C54" s="26">
        <f t="shared" si="0"/>
        <v>65357937977.095131</v>
      </c>
      <c r="D54" s="26">
        <v>39118301405.026733</v>
      </c>
      <c r="E54" s="2">
        <v>65965182392.949997</v>
      </c>
      <c r="F54" s="2">
        <f t="shared" si="5"/>
        <v>-21514458.851005554</v>
      </c>
      <c r="G54" s="2">
        <f t="shared" si="1"/>
        <v>0</v>
      </c>
      <c r="H54" s="2">
        <f>SUM($G$3:G54)</f>
        <v>2104459306.3084946</v>
      </c>
      <c r="I54" s="13">
        <f t="shared" si="6"/>
        <v>-3.261487055829759E-4</v>
      </c>
      <c r="J54" s="2">
        <f t="shared" si="2"/>
        <v>63232848630.594536</v>
      </c>
      <c r="K54" s="27">
        <f t="shared" si="3"/>
        <v>-607244415.85486603</v>
      </c>
      <c r="L54">
        <f t="shared" si="4"/>
        <v>0</v>
      </c>
    </row>
    <row r="55" spans="1:12" x14ac:dyDescent="0.3">
      <c r="A55" s="1">
        <v>44886</v>
      </c>
      <c r="B55" s="26">
        <v>63345959118.913322</v>
      </c>
      <c r="C55" s="26">
        <f t="shared" si="0"/>
        <v>65450418425.221817</v>
      </c>
      <c r="D55" s="26">
        <v>39402403117.820984</v>
      </c>
      <c r="E55" s="2">
        <v>65964018960.946297</v>
      </c>
      <c r="F55" s="2">
        <f t="shared" si="5"/>
        <v>-1163432.0037002563</v>
      </c>
      <c r="G55" s="2">
        <f t="shared" si="1"/>
        <v>0</v>
      </c>
      <c r="H55" s="2">
        <f>SUM($G$3:G55)</f>
        <v>2104459306.3084946</v>
      </c>
      <c r="I55" s="13">
        <f t="shared" si="6"/>
        <v>-1.7637372950078451E-5</v>
      </c>
      <c r="J55" s="2">
        <f t="shared" si="2"/>
        <v>63344841862.60746</v>
      </c>
      <c r="K55" s="27">
        <f t="shared" si="3"/>
        <v>-513600535.72447968</v>
      </c>
      <c r="L55">
        <f t="shared" si="4"/>
        <v>0</v>
      </c>
    </row>
    <row r="56" spans="1:12" x14ac:dyDescent="0.3">
      <c r="A56" s="1">
        <v>44887</v>
      </c>
      <c r="B56" s="26">
        <v>63342956769.124908</v>
      </c>
      <c r="C56" s="26">
        <f t="shared" si="0"/>
        <v>65447416075.433403</v>
      </c>
      <c r="D56" s="26">
        <v>39326929254.908936</v>
      </c>
      <c r="E56" s="2">
        <v>65939717655.378899</v>
      </c>
      <c r="F56" s="2">
        <f t="shared" si="5"/>
        <v>-24301305.567398071</v>
      </c>
      <c r="G56" s="2">
        <f t="shared" si="1"/>
        <v>0</v>
      </c>
      <c r="H56" s="2">
        <f>SUM($G$3:G56)</f>
        <v>2104459306.3084946</v>
      </c>
      <c r="I56" s="13">
        <f t="shared" si="6"/>
        <v>-3.6853821083074871E-4</v>
      </c>
      <c r="J56" s="2">
        <f t="shared" si="2"/>
        <v>63319612469.168488</v>
      </c>
      <c r="K56" s="27">
        <f t="shared" si="3"/>
        <v>-492301579.94549561</v>
      </c>
      <c r="L56">
        <f t="shared" si="4"/>
        <v>0</v>
      </c>
    </row>
    <row r="57" spans="1:12" x14ac:dyDescent="0.3">
      <c r="A57" s="1">
        <v>44888</v>
      </c>
      <c r="B57" s="26">
        <v>63128870082.86483</v>
      </c>
      <c r="C57" s="26">
        <f t="shared" si="0"/>
        <v>65233329389.173325</v>
      </c>
      <c r="D57" s="26">
        <v>38890275221.031258</v>
      </c>
      <c r="E57" s="2">
        <v>65597886005.575996</v>
      </c>
      <c r="F57" s="2">
        <f t="shared" si="5"/>
        <v>-341831649.80290222</v>
      </c>
      <c r="G57" s="2">
        <f t="shared" si="1"/>
        <v>0</v>
      </c>
      <c r="H57" s="2">
        <f>SUM($G$3:G57)</f>
        <v>2104459306.3084946</v>
      </c>
      <c r="I57" s="13">
        <f t="shared" si="6"/>
        <v>-5.2110162478992937E-3</v>
      </c>
      <c r="J57" s="2">
        <f t="shared" si="2"/>
        <v>62799904515.151497</v>
      </c>
      <c r="K57" s="27">
        <f t="shared" si="3"/>
        <v>-364556616.40267181</v>
      </c>
      <c r="L57">
        <f t="shared" si="4"/>
        <v>0</v>
      </c>
    </row>
    <row r="58" spans="1:12" x14ac:dyDescent="0.3">
      <c r="A58" s="1">
        <v>44889</v>
      </c>
      <c r="B58" s="26">
        <v>63144856842.937408</v>
      </c>
      <c r="C58" s="26">
        <f t="shared" si="0"/>
        <v>65249316149.245903</v>
      </c>
      <c r="D58" s="26">
        <v>38890275221.031258</v>
      </c>
      <c r="E58" s="2">
        <v>65543712562.187401</v>
      </c>
      <c r="F58" s="2">
        <f t="shared" si="5"/>
        <v>-54173443.388595581</v>
      </c>
      <c r="G58" s="2">
        <f t="shared" si="1"/>
        <v>0</v>
      </c>
      <c r="H58" s="2">
        <f>SUM($G$3:G58)</f>
        <v>2104459306.3084946</v>
      </c>
      <c r="I58" s="13">
        <f t="shared" si="6"/>
        <v>-8.2652387652280466E-4</v>
      </c>
      <c r="J58" s="2">
        <f t="shared" si="2"/>
        <v>63092666111.077103</v>
      </c>
      <c r="K58" s="27">
        <f t="shared" si="3"/>
        <v>-294396412.9414978</v>
      </c>
      <c r="L58">
        <f t="shared" si="4"/>
        <v>0</v>
      </c>
    </row>
    <row r="59" spans="1:12" x14ac:dyDescent="0.3">
      <c r="A59" s="1">
        <v>44890</v>
      </c>
      <c r="B59" s="26">
        <v>63061731032.850731</v>
      </c>
      <c r="C59" s="26">
        <f t="shared" si="0"/>
        <v>65166190339.159225</v>
      </c>
      <c r="D59" s="26">
        <v>38756726843.325119</v>
      </c>
      <c r="E59" s="2">
        <v>65367598699.392197</v>
      </c>
      <c r="F59" s="2">
        <f t="shared" si="5"/>
        <v>-176113862.79520416</v>
      </c>
      <c r="G59" s="2">
        <f t="shared" si="1"/>
        <v>0</v>
      </c>
      <c r="H59" s="2">
        <f>SUM($G$3:G59)</f>
        <v>2104459306.3084946</v>
      </c>
      <c r="I59" s="13">
        <f t="shared" si="6"/>
        <v>-2.6942073182939443E-3</v>
      </c>
      <c r="J59" s="2">
        <f t="shared" si="2"/>
        <v>62891829655.59774</v>
      </c>
      <c r="K59" s="27">
        <f t="shared" si="3"/>
        <v>-201408360.23297119</v>
      </c>
      <c r="L59">
        <f t="shared" si="4"/>
        <v>0</v>
      </c>
    </row>
    <row r="60" spans="1:12" x14ac:dyDescent="0.3">
      <c r="A60" s="1">
        <v>44891</v>
      </c>
      <c r="B60" s="26">
        <v>63062734463.382057</v>
      </c>
      <c r="C60" s="26">
        <f t="shared" si="0"/>
        <v>65167193769.690552</v>
      </c>
      <c r="D60" s="26">
        <v>38756726843.325119</v>
      </c>
      <c r="E60" s="2">
        <v>65345701967.116699</v>
      </c>
      <c r="F60" s="2">
        <f t="shared" si="5"/>
        <v>-21896732.275497437</v>
      </c>
      <c r="G60" s="2">
        <f t="shared" si="1"/>
        <v>0</v>
      </c>
      <c r="H60" s="2">
        <f>SUM($G$3:G60)</f>
        <v>2104459306.3084946</v>
      </c>
      <c r="I60" s="13">
        <f t="shared" si="6"/>
        <v>-3.3509062748329375E-4</v>
      </c>
      <c r="J60" s="2">
        <f t="shared" si="2"/>
        <v>63041602732.119911</v>
      </c>
      <c r="K60" s="27">
        <f t="shared" si="3"/>
        <v>-178508197.42614746</v>
      </c>
      <c r="L60">
        <f t="shared" si="4"/>
        <v>0</v>
      </c>
    </row>
    <row r="61" spans="1:12" x14ac:dyDescent="0.3">
      <c r="A61" s="1">
        <v>44892</v>
      </c>
      <c r="B61" s="26">
        <v>63067816668.261147</v>
      </c>
      <c r="C61" s="26">
        <f t="shared" si="0"/>
        <v>65172275974.569641</v>
      </c>
      <c r="D61" s="26">
        <v>38756726843.325119</v>
      </c>
      <c r="E61" s="2">
        <v>65338517247.261398</v>
      </c>
      <c r="F61" s="2">
        <f t="shared" si="5"/>
        <v>-7184719.8553009033</v>
      </c>
      <c r="G61" s="2">
        <f t="shared" si="1"/>
        <v>0</v>
      </c>
      <c r="H61" s="2">
        <f>SUM($G$3:G61)</f>
        <v>2104459306.3084946</v>
      </c>
      <c r="I61" s="13">
        <f t="shared" si="6"/>
        <v>-1.0996147690514119E-4</v>
      </c>
      <c r="J61" s="2">
        <f t="shared" si="2"/>
        <v>63060881637.995125</v>
      </c>
      <c r="K61" s="27">
        <f t="shared" si="3"/>
        <v>-166241272.6917572</v>
      </c>
      <c r="L61">
        <f t="shared" si="4"/>
        <v>0</v>
      </c>
    </row>
    <row r="62" spans="1:12" x14ac:dyDescent="0.3">
      <c r="A62" s="1">
        <v>44893</v>
      </c>
      <c r="B62" s="26">
        <v>63005365467.887497</v>
      </c>
      <c r="C62" s="26">
        <f t="shared" si="0"/>
        <v>65203963220.45739</v>
      </c>
      <c r="D62" s="26">
        <v>38749340876.102539</v>
      </c>
      <c r="E62" s="2">
        <v>65432655693.522797</v>
      </c>
      <c r="F62" s="2">
        <f t="shared" si="5"/>
        <v>94138446.261398315</v>
      </c>
      <c r="G62" s="2">
        <f t="shared" si="1"/>
        <v>94138446.261398315</v>
      </c>
      <c r="H62" s="2">
        <f>SUM($G$3:G62)</f>
        <v>2198597752.5698929</v>
      </c>
      <c r="I62" s="13">
        <f t="shared" si="6"/>
        <v>1.4387074047908027E-3</v>
      </c>
      <c r="J62" s="2">
        <f t="shared" si="2"/>
        <v>63096011753.727699</v>
      </c>
      <c r="K62" s="27">
        <f t="shared" si="3"/>
        <v>-228692473.0654068</v>
      </c>
      <c r="L62">
        <f t="shared" si="4"/>
        <v>0</v>
      </c>
    </row>
    <row r="63" spans="1:12" x14ac:dyDescent="0.3">
      <c r="A63" s="1">
        <v>44894</v>
      </c>
      <c r="B63" s="26">
        <v>62882692457.004547</v>
      </c>
      <c r="C63" s="26">
        <f t="shared" si="0"/>
        <v>65081290209.57444</v>
      </c>
      <c r="D63" s="26">
        <v>38490896650.525391</v>
      </c>
      <c r="E63" s="2">
        <v>65361591999.465698</v>
      </c>
      <c r="F63" s="2">
        <f t="shared" si="5"/>
        <v>-71063694.057098389</v>
      </c>
      <c r="G63" s="2">
        <f t="shared" si="1"/>
        <v>0</v>
      </c>
      <c r="H63" s="2">
        <f>SUM($G$3:G63)</f>
        <v>2198597752.5698929</v>
      </c>
      <c r="I63" s="13">
        <f t="shared" si="6"/>
        <v>-1.0872393386268699E-3</v>
      </c>
      <c r="J63" s="2">
        <f t="shared" si="2"/>
        <v>62814323920.046516</v>
      </c>
      <c r="K63" s="27">
        <f t="shared" si="3"/>
        <v>-280301789.89125824</v>
      </c>
      <c r="L63">
        <f t="shared" si="4"/>
        <v>0</v>
      </c>
    </row>
    <row r="64" spans="1:12" x14ac:dyDescent="0.3">
      <c r="A64" s="1">
        <v>44895</v>
      </c>
      <c r="B64" s="26">
        <v>62872644403.606895</v>
      </c>
      <c r="C64" s="26">
        <f t="shared" si="0"/>
        <v>65076055318.531792</v>
      </c>
      <c r="D64" s="26">
        <v>38315228418.340233</v>
      </c>
      <c r="E64" s="2">
        <v>65366405161.820702</v>
      </c>
      <c r="F64" s="2">
        <f t="shared" si="5"/>
        <v>4813162.3550033569</v>
      </c>
      <c r="G64" s="2">
        <f t="shared" si="1"/>
        <v>4813162.3550033569</v>
      </c>
      <c r="H64" s="2">
        <f>SUM($G$3:G64)</f>
        <v>2203410914.9248962</v>
      </c>
      <c r="I64" s="13">
        <f t="shared" si="6"/>
        <v>7.3633578947594256E-5</v>
      </c>
      <c r="J64" s="2">
        <f t="shared" si="2"/>
        <v>62877273941.432228</v>
      </c>
      <c r="K64" s="27">
        <f t="shared" si="3"/>
        <v>-290349843.28890991</v>
      </c>
      <c r="L64">
        <f t="shared" si="4"/>
        <v>0</v>
      </c>
    </row>
    <row r="65" spans="1:12" x14ac:dyDescent="0.3">
      <c r="A65" s="1">
        <v>44896</v>
      </c>
      <c r="B65" s="26">
        <v>63094476087.988464</v>
      </c>
      <c r="C65" s="26">
        <f t="shared" si="0"/>
        <v>65442613442.018456</v>
      </c>
      <c r="D65" s="26">
        <v>38606252122.993637</v>
      </c>
      <c r="E65" s="2">
        <v>65511131600.925797</v>
      </c>
      <c r="F65" s="2">
        <f t="shared" si="5"/>
        <v>144726439.10509491</v>
      </c>
      <c r="G65" s="2">
        <f t="shared" si="1"/>
        <v>144726439.10509491</v>
      </c>
      <c r="H65" s="2">
        <f>SUM($G$3:G65)</f>
        <v>2348137354.0299911</v>
      </c>
      <c r="I65" s="13">
        <f t="shared" si="6"/>
        <v>2.2091885084007563E-3</v>
      </c>
      <c r="J65" s="2">
        <f t="shared" si="2"/>
        <v>63233863679.505615</v>
      </c>
      <c r="K65" s="27">
        <f t="shared" si="3"/>
        <v>-68518158.907341003</v>
      </c>
      <c r="L65">
        <f t="shared" si="4"/>
        <v>0</v>
      </c>
    </row>
    <row r="66" spans="1:12" x14ac:dyDescent="0.3">
      <c r="A66" s="1">
        <v>44897</v>
      </c>
      <c r="B66" s="26">
        <v>63202295509.024399</v>
      </c>
      <c r="C66" s="26">
        <f t="shared" si="0"/>
        <v>65680501524.447792</v>
      </c>
      <c r="D66" s="26">
        <v>38789960836.556099</v>
      </c>
      <c r="E66" s="2">
        <v>65641200262.319199</v>
      </c>
      <c r="F66" s="2">
        <f t="shared" si="5"/>
        <v>130068661.3934021</v>
      </c>
      <c r="G66" s="2">
        <f t="shared" si="1"/>
        <v>130068661.3934021</v>
      </c>
      <c r="H66" s="2">
        <f>SUM($G$3:G66)</f>
        <v>2478206015.4233932</v>
      </c>
      <c r="I66" s="13">
        <f t="shared" si="6"/>
        <v>1.9815094921118766E-3</v>
      </c>
      <c r="J66" s="2">
        <f t="shared" si="2"/>
        <v>63327531457.498787</v>
      </c>
      <c r="K66" s="27">
        <f t="shared" si="3"/>
        <v>39301262.128593445</v>
      </c>
      <c r="L66">
        <f t="shared" si="4"/>
        <v>1</v>
      </c>
    </row>
    <row r="67" spans="1:12" x14ac:dyDescent="0.3">
      <c r="A67" s="1">
        <v>44898</v>
      </c>
      <c r="B67" s="26">
        <v>63197075068.172592</v>
      </c>
      <c r="C67" s="26">
        <f t="shared" ref="C67:C130" si="7">B67+H67</f>
        <v>65675281083.595985</v>
      </c>
      <c r="D67" s="26">
        <v>38789960836.556099</v>
      </c>
      <c r="E67" s="2">
        <v>65388426943.757103</v>
      </c>
      <c r="F67" s="2">
        <f t="shared" si="5"/>
        <v>-252773318.56209564</v>
      </c>
      <c r="G67" s="2">
        <f t="shared" si="1"/>
        <v>0</v>
      </c>
      <c r="H67" s="2">
        <f>SUM($G$3:G67)</f>
        <v>2478206015.4233932</v>
      </c>
      <c r="I67" s="13">
        <f t="shared" si="6"/>
        <v>-3.8657195221948816E-3</v>
      </c>
      <c r="J67" s="2">
        <f t="shared" si="2"/>
        <v>62952772901.335945</v>
      </c>
      <c r="K67" s="27">
        <f t="shared" si="3"/>
        <v>286854139.83888245</v>
      </c>
      <c r="L67">
        <f t="shared" si="4"/>
        <v>1</v>
      </c>
    </row>
    <row r="68" spans="1:12" x14ac:dyDescent="0.3">
      <c r="A68" s="1">
        <v>44899</v>
      </c>
      <c r="B68" s="26">
        <v>63210427036.83094</v>
      </c>
      <c r="C68" s="26">
        <f t="shared" si="7"/>
        <v>66069764207.803329</v>
      </c>
      <c r="D68" s="26">
        <v>38789960836.556099</v>
      </c>
      <c r="E68" s="2">
        <v>65769558099.306099</v>
      </c>
      <c r="F68" s="2">
        <f t="shared" si="5"/>
        <v>381131155.54899597</v>
      </c>
      <c r="G68" s="2">
        <f t="shared" ref="G68:G131" si="8">IF(F68&gt;0,F68,0)</f>
        <v>381131155.54899597</v>
      </c>
      <c r="H68" s="2">
        <f>SUM($G$3:G68)</f>
        <v>2859337170.9723892</v>
      </c>
      <c r="I68" s="13">
        <f t="shared" si="6"/>
        <v>5.7949477929214958E-3</v>
      </c>
      <c r="J68" s="2">
        <f t="shared" ref="J68:J131" si="9">B68*(I68+1)</f>
        <v>63576728161.477654</v>
      </c>
      <c r="K68" s="27">
        <f t="shared" ref="K68:K131" si="10">C68-E68</f>
        <v>300206108.49723053</v>
      </c>
      <c r="L68">
        <f t="shared" ref="L68:L131" si="11">IF(K68&gt;0,1,0)</f>
        <v>1</v>
      </c>
    </row>
    <row r="69" spans="1:12" x14ac:dyDescent="0.3">
      <c r="A69" s="1">
        <v>44900</v>
      </c>
      <c r="B69" s="26">
        <v>63188301964.306557</v>
      </c>
      <c r="C69" s="26">
        <f t="shared" si="7"/>
        <v>66047639135.278946</v>
      </c>
      <c r="D69" s="26">
        <v>38871297869.485878</v>
      </c>
      <c r="E69" s="2">
        <v>65557951753.473099</v>
      </c>
      <c r="F69" s="2">
        <f t="shared" ref="F69:F132" si="12">E69-E68</f>
        <v>-211606345.83300018</v>
      </c>
      <c r="G69" s="2">
        <f t="shared" si="8"/>
        <v>0</v>
      </c>
      <c r="H69" s="2">
        <f>SUM($G$3:G69)</f>
        <v>2859337170.9723892</v>
      </c>
      <c r="I69" s="13">
        <f t="shared" ref="I69:I132" si="13">(E69-E68)/E69</f>
        <v>-3.2277754288104312E-3</v>
      </c>
      <c r="J69" s="2">
        <f t="shared" si="9"/>
        <v>62984344315.837914</v>
      </c>
      <c r="K69" s="27">
        <f t="shared" si="10"/>
        <v>489687381.80584717</v>
      </c>
      <c r="L69">
        <f t="shared" si="11"/>
        <v>1</v>
      </c>
    </row>
    <row r="70" spans="1:12" x14ac:dyDescent="0.3">
      <c r="A70" s="1">
        <v>44901</v>
      </c>
      <c r="B70" s="26">
        <v>63046910291.434402</v>
      </c>
      <c r="C70" s="26">
        <f t="shared" si="7"/>
        <v>65906247462.406792</v>
      </c>
      <c r="D70" s="26">
        <v>38626615740.174866</v>
      </c>
      <c r="E70" s="2">
        <v>65546686928.497803</v>
      </c>
      <c r="F70" s="2">
        <f t="shared" si="12"/>
        <v>-11264824.975296021</v>
      </c>
      <c r="G70" s="2">
        <f t="shared" si="8"/>
        <v>0</v>
      </c>
      <c r="H70" s="2">
        <f>SUM($G$3:G70)</f>
        <v>2859337170.9723892</v>
      </c>
      <c r="I70" s="13">
        <f t="shared" si="13"/>
        <v>-1.7185956305593839E-4</v>
      </c>
      <c r="J70" s="2">
        <f t="shared" si="9"/>
        <v>63036075076.979683</v>
      </c>
      <c r="K70" s="27">
        <f t="shared" si="10"/>
        <v>359560533.90898895</v>
      </c>
      <c r="L70">
        <f t="shared" si="11"/>
        <v>1</v>
      </c>
    </row>
    <row r="71" spans="1:12" x14ac:dyDescent="0.3">
      <c r="A71" s="1">
        <v>44902</v>
      </c>
      <c r="B71" s="26">
        <v>63142660017.661682</v>
      </c>
      <c r="C71" s="26">
        <f t="shared" si="7"/>
        <v>66013912100.353867</v>
      </c>
      <c r="D71" s="26">
        <v>38758977650.217148</v>
      </c>
      <c r="E71" s="2">
        <v>65558601840.217598</v>
      </c>
      <c r="F71" s="2">
        <f t="shared" si="12"/>
        <v>11914911.719795227</v>
      </c>
      <c r="G71" s="2">
        <f t="shared" si="8"/>
        <v>11914911.719795227</v>
      </c>
      <c r="H71" s="2">
        <f>SUM($G$3:G71)</f>
        <v>2871252082.6921844</v>
      </c>
      <c r="I71" s="13">
        <f t="shared" si="13"/>
        <v>1.8174444520392292E-4</v>
      </c>
      <c r="J71" s="2">
        <f t="shared" si="9"/>
        <v>63154135845.37529</v>
      </c>
      <c r="K71" s="27">
        <f t="shared" si="10"/>
        <v>455310260.13626862</v>
      </c>
      <c r="L71">
        <f t="shared" si="11"/>
        <v>1</v>
      </c>
    </row>
    <row r="72" spans="1:12" x14ac:dyDescent="0.3">
      <c r="A72" s="1">
        <v>44903</v>
      </c>
      <c r="B72" s="26">
        <v>63307069629.673531</v>
      </c>
      <c r="C72" s="26">
        <f t="shared" si="7"/>
        <v>66337587554.720215</v>
      </c>
      <c r="D72" s="26">
        <v>38987960077.87059</v>
      </c>
      <c r="E72" s="2">
        <v>65717867682.572098</v>
      </c>
      <c r="F72" s="2">
        <f t="shared" si="12"/>
        <v>159265842.35449982</v>
      </c>
      <c r="G72" s="2">
        <f t="shared" si="8"/>
        <v>159265842.35449982</v>
      </c>
      <c r="H72" s="2">
        <f>SUM($G$3:G72)</f>
        <v>3030517925.0466843</v>
      </c>
      <c r="I72" s="13">
        <f t="shared" si="13"/>
        <v>2.423478545040133E-3</v>
      </c>
      <c r="J72" s="2">
        <f t="shared" si="9"/>
        <v>63460492954.670403</v>
      </c>
      <c r="K72" s="27">
        <f t="shared" si="10"/>
        <v>619719872.14811707</v>
      </c>
      <c r="L72">
        <f t="shared" si="11"/>
        <v>1</v>
      </c>
    </row>
    <row r="73" spans="1:12" x14ac:dyDescent="0.3">
      <c r="A73" s="1">
        <v>44904</v>
      </c>
      <c r="B73" s="26">
        <v>63207413311.364906</v>
      </c>
      <c r="C73" s="26">
        <f t="shared" si="7"/>
        <v>66237931236.411591</v>
      </c>
      <c r="D73" s="26">
        <v>38809309465.121368</v>
      </c>
      <c r="E73" s="2">
        <v>65681144306.217598</v>
      </c>
      <c r="F73" s="2">
        <f t="shared" si="12"/>
        <v>-36723376.354499817</v>
      </c>
      <c r="G73" s="2">
        <f t="shared" si="8"/>
        <v>0</v>
      </c>
      <c r="H73" s="2">
        <f>SUM($G$3:G73)</f>
        <v>3030517925.0466843</v>
      </c>
      <c r="I73" s="13">
        <f t="shared" si="13"/>
        <v>-5.5911596459538935E-4</v>
      </c>
      <c r="J73" s="2">
        <f t="shared" si="9"/>
        <v>63172073037.501747</v>
      </c>
      <c r="K73" s="27">
        <f t="shared" si="10"/>
        <v>556786930.19399261</v>
      </c>
      <c r="L73">
        <f t="shared" si="11"/>
        <v>1</v>
      </c>
    </row>
    <row r="74" spans="1:12" x14ac:dyDescent="0.3">
      <c r="A74" s="1">
        <v>44905</v>
      </c>
      <c r="B74" s="26">
        <v>63208719234.730637</v>
      </c>
      <c r="C74" s="26">
        <f t="shared" si="7"/>
        <v>66329042949.132523</v>
      </c>
      <c r="D74" s="26">
        <v>38809309465.121368</v>
      </c>
      <c r="E74" s="2">
        <v>65770950095.5728</v>
      </c>
      <c r="F74" s="2">
        <f t="shared" si="12"/>
        <v>89805789.355201721</v>
      </c>
      <c r="G74" s="2">
        <f t="shared" si="8"/>
        <v>89805789.355201721</v>
      </c>
      <c r="H74" s="2">
        <f>SUM($G$3:G74)</f>
        <v>3120323714.401886</v>
      </c>
      <c r="I74" s="13">
        <f t="shared" si="13"/>
        <v>1.3654324473753765E-3</v>
      </c>
      <c r="J74" s="2">
        <f t="shared" si="9"/>
        <v>63295026470.930771</v>
      </c>
      <c r="K74" s="27">
        <f t="shared" si="10"/>
        <v>558092853.5597229</v>
      </c>
      <c r="L74">
        <f t="shared" si="11"/>
        <v>1</v>
      </c>
    </row>
    <row r="75" spans="1:12" x14ac:dyDescent="0.3">
      <c r="A75" s="1">
        <v>44906</v>
      </c>
      <c r="B75" s="26">
        <v>63207582447.14328</v>
      </c>
      <c r="C75" s="26">
        <f t="shared" si="7"/>
        <v>66327906161.545166</v>
      </c>
      <c r="D75" s="26">
        <v>38809309465.121368</v>
      </c>
      <c r="E75" s="2">
        <v>65729244224.591698</v>
      </c>
      <c r="F75" s="2">
        <f t="shared" si="12"/>
        <v>-41705870.98110199</v>
      </c>
      <c r="G75" s="2">
        <f t="shared" si="8"/>
        <v>0</v>
      </c>
      <c r="H75" s="2">
        <f>SUM($G$3:G75)</f>
        <v>3120323714.401886</v>
      </c>
      <c r="I75" s="13">
        <f t="shared" si="13"/>
        <v>-6.3451012518257906E-4</v>
      </c>
      <c r="J75" s="2">
        <f t="shared" si="9"/>
        <v>63167476596.092255</v>
      </c>
      <c r="K75" s="27">
        <f t="shared" si="10"/>
        <v>598661936.95346832</v>
      </c>
      <c r="L75">
        <f t="shared" si="11"/>
        <v>1</v>
      </c>
    </row>
    <row r="76" spans="1:12" x14ac:dyDescent="0.3">
      <c r="A76" s="1">
        <v>44907</v>
      </c>
      <c r="B76" s="26">
        <v>63204807319.522636</v>
      </c>
      <c r="C76" s="26">
        <f t="shared" si="7"/>
        <v>66361979865.395325</v>
      </c>
      <c r="D76" s="26">
        <v>38846305029.51152</v>
      </c>
      <c r="E76" s="2">
        <v>65766093056.0625</v>
      </c>
      <c r="F76" s="2">
        <f t="shared" si="12"/>
        <v>36848831.470802307</v>
      </c>
      <c r="G76" s="2">
        <f t="shared" si="8"/>
        <v>36848831.470802307</v>
      </c>
      <c r="H76" s="2">
        <f>SUM($G$3:G76)</f>
        <v>3157172545.8726883</v>
      </c>
      <c r="I76" s="13">
        <f t="shared" si="13"/>
        <v>5.6030136136246396E-4</v>
      </c>
      <c r="J76" s="2">
        <f t="shared" si="9"/>
        <v>63240221059.108414</v>
      </c>
      <c r="K76" s="27">
        <f t="shared" si="10"/>
        <v>595886809.33282471</v>
      </c>
      <c r="L76">
        <f t="shared" si="11"/>
        <v>1</v>
      </c>
    </row>
    <row r="77" spans="1:12" x14ac:dyDescent="0.3">
      <c r="A77" s="1">
        <v>44908</v>
      </c>
      <c r="B77" s="26">
        <v>63035373663.301414</v>
      </c>
      <c r="C77" s="26">
        <f t="shared" si="7"/>
        <v>66192546209.174103</v>
      </c>
      <c r="D77" s="26">
        <v>38386986599.825592</v>
      </c>
      <c r="E77" s="2">
        <v>65688467049.993698</v>
      </c>
      <c r="F77" s="2">
        <f t="shared" si="12"/>
        <v>-77626006.06880188</v>
      </c>
      <c r="G77" s="2">
        <f t="shared" si="8"/>
        <v>0</v>
      </c>
      <c r="H77" s="2">
        <f>SUM($G$3:G77)</f>
        <v>3157172545.8726883</v>
      </c>
      <c r="I77" s="13">
        <f t="shared" si="13"/>
        <v>-1.1817296026975762E-3</v>
      </c>
      <c r="J77" s="2">
        <f t="shared" si="9"/>
        <v>62960882896.226387</v>
      </c>
      <c r="K77" s="27">
        <f t="shared" si="10"/>
        <v>504079159.18040466</v>
      </c>
      <c r="L77">
        <f t="shared" si="11"/>
        <v>1</v>
      </c>
    </row>
    <row r="78" spans="1:12" x14ac:dyDescent="0.3">
      <c r="A78" s="1">
        <v>44909</v>
      </c>
      <c r="B78" s="26">
        <v>63133836983.783615</v>
      </c>
      <c r="C78" s="26">
        <f t="shared" si="7"/>
        <v>66417745854.738106</v>
      </c>
      <c r="D78" s="26">
        <v>38547444307.383133</v>
      </c>
      <c r="E78" s="2">
        <v>65815203375.0755</v>
      </c>
      <c r="F78" s="2">
        <f t="shared" si="12"/>
        <v>126736325.08180237</v>
      </c>
      <c r="G78" s="2">
        <f t="shared" si="8"/>
        <v>126736325.08180237</v>
      </c>
      <c r="H78" s="2">
        <f>SUM($G$3:G78)</f>
        <v>3283908870.9544907</v>
      </c>
      <c r="I78" s="13">
        <f t="shared" si="13"/>
        <v>1.9256390405654807E-3</v>
      </c>
      <c r="J78" s="2">
        <f t="shared" si="9"/>
        <v>63255409965.060287</v>
      </c>
      <c r="K78" s="27">
        <f t="shared" si="10"/>
        <v>602542479.66260529</v>
      </c>
      <c r="L78">
        <f t="shared" si="11"/>
        <v>1</v>
      </c>
    </row>
    <row r="79" spans="1:12" x14ac:dyDescent="0.3">
      <c r="A79" s="1">
        <v>44910</v>
      </c>
      <c r="B79" s="26">
        <v>63056538913.093475</v>
      </c>
      <c r="C79" s="26">
        <f t="shared" si="7"/>
        <v>66504038655.055862</v>
      </c>
      <c r="D79" s="26">
        <v>38620780773.269089</v>
      </c>
      <c r="E79" s="2">
        <v>65978794246.083397</v>
      </c>
      <c r="F79" s="2">
        <f t="shared" si="12"/>
        <v>163590871.00789642</v>
      </c>
      <c r="G79" s="2">
        <f t="shared" si="8"/>
        <v>163590871.00789642</v>
      </c>
      <c r="H79" s="2">
        <f>SUM($G$3:G79)</f>
        <v>3447499741.9623871</v>
      </c>
      <c r="I79" s="13">
        <f t="shared" si="13"/>
        <v>2.4794462050601574E-3</v>
      </c>
      <c r="J79" s="2">
        <f t="shared" si="9"/>
        <v>63212884209.205772</v>
      </c>
      <c r="K79" s="27">
        <f t="shared" si="10"/>
        <v>525244408.97246552</v>
      </c>
      <c r="L79">
        <f t="shared" si="11"/>
        <v>1</v>
      </c>
    </row>
    <row r="80" spans="1:12" x14ac:dyDescent="0.3">
      <c r="A80" s="1">
        <v>44911</v>
      </c>
      <c r="B80" s="26">
        <v>63156771255.452484</v>
      </c>
      <c r="C80" s="26">
        <f t="shared" si="7"/>
        <v>66622492966.684471</v>
      </c>
      <c r="D80" s="26">
        <v>38811932271.60083</v>
      </c>
      <c r="E80" s="2">
        <v>65997016215.352997</v>
      </c>
      <c r="F80" s="2">
        <f t="shared" si="12"/>
        <v>18221969.269599915</v>
      </c>
      <c r="G80" s="2">
        <f t="shared" si="8"/>
        <v>18221969.269599915</v>
      </c>
      <c r="H80" s="2">
        <f>SUM($G$3:G80)</f>
        <v>3465721711.231987</v>
      </c>
      <c r="I80" s="13">
        <f t="shared" si="13"/>
        <v>2.7610292577683092E-4</v>
      </c>
      <c r="J80" s="2">
        <f t="shared" si="9"/>
        <v>63174209024.778725</v>
      </c>
      <c r="K80" s="27">
        <f t="shared" si="10"/>
        <v>625476751.3314743</v>
      </c>
      <c r="L80">
        <f t="shared" si="11"/>
        <v>1</v>
      </c>
    </row>
    <row r="81" spans="1:12" x14ac:dyDescent="0.3">
      <c r="A81" s="1">
        <v>44912</v>
      </c>
      <c r="B81" s="26">
        <v>63147058145.487564</v>
      </c>
      <c r="C81" s="26">
        <f t="shared" si="7"/>
        <v>66612779856.719551</v>
      </c>
      <c r="D81" s="26">
        <v>38811932271.60083</v>
      </c>
      <c r="E81" s="2">
        <v>65770714186.313599</v>
      </c>
      <c r="F81" s="2">
        <f t="shared" si="12"/>
        <v>-226302029.03939819</v>
      </c>
      <c r="G81" s="2">
        <f t="shared" si="8"/>
        <v>0</v>
      </c>
      <c r="H81" s="2">
        <f>SUM($G$3:G81)</f>
        <v>3465721711.231987</v>
      </c>
      <c r="I81" s="13">
        <f t="shared" si="13"/>
        <v>-3.4407719581444041E-3</v>
      </c>
      <c r="J81" s="2">
        <f t="shared" si="9"/>
        <v>62929783518.581253</v>
      </c>
      <c r="K81" s="27">
        <f t="shared" si="10"/>
        <v>842065670.40595245</v>
      </c>
      <c r="L81">
        <f t="shared" si="11"/>
        <v>1</v>
      </c>
    </row>
    <row r="82" spans="1:12" x14ac:dyDescent="0.3">
      <c r="A82" s="1">
        <v>44913</v>
      </c>
      <c r="B82" s="26">
        <v>63149867588.344727</v>
      </c>
      <c r="C82" s="26">
        <f t="shared" si="7"/>
        <v>66914746570.685013</v>
      </c>
      <c r="D82" s="26">
        <v>38811932271.60083</v>
      </c>
      <c r="E82" s="2">
        <v>66069871457.421898</v>
      </c>
      <c r="F82" s="2">
        <f t="shared" si="12"/>
        <v>299157271.10829926</v>
      </c>
      <c r="G82" s="2">
        <f t="shared" si="8"/>
        <v>299157271.10829926</v>
      </c>
      <c r="H82" s="2">
        <f>SUM($G$3:G82)</f>
        <v>3764878982.3402863</v>
      </c>
      <c r="I82" s="13">
        <f t="shared" si="13"/>
        <v>4.5278924343161216E-3</v>
      </c>
      <c r="J82" s="2">
        <f t="shared" si="9"/>
        <v>63435803396.026062</v>
      </c>
      <c r="K82" s="27">
        <f t="shared" si="10"/>
        <v>844875113.26311493</v>
      </c>
      <c r="L82">
        <f t="shared" si="11"/>
        <v>1</v>
      </c>
    </row>
    <row r="83" spans="1:12" x14ac:dyDescent="0.3">
      <c r="A83" s="1">
        <v>44914</v>
      </c>
      <c r="B83" s="26">
        <v>63239131575.871292</v>
      </c>
      <c r="C83" s="26">
        <f t="shared" si="7"/>
        <v>67097275580.210182</v>
      </c>
      <c r="D83" s="26">
        <v>39004326254.671745</v>
      </c>
      <c r="E83" s="2">
        <v>66163136479.420502</v>
      </c>
      <c r="F83" s="2">
        <f t="shared" si="12"/>
        <v>93265021.998603821</v>
      </c>
      <c r="G83" s="2">
        <f t="shared" si="8"/>
        <v>93265021.998603821</v>
      </c>
      <c r="H83" s="2">
        <f>SUM($G$3:G83)</f>
        <v>3858144004.3388901</v>
      </c>
      <c r="I83" s="13">
        <f t="shared" si="13"/>
        <v>1.4096221394766122E-3</v>
      </c>
      <c r="J83" s="2">
        <f t="shared" si="9"/>
        <v>63328274855.821915</v>
      </c>
      <c r="K83" s="27">
        <f t="shared" si="10"/>
        <v>934139100.78968048</v>
      </c>
      <c r="L83">
        <f t="shared" si="11"/>
        <v>1</v>
      </c>
    </row>
    <row r="84" spans="1:12" x14ac:dyDescent="0.3">
      <c r="A84" s="1">
        <v>44915</v>
      </c>
      <c r="B84" s="26">
        <v>63104960389.348648</v>
      </c>
      <c r="C84" s="26">
        <f t="shared" si="7"/>
        <v>66974401872.767036</v>
      </c>
      <c r="D84" s="26">
        <v>38646828635.051682</v>
      </c>
      <c r="E84" s="2">
        <v>66174433958.5</v>
      </c>
      <c r="F84" s="2">
        <f t="shared" si="12"/>
        <v>11297479.079498291</v>
      </c>
      <c r="G84" s="2">
        <f t="shared" si="8"/>
        <v>11297479.079498291</v>
      </c>
      <c r="H84" s="2">
        <f>SUM($G$3:G84)</f>
        <v>3869441483.4183884</v>
      </c>
      <c r="I84" s="13">
        <f t="shared" si="13"/>
        <v>1.7072271576336088E-4</v>
      </c>
      <c r="J84" s="2">
        <f t="shared" si="9"/>
        <v>63115733839.564461</v>
      </c>
      <c r="K84" s="27">
        <f t="shared" si="10"/>
        <v>799967914.26703644</v>
      </c>
      <c r="L84">
        <f t="shared" si="11"/>
        <v>1</v>
      </c>
    </row>
    <row r="85" spans="1:12" x14ac:dyDescent="0.3">
      <c r="A85" s="1">
        <v>44916</v>
      </c>
      <c r="B85" s="26">
        <v>63012151947.163193</v>
      </c>
      <c r="C85" s="26">
        <f t="shared" si="7"/>
        <v>66917657266.23748</v>
      </c>
      <c r="D85" s="26">
        <v>38507017274.311935</v>
      </c>
      <c r="E85" s="2">
        <v>66210497794.155899</v>
      </c>
      <c r="F85" s="2">
        <f t="shared" si="12"/>
        <v>36063835.655899048</v>
      </c>
      <c r="G85" s="2">
        <f t="shared" si="8"/>
        <v>36063835.655899048</v>
      </c>
      <c r="H85" s="2">
        <f>SUM($G$3:G85)</f>
        <v>3905505319.0742874</v>
      </c>
      <c r="I85" s="13">
        <f t="shared" si="13"/>
        <v>5.4468455694169754E-4</v>
      </c>
      <c r="J85" s="2">
        <f t="shared" si="9"/>
        <v>63046473693.228477</v>
      </c>
      <c r="K85" s="27">
        <f t="shared" si="10"/>
        <v>707159472.08158112</v>
      </c>
      <c r="L85">
        <f t="shared" si="11"/>
        <v>1</v>
      </c>
    </row>
    <row r="86" spans="1:12" x14ac:dyDescent="0.3">
      <c r="A86" s="1">
        <v>44917</v>
      </c>
      <c r="B86" s="26">
        <v>62993786994.063858</v>
      </c>
      <c r="C86" s="26">
        <f t="shared" si="7"/>
        <v>66911205111.675644</v>
      </c>
      <c r="D86" s="26">
        <v>38543634973.463577</v>
      </c>
      <c r="E86" s="2">
        <v>66222410592.693398</v>
      </c>
      <c r="F86" s="2">
        <f t="shared" si="12"/>
        <v>11912798.537498474</v>
      </c>
      <c r="G86" s="2">
        <f t="shared" si="8"/>
        <v>11912798.537498474</v>
      </c>
      <c r="H86" s="2">
        <f>SUM($G$3:G86)</f>
        <v>3917418117.6117859</v>
      </c>
      <c r="I86" s="13">
        <f t="shared" si="13"/>
        <v>1.7989074138012221E-4</v>
      </c>
      <c r="J86" s="2">
        <f t="shared" si="9"/>
        <v>63005118993.108566</v>
      </c>
      <c r="K86" s="27">
        <f t="shared" si="10"/>
        <v>688794518.9822464</v>
      </c>
      <c r="L86">
        <f t="shared" si="11"/>
        <v>1</v>
      </c>
    </row>
    <row r="87" spans="1:12" x14ac:dyDescent="0.3">
      <c r="A87" s="1">
        <v>44918</v>
      </c>
      <c r="B87" s="26">
        <v>63042778628.30574</v>
      </c>
      <c r="C87" s="26">
        <f t="shared" si="7"/>
        <v>66991020233.99263</v>
      </c>
      <c r="D87" s="26">
        <v>38609629221.759613</v>
      </c>
      <c r="E87" s="2">
        <v>66253234080.768501</v>
      </c>
      <c r="F87" s="2">
        <f t="shared" si="12"/>
        <v>30823488.07510376</v>
      </c>
      <c r="G87" s="2">
        <f t="shared" si="8"/>
        <v>30823488.07510376</v>
      </c>
      <c r="H87" s="2">
        <f>SUM($G$3:G87)</f>
        <v>3948241605.6868896</v>
      </c>
      <c r="I87" s="13">
        <f t="shared" si="13"/>
        <v>4.6523748618108553E-4</v>
      </c>
      <c r="J87" s="2">
        <f t="shared" si="9"/>
        <v>63072108492.156647</v>
      </c>
      <c r="K87" s="27">
        <f t="shared" si="10"/>
        <v>737786153.22412872</v>
      </c>
      <c r="L87">
        <f t="shared" si="11"/>
        <v>1</v>
      </c>
    </row>
    <row r="88" spans="1:12" x14ac:dyDescent="0.3">
      <c r="A88" s="1">
        <v>44919</v>
      </c>
      <c r="B88" s="26">
        <v>63044282147.797173</v>
      </c>
      <c r="C88" s="26">
        <f t="shared" si="7"/>
        <v>67029817110.671265</v>
      </c>
      <c r="D88" s="26">
        <v>38609629221.759613</v>
      </c>
      <c r="E88" s="2">
        <v>66290527437.955704</v>
      </c>
      <c r="F88" s="2">
        <f t="shared" si="12"/>
        <v>37293357.187202454</v>
      </c>
      <c r="G88" s="2">
        <f t="shared" si="8"/>
        <v>37293357.187202454</v>
      </c>
      <c r="H88" s="2">
        <f>SUM($G$3:G88)</f>
        <v>3985534962.8740921</v>
      </c>
      <c r="I88" s="13">
        <f t="shared" si="13"/>
        <v>5.6257445261854327E-4</v>
      </c>
      <c r="J88" s="2">
        <f t="shared" si="9"/>
        <v>63079749250.3172</v>
      </c>
      <c r="K88" s="27">
        <f t="shared" si="10"/>
        <v>739289672.71556091</v>
      </c>
      <c r="L88">
        <f t="shared" si="11"/>
        <v>1</v>
      </c>
    </row>
    <row r="89" spans="1:12" x14ac:dyDescent="0.3">
      <c r="A89" s="1">
        <v>44920</v>
      </c>
      <c r="B89" s="26">
        <v>63044317113.366737</v>
      </c>
      <c r="C89" s="26">
        <f t="shared" si="7"/>
        <v>67029852076.240829</v>
      </c>
      <c r="D89" s="26">
        <v>38609629221.759613</v>
      </c>
      <c r="E89" s="2">
        <v>66280331784.857697</v>
      </c>
      <c r="F89" s="2">
        <f t="shared" si="12"/>
        <v>-10195653.098007202</v>
      </c>
      <c r="G89" s="2">
        <f t="shared" si="8"/>
        <v>0</v>
      </c>
      <c r="H89" s="2">
        <f>SUM($G$3:G89)</f>
        <v>3985534962.8740921</v>
      </c>
      <c r="I89" s="13">
        <f t="shared" si="13"/>
        <v>-1.5382622300536651E-4</v>
      </c>
      <c r="J89" s="2">
        <f t="shared" si="9"/>
        <v>63034619244.183235</v>
      </c>
      <c r="K89" s="27">
        <f t="shared" si="10"/>
        <v>749520291.38313293</v>
      </c>
      <c r="L89">
        <f t="shared" si="11"/>
        <v>1</v>
      </c>
    </row>
    <row r="90" spans="1:12" x14ac:dyDescent="0.3">
      <c r="A90" s="1">
        <v>44921</v>
      </c>
      <c r="B90" s="26">
        <v>63044541543.534203</v>
      </c>
      <c r="C90" s="26">
        <f t="shared" si="7"/>
        <v>67030076506.408295</v>
      </c>
      <c r="D90" s="26">
        <v>38609629221.759613</v>
      </c>
      <c r="E90" s="2">
        <v>66260084337.198196</v>
      </c>
      <c r="F90" s="2">
        <f t="shared" si="12"/>
        <v>-20247447.659500122</v>
      </c>
      <c r="G90" s="2">
        <f t="shared" si="8"/>
        <v>0</v>
      </c>
      <c r="H90" s="2">
        <f>SUM($G$3:G90)</f>
        <v>3985534962.8740921</v>
      </c>
      <c r="I90" s="13">
        <f t="shared" si="13"/>
        <v>-3.0557533788307106E-4</v>
      </c>
      <c r="J90" s="2">
        <f t="shared" si="9"/>
        <v>63025276686.450348</v>
      </c>
      <c r="K90" s="27">
        <f t="shared" si="10"/>
        <v>769992169.21009827</v>
      </c>
      <c r="L90">
        <f t="shared" si="11"/>
        <v>1</v>
      </c>
    </row>
    <row r="91" spans="1:12" x14ac:dyDescent="0.3">
      <c r="A91" s="1">
        <v>44922</v>
      </c>
      <c r="B91" s="26">
        <v>63158951747.540443</v>
      </c>
      <c r="C91" s="26">
        <f t="shared" si="7"/>
        <v>67174382004.682442</v>
      </c>
      <c r="D91" s="26">
        <v>38778660656.554993</v>
      </c>
      <c r="E91" s="2">
        <v>66289979631.466103</v>
      </c>
      <c r="F91" s="2">
        <f t="shared" si="12"/>
        <v>29895294.267906189</v>
      </c>
      <c r="G91" s="2">
        <f t="shared" si="8"/>
        <v>29895294.267906189</v>
      </c>
      <c r="H91" s="2">
        <f>SUM($G$3:G91)</f>
        <v>4015430257.1419983</v>
      </c>
      <c r="I91" s="13">
        <f t="shared" si="13"/>
        <v>4.50977575104212E-4</v>
      </c>
      <c r="J91" s="2">
        <f t="shared" si="9"/>
        <v>63187435018.445679</v>
      </c>
      <c r="K91" s="27">
        <f t="shared" si="10"/>
        <v>884402373.21633911</v>
      </c>
      <c r="L91">
        <f t="shared" si="11"/>
        <v>1</v>
      </c>
    </row>
    <row r="92" spans="1:12" x14ac:dyDescent="0.3">
      <c r="A92" s="1">
        <v>44923</v>
      </c>
      <c r="B92" s="26">
        <v>62426155932.650818</v>
      </c>
      <c r="C92" s="26">
        <f t="shared" si="7"/>
        <v>66441586189.792816</v>
      </c>
      <c r="D92" s="26">
        <v>37603419999.088684</v>
      </c>
      <c r="E92" s="2">
        <v>66241360621.116798</v>
      </c>
      <c r="F92" s="2">
        <f t="shared" si="12"/>
        <v>-48619010.349304199</v>
      </c>
      <c r="G92" s="2">
        <f t="shared" si="8"/>
        <v>0</v>
      </c>
      <c r="H92" s="2">
        <f>SUM($G$3:G92)</f>
        <v>4015430257.1419983</v>
      </c>
      <c r="I92" s="13">
        <f t="shared" si="13"/>
        <v>-7.3396756789752824E-4</v>
      </c>
      <c r="J92" s="2">
        <f t="shared" si="9"/>
        <v>62380337158.807739</v>
      </c>
      <c r="K92" s="27">
        <f t="shared" si="10"/>
        <v>200225568.67601776</v>
      </c>
      <c r="L92">
        <f t="shared" si="11"/>
        <v>1</v>
      </c>
    </row>
    <row r="93" spans="1:12" x14ac:dyDescent="0.3">
      <c r="A93" s="1">
        <v>44924</v>
      </c>
      <c r="B93" s="26">
        <v>62681434771.997574</v>
      </c>
      <c r="C93" s="26">
        <f t="shared" si="7"/>
        <v>66696865029.139572</v>
      </c>
      <c r="D93" s="26">
        <v>37979594946.199356</v>
      </c>
      <c r="E93" s="2">
        <v>66232030177.682503</v>
      </c>
      <c r="F93" s="2">
        <f t="shared" si="12"/>
        <v>-9330443.4342956543</v>
      </c>
      <c r="G93" s="2">
        <f t="shared" si="8"/>
        <v>0</v>
      </c>
      <c r="H93" s="2">
        <f>SUM($G$3:G93)</f>
        <v>4015430257.1419983</v>
      </c>
      <c r="I93" s="13">
        <f t="shared" si="13"/>
        <v>-1.4087509335384429E-4</v>
      </c>
      <c r="J93" s="2">
        <f t="shared" si="9"/>
        <v>62672604519.022514</v>
      </c>
      <c r="K93" s="27">
        <f t="shared" si="10"/>
        <v>464834851.4570694</v>
      </c>
      <c r="L93">
        <f t="shared" si="11"/>
        <v>1</v>
      </c>
    </row>
    <row r="94" spans="1:12" x14ac:dyDescent="0.3">
      <c r="A94" s="1">
        <v>44925</v>
      </c>
      <c r="B94" s="26">
        <v>62761995798.198929</v>
      </c>
      <c r="C94" s="26">
        <f t="shared" si="7"/>
        <v>66801211573.787827</v>
      </c>
      <c r="D94" s="26">
        <v>38094661894.17215</v>
      </c>
      <c r="E94" s="2">
        <v>66255815696.129402</v>
      </c>
      <c r="F94" s="2">
        <f t="shared" si="12"/>
        <v>23785518.446899414</v>
      </c>
      <c r="G94" s="2">
        <f t="shared" si="8"/>
        <v>23785518.446899414</v>
      </c>
      <c r="H94" s="2">
        <f>SUM($G$3:G94)</f>
        <v>4039215775.5888977</v>
      </c>
      <c r="I94" s="13">
        <f t="shared" si="13"/>
        <v>3.5899517947205563E-4</v>
      </c>
      <c r="J94" s="2">
        <f t="shared" si="9"/>
        <v>62784527052.144524</v>
      </c>
      <c r="K94" s="27">
        <f t="shared" si="10"/>
        <v>545395877.65842438</v>
      </c>
      <c r="L94">
        <f t="shared" si="11"/>
        <v>1</v>
      </c>
    </row>
    <row r="95" spans="1:12" x14ac:dyDescent="0.3">
      <c r="A95" s="18">
        <v>44926</v>
      </c>
      <c r="B95" s="26">
        <v>67035860606.061714</v>
      </c>
      <c r="C95" s="26">
        <f t="shared" si="7"/>
        <v>71098304255.835709</v>
      </c>
      <c r="D95" s="26">
        <v>44693963701</v>
      </c>
      <c r="E95" s="2">
        <v>66279043570.314499</v>
      </c>
      <c r="F95" s="2">
        <f t="shared" si="12"/>
        <v>23227874.185096741</v>
      </c>
      <c r="G95" s="2">
        <f t="shared" si="8"/>
        <v>23227874.185096741</v>
      </c>
      <c r="H95" s="2">
        <f>SUM($G$3:G95)</f>
        <v>4062443649.7739944</v>
      </c>
      <c r="I95" s="13">
        <f t="shared" si="13"/>
        <v>3.5045578411907252E-4</v>
      </c>
      <c r="J95" s="2">
        <f t="shared" si="9"/>
        <v>67059353711.154503</v>
      </c>
      <c r="K95" s="27">
        <f t="shared" si="10"/>
        <v>4819260685.5212097</v>
      </c>
      <c r="L95">
        <f t="shared" si="11"/>
        <v>1</v>
      </c>
    </row>
    <row r="96" spans="1:12" x14ac:dyDescent="0.3">
      <c r="A96" s="1">
        <v>44927</v>
      </c>
      <c r="B96" s="26">
        <v>67041979836.787727</v>
      </c>
      <c r="C96" s="26">
        <f t="shared" si="7"/>
        <v>71104423486.561722</v>
      </c>
      <c r="D96" s="26">
        <v>44693963701</v>
      </c>
      <c r="E96" s="2">
        <v>66226451754.381699</v>
      </c>
      <c r="F96" s="2">
        <f t="shared" si="12"/>
        <v>-52591815.932800293</v>
      </c>
      <c r="G96" s="2">
        <f t="shared" si="8"/>
        <v>0</v>
      </c>
      <c r="H96" s="2">
        <f>SUM($G$3:G96)</f>
        <v>4062443649.7739944</v>
      </c>
      <c r="I96" s="13">
        <f t="shared" si="13"/>
        <v>-7.9412099757134719E-4</v>
      </c>
      <c r="J96" s="2">
        <f t="shared" si="9"/>
        <v>66988740392.880577</v>
      </c>
      <c r="K96" s="27">
        <f t="shared" si="10"/>
        <v>4877971732.1800232</v>
      </c>
      <c r="L96">
        <f t="shared" si="11"/>
        <v>1</v>
      </c>
    </row>
    <row r="97" spans="1:12" x14ac:dyDescent="0.3">
      <c r="A97" s="1">
        <v>44928</v>
      </c>
      <c r="B97" s="26">
        <v>67056355618.650146</v>
      </c>
      <c r="C97" s="26">
        <f t="shared" si="7"/>
        <v>71194205991.790543</v>
      </c>
      <c r="D97" s="26">
        <v>44693963701</v>
      </c>
      <c r="E97" s="2">
        <v>66301858477.7481</v>
      </c>
      <c r="F97" s="2">
        <f t="shared" si="12"/>
        <v>75406723.366401672</v>
      </c>
      <c r="G97" s="2">
        <f t="shared" si="8"/>
        <v>75406723.366401672</v>
      </c>
      <c r="H97" s="2">
        <f>SUM($G$3:G97)</f>
        <v>4137850373.1403961</v>
      </c>
      <c r="I97" s="13">
        <f t="shared" si="13"/>
        <v>1.1373244294759746E-3</v>
      </c>
      <c r="J97" s="2">
        <f t="shared" si="9"/>
        <v>67132620450.04686</v>
      </c>
      <c r="K97" s="27">
        <f t="shared" si="10"/>
        <v>4892347514.0424423</v>
      </c>
      <c r="L97">
        <f t="shared" si="11"/>
        <v>1</v>
      </c>
    </row>
    <row r="98" spans="1:12" x14ac:dyDescent="0.3">
      <c r="A98" s="1">
        <v>44929</v>
      </c>
      <c r="B98" s="26">
        <v>67117596586.589615</v>
      </c>
      <c r="C98" s="26">
        <f t="shared" si="7"/>
        <v>71255446959.730011</v>
      </c>
      <c r="D98" s="26">
        <v>44745121988.043999</v>
      </c>
      <c r="E98" s="2">
        <v>66223251669.252296</v>
      </c>
      <c r="F98" s="2">
        <f t="shared" si="12"/>
        <v>-78606808.495803833</v>
      </c>
      <c r="G98" s="2">
        <f t="shared" si="8"/>
        <v>0</v>
      </c>
      <c r="H98" s="2">
        <f>SUM($G$3:G98)</f>
        <v>4137850373.1403961</v>
      </c>
      <c r="I98" s="13">
        <f t="shared" si="13"/>
        <v>-1.1869971122590054E-3</v>
      </c>
      <c r="J98" s="2">
        <f t="shared" si="9"/>
        <v>67037928193.259567</v>
      </c>
      <c r="K98" s="27">
        <f t="shared" si="10"/>
        <v>5032195290.4777145</v>
      </c>
      <c r="L98">
        <f t="shared" si="11"/>
        <v>1</v>
      </c>
    </row>
    <row r="99" spans="1:12" x14ac:dyDescent="0.3">
      <c r="A99" s="1">
        <v>44930</v>
      </c>
      <c r="B99" s="26">
        <v>66235291294.877205</v>
      </c>
      <c r="C99" s="26">
        <f t="shared" si="7"/>
        <v>70423948932.146103</v>
      </c>
      <c r="D99" s="26">
        <v>43541098912.891693</v>
      </c>
      <c r="E99" s="2">
        <v>66274058933.380798</v>
      </c>
      <c r="F99" s="2">
        <f t="shared" si="12"/>
        <v>50807264.128501892</v>
      </c>
      <c r="G99" s="2">
        <f t="shared" si="8"/>
        <v>50807264.128501892</v>
      </c>
      <c r="H99" s="2">
        <f>SUM($G$3:G99)</f>
        <v>4188657637.268898</v>
      </c>
      <c r="I99" s="13">
        <f t="shared" si="13"/>
        <v>7.6662369781174482E-4</v>
      </c>
      <c r="J99" s="2">
        <f t="shared" si="9"/>
        <v>66286068838.815315</v>
      </c>
      <c r="K99" s="27">
        <f t="shared" si="10"/>
        <v>4149889998.7653046</v>
      </c>
      <c r="L99">
        <f t="shared" si="11"/>
        <v>1</v>
      </c>
    </row>
    <row r="100" spans="1:12" x14ac:dyDescent="0.3">
      <c r="A100" s="1">
        <v>44931</v>
      </c>
      <c r="B100" s="26">
        <v>65538973250.602287</v>
      </c>
      <c r="C100" s="26">
        <f t="shared" si="7"/>
        <v>69727630887.871185</v>
      </c>
      <c r="D100" s="26">
        <v>42700806085.240463</v>
      </c>
      <c r="E100" s="2">
        <v>66245545660.290001</v>
      </c>
      <c r="F100" s="2">
        <f t="shared" si="12"/>
        <v>-28513273.090797424</v>
      </c>
      <c r="G100" s="2">
        <f t="shared" si="8"/>
        <v>0</v>
      </c>
      <c r="H100" s="2">
        <f>SUM($G$3:G100)</f>
        <v>4188657637.268898</v>
      </c>
      <c r="I100" s="13">
        <f t="shared" si="13"/>
        <v>-4.3041796707381219E-4</v>
      </c>
      <c r="J100" s="2">
        <f t="shared" si="9"/>
        <v>65510764098.971664</v>
      </c>
      <c r="K100" s="27">
        <f t="shared" si="10"/>
        <v>3482085227.5811844</v>
      </c>
      <c r="L100">
        <f t="shared" si="11"/>
        <v>1</v>
      </c>
    </row>
    <row r="101" spans="1:12" x14ac:dyDescent="0.3">
      <c r="A101" s="1">
        <v>44932</v>
      </c>
      <c r="B101" s="26">
        <v>65648023901.361855</v>
      </c>
      <c r="C101" s="26">
        <f t="shared" si="7"/>
        <v>69869784530.357758</v>
      </c>
      <c r="D101" s="26">
        <v>42748974635.860817</v>
      </c>
      <c r="E101" s="2">
        <v>66278648652.016998</v>
      </c>
      <c r="F101" s="2">
        <f t="shared" si="12"/>
        <v>33102991.726997375</v>
      </c>
      <c r="G101" s="2">
        <f t="shared" si="8"/>
        <v>33102991.726997375</v>
      </c>
      <c r="H101" s="2">
        <f>SUM($G$3:G101)</f>
        <v>4221760628.9958954</v>
      </c>
      <c r="I101" s="13">
        <f t="shared" si="13"/>
        <v>4.9945182046179186E-4</v>
      </c>
      <c r="J101" s="2">
        <f t="shared" si="9"/>
        <v>65680811926.409103</v>
      </c>
      <c r="K101" s="27">
        <f t="shared" si="10"/>
        <v>3591135878.3407593</v>
      </c>
      <c r="L101">
        <f t="shared" si="11"/>
        <v>1</v>
      </c>
    </row>
    <row r="102" spans="1:12" x14ac:dyDescent="0.3">
      <c r="A102" s="1">
        <v>44933</v>
      </c>
      <c r="B102" s="26">
        <v>65649060089.805717</v>
      </c>
      <c r="C102" s="26">
        <f t="shared" si="7"/>
        <v>69870820718.801605</v>
      </c>
      <c r="D102" s="26">
        <v>42748974635.860817</v>
      </c>
      <c r="E102" s="2">
        <v>66263334312.750099</v>
      </c>
      <c r="F102" s="2">
        <f t="shared" si="12"/>
        <v>-15314339.266899109</v>
      </c>
      <c r="G102" s="2">
        <f t="shared" si="8"/>
        <v>0</v>
      </c>
      <c r="H102" s="2">
        <f>SUM($G$3:G102)</f>
        <v>4221760628.9958954</v>
      </c>
      <c r="I102" s="13">
        <f t="shared" si="13"/>
        <v>-2.3111332120141125E-4</v>
      </c>
      <c r="J102" s="2">
        <f t="shared" si="9"/>
        <v>65633887717.494614</v>
      </c>
      <c r="K102" s="27">
        <f t="shared" si="10"/>
        <v>3607486406.051506</v>
      </c>
      <c r="L102">
        <f t="shared" si="11"/>
        <v>1</v>
      </c>
    </row>
    <row r="103" spans="1:12" x14ac:dyDescent="0.3">
      <c r="A103" s="1">
        <v>44934</v>
      </c>
      <c r="B103" s="26">
        <v>65650815503.53054</v>
      </c>
      <c r="C103" s="26">
        <f t="shared" si="7"/>
        <v>69881693431.66153</v>
      </c>
      <c r="D103" s="26">
        <v>42748974635.860817</v>
      </c>
      <c r="E103" s="2">
        <v>66272451611.885201</v>
      </c>
      <c r="F103" s="2">
        <f t="shared" si="12"/>
        <v>9117299.1351013184</v>
      </c>
      <c r="G103" s="2">
        <f t="shared" si="8"/>
        <v>9117299.1351013184</v>
      </c>
      <c r="H103" s="2">
        <f>SUM($G$3:G103)</f>
        <v>4230877928.1309967</v>
      </c>
      <c r="I103" s="13">
        <f t="shared" si="13"/>
        <v>1.3757298716660478E-4</v>
      </c>
      <c r="J103" s="2">
        <f t="shared" si="9"/>
        <v>65659847282.329285</v>
      </c>
      <c r="K103" s="27">
        <f t="shared" si="10"/>
        <v>3609241819.776329</v>
      </c>
      <c r="L103">
        <f t="shared" si="11"/>
        <v>1</v>
      </c>
    </row>
    <row r="104" spans="1:12" x14ac:dyDescent="0.3">
      <c r="A104" s="1">
        <v>44935</v>
      </c>
      <c r="B104" s="26">
        <v>65665575482.977028</v>
      </c>
      <c r="C104" s="26">
        <f t="shared" si="7"/>
        <v>69919361582.763916</v>
      </c>
      <c r="D104" s="26">
        <v>42716814100.229965</v>
      </c>
      <c r="E104" s="2">
        <v>66295359783.5411</v>
      </c>
      <c r="F104" s="2">
        <f t="shared" si="12"/>
        <v>22908171.655899048</v>
      </c>
      <c r="G104" s="2">
        <f t="shared" si="8"/>
        <v>22908171.655899048</v>
      </c>
      <c r="H104" s="2">
        <f>SUM($G$3:G104)</f>
        <v>4253786099.7868958</v>
      </c>
      <c r="I104" s="13">
        <f t="shared" si="13"/>
        <v>3.4554713528512103E-4</v>
      </c>
      <c r="J104" s="2">
        <f t="shared" si="9"/>
        <v>65688266034.472023</v>
      </c>
      <c r="K104" s="27">
        <f t="shared" si="10"/>
        <v>3624001799.2228165</v>
      </c>
      <c r="L104">
        <f t="shared" si="11"/>
        <v>1</v>
      </c>
    </row>
    <row r="105" spans="1:12" x14ac:dyDescent="0.3">
      <c r="A105" s="1">
        <v>44936</v>
      </c>
      <c r="B105" s="26">
        <v>65681508686.110603</v>
      </c>
      <c r="C105" s="26">
        <f t="shared" si="7"/>
        <v>69954982030.3479</v>
      </c>
      <c r="D105" s="26">
        <v>42692717818.908539</v>
      </c>
      <c r="E105" s="2">
        <v>66315047027.991501</v>
      </c>
      <c r="F105" s="2">
        <f t="shared" si="12"/>
        <v>19687244.450401306</v>
      </c>
      <c r="G105" s="2">
        <f t="shared" si="8"/>
        <v>19687244.450401306</v>
      </c>
      <c r="H105" s="2">
        <f>SUM($G$3:G105)</f>
        <v>4273473344.2372971</v>
      </c>
      <c r="I105" s="13">
        <f t="shared" si="13"/>
        <v>2.96874470164989E-4</v>
      </c>
      <c r="J105" s="2">
        <f t="shared" si="9"/>
        <v>65701007849.201431</v>
      </c>
      <c r="K105" s="27">
        <f t="shared" si="10"/>
        <v>3639935002.3563995</v>
      </c>
      <c r="L105">
        <f t="shared" si="11"/>
        <v>1</v>
      </c>
    </row>
    <row r="106" spans="1:12" x14ac:dyDescent="0.3">
      <c r="A106" s="1">
        <v>44937</v>
      </c>
      <c r="B106" s="26">
        <v>65331724942.10672</v>
      </c>
      <c r="C106" s="26">
        <f t="shared" si="7"/>
        <v>69605198286.344025</v>
      </c>
      <c r="D106" s="26">
        <v>42235231845.810349</v>
      </c>
      <c r="E106" s="2">
        <v>66307828854.783897</v>
      </c>
      <c r="F106" s="2">
        <f t="shared" si="12"/>
        <v>-7218173.2076034546</v>
      </c>
      <c r="G106" s="2">
        <f t="shared" si="8"/>
        <v>0</v>
      </c>
      <c r="H106" s="2">
        <f>SUM($G$3:G106)</f>
        <v>4273473344.2372971</v>
      </c>
      <c r="I106" s="13">
        <f t="shared" si="13"/>
        <v>-1.0885853649968644E-4</v>
      </c>
      <c r="J106" s="2">
        <f t="shared" si="9"/>
        <v>65324613026.142525</v>
      </c>
      <c r="K106" s="27">
        <f t="shared" si="10"/>
        <v>3297369431.5601273</v>
      </c>
      <c r="L106">
        <f t="shared" si="11"/>
        <v>1</v>
      </c>
    </row>
    <row r="107" spans="1:12" x14ac:dyDescent="0.3">
      <c r="A107" s="1">
        <v>44938</v>
      </c>
      <c r="B107" s="26">
        <v>65983066389.388184</v>
      </c>
      <c r="C107" s="26">
        <f t="shared" si="7"/>
        <v>70256539733.625488</v>
      </c>
      <c r="D107" s="26">
        <v>42860256004.416351</v>
      </c>
      <c r="E107" s="2">
        <v>65470424457.414703</v>
      </c>
      <c r="F107" s="2">
        <f t="shared" si="12"/>
        <v>-837404397.36919403</v>
      </c>
      <c r="G107" s="2">
        <f t="shared" si="8"/>
        <v>0</v>
      </c>
      <c r="H107" s="2">
        <f>SUM($G$3:G107)</f>
        <v>4273473344.2372971</v>
      </c>
      <c r="I107" s="13">
        <f t="shared" si="13"/>
        <v>-1.2790575352293377E-2</v>
      </c>
      <c r="J107" s="2">
        <f t="shared" si="9"/>
        <v>65139105006.759338</v>
      </c>
      <c r="K107" s="27">
        <f t="shared" si="10"/>
        <v>4786115276.2107849</v>
      </c>
      <c r="L107">
        <f t="shared" si="11"/>
        <v>1</v>
      </c>
    </row>
    <row r="108" spans="1:12" x14ac:dyDescent="0.3">
      <c r="A108" s="1">
        <v>44939</v>
      </c>
      <c r="B108" s="26">
        <v>66071688870.604492</v>
      </c>
      <c r="C108" s="26">
        <f t="shared" si="7"/>
        <v>71152742665.150391</v>
      </c>
      <c r="D108" s="26">
        <v>42795712370.417511</v>
      </c>
      <c r="E108" s="2">
        <v>66278004907.723297</v>
      </c>
      <c r="F108" s="2">
        <f t="shared" si="12"/>
        <v>807580450.30859375</v>
      </c>
      <c r="G108" s="2">
        <f t="shared" si="8"/>
        <v>807580450.30859375</v>
      </c>
      <c r="H108" s="2">
        <f>SUM($G$3:G108)</f>
        <v>5081053794.5458908</v>
      </c>
      <c r="I108" s="13">
        <f t="shared" si="13"/>
        <v>1.2184742908796993E-2</v>
      </c>
      <c r="J108" s="2">
        <f t="shared" si="9"/>
        <v>66876755413.042824</v>
      </c>
      <c r="K108" s="27">
        <f t="shared" si="10"/>
        <v>4874737757.4270935</v>
      </c>
      <c r="L108">
        <f t="shared" si="11"/>
        <v>1</v>
      </c>
    </row>
    <row r="109" spans="1:12" x14ac:dyDescent="0.3">
      <c r="A109" s="1">
        <v>44940</v>
      </c>
      <c r="B109" s="26">
        <v>66177357797.833412</v>
      </c>
      <c r="C109" s="26">
        <f t="shared" si="7"/>
        <v>71297902054.947113</v>
      </c>
      <c r="D109" s="26">
        <v>42795712370.417511</v>
      </c>
      <c r="E109" s="2">
        <v>66317495370.2911</v>
      </c>
      <c r="F109" s="2">
        <f t="shared" si="12"/>
        <v>39490462.567802429</v>
      </c>
      <c r="G109" s="2">
        <f t="shared" si="8"/>
        <v>39490462.567802429</v>
      </c>
      <c r="H109" s="2">
        <f>SUM($G$3:G109)</f>
        <v>5120544257.1136932</v>
      </c>
      <c r="I109" s="13">
        <f t="shared" si="13"/>
        <v>5.9547578429045077E-4</v>
      </c>
      <c r="J109" s="2">
        <f t="shared" si="9"/>
        <v>66216764811.870354</v>
      </c>
      <c r="K109" s="27">
        <f t="shared" si="10"/>
        <v>4980406684.6560135</v>
      </c>
      <c r="L109">
        <f t="shared" si="11"/>
        <v>1</v>
      </c>
    </row>
    <row r="110" spans="1:12" x14ac:dyDescent="0.3">
      <c r="A110" s="1">
        <v>44941</v>
      </c>
      <c r="B110" s="26">
        <v>66177607878.861023</v>
      </c>
      <c r="C110" s="26">
        <f t="shared" si="7"/>
        <v>71298152135.974716</v>
      </c>
      <c r="D110" s="26">
        <v>42795712370.417511</v>
      </c>
      <c r="E110" s="2">
        <v>66305842236.875298</v>
      </c>
      <c r="F110" s="2">
        <f t="shared" si="12"/>
        <v>-11653133.415802002</v>
      </c>
      <c r="G110" s="2">
        <f t="shared" si="8"/>
        <v>0</v>
      </c>
      <c r="H110" s="2">
        <f>SUM($G$3:G110)</f>
        <v>5120544257.1136932</v>
      </c>
      <c r="I110" s="13">
        <f t="shared" si="13"/>
        <v>-1.7574821497887911E-4</v>
      </c>
      <c r="J110" s="2">
        <f t="shared" si="9"/>
        <v>66165977282.404739</v>
      </c>
      <c r="K110" s="27">
        <f t="shared" si="10"/>
        <v>4992309899.0994186</v>
      </c>
      <c r="L110">
        <f t="shared" si="11"/>
        <v>1</v>
      </c>
    </row>
    <row r="111" spans="1:12" x14ac:dyDescent="0.3">
      <c r="A111" s="1">
        <v>44942</v>
      </c>
      <c r="B111" s="26">
        <v>66192049620.301399</v>
      </c>
      <c r="C111" s="26">
        <f t="shared" si="7"/>
        <v>71377018221.605499</v>
      </c>
      <c r="D111" s="26">
        <v>42795712370.417511</v>
      </c>
      <c r="E111" s="2">
        <v>66370266581.065697</v>
      </c>
      <c r="F111" s="2">
        <f t="shared" si="12"/>
        <v>64424344.19039917</v>
      </c>
      <c r="G111" s="2">
        <f t="shared" si="8"/>
        <v>64424344.19039917</v>
      </c>
      <c r="H111" s="2">
        <f>SUM($G$3:G111)</f>
        <v>5184968601.3040924</v>
      </c>
      <c r="I111" s="13">
        <f t="shared" si="13"/>
        <v>9.7068081098800854E-4</v>
      </c>
      <c r="J111" s="2">
        <f t="shared" si="9"/>
        <v>66256300972.707787</v>
      </c>
      <c r="K111" s="27">
        <f t="shared" si="10"/>
        <v>5006751640.5398026</v>
      </c>
      <c r="L111">
        <f t="shared" si="11"/>
        <v>1</v>
      </c>
    </row>
    <row r="112" spans="1:12" x14ac:dyDescent="0.3">
      <c r="A112" s="1">
        <v>44943</v>
      </c>
      <c r="B112" s="26">
        <v>66205264883.679726</v>
      </c>
      <c r="C112" s="26">
        <f t="shared" si="7"/>
        <v>71390233484.983826</v>
      </c>
      <c r="D112" s="26">
        <v>42811816007.10022</v>
      </c>
      <c r="E112" s="2">
        <v>66315382010.566597</v>
      </c>
      <c r="F112" s="2">
        <f t="shared" si="12"/>
        <v>-54884570.499099731</v>
      </c>
      <c r="G112" s="2">
        <f t="shared" si="8"/>
        <v>0</v>
      </c>
      <c r="H112" s="2">
        <f>SUM($G$3:G112)</f>
        <v>5184968601.3040924</v>
      </c>
      <c r="I112" s="13">
        <f t="shared" si="13"/>
        <v>-8.2762956097206077E-4</v>
      </c>
      <c r="J112" s="2">
        <f t="shared" si="9"/>
        <v>66150471449.37001</v>
      </c>
      <c r="K112" s="27">
        <f t="shared" si="10"/>
        <v>5074851474.4172287</v>
      </c>
      <c r="L112">
        <f t="shared" si="11"/>
        <v>1</v>
      </c>
    </row>
    <row r="113" spans="1:12" x14ac:dyDescent="0.3">
      <c r="A113" s="1">
        <v>44944</v>
      </c>
      <c r="B113" s="26">
        <v>65728158728.052032</v>
      </c>
      <c r="C113" s="26">
        <f t="shared" si="7"/>
        <v>71070035537.974823</v>
      </c>
      <c r="D113" s="26">
        <v>42272074442.315048</v>
      </c>
      <c r="E113" s="2">
        <v>66472290219.185303</v>
      </c>
      <c r="F113" s="2">
        <f t="shared" si="12"/>
        <v>156908208.61870575</v>
      </c>
      <c r="G113" s="2">
        <f t="shared" si="8"/>
        <v>156908208.61870575</v>
      </c>
      <c r="H113" s="2">
        <f>SUM($G$3:G113)</f>
        <v>5341876809.9227982</v>
      </c>
      <c r="I113" s="13">
        <f t="shared" si="13"/>
        <v>2.360505529466754E-3</v>
      </c>
      <c r="J113" s="2">
        <f t="shared" si="9"/>
        <v>65883310410.171265</v>
      </c>
      <c r="K113" s="27">
        <f t="shared" si="10"/>
        <v>4597745318.7895203</v>
      </c>
      <c r="L113">
        <f t="shared" si="11"/>
        <v>1</v>
      </c>
    </row>
    <row r="114" spans="1:12" x14ac:dyDescent="0.3">
      <c r="A114" s="1">
        <v>44945</v>
      </c>
      <c r="B114" s="26">
        <v>65863276635.898972</v>
      </c>
      <c r="C114" s="26">
        <f t="shared" si="7"/>
        <v>71282143153.709656</v>
      </c>
      <c r="D114" s="26">
        <v>42367125348.626991</v>
      </c>
      <c r="E114" s="2">
        <v>66549279927.073196</v>
      </c>
      <c r="F114" s="2">
        <f t="shared" si="12"/>
        <v>76989707.887893677</v>
      </c>
      <c r="G114" s="2">
        <f t="shared" si="8"/>
        <v>76989707.887893677</v>
      </c>
      <c r="H114" s="2">
        <f>SUM($G$3:G114)</f>
        <v>5418866517.8106918</v>
      </c>
      <c r="I114" s="13">
        <f t="shared" si="13"/>
        <v>1.1568826585691299E-3</v>
      </c>
      <c r="J114" s="2">
        <f t="shared" si="9"/>
        <v>65939472718.475578</v>
      </c>
      <c r="K114" s="27">
        <f t="shared" si="10"/>
        <v>4732863226.6364594</v>
      </c>
      <c r="L114">
        <f t="shared" si="11"/>
        <v>1</v>
      </c>
    </row>
    <row r="115" spans="1:12" x14ac:dyDescent="0.3">
      <c r="A115" s="1">
        <v>44946</v>
      </c>
      <c r="B115" s="26">
        <v>65981767836.417145</v>
      </c>
      <c r="C115" s="26">
        <f t="shared" si="7"/>
        <v>71400634354.227844</v>
      </c>
      <c r="D115" s="26">
        <v>42359180677.041077</v>
      </c>
      <c r="E115" s="2">
        <v>66542669715.763901</v>
      </c>
      <c r="F115" s="2">
        <f t="shared" si="12"/>
        <v>-6610211.3092956543</v>
      </c>
      <c r="G115" s="2">
        <f t="shared" si="8"/>
        <v>0</v>
      </c>
      <c r="H115" s="2">
        <f>SUM($G$3:G115)</f>
        <v>5418866517.8106918</v>
      </c>
      <c r="I115" s="13">
        <f t="shared" si="13"/>
        <v>-9.9337933652663484E-5</v>
      </c>
      <c r="J115" s="2">
        <f t="shared" si="9"/>
        <v>65975213343.941521</v>
      </c>
      <c r="K115" s="27">
        <f t="shared" si="10"/>
        <v>4857964638.4639435</v>
      </c>
      <c r="L115">
        <f t="shared" si="11"/>
        <v>1</v>
      </c>
    </row>
    <row r="116" spans="1:12" x14ac:dyDescent="0.3">
      <c r="A116" s="1">
        <v>44947</v>
      </c>
      <c r="B116" s="26">
        <v>66067629958.536713</v>
      </c>
      <c r="C116" s="26">
        <f t="shared" si="7"/>
        <v>71486496476.347412</v>
      </c>
      <c r="D116" s="26">
        <v>42359180677.041077</v>
      </c>
      <c r="E116" s="2">
        <v>66542663619.617599</v>
      </c>
      <c r="F116" s="2">
        <f t="shared" si="12"/>
        <v>-6096.1463012695313</v>
      </c>
      <c r="G116" s="2">
        <f t="shared" si="8"/>
        <v>0</v>
      </c>
      <c r="H116" s="2">
        <f>SUM($G$3:G116)</f>
        <v>5418866517.8106918</v>
      </c>
      <c r="I116" s="13">
        <f t="shared" si="13"/>
        <v>-9.1612598138802361E-8</v>
      </c>
      <c r="J116" s="2">
        <f t="shared" si="9"/>
        <v>66067623905.909477</v>
      </c>
      <c r="K116" s="27">
        <f t="shared" si="10"/>
        <v>4943832856.7298126</v>
      </c>
      <c r="L116">
        <f t="shared" si="11"/>
        <v>1</v>
      </c>
    </row>
    <row r="117" spans="1:12" x14ac:dyDescent="0.3">
      <c r="A117" s="1">
        <v>44948</v>
      </c>
      <c r="B117" s="26">
        <v>66008288057.019661</v>
      </c>
      <c r="C117" s="26">
        <f t="shared" si="7"/>
        <v>71427154574.830353</v>
      </c>
      <c r="D117" s="26">
        <v>42359180677.041077</v>
      </c>
      <c r="E117" s="2">
        <v>66376505551.629303</v>
      </c>
      <c r="F117" s="2">
        <f t="shared" si="12"/>
        <v>-166158067.98829651</v>
      </c>
      <c r="G117" s="2">
        <f t="shared" si="8"/>
        <v>0</v>
      </c>
      <c r="H117" s="2">
        <f>SUM($G$3:G117)</f>
        <v>5418866517.8106918</v>
      </c>
      <c r="I117" s="13">
        <f t="shared" si="13"/>
        <v>-2.5032662778406529E-3</v>
      </c>
      <c r="J117" s="2">
        <f t="shared" si="9"/>
        <v>65843051735.468529</v>
      </c>
      <c r="K117" s="27">
        <f t="shared" si="10"/>
        <v>5050649023.2010498</v>
      </c>
      <c r="L117">
        <f t="shared" si="11"/>
        <v>1</v>
      </c>
    </row>
    <row r="118" spans="1:12" x14ac:dyDescent="0.3">
      <c r="A118" s="1">
        <v>44949</v>
      </c>
      <c r="B118" s="26">
        <v>66008321525.74073</v>
      </c>
      <c r="C118" s="26">
        <f t="shared" si="7"/>
        <v>71790408685.143219</v>
      </c>
      <c r="D118" s="26">
        <v>42303581879.115005</v>
      </c>
      <c r="E118" s="2">
        <v>66739726193.2211</v>
      </c>
      <c r="F118" s="2">
        <f t="shared" si="12"/>
        <v>363220641.59179688</v>
      </c>
      <c r="G118" s="2">
        <f t="shared" si="8"/>
        <v>363220641.59179688</v>
      </c>
      <c r="H118" s="2">
        <f>SUM($G$3:G118)</f>
        <v>5782087159.4024887</v>
      </c>
      <c r="I118" s="13">
        <f t="shared" si="13"/>
        <v>5.442345396207064E-3</v>
      </c>
      <c r="J118" s="2">
        <f t="shared" si="9"/>
        <v>66367561610.507706</v>
      </c>
      <c r="K118" s="27">
        <f t="shared" si="10"/>
        <v>5050682491.9221191</v>
      </c>
      <c r="L118">
        <f t="shared" si="11"/>
        <v>1</v>
      </c>
    </row>
    <row r="119" spans="1:12" x14ac:dyDescent="0.3">
      <c r="A119" s="1">
        <v>44950</v>
      </c>
      <c r="B119" s="26">
        <v>65880302191.439377</v>
      </c>
      <c r="C119" s="26">
        <f t="shared" si="7"/>
        <v>71662389350.841858</v>
      </c>
      <c r="D119" s="26">
        <v>42137077379.025909</v>
      </c>
      <c r="E119" s="2">
        <v>66692161993.527901</v>
      </c>
      <c r="F119" s="2">
        <f t="shared" si="12"/>
        <v>-47564199.693199158</v>
      </c>
      <c r="G119" s="2">
        <f t="shared" si="8"/>
        <v>0</v>
      </c>
      <c r="H119" s="2">
        <f>SUM($G$3:G119)</f>
        <v>5782087159.4024887</v>
      </c>
      <c r="I119" s="13">
        <f t="shared" si="13"/>
        <v>-7.1319025011987159E-4</v>
      </c>
      <c r="J119" s="2">
        <f t="shared" si="9"/>
        <v>65833317002.241493</v>
      </c>
      <c r="K119" s="27">
        <f t="shared" si="10"/>
        <v>4970227357.3139572</v>
      </c>
      <c r="L119">
        <f t="shared" si="11"/>
        <v>1</v>
      </c>
    </row>
    <row r="120" spans="1:12" x14ac:dyDescent="0.3">
      <c r="A120" s="1">
        <v>44951</v>
      </c>
      <c r="B120" s="26">
        <v>66012545281.608154</v>
      </c>
      <c r="C120" s="26">
        <f t="shared" si="7"/>
        <v>71988352650.643539</v>
      </c>
      <c r="D120" s="26">
        <v>42200174655.773956</v>
      </c>
      <c r="E120" s="2">
        <v>66885882203.160797</v>
      </c>
      <c r="F120" s="2">
        <f t="shared" si="12"/>
        <v>193720209.63289642</v>
      </c>
      <c r="G120" s="2">
        <f t="shared" si="8"/>
        <v>193720209.63289642</v>
      </c>
      <c r="H120" s="2">
        <f>SUM($G$3:G120)</f>
        <v>5975807369.0353851</v>
      </c>
      <c r="I120" s="13">
        <f t="shared" si="13"/>
        <v>2.8962795025187222E-3</v>
      </c>
      <c r="J120" s="2">
        <f t="shared" si="9"/>
        <v>66203736063.416367</v>
      </c>
      <c r="K120" s="27">
        <f t="shared" si="10"/>
        <v>5102470447.4827423</v>
      </c>
      <c r="L120">
        <f t="shared" si="11"/>
        <v>1</v>
      </c>
    </row>
    <row r="121" spans="1:12" x14ac:dyDescent="0.3">
      <c r="A121" s="1">
        <v>44952</v>
      </c>
      <c r="B121" s="26">
        <v>65935367325.014572</v>
      </c>
      <c r="C121" s="26">
        <f t="shared" si="7"/>
        <v>72165220724.961853</v>
      </c>
      <c r="D121" s="26">
        <v>42208077589.686646</v>
      </c>
      <c r="E121" s="2">
        <v>67139928234.072701</v>
      </c>
      <c r="F121" s="2">
        <f t="shared" si="12"/>
        <v>254046030.91190338</v>
      </c>
      <c r="G121" s="2">
        <f t="shared" si="8"/>
        <v>254046030.91190338</v>
      </c>
      <c r="H121" s="2">
        <f>SUM($G$3:G121)</f>
        <v>6229853399.9472885</v>
      </c>
      <c r="I121" s="13">
        <f t="shared" si="13"/>
        <v>3.7838293485541455E-3</v>
      </c>
      <c r="J121" s="2">
        <f t="shared" si="9"/>
        <v>66184855503.00666</v>
      </c>
      <c r="K121" s="27">
        <f t="shared" si="10"/>
        <v>5025292490.8891525</v>
      </c>
      <c r="L121">
        <f t="shared" si="11"/>
        <v>1</v>
      </c>
    </row>
    <row r="122" spans="1:12" x14ac:dyDescent="0.3">
      <c r="A122" s="1">
        <v>44953</v>
      </c>
      <c r="B122" s="26">
        <v>65933078906.899345</v>
      </c>
      <c r="C122" s="26">
        <f t="shared" si="7"/>
        <v>72263890129.63974</v>
      </c>
      <c r="D122" s="26">
        <v>42208077589.686646</v>
      </c>
      <c r="E122" s="2">
        <v>67240886056.865799</v>
      </c>
      <c r="F122" s="2">
        <f t="shared" si="12"/>
        <v>100957822.79309845</v>
      </c>
      <c r="G122" s="2">
        <f t="shared" si="8"/>
        <v>100957822.79309845</v>
      </c>
      <c r="H122" s="2">
        <f>SUM($G$3:G122)</f>
        <v>6330811222.740387</v>
      </c>
      <c r="I122" s="13">
        <f t="shared" si="13"/>
        <v>1.5014350451556832E-3</v>
      </c>
      <c r="J122" s="2">
        <f t="shared" si="9"/>
        <v>66032073142.205177</v>
      </c>
      <c r="K122" s="27">
        <f t="shared" si="10"/>
        <v>5023004072.773941</v>
      </c>
      <c r="L122">
        <f t="shared" si="11"/>
        <v>1</v>
      </c>
    </row>
    <row r="123" spans="1:12" x14ac:dyDescent="0.3">
      <c r="A123" s="1">
        <v>44954</v>
      </c>
      <c r="B123" s="26">
        <v>65924939641.826271</v>
      </c>
      <c r="C123" s="26">
        <f t="shared" si="7"/>
        <v>72388439107.764648</v>
      </c>
      <c r="D123" s="26">
        <v>42208077589.686646</v>
      </c>
      <c r="E123" s="2">
        <v>67373574300.063797</v>
      </c>
      <c r="F123" s="2">
        <f t="shared" si="12"/>
        <v>132688243.19799805</v>
      </c>
      <c r="G123" s="2">
        <f t="shared" si="8"/>
        <v>132688243.19799805</v>
      </c>
      <c r="H123" s="2">
        <f>SUM($G$3:G123)</f>
        <v>6463499465.938385</v>
      </c>
      <c r="I123" s="13">
        <f t="shared" si="13"/>
        <v>1.9694404605437774E-3</v>
      </c>
      <c r="J123" s="2">
        <f t="shared" si="9"/>
        <v>66054774885.315788</v>
      </c>
      <c r="K123" s="27">
        <f t="shared" si="10"/>
        <v>5014864807.7008514</v>
      </c>
      <c r="L123">
        <f t="shared" si="11"/>
        <v>1</v>
      </c>
    </row>
    <row r="124" spans="1:12" x14ac:dyDescent="0.3">
      <c r="A124" s="1">
        <v>44955</v>
      </c>
      <c r="B124" s="26">
        <v>66001430510.554565</v>
      </c>
      <c r="C124" s="26">
        <f t="shared" si="7"/>
        <v>72661091980.324554</v>
      </c>
      <c r="D124" s="26">
        <v>42208077589.686646</v>
      </c>
      <c r="E124" s="2">
        <v>67569736303.895401</v>
      </c>
      <c r="F124" s="2">
        <f t="shared" si="12"/>
        <v>196162003.831604</v>
      </c>
      <c r="G124" s="2">
        <f t="shared" si="8"/>
        <v>196162003.831604</v>
      </c>
      <c r="H124" s="2">
        <f>SUM($G$3:G124)</f>
        <v>6659661469.769989</v>
      </c>
      <c r="I124" s="13">
        <f t="shared" si="13"/>
        <v>2.9031044748992936E-3</v>
      </c>
      <c r="J124" s="2">
        <f t="shared" si="9"/>
        <v>66193039558.819511</v>
      </c>
      <c r="K124" s="27">
        <f t="shared" si="10"/>
        <v>5091355676.4291534</v>
      </c>
      <c r="L124">
        <f t="shared" si="11"/>
        <v>1</v>
      </c>
    </row>
    <row r="125" spans="1:12" x14ac:dyDescent="0.3">
      <c r="A125" s="1">
        <v>44956</v>
      </c>
      <c r="B125" s="26">
        <v>65975752263.024033</v>
      </c>
      <c r="C125" s="26">
        <f t="shared" si="7"/>
        <v>72752800683.425018</v>
      </c>
      <c r="D125" s="26">
        <v>42318746324.733047</v>
      </c>
      <c r="E125" s="2">
        <v>67687123254.526398</v>
      </c>
      <c r="F125" s="2">
        <f t="shared" si="12"/>
        <v>117386950.6309967</v>
      </c>
      <c r="G125" s="2">
        <f t="shared" si="8"/>
        <v>117386950.6309967</v>
      </c>
      <c r="H125" s="2">
        <f>SUM($G$3:G125)</f>
        <v>6777048420.4009857</v>
      </c>
      <c r="I125" s="13">
        <f t="shared" si="13"/>
        <v>1.734258230913171E-3</v>
      </c>
      <c r="J125" s="2">
        <f t="shared" si="9"/>
        <v>66090171254.426872</v>
      </c>
      <c r="K125" s="27">
        <f t="shared" si="10"/>
        <v>5065677428.8986206</v>
      </c>
      <c r="L125">
        <f t="shared" si="11"/>
        <v>1</v>
      </c>
    </row>
    <row r="126" spans="1:12" x14ac:dyDescent="0.3">
      <c r="A126" s="1">
        <v>44957</v>
      </c>
      <c r="B126" s="26">
        <v>65956564190.900307</v>
      </c>
      <c r="C126" s="26">
        <f t="shared" si="7"/>
        <v>72826286417.657104</v>
      </c>
      <c r="D126" s="26">
        <v>42255285710.093582</v>
      </c>
      <c r="E126" s="2">
        <v>67779797060.882202</v>
      </c>
      <c r="F126" s="2">
        <f t="shared" si="12"/>
        <v>92673806.355804443</v>
      </c>
      <c r="G126" s="2">
        <f t="shared" si="8"/>
        <v>92673806.355804443</v>
      </c>
      <c r="H126" s="2">
        <f>SUM($G$3:G126)</f>
        <v>6869722226.7567902</v>
      </c>
      <c r="I126" s="13">
        <f t="shared" si="13"/>
        <v>1.3672777195328804E-3</v>
      </c>
      <c r="J126" s="2">
        <f t="shared" si="9"/>
        <v>66046745131.575462</v>
      </c>
      <c r="K126" s="27">
        <f t="shared" si="10"/>
        <v>5046489356.7749023</v>
      </c>
      <c r="L126">
        <f t="shared" si="11"/>
        <v>1</v>
      </c>
    </row>
    <row r="127" spans="1:12" x14ac:dyDescent="0.3">
      <c r="A127" s="1">
        <v>44958</v>
      </c>
      <c r="B127" s="26">
        <v>66165204740.379211</v>
      </c>
      <c r="C127" s="26">
        <f t="shared" si="7"/>
        <v>73090094979.700409</v>
      </c>
      <c r="D127" s="26">
        <v>42374036385.237686</v>
      </c>
      <c r="E127" s="2">
        <v>67834965073.446602</v>
      </c>
      <c r="F127" s="2">
        <f t="shared" si="12"/>
        <v>55168012.564399719</v>
      </c>
      <c r="G127" s="2">
        <f t="shared" si="8"/>
        <v>55168012.564399719</v>
      </c>
      <c r="H127" s="2">
        <f>SUM($G$3:G127)</f>
        <v>6924890239.3211899</v>
      </c>
      <c r="I127" s="13">
        <f t="shared" si="13"/>
        <v>8.1326809123684134E-4</v>
      </c>
      <c r="J127" s="2">
        <f t="shared" si="9"/>
        <v>66219014790.144722</v>
      </c>
      <c r="K127" s="27">
        <f t="shared" si="10"/>
        <v>5255129906.2538071</v>
      </c>
      <c r="L127">
        <f t="shared" si="11"/>
        <v>1</v>
      </c>
    </row>
    <row r="128" spans="1:12" x14ac:dyDescent="0.3">
      <c r="A128" s="1">
        <v>44959</v>
      </c>
      <c r="B128" s="26">
        <v>66209458516.661751</v>
      </c>
      <c r="C128" s="26">
        <f t="shared" si="7"/>
        <v>73145529982.890335</v>
      </c>
      <c r="D128" s="26">
        <v>42556803570.174057</v>
      </c>
      <c r="E128" s="2">
        <v>67846146300.353996</v>
      </c>
      <c r="F128" s="2">
        <f t="shared" si="12"/>
        <v>11181226.907394409</v>
      </c>
      <c r="G128" s="2">
        <f t="shared" si="8"/>
        <v>11181226.907394409</v>
      </c>
      <c r="H128" s="2">
        <f>SUM($G$3:G128)</f>
        <v>6936071466.2285843</v>
      </c>
      <c r="I128" s="13">
        <f t="shared" si="13"/>
        <v>1.6480268249717921E-4</v>
      </c>
      <c r="J128" s="2">
        <f t="shared" si="9"/>
        <v>66220370013.031982</v>
      </c>
      <c r="K128" s="27">
        <f t="shared" si="10"/>
        <v>5299383682.5363388</v>
      </c>
      <c r="L128">
        <f t="shared" si="11"/>
        <v>1</v>
      </c>
    </row>
    <row r="129" spans="1:12" x14ac:dyDescent="0.3">
      <c r="A129" s="1">
        <v>44960</v>
      </c>
      <c r="B129" s="26">
        <v>65941388178.803329</v>
      </c>
      <c r="C129" s="26">
        <f t="shared" si="7"/>
        <v>72924263958.722412</v>
      </c>
      <c r="D129" s="26">
        <v>42349009200.500427</v>
      </c>
      <c r="E129" s="2">
        <v>67892950614.044502</v>
      </c>
      <c r="F129" s="2">
        <f t="shared" si="12"/>
        <v>46804313.690505981</v>
      </c>
      <c r="G129" s="2">
        <f t="shared" si="8"/>
        <v>46804313.690505981</v>
      </c>
      <c r="H129" s="2">
        <f>SUM($G$3:G129)</f>
        <v>6982875779.9190903</v>
      </c>
      <c r="I129" s="13">
        <f t="shared" si="13"/>
        <v>6.8938399741348005E-4</v>
      </c>
      <c r="J129" s="2">
        <f t="shared" si="9"/>
        <v>65986847116.581032</v>
      </c>
      <c r="K129" s="27">
        <f t="shared" si="10"/>
        <v>5031313344.6779099</v>
      </c>
      <c r="L129">
        <f t="shared" si="11"/>
        <v>1</v>
      </c>
    </row>
    <row r="130" spans="1:12" x14ac:dyDescent="0.3">
      <c r="A130" s="1">
        <v>44961</v>
      </c>
      <c r="B130" s="26">
        <v>65944648925.225365</v>
      </c>
      <c r="C130" s="26">
        <f t="shared" si="7"/>
        <v>73076727778.470749</v>
      </c>
      <c r="D130" s="26">
        <v>42349009200.500427</v>
      </c>
      <c r="E130" s="2">
        <v>68042153687.370796</v>
      </c>
      <c r="F130" s="2">
        <f t="shared" si="12"/>
        <v>149203073.32629395</v>
      </c>
      <c r="G130" s="2">
        <f t="shared" si="8"/>
        <v>149203073.32629395</v>
      </c>
      <c r="H130" s="2">
        <f>SUM($G$3:G130)</f>
        <v>7132078853.2453842</v>
      </c>
      <c r="I130" s="13">
        <f t="shared" si="13"/>
        <v>2.1928035084225633E-3</v>
      </c>
      <c r="J130" s="2">
        <f t="shared" si="9"/>
        <v>66089252582.750298</v>
      </c>
      <c r="K130" s="27">
        <f t="shared" si="10"/>
        <v>5034574091.0999527</v>
      </c>
      <c r="L130">
        <f t="shared" si="11"/>
        <v>1</v>
      </c>
    </row>
    <row r="131" spans="1:12" x14ac:dyDescent="0.3">
      <c r="A131" s="1">
        <v>44962</v>
      </c>
      <c r="B131" s="26">
        <v>65894823673.045868</v>
      </c>
      <c r="C131" s="26">
        <f t="shared" ref="C131:C194" si="14">B131+H131</f>
        <v>73026902526.29126</v>
      </c>
      <c r="D131" s="26">
        <v>42349009200.500427</v>
      </c>
      <c r="E131" s="2">
        <v>67944713474.216797</v>
      </c>
      <c r="F131" s="2">
        <f t="shared" si="12"/>
        <v>-97440213.153999329</v>
      </c>
      <c r="G131" s="2">
        <f t="shared" si="8"/>
        <v>0</v>
      </c>
      <c r="H131" s="2">
        <f>SUM($G$3:G131)</f>
        <v>7132078853.2453842</v>
      </c>
      <c r="I131" s="13">
        <f t="shared" si="13"/>
        <v>-1.4341102960273029E-3</v>
      </c>
      <c r="J131" s="2">
        <f t="shared" si="9"/>
        <v>65800323227.961449</v>
      </c>
      <c r="K131" s="27">
        <f t="shared" si="10"/>
        <v>5082189052.0744629</v>
      </c>
      <c r="L131">
        <f t="shared" si="11"/>
        <v>1</v>
      </c>
    </row>
    <row r="132" spans="1:12" x14ac:dyDescent="0.3">
      <c r="A132" s="1">
        <v>44963</v>
      </c>
      <c r="B132" s="26">
        <v>65924538376.725929</v>
      </c>
      <c r="C132" s="26">
        <f t="shared" si="14"/>
        <v>73226075962.660019</v>
      </c>
      <c r="D132" s="26">
        <v>42388709913.244797</v>
      </c>
      <c r="E132" s="2">
        <v>68114172206.905502</v>
      </c>
      <c r="F132" s="2">
        <f t="shared" si="12"/>
        <v>169458732.68870544</v>
      </c>
      <c r="G132" s="2">
        <f t="shared" ref="G132:G195" si="15">IF(F132&gt;0,F132,0)</f>
        <v>169458732.68870544</v>
      </c>
      <c r="H132" s="2">
        <f>SUM($G$3:G132)</f>
        <v>7301537585.9340897</v>
      </c>
      <c r="I132" s="13">
        <f t="shared" si="13"/>
        <v>2.4878630569560895E-3</v>
      </c>
      <c r="J132" s="2">
        <f t="shared" ref="J132:J195" si="16">B132*(I132+1)</f>
        <v>66088549600.300262</v>
      </c>
      <c r="K132" s="27">
        <f t="shared" ref="K132:K195" si="17">C132-E132</f>
        <v>5111903755.7545166</v>
      </c>
      <c r="L132">
        <f t="shared" ref="L132:L195" si="18">IF(K132&gt;0,1,0)</f>
        <v>1</v>
      </c>
    </row>
    <row r="133" spans="1:12" x14ac:dyDescent="0.3">
      <c r="A133" s="1">
        <v>44964</v>
      </c>
      <c r="B133" s="26">
        <v>65819918315.03595</v>
      </c>
      <c r="C133" s="26">
        <f t="shared" si="14"/>
        <v>73121455900.970032</v>
      </c>
      <c r="D133" s="26">
        <v>42213808423.249451</v>
      </c>
      <c r="E133" s="2">
        <v>68043274844.168503</v>
      </c>
      <c r="F133" s="2">
        <f t="shared" ref="F133:F196" si="19">E133-E132</f>
        <v>-70897362.736999512</v>
      </c>
      <c r="G133" s="2">
        <f t="shared" si="15"/>
        <v>0</v>
      </c>
      <c r="H133" s="2">
        <f>SUM($G$3:G133)</f>
        <v>7301537585.9340897</v>
      </c>
      <c r="I133" s="13">
        <f t="shared" ref="I133:I196" si="20">(E133-E132)/E133</f>
        <v>-1.0419451870793608E-3</v>
      </c>
      <c r="J133" s="2">
        <f t="shared" si="16"/>
        <v>65751337567.93364</v>
      </c>
      <c r="K133" s="27">
        <f t="shared" si="17"/>
        <v>5078181056.8015289</v>
      </c>
      <c r="L133">
        <f t="shared" si="18"/>
        <v>1</v>
      </c>
    </row>
    <row r="134" spans="1:12" x14ac:dyDescent="0.3">
      <c r="A134" s="1">
        <v>44965</v>
      </c>
      <c r="B134" s="26">
        <v>65569491207.163483</v>
      </c>
      <c r="C134" s="26">
        <f t="shared" si="14"/>
        <v>73092961986.822067</v>
      </c>
      <c r="D134" s="26">
        <v>41921273756.130646</v>
      </c>
      <c r="E134" s="2">
        <v>68265208037.892998</v>
      </c>
      <c r="F134" s="2">
        <f t="shared" si="19"/>
        <v>221933193.72449493</v>
      </c>
      <c r="G134" s="2">
        <f t="shared" si="15"/>
        <v>221933193.72449493</v>
      </c>
      <c r="H134" s="2">
        <f>SUM($G$3:G134)</f>
        <v>7523470779.6585846</v>
      </c>
      <c r="I134" s="13">
        <f t="shared" si="20"/>
        <v>3.2510439813104083E-3</v>
      </c>
      <c r="J134" s="2">
        <f t="shared" si="16"/>
        <v>65782660506.910126</v>
      </c>
      <c r="K134" s="27">
        <f t="shared" si="17"/>
        <v>4827753948.9290695</v>
      </c>
      <c r="L134">
        <f t="shared" si="18"/>
        <v>1</v>
      </c>
    </row>
    <row r="135" spans="1:12" x14ac:dyDescent="0.3">
      <c r="A135" s="1">
        <v>44966</v>
      </c>
      <c r="B135" s="26">
        <v>65161006405.486069</v>
      </c>
      <c r="C135" s="26">
        <f t="shared" si="14"/>
        <v>72684477185.144653</v>
      </c>
      <c r="D135" s="26">
        <v>41576612573.86821</v>
      </c>
      <c r="E135" s="2">
        <v>68160499147.6455</v>
      </c>
      <c r="F135" s="2">
        <f t="shared" si="19"/>
        <v>-104708890.24749756</v>
      </c>
      <c r="G135" s="2">
        <f t="shared" si="15"/>
        <v>0</v>
      </c>
      <c r="H135" s="2">
        <f>SUM($G$3:G135)</f>
        <v>7523470779.6585846</v>
      </c>
      <c r="I135" s="13">
        <f t="shared" si="20"/>
        <v>-1.5362107313897887E-3</v>
      </c>
      <c r="J135" s="2">
        <f t="shared" si="16"/>
        <v>65060905368.177803</v>
      </c>
      <c r="K135" s="27">
        <f t="shared" si="17"/>
        <v>4523978037.4991531</v>
      </c>
      <c r="L135">
        <f t="shared" si="18"/>
        <v>1</v>
      </c>
    </row>
    <row r="136" spans="1:12" x14ac:dyDescent="0.3">
      <c r="A136" s="1">
        <v>44967</v>
      </c>
      <c r="B136" s="26">
        <v>65087298960.271378</v>
      </c>
      <c r="C136" s="26">
        <f t="shared" si="14"/>
        <v>72643609589.228668</v>
      </c>
      <c r="D136" s="26">
        <v>41522383270.122688</v>
      </c>
      <c r="E136" s="2">
        <v>68193338996.944199</v>
      </c>
      <c r="F136" s="2">
        <f t="shared" si="19"/>
        <v>32839849.298698425</v>
      </c>
      <c r="G136" s="2">
        <f t="shared" si="15"/>
        <v>32839849.298698425</v>
      </c>
      <c r="H136" s="2">
        <f>SUM($G$3:G136)</f>
        <v>7556310628.957283</v>
      </c>
      <c r="I136" s="13">
        <f t="shared" si="20"/>
        <v>4.8156975126514932E-4</v>
      </c>
      <c r="J136" s="2">
        <f t="shared" si="16"/>
        <v>65118643034.642204</v>
      </c>
      <c r="K136" s="27">
        <f t="shared" si="17"/>
        <v>4450270592.2844696</v>
      </c>
      <c r="L136">
        <f t="shared" si="18"/>
        <v>1</v>
      </c>
    </row>
    <row r="137" spans="1:12" x14ac:dyDescent="0.3">
      <c r="A137" s="1">
        <v>44968</v>
      </c>
      <c r="B137" s="26">
        <v>65115137437.453552</v>
      </c>
      <c r="C137" s="26">
        <f t="shared" si="14"/>
        <v>72844666199.410126</v>
      </c>
      <c r="D137" s="26">
        <v>41522383270.122688</v>
      </c>
      <c r="E137" s="2">
        <v>68366557129.943497</v>
      </c>
      <c r="F137" s="2">
        <f t="shared" si="19"/>
        <v>173218132.9992981</v>
      </c>
      <c r="G137" s="2">
        <f t="shared" si="15"/>
        <v>173218132.9992981</v>
      </c>
      <c r="H137" s="2">
        <f>SUM($G$3:G137)</f>
        <v>7729528761.9565811</v>
      </c>
      <c r="I137" s="13">
        <f t="shared" si="20"/>
        <v>2.5336676332854448E-3</v>
      </c>
      <c r="J137" s="2">
        <f t="shared" si="16"/>
        <v>65280117553.615761</v>
      </c>
      <c r="K137" s="27">
        <f t="shared" si="17"/>
        <v>4478109069.466629</v>
      </c>
      <c r="L137">
        <f t="shared" si="18"/>
        <v>1</v>
      </c>
    </row>
    <row r="138" spans="1:12" x14ac:dyDescent="0.3">
      <c r="A138" s="1">
        <v>44969</v>
      </c>
      <c r="B138" s="26">
        <v>65106738398.28978</v>
      </c>
      <c r="C138" s="26">
        <f t="shared" si="14"/>
        <v>72926860750.943359</v>
      </c>
      <c r="D138" s="26">
        <v>41522383270.122688</v>
      </c>
      <c r="E138" s="2">
        <v>68457150720.640503</v>
      </c>
      <c r="F138" s="2">
        <f t="shared" si="19"/>
        <v>90593590.697006226</v>
      </c>
      <c r="G138" s="2">
        <f t="shared" si="15"/>
        <v>90593590.697006226</v>
      </c>
      <c r="H138" s="2">
        <f>SUM($G$3:G138)</f>
        <v>7820122352.6535873</v>
      </c>
      <c r="I138" s="13">
        <f t="shared" si="20"/>
        <v>1.3233619825443797E-3</v>
      </c>
      <c r="J138" s="2">
        <f t="shared" si="16"/>
        <v>65192898180.693535</v>
      </c>
      <c r="K138" s="27">
        <f t="shared" si="17"/>
        <v>4469710030.3028564</v>
      </c>
      <c r="L138">
        <f t="shared" si="18"/>
        <v>1</v>
      </c>
    </row>
    <row r="139" spans="1:12" x14ac:dyDescent="0.3">
      <c r="A139" s="1">
        <v>44970</v>
      </c>
      <c r="B139" s="26">
        <v>65014540778.175209</v>
      </c>
      <c r="C139" s="26">
        <f t="shared" si="14"/>
        <v>72868511816.648895</v>
      </c>
      <c r="D139" s="26">
        <v>41445048409.459885</v>
      </c>
      <c r="E139" s="2">
        <v>68490999406.460602</v>
      </c>
      <c r="F139" s="2">
        <f t="shared" si="19"/>
        <v>33848685.820098877</v>
      </c>
      <c r="G139" s="2">
        <f t="shared" si="15"/>
        <v>33848685.820098877</v>
      </c>
      <c r="H139" s="2">
        <f>SUM($G$3:G139)</f>
        <v>7853971038.4736862</v>
      </c>
      <c r="I139" s="13">
        <f t="shared" si="20"/>
        <v>4.9420633533500474E-4</v>
      </c>
      <c r="J139" s="2">
        <f t="shared" si="16"/>
        <v>65046671376.116684</v>
      </c>
      <c r="K139" s="27">
        <f t="shared" si="17"/>
        <v>4377512410.1882935</v>
      </c>
      <c r="L139">
        <f t="shared" si="18"/>
        <v>1</v>
      </c>
    </row>
    <row r="140" spans="1:12" x14ac:dyDescent="0.3">
      <c r="A140" s="1">
        <v>44971</v>
      </c>
      <c r="B140" s="26">
        <v>65173906530.858734</v>
      </c>
      <c r="C140" s="26">
        <f t="shared" si="14"/>
        <v>73027877569.332428</v>
      </c>
      <c r="D140" s="26">
        <v>41576188999.428833</v>
      </c>
      <c r="E140" s="2">
        <v>68427597807.135201</v>
      </c>
      <c r="F140" s="2">
        <f t="shared" si="19"/>
        <v>-63401599.325401306</v>
      </c>
      <c r="G140" s="2">
        <f t="shared" si="15"/>
        <v>0</v>
      </c>
      <c r="H140" s="2">
        <f>SUM($G$3:G140)</f>
        <v>7853971038.4736862</v>
      </c>
      <c r="I140" s="13">
        <f t="shared" si="20"/>
        <v>-9.2655012534708888E-4</v>
      </c>
      <c r="J140" s="2">
        <f t="shared" si="16"/>
        <v>65113519639.593208</v>
      </c>
      <c r="K140" s="27">
        <f t="shared" si="17"/>
        <v>4600279762.1972275</v>
      </c>
      <c r="L140">
        <f t="shared" si="18"/>
        <v>1</v>
      </c>
    </row>
    <row r="141" spans="1:12" x14ac:dyDescent="0.3">
      <c r="A141" s="1">
        <v>44972</v>
      </c>
      <c r="B141" s="26">
        <v>65204821774.421906</v>
      </c>
      <c r="C141" s="26">
        <f t="shared" si="14"/>
        <v>74172366932.170395</v>
      </c>
      <c r="D141" s="26">
        <v>41421250249.456696</v>
      </c>
      <c r="E141" s="2">
        <v>69541171926.410004</v>
      </c>
      <c r="F141" s="2">
        <f t="shared" si="19"/>
        <v>1113574119.2748032</v>
      </c>
      <c r="G141" s="2">
        <f t="shared" si="15"/>
        <v>1113574119.2748032</v>
      </c>
      <c r="H141" s="2">
        <f>SUM($G$3:G141)</f>
        <v>8967545157.7484894</v>
      </c>
      <c r="I141" s="13">
        <f t="shared" si="20"/>
        <v>1.6013162971328865E-2</v>
      </c>
      <c r="J141" s="2">
        <f t="shared" si="16"/>
        <v>66248957212.012184</v>
      </c>
      <c r="K141" s="27">
        <f t="shared" si="17"/>
        <v>4631195005.7603912</v>
      </c>
      <c r="L141">
        <f t="shared" si="18"/>
        <v>1</v>
      </c>
    </row>
    <row r="142" spans="1:12" x14ac:dyDescent="0.3">
      <c r="A142" s="1">
        <v>44973</v>
      </c>
      <c r="B142" s="26">
        <v>65053653082.845299</v>
      </c>
      <c r="C142" s="26">
        <f t="shared" si="14"/>
        <v>74021198240.593781</v>
      </c>
      <c r="D142" s="26">
        <v>41190004165.123268</v>
      </c>
      <c r="E142" s="2">
        <v>69502620730.904602</v>
      </c>
      <c r="F142" s="2">
        <f t="shared" si="19"/>
        <v>-38551195.505401611</v>
      </c>
      <c r="G142" s="2">
        <f t="shared" si="15"/>
        <v>0</v>
      </c>
      <c r="H142" s="2">
        <f>SUM($G$3:G142)</f>
        <v>8967545157.7484894</v>
      </c>
      <c r="I142" s="13">
        <f t="shared" si="20"/>
        <v>-5.5467254471829833E-4</v>
      </c>
      <c r="J142" s="2">
        <f t="shared" si="16"/>
        <v>65017569607.546616</v>
      </c>
      <c r="K142" s="27">
        <f t="shared" si="17"/>
        <v>4518577509.6891785</v>
      </c>
      <c r="L142">
        <f t="shared" si="18"/>
        <v>1</v>
      </c>
    </row>
    <row r="143" spans="1:12" x14ac:dyDescent="0.3">
      <c r="A143" s="1">
        <v>44974</v>
      </c>
      <c r="B143" s="26">
        <v>65043171127.399017</v>
      </c>
      <c r="C143" s="26">
        <f t="shared" si="14"/>
        <v>74334631751.131104</v>
      </c>
      <c r="D143" s="26">
        <v>41167052991.253174</v>
      </c>
      <c r="E143" s="2">
        <v>69826536196.888199</v>
      </c>
      <c r="F143" s="2">
        <f t="shared" si="19"/>
        <v>323915465.9835968</v>
      </c>
      <c r="G143" s="2">
        <f t="shared" si="15"/>
        <v>323915465.9835968</v>
      </c>
      <c r="H143" s="2">
        <f>SUM($G$3:G143)</f>
        <v>9291460623.7320862</v>
      </c>
      <c r="I143" s="13">
        <f t="shared" si="20"/>
        <v>4.6388591447563739E-3</v>
      </c>
      <c r="J143" s="2">
        <f t="shared" si="16"/>
        <v>65344897236.587303</v>
      </c>
      <c r="K143" s="27">
        <f t="shared" si="17"/>
        <v>4508095554.2429047</v>
      </c>
      <c r="L143">
        <f t="shared" si="18"/>
        <v>1</v>
      </c>
    </row>
    <row r="144" spans="1:12" x14ac:dyDescent="0.3">
      <c r="A144" s="1">
        <v>44975</v>
      </c>
      <c r="B144" s="26">
        <v>65056159831.933868</v>
      </c>
      <c r="C144" s="26">
        <f t="shared" si="14"/>
        <v>74813806737.19606</v>
      </c>
      <c r="D144" s="26">
        <v>41167052991.253174</v>
      </c>
      <c r="E144" s="2">
        <v>70292722478.418304</v>
      </c>
      <c r="F144" s="2">
        <f t="shared" si="19"/>
        <v>466186281.53010559</v>
      </c>
      <c r="G144" s="2">
        <f t="shared" si="15"/>
        <v>466186281.53010559</v>
      </c>
      <c r="H144" s="2">
        <f>SUM($G$3:G144)</f>
        <v>9757646905.2621918</v>
      </c>
      <c r="I144" s="13">
        <f t="shared" si="20"/>
        <v>6.6320703636601483E-3</v>
      </c>
      <c r="J144" s="2">
        <f t="shared" si="16"/>
        <v>65487616861.528778</v>
      </c>
      <c r="K144" s="27">
        <f t="shared" si="17"/>
        <v>4521084258.7777557</v>
      </c>
      <c r="L144">
        <f t="shared" si="18"/>
        <v>1</v>
      </c>
    </row>
    <row r="145" spans="1:12" x14ac:dyDescent="0.3">
      <c r="A145" s="1">
        <v>44976</v>
      </c>
      <c r="B145" s="26">
        <v>65048927837.56562</v>
      </c>
      <c r="C145" s="26">
        <f t="shared" si="14"/>
        <v>74806574742.82782</v>
      </c>
      <c r="D145" s="26">
        <v>41167052991.253174</v>
      </c>
      <c r="E145" s="2">
        <v>70285569098.162201</v>
      </c>
      <c r="F145" s="2">
        <f t="shared" si="19"/>
        <v>-7153380.2561035156</v>
      </c>
      <c r="G145" s="2">
        <f t="shared" si="15"/>
        <v>0</v>
      </c>
      <c r="H145" s="2">
        <f>SUM($G$3:G145)</f>
        <v>9757646905.2621918</v>
      </c>
      <c r="I145" s="13">
        <f t="shared" si="20"/>
        <v>-1.0177594558725084E-4</v>
      </c>
      <c r="J145" s="2">
        <f t="shared" si="16"/>
        <v>65042307421.425514</v>
      </c>
      <c r="K145" s="27">
        <f t="shared" si="17"/>
        <v>4521005644.6656189</v>
      </c>
      <c r="L145">
        <f t="shared" si="18"/>
        <v>1</v>
      </c>
    </row>
    <row r="146" spans="1:12" x14ac:dyDescent="0.3">
      <c r="A146" s="1">
        <v>44977</v>
      </c>
      <c r="B146" s="26">
        <v>65068739905.30938</v>
      </c>
      <c r="C146" s="26">
        <f t="shared" si="14"/>
        <v>74991890285.741486</v>
      </c>
      <c r="D146" s="26">
        <v>41167052991.253174</v>
      </c>
      <c r="E146" s="2">
        <v>70451072573.332108</v>
      </c>
      <c r="F146" s="2">
        <f t="shared" si="19"/>
        <v>165503475.16990662</v>
      </c>
      <c r="G146" s="2">
        <f t="shared" si="15"/>
        <v>165503475.16990662</v>
      </c>
      <c r="H146" s="2">
        <f>SUM($G$3:G146)</f>
        <v>9923150380.4320984</v>
      </c>
      <c r="I146" s="13">
        <f t="shared" si="20"/>
        <v>2.3491973808863593E-3</v>
      </c>
      <c r="J146" s="2">
        <f t="shared" si="16"/>
        <v>65221599218.672516</v>
      </c>
      <c r="K146" s="27">
        <f t="shared" si="17"/>
        <v>4540817712.4093781</v>
      </c>
      <c r="L146">
        <f t="shared" si="18"/>
        <v>1</v>
      </c>
    </row>
    <row r="147" spans="1:12" x14ac:dyDescent="0.3">
      <c r="A147" s="1">
        <v>44978</v>
      </c>
      <c r="B147" s="26">
        <v>64933298481.335884</v>
      </c>
      <c r="C147" s="26">
        <f t="shared" si="14"/>
        <v>74856448861.767975</v>
      </c>
      <c r="D147" s="26">
        <v>41090606456.287544</v>
      </c>
      <c r="E147" s="2">
        <v>70418439340.468796</v>
      </c>
      <c r="F147" s="2">
        <f t="shared" si="19"/>
        <v>-32633232.863311768</v>
      </c>
      <c r="G147" s="2">
        <f t="shared" si="15"/>
        <v>0</v>
      </c>
      <c r="H147" s="2">
        <f>SUM($G$3:G147)</f>
        <v>9923150380.4320984</v>
      </c>
      <c r="I147" s="13">
        <f t="shared" si="20"/>
        <v>-4.6341885973263491E-4</v>
      </c>
      <c r="J147" s="2">
        <f t="shared" si="16"/>
        <v>64903207166.194984</v>
      </c>
      <c r="K147" s="27">
        <f t="shared" si="17"/>
        <v>4438009521.2991791</v>
      </c>
      <c r="L147">
        <f t="shared" si="18"/>
        <v>1</v>
      </c>
    </row>
    <row r="148" spans="1:12" x14ac:dyDescent="0.3">
      <c r="A148" s="1">
        <v>44979</v>
      </c>
      <c r="B148" s="26">
        <v>64790238122.469864</v>
      </c>
      <c r="C148" s="26">
        <f t="shared" si="14"/>
        <v>74751539717.82637</v>
      </c>
      <c r="D148" s="26">
        <v>40983848870.208038</v>
      </c>
      <c r="E148" s="2">
        <v>70456590555.393204</v>
      </c>
      <c r="F148" s="2">
        <f t="shared" si="19"/>
        <v>38151214.924407959</v>
      </c>
      <c r="G148" s="2">
        <f t="shared" si="15"/>
        <v>38151214.924407959</v>
      </c>
      <c r="H148" s="2">
        <f>SUM($G$3:G148)</f>
        <v>9961301595.3565063</v>
      </c>
      <c r="I148" s="13">
        <f t="shared" si="20"/>
        <v>5.4148539723070121E-4</v>
      </c>
      <c r="J148" s="2">
        <f t="shared" si="16"/>
        <v>64825321090.296288</v>
      </c>
      <c r="K148" s="27">
        <f t="shared" si="17"/>
        <v>4294949162.4331665</v>
      </c>
      <c r="L148">
        <f t="shared" si="18"/>
        <v>1</v>
      </c>
    </row>
    <row r="149" spans="1:12" x14ac:dyDescent="0.3">
      <c r="A149" s="1">
        <v>44980</v>
      </c>
      <c r="B149" s="26">
        <v>64860443775.003014</v>
      </c>
      <c r="C149" s="26">
        <f t="shared" si="14"/>
        <v>75131291015.33432</v>
      </c>
      <c r="D149" s="26">
        <v>41067436247.337357</v>
      </c>
      <c r="E149" s="2">
        <v>70766136200.367996</v>
      </c>
      <c r="F149" s="2">
        <f t="shared" si="19"/>
        <v>309545644.97479248</v>
      </c>
      <c r="G149" s="2">
        <f t="shared" si="15"/>
        <v>309545644.97479248</v>
      </c>
      <c r="H149" s="2">
        <f>SUM($G$3:G149)</f>
        <v>10270847240.331299</v>
      </c>
      <c r="I149" s="13">
        <f t="shared" si="20"/>
        <v>4.3742058220946475E-3</v>
      </c>
      <c r="J149" s="2">
        <f t="shared" si="16"/>
        <v>65144156705.78727</v>
      </c>
      <c r="K149" s="27">
        <f t="shared" si="17"/>
        <v>4365154814.9663239</v>
      </c>
      <c r="L149">
        <f t="shared" si="18"/>
        <v>1</v>
      </c>
    </row>
    <row r="150" spans="1:12" x14ac:dyDescent="0.3">
      <c r="A150" s="1">
        <v>44981</v>
      </c>
      <c r="B150" s="26">
        <v>64823047504.845665</v>
      </c>
      <c r="C150" s="26">
        <f t="shared" si="14"/>
        <v>75093894745.176971</v>
      </c>
      <c r="D150" s="26">
        <v>41151253489.753784</v>
      </c>
      <c r="E150" s="2">
        <v>70680138527.961502</v>
      </c>
      <c r="F150" s="2">
        <f t="shared" si="19"/>
        <v>-85997672.406494141</v>
      </c>
      <c r="G150" s="2">
        <f t="shared" si="15"/>
        <v>0</v>
      </c>
      <c r="H150" s="2">
        <f>SUM($G$3:G150)</f>
        <v>10270847240.331299</v>
      </c>
      <c r="I150" s="13">
        <f t="shared" si="20"/>
        <v>-1.216716240199118E-3</v>
      </c>
      <c r="J150" s="2">
        <f t="shared" si="16"/>
        <v>64744176250.207321</v>
      </c>
      <c r="K150" s="27">
        <f t="shared" si="17"/>
        <v>4413756217.2154694</v>
      </c>
      <c r="L150">
        <f t="shared" si="18"/>
        <v>1</v>
      </c>
    </row>
    <row r="151" spans="1:12" x14ac:dyDescent="0.3">
      <c r="A151" s="1">
        <v>44982</v>
      </c>
      <c r="B151" s="26">
        <v>64807414532.701027</v>
      </c>
      <c r="C151" s="26">
        <f t="shared" si="14"/>
        <v>75209253035.161224</v>
      </c>
      <c r="D151" s="26">
        <v>41151253489.753784</v>
      </c>
      <c r="E151" s="2">
        <v>70811129790.090393</v>
      </c>
      <c r="F151" s="2">
        <f t="shared" si="19"/>
        <v>130991262.12889099</v>
      </c>
      <c r="G151" s="2">
        <f t="shared" si="15"/>
        <v>130991262.12889099</v>
      </c>
      <c r="H151" s="2">
        <f>SUM($G$3:G151)</f>
        <v>10401838502.46019</v>
      </c>
      <c r="I151" s="13">
        <f t="shared" si="20"/>
        <v>1.8498682695389287E-3</v>
      </c>
      <c r="J151" s="2">
        <f t="shared" si="16"/>
        <v>64927299712.475929</v>
      </c>
      <c r="K151" s="27">
        <f t="shared" si="17"/>
        <v>4398123245.0708313</v>
      </c>
      <c r="L151">
        <f t="shared" si="18"/>
        <v>1</v>
      </c>
    </row>
    <row r="152" spans="1:12" x14ac:dyDescent="0.3">
      <c r="A152" s="1">
        <v>44983</v>
      </c>
      <c r="B152" s="26">
        <v>64867543510.940636</v>
      </c>
      <c r="C152" s="26">
        <f t="shared" si="14"/>
        <v>75291230920.127045</v>
      </c>
      <c r="D152" s="26">
        <v>41151253489.753784</v>
      </c>
      <c r="E152" s="2">
        <v>70832978696.816605</v>
      </c>
      <c r="F152" s="2">
        <f t="shared" si="19"/>
        <v>21848906.726211548</v>
      </c>
      <c r="G152" s="2">
        <f t="shared" si="15"/>
        <v>21848906.726211548</v>
      </c>
      <c r="H152" s="2">
        <f>SUM($G$3:G152)</f>
        <v>10423687409.186401</v>
      </c>
      <c r="I152" s="13">
        <f t="shared" si="20"/>
        <v>3.0845669811134865E-4</v>
      </c>
      <c r="J152" s="2">
        <f t="shared" si="16"/>
        <v>64887552339.226608</v>
      </c>
      <c r="K152" s="27">
        <f t="shared" si="17"/>
        <v>4458252223.3104401</v>
      </c>
      <c r="L152">
        <f t="shared" si="18"/>
        <v>1</v>
      </c>
    </row>
    <row r="153" spans="1:12" x14ac:dyDescent="0.3">
      <c r="A153" s="1">
        <v>44984</v>
      </c>
      <c r="B153" s="26">
        <v>65026485885.394043</v>
      </c>
      <c r="C153" s="26">
        <f t="shared" si="14"/>
        <v>75450173294.580444</v>
      </c>
      <c r="D153" s="26">
        <v>41357552487.525879</v>
      </c>
      <c r="E153" s="2">
        <v>70797067115.669403</v>
      </c>
      <c r="F153" s="2">
        <f t="shared" si="19"/>
        <v>-35911581.147201538</v>
      </c>
      <c r="G153" s="2">
        <f t="shared" si="15"/>
        <v>0</v>
      </c>
      <c r="H153" s="2">
        <f>SUM($G$3:G153)</f>
        <v>10423687409.186401</v>
      </c>
      <c r="I153" s="13">
        <f t="shared" si="20"/>
        <v>-5.0724673507348281E-4</v>
      </c>
      <c r="J153" s="2">
        <f t="shared" si="16"/>
        <v>64993501412.735374</v>
      </c>
      <c r="K153" s="27">
        <f t="shared" si="17"/>
        <v>4653106178.9110413</v>
      </c>
      <c r="L153">
        <f t="shared" si="18"/>
        <v>1</v>
      </c>
    </row>
    <row r="154" spans="1:12" x14ac:dyDescent="0.3">
      <c r="A154" s="1">
        <v>44985</v>
      </c>
      <c r="B154" s="26">
        <v>64817770805.369484</v>
      </c>
      <c r="C154" s="26">
        <f t="shared" si="14"/>
        <v>75362908386.360687</v>
      </c>
      <c r="D154" s="26">
        <v>41103707301.295029</v>
      </c>
      <c r="E154" s="2">
        <v>70918517287.474197</v>
      </c>
      <c r="F154" s="2">
        <f t="shared" si="19"/>
        <v>121450171.80479431</v>
      </c>
      <c r="G154" s="2">
        <f t="shared" si="15"/>
        <v>121450171.80479431</v>
      </c>
      <c r="H154" s="2">
        <f>SUM($G$3:G154)</f>
        <v>10545137580.991196</v>
      </c>
      <c r="I154" s="13">
        <f t="shared" si="20"/>
        <v>1.7125311759196233E-3</v>
      </c>
      <c r="J154" s="2">
        <f t="shared" si="16"/>
        <v>64928773258.627289</v>
      </c>
      <c r="K154" s="27">
        <f t="shared" si="17"/>
        <v>4444391098.8864899</v>
      </c>
      <c r="L154">
        <f t="shared" si="18"/>
        <v>1</v>
      </c>
    </row>
    <row r="155" spans="1:12" x14ac:dyDescent="0.3">
      <c r="A155" s="1">
        <v>44986</v>
      </c>
      <c r="B155" s="26">
        <v>64617110644.136108</v>
      </c>
      <c r="C155" s="26">
        <f t="shared" si="14"/>
        <v>75169821310.175003</v>
      </c>
      <c r="D155" s="26">
        <v>40783296984.183937</v>
      </c>
      <c r="E155" s="2">
        <v>70926090372.521896</v>
      </c>
      <c r="F155" s="2">
        <f t="shared" si="19"/>
        <v>7573085.0476989746</v>
      </c>
      <c r="G155" s="2">
        <f t="shared" si="15"/>
        <v>7573085.0476989746</v>
      </c>
      <c r="H155" s="2">
        <f>SUM($G$3:G155)</f>
        <v>10552710666.038895</v>
      </c>
      <c r="I155" s="13">
        <f t="shared" si="20"/>
        <v>1.0677431968861109E-4</v>
      </c>
      <c r="J155" s="2">
        <f t="shared" si="16"/>
        <v>64624010092.165375</v>
      </c>
      <c r="K155" s="27">
        <f t="shared" si="17"/>
        <v>4243730937.6531067</v>
      </c>
      <c r="L155">
        <f t="shared" si="18"/>
        <v>1</v>
      </c>
    </row>
    <row r="156" spans="1:12" x14ac:dyDescent="0.3">
      <c r="A156" s="1">
        <v>44987</v>
      </c>
      <c r="B156" s="26">
        <v>64608239375.523201</v>
      </c>
      <c r="C156" s="26">
        <f t="shared" si="14"/>
        <v>75329248685.443298</v>
      </c>
      <c r="D156" s="26">
        <v>40790845698.678734</v>
      </c>
      <c r="E156" s="2">
        <v>71094389016.403107</v>
      </c>
      <c r="F156" s="2">
        <f t="shared" si="19"/>
        <v>168298643.88121033</v>
      </c>
      <c r="G156" s="2">
        <f t="shared" si="15"/>
        <v>168298643.88121033</v>
      </c>
      <c r="H156" s="2">
        <f>SUM($G$3:G156)</f>
        <v>10721009309.920105</v>
      </c>
      <c r="I156" s="13">
        <f t="shared" si="20"/>
        <v>2.3672563504607935E-3</v>
      </c>
      <c r="J156" s="2">
        <f t="shared" si="16"/>
        <v>64761183640.477005</v>
      </c>
      <c r="K156" s="27">
        <f t="shared" si="17"/>
        <v>4234859669.0401917</v>
      </c>
      <c r="L156">
        <f t="shared" si="18"/>
        <v>1</v>
      </c>
    </row>
    <row r="157" spans="1:12" x14ac:dyDescent="0.3">
      <c r="A157" s="1">
        <v>44988</v>
      </c>
      <c r="B157" s="26">
        <v>64543178140.733421</v>
      </c>
      <c r="C157" s="26">
        <f t="shared" si="14"/>
        <v>75264187450.653534</v>
      </c>
      <c r="D157" s="26">
        <v>40805946902.025574</v>
      </c>
      <c r="E157" s="2">
        <v>71089143266.109695</v>
      </c>
      <c r="F157" s="2">
        <f t="shared" si="19"/>
        <v>-5245750.2934112549</v>
      </c>
      <c r="G157" s="2">
        <f t="shared" si="15"/>
        <v>0</v>
      </c>
      <c r="H157" s="2">
        <f>SUM($G$3:G157)</f>
        <v>10721009309.920105</v>
      </c>
      <c r="I157" s="13">
        <f t="shared" si="20"/>
        <v>-7.379115927413434E-5</v>
      </c>
      <c r="J157" s="2">
        <f t="shared" si="16"/>
        <v>64538415424.795181</v>
      </c>
      <c r="K157" s="27">
        <f t="shared" si="17"/>
        <v>4175044184.5438385</v>
      </c>
      <c r="L157">
        <f t="shared" si="18"/>
        <v>1</v>
      </c>
    </row>
    <row r="158" spans="1:12" x14ac:dyDescent="0.3">
      <c r="A158" s="1">
        <v>44989</v>
      </c>
      <c r="B158" s="26">
        <v>64540673453.232071</v>
      </c>
      <c r="C158" s="26">
        <f t="shared" si="14"/>
        <v>75367387562.127777</v>
      </c>
      <c r="D158" s="26">
        <v>40805946902.025574</v>
      </c>
      <c r="E158" s="2">
        <v>71194848065.085297</v>
      </c>
      <c r="F158" s="2">
        <f t="shared" si="19"/>
        <v>105704798.9756012</v>
      </c>
      <c r="G158" s="2">
        <f t="shared" si="15"/>
        <v>105704798.9756012</v>
      </c>
      <c r="H158" s="2">
        <f>SUM($G$3:G158)</f>
        <v>10826714108.895706</v>
      </c>
      <c r="I158" s="13">
        <f t="shared" si="20"/>
        <v>1.4847253958456012E-3</v>
      </c>
      <c r="J158" s="2">
        <f t="shared" si="16"/>
        <v>64636498630.173065</v>
      </c>
      <c r="K158" s="27">
        <f t="shared" si="17"/>
        <v>4172539497.0424805</v>
      </c>
      <c r="L158">
        <f t="shared" si="18"/>
        <v>1</v>
      </c>
    </row>
    <row r="159" spans="1:12" x14ac:dyDescent="0.3">
      <c r="A159" s="1">
        <v>44990</v>
      </c>
      <c r="B159" s="26">
        <v>64566762332.527275</v>
      </c>
      <c r="C159" s="26">
        <f t="shared" si="14"/>
        <v>75719019666.716583</v>
      </c>
      <c r="D159" s="26">
        <v>40805946902.025574</v>
      </c>
      <c r="E159" s="2">
        <v>71520391290.378906</v>
      </c>
      <c r="F159" s="2">
        <f t="shared" si="19"/>
        <v>325543225.29360962</v>
      </c>
      <c r="G159" s="2">
        <f t="shared" si="15"/>
        <v>325543225.29360962</v>
      </c>
      <c r="H159" s="2">
        <f>SUM($G$3:G159)</f>
        <v>11152257334.189316</v>
      </c>
      <c r="I159" s="13">
        <f t="shared" si="20"/>
        <v>4.5517539742180139E-3</v>
      </c>
      <c r="J159" s="2">
        <f t="shared" si="16"/>
        <v>64860654349.576736</v>
      </c>
      <c r="K159" s="27">
        <f t="shared" si="17"/>
        <v>4198628376.337677</v>
      </c>
      <c r="L159">
        <f t="shared" si="18"/>
        <v>1</v>
      </c>
    </row>
    <row r="160" spans="1:12" x14ac:dyDescent="0.3">
      <c r="A160" s="1">
        <v>44991</v>
      </c>
      <c r="B160" s="26">
        <v>64526384515.966026</v>
      </c>
      <c r="C160" s="26">
        <f t="shared" si="14"/>
        <v>75678641850.155334</v>
      </c>
      <c r="D160" s="26">
        <v>40790838148.077057</v>
      </c>
      <c r="E160" s="2">
        <v>71463081677.242401</v>
      </c>
      <c r="F160" s="2">
        <f t="shared" si="19"/>
        <v>-57309613.136505127</v>
      </c>
      <c r="G160" s="2">
        <f t="shared" si="15"/>
        <v>0</v>
      </c>
      <c r="H160" s="2">
        <f>SUM($G$3:G160)</f>
        <v>11152257334.189316</v>
      </c>
      <c r="I160" s="13">
        <f t="shared" si="20"/>
        <v>-8.0194712838357093E-4</v>
      </c>
      <c r="J160" s="2">
        <f t="shared" si="16"/>
        <v>64474637767.198471</v>
      </c>
      <c r="K160" s="27">
        <f t="shared" si="17"/>
        <v>4215560172.9129333</v>
      </c>
      <c r="L160">
        <f t="shared" si="18"/>
        <v>1</v>
      </c>
    </row>
    <row r="161" spans="1:12" x14ac:dyDescent="0.3">
      <c r="A161" s="1">
        <v>44992</v>
      </c>
      <c r="B161" s="26">
        <v>63868914935.354599</v>
      </c>
      <c r="C161" s="26">
        <f t="shared" si="14"/>
        <v>75164193223.070908</v>
      </c>
      <c r="D161" s="26">
        <v>40096182967.786285</v>
      </c>
      <c r="E161" s="2">
        <v>71606102630.769394</v>
      </c>
      <c r="F161" s="2">
        <f t="shared" si="19"/>
        <v>143020953.5269928</v>
      </c>
      <c r="G161" s="2">
        <f t="shared" si="15"/>
        <v>143020953.5269928</v>
      </c>
      <c r="H161" s="2">
        <f>SUM($G$3:G161)</f>
        <v>11295278287.716309</v>
      </c>
      <c r="I161" s="13">
        <f t="shared" si="20"/>
        <v>1.9973291140347052E-3</v>
      </c>
      <c r="J161" s="2">
        <f t="shared" si="16"/>
        <v>63996482178.636787</v>
      </c>
      <c r="K161" s="27">
        <f t="shared" si="17"/>
        <v>3558090592.3015137</v>
      </c>
      <c r="L161">
        <f t="shared" si="18"/>
        <v>1</v>
      </c>
    </row>
    <row r="162" spans="1:12" x14ac:dyDescent="0.3">
      <c r="A162" s="1">
        <v>44993</v>
      </c>
      <c r="B162" s="26">
        <v>63508034208.601074</v>
      </c>
      <c r="C162" s="26">
        <f t="shared" si="14"/>
        <v>74885275377.514389</v>
      </c>
      <c r="D162" s="26">
        <v>39668320680.325882</v>
      </c>
      <c r="E162" s="2">
        <v>71688065511.9664</v>
      </c>
      <c r="F162" s="2">
        <f t="shared" si="19"/>
        <v>81962881.197006226</v>
      </c>
      <c r="G162" s="2">
        <f t="shared" si="15"/>
        <v>81962881.197006226</v>
      </c>
      <c r="H162" s="2">
        <f>SUM($G$3:G162)</f>
        <v>11377241168.913315</v>
      </c>
      <c r="I162" s="13">
        <f t="shared" si="20"/>
        <v>1.1433267254690354E-3</v>
      </c>
      <c r="J162" s="2">
        <f t="shared" si="16"/>
        <v>63580644641.393768</v>
      </c>
      <c r="K162" s="27">
        <f t="shared" si="17"/>
        <v>3197209865.5479889</v>
      </c>
      <c r="L162">
        <f t="shared" si="18"/>
        <v>1</v>
      </c>
    </row>
    <row r="163" spans="1:12" x14ac:dyDescent="0.3">
      <c r="A163" s="1">
        <v>44994</v>
      </c>
      <c r="B163" s="26">
        <v>63501279858.1381</v>
      </c>
      <c r="C163" s="26">
        <f t="shared" si="14"/>
        <v>75050912805.683228</v>
      </c>
      <c r="D163" s="26">
        <v>39835529999.959007</v>
      </c>
      <c r="E163" s="2">
        <v>71860457290.598206</v>
      </c>
      <c r="F163" s="2">
        <f t="shared" si="19"/>
        <v>172391778.63180542</v>
      </c>
      <c r="G163" s="2">
        <f t="shared" si="15"/>
        <v>172391778.63180542</v>
      </c>
      <c r="H163" s="2">
        <f>SUM($G$3:G163)</f>
        <v>11549632947.54512</v>
      </c>
      <c r="I163" s="13">
        <f t="shared" si="20"/>
        <v>2.3989797049950045E-3</v>
      </c>
      <c r="J163" s="2">
        <f t="shared" si="16"/>
        <v>63653618139.75898</v>
      </c>
      <c r="K163" s="27">
        <f t="shared" si="17"/>
        <v>3190455515.085022</v>
      </c>
      <c r="L163">
        <f t="shared" si="18"/>
        <v>1</v>
      </c>
    </row>
    <row r="164" spans="1:12" x14ac:dyDescent="0.3">
      <c r="A164" s="1">
        <v>44995</v>
      </c>
      <c r="B164" s="26">
        <v>63994563975.811012</v>
      </c>
      <c r="C164" s="26">
        <f t="shared" si="14"/>
        <v>75544196923.35614</v>
      </c>
      <c r="D164" s="26">
        <v>40361977637.868271</v>
      </c>
      <c r="E164" s="2">
        <v>71814779749.862793</v>
      </c>
      <c r="F164" s="2">
        <f t="shared" si="19"/>
        <v>-45677540.735412598</v>
      </c>
      <c r="G164" s="2">
        <f t="shared" si="15"/>
        <v>0</v>
      </c>
      <c r="H164" s="2">
        <f>SUM($G$3:G164)</f>
        <v>11549632947.54512</v>
      </c>
      <c r="I164" s="13">
        <f t="shared" si="20"/>
        <v>-6.3604651987392421E-4</v>
      </c>
      <c r="J164" s="2">
        <f t="shared" si="16"/>
        <v>63953860456.103348</v>
      </c>
      <c r="K164" s="27">
        <f t="shared" si="17"/>
        <v>3729417173.4933472</v>
      </c>
      <c r="L164">
        <f t="shared" si="18"/>
        <v>1</v>
      </c>
    </row>
    <row r="165" spans="1:12" x14ac:dyDescent="0.3">
      <c r="A165" s="1">
        <v>44996</v>
      </c>
      <c r="B165" s="26">
        <v>64033527181.496658</v>
      </c>
      <c r="C165" s="26">
        <f t="shared" si="14"/>
        <v>75852616850.14978</v>
      </c>
      <c r="D165" s="26">
        <v>40361977637.868271</v>
      </c>
      <c r="E165" s="2">
        <v>72084236470.970795</v>
      </c>
      <c r="F165" s="2">
        <f t="shared" si="19"/>
        <v>269456721.10800171</v>
      </c>
      <c r="G165" s="2">
        <f t="shared" si="15"/>
        <v>269456721.10800171</v>
      </c>
      <c r="H165" s="2">
        <f>SUM($G$3:G165)</f>
        <v>11819089668.653122</v>
      </c>
      <c r="I165" s="13">
        <f t="shared" si="20"/>
        <v>3.7380810881795941E-3</v>
      </c>
      <c r="J165" s="2">
        <f t="shared" si="16"/>
        <v>64272889698.463242</v>
      </c>
      <c r="K165" s="27">
        <f t="shared" si="17"/>
        <v>3768380379.1789856</v>
      </c>
      <c r="L165">
        <f t="shared" si="18"/>
        <v>1</v>
      </c>
    </row>
    <row r="166" spans="1:12" x14ac:dyDescent="0.3">
      <c r="A166" s="1">
        <v>44997</v>
      </c>
      <c r="B166" s="26">
        <v>64129239394.323929</v>
      </c>
      <c r="C166" s="26">
        <f t="shared" si="14"/>
        <v>76130039794.182953</v>
      </c>
      <c r="D166" s="26">
        <v>40361977637.868271</v>
      </c>
      <c r="E166" s="2">
        <v>72265947202.176697</v>
      </c>
      <c r="F166" s="2">
        <f t="shared" si="19"/>
        <v>181710731.2059021</v>
      </c>
      <c r="G166" s="2">
        <f t="shared" si="15"/>
        <v>181710731.2059021</v>
      </c>
      <c r="H166" s="2">
        <f>SUM($G$3:G166)</f>
        <v>12000800399.859024</v>
      </c>
      <c r="I166" s="13">
        <f t="shared" si="20"/>
        <v>2.514472420842065E-3</v>
      </c>
      <c r="J166" s="2">
        <f t="shared" si="16"/>
        <v>64290490598.150536</v>
      </c>
      <c r="K166" s="27">
        <f t="shared" si="17"/>
        <v>3864092592.0062561</v>
      </c>
      <c r="L166">
        <f t="shared" si="18"/>
        <v>1</v>
      </c>
    </row>
    <row r="167" spans="1:12" x14ac:dyDescent="0.3">
      <c r="A167" s="1">
        <v>44998</v>
      </c>
      <c r="B167" s="26">
        <v>65189694522.399727</v>
      </c>
      <c r="C167" s="26">
        <f t="shared" si="14"/>
        <v>77311436061.14975</v>
      </c>
      <c r="D167" s="26">
        <v>41225410258.221451</v>
      </c>
      <c r="E167" s="2">
        <v>72386888341.067703</v>
      </c>
      <c r="F167" s="2">
        <f t="shared" si="19"/>
        <v>120941138.89100647</v>
      </c>
      <c r="G167" s="2">
        <f t="shared" si="15"/>
        <v>120941138.89100647</v>
      </c>
      <c r="H167" s="2">
        <f>SUM($G$3:G167)</f>
        <v>12121741538.750031</v>
      </c>
      <c r="I167" s="13">
        <f t="shared" si="20"/>
        <v>1.6707602946152912E-3</v>
      </c>
      <c r="J167" s="2">
        <f t="shared" si="16"/>
        <v>65298610875.625854</v>
      </c>
      <c r="K167" s="27">
        <f t="shared" si="17"/>
        <v>4924547720.0820465</v>
      </c>
      <c r="L167">
        <f t="shared" si="18"/>
        <v>1</v>
      </c>
    </row>
    <row r="168" spans="1:12" x14ac:dyDescent="0.3">
      <c r="A168" s="1">
        <v>44999</v>
      </c>
      <c r="B168" s="26">
        <v>65178247417.01326</v>
      </c>
      <c r="C168" s="26">
        <f t="shared" si="14"/>
        <v>78137231594.814392</v>
      </c>
      <c r="D168" s="26">
        <v>41164136315.715012</v>
      </c>
      <c r="E168" s="2">
        <v>73224130980.118805</v>
      </c>
      <c r="F168" s="2">
        <f t="shared" si="19"/>
        <v>837242639.05110168</v>
      </c>
      <c r="G168" s="2">
        <f t="shared" si="15"/>
        <v>837242639.05110168</v>
      </c>
      <c r="H168" s="2">
        <f>SUM($G$3:G168)</f>
        <v>12958984177.801132</v>
      </c>
      <c r="I168" s="13">
        <f t="shared" si="20"/>
        <v>1.1433971668143425E-2</v>
      </c>
      <c r="J168" s="2">
        <f t="shared" si="16"/>
        <v>65923493651.358635</v>
      </c>
      <c r="K168" s="27">
        <f t="shared" si="17"/>
        <v>4913100614.6955872</v>
      </c>
      <c r="L168">
        <f t="shared" si="18"/>
        <v>1</v>
      </c>
    </row>
    <row r="169" spans="1:12" x14ac:dyDescent="0.3">
      <c r="A169" s="1">
        <v>45000</v>
      </c>
      <c r="B169" s="26">
        <v>66041439514.923813</v>
      </c>
      <c r="C169" s="26">
        <f t="shared" si="14"/>
        <v>79439076413.885437</v>
      </c>
      <c r="D169" s="26">
        <v>42234285721.590034</v>
      </c>
      <c r="E169" s="2">
        <v>73662783701.279297</v>
      </c>
      <c r="F169" s="2">
        <f t="shared" si="19"/>
        <v>438652721.16049194</v>
      </c>
      <c r="G169" s="2">
        <f t="shared" si="15"/>
        <v>438652721.16049194</v>
      </c>
      <c r="H169" s="2">
        <f>SUM($G$3:G169)</f>
        <v>13397636898.961624</v>
      </c>
      <c r="I169" s="13">
        <f t="shared" si="20"/>
        <v>5.9548757068336785E-3</v>
      </c>
      <c r="J169" s="2">
        <f t="shared" si="16"/>
        <v>66434708078.735565</v>
      </c>
      <c r="K169" s="27">
        <f t="shared" si="17"/>
        <v>5776292712.6061401</v>
      </c>
      <c r="L169">
        <f t="shared" si="18"/>
        <v>1</v>
      </c>
    </row>
    <row r="170" spans="1:12" x14ac:dyDescent="0.3">
      <c r="A170" s="1">
        <v>45001</v>
      </c>
      <c r="B170" s="26">
        <v>66043040929.881897</v>
      </c>
      <c r="C170" s="26">
        <f t="shared" si="14"/>
        <v>80528595219.152222</v>
      </c>
      <c r="D170" s="26">
        <v>42194728413.194298</v>
      </c>
      <c r="E170" s="2">
        <v>74750701091.587997</v>
      </c>
      <c r="F170" s="2">
        <f t="shared" si="19"/>
        <v>1087917390.3087006</v>
      </c>
      <c r="G170" s="2">
        <f t="shared" si="15"/>
        <v>1087917390.3087006</v>
      </c>
      <c r="H170" s="2">
        <f>SUM($G$3:G170)</f>
        <v>14485554289.270325</v>
      </c>
      <c r="I170" s="13">
        <f t="shared" si="20"/>
        <v>1.455394229648407E-2</v>
      </c>
      <c r="J170" s="2">
        <f t="shared" si="16"/>
        <v>67004227536.659729</v>
      </c>
      <c r="K170" s="27">
        <f t="shared" si="17"/>
        <v>5777894127.5642242</v>
      </c>
      <c r="L170">
        <f t="shared" si="18"/>
        <v>1</v>
      </c>
    </row>
    <row r="171" spans="1:12" x14ac:dyDescent="0.3">
      <c r="A171" s="1">
        <v>45002</v>
      </c>
      <c r="B171" s="26">
        <v>68047623666.073227</v>
      </c>
      <c r="C171" s="26">
        <f t="shared" si="14"/>
        <v>82628282734.864349</v>
      </c>
      <c r="D171" s="26">
        <v>44320251375.89537</v>
      </c>
      <c r="E171" s="2">
        <v>74845805871.108795</v>
      </c>
      <c r="F171" s="2">
        <f t="shared" si="19"/>
        <v>95104779.520797729</v>
      </c>
      <c r="G171" s="2">
        <f t="shared" si="15"/>
        <v>95104779.520797729</v>
      </c>
      <c r="H171" s="2">
        <f>SUM($G$3:G171)</f>
        <v>14580659068.791122</v>
      </c>
      <c r="I171" s="13">
        <f t="shared" si="20"/>
        <v>1.2706761376125298E-3</v>
      </c>
      <c r="J171" s="2">
        <f t="shared" si="16"/>
        <v>68134090157.686935</v>
      </c>
      <c r="K171" s="27">
        <f t="shared" si="17"/>
        <v>7782476863.7555542</v>
      </c>
      <c r="L171">
        <f t="shared" si="18"/>
        <v>1</v>
      </c>
    </row>
    <row r="172" spans="1:12" x14ac:dyDescent="0.3">
      <c r="A172" s="1">
        <v>45003</v>
      </c>
      <c r="B172" s="26">
        <v>68104417261.305046</v>
      </c>
      <c r="C172" s="26">
        <f t="shared" si="14"/>
        <v>84020288705.93277</v>
      </c>
      <c r="D172" s="26">
        <v>44320251375.89537</v>
      </c>
      <c r="E172" s="2">
        <v>76181018246.945404</v>
      </c>
      <c r="F172" s="2">
        <f t="shared" si="19"/>
        <v>1335212375.8366089</v>
      </c>
      <c r="G172" s="2">
        <f t="shared" si="15"/>
        <v>1335212375.8366089</v>
      </c>
      <c r="H172" s="2">
        <f>SUM($G$3:G172)</f>
        <v>15915871444.627731</v>
      </c>
      <c r="I172" s="13">
        <f t="shared" si="20"/>
        <v>1.7526838135825867E-2</v>
      </c>
      <c r="J172" s="2">
        <f t="shared" si="16"/>
        <v>69298072358.978683</v>
      </c>
      <c r="K172" s="27">
        <f t="shared" si="17"/>
        <v>7839270458.9873657</v>
      </c>
      <c r="L172">
        <f t="shared" si="18"/>
        <v>1</v>
      </c>
    </row>
    <row r="173" spans="1:12" x14ac:dyDescent="0.3">
      <c r="A173" s="1">
        <v>45004</v>
      </c>
      <c r="B173" s="26">
        <v>68159235410.279999</v>
      </c>
      <c r="C173" s="26">
        <f t="shared" si="14"/>
        <v>84114922039.409729</v>
      </c>
      <c r="D173" s="26">
        <v>44320251375.89537</v>
      </c>
      <c r="E173" s="2">
        <v>76220833431.447403</v>
      </c>
      <c r="F173" s="2">
        <f t="shared" si="19"/>
        <v>39815184.501998901</v>
      </c>
      <c r="G173" s="2">
        <f t="shared" si="15"/>
        <v>39815184.501998901</v>
      </c>
      <c r="H173" s="2">
        <f>SUM($G$3:G173)</f>
        <v>15955686629.12973</v>
      </c>
      <c r="I173" s="13">
        <f t="shared" si="20"/>
        <v>5.223661656469351E-4</v>
      </c>
      <c r="J173" s="2">
        <f t="shared" si="16"/>
        <v>68194839488.734688</v>
      </c>
      <c r="K173" s="27">
        <f t="shared" si="17"/>
        <v>7894088607.962326</v>
      </c>
      <c r="L173">
        <f t="shared" si="18"/>
        <v>1</v>
      </c>
    </row>
    <row r="174" spans="1:12" x14ac:dyDescent="0.3">
      <c r="A174" s="1">
        <v>45005</v>
      </c>
      <c r="B174" s="26">
        <v>66892182608.923531</v>
      </c>
      <c r="C174" s="26">
        <f t="shared" si="14"/>
        <v>83411799908.814056</v>
      </c>
      <c r="D174" s="26">
        <v>42692691428.999664</v>
      </c>
      <c r="E174" s="2">
        <v>76784764102.208206</v>
      </c>
      <c r="F174" s="2">
        <f t="shared" si="19"/>
        <v>563930670.76080322</v>
      </c>
      <c r="G174" s="2">
        <f t="shared" si="15"/>
        <v>563930670.76080322</v>
      </c>
      <c r="H174" s="2">
        <f>SUM($G$3:G174)</f>
        <v>16519617299.890533</v>
      </c>
      <c r="I174" s="13">
        <f t="shared" si="20"/>
        <v>7.3443042686196841E-3</v>
      </c>
      <c r="J174" s="2">
        <f t="shared" si="16"/>
        <v>67383459151.195534</v>
      </c>
      <c r="K174" s="27">
        <f t="shared" si="17"/>
        <v>6627035806.6058502</v>
      </c>
      <c r="L174">
        <f t="shared" si="18"/>
        <v>1</v>
      </c>
    </row>
    <row r="175" spans="1:12" x14ac:dyDescent="0.3">
      <c r="A175" s="1">
        <v>45006</v>
      </c>
      <c r="B175" s="26">
        <v>66319550095.993599</v>
      </c>
      <c r="C175" s="26">
        <f t="shared" si="14"/>
        <v>82907097895.491333</v>
      </c>
      <c r="D175" s="26">
        <v>42050606380.519669</v>
      </c>
      <c r="E175" s="2">
        <v>76852694601.815399</v>
      </c>
      <c r="F175" s="2">
        <f t="shared" si="19"/>
        <v>67930499.607192993</v>
      </c>
      <c r="G175" s="2">
        <f t="shared" si="15"/>
        <v>67930499.607192993</v>
      </c>
      <c r="H175" s="2">
        <f>SUM($G$3:G175)</f>
        <v>16587547799.497726</v>
      </c>
      <c r="I175" s="13">
        <f t="shared" si="20"/>
        <v>8.8390524182854551E-4</v>
      </c>
      <c r="J175" s="2">
        <f t="shared" si="16"/>
        <v>66378170293.95916</v>
      </c>
      <c r="K175" s="27">
        <f t="shared" si="17"/>
        <v>6054403293.6759338</v>
      </c>
      <c r="L175">
        <f t="shared" si="18"/>
        <v>1</v>
      </c>
    </row>
    <row r="176" spans="1:12" x14ac:dyDescent="0.3">
      <c r="A176" s="1">
        <v>45007</v>
      </c>
      <c r="B176" s="26">
        <v>66092371547.900787</v>
      </c>
      <c r="C176" s="26">
        <f t="shared" si="14"/>
        <v>83175709820.830612</v>
      </c>
      <c r="D176" s="26">
        <v>41783177957.827751</v>
      </c>
      <c r="E176" s="2">
        <v>77348485075.247498</v>
      </c>
      <c r="F176" s="2">
        <f t="shared" si="19"/>
        <v>495790473.43209839</v>
      </c>
      <c r="G176" s="2">
        <f t="shared" si="15"/>
        <v>495790473.43209839</v>
      </c>
      <c r="H176" s="2">
        <f>SUM($G$3:G176)</f>
        <v>17083338272.929825</v>
      </c>
      <c r="I176" s="13">
        <f t="shared" si="20"/>
        <v>6.4098278453647139E-3</v>
      </c>
      <c r="J176" s="2">
        <f t="shared" si="16"/>
        <v>66516012271.414719</v>
      </c>
      <c r="K176" s="27">
        <f t="shared" si="17"/>
        <v>5827224745.5831146</v>
      </c>
      <c r="L176">
        <f t="shared" si="18"/>
        <v>1</v>
      </c>
    </row>
    <row r="177" spans="1:12" x14ac:dyDescent="0.3">
      <c r="A177" s="1">
        <v>45008</v>
      </c>
      <c r="B177" s="26">
        <v>66573038593.67289</v>
      </c>
      <c r="C177" s="26">
        <f t="shared" si="14"/>
        <v>84296712067.478912</v>
      </c>
      <c r="D177" s="26">
        <v>42227702987.905548</v>
      </c>
      <c r="E177" s="2">
        <v>77988820276.123703</v>
      </c>
      <c r="F177" s="2">
        <f t="shared" si="19"/>
        <v>640335200.87620544</v>
      </c>
      <c r="G177" s="2">
        <f t="shared" si="15"/>
        <v>640335200.87620544</v>
      </c>
      <c r="H177" s="2">
        <f>SUM($G$3:G177)</f>
        <v>17723673473.80603</v>
      </c>
      <c r="I177" s="13">
        <f t="shared" si="20"/>
        <v>8.2106024762147126E-3</v>
      </c>
      <c r="J177" s="2">
        <f t="shared" si="16"/>
        <v>67119643349.199242</v>
      </c>
      <c r="K177" s="27">
        <f t="shared" si="17"/>
        <v>6307891791.3552094</v>
      </c>
      <c r="L177">
        <f t="shared" si="18"/>
        <v>1</v>
      </c>
    </row>
    <row r="178" spans="1:12" x14ac:dyDescent="0.3">
      <c r="A178" s="1">
        <v>45009</v>
      </c>
      <c r="B178" s="26">
        <v>66458648560.75161</v>
      </c>
      <c r="C178" s="26">
        <f t="shared" si="14"/>
        <v>84566384440.02005</v>
      </c>
      <c r="D178" s="26">
        <v>42196063723.922638</v>
      </c>
      <c r="E178" s="2">
        <v>78372882681.586105</v>
      </c>
      <c r="F178" s="2">
        <f t="shared" si="19"/>
        <v>384062405.46240234</v>
      </c>
      <c r="G178" s="2">
        <f t="shared" si="15"/>
        <v>384062405.46240234</v>
      </c>
      <c r="H178" s="2">
        <f>SUM($G$3:G178)</f>
        <v>18107735879.268433</v>
      </c>
      <c r="I178" s="13">
        <f t="shared" si="20"/>
        <v>4.9004501598183363E-3</v>
      </c>
      <c r="J178" s="2">
        <f t="shared" si="16"/>
        <v>66784325855.712463</v>
      </c>
      <c r="K178" s="27">
        <f t="shared" si="17"/>
        <v>6193501758.4339447</v>
      </c>
      <c r="L178">
        <f t="shared" si="18"/>
        <v>1</v>
      </c>
    </row>
    <row r="179" spans="1:12" x14ac:dyDescent="0.3">
      <c r="A179" s="1">
        <v>45010</v>
      </c>
      <c r="B179" s="26">
        <v>66435983271.338287</v>
      </c>
      <c r="C179" s="26">
        <f t="shared" si="14"/>
        <v>85752495327.040009</v>
      </c>
      <c r="D179" s="26">
        <v>42196063723.922638</v>
      </c>
      <c r="E179" s="2">
        <v>79581658858.019394</v>
      </c>
      <c r="F179" s="2">
        <f t="shared" si="19"/>
        <v>1208776176.4332886</v>
      </c>
      <c r="G179" s="2">
        <f t="shared" si="15"/>
        <v>1208776176.4332886</v>
      </c>
      <c r="H179" s="2">
        <f>SUM($G$3:G179)</f>
        <v>19316512055.701721</v>
      </c>
      <c r="I179" s="13">
        <f t="shared" si="20"/>
        <v>1.5189130181237494E-2</v>
      </c>
      <c r="J179" s="2">
        <f t="shared" si="16"/>
        <v>67445088069.965157</v>
      </c>
      <c r="K179" s="27">
        <f t="shared" si="17"/>
        <v>6170836469.0206146</v>
      </c>
      <c r="L179">
        <f t="shared" si="18"/>
        <v>1</v>
      </c>
    </row>
    <row r="180" spans="1:12" x14ac:dyDescent="0.3">
      <c r="A180" s="1">
        <v>45011</v>
      </c>
      <c r="B180" s="26">
        <v>66476884120.334763</v>
      </c>
      <c r="C180" s="26">
        <f t="shared" si="14"/>
        <v>85834876779.593491</v>
      </c>
      <c r="D180" s="26">
        <v>42196063723.922638</v>
      </c>
      <c r="E180" s="2">
        <v>79623139461.576401</v>
      </c>
      <c r="F180" s="2">
        <f t="shared" si="19"/>
        <v>41480603.557006836</v>
      </c>
      <c r="G180" s="2">
        <f t="shared" si="15"/>
        <v>41480603.557006836</v>
      </c>
      <c r="H180" s="2">
        <f>SUM($G$3:G180)</f>
        <v>19357992659.258728</v>
      </c>
      <c r="I180" s="13">
        <f t="shared" si="20"/>
        <v>5.2096166814703478E-4</v>
      </c>
      <c r="J180" s="2">
        <f t="shared" si="16"/>
        <v>66511516028.779305</v>
      </c>
      <c r="K180" s="27">
        <f t="shared" si="17"/>
        <v>6211737318.0170898</v>
      </c>
      <c r="L180">
        <f t="shared" si="18"/>
        <v>1</v>
      </c>
    </row>
    <row r="181" spans="1:12" x14ac:dyDescent="0.3">
      <c r="A181" s="1">
        <v>45012</v>
      </c>
      <c r="B181" s="26">
        <v>66135744066.200691</v>
      </c>
      <c r="C181" s="26">
        <f t="shared" si="14"/>
        <v>85493736725.459412</v>
      </c>
      <c r="D181" s="26">
        <v>41919497007.632072</v>
      </c>
      <c r="E181" s="2">
        <v>79174842323.560303</v>
      </c>
      <c r="F181" s="2">
        <f t="shared" si="19"/>
        <v>-448297138.01609802</v>
      </c>
      <c r="G181" s="2">
        <f t="shared" si="15"/>
        <v>0</v>
      </c>
      <c r="H181" s="2">
        <f>SUM($G$3:G181)</f>
        <v>19357992659.258728</v>
      </c>
      <c r="I181" s="13">
        <f t="shared" si="20"/>
        <v>-5.6621159557737047E-3</v>
      </c>
      <c r="J181" s="2">
        <f t="shared" si="16"/>
        <v>65761275814.476494</v>
      </c>
      <c r="K181" s="27">
        <f t="shared" si="17"/>
        <v>6318894401.8991089</v>
      </c>
      <c r="L181">
        <f t="shared" si="18"/>
        <v>1</v>
      </c>
    </row>
    <row r="182" spans="1:12" x14ac:dyDescent="0.3">
      <c r="A182" s="1">
        <v>45013</v>
      </c>
      <c r="B182" s="26">
        <v>66106847992.716209</v>
      </c>
      <c r="C182" s="26">
        <f t="shared" si="14"/>
        <v>85845651145.29892</v>
      </c>
      <c r="D182" s="26">
        <v>41825503833.624176</v>
      </c>
      <c r="E182" s="2">
        <v>79555652816.884293</v>
      </c>
      <c r="F182" s="2">
        <f t="shared" si="19"/>
        <v>380810493.32398987</v>
      </c>
      <c r="G182" s="2">
        <f t="shared" si="15"/>
        <v>380810493.32398987</v>
      </c>
      <c r="H182" s="2">
        <f>SUM($G$3:G182)</f>
        <v>19738803152.582718</v>
      </c>
      <c r="I182" s="13">
        <f t="shared" si="20"/>
        <v>4.786718226051305E-3</v>
      </c>
      <c r="J182" s="2">
        <f t="shared" si="16"/>
        <v>66423282846.869743</v>
      </c>
      <c r="K182" s="27">
        <f t="shared" si="17"/>
        <v>6289998328.4146271</v>
      </c>
      <c r="L182">
        <f t="shared" si="18"/>
        <v>1</v>
      </c>
    </row>
    <row r="183" spans="1:12" x14ac:dyDescent="0.3">
      <c r="A183" s="1">
        <v>45014</v>
      </c>
      <c r="B183" s="26">
        <v>65860393070.993195</v>
      </c>
      <c r="C183" s="26">
        <f t="shared" si="14"/>
        <v>85640953992.077026</v>
      </c>
      <c r="D183" s="26">
        <v>41403803458.437744</v>
      </c>
      <c r="E183" s="2">
        <v>79597410585.385406</v>
      </c>
      <c r="F183" s="2">
        <f t="shared" si="19"/>
        <v>41757768.501113892</v>
      </c>
      <c r="G183" s="2">
        <f t="shared" si="15"/>
        <v>41757768.501113892</v>
      </c>
      <c r="H183" s="2">
        <f>SUM($G$3:G183)</f>
        <v>19780560921.083832</v>
      </c>
      <c r="I183" s="13">
        <f t="shared" si="20"/>
        <v>5.2461214748084886E-4</v>
      </c>
      <c r="J183" s="2">
        <f t="shared" si="16"/>
        <v>65894944233.236107</v>
      </c>
      <c r="K183" s="27">
        <f t="shared" si="17"/>
        <v>6043543406.6916199</v>
      </c>
      <c r="L183">
        <f t="shared" si="18"/>
        <v>1</v>
      </c>
    </row>
    <row r="184" spans="1:12" x14ac:dyDescent="0.3">
      <c r="A184" s="1">
        <v>45015</v>
      </c>
      <c r="B184" s="26">
        <v>65401380954.183281</v>
      </c>
      <c r="C184" s="26">
        <f t="shared" si="14"/>
        <v>85220901550.065399</v>
      </c>
      <c r="D184" s="26">
        <v>40818311533.822433</v>
      </c>
      <c r="E184" s="2">
        <v>79636370260.183701</v>
      </c>
      <c r="F184" s="2">
        <f t="shared" si="19"/>
        <v>38959674.798294067</v>
      </c>
      <c r="G184" s="2">
        <f t="shared" si="15"/>
        <v>38959674.798294067</v>
      </c>
      <c r="H184" s="2">
        <f>SUM($G$3:G184)</f>
        <v>19819520595.882126</v>
      </c>
      <c r="I184" s="13">
        <f t="shared" si="20"/>
        <v>4.8921962001792767E-4</v>
      </c>
      <c r="J184" s="2">
        <f t="shared" si="16"/>
        <v>65433376592.922333</v>
      </c>
      <c r="K184" s="27">
        <f t="shared" si="17"/>
        <v>5584531289.8816986</v>
      </c>
      <c r="L184">
        <f t="shared" si="18"/>
        <v>1</v>
      </c>
    </row>
    <row r="185" spans="1:12" x14ac:dyDescent="0.3">
      <c r="A185" s="18">
        <v>45016</v>
      </c>
      <c r="B185" s="26">
        <v>81832320405.258423</v>
      </c>
      <c r="C185" s="26">
        <f t="shared" si="14"/>
        <v>101723665837.08205</v>
      </c>
      <c r="D185" s="26">
        <v>32571701308</v>
      </c>
      <c r="E185" s="2">
        <v>79708195096.125198</v>
      </c>
      <c r="F185" s="2">
        <f t="shared" si="19"/>
        <v>71824835.941497803</v>
      </c>
      <c r="G185" s="2">
        <f t="shared" si="15"/>
        <v>71824835.941497803</v>
      </c>
      <c r="H185" s="2">
        <f>SUM($G$3:G185)</f>
        <v>19891345431.823624</v>
      </c>
      <c r="I185" s="13">
        <f t="shared" si="20"/>
        <v>9.0109725674856458E-4</v>
      </c>
      <c r="J185" s="2">
        <f t="shared" si="16"/>
        <v>81906059284.688965</v>
      </c>
      <c r="K185" s="27">
        <f t="shared" si="17"/>
        <v>22015470740.956848</v>
      </c>
      <c r="L185">
        <f t="shared" si="18"/>
        <v>1</v>
      </c>
    </row>
    <row r="186" spans="1:12" x14ac:dyDescent="0.3">
      <c r="A186" s="1">
        <v>45017</v>
      </c>
      <c r="B186" s="26">
        <v>81835935532.908478</v>
      </c>
      <c r="C186" s="26">
        <f t="shared" si="14"/>
        <v>101827674001.9149</v>
      </c>
      <c r="D186" s="26">
        <v>32571701308</v>
      </c>
      <c r="E186" s="2">
        <v>79808588133.307999</v>
      </c>
      <c r="F186" s="2">
        <f t="shared" si="19"/>
        <v>100393037.18280029</v>
      </c>
      <c r="G186" s="2">
        <f t="shared" si="15"/>
        <v>100393037.18280029</v>
      </c>
      <c r="H186" s="2">
        <f>SUM($G$3:G186)</f>
        <v>19991738469.006424</v>
      </c>
      <c r="I186" s="13">
        <f t="shared" si="20"/>
        <v>1.2579227315124173E-3</v>
      </c>
      <c r="J186" s="2">
        <f t="shared" si="16"/>
        <v>81938878816.46991</v>
      </c>
      <c r="K186" s="27">
        <f t="shared" si="17"/>
        <v>22019085868.606903</v>
      </c>
      <c r="L186">
        <f t="shared" si="18"/>
        <v>1</v>
      </c>
    </row>
    <row r="187" spans="1:12" x14ac:dyDescent="0.3">
      <c r="A187" s="1">
        <v>45018</v>
      </c>
      <c r="B187" s="26">
        <v>81815510352.078552</v>
      </c>
      <c r="C187" s="26">
        <f t="shared" si="14"/>
        <v>101807248821.08498</v>
      </c>
      <c r="D187" s="26">
        <v>32571701308</v>
      </c>
      <c r="E187" s="2">
        <v>79772056639.102997</v>
      </c>
      <c r="F187" s="2">
        <f t="shared" si="19"/>
        <v>-36531494.205001831</v>
      </c>
      <c r="G187" s="2">
        <f t="shared" si="15"/>
        <v>0</v>
      </c>
      <c r="H187" s="2">
        <f>SUM($G$3:G187)</f>
        <v>19991738469.006424</v>
      </c>
      <c r="I187" s="13">
        <f t="shared" si="20"/>
        <v>-4.5794850658387903E-4</v>
      </c>
      <c r="J187" s="2">
        <f t="shared" si="16"/>
        <v>81778043061.297424</v>
      </c>
      <c r="K187" s="27">
        <f t="shared" si="17"/>
        <v>22035192181.981979</v>
      </c>
      <c r="L187">
        <f t="shared" si="18"/>
        <v>1</v>
      </c>
    </row>
    <row r="188" spans="1:12" x14ac:dyDescent="0.3">
      <c r="A188" s="1">
        <v>45019</v>
      </c>
      <c r="B188" s="26">
        <v>81726131783.479645</v>
      </c>
      <c r="C188" s="26">
        <f t="shared" si="14"/>
        <v>101738474129.76227</v>
      </c>
      <c r="D188" s="26">
        <v>32521807871.856747</v>
      </c>
      <c r="E188" s="2">
        <v>79792660516.379196</v>
      </c>
      <c r="F188" s="2">
        <f t="shared" si="19"/>
        <v>20603877.276199341</v>
      </c>
      <c r="G188" s="2">
        <f t="shared" si="15"/>
        <v>20603877.276199341</v>
      </c>
      <c r="H188" s="2">
        <f>SUM($G$3:G188)</f>
        <v>20012342346.282623</v>
      </c>
      <c r="I188" s="13">
        <f t="shared" si="20"/>
        <v>2.5821770000976395E-4</v>
      </c>
      <c r="J188" s="2">
        <f t="shared" si="16"/>
        <v>81747234917.25946</v>
      </c>
      <c r="K188" s="27">
        <f t="shared" si="17"/>
        <v>21945813613.383072</v>
      </c>
      <c r="L188">
        <f t="shared" si="18"/>
        <v>1</v>
      </c>
    </row>
    <row r="189" spans="1:12" x14ac:dyDescent="0.3">
      <c r="A189" s="1">
        <v>45020</v>
      </c>
      <c r="B189" s="26">
        <v>81244193427.55809</v>
      </c>
      <c r="C189" s="26">
        <f t="shared" si="14"/>
        <v>101338674447.52272</v>
      </c>
      <c r="D189" s="26">
        <v>32208740815.325325</v>
      </c>
      <c r="E189" s="2">
        <v>79874799190.061203</v>
      </c>
      <c r="F189" s="2">
        <f t="shared" si="19"/>
        <v>82138673.682006836</v>
      </c>
      <c r="G189" s="2">
        <f t="shared" si="15"/>
        <v>82138673.682006836</v>
      </c>
      <c r="H189" s="2">
        <f>SUM($G$3:G189)</f>
        <v>20094481019.96463</v>
      </c>
      <c r="I189" s="13">
        <f t="shared" si="20"/>
        <v>1.0283427878993319E-3</v>
      </c>
      <c r="J189" s="2">
        <f t="shared" si="16"/>
        <v>81327740307.928024</v>
      </c>
      <c r="K189" s="27">
        <f t="shared" si="17"/>
        <v>21463875257.461517</v>
      </c>
      <c r="L189">
        <f t="shared" si="18"/>
        <v>1</v>
      </c>
    </row>
    <row r="190" spans="1:12" x14ac:dyDescent="0.3">
      <c r="A190" s="1">
        <v>45021</v>
      </c>
      <c r="B190" s="26">
        <v>80917393748.604446</v>
      </c>
      <c r="C190" s="26">
        <f t="shared" si="14"/>
        <v>101218143013.70427</v>
      </c>
      <c r="D190" s="26">
        <v>32032818475.035789</v>
      </c>
      <c r="E190" s="2">
        <v>80081067435.196396</v>
      </c>
      <c r="F190" s="2">
        <f t="shared" si="19"/>
        <v>206268245.13519287</v>
      </c>
      <c r="G190" s="2">
        <f t="shared" si="15"/>
        <v>206268245.13519287</v>
      </c>
      <c r="H190" s="2">
        <f>SUM($G$3:G190)</f>
        <v>20300749265.099823</v>
      </c>
      <c r="I190" s="13">
        <f t="shared" si="20"/>
        <v>2.575742953253093E-3</v>
      </c>
      <c r="J190" s="2">
        <f t="shared" si="16"/>
        <v>81125816155.348022</v>
      </c>
      <c r="K190" s="27">
        <f t="shared" si="17"/>
        <v>21137075578.507874</v>
      </c>
      <c r="L190">
        <f t="shared" si="18"/>
        <v>1</v>
      </c>
    </row>
    <row r="191" spans="1:12" x14ac:dyDescent="0.3">
      <c r="A191" s="1">
        <v>45022</v>
      </c>
      <c r="B191" s="26">
        <v>80721387690.574554</v>
      </c>
      <c r="C191" s="26">
        <f t="shared" si="14"/>
        <v>101081336400.09798</v>
      </c>
      <c r="D191" s="26">
        <v>31941910605.691174</v>
      </c>
      <c r="E191" s="2">
        <v>80140266879.619995</v>
      </c>
      <c r="F191" s="2">
        <f t="shared" si="19"/>
        <v>59199444.423599243</v>
      </c>
      <c r="G191" s="2">
        <f t="shared" si="15"/>
        <v>59199444.423599243</v>
      </c>
      <c r="H191" s="2">
        <f>SUM($G$3:G191)</f>
        <v>20359948709.523422</v>
      </c>
      <c r="I191" s="13">
        <f t="shared" si="20"/>
        <v>7.3869786973037785E-4</v>
      </c>
      <c r="J191" s="2">
        <f t="shared" si="16"/>
        <v>80781016407.703262</v>
      </c>
      <c r="K191" s="27">
        <f t="shared" si="17"/>
        <v>20941069520.477982</v>
      </c>
      <c r="L191">
        <f t="shared" si="18"/>
        <v>1</v>
      </c>
    </row>
    <row r="192" spans="1:12" x14ac:dyDescent="0.3">
      <c r="A192" s="1">
        <v>45023</v>
      </c>
      <c r="B192" s="26">
        <v>80456132432.422226</v>
      </c>
      <c r="C192" s="26">
        <f t="shared" si="14"/>
        <v>100864489536.72185</v>
      </c>
      <c r="D192" s="26">
        <v>31809477070.566891</v>
      </c>
      <c r="E192" s="2">
        <v>80188675274.396194</v>
      </c>
      <c r="F192" s="2">
        <f t="shared" si="19"/>
        <v>48408394.776199341</v>
      </c>
      <c r="G192" s="2">
        <f t="shared" si="15"/>
        <v>48408394.776199341</v>
      </c>
      <c r="H192" s="2">
        <f>SUM($G$3:G192)</f>
        <v>20408357104.299622</v>
      </c>
      <c r="I192" s="13">
        <f t="shared" si="20"/>
        <v>6.0368118827941128E-4</v>
      </c>
      <c r="J192" s="2">
        <f t="shared" si="16"/>
        <v>80504702286.053406</v>
      </c>
      <c r="K192" s="27">
        <f t="shared" si="17"/>
        <v>20675814262.325653</v>
      </c>
      <c r="L192">
        <f t="shared" si="18"/>
        <v>1</v>
      </c>
    </row>
    <row r="193" spans="1:12" x14ac:dyDescent="0.3">
      <c r="A193" s="1">
        <v>45024</v>
      </c>
      <c r="B193" s="26">
        <v>80458353146.150299</v>
      </c>
      <c r="C193" s="26">
        <f t="shared" si="14"/>
        <v>100946333395.70763</v>
      </c>
      <c r="D193" s="26">
        <v>31809477070.566891</v>
      </c>
      <c r="E193" s="2">
        <v>80268298419.6539</v>
      </c>
      <c r="F193" s="2">
        <f t="shared" si="19"/>
        <v>79623145.257705688</v>
      </c>
      <c r="G193" s="2">
        <f t="shared" si="15"/>
        <v>79623145.257705688</v>
      </c>
      <c r="H193" s="2">
        <f>SUM($G$3:G193)</f>
        <v>20487980249.557327</v>
      </c>
      <c r="I193" s="13">
        <f t="shared" si="20"/>
        <v>9.9196254094517785E-4</v>
      </c>
      <c r="J193" s="2">
        <f t="shared" si="16"/>
        <v>80538164818.577408</v>
      </c>
      <c r="K193" s="27">
        <f t="shared" si="17"/>
        <v>20678034976.053726</v>
      </c>
      <c r="L193">
        <f t="shared" si="18"/>
        <v>1</v>
      </c>
    </row>
    <row r="194" spans="1:12" x14ac:dyDescent="0.3">
      <c r="A194" s="1">
        <v>45025</v>
      </c>
      <c r="B194" s="26">
        <v>80469125666.881149</v>
      </c>
      <c r="C194" s="26">
        <f t="shared" si="14"/>
        <v>100995665219.00798</v>
      </c>
      <c r="D194" s="26">
        <v>31809477070.566891</v>
      </c>
      <c r="E194" s="2">
        <v>80306857722.223404</v>
      </c>
      <c r="F194" s="2">
        <f t="shared" si="19"/>
        <v>38559302.569503784</v>
      </c>
      <c r="G194" s="2">
        <f t="shared" si="15"/>
        <v>38559302.569503784</v>
      </c>
      <c r="H194" s="2">
        <f>SUM($G$3:G194)</f>
        <v>20526539552.126831</v>
      </c>
      <c r="I194" s="13">
        <f t="shared" si="20"/>
        <v>4.8014956210686385E-4</v>
      </c>
      <c r="J194" s="2">
        <f t="shared" si="16"/>
        <v>80507762882.333237</v>
      </c>
      <c r="K194" s="27">
        <f t="shared" si="17"/>
        <v>20688807496.784576</v>
      </c>
      <c r="L194">
        <f t="shared" si="18"/>
        <v>1</v>
      </c>
    </row>
    <row r="195" spans="1:12" x14ac:dyDescent="0.3">
      <c r="A195" s="1">
        <v>45026</v>
      </c>
      <c r="B195" s="26">
        <v>78738921575.922913</v>
      </c>
      <c r="C195" s="26">
        <f t="shared" ref="C195:C258" si="21">B195+H195</f>
        <v>99269417743.354935</v>
      </c>
      <c r="D195" s="26">
        <v>30872971584.389011</v>
      </c>
      <c r="E195" s="2">
        <v>80310814337.528595</v>
      </c>
      <c r="F195" s="2">
        <f t="shared" si="19"/>
        <v>3956615.30519104</v>
      </c>
      <c r="G195" s="2">
        <f t="shared" si="15"/>
        <v>3956615.30519104</v>
      </c>
      <c r="H195" s="2">
        <f>SUM($G$3:G195)</f>
        <v>20530496167.432022</v>
      </c>
      <c r="I195" s="13">
        <f t="shared" si="20"/>
        <v>4.9266282976066718E-5</v>
      </c>
      <c r="J195" s="2">
        <f t="shared" si="16"/>
        <v>78742800749.914505</v>
      </c>
      <c r="K195" s="27">
        <f t="shared" si="17"/>
        <v>18958603405.82634</v>
      </c>
      <c r="L195">
        <f t="shared" si="18"/>
        <v>1</v>
      </c>
    </row>
    <row r="196" spans="1:12" x14ac:dyDescent="0.3">
      <c r="A196" s="1">
        <v>45027</v>
      </c>
      <c r="B196" s="26">
        <v>78862848088.7715</v>
      </c>
      <c r="C196" s="26">
        <f t="shared" si="21"/>
        <v>99473335066.025528</v>
      </c>
      <c r="D196" s="26">
        <v>30899783389.604397</v>
      </c>
      <c r="E196" s="2">
        <v>80390805147.350601</v>
      </c>
      <c r="F196" s="2">
        <f t="shared" si="19"/>
        <v>79990809.822006226</v>
      </c>
      <c r="G196" s="2">
        <f t="shared" ref="G196:G259" si="22">IF(F196&gt;0,F196,0)</f>
        <v>79990809.822006226</v>
      </c>
      <c r="H196" s="2">
        <f>SUM($G$3:G196)</f>
        <v>20610486977.254028</v>
      </c>
      <c r="I196" s="13">
        <f t="shared" si="20"/>
        <v>9.9502436473162311E-4</v>
      </c>
      <c r="J196" s="2">
        <f t="shared" ref="J196:J259" si="23">B196*(I196+1)</f>
        <v>78941318544.091965</v>
      </c>
      <c r="K196" s="27">
        <f t="shared" ref="K196:K259" si="24">C196-E196</f>
        <v>19082529918.674927</v>
      </c>
      <c r="L196">
        <f t="shared" ref="L196:L259" si="25">IF(K196&gt;0,1,0)</f>
        <v>1</v>
      </c>
    </row>
    <row r="197" spans="1:12" x14ac:dyDescent="0.3">
      <c r="A197" s="1">
        <v>45028</v>
      </c>
      <c r="B197" s="26">
        <v>78632698300.872528</v>
      </c>
      <c r="C197" s="26">
        <f t="shared" si="21"/>
        <v>99378635426.206757</v>
      </c>
      <c r="D197" s="26">
        <v>30772299958.756531</v>
      </c>
      <c r="E197" s="2">
        <v>80526255295.430801</v>
      </c>
      <c r="F197" s="2">
        <f t="shared" ref="F197:F260" si="26">E197-E196</f>
        <v>135450148.0802002</v>
      </c>
      <c r="G197" s="2">
        <f t="shared" si="22"/>
        <v>135450148.0802002</v>
      </c>
      <c r="H197" s="2">
        <f>SUM($G$3:G197)</f>
        <v>20745937125.334229</v>
      </c>
      <c r="I197" s="13">
        <f t="shared" ref="I197:I260" si="27">(E197-E196)/E197</f>
        <v>1.6820619260546426E-3</v>
      </c>
      <c r="J197" s="2">
        <f t="shared" si="23"/>
        <v>78764963368.827377</v>
      </c>
      <c r="K197" s="27">
        <f t="shared" si="24"/>
        <v>18852380130.775955</v>
      </c>
      <c r="L197">
        <f t="shared" si="25"/>
        <v>1</v>
      </c>
    </row>
    <row r="198" spans="1:12" x14ac:dyDescent="0.3">
      <c r="A198" s="1">
        <v>45029</v>
      </c>
      <c r="B198" s="26">
        <v>78769305417.186829</v>
      </c>
      <c r="C198" s="26">
        <f t="shared" si="21"/>
        <v>99656578673.535751</v>
      </c>
      <c r="D198" s="26">
        <v>30812366659.141163</v>
      </c>
      <c r="E198" s="2">
        <v>80667591426.445496</v>
      </c>
      <c r="F198" s="2">
        <f t="shared" si="26"/>
        <v>141336131.01469421</v>
      </c>
      <c r="G198" s="2">
        <f t="shared" si="22"/>
        <v>141336131.01469421</v>
      </c>
      <c r="H198" s="2">
        <f>SUM($G$3:G198)</f>
        <v>20887273256.348923</v>
      </c>
      <c r="I198" s="13">
        <f t="shared" si="27"/>
        <v>1.7520807119122633E-3</v>
      </c>
      <c r="J198" s="2">
        <f t="shared" si="23"/>
        <v>78907315597.899002</v>
      </c>
      <c r="K198" s="27">
        <f t="shared" si="24"/>
        <v>18988987247.090256</v>
      </c>
      <c r="L198">
        <f t="shared" si="25"/>
        <v>1</v>
      </c>
    </row>
    <row r="199" spans="1:12" x14ac:dyDescent="0.3">
      <c r="A199" s="1">
        <v>45030</v>
      </c>
      <c r="B199" s="26">
        <v>78100175415.673447</v>
      </c>
      <c r="C199" s="26">
        <f t="shared" si="21"/>
        <v>99206427126.973373</v>
      </c>
      <c r="D199" s="26">
        <v>30484664455.586937</v>
      </c>
      <c r="E199" s="2">
        <v>80886569881.3965</v>
      </c>
      <c r="F199" s="2">
        <f t="shared" si="26"/>
        <v>218978454.95100403</v>
      </c>
      <c r="G199" s="2">
        <f t="shared" si="22"/>
        <v>218978454.95100403</v>
      </c>
      <c r="H199" s="2">
        <f>SUM($G$3:G199)</f>
        <v>21106251711.299927</v>
      </c>
      <c r="I199" s="13">
        <f t="shared" si="27"/>
        <v>2.7072288424653296E-3</v>
      </c>
      <c r="J199" s="2">
        <f t="shared" si="23"/>
        <v>78311610463.16037</v>
      </c>
      <c r="K199" s="27">
        <f t="shared" si="24"/>
        <v>18319857245.576874</v>
      </c>
      <c r="L199">
        <f t="shared" si="25"/>
        <v>1</v>
      </c>
    </row>
    <row r="200" spans="1:12" x14ac:dyDescent="0.3">
      <c r="A200" s="1">
        <v>45031</v>
      </c>
      <c r="B200" s="26">
        <v>78091828467.664139</v>
      </c>
      <c r="C200" s="26">
        <f t="shared" si="21"/>
        <v>99198080178.964066</v>
      </c>
      <c r="D200" s="26">
        <v>30484664455.586937</v>
      </c>
      <c r="E200" s="2">
        <v>80869263894.076599</v>
      </c>
      <c r="F200" s="2">
        <f t="shared" si="26"/>
        <v>-17305987.319900513</v>
      </c>
      <c r="G200" s="2">
        <f t="shared" si="22"/>
        <v>0</v>
      </c>
      <c r="H200" s="2">
        <f>SUM($G$3:G200)</f>
        <v>21106251711.299927</v>
      </c>
      <c r="I200" s="13">
        <f t="shared" si="27"/>
        <v>-2.1399956530540547E-4</v>
      </c>
      <c r="J200" s="2">
        <f t="shared" si="23"/>
        <v>78075116850.318146</v>
      </c>
      <c r="K200" s="27">
        <f t="shared" si="24"/>
        <v>18328816284.887466</v>
      </c>
      <c r="L200">
        <f t="shared" si="25"/>
        <v>1</v>
      </c>
    </row>
    <row r="201" spans="1:12" x14ac:dyDescent="0.3">
      <c r="A201" s="1">
        <v>45032</v>
      </c>
      <c r="B201" s="26">
        <v>78094403988.7211</v>
      </c>
      <c r="C201" s="26">
        <f t="shared" si="21"/>
        <v>99324397464.58223</v>
      </c>
      <c r="D201" s="26">
        <v>30484664455.586937</v>
      </c>
      <c r="E201" s="2">
        <v>80993005658.637802</v>
      </c>
      <c r="F201" s="2">
        <f t="shared" si="26"/>
        <v>123741764.561203</v>
      </c>
      <c r="G201" s="2">
        <f t="shared" si="22"/>
        <v>123741764.561203</v>
      </c>
      <c r="H201" s="2">
        <f>SUM($G$3:G201)</f>
        <v>21229993475.86113</v>
      </c>
      <c r="I201" s="13">
        <f t="shared" si="27"/>
        <v>1.5278080317544815E-3</v>
      </c>
      <c r="J201" s="2">
        <f t="shared" si="23"/>
        <v>78213717246.370148</v>
      </c>
      <c r="K201" s="27">
        <f t="shared" si="24"/>
        <v>18331391805.944427</v>
      </c>
      <c r="L201">
        <f t="shared" si="25"/>
        <v>1</v>
      </c>
    </row>
    <row r="202" spans="1:12" x14ac:dyDescent="0.3">
      <c r="A202" s="1">
        <v>45033</v>
      </c>
      <c r="B202" s="26">
        <v>77907588009.402084</v>
      </c>
      <c r="C202" s="26">
        <f t="shared" si="21"/>
        <v>99137581485.263214</v>
      </c>
      <c r="D202" s="26">
        <v>30425211584.892113</v>
      </c>
      <c r="E202" s="2">
        <v>80983997260.149796</v>
      </c>
      <c r="F202" s="2">
        <f t="shared" si="26"/>
        <v>-9008398.4880065918</v>
      </c>
      <c r="G202" s="2">
        <f t="shared" si="22"/>
        <v>0</v>
      </c>
      <c r="H202" s="2">
        <f>SUM($G$3:G202)</f>
        <v>21229993475.86113</v>
      </c>
      <c r="I202" s="13">
        <f t="shared" si="27"/>
        <v>-1.1123677260667151E-4</v>
      </c>
      <c r="J202" s="2">
        <f t="shared" si="23"/>
        <v>77898921820.750351</v>
      </c>
      <c r="K202" s="27">
        <f t="shared" si="24"/>
        <v>18153584225.113419</v>
      </c>
      <c r="L202">
        <f t="shared" si="25"/>
        <v>1</v>
      </c>
    </row>
    <row r="203" spans="1:12" x14ac:dyDescent="0.3">
      <c r="A203" s="1">
        <v>45034</v>
      </c>
      <c r="B203" s="26">
        <v>77275272877.319077</v>
      </c>
      <c r="C203" s="26">
        <f t="shared" si="21"/>
        <v>98543788562.202606</v>
      </c>
      <c r="D203" s="26">
        <v>30049523940.565655</v>
      </c>
      <c r="E203" s="2">
        <v>81022519469.172195</v>
      </c>
      <c r="F203" s="2">
        <f t="shared" si="26"/>
        <v>38522209.022399902</v>
      </c>
      <c r="G203" s="2">
        <f t="shared" si="22"/>
        <v>38522209.022399902</v>
      </c>
      <c r="H203" s="2">
        <f>SUM($G$3:G203)</f>
        <v>21268515684.88353</v>
      </c>
      <c r="I203" s="13">
        <f t="shared" si="27"/>
        <v>4.7545064353444354E-4</v>
      </c>
      <c r="J203" s="2">
        <f t="shared" si="23"/>
        <v>77312013455.537903</v>
      </c>
      <c r="K203" s="27">
        <f t="shared" si="24"/>
        <v>17521269093.030411</v>
      </c>
      <c r="L203">
        <f t="shared" si="25"/>
        <v>1</v>
      </c>
    </row>
    <row r="204" spans="1:12" x14ac:dyDescent="0.3">
      <c r="A204" s="1">
        <v>45035</v>
      </c>
      <c r="B204" s="26">
        <v>77131059981.175308</v>
      </c>
      <c r="C204" s="26">
        <f t="shared" si="21"/>
        <v>98501299650.807846</v>
      </c>
      <c r="D204" s="26">
        <v>30017038493.601192</v>
      </c>
      <c r="E204" s="2">
        <v>81124243453.921204</v>
      </c>
      <c r="F204" s="2">
        <f t="shared" si="26"/>
        <v>101723984.74900818</v>
      </c>
      <c r="G204" s="2">
        <f t="shared" si="22"/>
        <v>101723984.74900818</v>
      </c>
      <c r="H204" s="2">
        <f>SUM($G$3:G204)</f>
        <v>21370239669.632538</v>
      </c>
      <c r="I204" s="13">
        <f t="shared" si="27"/>
        <v>1.2539283008141417E-3</v>
      </c>
      <c r="J204" s="2">
        <f t="shared" si="23"/>
        <v>77227776800.157501</v>
      </c>
      <c r="K204" s="27">
        <f t="shared" si="24"/>
        <v>17377056196.886642</v>
      </c>
      <c r="L204">
        <f t="shared" si="25"/>
        <v>1</v>
      </c>
    </row>
    <row r="205" spans="1:12" x14ac:dyDescent="0.3">
      <c r="A205" s="1">
        <v>45036</v>
      </c>
      <c r="B205" s="26">
        <v>77637393839.244324</v>
      </c>
      <c r="C205" s="26">
        <f t="shared" si="21"/>
        <v>99459851762.167953</v>
      </c>
      <c r="D205" s="26">
        <v>30309042055.00296</v>
      </c>
      <c r="E205" s="2">
        <v>81576461707.212296</v>
      </c>
      <c r="F205" s="2">
        <f t="shared" si="26"/>
        <v>452218253.29109192</v>
      </c>
      <c r="G205" s="2">
        <f t="shared" si="22"/>
        <v>452218253.29109192</v>
      </c>
      <c r="H205" s="2">
        <f>SUM($G$3:G205)</f>
        <v>21822457922.92363</v>
      </c>
      <c r="I205" s="13">
        <f t="shared" si="27"/>
        <v>5.5434894309850978E-3</v>
      </c>
      <c r="J205" s="2">
        <f t="shared" si="23"/>
        <v>78067775911.441406</v>
      </c>
      <c r="K205" s="27">
        <f t="shared" si="24"/>
        <v>17883390054.955658</v>
      </c>
      <c r="L205">
        <f t="shared" si="25"/>
        <v>1</v>
      </c>
    </row>
    <row r="206" spans="1:12" x14ac:dyDescent="0.3">
      <c r="A206" s="1">
        <v>45037</v>
      </c>
      <c r="B206" s="26">
        <v>77659435975.035477</v>
      </c>
      <c r="C206" s="26">
        <f t="shared" si="21"/>
        <v>99481893897.959106</v>
      </c>
      <c r="D206" s="26">
        <v>30368099775.296463</v>
      </c>
      <c r="E206" s="2">
        <v>81432223467.570908</v>
      </c>
      <c r="F206" s="2">
        <f t="shared" si="26"/>
        <v>-144238239.64138794</v>
      </c>
      <c r="G206" s="2">
        <f t="shared" si="22"/>
        <v>0</v>
      </c>
      <c r="H206" s="2">
        <f>SUM($G$3:G206)</f>
        <v>21822457922.92363</v>
      </c>
      <c r="I206" s="13">
        <f t="shared" si="27"/>
        <v>-1.7712673619777622E-3</v>
      </c>
      <c r="J206" s="2">
        <f t="shared" si="23"/>
        <v>77521880350.743301</v>
      </c>
      <c r="K206" s="27">
        <f t="shared" si="24"/>
        <v>18049670430.388199</v>
      </c>
      <c r="L206">
        <f t="shared" si="25"/>
        <v>1</v>
      </c>
    </row>
    <row r="207" spans="1:12" x14ac:dyDescent="0.3">
      <c r="A207" s="1">
        <v>45038</v>
      </c>
      <c r="B207" s="26">
        <v>77679166852.833435</v>
      </c>
      <c r="C207" s="26">
        <f t="shared" si="21"/>
        <v>99551642090.033051</v>
      </c>
      <c r="D207" s="26">
        <v>30368099775.296463</v>
      </c>
      <c r="E207" s="2">
        <v>81482240781.846893</v>
      </c>
      <c r="F207" s="2">
        <f t="shared" si="26"/>
        <v>50017314.275985718</v>
      </c>
      <c r="G207" s="2">
        <f t="shared" si="22"/>
        <v>50017314.275985718</v>
      </c>
      <c r="H207" s="2">
        <f>SUM($G$3:G207)</f>
        <v>21872475237.199615</v>
      </c>
      <c r="I207" s="13">
        <f t="shared" si="27"/>
        <v>6.1384313681182997E-4</v>
      </c>
      <c r="J207" s="2">
        <f t="shared" si="23"/>
        <v>77726849676.279312</v>
      </c>
      <c r="K207" s="27">
        <f t="shared" si="24"/>
        <v>18069401308.186157</v>
      </c>
      <c r="L207">
        <f t="shared" si="25"/>
        <v>1</v>
      </c>
    </row>
    <row r="208" spans="1:12" x14ac:dyDescent="0.3">
      <c r="A208" s="1">
        <v>45039</v>
      </c>
      <c r="B208" s="26">
        <v>77671908614.217209</v>
      </c>
      <c r="C208" s="26">
        <f t="shared" si="21"/>
        <v>99663402545.134125</v>
      </c>
      <c r="D208" s="26">
        <v>30368099775.296463</v>
      </c>
      <c r="E208" s="2">
        <v>81601259475.564194</v>
      </c>
      <c r="F208" s="2">
        <f t="shared" si="26"/>
        <v>119018693.71730042</v>
      </c>
      <c r="G208" s="2">
        <f t="shared" si="22"/>
        <v>119018693.71730042</v>
      </c>
      <c r="H208" s="2">
        <f>SUM($G$3:G208)</f>
        <v>21991493930.916916</v>
      </c>
      <c r="I208" s="13">
        <f t="shared" si="27"/>
        <v>1.4585399108078842E-3</v>
      </c>
      <c r="J208" s="2">
        <f t="shared" si="23"/>
        <v>77785196192.879654</v>
      </c>
      <c r="K208" s="27">
        <f t="shared" si="24"/>
        <v>18062143069.569931</v>
      </c>
      <c r="L208">
        <f t="shared" si="25"/>
        <v>1</v>
      </c>
    </row>
    <row r="209" spans="1:12" x14ac:dyDescent="0.3">
      <c r="A209" s="1">
        <v>45040</v>
      </c>
      <c r="B209" s="26">
        <v>78489816067.317184</v>
      </c>
      <c r="C209" s="26">
        <f t="shared" si="21"/>
        <v>100481309998.2341</v>
      </c>
      <c r="D209" s="26">
        <v>30802164176.500355</v>
      </c>
      <c r="E209" s="2">
        <v>81498022564.966202</v>
      </c>
      <c r="F209" s="2">
        <f t="shared" si="26"/>
        <v>-103236910.59799194</v>
      </c>
      <c r="G209" s="2">
        <f t="shared" si="22"/>
        <v>0</v>
      </c>
      <c r="H209" s="2">
        <f>SUM($G$3:G209)</f>
        <v>21991493930.916916</v>
      </c>
      <c r="I209" s="13">
        <f t="shared" si="27"/>
        <v>-1.2667412944368875E-3</v>
      </c>
      <c r="J209" s="2">
        <f t="shared" si="23"/>
        <v>78390389776.111954</v>
      </c>
      <c r="K209" s="27">
        <f t="shared" si="24"/>
        <v>18983287433.267899</v>
      </c>
      <c r="L209">
        <f t="shared" si="25"/>
        <v>1</v>
      </c>
    </row>
    <row r="210" spans="1:12" x14ac:dyDescent="0.3">
      <c r="A210" s="1">
        <v>45041</v>
      </c>
      <c r="B210" s="26">
        <v>78051241518.032532</v>
      </c>
      <c r="C210" s="26">
        <f t="shared" si="21"/>
        <v>100106665723.29594</v>
      </c>
      <c r="D210" s="26">
        <v>30541439447.877228</v>
      </c>
      <c r="E210" s="2">
        <v>81561952839.312698</v>
      </c>
      <c r="F210" s="2">
        <f t="shared" si="26"/>
        <v>63930274.346496582</v>
      </c>
      <c r="G210" s="2">
        <f t="shared" si="22"/>
        <v>63930274.346496582</v>
      </c>
      <c r="H210" s="2">
        <f>SUM($G$3:G210)</f>
        <v>22055424205.263412</v>
      </c>
      <c r="I210" s="13">
        <f t="shared" si="27"/>
        <v>7.838247138644076E-4</v>
      </c>
      <c r="J210" s="2">
        <f t="shared" si="23"/>
        <v>78112420010.082169</v>
      </c>
      <c r="K210" s="27">
        <f t="shared" si="24"/>
        <v>18544712883.983246</v>
      </c>
      <c r="L210">
        <f t="shared" si="25"/>
        <v>1</v>
      </c>
    </row>
    <row r="211" spans="1:12" x14ac:dyDescent="0.3">
      <c r="A211" s="1">
        <v>45042</v>
      </c>
      <c r="B211" s="26">
        <v>77014221659.754974</v>
      </c>
      <c r="C211" s="26">
        <f t="shared" si="21"/>
        <v>99158357101.515793</v>
      </c>
      <c r="D211" s="26">
        <v>29978733644.951088</v>
      </c>
      <c r="E211" s="2">
        <v>81650664075.810104</v>
      </c>
      <c r="F211" s="2">
        <f t="shared" si="26"/>
        <v>88711236.497406006</v>
      </c>
      <c r="G211" s="2">
        <f t="shared" si="22"/>
        <v>88711236.497406006</v>
      </c>
      <c r="H211" s="2">
        <f>SUM($G$3:G211)</f>
        <v>22144135441.760818</v>
      </c>
      <c r="I211" s="13">
        <f t="shared" si="27"/>
        <v>1.0864729332150976E-3</v>
      </c>
      <c r="J211" s="2">
        <f t="shared" si="23"/>
        <v>77097895527.060928</v>
      </c>
      <c r="K211" s="27">
        <f t="shared" si="24"/>
        <v>17507693025.705688</v>
      </c>
      <c r="L211">
        <f t="shared" si="25"/>
        <v>1</v>
      </c>
    </row>
    <row r="212" spans="1:12" x14ac:dyDescent="0.3">
      <c r="A212" s="1">
        <v>45043</v>
      </c>
      <c r="B212" s="26">
        <v>76745504971.719803</v>
      </c>
      <c r="C212" s="26">
        <f t="shared" si="21"/>
        <v>98889640413.480621</v>
      </c>
      <c r="D212" s="26">
        <v>29803790065.838417</v>
      </c>
      <c r="E212" s="2">
        <v>81618274278.076004</v>
      </c>
      <c r="F212" s="2">
        <f t="shared" si="26"/>
        <v>-32389797.734100342</v>
      </c>
      <c r="G212" s="2">
        <f t="shared" si="22"/>
        <v>0</v>
      </c>
      <c r="H212" s="2">
        <f>SUM($G$3:G212)</f>
        <v>22144135441.760818</v>
      </c>
      <c r="I212" s="13">
        <f t="shared" si="27"/>
        <v>-3.9684492254451852E-4</v>
      </c>
      <c r="J212" s="2">
        <f t="shared" si="23"/>
        <v>76715048907.743652</v>
      </c>
      <c r="K212" s="27">
        <f t="shared" si="24"/>
        <v>17271366135.404617</v>
      </c>
      <c r="L212">
        <f t="shared" si="25"/>
        <v>1</v>
      </c>
    </row>
    <row r="213" spans="1:12" x14ac:dyDescent="0.3">
      <c r="A213" s="1">
        <v>45044</v>
      </c>
      <c r="B213" s="26">
        <v>77881679793.505325</v>
      </c>
      <c r="C213" s="26">
        <f t="shared" si="21"/>
        <v>100121909014.98364</v>
      </c>
      <c r="D213" s="26">
        <v>30421613034.562538</v>
      </c>
      <c r="E213" s="2">
        <v>81714368057.793503</v>
      </c>
      <c r="F213" s="2">
        <f t="shared" si="26"/>
        <v>96093779.717498779</v>
      </c>
      <c r="G213" s="2">
        <f t="shared" si="22"/>
        <v>96093779.717498779</v>
      </c>
      <c r="H213" s="2">
        <f>SUM($G$3:G213)</f>
        <v>22240229221.478317</v>
      </c>
      <c r="I213" s="13">
        <f t="shared" si="27"/>
        <v>1.1759716436837064E-3</v>
      </c>
      <c r="J213" s="2">
        <f t="shared" si="23"/>
        <v>77973266440.504944</v>
      </c>
      <c r="K213" s="27">
        <f t="shared" si="24"/>
        <v>18407540957.19014</v>
      </c>
      <c r="L213">
        <f t="shared" si="25"/>
        <v>1</v>
      </c>
    </row>
    <row r="214" spans="1:12" x14ac:dyDescent="0.3">
      <c r="A214" s="1">
        <v>45045</v>
      </c>
      <c r="B214" s="26">
        <v>77875729906.914337</v>
      </c>
      <c r="C214" s="26">
        <f t="shared" si="21"/>
        <v>100115959128.39265</v>
      </c>
      <c r="D214" s="26">
        <v>30421613034.562538</v>
      </c>
      <c r="E214" s="2">
        <v>81713940555.013397</v>
      </c>
      <c r="F214" s="2">
        <f t="shared" si="26"/>
        <v>-427502.78010559082</v>
      </c>
      <c r="G214" s="2">
        <f t="shared" si="22"/>
        <v>0</v>
      </c>
      <c r="H214" s="2">
        <f>SUM($G$3:G214)</f>
        <v>22240229221.478317</v>
      </c>
      <c r="I214" s="13">
        <f t="shared" si="27"/>
        <v>-5.2316994774934059E-6</v>
      </c>
      <c r="J214" s="2">
        <f t="shared" si="23"/>
        <v>77875322484.498871</v>
      </c>
      <c r="K214" s="27">
        <f t="shared" si="24"/>
        <v>18402018573.379257</v>
      </c>
      <c r="L214">
        <f t="shared" si="25"/>
        <v>1</v>
      </c>
    </row>
    <row r="215" spans="1:12" x14ac:dyDescent="0.3">
      <c r="A215" s="1">
        <v>45046</v>
      </c>
      <c r="B215" s="26">
        <v>77881321290.266769</v>
      </c>
      <c r="C215" s="26">
        <f t="shared" si="21"/>
        <v>100219268994.52879</v>
      </c>
      <c r="D215" s="26">
        <v>30421613034.562538</v>
      </c>
      <c r="E215" s="2">
        <v>81811659037.797104</v>
      </c>
      <c r="F215" s="2">
        <f t="shared" si="26"/>
        <v>97718482.783706665</v>
      </c>
      <c r="G215" s="2">
        <f t="shared" si="22"/>
        <v>97718482.783706665</v>
      </c>
      <c r="H215" s="2">
        <f>SUM($G$3:G215)</f>
        <v>22337947704.262024</v>
      </c>
      <c r="I215" s="13">
        <f t="shared" si="27"/>
        <v>1.1944322353683182E-3</v>
      </c>
      <c r="J215" s="2">
        <f t="shared" si="23"/>
        <v>77974345250.948944</v>
      </c>
      <c r="K215" s="27">
        <f t="shared" si="24"/>
        <v>18407609956.731689</v>
      </c>
      <c r="L215">
        <f t="shared" si="25"/>
        <v>1</v>
      </c>
    </row>
    <row r="216" spans="1:12" x14ac:dyDescent="0.3">
      <c r="A216" s="1">
        <v>45047</v>
      </c>
      <c r="B216" s="26">
        <v>78184651520.844696</v>
      </c>
      <c r="C216" s="26">
        <f t="shared" si="21"/>
        <v>100545899640.32042</v>
      </c>
      <c r="D216" s="26">
        <v>30645676831.219818</v>
      </c>
      <c r="E216" s="2">
        <v>81834959453.010803</v>
      </c>
      <c r="F216" s="2">
        <f t="shared" si="26"/>
        <v>23300415.213699341</v>
      </c>
      <c r="G216" s="2">
        <f t="shared" si="22"/>
        <v>23300415.213699341</v>
      </c>
      <c r="H216" s="2">
        <f>SUM($G$3:G216)</f>
        <v>22361248119.475723</v>
      </c>
      <c r="I216" s="13">
        <f t="shared" si="27"/>
        <v>2.8472446701801463E-4</v>
      </c>
      <c r="J216" s="2">
        <f t="shared" si="23"/>
        <v>78206912604.077972</v>
      </c>
      <c r="K216" s="27">
        <f t="shared" si="24"/>
        <v>18710940187.309616</v>
      </c>
      <c r="L216">
        <f t="shared" si="25"/>
        <v>1</v>
      </c>
    </row>
    <row r="217" spans="1:12" x14ac:dyDescent="0.3">
      <c r="A217" s="1">
        <v>45048</v>
      </c>
      <c r="B217" s="26">
        <v>76778898219.005356</v>
      </c>
      <c r="C217" s="26">
        <f t="shared" si="21"/>
        <v>99178236439.399582</v>
      </c>
      <c r="D217" s="26">
        <v>29828203134.506561</v>
      </c>
      <c r="E217" s="2">
        <v>81873049553.929306</v>
      </c>
      <c r="F217" s="2">
        <f t="shared" si="26"/>
        <v>38090100.918502808</v>
      </c>
      <c r="G217" s="2">
        <f t="shared" si="22"/>
        <v>38090100.918502808</v>
      </c>
      <c r="H217" s="2">
        <f>SUM($G$3:G217)</f>
        <v>22399338220.394226</v>
      </c>
      <c r="I217" s="13">
        <f t="shared" si="27"/>
        <v>4.6523368954778065E-4</v>
      </c>
      <c r="J217" s="2">
        <f t="shared" si="23"/>
        <v>76814618349.10321</v>
      </c>
      <c r="K217" s="27">
        <f t="shared" si="24"/>
        <v>17305186885.470276</v>
      </c>
      <c r="L217">
        <f t="shared" si="25"/>
        <v>1</v>
      </c>
    </row>
    <row r="218" spans="1:12" x14ac:dyDescent="0.3">
      <c r="A218" s="1">
        <v>45049</v>
      </c>
      <c r="B218" s="26">
        <v>76067814895.590668</v>
      </c>
      <c r="C218" s="26">
        <f t="shared" si="21"/>
        <v>98476997567.511993</v>
      </c>
      <c r="D218" s="26">
        <v>29422372305.449829</v>
      </c>
      <c r="E218" s="2">
        <v>81882894005.456406</v>
      </c>
      <c r="F218" s="2">
        <f t="shared" si="26"/>
        <v>9844451.5270996094</v>
      </c>
      <c r="G218" s="2">
        <f t="shared" si="22"/>
        <v>9844451.5270996094</v>
      </c>
      <c r="H218" s="2">
        <f>SUM($G$3:G218)</f>
        <v>22409182671.921326</v>
      </c>
      <c r="I218" s="13">
        <f t="shared" si="27"/>
        <v>1.2022598427509911E-4</v>
      </c>
      <c r="J218" s="2">
        <f t="shared" si="23"/>
        <v>76076960223.508148</v>
      </c>
      <c r="K218" s="27">
        <f t="shared" si="24"/>
        <v>16594103562.055588</v>
      </c>
      <c r="L218">
        <f t="shared" si="25"/>
        <v>1</v>
      </c>
    </row>
    <row r="219" spans="1:12" x14ac:dyDescent="0.3">
      <c r="A219" s="1">
        <v>45050</v>
      </c>
      <c r="B219" s="26">
        <v>75993189044.169601</v>
      </c>
      <c r="C219" s="26">
        <f t="shared" si="21"/>
        <v>98508811136.784927</v>
      </c>
      <c r="D219" s="26">
        <v>29371649893.576931</v>
      </c>
      <c r="E219" s="2">
        <v>81989333426.150406</v>
      </c>
      <c r="F219" s="2">
        <f t="shared" si="26"/>
        <v>106439420.69400024</v>
      </c>
      <c r="G219" s="2">
        <f t="shared" si="22"/>
        <v>106439420.69400024</v>
      </c>
      <c r="H219" s="2">
        <f>SUM($G$3:G219)</f>
        <v>22515622092.615326</v>
      </c>
      <c r="I219" s="13">
        <f t="shared" si="27"/>
        <v>1.2982105872329426E-3</v>
      </c>
      <c r="J219" s="2">
        <f t="shared" si="23"/>
        <v>76091844206.744339</v>
      </c>
      <c r="K219" s="27">
        <f t="shared" si="24"/>
        <v>16519477710.634521</v>
      </c>
      <c r="L219">
        <f t="shared" si="25"/>
        <v>1</v>
      </c>
    </row>
    <row r="220" spans="1:12" x14ac:dyDescent="0.3">
      <c r="A220" s="1">
        <v>45051</v>
      </c>
      <c r="B220" s="26">
        <v>75921662493.918365</v>
      </c>
      <c r="C220" s="26">
        <f t="shared" si="21"/>
        <v>98614107770.931686</v>
      </c>
      <c r="D220" s="26">
        <v>29346339410.052357</v>
      </c>
      <c r="E220" s="2">
        <v>82166156610.548401</v>
      </c>
      <c r="F220" s="2">
        <f t="shared" si="26"/>
        <v>176823184.397995</v>
      </c>
      <c r="G220" s="2">
        <f t="shared" si="22"/>
        <v>176823184.397995</v>
      </c>
      <c r="H220" s="2">
        <f>SUM($G$3:G220)</f>
        <v>22692445277.013321</v>
      </c>
      <c r="I220" s="13">
        <f t="shared" si="27"/>
        <v>2.1520196598229912E-3</v>
      </c>
      <c r="J220" s="2">
        <f t="shared" si="23"/>
        <v>76085047404.211731</v>
      </c>
      <c r="K220" s="27">
        <f t="shared" si="24"/>
        <v>16447951160.383286</v>
      </c>
      <c r="L220">
        <f t="shared" si="25"/>
        <v>1</v>
      </c>
    </row>
    <row r="221" spans="1:12" x14ac:dyDescent="0.3">
      <c r="A221" s="1">
        <v>45052</v>
      </c>
      <c r="B221" s="26">
        <v>75886117874.591721</v>
      </c>
      <c r="C221" s="26">
        <f t="shared" si="21"/>
        <v>98578563151.605042</v>
      </c>
      <c r="D221" s="26">
        <v>29346339410.052357</v>
      </c>
      <c r="E221" s="2">
        <v>82151905581.788605</v>
      </c>
      <c r="F221" s="2">
        <f t="shared" si="26"/>
        <v>-14251028.759796143</v>
      </c>
      <c r="G221" s="2">
        <f t="shared" si="22"/>
        <v>0</v>
      </c>
      <c r="H221" s="2">
        <f>SUM($G$3:G221)</f>
        <v>22692445277.013321</v>
      </c>
      <c r="I221" s="13">
        <f t="shared" si="27"/>
        <v>-1.7347167614521292E-4</v>
      </c>
      <c r="J221" s="2">
        <f t="shared" si="23"/>
        <v>75872953782.527863</v>
      </c>
      <c r="K221" s="27">
        <f t="shared" si="24"/>
        <v>16426657569.816437</v>
      </c>
      <c r="L221">
        <f t="shared" si="25"/>
        <v>1</v>
      </c>
    </row>
    <row r="222" spans="1:12" x14ac:dyDescent="0.3">
      <c r="A222" s="1">
        <v>45053</v>
      </c>
      <c r="B222" s="26">
        <v>75891475887.647476</v>
      </c>
      <c r="C222" s="26">
        <f t="shared" si="21"/>
        <v>98671367137.898895</v>
      </c>
      <c r="D222" s="26">
        <v>29346339410.052357</v>
      </c>
      <c r="E222" s="2">
        <v>82239351555.026703</v>
      </c>
      <c r="F222" s="2">
        <f t="shared" si="26"/>
        <v>87445973.238098145</v>
      </c>
      <c r="G222" s="2">
        <f t="shared" si="22"/>
        <v>87445973.238098145</v>
      </c>
      <c r="H222" s="2">
        <f>SUM($G$3:G222)</f>
        <v>22779891250.251419</v>
      </c>
      <c r="I222" s="13">
        <f t="shared" si="27"/>
        <v>1.0633105877493169E-3</v>
      </c>
      <c r="J222" s="2">
        <f t="shared" si="23"/>
        <v>75972172097.478729</v>
      </c>
      <c r="K222" s="27">
        <f t="shared" si="24"/>
        <v>16432015582.872192</v>
      </c>
      <c r="L222">
        <f t="shared" si="25"/>
        <v>1</v>
      </c>
    </row>
    <row r="223" spans="1:12" x14ac:dyDescent="0.3">
      <c r="A223" s="1">
        <v>45054</v>
      </c>
      <c r="B223" s="26">
        <v>75884408630.647842</v>
      </c>
      <c r="C223" s="26">
        <f t="shared" si="21"/>
        <v>98664299880.899261</v>
      </c>
      <c r="D223" s="26">
        <v>29384267169.61393</v>
      </c>
      <c r="E223" s="2">
        <v>81979806768.982697</v>
      </c>
      <c r="F223" s="2">
        <f t="shared" si="26"/>
        <v>-259544786.04400635</v>
      </c>
      <c r="G223" s="2">
        <f t="shared" si="22"/>
        <v>0</v>
      </c>
      <c r="H223" s="2">
        <f>SUM($G$3:G223)</f>
        <v>22779891250.251419</v>
      </c>
      <c r="I223" s="13">
        <f t="shared" si="27"/>
        <v>-3.1659599634748822E-3</v>
      </c>
      <c r="J223" s="2">
        <f t="shared" si="23"/>
        <v>75644161631.071243</v>
      </c>
      <c r="K223" s="27">
        <f t="shared" si="24"/>
        <v>16684493111.916565</v>
      </c>
      <c r="L223">
        <f t="shared" si="25"/>
        <v>1</v>
      </c>
    </row>
    <row r="224" spans="1:12" x14ac:dyDescent="0.3">
      <c r="A224" s="1">
        <v>45055</v>
      </c>
      <c r="B224" s="26">
        <v>75908801262.132797</v>
      </c>
      <c r="C224" s="26">
        <f t="shared" si="21"/>
        <v>99153486285.560318</v>
      </c>
      <c r="D224" s="26">
        <v>29384267169.61393</v>
      </c>
      <c r="E224" s="2">
        <v>82444600542.158798</v>
      </c>
      <c r="F224" s="2">
        <f t="shared" si="26"/>
        <v>464793773.17610168</v>
      </c>
      <c r="G224" s="2">
        <f t="shared" si="22"/>
        <v>464793773.17610168</v>
      </c>
      <c r="H224" s="2">
        <f>SUM($G$3:G224)</f>
        <v>23244685023.427521</v>
      </c>
      <c r="I224" s="13">
        <f t="shared" si="27"/>
        <v>5.6376496473947392E-3</v>
      </c>
      <c r="J224" s="2">
        <f t="shared" si="23"/>
        <v>76336748488.802414</v>
      </c>
      <c r="K224" s="27">
        <f t="shared" si="24"/>
        <v>16708885743.40152</v>
      </c>
      <c r="L224">
        <f t="shared" si="25"/>
        <v>1</v>
      </c>
    </row>
    <row r="225" spans="1:12" x14ac:dyDescent="0.3">
      <c r="A225" s="1">
        <v>45056</v>
      </c>
      <c r="B225" s="26">
        <v>75833759199.964432</v>
      </c>
      <c r="C225" s="26">
        <f t="shared" si="21"/>
        <v>99135400932.42186</v>
      </c>
      <c r="D225" s="26">
        <v>29339951743.212856</v>
      </c>
      <c r="E225" s="2">
        <v>82501557251.188705</v>
      </c>
      <c r="F225" s="2">
        <f t="shared" si="26"/>
        <v>56956709.029907227</v>
      </c>
      <c r="G225" s="2">
        <f t="shared" si="22"/>
        <v>56956709.029907227</v>
      </c>
      <c r="H225" s="2">
        <f>SUM($G$3:G225)</f>
        <v>23301641732.457428</v>
      </c>
      <c r="I225" s="13">
        <f t="shared" si="27"/>
        <v>6.9037132058603142E-4</v>
      </c>
      <c r="J225" s="2">
        <f t="shared" si="23"/>
        <v>75886112652.448318</v>
      </c>
      <c r="K225" s="27">
        <f t="shared" si="24"/>
        <v>16633843681.233154</v>
      </c>
      <c r="L225">
        <f t="shared" si="25"/>
        <v>1</v>
      </c>
    </row>
    <row r="226" spans="1:12" x14ac:dyDescent="0.3">
      <c r="A226" s="1">
        <v>45057</v>
      </c>
      <c r="B226" s="26">
        <v>76473941457.706558</v>
      </c>
      <c r="C226" s="26">
        <f t="shared" si="21"/>
        <v>99839478584.571274</v>
      </c>
      <c r="D226" s="26">
        <v>29719133523.826054</v>
      </c>
      <c r="E226" s="2">
        <v>82565452645.595993</v>
      </c>
      <c r="F226" s="2">
        <f t="shared" si="26"/>
        <v>63895394.407287598</v>
      </c>
      <c r="G226" s="2">
        <f t="shared" si="22"/>
        <v>63895394.407287598</v>
      </c>
      <c r="H226" s="2">
        <f>SUM($G$3:G226)</f>
        <v>23365537126.864716</v>
      </c>
      <c r="I226" s="13">
        <f t="shared" si="27"/>
        <v>7.7387566300341415E-4</v>
      </c>
      <c r="J226" s="2">
        <f t="shared" si="23"/>
        <v>76533122779.854614</v>
      </c>
      <c r="K226" s="27">
        <f t="shared" si="24"/>
        <v>17274025938.975281</v>
      </c>
      <c r="L226">
        <f t="shared" si="25"/>
        <v>1</v>
      </c>
    </row>
    <row r="227" spans="1:12" x14ac:dyDescent="0.3">
      <c r="A227" s="1">
        <v>45058</v>
      </c>
      <c r="B227" s="26">
        <v>76303542691.635223</v>
      </c>
      <c r="C227" s="26">
        <f t="shared" si="21"/>
        <v>99770666827.801941</v>
      </c>
      <c r="D227" s="26">
        <v>29648574114.15028</v>
      </c>
      <c r="E227" s="2">
        <v>82667039654.897995</v>
      </c>
      <c r="F227" s="2">
        <f t="shared" si="26"/>
        <v>101587009.30200195</v>
      </c>
      <c r="G227" s="2">
        <f t="shared" si="22"/>
        <v>101587009.30200195</v>
      </c>
      <c r="H227" s="2">
        <f>SUM($G$3:G227)</f>
        <v>23467124136.166718</v>
      </c>
      <c r="I227" s="13">
        <f t="shared" si="27"/>
        <v>1.2288695679207493E-3</v>
      </c>
      <c r="J227" s="2">
        <f t="shared" si="23"/>
        <v>76397309793.173523</v>
      </c>
      <c r="K227" s="27">
        <f t="shared" si="24"/>
        <v>17103627172.903946</v>
      </c>
      <c r="L227">
        <f t="shared" si="25"/>
        <v>1</v>
      </c>
    </row>
    <row r="228" spans="1:12" x14ac:dyDescent="0.3">
      <c r="A228" s="1">
        <v>45059</v>
      </c>
      <c r="B228" s="26">
        <v>76328424611.547104</v>
      </c>
      <c r="C228" s="26">
        <f t="shared" si="21"/>
        <v>99928252234.507324</v>
      </c>
      <c r="D228" s="26">
        <v>29648574114.15028</v>
      </c>
      <c r="E228" s="2">
        <v>82799743141.691498</v>
      </c>
      <c r="F228" s="2">
        <f t="shared" si="26"/>
        <v>132703486.79350281</v>
      </c>
      <c r="G228" s="2">
        <f t="shared" si="22"/>
        <v>132703486.79350281</v>
      </c>
      <c r="H228" s="2">
        <f>SUM($G$3:G228)</f>
        <v>23599827622.96022</v>
      </c>
      <c r="I228" s="13">
        <f t="shared" si="27"/>
        <v>1.6027040876976306E-3</v>
      </c>
      <c r="J228" s="2">
        <f t="shared" si="23"/>
        <v>76450756489.67955</v>
      </c>
      <c r="K228" s="27">
        <f t="shared" si="24"/>
        <v>17128509092.815826</v>
      </c>
      <c r="L228">
        <f t="shared" si="25"/>
        <v>1</v>
      </c>
    </row>
    <row r="229" spans="1:12" x14ac:dyDescent="0.3">
      <c r="A229" s="1">
        <v>45060</v>
      </c>
      <c r="B229" s="26">
        <v>76330203400.075378</v>
      </c>
      <c r="C229" s="26">
        <f t="shared" si="21"/>
        <v>100219152736.62</v>
      </c>
      <c r="D229" s="26">
        <v>29648574114.15028</v>
      </c>
      <c r="E229" s="2">
        <v>83088864855.275894</v>
      </c>
      <c r="F229" s="2">
        <f t="shared" si="26"/>
        <v>289121713.58439636</v>
      </c>
      <c r="G229" s="2">
        <f t="shared" si="22"/>
        <v>289121713.58439636</v>
      </c>
      <c r="H229" s="2">
        <f>SUM($G$3:G229)</f>
        <v>23888949336.544617</v>
      </c>
      <c r="I229" s="13">
        <f t="shared" si="27"/>
        <v>3.4796685944378744E-3</v>
      </c>
      <c r="J229" s="2">
        <f t="shared" si="23"/>
        <v>76595807211.653671</v>
      </c>
      <c r="K229" s="27">
        <f t="shared" si="24"/>
        <v>17130287881.344101</v>
      </c>
      <c r="L229">
        <f t="shared" si="25"/>
        <v>1</v>
      </c>
    </row>
    <row r="230" spans="1:12" x14ac:dyDescent="0.3">
      <c r="A230" s="1">
        <v>45061</v>
      </c>
      <c r="B230" s="26">
        <v>76819829699.832596</v>
      </c>
      <c r="C230" s="26">
        <f t="shared" si="21"/>
        <v>100708779036.37721</v>
      </c>
      <c r="D230" s="26">
        <v>29898051339.665493</v>
      </c>
      <c r="E230" s="2">
        <v>82795486682.097595</v>
      </c>
      <c r="F230" s="2">
        <f t="shared" si="26"/>
        <v>-293378173.17829895</v>
      </c>
      <c r="G230" s="2">
        <f t="shared" si="22"/>
        <v>0</v>
      </c>
      <c r="H230" s="2">
        <f>SUM($G$3:G230)</f>
        <v>23888949336.544617</v>
      </c>
      <c r="I230" s="13">
        <f t="shared" si="27"/>
        <v>-3.5434077983593094E-3</v>
      </c>
      <c r="J230" s="2">
        <f t="shared" si="23"/>
        <v>76547625716.205582</v>
      </c>
      <c r="K230" s="27">
        <f t="shared" si="24"/>
        <v>17913292354.279617</v>
      </c>
      <c r="L230">
        <f t="shared" si="25"/>
        <v>1</v>
      </c>
    </row>
    <row r="231" spans="1:12" x14ac:dyDescent="0.3">
      <c r="A231" s="1">
        <v>45062</v>
      </c>
      <c r="B231" s="26">
        <v>76358720141.427689</v>
      </c>
      <c r="C231" s="26">
        <f t="shared" si="21"/>
        <v>100255954931.24181</v>
      </c>
      <c r="D231" s="26">
        <v>29691356259.900169</v>
      </c>
      <c r="E231" s="2">
        <v>82803772135.367096</v>
      </c>
      <c r="F231" s="2">
        <f t="shared" si="26"/>
        <v>8285453.2695007324</v>
      </c>
      <c r="G231" s="2">
        <f t="shared" si="22"/>
        <v>8285453.2695007324</v>
      </c>
      <c r="H231" s="2">
        <f>SUM($G$3:G231)</f>
        <v>23897234789.814117</v>
      </c>
      <c r="I231" s="13">
        <f t="shared" si="27"/>
        <v>1.0006130223096267E-4</v>
      </c>
      <c r="J231" s="2">
        <f t="shared" si="23"/>
        <v>76366360694.401733</v>
      </c>
      <c r="K231" s="27">
        <f t="shared" si="24"/>
        <v>17452182795.87471</v>
      </c>
      <c r="L231">
        <f t="shared" si="25"/>
        <v>1</v>
      </c>
    </row>
    <row r="232" spans="1:12" x14ac:dyDescent="0.3">
      <c r="A232" s="1">
        <v>45063</v>
      </c>
      <c r="B232" s="26">
        <v>75610759576.592911</v>
      </c>
      <c r="C232" s="26">
        <f t="shared" si="21"/>
        <v>99551643051.440933</v>
      </c>
      <c r="D232" s="26">
        <v>29287680769.118492</v>
      </c>
      <c r="E232" s="2">
        <v>82847420820.401001</v>
      </c>
      <c r="F232" s="2">
        <f t="shared" si="26"/>
        <v>43648685.033905029</v>
      </c>
      <c r="G232" s="2">
        <f t="shared" si="22"/>
        <v>43648685.033905029</v>
      </c>
      <c r="H232" s="2">
        <f>SUM($G$3:G232)</f>
        <v>23940883474.848022</v>
      </c>
      <c r="I232" s="13">
        <f t="shared" si="27"/>
        <v>5.2685629319140651E-4</v>
      </c>
      <c r="J232" s="2">
        <f t="shared" si="23"/>
        <v>75650595581.108826</v>
      </c>
      <c r="K232" s="27">
        <f t="shared" si="24"/>
        <v>16704222231.039932</v>
      </c>
      <c r="L232">
        <f t="shared" si="25"/>
        <v>1</v>
      </c>
    </row>
    <row r="233" spans="1:12" x14ac:dyDescent="0.3">
      <c r="A233" s="1">
        <v>45064</v>
      </c>
      <c r="B233" s="26">
        <v>75446740851.498459</v>
      </c>
      <c r="C233" s="26">
        <f t="shared" si="21"/>
        <v>99394499743.670273</v>
      </c>
      <c r="D233" s="26">
        <v>29243534368.918282</v>
      </c>
      <c r="E233" s="2">
        <v>82854296237.724792</v>
      </c>
      <c r="F233" s="2">
        <f t="shared" si="26"/>
        <v>6875417.3237915039</v>
      </c>
      <c r="G233" s="2">
        <f t="shared" si="22"/>
        <v>6875417.3237915039</v>
      </c>
      <c r="H233" s="2">
        <f>SUM($G$3:G233)</f>
        <v>23947758892.171814</v>
      </c>
      <c r="I233" s="13">
        <f t="shared" si="27"/>
        <v>8.2982025507339038E-5</v>
      </c>
      <c r="J233" s="2">
        <f t="shared" si="23"/>
        <v>75453001574.872238</v>
      </c>
      <c r="K233" s="27">
        <f t="shared" si="24"/>
        <v>16540203505.94548</v>
      </c>
      <c r="L233">
        <f t="shared" si="25"/>
        <v>1</v>
      </c>
    </row>
    <row r="234" spans="1:12" x14ac:dyDescent="0.3">
      <c r="A234" s="1">
        <v>45065</v>
      </c>
      <c r="B234" s="26">
        <v>75395713634.458679</v>
      </c>
      <c r="C234" s="26">
        <f t="shared" si="21"/>
        <v>99367078604.066299</v>
      </c>
      <c r="D234" s="26">
        <v>29199465224.918427</v>
      </c>
      <c r="E234" s="2">
        <v>82877902315.160599</v>
      </c>
      <c r="F234" s="2">
        <f t="shared" si="26"/>
        <v>23606077.435806274</v>
      </c>
      <c r="G234" s="2">
        <f t="shared" si="22"/>
        <v>23606077.435806274</v>
      </c>
      <c r="H234" s="2">
        <f>SUM($G$3:G234)</f>
        <v>23971364969.60762</v>
      </c>
      <c r="I234" s="13">
        <f t="shared" si="27"/>
        <v>2.8482957189286976E-4</v>
      </c>
      <c r="J234" s="2">
        <f t="shared" si="23"/>
        <v>75417188563.295746</v>
      </c>
      <c r="K234" s="27">
        <f t="shared" si="24"/>
        <v>16489176288.905701</v>
      </c>
      <c r="L234">
        <f t="shared" si="25"/>
        <v>1</v>
      </c>
    </row>
    <row r="235" spans="1:12" x14ac:dyDescent="0.3">
      <c r="A235" s="1">
        <v>45066</v>
      </c>
      <c r="B235" s="26">
        <v>75405465556.131897</v>
      </c>
      <c r="C235" s="26">
        <f t="shared" si="21"/>
        <v>99411652395.378525</v>
      </c>
      <c r="D235" s="26">
        <v>29199465224.918427</v>
      </c>
      <c r="E235" s="2">
        <v>82912724184.799606</v>
      </c>
      <c r="F235" s="2">
        <f t="shared" si="26"/>
        <v>34821869.639007568</v>
      </c>
      <c r="G235" s="2">
        <f t="shared" si="22"/>
        <v>34821869.639007568</v>
      </c>
      <c r="H235" s="2">
        <f>SUM($G$3:G235)</f>
        <v>24006186839.246628</v>
      </c>
      <c r="I235" s="13">
        <f t="shared" si="27"/>
        <v>4.1998221601542148E-4</v>
      </c>
      <c r="J235" s="2">
        <f t="shared" si="23"/>
        <v>75437134510.655838</v>
      </c>
      <c r="K235" s="27">
        <f t="shared" si="24"/>
        <v>16498928210.578918</v>
      </c>
      <c r="L235">
        <f t="shared" si="25"/>
        <v>1</v>
      </c>
    </row>
    <row r="236" spans="1:12" x14ac:dyDescent="0.3">
      <c r="A236" s="1">
        <v>45067</v>
      </c>
      <c r="B236" s="26">
        <v>75396322403.580994</v>
      </c>
      <c r="C236" s="26">
        <f t="shared" si="21"/>
        <v>99425706832.573715</v>
      </c>
      <c r="D236" s="26">
        <v>29199465224.918427</v>
      </c>
      <c r="E236" s="2">
        <v>82935921774.5457</v>
      </c>
      <c r="F236" s="2">
        <f t="shared" si="26"/>
        <v>23197589.74609375</v>
      </c>
      <c r="G236" s="2">
        <f t="shared" si="22"/>
        <v>23197589.74609375</v>
      </c>
      <c r="H236" s="2">
        <f>SUM($G$3:G236)</f>
        <v>24029384428.992722</v>
      </c>
      <c r="I236" s="13">
        <f t="shared" si="27"/>
        <v>2.7970497282413329E-4</v>
      </c>
      <c r="J236" s="2">
        <f t="shared" si="23"/>
        <v>75417411129.889923</v>
      </c>
      <c r="K236" s="27">
        <f t="shared" si="24"/>
        <v>16489785058.028015</v>
      </c>
      <c r="L236">
        <f t="shared" si="25"/>
        <v>1</v>
      </c>
    </row>
    <row r="237" spans="1:12" x14ac:dyDescent="0.3">
      <c r="A237" s="1">
        <v>45068</v>
      </c>
      <c r="B237" s="26">
        <v>75351924018.446503</v>
      </c>
      <c r="C237" s="26">
        <f t="shared" si="21"/>
        <v>99396537152.992828</v>
      </c>
      <c r="D237" s="26">
        <v>29180611500.776485</v>
      </c>
      <c r="E237" s="2">
        <v>82951150480.099304</v>
      </c>
      <c r="F237" s="2">
        <f t="shared" si="26"/>
        <v>15228705.553604126</v>
      </c>
      <c r="G237" s="2">
        <f t="shared" si="22"/>
        <v>15228705.553604126</v>
      </c>
      <c r="H237" s="2">
        <f>SUM($G$3:G237)</f>
        <v>24044613134.546326</v>
      </c>
      <c r="I237" s="13">
        <f t="shared" si="27"/>
        <v>1.8358642966932235E-4</v>
      </c>
      <c r="J237" s="2">
        <f t="shared" si="23"/>
        <v>75365757609.145767</v>
      </c>
      <c r="K237" s="27">
        <f t="shared" si="24"/>
        <v>16445386672.893524</v>
      </c>
      <c r="L237">
        <f t="shared" si="25"/>
        <v>1</v>
      </c>
    </row>
    <row r="238" spans="1:12" x14ac:dyDescent="0.3">
      <c r="A238" s="1">
        <v>45069</v>
      </c>
      <c r="B238" s="26">
        <v>75140209282.704422</v>
      </c>
      <c r="C238" s="26">
        <f t="shared" si="21"/>
        <v>99220543402.766144</v>
      </c>
      <c r="D238" s="26">
        <v>29055014275.117607</v>
      </c>
      <c r="E238" s="2">
        <v>82986871465.6147</v>
      </c>
      <c r="F238" s="2">
        <f t="shared" si="26"/>
        <v>35720985.515396118</v>
      </c>
      <c r="G238" s="2">
        <f t="shared" si="22"/>
        <v>35720985.515396118</v>
      </c>
      <c r="H238" s="2">
        <f>SUM($G$3:G238)</f>
        <v>24080334120.061722</v>
      </c>
      <c r="I238" s="13">
        <f t="shared" si="27"/>
        <v>4.3044140458044591E-4</v>
      </c>
      <c r="J238" s="2">
        <f t="shared" si="23"/>
        <v>75172552739.928528</v>
      </c>
      <c r="K238" s="27">
        <f t="shared" si="24"/>
        <v>16233671937.151443</v>
      </c>
      <c r="L238">
        <f t="shared" si="25"/>
        <v>1</v>
      </c>
    </row>
    <row r="239" spans="1:12" x14ac:dyDescent="0.3">
      <c r="A239" s="1">
        <v>45070</v>
      </c>
      <c r="B239" s="26">
        <v>74185327006.119476</v>
      </c>
      <c r="C239" s="26">
        <f t="shared" si="21"/>
        <v>98289133722.257904</v>
      </c>
      <c r="D239" s="26">
        <v>28586379626.877899</v>
      </c>
      <c r="E239" s="2">
        <v>83010344061.691406</v>
      </c>
      <c r="F239" s="2">
        <f t="shared" si="26"/>
        <v>23472596.076705933</v>
      </c>
      <c r="G239" s="2">
        <f t="shared" si="22"/>
        <v>23472596.076705933</v>
      </c>
      <c r="H239" s="2">
        <f>SUM($G$3:G239)</f>
        <v>24103806716.138428</v>
      </c>
      <c r="I239" s="13">
        <f t="shared" si="27"/>
        <v>2.8276712188136011E-4</v>
      </c>
      <c r="J239" s="2">
        <f t="shared" si="23"/>
        <v>74206304177.522827</v>
      </c>
      <c r="K239" s="27">
        <f t="shared" si="24"/>
        <v>15278789660.566498</v>
      </c>
      <c r="L239">
        <f t="shared" si="25"/>
        <v>1</v>
      </c>
    </row>
    <row r="240" spans="1:12" x14ac:dyDescent="0.3">
      <c r="A240" s="1">
        <v>45071</v>
      </c>
      <c r="B240" s="26">
        <v>74561712934.9814</v>
      </c>
      <c r="C240" s="26">
        <f t="shared" si="21"/>
        <v>98742620690.402328</v>
      </c>
      <c r="D240" s="26">
        <v>28807106546.198799</v>
      </c>
      <c r="E240" s="2">
        <v>83087445100.973907</v>
      </c>
      <c r="F240" s="2">
        <f t="shared" si="26"/>
        <v>77101039.282501221</v>
      </c>
      <c r="G240" s="2">
        <f t="shared" si="22"/>
        <v>77101039.282501221</v>
      </c>
      <c r="H240" s="2">
        <f>SUM($G$3:G240)</f>
        <v>24180907755.420929</v>
      </c>
      <c r="I240" s="13">
        <f t="shared" si="27"/>
        <v>9.279505367965332E-4</v>
      </c>
      <c r="J240" s="2">
        <f t="shared" si="23"/>
        <v>74630902516.52388</v>
      </c>
      <c r="K240" s="27">
        <f t="shared" si="24"/>
        <v>15655175589.428421</v>
      </c>
      <c r="L240">
        <f t="shared" si="25"/>
        <v>1</v>
      </c>
    </row>
    <row r="241" spans="1:12" x14ac:dyDescent="0.3">
      <c r="A241" s="1">
        <v>45072</v>
      </c>
      <c r="B241" s="26">
        <v>75050909059.101196</v>
      </c>
      <c r="C241" s="26">
        <f t="shared" si="21"/>
        <v>99231816814.522125</v>
      </c>
      <c r="D241" s="26">
        <v>29060752433.015091</v>
      </c>
      <c r="E241" s="2">
        <v>83050428815.989105</v>
      </c>
      <c r="F241" s="2">
        <f t="shared" si="26"/>
        <v>-37016284.984802246</v>
      </c>
      <c r="G241" s="2">
        <f t="shared" si="22"/>
        <v>0</v>
      </c>
      <c r="H241" s="2">
        <f>SUM($G$3:G241)</f>
        <v>24180907755.420929</v>
      </c>
      <c r="I241" s="13">
        <f t="shared" si="27"/>
        <v>-4.457085353143386E-4</v>
      </c>
      <c r="J241" s="2">
        <f t="shared" si="23"/>
        <v>75017458228.350449</v>
      </c>
      <c r="K241" s="27">
        <f t="shared" si="24"/>
        <v>16181387998.53302</v>
      </c>
      <c r="L241">
        <f t="shared" si="25"/>
        <v>1</v>
      </c>
    </row>
    <row r="242" spans="1:12" x14ac:dyDescent="0.3">
      <c r="A242" s="1">
        <v>45073</v>
      </c>
      <c r="B242" s="26">
        <v>75050990897.101151</v>
      </c>
      <c r="C242" s="26">
        <f t="shared" si="21"/>
        <v>99306560222.347778</v>
      </c>
      <c r="D242" s="26">
        <v>29060752433.015091</v>
      </c>
      <c r="E242" s="2">
        <v>83125090385.814804</v>
      </c>
      <c r="F242" s="2">
        <f t="shared" si="26"/>
        <v>74661569.825698853</v>
      </c>
      <c r="G242" s="2">
        <f t="shared" si="22"/>
        <v>74661569.825698853</v>
      </c>
      <c r="H242" s="2">
        <f>SUM($G$3:G242)</f>
        <v>24255569325.246628</v>
      </c>
      <c r="I242" s="13">
        <f t="shared" si="27"/>
        <v>8.9818332201705201E-4</v>
      </c>
      <c r="J242" s="2">
        <f t="shared" si="23"/>
        <v>75118400445.425781</v>
      </c>
      <c r="K242" s="27">
        <f t="shared" si="24"/>
        <v>16181469836.532974</v>
      </c>
      <c r="L242">
        <f t="shared" si="25"/>
        <v>1</v>
      </c>
    </row>
    <row r="243" spans="1:12" x14ac:dyDescent="0.3">
      <c r="A243" s="1">
        <v>45074</v>
      </c>
      <c r="B243" s="26">
        <v>75093399348.682922</v>
      </c>
      <c r="C243" s="26">
        <f t="shared" si="21"/>
        <v>99348968673.92955</v>
      </c>
      <c r="D243" s="26">
        <v>29060752433.015091</v>
      </c>
      <c r="E243" s="2">
        <v>83115259981.778503</v>
      </c>
      <c r="F243" s="2">
        <f t="shared" si="26"/>
        <v>-9830404.0363006592</v>
      </c>
      <c r="G243" s="2">
        <f t="shared" si="22"/>
        <v>0</v>
      </c>
      <c r="H243" s="2">
        <f>SUM($G$3:G243)</f>
        <v>24255569325.246628</v>
      </c>
      <c r="I243" s="13">
        <f t="shared" si="27"/>
        <v>-1.1827435826412376E-4</v>
      </c>
      <c r="J243" s="2">
        <f t="shared" si="23"/>
        <v>75084517725.065079</v>
      </c>
      <c r="K243" s="27">
        <f t="shared" si="24"/>
        <v>16233708692.151047</v>
      </c>
      <c r="L243">
        <f t="shared" si="25"/>
        <v>1</v>
      </c>
    </row>
    <row r="244" spans="1:12" x14ac:dyDescent="0.3">
      <c r="A244" s="1">
        <v>45075</v>
      </c>
      <c r="B244" s="26">
        <v>75094584208.229858</v>
      </c>
      <c r="C244" s="26">
        <f t="shared" si="21"/>
        <v>99473854559.941376</v>
      </c>
      <c r="D244" s="26">
        <v>29060752433.015091</v>
      </c>
      <c r="E244" s="2">
        <v>83238961008.243393</v>
      </c>
      <c r="F244" s="2">
        <f t="shared" si="26"/>
        <v>123701026.46488953</v>
      </c>
      <c r="G244" s="2">
        <f t="shared" si="22"/>
        <v>123701026.46488953</v>
      </c>
      <c r="H244" s="2">
        <f>SUM($G$3:G244)</f>
        <v>24379270351.711517</v>
      </c>
      <c r="I244" s="13">
        <f t="shared" si="27"/>
        <v>1.4860952727730355E-3</v>
      </c>
      <c r="J244" s="2">
        <f t="shared" si="23"/>
        <v>75206181914.832565</v>
      </c>
      <c r="K244" s="27">
        <f t="shared" si="24"/>
        <v>16234893551.697983</v>
      </c>
      <c r="L244">
        <f t="shared" si="25"/>
        <v>1</v>
      </c>
    </row>
    <row r="245" spans="1:12" x14ac:dyDescent="0.3">
      <c r="A245" s="1">
        <v>45076</v>
      </c>
      <c r="B245" s="26">
        <v>75104298015.500015</v>
      </c>
      <c r="C245" s="26">
        <f t="shared" si="21"/>
        <v>99483568367.211533</v>
      </c>
      <c r="D245" s="26">
        <v>29048252639.983086</v>
      </c>
      <c r="E245" s="2">
        <v>83179557093.943298</v>
      </c>
      <c r="F245" s="2">
        <f t="shared" si="26"/>
        <v>-59403914.300094604</v>
      </c>
      <c r="G245" s="2">
        <f t="shared" si="22"/>
        <v>0</v>
      </c>
      <c r="H245" s="2">
        <f>SUM($G$3:G245)</f>
        <v>24379270351.711517</v>
      </c>
      <c r="I245" s="13">
        <f t="shared" si="27"/>
        <v>-7.1416483058455826E-4</v>
      </c>
      <c r="J245" s="2">
        <f t="shared" si="23"/>
        <v>75050661167.231613</v>
      </c>
      <c r="K245" s="27">
        <f t="shared" si="24"/>
        <v>16304011273.268234</v>
      </c>
      <c r="L245">
        <f t="shared" si="25"/>
        <v>1</v>
      </c>
    </row>
    <row r="246" spans="1:12" x14ac:dyDescent="0.3">
      <c r="A246" s="1">
        <v>45077</v>
      </c>
      <c r="B246" s="26">
        <v>73469602451.103653</v>
      </c>
      <c r="C246" s="26">
        <f t="shared" si="21"/>
        <v>97848872802.81517</v>
      </c>
      <c r="D246" s="26">
        <v>28186198163.634171</v>
      </c>
      <c r="E246" s="2">
        <v>83178632658.515701</v>
      </c>
      <c r="F246" s="2">
        <f t="shared" si="26"/>
        <v>-924435.4275970459</v>
      </c>
      <c r="G246" s="2">
        <f t="shared" si="22"/>
        <v>0</v>
      </c>
      <c r="H246" s="2">
        <f>SUM($G$3:G246)</f>
        <v>24379270351.711517</v>
      </c>
      <c r="I246" s="13">
        <f t="shared" si="27"/>
        <v>-1.1113856985269925E-5</v>
      </c>
      <c r="J246" s="2">
        <f t="shared" si="23"/>
        <v>73468785920.449249</v>
      </c>
      <c r="K246" s="27">
        <f t="shared" si="24"/>
        <v>14670240144.299469</v>
      </c>
      <c r="L246">
        <f t="shared" si="25"/>
        <v>1</v>
      </c>
    </row>
    <row r="247" spans="1:12" x14ac:dyDescent="0.3">
      <c r="A247" s="1">
        <v>45078</v>
      </c>
      <c r="B247" s="26">
        <v>73913885800.032867</v>
      </c>
      <c r="C247" s="26">
        <f t="shared" si="21"/>
        <v>98373948495.473984</v>
      </c>
      <c r="D247" s="26">
        <v>28415385965.683193</v>
      </c>
      <c r="E247" s="2">
        <v>83259425002.2453</v>
      </c>
      <c r="F247" s="2">
        <f t="shared" si="26"/>
        <v>80792343.729598999</v>
      </c>
      <c r="G247" s="2">
        <f t="shared" si="22"/>
        <v>80792343.729598999</v>
      </c>
      <c r="H247" s="2">
        <f>SUM($G$3:G247)</f>
        <v>24460062695.441116</v>
      </c>
      <c r="I247" s="13">
        <f t="shared" si="27"/>
        <v>9.7036874476877821E-4</v>
      </c>
      <c r="J247" s="2">
        <f t="shared" si="23"/>
        <v>73985609524.61763</v>
      </c>
      <c r="K247" s="27">
        <f t="shared" si="24"/>
        <v>15114523493.228683</v>
      </c>
      <c r="L247">
        <f t="shared" si="25"/>
        <v>1</v>
      </c>
    </row>
    <row r="248" spans="1:12" x14ac:dyDescent="0.3">
      <c r="A248" s="1">
        <v>45079</v>
      </c>
      <c r="B248" s="26">
        <v>73814909846.840256</v>
      </c>
      <c r="C248" s="26">
        <f t="shared" si="21"/>
        <v>98274972542.281372</v>
      </c>
      <c r="D248" s="26">
        <v>28378854636.288166</v>
      </c>
      <c r="E248" s="2">
        <v>83245325860.457596</v>
      </c>
      <c r="F248" s="2">
        <f t="shared" si="26"/>
        <v>-14099141.787704468</v>
      </c>
      <c r="G248" s="2">
        <f t="shared" si="22"/>
        <v>0</v>
      </c>
      <c r="H248" s="2">
        <f>SUM($G$3:G248)</f>
        <v>24460062695.441116</v>
      </c>
      <c r="I248" s="13">
        <f t="shared" si="27"/>
        <v>-1.6936856985025881E-4</v>
      </c>
      <c r="J248" s="2">
        <f t="shared" si="23"/>
        <v>73802407921.12587</v>
      </c>
      <c r="K248" s="27">
        <f t="shared" si="24"/>
        <v>15029646681.823776</v>
      </c>
      <c r="L248">
        <f t="shared" si="25"/>
        <v>1</v>
      </c>
    </row>
    <row r="249" spans="1:12" x14ac:dyDescent="0.3">
      <c r="A249" s="1">
        <v>45080</v>
      </c>
      <c r="B249" s="26">
        <v>73808977911.810547</v>
      </c>
      <c r="C249" s="26">
        <f t="shared" si="21"/>
        <v>98269040607.251663</v>
      </c>
      <c r="D249" s="26">
        <v>28378854636.288166</v>
      </c>
      <c r="E249" s="2">
        <v>83185392884.922195</v>
      </c>
      <c r="F249" s="2">
        <f t="shared" si="26"/>
        <v>-59932975.535400391</v>
      </c>
      <c r="G249" s="2">
        <f t="shared" si="22"/>
        <v>0</v>
      </c>
      <c r="H249" s="2">
        <f>SUM($G$3:G249)</f>
        <v>24460062695.441116</v>
      </c>
      <c r="I249" s="13">
        <f t="shared" si="27"/>
        <v>-7.2047475472419831E-4</v>
      </c>
      <c r="J249" s="2">
        <f t="shared" si="23"/>
        <v>73755800406.553101</v>
      </c>
      <c r="K249" s="27">
        <f t="shared" si="24"/>
        <v>15083647722.329468</v>
      </c>
      <c r="L249">
        <f t="shared" si="25"/>
        <v>1</v>
      </c>
    </row>
    <row r="250" spans="1:12" x14ac:dyDescent="0.3">
      <c r="A250" s="1">
        <v>45081</v>
      </c>
      <c r="B250" s="26">
        <v>73818401425.50972</v>
      </c>
      <c r="C250" s="26">
        <f t="shared" si="21"/>
        <v>98278464120.950836</v>
      </c>
      <c r="D250" s="26">
        <v>28378854636.288166</v>
      </c>
      <c r="E250" s="2">
        <v>83181185644.9552</v>
      </c>
      <c r="F250" s="2">
        <f t="shared" si="26"/>
        <v>-4207239.9669952393</v>
      </c>
      <c r="G250" s="2">
        <f t="shared" si="22"/>
        <v>0</v>
      </c>
      <c r="H250" s="2">
        <f>SUM($G$3:G250)</f>
        <v>24460062695.441116</v>
      </c>
      <c r="I250" s="13">
        <f t="shared" si="27"/>
        <v>-5.0579225751279024E-5</v>
      </c>
      <c r="J250" s="2">
        <f t="shared" si="23"/>
        <v>73814667747.919418</v>
      </c>
      <c r="K250" s="27">
        <f t="shared" si="24"/>
        <v>15097278475.995636</v>
      </c>
      <c r="L250">
        <f t="shared" si="25"/>
        <v>1</v>
      </c>
    </row>
    <row r="251" spans="1:12" x14ac:dyDescent="0.3">
      <c r="A251" s="1">
        <v>45082</v>
      </c>
      <c r="B251" s="26">
        <v>74615090102.960739</v>
      </c>
      <c r="C251" s="26">
        <f t="shared" si="21"/>
        <v>99096840818.869354</v>
      </c>
      <c r="D251" s="26">
        <v>28840890713.366646</v>
      </c>
      <c r="E251" s="2">
        <v>83202873665.422699</v>
      </c>
      <c r="F251" s="2">
        <f t="shared" si="26"/>
        <v>21688020.467498779</v>
      </c>
      <c r="G251" s="2">
        <f t="shared" si="22"/>
        <v>21688020.467498779</v>
      </c>
      <c r="H251" s="2">
        <f>SUM($G$3:G251)</f>
        <v>24481750715.908615</v>
      </c>
      <c r="I251" s="13">
        <f t="shared" si="27"/>
        <v>2.6066431977711665E-4</v>
      </c>
      <c r="J251" s="2">
        <f t="shared" si="23"/>
        <v>74634539594.667542</v>
      </c>
      <c r="K251" s="27">
        <f t="shared" si="24"/>
        <v>15893967153.446655</v>
      </c>
      <c r="L251">
        <f t="shared" si="25"/>
        <v>1</v>
      </c>
    </row>
    <row r="252" spans="1:12" x14ac:dyDescent="0.3">
      <c r="A252" s="1">
        <v>45083</v>
      </c>
      <c r="B252" s="26">
        <v>75002935582.228363</v>
      </c>
      <c r="C252" s="26">
        <f t="shared" si="21"/>
        <v>99496489901.838776</v>
      </c>
      <c r="D252" s="26">
        <v>29008153852.69112</v>
      </c>
      <c r="E252" s="2">
        <v>83214677269.124496</v>
      </c>
      <c r="F252" s="2">
        <f t="shared" si="26"/>
        <v>11803603.701797485</v>
      </c>
      <c r="G252" s="2">
        <f t="shared" si="22"/>
        <v>11803603.701797485</v>
      </c>
      <c r="H252" s="2">
        <f>SUM($G$3:G252)</f>
        <v>24493554319.610413</v>
      </c>
      <c r="I252" s="13">
        <f t="shared" si="27"/>
        <v>1.4184521395935315E-4</v>
      </c>
      <c r="J252" s="2">
        <f t="shared" si="23"/>
        <v>75013574389.673615</v>
      </c>
      <c r="K252" s="27">
        <f t="shared" si="24"/>
        <v>16281812632.714279</v>
      </c>
      <c r="L252">
        <f t="shared" si="25"/>
        <v>1</v>
      </c>
    </row>
    <row r="253" spans="1:12" x14ac:dyDescent="0.3">
      <c r="A253" s="1">
        <v>45084</v>
      </c>
      <c r="B253" s="26">
        <v>74694106689.084991</v>
      </c>
      <c r="C253" s="26">
        <f t="shared" si="21"/>
        <v>99188207988.779312</v>
      </c>
      <c r="D253" s="26">
        <v>28883418915.272663</v>
      </c>
      <c r="E253" s="2">
        <v>83215224249.208405</v>
      </c>
      <c r="F253" s="2">
        <f t="shared" si="26"/>
        <v>546980.08390808105</v>
      </c>
      <c r="G253" s="2">
        <f t="shared" si="22"/>
        <v>546980.08390808105</v>
      </c>
      <c r="H253" s="2">
        <f>SUM($G$3:G253)</f>
        <v>24494101299.694321</v>
      </c>
      <c r="I253" s="13">
        <f t="shared" si="27"/>
        <v>6.5730770882743164E-6</v>
      </c>
      <c r="J253" s="2">
        <f t="shared" si="23"/>
        <v>74694597659.206299</v>
      </c>
      <c r="K253" s="27">
        <f t="shared" si="24"/>
        <v>15972983739.570908</v>
      </c>
      <c r="L253">
        <f t="shared" si="25"/>
        <v>1</v>
      </c>
    </row>
    <row r="254" spans="1:12" x14ac:dyDescent="0.3">
      <c r="A254" s="1">
        <v>45085</v>
      </c>
      <c r="B254" s="26">
        <v>75332082292.358078</v>
      </c>
      <c r="C254" s="26">
        <f t="shared" si="21"/>
        <v>99905653718.743301</v>
      </c>
      <c r="D254" s="26">
        <v>29193697072.10107</v>
      </c>
      <c r="E254" s="2">
        <v>83294694375.899307</v>
      </c>
      <c r="F254" s="2">
        <f t="shared" si="26"/>
        <v>79470126.69090271</v>
      </c>
      <c r="G254" s="2">
        <f t="shared" si="22"/>
        <v>79470126.69090271</v>
      </c>
      <c r="H254" s="2">
        <f>SUM($G$3:G254)</f>
        <v>24573571426.385223</v>
      </c>
      <c r="I254" s="13">
        <f t="shared" si="27"/>
        <v>9.5408389797630127E-4</v>
      </c>
      <c r="J254" s="2">
        <f t="shared" si="23"/>
        <v>75403955419.074234</v>
      </c>
      <c r="K254" s="27">
        <f t="shared" si="24"/>
        <v>16610959342.843994</v>
      </c>
      <c r="L254">
        <f t="shared" si="25"/>
        <v>1</v>
      </c>
    </row>
    <row r="255" spans="1:12" x14ac:dyDescent="0.3">
      <c r="A255" s="1">
        <v>45086</v>
      </c>
      <c r="B255" s="26">
        <v>75207970003.152054</v>
      </c>
      <c r="C255" s="26">
        <f t="shared" si="21"/>
        <v>99801188510.867966</v>
      </c>
      <c r="D255" s="26">
        <v>29137148878.019096</v>
      </c>
      <c r="E255" s="2">
        <v>83314341457.229996</v>
      </c>
      <c r="F255" s="2">
        <f t="shared" si="26"/>
        <v>19647081.330688477</v>
      </c>
      <c r="G255" s="2">
        <f t="shared" si="22"/>
        <v>19647081.330688477</v>
      </c>
      <c r="H255" s="2">
        <f>SUM($G$3:G255)</f>
        <v>24593218507.715912</v>
      </c>
      <c r="I255" s="13">
        <f t="shared" si="27"/>
        <v>2.3581871964713835E-4</v>
      </c>
      <c r="J255" s="2">
        <f t="shared" si="23"/>
        <v>75225705450.345459</v>
      </c>
      <c r="K255" s="27">
        <f t="shared" si="24"/>
        <v>16486847053.63797</v>
      </c>
      <c r="L255">
        <f t="shared" si="25"/>
        <v>1</v>
      </c>
    </row>
    <row r="256" spans="1:12" x14ac:dyDescent="0.3">
      <c r="A256" s="1">
        <v>45087</v>
      </c>
      <c r="B256" s="26">
        <v>75172247452.173874</v>
      </c>
      <c r="C256" s="26">
        <f t="shared" si="21"/>
        <v>99791228124.211197</v>
      </c>
      <c r="D256" s="26">
        <v>29137148878.019096</v>
      </c>
      <c r="E256" s="2">
        <v>83340103621.551407</v>
      </c>
      <c r="F256" s="2">
        <f t="shared" si="26"/>
        <v>25762164.321411133</v>
      </c>
      <c r="G256" s="2">
        <f t="shared" si="22"/>
        <v>25762164.321411133</v>
      </c>
      <c r="H256" s="2">
        <f>SUM($G$3:G256)</f>
        <v>24618980672.037323</v>
      </c>
      <c r="I256" s="13">
        <f t="shared" si="27"/>
        <v>3.0912085780931454E-4</v>
      </c>
      <c r="J256" s="2">
        <f t="shared" si="23"/>
        <v>75195484761.789734</v>
      </c>
      <c r="K256" s="27">
        <f t="shared" si="24"/>
        <v>16451124502.65979</v>
      </c>
      <c r="L256">
        <f t="shared" si="25"/>
        <v>1</v>
      </c>
    </row>
    <row r="257" spans="1:12" x14ac:dyDescent="0.3">
      <c r="A257" s="1">
        <v>45088</v>
      </c>
      <c r="B257" s="26">
        <v>75191678961.288086</v>
      </c>
      <c r="C257" s="26">
        <f t="shared" si="21"/>
        <v>99862734501.858704</v>
      </c>
      <c r="D257" s="26">
        <v>29137148878.019096</v>
      </c>
      <c r="E257" s="2">
        <v>83392178490.084702</v>
      </c>
      <c r="F257" s="2">
        <f t="shared" si="26"/>
        <v>52074868.533294678</v>
      </c>
      <c r="G257" s="2">
        <f t="shared" si="22"/>
        <v>52074868.533294678</v>
      </c>
      <c r="H257" s="2">
        <f>SUM($G$3:G257)</f>
        <v>24671055540.570618</v>
      </c>
      <c r="I257" s="13">
        <f t="shared" si="27"/>
        <v>6.2445746682929454E-4</v>
      </c>
      <c r="J257" s="2">
        <f t="shared" si="23"/>
        <v>75238632966.65889</v>
      </c>
      <c r="K257" s="27">
        <f t="shared" si="24"/>
        <v>16470556011.774002</v>
      </c>
      <c r="L257">
        <f t="shared" si="25"/>
        <v>1</v>
      </c>
    </row>
    <row r="258" spans="1:12" x14ac:dyDescent="0.3">
      <c r="A258" s="1">
        <v>45089</v>
      </c>
      <c r="B258" s="26">
        <v>75419002022.226959</v>
      </c>
      <c r="C258" s="26">
        <f t="shared" si="21"/>
        <v>100119878755.31148</v>
      </c>
      <c r="D258" s="26">
        <v>29268797786.191444</v>
      </c>
      <c r="E258" s="2">
        <v>83421999682.598602</v>
      </c>
      <c r="F258" s="2">
        <f t="shared" si="26"/>
        <v>29821192.513900757</v>
      </c>
      <c r="G258" s="2">
        <f t="shared" si="22"/>
        <v>29821192.513900757</v>
      </c>
      <c r="H258" s="2">
        <f>SUM($G$3:G258)</f>
        <v>24700876733.084518</v>
      </c>
      <c r="I258" s="13">
        <f t="shared" si="27"/>
        <v>3.5747395923573508E-4</v>
      </c>
      <c r="J258" s="2">
        <f t="shared" si="23"/>
        <v>75445962351.481461</v>
      </c>
      <c r="K258" s="27">
        <f t="shared" si="24"/>
        <v>16697879072.712875</v>
      </c>
      <c r="L258">
        <f t="shared" si="25"/>
        <v>1</v>
      </c>
    </row>
    <row r="259" spans="1:12" x14ac:dyDescent="0.3">
      <c r="A259" s="1">
        <v>45090</v>
      </c>
      <c r="B259" s="26">
        <v>75496023499.336716</v>
      </c>
      <c r="C259" s="26">
        <f t="shared" ref="C259:C322" si="28">B259+H259</f>
        <v>100196900232.42123</v>
      </c>
      <c r="D259" s="26">
        <v>29325514956.880127</v>
      </c>
      <c r="E259" s="2">
        <v>83412876219.147202</v>
      </c>
      <c r="F259" s="2">
        <f t="shared" si="26"/>
        <v>-9123463.4514007568</v>
      </c>
      <c r="G259" s="2">
        <f t="shared" si="22"/>
        <v>0</v>
      </c>
      <c r="H259" s="2">
        <f>SUM($G$3:G259)</f>
        <v>24700876733.084518</v>
      </c>
      <c r="I259" s="13">
        <f t="shared" si="27"/>
        <v>-1.0937715931807769E-4</v>
      </c>
      <c r="J259" s="2">
        <f t="shared" si="23"/>
        <v>75487765958.746552</v>
      </c>
      <c r="K259" s="27">
        <f t="shared" si="24"/>
        <v>16784024013.274033</v>
      </c>
      <c r="L259">
        <f t="shared" si="25"/>
        <v>1</v>
      </c>
    </row>
    <row r="260" spans="1:12" x14ac:dyDescent="0.3">
      <c r="A260" s="1">
        <v>45091</v>
      </c>
      <c r="B260" s="26">
        <v>75185185117.568008</v>
      </c>
      <c r="C260" s="26">
        <f t="shared" si="28"/>
        <v>99950638498.679825</v>
      </c>
      <c r="D260" s="26">
        <v>29180244952.499813</v>
      </c>
      <c r="E260" s="2">
        <v>83477452867.1745</v>
      </c>
      <c r="F260" s="2">
        <f t="shared" si="26"/>
        <v>64576648.027297974</v>
      </c>
      <c r="G260" s="2">
        <f t="shared" ref="G260:G323" si="29">IF(F260&gt;0,F260,0)</f>
        <v>64576648.027297974</v>
      </c>
      <c r="H260" s="2">
        <f>SUM($G$3:G260)</f>
        <v>24765453381.111816</v>
      </c>
      <c r="I260" s="13">
        <f t="shared" si="27"/>
        <v>7.7358191714413447E-4</v>
      </c>
      <c r="J260" s="2">
        <f t="shared" ref="J260:J323" si="30">B260*(I260+1)</f>
        <v>75243347017.212097</v>
      </c>
      <c r="K260" s="27">
        <f t="shared" ref="K260:K323" si="31">C260-E260</f>
        <v>16473185631.505325</v>
      </c>
      <c r="L260">
        <f t="shared" ref="L260:L323" si="32">IF(K260&gt;0,1,0)</f>
        <v>1</v>
      </c>
    </row>
    <row r="261" spans="1:12" x14ac:dyDescent="0.3">
      <c r="A261" s="1">
        <v>45092</v>
      </c>
      <c r="B261" s="26">
        <v>75539233632.423325</v>
      </c>
      <c r="C261" s="26">
        <f t="shared" si="28"/>
        <v>100347529759.64154</v>
      </c>
      <c r="D261" s="26">
        <v>29337239193.64669</v>
      </c>
      <c r="E261" s="2">
        <v>83520295613.280899</v>
      </c>
      <c r="F261" s="2">
        <f t="shared" ref="F261:F324" si="33">E261-E260</f>
        <v>42842746.106399536</v>
      </c>
      <c r="G261" s="2">
        <f t="shared" si="29"/>
        <v>42842746.106399536</v>
      </c>
      <c r="H261" s="2">
        <f>SUM($G$3:G261)</f>
        <v>24808296127.218216</v>
      </c>
      <c r="I261" s="13">
        <f t="shared" ref="I261:I324" si="34">(E261-E260)/E261</f>
        <v>5.1296209851521329E-4</v>
      </c>
      <c r="J261" s="2">
        <f t="shared" si="30"/>
        <v>75577982396.227646</v>
      </c>
      <c r="K261" s="27">
        <f t="shared" si="31"/>
        <v>16827234146.360641</v>
      </c>
      <c r="L261">
        <f t="shared" si="32"/>
        <v>1</v>
      </c>
    </row>
    <row r="262" spans="1:12" x14ac:dyDescent="0.3">
      <c r="A262" s="1">
        <v>45093</v>
      </c>
      <c r="B262" s="26">
        <v>75483380220.145721</v>
      </c>
      <c r="C262" s="26">
        <f t="shared" si="28"/>
        <v>100303150410.61743</v>
      </c>
      <c r="D262" s="26">
        <v>29280368029.791233</v>
      </c>
      <c r="E262" s="2">
        <v>83531769676.534393</v>
      </c>
      <c r="F262" s="2">
        <f t="shared" si="33"/>
        <v>11474063.253494263</v>
      </c>
      <c r="G262" s="2">
        <f t="shared" si="29"/>
        <v>11474063.253494263</v>
      </c>
      <c r="H262" s="2">
        <f>SUM($G$3:G262)</f>
        <v>24819770190.47171</v>
      </c>
      <c r="I262" s="13">
        <f t="shared" si="34"/>
        <v>1.3736166847567145E-4</v>
      </c>
      <c r="J262" s="2">
        <f t="shared" si="30"/>
        <v>75493748743.194946</v>
      </c>
      <c r="K262" s="27">
        <f t="shared" si="31"/>
        <v>16771380734.083038</v>
      </c>
      <c r="L262">
        <f t="shared" si="32"/>
        <v>1</v>
      </c>
    </row>
    <row r="263" spans="1:12" x14ac:dyDescent="0.3">
      <c r="A263" s="1">
        <v>45094</v>
      </c>
      <c r="B263" s="26">
        <v>75490769399.561905</v>
      </c>
      <c r="C263" s="26">
        <f t="shared" si="28"/>
        <v>100310539590.03362</v>
      </c>
      <c r="D263" s="26">
        <v>29280368029.791233</v>
      </c>
      <c r="E263" s="2">
        <v>83512114862.299606</v>
      </c>
      <c r="F263" s="2">
        <f t="shared" si="33"/>
        <v>-19654814.234786987</v>
      </c>
      <c r="G263" s="2">
        <f t="shared" si="29"/>
        <v>0</v>
      </c>
      <c r="H263" s="2">
        <f>SUM($G$3:G263)</f>
        <v>24819770190.47171</v>
      </c>
      <c r="I263" s="13">
        <f t="shared" si="34"/>
        <v>-2.3535284990920381E-4</v>
      </c>
      <c r="J263" s="2">
        <f t="shared" si="30"/>
        <v>75473002431.841888</v>
      </c>
      <c r="K263" s="27">
        <f t="shared" si="31"/>
        <v>16798424727.734009</v>
      </c>
      <c r="L263">
        <f t="shared" si="32"/>
        <v>1</v>
      </c>
    </row>
    <row r="264" spans="1:12" x14ac:dyDescent="0.3">
      <c r="A264" s="1">
        <v>45095</v>
      </c>
      <c r="B264" s="26">
        <v>75487461032.414932</v>
      </c>
      <c r="C264" s="26">
        <f t="shared" si="28"/>
        <v>100307231222.88664</v>
      </c>
      <c r="D264" s="26">
        <v>29280368029.791233</v>
      </c>
      <c r="E264" s="2">
        <v>83510630760.906296</v>
      </c>
      <c r="F264" s="2">
        <f t="shared" si="33"/>
        <v>-1484101.3933105469</v>
      </c>
      <c r="G264" s="2">
        <f t="shared" si="29"/>
        <v>0</v>
      </c>
      <c r="H264" s="2">
        <f>SUM($G$3:G264)</f>
        <v>24819770190.47171</v>
      </c>
      <c r="I264" s="13">
        <f t="shared" si="34"/>
        <v>-1.7771406823157383E-5</v>
      </c>
      <c r="J264" s="2">
        <f t="shared" si="30"/>
        <v>75486119514.034882</v>
      </c>
      <c r="K264" s="27">
        <f t="shared" si="31"/>
        <v>16796600461.980347</v>
      </c>
      <c r="L264">
        <f t="shared" si="32"/>
        <v>1</v>
      </c>
    </row>
    <row r="265" spans="1:12" x14ac:dyDescent="0.3">
      <c r="A265" s="1">
        <v>45096</v>
      </c>
      <c r="B265" s="26">
        <v>75487555138.866623</v>
      </c>
      <c r="C265" s="26">
        <f t="shared" si="28"/>
        <v>100307325329.33833</v>
      </c>
      <c r="D265" s="26">
        <v>29280368029.791233</v>
      </c>
      <c r="E265" s="2">
        <v>83130615716.816895</v>
      </c>
      <c r="F265" s="2">
        <f t="shared" si="33"/>
        <v>-380015044.08940125</v>
      </c>
      <c r="G265" s="2">
        <f t="shared" si="29"/>
        <v>0</v>
      </c>
      <c r="H265" s="2">
        <f>SUM($G$3:G265)</f>
        <v>24819770190.47171</v>
      </c>
      <c r="I265" s="13">
        <f t="shared" si="34"/>
        <v>-4.5713007273266975E-3</v>
      </c>
      <c r="J265" s="2">
        <f t="shared" si="30"/>
        <v>75142478823.156204</v>
      </c>
      <c r="K265" s="27">
        <f t="shared" si="31"/>
        <v>17176709612.521439</v>
      </c>
      <c r="L265">
        <f t="shared" si="32"/>
        <v>1</v>
      </c>
    </row>
    <row r="266" spans="1:12" x14ac:dyDescent="0.3">
      <c r="A266" s="1">
        <v>45097</v>
      </c>
      <c r="B266" s="26">
        <v>75485307005.773972</v>
      </c>
      <c r="C266" s="26">
        <f t="shared" si="28"/>
        <v>100350730965.67178</v>
      </c>
      <c r="D266" s="26">
        <v>29267758428.960838</v>
      </c>
      <c r="E266" s="2">
        <v>83176269486.242996</v>
      </c>
      <c r="F266" s="2">
        <f t="shared" si="33"/>
        <v>45653769.426101685</v>
      </c>
      <c r="G266" s="2">
        <f t="shared" si="29"/>
        <v>45653769.426101685</v>
      </c>
      <c r="H266" s="2">
        <f>SUM($G$3:G266)</f>
        <v>24865423959.897812</v>
      </c>
      <c r="I266" s="13">
        <f t="shared" si="34"/>
        <v>5.4887974308168055E-4</v>
      </c>
      <c r="J266" s="2">
        <f t="shared" si="30"/>
        <v>75526739361.689743</v>
      </c>
      <c r="K266" s="27">
        <f t="shared" si="31"/>
        <v>17174461479.428787</v>
      </c>
      <c r="L266">
        <f t="shared" si="32"/>
        <v>1</v>
      </c>
    </row>
    <row r="267" spans="1:12" x14ac:dyDescent="0.3">
      <c r="A267" s="1">
        <v>45098</v>
      </c>
      <c r="B267" s="26">
        <v>74786218857.192169</v>
      </c>
      <c r="C267" s="26">
        <f t="shared" si="28"/>
        <v>99651642817.089981</v>
      </c>
      <c r="D267" s="26">
        <v>28845548011.956493</v>
      </c>
      <c r="E267" s="2">
        <v>83135121982.1996</v>
      </c>
      <c r="F267" s="2">
        <f t="shared" si="33"/>
        <v>-41147504.043395996</v>
      </c>
      <c r="G267" s="2">
        <f t="shared" si="29"/>
        <v>0</v>
      </c>
      <c r="H267" s="2">
        <f>SUM($G$3:G267)</f>
        <v>24865423959.897812</v>
      </c>
      <c r="I267" s="13">
        <f t="shared" si="34"/>
        <v>-4.9494729859428431E-4</v>
      </c>
      <c r="J267" s="2">
        <f t="shared" si="30"/>
        <v>74749203620.196716</v>
      </c>
      <c r="K267" s="27">
        <f t="shared" si="31"/>
        <v>16516520834.890381</v>
      </c>
      <c r="L267">
        <f t="shared" si="32"/>
        <v>1</v>
      </c>
    </row>
    <row r="268" spans="1:12" x14ac:dyDescent="0.3">
      <c r="A268" s="1">
        <v>45099</v>
      </c>
      <c r="B268" s="26">
        <v>74735900193.205078</v>
      </c>
      <c r="C268" s="26">
        <f t="shared" si="28"/>
        <v>99636288845.249084</v>
      </c>
      <c r="D268" s="26">
        <v>28833155821.135017</v>
      </c>
      <c r="E268" s="2">
        <v>83170086674.345795</v>
      </c>
      <c r="F268" s="2">
        <f t="shared" si="33"/>
        <v>34964692.146194458</v>
      </c>
      <c r="G268" s="2">
        <f t="shared" si="29"/>
        <v>34964692.146194458</v>
      </c>
      <c r="H268" s="2">
        <f>SUM($G$3:G268)</f>
        <v>24900388652.044006</v>
      </c>
      <c r="I268" s="13">
        <f t="shared" si="34"/>
        <v>4.2039985221007932E-4</v>
      </c>
      <c r="J268" s="2">
        <f t="shared" si="30"/>
        <v>74767319154.601089</v>
      </c>
      <c r="K268" s="27">
        <f t="shared" si="31"/>
        <v>16466202170.90329</v>
      </c>
      <c r="L268">
        <f t="shared" si="32"/>
        <v>1</v>
      </c>
    </row>
    <row r="269" spans="1:12" x14ac:dyDescent="0.3">
      <c r="A269" s="1">
        <v>45100</v>
      </c>
      <c r="B269" s="26">
        <v>74790356663.142487</v>
      </c>
      <c r="C269" s="26">
        <f t="shared" si="28"/>
        <v>99693379680.106094</v>
      </c>
      <c r="D269" s="26">
        <v>28833155821.135017</v>
      </c>
      <c r="E269" s="2">
        <v>83172721039.265396</v>
      </c>
      <c r="F269" s="2">
        <f t="shared" si="33"/>
        <v>2634364.9196014404</v>
      </c>
      <c r="G269" s="2">
        <f t="shared" si="29"/>
        <v>2634364.9196014404</v>
      </c>
      <c r="H269" s="2">
        <f>SUM($G$3:G269)</f>
        <v>24903023016.963608</v>
      </c>
      <c r="I269" s="13">
        <f t="shared" si="34"/>
        <v>3.1673424732103824E-5</v>
      </c>
      <c r="J269" s="2">
        <f t="shared" si="30"/>
        <v>74792725529.874939</v>
      </c>
      <c r="K269" s="27">
        <f t="shared" si="31"/>
        <v>16520658640.840698</v>
      </c>
      <c r="L269">
        <f t="shared" si="32"/>
        <v>1</v>
      </c>
    </row>
    <row r="270" spans="1:12" x14ac:dyDescent="0.3">
      <c r="A270" s="1">
        <v>45101</v>
      </c>
      <c r="B270" s="26">
        <v>74768952066.248474</v>
      </c>
      <c r="C270" s="26">
        <f t="shared" si="28"/>
        <v>99848484070.855087</v>
      </c>
      <c r="D270" s="26">
        <v>28833155821.135017</v>
      </c>
      <c r="E270" s="2">
        <v>83349230026.908401</v>
      </c>
      <c r="F270" s="2">
        <f t="shared" si="33"/>
        <v>176508987.64300537</v>
      </c>
      <c r="G270" s="2">
        <f t="shared" si="29"/>
        <v>176508987.64300537</v>
      </c>
      <c r="H270" s="2">
        <f>SUM($G$3:G270)</f>
        <v>25079532004.606613</v>
      </c>
      <c r="I270" s="13">
        <f t="shared" si="34"/>
        <v>2.1177038778405193E-3</v>
      </c>
      <c r="J270" s="2">
        <f t="shared" si="30"/>
        <v>74927290565.981247</v>
      </c>
      <c r="K270" s="27">
        <f t="shared" si="31"/>
        <v>16499254043.946686</v>
      </c>
      <c r="L270">
        <f t="shared" si="32"/>
        <v>1</v>
      </c>
    </row>
    <row r="271" spans="1:12" x14ac:dyDescent="0.3">
      <c r="A271" s="1">
        <v>45102</v>
      </c>
      <c r="B271" s="26">
        <v>74761561302.871002</v>
      </c>
      <c r="C271" s="26">
        <f t="shared" si="28"/>
        <v>99841093307.477615</v>
      </c>
      <c r="D271" s="26">
        <v>28833155821.135017</v>
      </c>
      <c r="E271" s="2">
        <v>83310443944.227097</v>
      </c>
      <c r="F271" s="2">
        <f t="shared" si="33"/>
        <v>-38786082.681304932</v>
      </c>
      <c r="G271" s="2">
        <f t="shared" si="29"/>
        <v>0</v>
      </c>
      <c r="H271" s="2">
        <f>SUM($G$3:G271)</f>
        <v>25079532004.606613</v>
      </c>
      <c r="I271" s="13">
        <f t="shared" si="34"/>
        <v>-4.6556086902226345E-4</v>
      </c>
      <c r="J271" s="2">
        <f t="shared" si="30"/>
        <v>74726755245.421371</v>
      </c>
      <c r="K271" s="27">
        <f t="shared" si="31"/>
        <v>16530649363.250519</v>
      </c>
      <c r="L271">
        <f t="shared" si="32"/>
        <v>1</v>
      </c>
    </row>
    <row r="272" spans="1:12" x14ac:dyDescent="0.3">
      <c r="A272" s="1">
        <v>45103</v>
      </c>
      <c r="B272" s="26">
        <v>74523701250.805313</v>
      </c>
      <c r="C272" s="26">
        <f t="shared" si="28"/>
        <v>99603233255.411926</v>
      </c>
      <c r="D272" s="26">
        <v>28709295873.87434</v>
      </c>
      <c r="E272" s="2">
        <v>83241756372.506302</v>
      </c>
      <c r="F272" s="2">
        <f t="shared" si="33"/>
        <v>-68687571.720794678</v>
      </c>
      <c r="G272" s="2">
        <f t="shared" si="29"/>
        <v>0</v>
      </c>
      <c r="H272" s="2">
        <f>SUM($G$3:G272)</f>
        <v>25079532004.606613</v>
      </c>
      <c r="I272" s="13">
        <f t="shared" si="34"/>
        <v>-8.2515764580240545E-4</v>
      </c>
      <c r="J272" s="2">
        <f t="shared" si="30"/>
        <v>74462207448.924713</v>
      </c>
      <c r="K272" s="27">
        <f t="shared" si="31"/>
        <v>16361476882.905624</v>
      </c>
      <c r="L272">
        <f t="shared" si="32"/>
        <v>1</v>
      </c>
    </row>
    <row r="273" spans="1:12" x14ac:dyDescent="0.3">
      <c r="A273" s="1">
        <v>45104</v>
      </c>
      <c r="B273" s="26">
        <v>74736938867.778976</v>
      </c>
      <c r="C273" s="26">
        <f t="shared" si="28"/>
        <v>99816470872.38559</v>
      </c>
      <c r="D273" s="26">
        <v>28820212456.646278</v>
      </c>
      <c r="E273" s="2">
        <v>83129801763.556793</v>
      </c>
      <c r="F273" s="2">
        <f t="shared" si="33"/>
        <v>-111954608.94950867</v>
      </c>
      <c r="G273" s="2">
        <f t="shared" si="29"/>
        <v>0</v>
      </c>
      <c r="H273" s="2">
        <f>SUM($G$3:G273)</f>
        <v>25079532004.606613</v>
      </c>
      <c r="I273" s="13">
        <f t="shared" si="34"/>
        <v>-1.3467445678258354E-3</v>
      </c>
      <c r="J273" s="2">
        <f t="shared" si="30"/>
        <v>74636287301.342865</v>
      </c>
      <c r="K273" s="27">
        <f t="shared" si="31"/>
        <v>16686669108.828796</v>
      </c>
      <c r="L273">
        <f t="shared" si="32"/>
        <v>1</v>
      </c>
    </row>
    <row r="274" spans="1:12" x14ac:dyDescent="0.3">
      <c r="A274" s="1">
        <v>45105</v>
      </c>
      <c r="B274" s="26">
        <v>74201971326.721756</v>
      </c>
      <c r="C274" s="26">
        <f t="shared" si="28"/>
        <v>99435583307.168976</v>
      </c>
      <c r="D274" s="26">
        <v>28554052711.204079</v>
      </c>
      <c r="E274" s="2">
        <v>83283881739.3974</v>
      </c>
      <c r="F274" s="2">
        <f t="shared" si="33"/>
        <v>154079975.84060669</v>
      </c>
      <c r="G274" s="2">
        <f t="shared" si="29"/>
        <v>154079975.84060669</v>
      </c>
      <c r="H274" s="2">
        <f>SUM($G$3:G274)</f>
        <v>25233611980.44722</v>
      </c>
      <c r="I274" s="13">
        <f t="shared" si="34"/>
        <v>1.8500575696355809E-3</v>
      </c>
      <c r="J274" s="2">
        <f t="shared" si="30"/>
        <v>74339249245.45665</v>
      </c>
      <c r="K274" s="27">
        <f t="shared" si="31"/>
        <v>16151701567.771576</v>
      </c>
      <c r="L274">
        <f t="shared" si="32"/>
        <v>1</v>
      </c>
    </row>
    <row r="275" spans="1:12" x14ac:dyDescent="0.3">
      <c r="A275" s="1">
        <v>45106</v>
      </c>
      <c r="B275" s="26">
        <v>74224045331.786316</v>
      </c>
      <c r="C275" s="26">
        <f t="shared" si="28"/>
        <v>99491503982.115234</v>
      </c>
      <c r="D275" s="26">
        <v>28560175932.789627</v>
      </c>
      <c r="E275" s="2">
        <v>83317728409.279099</v>
      </c>
      <c r="F275" s="2">
        <f t="shared" si="33"/>
        <v>33846669.881698608</v>
      </c>
      <c r="G275" s="2">
        <f t="shared" si="29"/>
        <v>33846669.881698608</v>
      </c>
      <c r="H275" s="2">
        <f>SUM($G$3:G275)</f>
        <v>25267458650.328918</v>
      </c>
      <c r="I275" s="13">
        <f t="shared" si="34"/>
        <v>4.0623610998411598E-4</v>
      </c>
      <c r="J275" s="2">
        <f t="shared" si="30"/>
        <v>74254197819.229187</v>
      </c>
      <c r="K275" s="27">
        <f t="shared" si="31"/>
        <v>16173775572.836136</v>
      </c>
      <c r="L275">
        <f t="shared" si="32"/>
        <v>1</v>
      </c>
    </row>
    <row r="276" spans="1:12" x14ac:dyDescent="0.3">
      <c r="A276" s="18">
        <v>45107</v>
      </c>
      <c r="B276" s="26">
        <v>86483856150.600708</v>
      </c>
      <c r="C276" s="26">
        <f t="shared" si="28"/>
        <v>111829542693.51753</v>
      </c>
      <c r="D276" s="26">
        <v>27439541303</v>
      </c>
      <c r="E276" s="2">
        <v>83395956301.867004</v>
      </c>
      <c r="F276" s="2">
        <f t="shared" si="33"/>
        <v>78227892.587905884</v>
      </c>
      <c r="G276" s="2">
        <f t="shared" si="29"/>
        <v>78227892.587905884</v>
      </c>
      <c r="H276" s="2">
        <f>SUM($G$3:G276)</f>
        <v>25345686542.916824</v>
      </c>
      <c r="I276" s="13">
        <f t="shared" si="34"/>
        <v>9.3802980452368265E-4</v>
      </c>
      <c r="J276" s="2">
        <f t="shared" si="30"/>
        <v>86564980585.280106</v>
      </c>
      <c r="K276" s="27">
        <f t="shared" si="31"/>
        <v>28433586391.650528</v>
      </c>
      <c r="L276">
        <f t="shared" si="32"/>
        <v>1</v>
      </c>
    </row>
    <row r="277" spans="1:12" x14ac:dyDescent="0.3">
      <c r="A277" s="1">
        <v>45108</v>
      </c>
      <c r="B277" s="26">
        <v>86499468507.363571</v>
      </c>
      <c r="C277" s="26">
        <f t="shared" si="28"/>
        <v>111845155050.2804</v>
      </c>
      <c r="D277" s="26">
        <v>27439541303</v>
      </c>
      <c r="E277" s="2">
        <v>83284621552.312393</v>
      </c>
      <c r="F277" s="2">
        <f t="shared" si="33"/>
        <v>-111334749.55461121</v>
      </c>
      <c r="G277" s="2">
        <f t="shared" si="29"/>
        <v>0</v>
      </c>
      <c r="H277" s="2">
        <f>SUM($G$3:G277)</f>
        <v>25345686542.916824</v>
      </c>
      <c r="I277" s="13">
        <f t="shared" si="34"/>
        <v>-1.3367984086315393E-3</v>
      </c>
      <c r="J277" s="2">
        <f t="shared" si="30"/>
        <v>86383836155.515457</v>
      </c>
      <c r="K277" s="27">
        <f t="shared" si="31"/>
        <v>28560533497.968002</v>
      </c>
      <c r="L277">
        <f t="shared" si="32"/>
        <v>1</v>
      </c>
    </row>
    <row r="278" spans="1:12" x14ac:dyDescent="0.3">
      <c r="A278" s="1">
        <v>45109</v>
      </c>
      <c r="B278" s="26">
        <v>86499425977.416962</v>
      </c>
      <c r="C278" s="26">
        <f t="shared" si="28"/>
        <v>111896104269.64389</v>
      </c>
      <c r="D278" s="26">
        <v>27439541303</v>
      </c>
      <c r="E278" s="2">
        <v>83335613301.622498</v>
      </c>
      <c r="F278" s="2">
        <f t="shared" si="33"/>
        <v>50991749.31010437</v>
      </c>
      <c r="G278" s="2">
        <f t="shared" si="29"/>
        <v>50991749.31010437</v>
      </c>
      <c r="H278" s="2">
        <f>SUM($G$3:G278)</f>
        <v>25396678292.226929</v>
      </c>
      <c r="I278" s="13">
        <f t="shared" si="34"/>
        <v>6.1188425080099091E-4</v>
      </c>
      <c r="J278" s="2">
        <f t="shared" si="30"/>
        <v>86552353613.87587</v>
      </c>
      <c r="K278" s="27">
        <f t="shared" si="31"/>
        <v>28560490968.021393</v>
      </c>
      <c r="L278">
        <f t="shared" si="32"/>
        <v>1</v>
      </c>
    </row>
    <row r="279" spans="1:12" x14ac:dyDescent="0.3">
      <c r="A279" s="1">
        <v>45110</v>
      </c>
      <c r="B279" s="26">
        <v>86491707164.500168</v>
      </c>
      <c r="C279" s="26">
        <f t="shared" si="28"/>
        <v>111888385456.7271</v>
      </c>
      <c r="D279" s="26">
        <v>27435646601.599998</v>
      </c>
      <c r="E279" s="2">
        <v>83275413162.653</v>
      </c>
      <c r="F279" s="2">
        <f t="shared" si="33"/>
        <v>-60200138.969497681</v>
      </c>
      <c r="G279" s="2">
        <f t="shared" si="29"/>
        <v>0</v>
      </c>
      <c r="H279" s="2">
        <f>SUM($G$3:G279)</f>
        <v>25396678292.226929</v>
      </c>
      <c r="I279" s="13">
        <f t="shared" si="34"/>
        <v>-7.2290411639165523E-4</v>
      </c>
      <c r="J279" s="2">
        <f t="shared" si="30"/>
        <v>86429181953.357208</v>
      </c>
      <c r="K279" s="27">
        <f t="shared" si="31"/>
        <v>28612972294.074097</v>
      </c>
      <c r="L279">
        <f t="shared" si="32"/>
        <v>1</v>
      </c>
    </row>
    <row r="280" spans="1:12" x14ac:dyDescent="0.3">
      <c r="A280" s="1">
        <v>45111</v>
      </c>
      <c r="B280" s="26">
        <v>85901928448.610626</v>
      </c>
      <c r="C280" s="26">
        <f t="shared" si="28"/>
        <v>111363753287.32356</v>
      </c>
      <c r="D280" s="26">
        <v>27380017097.43935</v>
      </c>
      <c r="E280" s="2">
        <v>83340559709.139008</v>
      </c>
      <c r="F280" s="2">
        <f t="shared" si="33"/>
        <v>65146546.48600769</v>
      </c>
      <c r="G280" s="2">
        <f t="shared" si="29"/>
        <v>65146546.48600769</v>
      </c>
      <c r="H280" s="2">
        <f>SUM($G$3:G280)</f>
        <v>25461824838.712936</v>
      </c>
      <c r="I280" s="13">
        <f t="shared" si="34"/>
        <v>7.8169077233667544E-4</v>
      </c>
      <c r="J280" s="2">
        <f t="shared" si="30"/>
        <v>85969077193.404816</v>
      </c>
      <c r="K280" s="27">
        <f t="shared" si="31"/>
        <v>28023193578.184555</v>
      </c>
      <c r="L280">
        <f t="shared" si="32"/>
        <v>1</v>
      </c>
    </row>
    <row r="281" spans="1:12" x14ac:dyDescent="0.3">
      <c r="A281" s="1">
        <v>45112</v>
      </c>
      <c r="B281" s="26">
        <v>85787959185.5616</v>
      </c>
      <c r="C281" s="26">
        <f t="shared" si="28"/>
        <v>111289206667.47063</v>
      </c>
      <c r="D281" s="26">
        <v>27373302548.446301</v>
      </c>
      <c r="E281" s="2">
        <v>83379982352.335098</v>
      </c>
      <c r="F281" s="2">
        <f t="shared" si="33"/>
        <v>39422643.196090698</v>
      </c>
      <c r="G281" s="2">
        <f t="shared" si="29"/>
        <v>39422643.196090698</v>
      </c>
      <c r="H281" s="2">
        <f>SUM($G$3:G281)</f>
        <v>25501247481.909027</v>
      </c>
      <c r="I281" s="13">
        <f t="shared" si="34"/>
        <v>4.7280704653431303E-4</v>
      </c>
      <c r="J281" s="2">
        <f t="shared" si="30"/>
        <v>85828520337.172333</v>
      </c>
      <c r="K281" s="27">
        <f t="shared" si="31"/>
        <v>27909224315.135529</v>
      </c>
      <c r="L281">
        <f t="shared" si="32"/>
        <v>1</v>
      </c>
    </row>
    <row r="282" spans="1:12" x14ac:dyDescent="0.3">
      <c r="A282" s="1">
        <v>45113</v>
      </c>
      <c r="B282" s="26">
        <v>85597569834.979721</v>
      </c>
      <c r="C282" s="26">
        <f t="shared" si="28"/>
        <v>111098817316.88875</v>
      </c>
      <c r="D282" s="26">
        <v>27357207774.509964</v>
      </c>
      <c r="E282" s="2">
        <v>83318318450.320099</v>
      </c>
      <c r="F282" s="2">
        <f t="shared" si="33"/>
        <v>-61663902.01499939</v>
      </c>
      <c r="G282" s="2">
        <f t="shared" si="29"/>
        <v>0</v>
      </c>
      <c r="H282" s="2">
        <f>SUM($G$3:G282)</f>
        <v>25501247481.909027</v>
      </c>
      <c r="I282" s="13">
        <f t="shared" si="34"/>
        <v>-7.4010017439043129E-4</v>
      </c>
      <c r="J282" s="2">
        <f t="shared" si="30"/>
        <v>85534219058.617462</v>
      </c>
      <c r="K282" s="27">
        <f t="shared" si="31"/>
        <v>27780498866.568649</v>
      </c>
      <c r="L282">
        <f t="shared" si="32"/>
        <v>1</v>
      </c>
    </row>
    <row r="283" spans="1:12" x14ac:dyDescent="0.3">
      <c r="A283" s="1">
        <v>45114</v>
      </c>
      <c r="B283" s="26">
        <v>85561749381.387878</v>
      </c>
      <c r="C283" s="26">
        <f t="shared" si="28"/>
        <v>111229999574.5146</v>
      </c>
      <c r="D283" s="26">
        <v>27351858944.638451</v>
      </c>
      <c r="E283" s="2">
        <v>83485321161.537796</v>
      </c>
      <c r="F283" s="2">
        <f t="shared" si="33"/>
        <v>167002711.21769714</v>
      </c>
      <c r="G283" s="2">
        <f t="shared" si="29"/>
        <v>167002711.21769714</v>
      </c>
      <c r="H283" s="2">
        <f>SUM($G$3:G283)</f>
        <v>25668250193.126724</v>
      </c>
      <c r="I283" s="13">
        <f t="shared" si="34"/>
        <v>2.0003841261454752E-3</v>
      </c>
      <c r="J283" s="2">
        <f t="shared" si="30"/>
        <v>85732905746.655655</v>
      </c>
      <c r="K283" s="27">
        <f t="shared" si="31"/>
        <v>27744678412.976807</v>
      </c>
      <c r="L283">
        <f t="shared" si="32"/>
        <v>1</v>
      </c>
    </row>
    <row r="284" spans="1:12" x14ac:dyDescent="0.3">
      <c r="A284" s="1">
        <v>45115</v>
      </c>
      <c r="B284" s="26">
        <v>85553303707.26387</v>
      </c>
      <c r="C284" s="26">
        <f t="shared" si="28"/>
        <v>111221553900.39059</v>
      </c>
      <c r="D284" s="26">
        <v>27351858944.638451</v>
      </c>
      <c r="E284" s="2">
        <v>83361580540.122894</v>
      </c>
      <c r="F284" s="2">
        <f t="shared" si="33"/>
        <v>-123740621.41490173</v>
      </c>
      <c r="G284" s="2">
        <f t="shared" si="29"/>
        <v>0</v>
      </c>
      <c r="H284" s="2">
        <f>SUM($G$3:G284)</f>
        <v>25668250193.126724</v>
      </c>
      <c r="I284" s="13">
        <f t="shared" si="34"/>
        <v>-1.484384300455339E-3</v>
      </c>
      <c r="J284" s="2">
        <f t="shared" si="30"/>
        <v>85426309726.388718</v>
      </c>
      <c r="K284" s="27">
        <f t="shared" si="31"/>
        <v>27859973360.2677</v>
      </c>
      <c r="L284">
        <f t="shared" si="32"/>
        <v>1</v>
      </c>
    </row>
    <row r="285" spans="1:12" x14ac:dyDescent="0.3">
      <c r="A285" s="1">
        <v>45116</v>
      </c>
      <c r="B285" s="26">
        <v>85556239820.123138</v>
      </c>
      <c r="C285" s="26">
        <f t="shared" si="28"/>
        <v>111263004443.50827</v>
      </c>
      <c r="D285" s="26">
        <v>27351858944.638451</v>
      </c>
      <c r="E285" s="2">
        <v>83400094970.381302</v>
      </c>
      <c r="F285" s="2">
        <f t="shared" si="33"/>
        <v>38514430.258407593</v>
      </c>
      <c r="G285" s="2">
        <f t="shared" si="29"/>
        <v>38514430.258407593</v>
      </c>
      <c r="H285" s="2">
        <f>SUM($G$3:G285)</f>
        <v>25706764623.385132</v>
      </c>
      <c r="I285" s="13">
        <f t="shared" si="34"/>
        <v>4.6180319425398258E-4</v>
      </c>
      <c r="J285" s="2">
        <f t="shared" si="30"/>
        <v>85595749964.960434</v>
      </c>
      <c r="K285" s="27">
        <f t="shared" si="31"/>
        <v>27862909473.126968</v>
      </c>
      <c r="L285">
        <f t="shared" si="32"/>
        <v>1</v>
      </c>
    </row>
    <row r="286" spans="1:12" x14ac:dyDescent="0.3">
      <c r="A286" s="1">
        <v>45117</v>
      </c>
      <c r="B286" s="26">
        <v>85590988553.578018</v>
      </c>
      <c r="C286" s="26">
        <f t="shared" si="28"/>
        <v>111299600118.27574</v>
      </c>
      <c r="D286" s="26">
        <v>27350523074.378044</v>
      </c>
      <c r="E286" s="2">
        <v>83401941911.693893</v>
      </c>
      <c r="F286" s="2">
        <f t="shared" si="33"/>
        <v>1846941.3125915527</v>
      </c>
      <c r="G286" s="2">
        <f t="shared" si="29"/>
        <v>1846941.3125915527</v>
      </c>
      <c r="H286" s="2">
        <f>SUM($G$3:G286)</f>
        <v>25708611564.697723</v>
      </c>
      <c r="I286" s="13">
        <f t="shared" si="34"/>
        <v>2.2145063655077685E-5</v>
      </c>
      <c r="J286" s="2">
        <f t="shared" si="30"/>
        <v>85592883971.467834</v>
      </c>
      <c r="K286" s="27">
        <f t="shared" si="31"/>
        <v>27897658206.581848</v>
      </c>
      <c r="L286">
        <f t="shared" si="32"/>
        <v>1</v>
      </c>
    </row>
    <row r="287" spans="1:12" x14ac:dyDescent="0.3">
      <c r="A287" s="1">
        <v>45118</v>
      </c>
      <c r="B287" s="26">
        <v>85091855114.105972</v>
      </c>
      <c r="C287" s="26">
        <f t="shared" si="28"/>
        <v>110800466678.8037</v>
      </c>
      <c r="D287" s="26">
        <v>27302443767.83564</v>
      </c>
      <c r="E287" s="2">
        <v>83357075149.289993</v>
      </c>
      <c r="F287" s="2">
        <f t="shared" si="33"/>
        <v>-44866762.403900146</v>
      </c>
      <c r="G287" s="2">
        <f t="shared" si="29"/>
        <v>0</v>
      </c>
      <c r="H287" s="2">
        <f>SUM($G$3:G287)</f>
        <v>25708611564.697723</v>
      </c>
      <c r="I287" s="13">
        <f t="shared" si="34"/>
        <v>-5.3824780108401276E-4</v>
      </c>
      <c r="J287" s="2">
        <f t="shared" si="30"/>
        <v>85046054610.200638</v>
      </c>
      <c r="K287" s="27">
        <f t="shared" si="31"/>
        <v>27443391529.513702</v>
      </c>
      <c r="L287">
        <f t="shared" si="32"/>
        <v>1</v>
      </c>
    </row>
    <row r="288" spans="1:12" x14ac:dyDescent="0.3">
      <c r="A288" s="1">
        <v>45119</v>
      </c>
      <c r="B288" s="26">
        <v>85330324724.546967</v>
      </c>
      <c r="C288" s="26">
        <f t="shared" si="28"/>
        <v>111083141646.3542</v>
      </c>
      <c r="D288" s="26">
        <v>27322809224.217663</v>
      </c>
      <c r="E288" s="2">
        <v>83401280506.399506</v>
      </c>
      <c r="F288" s="2">
        <f t="shared" si="33"/>
        <v>44205357.109512329</v>
      </c>
      <c r="G288" s="2">
        <f t="shared" si="29"/>
        <v>44205357.109512329</v>
      </c>
      <c r="H288" s="2">
        <f>SUM($G$3:G288)</f>
        <v>25752816921.807236</v>
      </c>
      <c r="I288" s="13">
        <f t="shared" si="34"/>
        <v>5.300321151078776E-4</v>
      </c>
      <c r="J288" s="2">
        <f t="shared" si="30"/>
        <v>85375552537.043549</v>
      </c>
      <c r="K288" s="27">
        <f t="shared" si="31"/>
        <v>27681861139.954697</v>
      </c>
      <c r="L288">
        <f t="shared" si="32"/>
        <v>1</v>
      </c>
    </row>
    <row r="289" spans="1:12" x14ac:dyDescent="0.3">
      <c r="A289" s="1">
        <v>45120</v>
      </c>
      <c r="B289" s="26">
        <v>85370466254.107864</v>
      </c>
      <c r="C289" s="26">
        <f t="shared" si="28"/>
        <v>111125280582.0367</v>
      </c>
      <c r="D289" s="26">
        <v>27316982581.975018</v>
      </c>
      <c r="E289" s="2">
        <v>83403277912.521103</v>
      </c>
      <c r="F289" s="2">
        <f t="shared" si="33"/>
        <v>1997406.12159729</v>
      </c>
      <c r="G289" s="2">
        <f t="shared" si="29"/>
        <v>1997406.12159729</v>
      </c>
      <c r="H289" s="2">
        <f>SUM($G$3:G289)</f>
        <v>25754814327.928833</v>
      </c>
      <c r="I289" s="13">
        <f t="shared" si="34"/>
        <v>2.3948772417461845E-5</v>
      </c>
      <c r="J289" s="2">
        <f t="shared" si="30"/>
        <v>85372510771.975357</v>
      </c>
      <c r="K289" s="27">
        <f t="shared" si="31"/>
        <v>27722002669.515594</v>
      </c>
      <c r="L289">
        <f t="shared" si="32"/>
        <v>1</v>
      </c>
    </row>
    <row r="290" spans="1:12" x14ac:dyDescent="0.3">
      <c r="A290" s="1">
        <v>45121</v>
      </c>
      <c r="B290" s="26">
        <v>85324736556.070572</v>
      </c>
      <c r="C290" s="26">
        <f t="shared" si="28"/>
        <v>111079550883.9994</v>
      </c>
      <c r="D290" s="26">
        <v>27324131047.23003</v>
      </c>
      <c r="E290" s="2">
        <v>83325381227.483505</v>
      </c>
      <c r="F290" s="2">
        <f t="shared" si="33"/>
        <v>-77896685.037597656</v>
      </c>
      <c r="G290" s="2">
        <f t="shared" si="29"/>
        <v>0</v>
      </c>
      <c r="H290" s="2">
        <f>SUM($G$3:G290)</f>
        <v>25754814327.928833</v>
      </c>
      <c r="I290" s="13">
        <f t="shared" si="34"/>
        <v>-9.3484942871050098E-4</v>
      </c>
      <c r="J290" s="2">
        <f t="shared" si="30"/>
        <v>85244970774.846252</v>
      </c>
      <c r="K290" s="27">
        <f t="shared" si="31"/>
        <v>27754169656.5159</v>
      </c>
      <c r="L290">
        <f t="shared" si="32"/>
        <v>1</v>
      </c>
    </row>
    <row r="291" spans="1:12" x14ac:dyDescent="0.3">
      <c r="A291" s="1">
        <v>45122</v>
      </c>
      <c r="B291" s="26">
        <v>85333115728.823532</v>
      </c>
      <c r="C291" s="26">
        <f t="shared" si="28"/>
        <v>111404568196.99925</v>
      </c>
      <c r="D291" s="26">
        <v>27324131047.23003</v>
      </c>
      <c r="E291" s="2">
        <v>83642019367.730392</v>
      </c>
      <c r="F291" s="2">
        <f t="shared" si="33"/>
        <v>316638140.24688721</v>
      </c>
      <c r="G291" s="2">
        <f t="shared" si="29"/>
        <v>316638140.24688721</v>
      </c>
      <c r="H291" s="2">
        <f>SUM($G$3:G291)</f>
        <v>26071452468.17572</v>
      </c>
      <c r="I291" s="13">
        <f t="shared" si="34"/>
        <v>3.7856348117899239E-3</v>
      </c>
      <c r="J291" s="2">
        <f t="shared" si="30"/>
        <v>85656155742.325073</v>
      </c>
      <c r="K291" s="27">
        <f t="shared" si="31"/>
        <v>27762548829.26886</v>
      </c>
      <c r="L291">
        <f t="shared" si="32"/>
        <v>1</v>
      </c>
    </row>
    <row r="292" spans="1:12" x14ac:dyDescent="0.3">
      <c r="A292" s="1">
        <v>45123</v>
      </c>
      <c r="B292" s="26">
        <v>85331031761.43988</v>
      </c>
      <c r="C292" s="26">
        <f t="shared" si="28"/>
        <v>111424399522.2572</v>
      </c>
      <c r="D292" s="26">
        <v>27324131047.23003</v>
      </c>
      <c r="E292" s="2">
        <v>83663934660.371994</v>
      </c>
      <c r="F292" s="2">
        <f t="shared" si="33"/>
        <v>21915292.641601563</v>
      </c>
      <c r="G292" s="2">
        <f t="shared" si="29"/>
        <v>21915292.641601563</v>
      </c>
      <c r="H292" s="2">
        <f>SUM($G$3:G292)</f>
        <v>26093367760.817322</v>
      </c>
      <c r="I292" s="13">
        <f t="shared" si="34"/>
        <v>2.6194432201360346E-4</v>
      </c>
      <c r="J292" s="2">
        <f t="shared" si="30"/>
        <v>85353383740.70134</v>
      </c>
      <c r="K292" s="27">
        <f t="shared" si="31"/>
        <v>27760464861.885208</v>
      </c>
      <c r="L292">
        <f t="shared" si="32"/>
        <v>1</v>
      </c>
    </row>
    <row r="293" spans="1:12" x14ac:dyDescent="0.3">
      <c r="A293" s="1">
        <v>45124</v>
      </c>
      <c r="B293" s="26">
        <v>85139648019.583267</v>
      </c>
      <c r="C293" s="26">
        <f t="shared" si="28"/>
        <v>111233015780.40059</v>
      </c>
      <c r="D293" s="26">
        <v>27307672602.252357</v>
      </c>
      <c r="E293" s="2">
        <v>83509799726.487198</v>
      </c>
      <c r="F293" s="2">
        <f t="shared" si="33"/>
        <v>-154134933.88479614</v>
      </c>
      <c r="G293" s="2">
        <f t="shared" si="29"/>
        <v>0</v>
      </c>
      <c r="H293" s="2">
        <f>SUM($G$3:G293)</f>
        <v>26093367760.817322</v>
      </c>
      <c r="I293" s="13">
        <f t="shared" si="34"/>
        <v>-1.8457107356217074E-3</v>
      </c>
      <c r="J293" s="2">
        <f t="shared" si="30"/>
        <v>84982504857.206467</v>
      </c>
      <c r="K293" s="27">
        <f t="shared" si="31"/>
        <v>27723216053.913391</v>
      </c>
      <c r="L293">
        <f t="shared" si="32"/>
        <v>1</v>
      </c>
    </row>
    <row r="294" spans="1:12" x14ac:dyDescent="0.3">
      <c r="A294" s="1">
        <v>45125</v>
      </c>
      <c r="B294" s="26">
        <v>85126412738.971771</v>
      </c>
      <c r="C294" s="26">
        <f t="shared" si="28"/>
        <v>111453461403.5968</v>
      </c>
      <c r="D294" s="26">
        <v>27303698131.206558</v>
      </c>
      <c r="E294" s="2">
        <v>83743480630.294907</v>
      </c>
      <c r="F294" s="2">
        <f t="shared" si="33"/>
        <v>233680903.80770874</v>
      </c>
      <c r="G294" s="2">
        <f t="shared" si="29"/>
        <v>233680903.80770874</v>
      </c>
      <c r="H294" s="2">
        <f>SUM($G$3:G294)</f>
        <v>26327048664.625031</v>
      </c>
      <c r="I294" s="13">
        <f t="shared" si="34"/>
        <v>2.7904369635571693E-3</v>
      </c>
      <c r="J294" s="2">
        <f t="shared" si="30"/>
        <v>85363952627.653625</v>
      </c>
      <c r="K294" s="27">
        <f t="shared" si="31"/>
        <v>27709980773.301895</v>
      </c>
      <c r="L294">
        <f t="shared" si="32"/>
        <v>1</v>
      </c>
    </row>
    <row r="295" spans="1:12" x14ac:dyDescent="0.3">
      <c r="A295" s="1">
        <v>45126</v>
      </c>
      <c r="B295" s="26">
        <v>85016539709.673126</v>
      </c>
      <c r="C295" s="26">
        <f t="shared" si="28"/>
        <v>111390840598.89165</v>
      </c>
      <c r="D295" s="26">
        <v>27292296370.017101</v>
      </c>
      <c r="E295" s="2">
        <v>83790732854.888397</v>
      </c>
      <c r="F295" s="2">
        <f t="shared" si="33"/>
        <v>47252224.593490601</v>
      </c>
      <c r="G295" s="2">
        <f t="shared" si="29"/>
        <v>47252224.593490601</v>
      </c>
      <c r="H295" s="2">
        <f>SUM($G$3:G295)</f>
        <v>26374300889.218521</v>
      </c>
      <c r="I295" s="13">
        <f t="shared" si="34"/>
        <v>5.6393139173664458E-4</v>
      </c>
      <c r="J295" s="2">
        <f t="shared" si="30"/>
        <v>85064483205.232239</v>
      </c>
      <c r="K295" s="27">
        <f t="shared" si="31"/>
        <v>27600107744.00325</v>
      </c>
      <c r="L295">
        <f t="shared" si="32"/>
        <v>1</v>
      </c>
    </row>
    <row r="296" spans="1:12" x14ac:dyDescent="0.3">
      <c r="A296" s="1">
        <v>45127</v>
      </c>
      <c r="B296" s="26">
        <v>84994622636.04863</v>
      </c>
      <c r="C296" s="26">
        <f t="shared" si="28"/>
        <v>111368923525.26715</v>
      </c>
      <c r="D296" s="26">
        <v>27293104497.833603</v>
      </c>
      <c r="E296" s="2">
        <v>83734085145.093506</v>
      </c>
      <c r="F296" s="2">
        <f t="shared" si="33"/>
        <v>-56647709.794891357</v>
      </c>
      <c r="G296" s="2">
        <f t="shared" si="29"/>
        <v>0</v>
      </c>
      <c r="H296" s="2">
        <f>SUM($G$3:G296)</f>
        <v>26374300889.218521</v>
      </c>
      <c r="I296" s="13">
        <f t="shared" si="34"/>
        <v>-6.7651912237092968E-4</v>
      </c>
      <c r="J296" s="2">
        <f t="shared" si="30"/>
        <v>84937122148.536652</v>
      </c>
      <c r="K296" s="27">
        <f t="shared" si="31"/>
        <v>27634838380.173645</v>
      </c>
      <c r="L296">
        <f t="shared" si="32"/>
        <v>1</v>
      </c>
    </row>
    <row r="297" spans="1:12" x14ac:dyDescent="0.3">
      <c r="A297" s="1">
        <v>45128</v>
      </c>
      <c r="B297" s="26">
        <v>84910488233.321472</v>
      </c>
      <c r="C297" s="26">
        <f t="shared" si="28"/>
        <v>111390046593.42749</v>
      </c>
      <c r="D297" s="26">
        <v>27285690117.264969</v>
      </c>
      <c r="E297" s="2">
        <v>83839342615.981003</v>
      </c>
      <c r="F297" s="2">
        <f t="shared" si="33"/>
        <v>105257470.88749695</v>
      </c>
      <c r="G297" s="2">
        <f t="shared" si="29"/>
        <v>105257470.88749695</v>
      </c>
      <c r="H297" s="2">
        <f>SUM($G$3:G297)</f>
        <v>26479558360.106018</v>
      </c>
      <c r="I297" s="13">
        <f t="shared" si="34"/>
        <v>1.2554663193104921E-3</v>
      </c>
      <c r="J297" s="2">
        <f t="shared" si="30"/>
        <v>85017090491.45462</v>
      </c>
      <c r="K297" s="27">
        <f t="shared" si="31"/>
        <v>27550703977.446487</v>
      </c>
      <c r="L297">
        <f t="shared" si="32"/>
        <v>1</v>
      </c>
    </row>
    <row r="298" spans="1:12" x14ac:dyDescent="0.3">
      <c r="A298" s="1">
        <v>45129</v>
      </c>
      <c r="B298" s="26">
        <v>84906597903.114746</v>
      </c>
      <c r="C298" s="26">
        <f t="shared" si="28"/>
        <v>111386156263.22076</v>
      </c>
      <c r="D298" s="26">
        <v>27285690117.264969</v>
      </c>
      <c r="E298" s="2">
        <v>83784332315.950897</v>
      </c>
      <c r="F298" s="2">
        <f t="shared" si="33"/>
        <v>-55010300.030105591</v>
      </c>
      <c r="G298" s="2">
        <f t="shared" si="29"/>
        <v>0</v>
      </c>
      <c r="H298" s="2">
        <f>SUM($G$3:G298)</f>
        <v>26479558360.106018</v>
      </c>
      <c r="I298" s="13">
        <f t="shared" si="34"/>
        <v>-6.5657025018307281E-4</v>
      </c>
      <c r="J298" s="2">
        <f t="shared" si="30"/>
        <v>84850850756.887299</v>
      </c>
      <c r="K298" s="27">
        <f t="shared" si="31"/>
        <v>27601823947.269867</v>
      </c>
      <c r="L298">
        <f t="shared" si="32"/>
        <v>1</v>
      </c>
    </row>
    <row r="299" spans="1:12" x14ac:dyDescent="0.3">
      <c r="A299" s="1">
        <v>45130</v>
      </c>
      <c r="B299" s="26">
        <v>84930687638.143631</v>
      </c>
      <c r="C299" s="26">
        <f t="shared" si="28"/>
        <v>111430588187.99205</v>
      </c>
      <c r="D299" s="26">
        <v>27285690117.264969</v>
      </c>
      <c r="E299" s="2">
        <v>83804674505.693298</v>
      </c>
      <c r="F299" s="2">
        <f t="shared" si="33"/>
        <v>20342189.742401123</v>
      </c>
      <c r="G299" s="2">
        <f t="shared" si="29"/>
        <v>20342189.742401123</v>
      </c>
      <c r="H299" s="2">
        <f>SUM($G$3:G299)</f>
        <v>26499900549.848419</v>
      </c>
      <c r="I299" s="13">
        <f t="shared" si="34"/>
        <v>2.4273335422380491E-4</v>
      </c>
      <c r="J299" s="2">
        <f t="shared" si="30"/>
        <v>84951303148.830582</v>
      </c>
      <c r="K299" s="27">
        <f t="shared" si="31"/>
        <v>27625913682.298752</v>
      </c>
      <c r="L299">
        <f t="shared" si="32"/>
        <v>1</v>
      </c>
    </row>
    <row r="300" spans="1:12" x14ac:dyDescent="0.3">
      <c r="A300" s="1">
        <v>45131</v>
      </c>
      <c r="B300" s="26">
        <v>84794939884.714691</v>
      </c>
      <c r="C300" s="26">
        <f t="shared" si="28"/>
        <v>111294840434.56311</v>
      </c>
      <c r="D300" s="26">
        <v>27281732517.604267</v>
      </c>
      <c r="E300" s="2">
        <v>83755687819.484497</v>
      </c>
      <c r="F300" s="2">
        <f t="shared" si="33"/>
        <v>-48986686.20880127</v>
      </c>
      <c r="G300" s="2">
        <f t="shared" si="29"/>
        <v>0</v>
      </c>
      <c r="H300" s="2">
        <f>SUM($G$3:G300)</f>
        <v>26499900549.848419</v>
      </c>
      <c r="I300" s="13">
        <f t="shared" si="34"/>
        <v>-5.8487593480672552E-4</v>
      </c>
      <c r="J300" s="2">
        <f t="shared" si="30"/>
        <v>84745345364.982742</v>
      </c>
      <c r="K300" s="27">
        <f t="shared" si="31"/>
        <v>27539152615.078613</v>
      </c>
      <c r="L300">
        <f t="shared" si="32"/>
        <v>1</v>
      </c>
    </row>
    <row r="301" spans="1:12" x14ac:dyDescent="0.3">
      <c r="A301" s="1">
        <v>45132</v>
      </c>
      <c r="B301" s="26">
        <v>84748265187.515182</v>
      </c>
      <c r="C301" s="26">
        <f t="shared" si="28"/>
        <v>111285273469.8679</v>
      </c>
      <c r="D301" s="26">
        <v>27274628741.539707</v>
      </c>
      <c r="E301" s="2">
        <v>83792795551.9888</v>
      </c>
      <c r="F301" s="2">
        <f t="shared" si="33"/>
        <v>37107732.504302979</v>
      </c>
      <c r="G301" s="2">
        <f t="shared" si="29"/>
        <v>37107732.504302979</v>
      </c>
      <c r="H301" s="2">
        <f>SUM($G$3:G301)</f>
        <v>26537008282.352722</v>
      </c>
      <c r="I301" s="13">
        <f t="shared" si="34"/>
        <v>4.4285110981026621E-4</v>
      </c>
      <c r="J301" s="2">
        <f t="shared" si="30"/>
        <v>84785796050.807968</v>
      </c>
      <c r="K301" s="27">
        <f t="shared" si="31"/>
        <v>27492477917.879105</v>
      </c>
      <c r="L301">
        <f t="shared" si="32"/>
        <v>1</v>
      </c>
    </row>
    <row r="302" spans="1:12" x14ac:dyDescent="0.3">
      <c r="A302" s="1">
        <v>45133</v>
      </c>
      <c r="B302" s="26">
        <v>84734909338.61879</v>
      </c>
      <c r="C302" s="26">
        <f t="shared" si="28"/>
        <v>111271917620.97151</v>
      </c>
      <c r="D302" s="26">
        <v>27269362490.644199</v>
      </c>
      <c r="E302" s="2">
        <v>83790318776.214096</v>
      </c>
      <c r="F302" s="2">
        <f t="shared" si="33"/>
        <v>-2476775.7747039795</v>
      </c>
      <c r="G302" s="2">
        <f t="shared" si="29"/>
        <v>0</v>
      </c>
      <c r="H302" s="2">
        <f>SUM($G$3:G302)</f>
        <v>26537008282.352722</v>
      </c>
      <c r="I302" s="13">
        <f t="shared" si="34"/>
        <v>-2.9559211742813803E-5</v>
      </c>
      <c r="J302" s="2">
        <f t="shared" si="30"/>
        <v>84732404641.491638</v>
      </c>
      <c r="K302" s="27">
        <f t="shared" si="31"/>
        <v>27481598844.757416</v>
      </c>
      <c r="L302">
        <f t="shared" si="32"/>
        <v>1</v>
      </c>
    </row>
    <row r="303" spans="1:12" x14ac:dyDescent="0.3">
      <c r="A303" s="1">
        <v>45134</v>
      </c>
      <c r="B303" s="26">
        <v>84592729394.428345</v>
      </c>
      <c r="C303" s="26">
        <f t="shared" si="28"/>
        <v>111234490812.45207</v>
      </c>
      <c r="D303" s="26">
        <v>27252599017.478077</v>
      </c>
      <c r="E303" s="2">
        <v>83895071911.885101</v>
      </c>
      <c r="F303" s="2">
        <f t="shared" si="33"/>
        <v>104753135.67100525</v>
      </c>
      <c r="G303" s="2">
        <f t="shared" si="29"/>
        <v>104753135.67100525</v>
      </c>
      <c r="H303" s="2">
        <f>SUM($G$3:G303)</f>
        <v>26641761418.023727</v>
      </c>
      <c r="I303" s="13">
        <f t="shared" si="34"/>
        <v>1.2486208460614628E-3</v>
      </c>
      <c r="J303" s="2">
        <f t="shared" si="30"/>
        <v>84698353639.775452</v>
      </c>
      <c r="K303" s="27">
        <f t="shared" si="31"/>
        <v>27339418900.566971</v>
      </c>
      <c r="L303">
        <f t="shared" si="32"/>
        <v>1</v>
      </c>
    </row>
    <row r="304" spans="1:12" x14ac:dyDescent="0.3">
      <c r="A304" s="1">
        <v>45135</v>
      </c>
      <c r="B304" s="26">
        <v>84704354277.826157</v>
      </c>
      <c r="C304" s="26">
        <f t="shared" si="28"/>
        <v>111346115695.84988</v>
      </c>
      <c r="D304" s="26">
        <v>27259682669.449856</v>
      </c>
      <c r="E304" s="2">
        <v>83781752304.071701</v>
      </c>
      <c r="F304" s="2">
        <f t="shared" si="33"/>
        <v>-113319607.81340027</v>
      </c>
      <c r="G304" s="2">
        <f t="shared" si="29"/>
        <v>0</v>
      </c>
      <c r="H304" s="2">
        <f>SUM($G$3:G304)</f>
        <v>26641761418.023727</v>
      </c>
      <c r="I304" s="13">
        <f t="shared" si="34"/>
        <v>-1.3525571463595786E-3</v>
      </c>
      <c r="J304" s="2">
        <f t="shared" si="30"/>
        <v>84589786798.119904</v>
      </c>
      <c r="K304" s="27">
        <f t="shared" si="31"/>
        <v>27564363391.778183</v>
      </c>
      <c r="L304">
        <f t="shared" si="32"/>
        <v>1</v>
      </c>
    </row>
    <row r="305" spans="1:12" x14ac:dyDescent="0.3">
      <c r="A305" s="1">
        <v>45136</v>
      </c>
      <c r="B305" s="26">
        <v>84705441497.915741</v>
      </c>
      <c r="C305" s="26">
        <f t="shared" si="28"/>
        <v>111393317582.15427</v>
      </c>
      <c r="D305" s="26">
        <v>27259682669.449856</v>
      </c>
      <c r="E305" s="2">
        <v>83827866970.286499</v>
      </c>
      <c r="F305" s="2">
        <f t="shared" si="33"/>
        <v>46114666.214797974</v>
      </c>
      <c r="G305" s="2">
        <f t="shared" si="29"/>
        <v>46114666.214797974</v>
      </c>
      <c r="H305" s="2">
        <f>SUM($G$3:G305)</f>
        <v>26687876084.238525</v>
      </c>
      <c r="I305" s="13">
        <f t="shared" si="34"/>
        <v>5.5011141141338724E-4</v>
      </c>
      <c r="J305" s="2">
        <f t="shared" si="30"/>
        <v>84752038927.892563</v>
      </c>
      <c r="K305" s="27">
        <f t="shared" si="31"/>
        <v>27565450611.867767</v>
      </c>
      <c r="L305">
        <f t="shared" si="32"/>
        <v>1</v>
      </c>
    </row>
    <row r="306" spans="1:12" x14ac:dyDescent="0.3">
      <c r="A306" s="1">
        <v>45137</v>
      </c>
      <c r="B306" s="26">
        <v>84698844716.561417</v>
      </c>
      <c r="C306" s="26">
        <f t="shared" si="28"/>
        <v>111386720800.79994</v>
      </c>
      <c r="D306" s="26">
        <v>27259682669.449856</v>
      </c>
      <c r="E306" s="2">
        <v>83822465176.841904</v>
      </c>
      <c r="F306" s="2">
        <f t="shared" si="33"/>
        <v>-5401793.4445953369</v>
      </c>
      <c r="G306" s="2">
        <f t="shared" si="29"/>
        <v>0</v>
      </c>
      <c r="H306" s="2">
        <f>SUM($G$3:G306)</f>
        <v>26687876084.238525</v>
      </c>
      <c r="I306" s="13">
        <f t="shared" si="34"/>
        <v>-6.4443266291429953E-5</v>
      </c>
      <c r="J306" s="2">
        <f t="shared" si="30"/>
        <v>84693386446.356766</v>
      </c>
      <c r="K306" s="27">
        <f t="shared" si="31"/>
        <v>27564255623.958038</v>
      </c>
      <c r="L306">
        <f t="shared" si="32"/>
        <v>1</v>
      </c>
    </row>
    <row r="307" spans="1:12" x14ac:dyDescent="0.3">
      <c r="A307" s="1">
        <v>45138</v>
      </c>
      <c r="B307" s="26">
        <v>84810781890.951218</v>
      </c>
      <c r="C307" s="26">
        <f t="shared" si="28"/>
        <v>111499937169.02654</v>
      </c>
      <c r="D307" s="26">
        <v>27269697522.288219</v>
      </c>
      <c r="E307" s="2">
        <v>83823744370.678696</v>
      </c>
      <c r="F307" s="2">
        <f t="shared" si="33"/>
        <v>1279193.8367919922</v>
      </c>
      <c r="G307" s="2">
        <f t="shared" si="29"/>
        <v>1279193.8367919922</v>
      </c>
      <c r="H307" s="2">
        <f>SUM($G$3:G307)</f>
        <v>26689155278.075317</v>
      </c>
      <c r="I307" s="13">
        <f t="shared" si="34"/>
        <v>1.5260518918544642E-5</v>
      </c>
      <c r="J307" s="2">
        <f t="shared" si="30"/>
        <v>84812076147.492767</v>
      </c>
      <c r="K307" s="27">
        <f t="shared" si="31"/>
        <v>27676192798.347839</v>
      </c>
      <c r="L307">
        <f t="shared" si="32"/>
        <v>1</v>
      </c>
    </row>
    <row r="308" spans="1:12" x14ac:dyDescent="0.3">
      <c r="A308" s="1">
        <v>45139</v>
      </c>
      <c r="B308" s="26">
        <v>84882738235.770386</v>
      </c>
      <c r="C308" s="26">
        <f t="shared" si="28"/>
        <v>111571893513.8457</v>
      </c>
      <c r="D308" s="26">
        <v>27280245797.138561</v>
      </c>
      <c r="E308" s="2">
        <v>83791388839.532394</v>
      </c>
      <c r="F308" s="2">
        <f t="shared" si="33"/>
        <v>-32355531.14630127</v>
      </c>
      <c r="G308" s="2">
        <f t="shared" si="29"/>
        <v>0</v>
      </c>
      <c r="H308" s="2">
        <f>SUM($G$3:G308)</f>
        <v>26689155278.075317</v>
      </c>
      <c r="I308" s="13">
        <f t="shared" si="34"/>
        <v>-3.8614386984639736E-4</v>
      </c>
      <c r="J308" s="2">
        <f t="shared" si="30"/>
        <v>84849961286.744873</v>
      </c>
      <c r="K308" s="27">
        <f t="shared" si="31"/>
        <v>27780504674.313309</v>
      </c>
      <c r="L308">
        <f t="shared" si="32"/>
        <v>1</v>
      </c>
    </row>
    <row r="309" spans="1:12" x14ac:dyDescent="0.3">
      <c r="A309" s="1">
        <v>45140</v>
      </c>
      <c r="B309" s="26">
        <v>84833115641.913071</v>
      </c>
      <c r="C309" s="26">
        <f t="shared" si="28"/>
        <v>111547195554.06639</v>
      </c>
      <c r="D309" s="26">
        <v>27278115807.627277</v>
      </c>
      <c r="E309" s="2">
        <v>83816313473.610397</v>
      </c>
      <c r="F309" s="2">
        <f t="shared" si="33"/>
        <v>24924634.07800293</v>
      </c>
      <c r="G309" s="2">
        <f t="shared" si="29"/>
        <v>24924634.07800293</v>
      </c>
      <c r="H309" s="2">
        <f>SUM($G$3:G309)</f>
        <v>26714079912.15332</v>
      </c>
      <c r="I309" s="13">
        <f t="shared" si="34"/>
        <v>2.9737211104912721E-4</v>
      </c>
      <c r="J309" s="2">
        <f t="shared" si="30"/>
        <v>84858342644.598373</v>
      </c>
      <c r="K309" s="27">
        <f t="shared" si="31"/>
        <v>27730882080.455994</v>
      </c>
      <c r="L309">
        <f t="shared" si="32"/>
        <v>1</v>
      </c>
    </row>
    <row r="310" spans="1:12" x14ac:dyDescent="0.3">
      <c r="A310" s="1">
        <v>45141</v>
      </c>
      <c r="B310" s="26">
        <v>84911961722.671875</v>
      </c>
      <c r="C310" s="26">
        <f t="shared" si="28"/>
        <v>111698256067.27029</v>
      </c>
      <c r="D310" s="26">
        <v>27284718361.823738</v>
      </c>
      <c r="E310" s="2">
        <v>83888527906.055496</v>
      </c>
      <c r="F310" s="2">
        <f t="shared" si="33"/>
        <v>72214432.445098877</v>
      </c>
      <c r="G310" s="2">
        <f t="shared" si="29"/>
        <v>72214432.445098877</v>
      </c>
      <c r="H310" s="2">
        <f>SUM($G$3:G310)</f>
        <v>26786294344.598419</v>
      </c>
      <c r="I310" s="13">
        <f t="shared" si="34"/>
        <v>8.6083799832522841E-4</v>
      </c>
      <c r="J310" s="2">
        <f t="shared" si="30"/>
        <v>84985057165.835098</v>
      </c>
      <c r="K310" s="27">
        <f t="shared" si="31"/>
        <v>27809728161.214798</v>
      </c>
      <c r="L310">
        <f t="shared" si="32"/>
        <v>1</v>
      </c>
    </row>
    <row r="311" spans="1:12" x14ac:dyDescent="0.3">
      <c r="A311" s="1">
        <v>45142</v>
      </c>
      <c r="B311" s="26">
        <v>84921053768.955658</v>
      </c>
      <c r="C311" s="26">
        <f t="shared" si="28"/>
        <v>111707348113.55408</v>
      </c>
      <c r="D311" s="26">
        <v>27286040523.301582</v>
      </c>
      <c r="E311" s="2">
        <v>83841060938.921097</v>
      </c>
      <c r="F311" s="2">
        <f t="shared" si="33"/>
        <v>-47466967.134399414</v>
      </c>
      <c r="G311" s="2">
        <f t="shared" si="29"/>
        <v>0</v>
      </c>
      <c r="H311" s="2">
        <f>SUM($G$3:G311)</f>
        <v>26786294344.598419</v>
      </c>
      <c r="I311" s="13">
        <f t="shared" si="34"/>
        <v>-5.6615418033628521E-4</v>
      </c>
      <c r="J311" s="2">
        <f t="shared" si="30"/>
        <v>84872975359.365799</v>
      </c>
      <c r="K311" s="27">
        <f t="shared" si="31"/>
        <v>27866287174.63298</v>
      </c>
      <c r="L311">
        <f t="shared" si="32"/>
        <v>1</v>
      </c>
    </row>
    <row r="312" spans="1:12" x14ac:dyDescent="0.3">
      <c r="A312" s="1">
        <v>45143</v>
      </c>
      <c r="B312" s="26">
        <v>84928407583.359558</v>
      </c>
      <c r="C312" s="26">
        <f t="shared" si="28"/>
        <v>111714701927.95798</v>
      </c>
      <c r="D312" s="26">
        <v>27286040523.301582</v>
      </c>
      <c r="E312" s="2">
        <v>83719693334.731903</v>
      </c>
      <c r="F312" s="2">
        <f t="shared" si="33"/>
        <v>-121367604.18919373</v>
      </c>
      <c r="G312" s="2">
        <f t="shared" si="29"/>
        <v>0</v>
      </c>
      <c r="H312" s="2">
        <f>SUM($G$3:G312)</f>
        <v>26786294344.598419</v>
      </c>
      <c r="I312" s="13">
        <f t="shared" si="34"/>
        <v>-1.4496900233967201E-3</v>
      </c>
      <c r="J312" s="2">
        <f t="shared" si="30"/>
        <v>84805287718.182999</v>
      </c>
      <c r="K312" s="27">
        <f t="shared" si="31"/>
        <v>27995008593.226074</v>
      </c>
      <c r="L312">
        <f t="shared" si="32"/>
        <v>1</v>
      </c>
    </row>
    <row r="313" spans="1:12" x14ac:dyDescent="0.3">
      <c r="A313" s="1">
        <v>45144</v>
      </c>
      <c r="B313" s="26">
        <v>84933268369.620636</v>
      </c>
      <c r="C313" s="26">
        <f t="shared" si="28"/>
        <v>111816848620.67676</v>
      </c>
      <c r="D313" s="26">
        <v>27286040523.301582</v>
      </c>
      <c r="E313" s="2">
        <v>83816979241.189606</v>
      </c>
      <c r="F313" s="2">
        <f t="shared" si="33"/>
        <v>97285906.457702637</v>
      </c>
      <c r="G313" s="2">
        <f t="shared" si="29"/>
        <v>97285906.457702637</v>
      </c>
      <c r="H313" s="2">
        <f>SUM($G$3:G313)</f>
        <v>26883580251.056122</v>
      </c>
      <c r="I313" s="13">
        <f t="shared" si="34"/>
        <v>1.1606944957745994E-3</v>
      </c>
      <c r="J313" s="2">
        <f t="shared" si="30"/>
        <v>85031849946.725388</v>
      </c>
      <c r="K313" s="27">
        <f t="shared" si="31"/>
        <v>27999869379.487152</v>
      </c>
      <c r="L313">
        <f t="shared" si="32"/>
        <v>1</v>
      </c>
    </row>
    <row r="314" spans="1:12" x14ac:dyDescent="0.3">
      <c r="A314" s="1">
        <v>45145</v>
      </c>
      <c r="B314" s="26">
        <v>84830040538.612808</v>
      </c>
      <c r="C314" s="26">
        <f t="shared" si="28"/>
        <v>111713620789.66893</v>
      </c>
      <c r="D314" s="26">
        <v>27276783079.174103</v>
      </c>
      <c r="E314" s="2">
        <v>83751692193.038605</v>
      </c>
      <c r="F314" s="2">
        <f t="shared" si="33"/>
        <v>-65287048.151000977</v>
      </c>
      <c r="G314" s="2">
        <f t="shared" si="29"/>
        <v>0</v>
      </c>
      <c r="H314" s="2">
        <f>SUM($G$3:G314)</f>
        <v>26883580251.056122</v>
      </c>
      <c r="I314" s="13">
        <f t="shared" si="34"/>
        <v>-7.7953109294223429E-4</v>
      </c>
      <c r="J314" s="2">
        <f t="shared" si="30"/>
        <v>84763912884.3974</v>
      </c>
      <c r="K314" s="27">
        <f t="shared" si="31"/>
        <v>27961928596.630325</v>
      </c>
      <c r="L314">
        <f t="shared" si="32"/>
        <v>1</v>
      </c>
    </row>
    <row r="315" spans="1:12" x14ac:dyDescent="0.3">
      <c r="A315" s="1">
        <v>45146</v>
      </c>
      <c r="B315" s="26">
        <v>84469705254.220673</v>
      </c>
      <c r="C315" s="26">
        <f t="shared" si="28"/>
        <v>111353285505.27679</v>
      </c>
      <c r="D315" s="26">
        <v>27237177749.458721</v>
      </c>
      <c r="E315" s="2">
        <v>83464564710.049301</v>
      </c>
      <c r="F315" s="2">
        <f t="shared" si="33"/>
        <v>-287127482.98930359</v>
      </c>
      <c r="G315" s="2">
        <f t="shared" si="29"/>
        <v>0</v>
      </c>
      <c r="H315" s="2">
        <f>SUM($G$3:G315)</f>
        <v>26883580251.056122</v>
      </c>
      <c r="I315" s="13">
        <f t="shared" si="34"/>
        <v>-3.440112387655367E-3</v>
      </c>
      <c r="J315" s="2">
        <f t="shared" si="30"/>
        <v>84179119974.794022</v>
      </c>
      <c r="K315" s="27">
        <f t="shared" si="31"/>
        <v>27888720795.227493</v>
      </c>
      <c r="L315">
        <f t="shared" si="32"/>
        <v>1</v>
      </c>
    </row>
    <row r="316" spans="1:12" x14ac:dyDescent="0.3">
      <c r="A316" s="1">
        <v>45147</v>
      </c>
      <c r="B316" s="26">
        <v>84381691979.7827</v>
      </c>
      <c r="C316" s="26">
        <f t="shared" si="28"/>
        <v>111335378319.19572</v>
      </c>
      <c r="D316" s="26">
        <v>27234557196.809219</v>
      </c>
      <c r="E316" s="2">
        <v>83534670798.406204</v>
      </c>
      <c r="F316" s="2">
        <f t="shared" si="33"/>
        <v>70106088.356903076</v>
      </c>
      <c r="G316" s="2">
        <f t="shared" si="29"/>
        <v>70106088.356903076</v>
      </c>
      <c r="H316" s="2">
        <f>SUM($G$3:G316)</f>
        <v>26953686339.413025</v>
      </c>
      <c r="I316" s="13">
        <f t="shared" si="34"/>
        <v>8.3924540178161164E-4</v>
      </c>
      <c r="J316" s="2">
        <f t="shared" si="30"/>
        <v>84452508926.771286</v>
      </c>
      <c r="K316" s="27">
        <f t="shared" si="31"/>
        <v>27800707520.78952</v>
      </c>
      <c r="L316">
        <f t="shared" si="32"/>
        <v>1</v>
      </c>
    </row>
    <row r="317" spans="1:12" x14ac:dyDescent="0.3">
      <c r="A317" s="1">
        <v>45148</v>
      </c>
      <c r="B317" s="26">
        <v>84467429063.004608</v>
      </c>
      <c r="C317" s="26">
        <f t="shared" si="28"/>
        <v>111421115402.41763</v>
      </c>
      <c r="D317" s="26">
        <v>27243724545.115337</v>
      </c>
      <c r="E317" s="2">
        <v>83496944483.024597</v>
      </c>
      <c r="F317" s="2">
        <f t="shared" si="33"/>
        <v>-37726315.381607056</v>
      </c>
      <c r="G317" s="2">
        <f t="shared" si="29"/>
        <v>0</v>
      </c>
      <c r="H317" s="2">
        <f>SUM($G$3:G317)</f>
        <v>26953686339.413025</v>
      </c>
      <c r="I317" s="13">
        <f t="shared" si="34"/>
        <v>-4.5182869403415153E-4</v>
      </c>
      <c r="J317" s="2">
        <f t="shared" si="30"/>
        <v>84429264254.842651</v>
      </c>
      <c r="K317" s="27">
        <f t="shared" si="31"/>
        <v>27924170919.393036</v>
      </c>
      <c r="L317">
        <f t="shared" si="32"/>
        <v>1</v>
      </c>
    </row>
    <row r="318" spans="1:12" x14ac:dyDescent="0.3">
      <c r="A318" s="1">
        <v>45149</v>
      </c>
      <c r="B318" s="26">
        <v>84600644825.364304</v>
      </c>
      <c r="C318" s="26">
        <f t="shared" si="28"/>
        <v>111554331164.77733</v>
      </c>
      <c r="D318" s="26">
        <v>27256843675.351982</v>
      </c>
      <c r="E318" s="2">
        <v>83445632345.531403</v>
      </c>
      <c r="F318" s="2">
        <f t="shared" si="33"/>
        <v>-51312137.49319458</v>
      </c>
      <c r="G318" s="2">
        <f t="shared" si="29"/>
        <v>0</v>
      </c>
      <c r="H318" s="2">
        <f>SUM($G$3:G318)</f>
        <v>26953686339.413025</v>
      </c>
      <c r="I318" s="13">
        <f t="shared" si="34"/>
        <v>-6.1491699506478E-4</v>
      </c>
      <c r="J318" s="2">
        <f t="shared" si="30"/>
        <v>84548622451.067749</v>
      </c>
      <c r="K318" s="27">
        <f t="shared" si="31"/>
        <v>28108698819.245926</v>
      </c>
      <c r="L318">
        <f t="shared" si="32"/>
        <v>1</v>
      </c>
    </row>
    <row r="319" spans="1:12" x14ac:dyDescent="0.3">
      <c r="A319" s="1">
        <v>45150</v>
      </c>
      <c r="B319" s="26">
        <v>84602458920.904938</v>
      </c>
      <c r="C319" s="26">
        <f t="shared" si="28"/>
        <v>111556145260.31796</v>
      </c>
      <c r="D319" s="26">
        <v>27256843675.351982</v>
      </c>
      <c r="E319" s="2">
        <v>83313809612.897095</v>
      </c>
      <c r="F319" s="2">
        <f t="shared" si="33"/>
        <v>-131822732.63430786</v>
      </c>
      <c r="G319" s="2">
        <f t="shared" si="29"/>
        <v>0</v>
      </c>
      <c r="H319" s="2">
        <f>SUM($G$3:G319)</f>
        <v>26953686339.413025</v>
      </c>
      <c r="I319" s="13">
        <f t="shared" si="34"/>
        <v>-1.5822434869657133E-3</v>
      </c>
      <c r="J319" s="2">
        <f t="shared" si="30"/>
        <v>84468597231.296051</v>
      </c>
      <c r="K319" s="27">
        <f t="shared" si="31"/>
        <v>28242335647.420868</v>
      </c>
      <c r="L319">
        <f t="shared" si="32"/>
        <v>1</v>
      </c>
    </row>
    <row r="320" spans="1:12" x14ac:dyDescent="0.3">
      <c r="A320" s="1">
        <v>45151</v>
      </c>
      <c r="B320" s="26">
        <v>84601957840.806763</v>
      </c>
      <c r="C320" s="26">
        <f t="shared" si="28"/>
        <v>111597255137.0322</v>
      </c>
      <c r="D320" s="26">
        <v>27256843675.351982</v>
      </c>
      <c r="E320" s="2">
        <v>83355420569.709503</v>
      </c>
      <c r="F320" s="2">
        <f t="shared" si="33"/>
        <v>41610956.812408447</v>
      </c>
      <c r="G320" s="2">
        <f t="shared" si="29"/>
        <v>41610956.812408447</v>
      </c>
      <c r="H320" s="2">
        <f>SUM($G$3:G320)</f>
        <v>26995297296.225433</v>
      </c>
      <c r="I320" s="13">
        <f t="shared" si="34"/>
        <v>4.9919917058794663E-4</v>
      </c>
      <c r="J320" s="2">
        <f t="shared" si="30"/>
        <v>84644191067.991013</v>
      </c>
      <c r="K320" s="27">
        <f t="shared" si="31"/>
        <v>28241834567.322693</v>
      </c>
      <c r="L320">
        <f t="shared" si="32"/>
        <v>1</v>
      </c>
    </row>
    <row r="321" spans="1:12" x14ac:dyDescent="0.3">
      <c r="A321" s="1">
        <v>45152</v>
      </c>
      <c r="B321" s="26">
        <v>84420858651.747787</v>
      </c>
      <c r="C321" s="26">
        <f t="shared" si="28"/>
        <v>111416155947.97322</v>
      </c>
      <c r="D321" s="26">
        <v>27241061361.677299</v>
      </c>
      <c r="E321" s="2">
        <v>83303287526.8116</v>
      </c>
      <c r="F321" s="2">
        <f t="shared" si="33"/>
        <v>-52133042.897903442</v>
      </c>
      <c r="G321" s="2">
        <f t="shared" si="29"/>
        <v>0</v>
      </c>
      <c r="H321" s="2">
        <f>SUM($G$3:G321)</f>
        <v>26995297296.225433</v>
      </c>
      <c r="I321" s="13">
        <f t="shared" si="34"/>
        <v>-6.2582215475138537E-4</v>
      </c>
      <c r="J321" s="2">
        <f t="shared" si="30"/>
        <v>84368026208.080383</v>
      </c>
      <c r="K321" s="27">
        <f t="shared" si="31"/>
        <v>28112868421.161621</v>
      </c>
      <c r="L321">
        <f t="shared" si="32"/>
        <v>1</v>
      </c>
    </row>
    <row r="322" spans="1:12" x14ac:dyDescent="0.3">
      <c r="A322" s="1">
        <v>45153</v>
      </c>
      <c r="B322" s="26">
        <v>84450972149.373474</v>
      </c>
      <c r="C322" s="26">
        <f t="shared" si="28"/>
        <v>111466464584.62051</v>
      </c>
      <c r="D322" s="26">
        <v>27246306350.588516</v>
      </c>
      <c r="E322" s="2">
        <v>83323482665.833206</v>
      </c>
      <c r="F322" s="2">
        <f t="shared" si="33"/>
        <v>20195139.021606445</v>
      </c>
      <c r="G322" s="2">
        <f t="shared" si="29"/>
        <v>20195139.021606445</v>
      </c>
      <c r="H322" s="2">
        <f>SUM($G$3:G322)</f>
        <v>27015492435.24704</v>
      </c>
      <c r="I322" s="13">
        <f t="shared" si="34"/>
        <v>2.4237031837229557E-4</v>
      </c>
      <c r="J322" s="2">
        <f t="shared" si="30"/>
        <v>84471440558.380157</v>
      </c>
      <c r="K322" s="27">
        <f t="shared" si="31"/>
        <v>28142981918.787308</v>
      </c>
      <c r="L322">
        <f t="shared" si="32"/>
        <v>1</v>
      </c>
    </row>
    <row r="323" spans="1:12" x14ac:dyDescent="0.3">
      <c r="A323" s="1">
        <v>45154</v>
      </c>
      <c r="B323" s="26">
        <v>84199264909.147324</v>
      </c>
      <c r="C323" s="26">
        <f t="shared" ref="C323:C386" si="35">B323+H323</f>
        <v>111214757344.39436</v>
      </c>
      <c r="D323" s="26">
        <v>27225305414.987991</v>
      </c>
      <c r="E323" s="2">
        <v>83089141821.301895</v>
      </c>
      <c r="F323" s="2">
        <f t="shared" si="33"/>
        <v>-234340844.53131104</v>
      </c>
      <c r="G323" s="2">
        <f t="shared" si="29"/>
        <v>0</v>
      </c>
      <c r="H323" s="2">
        <f>SUM($G$3:G323)</f>
        <v>27015492435.24704</v>
      </c>
      <c r="I323" s="13">
        <f t="shared" si="34"/>
        <v>-2.8203546142684089E-3</v>
      </c>
      <c r="J323" s="2">
        <f t="shared" si="30"/>
        <v>83961793123.842804</v>
      </c>
      <c r="K323" s="27">
        <f t="shared" si="31"/>
        <v>28125615523.092468</v>
      </c>
      <c r="L323">
        <f t="shared" si="32"/>
        <v>1</v>
      </c>
    </row>
    <row r="324" spans="1:12" x14ac:dyDescent="0.3">
      <c r="A324" s="1">
        <v>45155</v>
      </c>
      <c r="B324" s="26">
        <v>84203403869.804001</v>
      </c>
      <c r="C324" s="26">
        <f t="shared" si="35"/>
        <v>111218896305.05104</v>
      </c>
      <c r="D324" s="26">
        <v>27235763880.917053</v>
      </c>
      <c r="E324" s="2">
        <v>83061154615.962997</v>
      </c>
      <c r="F324" s="2">
        <f t="shared" si="33"/>
        <v>-27987205.338897705</v>
      </c>
      <c r="G324" s="2">
        <f t="shared" ref="G324:G387" si="36">IF(F324&gt;0,F324,0)</f>
        <v>0</v>
      </c>
      <c r="H324" s="2">
        <f>SUM($G$3:G324)</f>
        <v>27015492435.24704</v>
      </c>
      <c r="I324" s="13">
        <f t="shared" si="34"/>
        <v>-3.369469816341684E-4</v>
      </c>
      <c r="J324" s="2">
        <f t="shared" ref="J324:J387" si="37">B324*(I324+1)</f>
        <v>84175031787.026749</v>
      </c>
      <c r="K324" s="27">
        <f t="shared" ref="K324:K387" si="38">C324-E324</f>
        <v>28157741689.088043</v>
      </c>
      <c r="L324">
        <f t="shared" ref="L324:L387" si="39">IF(K324&gt;0,1,0)</f>
        <v>1</v>
      </c>
    </row>
    <row r="325" spans="1:12" x14ac:dyDescent="0.3">
      <c r="A325" s="1">
        <v>45156</v>
      </c>
      <c r="B325" s="26">
        <v>84151538888.37027</v>
      </c>
      <c r="C325" s="26">
        <f t="shared" si="35"/>
        <v>111167031323.61731</v>
      </c>
      <c r="D325" s="26">
        <v>27242313495.205128</v>
      </c>
      <c r="E325" s="2">
        <v>82404783281.484894</v>
      </c>
      <c r="F325" s="2">
        <f t="shared" ref="F325:F388" si="40">E325-E324</f>
        <v>-656371334.47810364</v>
      </c>
      <c r="G325" s="2">
        <f t="shared" si="36"/>
        <v>0</v>
      </c>
      <c r="H325" s="2">
        <f>SUM($G$3:G325)</f>
        <v>27015492435.24704</v>
      </c>
      <c r="I325" s="13">
        <f t="shared" ref="I325:I388" si="41">(E325-E324)/E325</f>
        <v>-7.9652091582598748E-3</v>
      </c>
      <c r="J325" s="2">
        <f t="shared" si="37"/>
        <v>83481254280.134964</v>
      </c>
      <c r="K325" s="27">
        <f t="shared" si="38"/>
        <v>28762248042.132416</v>
      </c>
      <c r="L325">
        <f t="shared" si="39"/>
        <v>1</v>
      </c>
    </row>
    <row r="326" spans="1:12" x14ac:dyDescent="0.3">
      <c r="A326" s="1">
        <v>45157</v>
      </c>
      <c r="B326" s="26">
        <v>84150617921.708328</v>
      </c>
      <c r="C326" s="26">
        <f t="shared" si="35"/>
        <v>111607675578.78098</v>
      </c>
      <c r="D326" s="26">
        <v>27242313495.205128</v>
      </c>
      <c r="E326" s="2">
        <v>82846348503.310501</v>
      </c>
      <c r="F326" s="2">
        <f t="shared" si="40"/>
        <v>441565221.8256073</v>
      </c>
      <c r="G326" s="2">
        <f t="shared" si="36"/>
        <v>441565221.8256073</v>
      </c>
      <c r="H326" s="2">
        <f>SUM($G$3:G326)</f>
        <v>27457057657.072647</v>
      </c>
      <c r="I326" s="13">
        <f t="shared" si="41"/>
        <v>5.3299298014077541E-3</v>
      </c>
      <c r="J326" s="2">
        <f t="shared" si="37"/>
        <v>84599134807.97612</v>
      </c>
      <c r="K326" s="27">
        <f t="shared" si="38"/>
        <v>28761327075.470474</v>
      </c>
      <c r="L326">
        <f t="shared" si="39"/>
        <v>1</v>
      </c>
    </row>
    <row r="327" spans="1:12" x14ac:dyDescent="0.3">
      <c r="A327" s="1">
        <v>45158</v>
      </c>
      <c r="B327" s="26">
        <v>84164009441.986633</v>
      </c>
      <c r="C327" s="26">
        <f t="shared" si="35"/>
        <v>111621067099.05928</v>
      </c>
      <c r="D327" s="26">
        <v>27242313495.205128</v>
      </c>
      <c r="E327" s="2">
        <v>82827386555.773605</v>
      </c>
      <c r="F327" s="2">
        <f t="shared" si="40"/>
        <v>-18961947.536895752</v>
      </c>
      <c r="G327" s="2">
        <f t="shared" si="36"/>
        <v>0</v>
      </c>
      <c r="H327" s="2">
        <f>SUM($G$3:G327)</f>
        <v>27457057657.072647</v>
      </c>
      <c r="I327" s="13">
        <f t="shared" si="41"/>
        <v>-2.2893330727183231E-4</v>
      </c>
      <c r="J327" s="2">
        <f t="shared" si="37"/>
        <v>84144741496.951828</v>
      </c>
      <c r="K327" s="27">
        <f t="shared" si="38"/>
        <v>28793680543.285675</v>
      </c>
      <c r="L327">
        <f t="shared" si="39"/>
        <v>1</v>
      </c>
    </row>
    <row r="328" spans="1:12" x14ac:dyDescent="0.3">
      <c r="A328" s="1">
        <v>45159</v>
      </c>
      <c r="B328" s="26">
        <v>84132424369.461227</v>
      </c>
      <c r="C328" s="26">
        <f t="shared" si="35"/>
        <v>111589482026.53387</v>
      </c>
      <c r="D328" s="26">
        <v>27239690374.682755</v>
      </c>
      <c r="E328" s="2">
        <v>82764346526.225998</v>
      </c>
      <c r="F328" s="2">
        <f t="shared" si="40"/>
        <v>-63040029.547607422</v>
      </c>
      <c r="G328" s="2">
        <f t="shared" si="36"/>
        <v>0</v>
      </c>
      <c r="H328" s="2">
        <f>SUM($G$3:G328)</f>
        <v>27457057657.072647</v>
      </c>
      <c r="I328" s="13">
        <f t="shared" si="41"/>
        <v>-7.6168099179797885E-4</v>
      </c>
      <c r="J328" s="2">
        <f t="shared" si="37"/>
        <v>84068342301.025131</v>
      </c>
      <c r="K328" s="27">
        <f t="shared" si="38"/>
        <v>28825135500.307877</v>
      </c>
      <c r="L328">
        <f t="shared" si="39"/>
        <v>1</v>
      </c>
    </row>
    <row r="329" spans="1:12" x14ac:dyDescent="0.3">
      <c r="A329" s="1">
        <v>45160</v>
      </c>
      <c r="B329" s="26">
        <v>84181170735.5905</v>
      </c>
      <c r="C329" s="26">
        <f t="shared" si="35"/>
        <v>111683729442.17365</v>
      </c>
      <c r="D329" s="26">
        <v>27246244897.088036</v>
      </c>
      <c r="E329" s="2">
        <v>82809847575.736496</v>
      </c>
      <c r="F329" s="2">
        <f t="shared" si="40"/>
        <v>45501049.510498047</v>
      </c>
      <c r="G329" s="2">
        <f t="shared" si="36"/>
        <v>45501049.510498047</v>
      </c>
      <c r="H329" s="2">
        <f>SUM($G$3:G329)</f>
        <v>27502558706.583145</v>
      </c>
      <c r="I329" s="13">
        <f t="shared" si="41"/>
        <v>5.4946423453905706E-4</v>
      </c>
      <c r="J329" s="2">
        <f t="shared" si="37"/>
        <v>84227425278.131348</v>
      </c>
      <c r="K329" s="27">
        <f t="shared" si="38"/>
        <v>28873881866.437149</v>
      </c>
      <c r="L329">
        <f t="shared" si="39"/>
        <v>1</v>
      </c>
    </row>
    <row r="330" spans="1:12" x14ac:dyDescent="0.3">
      <c r="A330" s="1">
        <v>45161</v>
      </c>
      <c r="B330" s="26">
        <v>84016858981.917984</v>
      </c>
      <c r="C330" s="26">
        <f t="shared" si="35"/>
        <v>111596265322.55684</v>
      </c>
      <c r="D330" s="26">
        <v>27221306577.966537</v>
      </c>
      <c r="E330" s="2">
        <v>82886695209.792206</v>
      </c>
      <c r="F330" s="2">
        <f t="shared" si="40"/>
        <v>76847634.055709839</v>
      </c>
      <c r="G330" s="2">
        <f t="shared" si="36"/>
        <v>76847634.055709839</v>
      </c>
      <c r="H330" s="2">
        <f>SUM($G$3:G330)</f>
        <v>27579406340.638855</v>
      </c>
      <c r="I330" s="13">
        <f t="shared" si="41"/>
        <v>9.2714076561024579E-4</v>
      </c>
      <c r="J330" s="2">
        <f t="shared" si="37"/>
        <v>84094754436.878647</v>
      </c>
      <c r="K330" s="27">
        <f t="shared" si="38"/>
        <v>28709570112.764633</v>
      </c>
      <c r="L330">
        <f t="shared" si="39"/>
        <v>1</v>
      </c>
    </row>
    <row r="331" spans="1:12" x14ac:dyDescent="0.3">
      <c r="A331" s="1">
        <v>45162</v>
      </c>
      <c r="B331" s="26">
        <v>83768706593.376038</v>
      </c>
      <c r="C331" s="26">
        <f t="shared" si="35"/>
        <v>111348112934.01489</v>
      </c>
      <c r="D331" s="26">
        <v>27201711949.988373</v>
      </c>
      <c r="E331" s="2">
        <v>82864808775.049301</v>
      </c>
      <c r="F331" s="2">
        <f t="shared" si="40"/>
        <v>-21886434.742904663</v>
      </c>
      <c r="G331" s="2">
        <f t="shared" si="36"/>
        <v>0</v>
      </c>
      <c r="H331" s="2">
        <f>SUM($G$3:G331)</f>
        <v>27579406340.638855</v>
      </c>
      <c r="I331" s="13">
        <f t="shared" si="41"/>
        <v>-2.6412218970201374E-4</v>
      </c>
      <c r="J331" s="2">
        <f t="shared" si="37"/>
        <v>83746581419.162079</v>
      </c>
      <c r="K331" s="27">
        <f t="shared" si="38"/>
        <v>28483304158.965591</v>
      </c>
      <c r="L331">
        <f t="shared" si="39"/>
        <v>1</v>
      </c>
    </row>
    <row r="332" spans="1:12" x14ac:dyDescent="0.3">
      <c r="A332" s="1">
        <v>45163</v>
      </c>
      <c r="B332" s="26">
        <v>83586066247.470108</v>
      </c>
      <c r="C332" s="26">
        <f t="shared" si="35"/>
        <v>111165472588.10896</v>
      </c>
      <c r="D332" s="26">
        <v>27184793621.614895</v>
      </c>
      <c r="E332" s="2">
        <v>82792442087.289505</v>
      </c>
      <c r="F332" s="2">
        <f t="shared" si="40"/>
        <v>-72366687.759796143</v>
      </c>
      <c r="G332" s="2">
        <f t="shared" si="36"/>
        <v>0</v>
      </c>
      <c r="H332" s="2">
        <f>SUM($G$3:G332)</f>
        <v>27579406340.638855</v>
      </c>
      <c r="I332" s="13">
        <f t="shared" si="41"/>
        <v>-8.7407359820958891E-4</v>
      </c>
      <c r="J332" s="2">
        <f t="shared" si="37"/>
        <v>83513005873.785004</v>
      </c>
      <c r="K332" s="27">
        <f t="shared" si="38"/>
        <v>28373030500.819458</v>
      </c>
      <c r="L332">
        <f t="shared" si="39"/>
        <v>1</v>
      </c>
    </row>
    <row r="333" spans="1:12" x14ac:dyDescent="0.3">
      <c r="A333" s="1">
        <v>45164</v>
      </c>
      <c r="B333" s="26">
        <v>83584162452.405716</v>
      </c>
      <c r="C333" s="26">
        <f t="shared" si="35"/>
        <v>111191201069.69417</v>
      </c>
      <c r="D333" s="26">
        <v>27184793621.614895</v>
      </c>
      <c r="E333" s="2">
        <v>82820074363.939102</v>
      </c>
      <c r="F333" s="2">
        <f t="shared" si="40"/>
        <v>27632276.649597168</v>
      </c>
      <c r="G333" s="2">
        <f t="shared" si="36"/>
        <v>27632276.649597168</v>
      </c>
      <c r="H333" s="2">
        <f>SUM($G$3:G333)</f>
        <v>27607038617.288452</v>
      </c>
      <c r="I333" s="13">
        <f t="shared" si="41"/>
        <v>3.3364225837532704E-4</v>
      </c>
      <c r="J333" s="2">
        <f t="shared" si="37"/>
        <v>83612049661.130737</v>
      </c>
      <c r="K333" s="27">
        <f t="shared" si="38"/>
        <v>28371126705.755066</v>
      </c>
      <c r="L333">
        <f t="shared" si="39"/>
        <v>1</v>
      </c>
    </row>
    <row r="334" spans="1:12" x14ac:dyDescent="0.3">
      <c r="A334" s="1">
        <v>45165</v>
      </c>
      <c r="B334" s="26">
        <v>83588770378.802429</v>
      </c>
      <c r="C334" s="26">
        <f t="shared" si="35"/>
        <v>111195808996.09088</v>
      </c>
      <c r="D334" s="26">
        <v>27184793621.614895</v>
      </c>
      <c r="E334" s="2">
        <v>82787056266.826004</v>
      </c>
      <c r="F334" s="2">
        <f t="shared" si="40"/>
        <v>-33018097.113098145</v>
      </c>
      <c r="G334" s="2">
        <f t="shared" si="36"/>
        <v>0</v>
      </c>
      <c r="H334" s="2">
        <f>SUM($G$3:G334)</f>
        <v>27607038617.288452</v>
      </c>
      <c r="I334" s="13">
        <f t="shared" si="41"/>
        <v>-3.9883163627269815E-4</v>
      </c>
      <c r="J334" s="2">
        <f t="shared" si="37"/>
        <v>83555432532.73822</v>
      </c>
      <c r="K334" s="27">
        <f t="shared" si="38"/>
        <v>28408752729.264877</v>
      </c>
      <c r="L334">
        <f t="shared" si="39"/>
        <v>1</v>
      </c>
    </row>
    <row r="335" spans="1:12" x14ac:dyDescent="0.3">
      <c r="A335" s="1">
        <v>45166</v>
      </c>
      <c r="B335" s="26">
        <v>83402265041.203873</v>
      </c>
      <c r="C335" s="26">
        <f t="shared" si="35"/>
        <v>111032590099.71503</v>
      </c>
      <c r="D335" s="26">
        <v>27166633097.515839</v>
      </c>
      <c r="E335" s="2">
        <v>82810342708.048706</v>
      </c>
      <c r="F335" s="2">
        <f t="shared" si="40"/>
        <v>23286441.222702026</v>
      </c>
      <c r="G335" s="2">
        <f t="shared" si="36"/>
        <v>23286441.222702026</v>
      </c>
      <c r="H335" s="2">
        <f>SUM($G$3:G335)</f>
        <v>27630325058.511154</v>
      </c>
      <c r="I335" s="13">
        <f t="shared" si="41"/>
        <v>2.8120208733828502E-4</v>
      </c>
      <c r="J335" s="2">
        <f t="shared" si="37"/>
        <v>83425717932.222214</v>
      </c>
      <c r="K335" s="27">
        <f t="shared" si="38"/>
        <v>28222247391.666321</v>
      </c>
      <c r="L335">
        <f t="shared" si="39"/>
        <v>1</v>
      </c>
    </row>
    <row r="336" spans="1:12" x14ac:dyDescent="0.3">
      <c r="A336" s="1">
        <v>45167</v>
      </c>
      <c r="B336" s="26">
        <v>84120012058.131378</v>
      </c>
      <c r="C336" s="26">
        <f t="shared" si="35"/>
        <v>111779015555.88513</v>
      </c>
      <c r="D336" s="26">
        <v>27220923984.309963</v>
      </c>
      <c r="E336" s="2">
        <v>82839021147.291306</v>
      </c>
      <c r="F336" s="2">
        <f t="shared" si="40"/>
        <v>28678439.242599487</v>
      </c>
      <c r="G336" s="2">
        <f t="shared" si="36"/>
        <v>28678439.242599487</v>
      </c>
      <c r="H336" s="2">
        <f>SUM($G$3:G336)</f>
        <v>27659003497.753754</v>
      </c>
      <c r="I336" s="13">
        <f t="shared" si="41"/>
        <v>3.4619481067512862E-4</v>
      </c>
      <c r="J336" s="2">
        <f t="shared" si="37"/>
        <v>84149133969.779831</v>
      </c>
      <c r="K336" s="27">
        <f t="shared" si="38"/>
        <v>28939994408.593826</v>
      </c>
      <c r="L336">
        <f t="shared" si="39"/>
        <v>1</v>
      </c>
    </row>
    <row r="337" spans="1:12" x14ac:dyDescent="0.3">
      <c r="A337" s="1">
        <v>45168</v>
      </c>
      <c r="B337" s="26">
        <v>83929956522.640961</v>
      </c>
      <c r="C337" s="26">
        <f t="shared" si="35"/>
        <v>111592737841.92641</v>
      </c>
      <c r="D337" s="26">
        <v>27203943216.82494</v>
      </c>
      <c r="E337" s="2">
        <v>82842798968.822998</v>
      </c>
      <c r="F337" s="2">
        <f t="shared" si="40"/>
        <v>3777821.5316925049</v>
      </c>
      <c r="G337" s="2">
        <f t="shared" si="36"/>
        <v>3777821.5316925049</v>
      </c>
      <c r="H337" s="2">
        <f>SUM($G$3:G337)</f>
        <v>27662781319.285446</v>
      </c>
      <c r="I337" s="13">
        <f t="shared" si="41"/>
        <v>4.5602292277862891E-5</v>
      </c>
      <c r="J337" s="2">
        <f t="shared" si="37"/>
        <v>83933783921.049179</v>
      </c>
      <c r="K337" s="27">
        <f t="shared" si="38"/>
        <v>28749938873.103409</v>
      </c>
      <c r="L337">
        <f t="shared" si="39"/>
        <v>1</v>
      </c>
    </row>
    <row r="338" spans="1:12" x14ac:dyDescent="0.3">
      <c r="A338" s="1">
        <v>45169</v>
      </c>
      <c r="B338" s="26">
        <v>84032123757.996597</v>
      </c>
      <c r="C338" s="26">
        <f t="shared" si="35"/>
        <v>111694905077.28204</v>
      </c>
      <c r="D338" s="26">
        <v>27222960364.628059</v>
      </c>
      <c r="E338" s="2">
        <v>82830657293.576904</v>
      </c>
      <c r="F338" s="2">
        <f t="shared" si="40"/>
        <v>-12141675.24609375</v>
      </c>
      <c r="G338" s="2">
        <f t="shared" si="36"/>
        <v>0</v>
      </c>
      <c r="H338" s="2">
        <f>SUM($G$3:G338)</f>
        <v>27662781319.285446</v>
      </c>
      <c r="I338" s="13">
        <f t="shared" si="41"/>
        <v>-1.4658431603482248E-4</v>
      </c>
      <c r="J338" s="2">
        <f t="shared" si="37"/>
        <v>84019805966.61058</v>
      </c>
      <c r="K338" s="27">
        <f t="shared" si="38"/>
        <v>28864247783.705139</v>
      </c>
      <c r="L338">
        <f t="shared" si="39"/>
        <v>1</v>
      </c>
    </row>
    <row r="339" spans="1:12" x14ac:dyDescent="0.3">
      <c r="A339" s="1">
        <v>45170</v>
      </c>
      <c r="B339" s="26">
        <v>84390571232.161926</v>
      </c>
      <c r="C339" s="26">
        <f t="shared" si="35"/>
        <v>112081952078.36057</v>
      </c>
      <c r="D339" s="26">
        <v>27259552166.600258</v>
      </c>
      <c r="E339" s="2">
        <v>82859256820.490097</v>
      </c>
      <c r="F339" s="2">
        <f t="shared" si="40"/>
        <v>28599526.913192749</v>
      </c>
      <c r="G339" s="2">
        <f t="shared" si="36"/>
        <v>28599526.913192749</v>
      </c>
      <c r="H339" s="2">
        <f>SUM($G$3:G339)</f>
        <v>27691380846.198639</v>
      </c>
      <c r="I339" s="13">
        <f t="shared" si="41"/>
        <v>3.4515789799022706E-4</v>
      </c>
      <c r="J339" s="2">
        <f t="shared" si="37"/>
        <v>84419699304.338623</v>
      </c>
      <c r="K339" s="27">
        <f t="shared" si="38"/>
        <v>29222695257.870468</v>
      </c>
      <c r="L339">
        <f t="shared" si="39"/>
        <v>1</v>
      </c>
    </row>
    <row r="340" spans="1:12" x14ac:dyDescent="0.3">
      <c r="A340" s="1">
        <v>45171</v>
      </c>
      <c r="B340" s="26">
        <v>84397535317.600571</v>
      </c>
      <c r="C340" s="26">
        <f t="shared" si="35"/>
        <v>112102867383.29732</v>
      </c>
      <c r="D340" s="26">
        <v>27259552166.600258</v>
      </c>
      <c r="E340" s="2">
        <v>82873208039.988205</v>
      </c>
      <c r="F340" s="2">
        <f t="shared" si="40"/>
        <v>13951219.49810791</v>
      </c>
      <c r="G340" s="2">
        <f t="shared" si="36"/>
        <v>13951219.49810791</v>
      </c>
      <c r="H340" s="2">
        <f>SUM($G$3:G340)</f>
        <v>27705332065.696747</v>
      </c>
      <c r="I340" s="13">
        <f t="shared" si="41"/>
        <v>1.6834414677631556E-4</v>
      </c>
      <c r="J340" s="2">
        <f t="shared" si="37"/>
        <v>84411743148.673645</v>
      </c>
      <c r="K340" s="27">
        <f t="shared" si="38"/>
        <v>29229659343.309113</v>
      </c>
      <c r="L340">
        <f t="shared" si="39"/>
        <v>1</v>
      </c>
    </row>
    <row r="341" spans="1:12" x14ac:dyDescent="0.3">
      <c r="A341" s="1">
        <v>45172</v>
      </c>
      <c r="B341" s="26">
        <v>84412710775.82103</v>
      </c>
      <c r="C341" s="26">
        <f t="shared" si="35"/>
        <v>112135477439.77068</v>
      </c>
      <c r="D341" s="26">
        <v>27259552166.600258</v>
      </c>
      <c r="E341" s="2">
        <v>82890642638.241104</v>
      </c>
      <c r="F341" s="2">
        <f t="shared" si="40"/>
        <v>17434598.25289917</v>
      </c>
      <c r="G341" s="2">
        <f t="shared" si="36"/>
        <v>17434598.25289917</v>
      </c>
      <c r="H341" s="2">
        <f>SUM($G$3:G341)</f>
        <v>27722766663.949646</v>
      </c>
      <c r="I341" s="13">
        <f t="shared" si="41"/>
        <v>2.1033252606073803E-4</v>
      </c>
      <c r="J341" s="2">
        <f t="shared" si="37"/>
        <v>84430465514.510147</v>
      </c>
      <c r="K341" s="27">
        <f t="shared" si="38"/>
        <v>29244834801.529572</v>
      </c>
      <c r="L341">
        <f t="shared" si="39"/>
        <v>1</v>
      </c>
    </row>
    <row r="342" spans="1:12" x14ac:dyDescent="0.3">
      <c r="A342" s="1">
        <v>45173</v>
      </c>
      <c r="B342" s="26">
        <v>84400367734.985809</v>
      </c>
      <c r="C342" s="26">
        <f t="shared" si="35"/>
        <v>112123134398.93546</v>
      </c>
      <c r="D342" s="26">
        <v>27259552166.600258</v>
      </c>
      <c r="E342" s="2">
        <v>82840079833.350204</v>
      </c>
      <c r="F342" s="2">
        <f t="shared" si="40"/>
        <v>-50562804.890899658</v>
      </c>
      <c r="G342" s="2">
        <f t="shared" si="36"/>
        <v>0</v>
      </c>
      <c r="H342" s="2">
        <f>SUM($G$3:G342)</f>
        <v>27722766663.949646</v>
      </c>
      <c r="I342" s="13">
        <f t="shared" si="41"/>
        <v>-6.1036644330397924E-4</v>
      </c>
      <c r="J342" s="2">
        <f t="shared" si="37"/>
        <v>84348852582.71785</v>
      </c>
      <c r="K342" s="27">
        <f t="shared" si="38"/>
        <v>29283054565.585251</v>
      </c>
      <c r="L342">
        <f t="shared" si="39"/>
        <v>1</v>
      </c>
    </row>
    <row r="343" spans="1:12" x14ac:dyDescent="0.3">
      <c r="A343" s="1">
        <v>45174</v>
      </c>
      <c r="B343" s="26">
        <v>84277469741.11824</v>
      </c>
      <c r="C343" s="26">
        <f t="shared" si="35"/>
        <v>112000236405.06789</v>
      </c>
      <c r="D343" s="26">
        <v>27251656178.474686</v>
      </c>
      <c r="E343" s="2">
        <v>82762724711.132797</v>
      </c>
      <c r="F343" s="2">
        <f t="shared" si="40"/>
        <v>-77355122.217407227</v>
      </c>
      <c r="G343" s="2">
        <f t="shared" si="36"/>
        <v>0</v>
      </c>
      <c r="H343" s="2">
        <f>SUM($G$3:G343)</f>
        <v>27722766663.949646</v>
      </c>
      <c r="I343" s="13">
        <f t="shared" si="41"/>
        <v>-9.3466137669343593E-4</v>
      </c>
      <c r="J343" s="2">
        <f t="shared" si="37"/>
        <v>84198698845.225769</v>
      </c>
      <c r="K343" s="27">
        <f t="shared" si="38"/>
        <v>29237511693.935089</v>
      </c>
      <c r="L343">
        <f t="shared" si="39"/>
        <v>1</v>
      </c>
    </row>
    <row r="344" spans="1:12" x14ac:dyDescent="0.3">
      <c r="A344" s="1">
        <v>45175</v>
      </c>
      <c r="B344" s="26">
        <v>83673020828.399246</v>
      </c>
      <c r="C344" s="26">
        <f t="shared" si="35"/>
        <v>111469626813.6593</v>
      </c>
      <c r="D344" s="26">
        <v>27195665498.785431</v>
      </c>
      <c r="E344" s="2">
        <v>82836564032.443207</v>
      </c>
      <c r="F344" s="2">
        <f t="shared" si="40"/>
        <v>73839321.310409546</v>
      </c>
      <c r="G344" s="2">
        <f t="shared" si="36"/>
        <v>73839321.310409546</v>
      </c>
      <c r="H344" s="2">
        <f>SUM($G$3:G344)</f>
        <v>27796605985.260056</v>
      </c>
      <c r="I344" s="13">
        <f t="shared" si="41"/>
        <v>8.9138561181135111E-4</v>
      </c>
      <c r="J344" s="2">
        <f t="shared" si="37"/>
        <v>83747605755.262466</v>
      </c>
      <c r="K344" s="27">
        <f t="shared" si="38"/>
        <v>28633062781.216095</v>
      </c>
      <c r="L344">
        <f t="shared" si="39"/>
        <v>1</v>
      </c>
    </row>
    <row r="345" spans="1:12" x14ac:dyDescent="0.3">
      <c r="A345" s="1">
        <v>45176</v>
      </c>
      <c r="B345" s="26">
        <v>83945581106.33696</v>
      </c>
      <c r="C345" s="26">
        <f t="shared" si="35"/>
        <v>111777714823.84271</v>
      </c>
      <c r="D345" s="26">
        <v>27218551299.996593</v>
      </c>
      <c r="E345" s="2">
        <v>82872091764.688904</v>
      </c>
      <c r="F345" s="2">
        <f t="shared" si="40"/>
        <v>35527732.245697021</v>
      </c>
      <c r="G345" s="2">
        <f t="shared" si="36"/>
        <v>35527732.245697021</v>
      </c>
      <c r="H345" s="2">
        <f>SUM($G$3:G345)</f>
        <v>27832133717.505753</v>
      </c>
      <c r="I345" s="13">
        <f t="shared" si="41"/>
        <v>4.2870562923132447E-4</v>
      </c>
      <c r="J345" s="2">
        <f t="shared" si="37"/>
        <v>83981569049.506348</v>
      </c>
      <c r="K345" s="27">
        <f t="shared" si="38"/>
        <v>28905623059.153809</v>
      </c>
      <c r="L345">
        <f t="shared" si="39"/>
        <v>1</v>
      </c>
    </row>
    <row r="346" spans="1:12" x14ac:dyDescent="0.3">
      <c r="A346" s="1">
        <v>45177</v>
      </c>
      <c r="B346" s="26">
        <v>83884460368.693466</v>
      </c>
      <c r="C346" s="26">
        <f t="shared" si="35"/>
        <v>111716594086.19922</v>
      </c>
      <c r="D346" s="26">
        <v>27213840662.103188</v>
      </c>
      <c r="E346" s="2">
        <v>82848340323.022507</v>
      </c>
      <c r="F346" s="2">
        <f t="shared" si="40"/>
        <v>-23751441.666397095</v>
      </c>
      <c r="G346" s="2">
        <f t="shared" si="36"/>
        <v>0</v>
      </c>
      <c r="H346" s="2">
        <f>SUM($G$3:G346)</f>
        <v>27832133717.505753</v>
      </c>
      <c r="I346" s="13">
        <f t="shared" si="41"/>
        <v>-2.8668578723232274E-4</v>
      </c>
      <c r="J346" s="2">
        <f t="shared" si="37"/>
        <v>83860411886.136108</v>
      </c>
      <c r="K346" s="27">
        <f t="shared" si="38"/>
        <v>28868253763.176712</v>
      </c>
      <c r="L346">
        <f t="shared" si="39"/>
        <v>1</v>
      </c>
    </row>
    <row r="347" spans="1:12" x14ac:dyDescent="0.3">
      <c r="A347" s="1">
        <v>45178</v>
      </c>
      <c r="B347" s="26">
        <v>83881524255.834198</v>
      </c>
      <c r="C347" s="26">
        <f t="shared" si="35"/>
        <v>111859782461.35155</v>
      </c>
      <c r="D347" s="26">
        <v>27213840662.103188</v>
      </c>
      <c r="E347" s="2">
        <v>82994464811.034103</v>
      </c>
      <c r="F347" s="2">
        <f t="shared" si="40"/>
        <v>146124488.01159668</v>
      </c>
      <c r="G347" s="2">
        <f t="shared" si="36"/>
        <v>146124488.01159668</v>
      </c>
      <c r="H347" s="2">
        <f>SUM($G$3:G347)</f>
        <v>27978258205.517349</v>
      </c>
      <c r="I347" s="13">
        <f t="shared" si="41"/>
        <v>1.7606534163971072E-3</v>
      </c>
      <c r="J347" s="2">
        <f t="shared" si="37"/>
        <v>84029210548.08783</v>
      </c>
      <c r="K347" s="27">
        <f t="shared" si="38"/>
        <v>28865317650.317444</v>
      </c>
      <c r="L347">
        <f t="shared" si="39"/>
        <v>1</v>
      </c>
    </row>
    <row r="348" spans="1:12" x14ac:dyDescent="0.3">
      <c r="A348" s="1">
        <v>45179</v>
      </c>
      <c r="B348" s="26">
        <v>83877980351.374359</v>
      </c>
      <c r="C348" s="26">
        <f t="shared" si="35"/>
        <v>111856238556.89171</v>
      </c>
      <c r="D348" s="26">
        <v>27213840662.103188</v>
      </c>
      <c r="E348" s="2">
        <v>82979370479.774796</v>
      </c>
      <c r="F348" s="2">
        <f t="shared" si="40"/>
        <v>-15094331.259307861</v>
      </c>
      <c r="G348" s="2">
        <f t="shared" si="36"/>
        <v>0</v>
      </c>
      <c r="H348" s="2">
        <f>SUM($G$3:G348)</f>
        <v>27978258205.517349</v>
      </c>
      <c r="I348" s="13">
        <f t="shared" si="41"/>
        <v>-1.8190462487284017E-4</v>
      </c>
      <c r="J348" s="2">
        <f t="shared" si="37"/>
        <v>83862722558.823441</v>
      </c>
      <c r="K348" s="27">
        <f t="shared" si="38"/>
        <v>28876868077.116913</v>
      </c>
      <c r="L348">
        <f t="shared" si="39"/>
        <v>1</v>
      </c>
    </row>
    <row r="349" spans="1:12" x14ac:dyDescent="0.3">
      <c r="A349" s="1">
        <v>45180</v>
      </c>
      <c r="B349" s="26">
        <v>83880598135.309601</v>
      </c>
      <c r="C349" s="26">
        <f t="shared" si="35"/>
        <v>111868816980.59346</v>
      </c>
      <c r="D349" s="26">
        <v>27219058430.3433</v>
      </c>
      <c r="E349" s="2">
        <v>82989331119.541306</v>
      </c>
      <c r="F349" s="2">
        <f t="shared" si="40"/>
        <v>9960639.7665100098</v>
      </c>
      <c r="G349" s="2">
        <f t="shared" si="36"/>
        <v>9960639.7665100098</v>
      </c>
      <c r="H349" s="2">
        <f>SUM($G$3:G349)</f>
        <v>27988218845.283859</v>
      </c>
      <c r="I349" s="13">
        <f t="shared" si="41"/>
        <v>1.2002313589155559E-4</v>
      </c>
      <c r="J349" s="2">
        <f t="shared" si="37"/>
        <v>83890665747.738266</v>
      </c>
      <c r="K349" s="27">
        <f t="shared" si="38"/>
        <v>28879485861.052155</v>
      </c>
      <c r="L349">
        <f t="shared" si="39"/>
        <v>1</v>
      </c>
    </row>
    <row r="350" spans="1:12" x14ac:dyDescent="0.3">
      <c r="A350" s="1">
        <v>45181</v>
      </c>
      <c r="B350" s="26">
        <v>84019965509.335587</v>
      </c>
      <c r="C350" s="26">
        <f t="shared" si="35"/>
        <v>112008184354.61945</v>
      </c>
      <c r="D350" s="26">
        <v>27226892909.355824</v>
      </c>
      <c r="E350" s="2">
        <v>82963209450.554993</v>
      </c>
      <c r="F350" s="2">
        <f t="shared" si="40"/>
        <v>-26121668.986312866</v>
      </c>
      <c r="G350" s="2">
        <f t="shared" si="36"/>
        <v>0</v>
      </c>
      <c r="H350" s="2">
        <f>SUM($G$3:G350)</f>
        <v>27988218845.283859</v>
      </c>
      <c r="I350" s="13">
        <f t="shared" si="41"/>
        <v>-3.1485846749794612E-4</v>
      </c>
      <c r="J350" s="2">
        <f t="shared" si="37"/>
        <v>83993511111.756088</v>
      </c>
      <c r="K350" s="27">
        <f t="shared" si="38"/>
        <v>29044974904.064453</v>
      </c>
      <c r="L350">
        <f t="shared" si="39"/>
        <v>1</v>
      </c>
    </row>
    <row r="351" spans="1:12" x14ac:dyDescent="0.3">
      <c r="A351" s="1">
        <v>45182</v>
      </c>
      <c r="B351" s="26">
        <v>83700664784.931229</v>
      </c>
      <c r="C351" s="26">
        <f t="shared" si="35"/>
        <v>111808604043.23189</v>
      </c>
      <c r="D351" s="26">
        <v>27195507986.431637</v>
      </c>
      <c r="E351" s="2">
        <v>83082929863.571793</v>
      </c>
      <c r="F351" s="2">
        <f t="shared" si="40"/>
        <v>119720413.01679993</v>
      </c>
      <c r="G351" s="2">
        <f t="shared" si="36"/>
        <v>119720413.01679993</v>
      </c>
      <c r="H351" s="2">
        <f>SUM($G$3:G351)</f>
        <v>28107939258.300659</v>
      </c>
      <c r="I351" s="13">
        <f t="shared" si="41"/>
        <v>1.4409748574513387E-3</v>
      </c>
      <c r="J351" s="2">
        <f t="shared" si="37"/>
        <v>83821275338.438278</v>
      </c>
      <c r="K351" s="27">
        <f t="shared" si="38"/>
        <v>28725674179.660095</v>
      </c>
      <c r="L351">
        <f t="shared" si="39"/>
        <v>1</v>
      </c>
    </row>
    <row r="352" spans="1:12" x14ac:dyDescent="0.3">
      <c r="A352" s="1">
        <v>45183</v>
      </c>
      <c r="B352" s="26">
        <v>83798370480.644104</v>
      </c>
      <c r="C352" s="26">
        <f t="shared" si="35"/>
        <v>111906309738.94476</v>
      </c>
      <c r="D352" s="26">
        <v>27202007280.887188</v>
      </c>
      <c r="E352" s="2">
        <v>83059791981.386307</v>
      </c>
      <c r="F352" s="2">
        <f t="shared" si="40"/>
        <v>-23137882.18548584</v>
      </c>
      <c r="G352" s="2">
        <f t="shared" si="36"/>
        <v>0</v>
      </c>
      <c r="H352" s="2">
        <f>SUM($G$3:G352)</f>
        <v>28107939258.300659</v>
      </c>
      <c r="I352" s="13">
        <f t="shared" si="41"/>
        <v>-2.7856898787648106E-4</v>
      </c>
      <c r="J352" s="2">
        <f t="shared" si="37"/>
        <v>83775026853.393616</v>
      </c>
      <c r="K352" s="27">
        <f t="shared" si="38"/>
        <v>28846517757.558456</v>
      </c>
      <c r="L352">
        <f t="shared" si="39"/>
        <v>1</v>
      </c>
    </row>
    <row r="353" spans="1:12" x14ac:dyDescent="0.3">
      <c r="A353" s="1">
        <v>45184</v>
      </c>
      <c r="B353" s="26">
        <v>83888009353.191254</v>
      </c>
      <c r="C353" s="26">
        <f t="shared" si="35"/>
        <v>111995948611.49191</v>
      </c>
      <c r="D353" s="26">
        <v>27209303815.60556</v>
      </c>
      <c r="E353" s="2">
        <v>83052483552.699799</v>
      </c>
      <c r="F353" s="2">
        <f t="shared" si="40"/>
        <v>-7308428.6865081787</v>
      </c>
      <c r="G353" s="2">
        <f t="shared" si="36"/>
        <v>0</v>
      </c>
      <c r="H353" s="2">
        <f>SUM($G$3:G353)</f>
        <v>28107939258.300659</v>
      </c>
      <c r="I353" s="13">
        <f t="shared" si="41"/>
        <v>-8.7997713901845169E-5</v>
      </c>
      <c r="J353" s="2">
        <f t="shared" si="37"/>
        <v>83880627400.144394</v>
      </c>
      <c r="K353" s="27">
        <f t="shared" si="38"/>
        <v>28943465058.792114</v>
      </c>
      <c r="L353">
        <f t="shared" si="39"/>
        <v>1</v>
      </c>
    </row>
    <row r="354" spans="1:12" x14ac:dyDescent="0.3">
      <c r="A354" s="1">
        <v>45185</v>
      </c>
      <c r="B354" s="26">
        <v>83897445588.435287</v>
      </c>
      <c r="C354" s="26">
        <f t="shared" si="35"/>
        <v>112005384846.73595</v>
      </c>
      <c r="D354" s="26">
        <v>27209303815.60556</v>
      </c>
      <c r="E354" s="2">
        <v>83007465778.775299</v>
      </c>
      <c r="F354" s="2">
        <f t="shared" si="40"/>
        <v>-45017773.924499512</v>
      </c>
      <c r="G354" s="2">
        <f t="shared" si="36"/>
        <v>0</v>
      </c>
      <c r="H354" s="2">
        <f>SUM($G$3:G354)</f>
        <v>28107939258.300659</v>
      </c>
      <c r="I354" s="13">
        <f t="shared" si="41"/>
        <v>-5.4233403588632852E-4</v>
      </c>
      <c r="J354" s="2">
        <f t="shared" si="37"/>
        <v>83851945148.168762</v>
      </c>
      <c r="K354" s="27">
        <f t="shared" si="38"/>
        <v>28997919067.960648</v>
      </c>
      <c r="L354">
        <f t="shared" si="39"/>
        <v>1</v>
      </c>
    </row>
    <row r="355" spans="1:12" x14ac:dyDescent="0.3">
      <c r="A355" s="1">
        <v>45186</v>
      </c>
      <c r="B355" s="26">
        <v>83890217044.055939</v>
      </c>
      <c r="C355" s="26">
        <f t="shared" si="35"/>
        <v>112045543289.6993</v>
      </c>
      <c r="D355" s="26">
        <v>27209303815.60556</v>
      </c>
      <c r="E355" s="2">
        <v>83054852766.117996</v>
      </c>
      <c r="F355" s="2">
        <f t="shared" si="40"/>
        <v>47386987.342697144</v>
      </c>
      <c r="G355" s="2">
        <f t="shared" si="36"/>
        <v>47386987.342697144</v>
      </c>
      <c r="H355" s="2">
        <f>SUM($G$3:G355)</f>
        <v>28155326245.643356</v>
      </c>
      <c r="I355" s="13">
        <f t="shared" si="41"/>
        <v>5.7055049481742669E-4</v>
      </c>
      <c r="J355" s="2">
        <f t="shared" si="37"/>
        <v>83938080648.900772</v>
      </c>
      <c r="K355" s="27">
        <f t="shared" si="38"/>
        <v>28990690523.581299</v>
      </c>
      <c r="L355">
        <f t="shared" si="39"/>
        <v>1</v>
      </c>
    </row>
    <row r="356" spans="1:12" x14ac:dyDescent="0.3">
      <c r="A356" s="1">
        <v>45187</v>
      </c>
      <c r="B356" s="26">
        <v>83945764009.784515</v>
      </c>
      <c r="C356" s="26">
        <f t="shared" si="35"/>
        <v>112114296116.84178</v>
      </c>
      <c r="D356" s="26">
        <v>27210607251.545853</v>
      </c>
      <c r="E356" s="2">
        <v>83068058627.531906</v>
      </c>
      <c r="F356" s="2">
        <f t="shared" si="40"/>
        <v>13205861.413909912</v>
      </c>
      <c r="G356" s="2">
        <f t="shared" si="36"/>
        <v>13205861.413909912</v>
      </c>
      <c r="H356" s="2">
        <f>SUM($G$3:G356)</f>
        <v>28168532107.057266</v>
      </c>
      <c r="I356" s="13">
        <f t="shared" si="41"/>
        <v>1.5897640599888763E-4</v>
      </c>
      <c r="J356" s="2">
        <f t="shared" si="37"/>
        <v>83959109405.645615</v>
      </c>
      <c r="K356" s="27">
        <f t="shared" si="38"/>
        <v>29046237489.309875</v>
      </c>
      <c r="L356">
        <f t="shared" si="39"/>
        <v>1</v>
      </c>
    </row>
    <row r="357" spans="1:12" x14ac:dyDescent="0.3">
      <c r="A357" s="1">
        <v>45188</v>
      </c>
      <c r="B357" s="26">
        <v>84133041194.405472</v>
      </c>
      <c r="C357" s="26">
        <f t="shared" si="35"/>
        <v>112328248421.09763</v>
      </c>
      <c r="D357" s="26">
        <v>27226252393.137226</v>
      </c>
      <c r="E357" s="2">
        <v>83094733747.166794</v>
      </c>
      <c r="F357" s="2">
        <f t="shared" si="40"/>
        <v>26675119.634887695</v>
      </c>
      <c r="G357" s="2">
        <f t="shared" si="36"/>
        <v>26675119.634887695</v>
      </c>
      <c r="H357" s="2">
        <f>SUM($G$3:G357)</f>
        <v>28195207226.692154</v>
      </c>
      <c r="I357" s="13">
        <f t="shared" si="41"/>
        <v>3.2102058014954785E-4</v>
      </c>
      <c r="J357" s="2">
        <f t="shared" si="37"/>
        <v>84160049632.099457</v>
      </c>
      <c r="K357" s="27">
        <f t="shared" si="38"/>
        <v>29233514673.930832</v>
      </c>
      <c r="L357">
        <f t="shared" si="39"/>
        <v>1</v>
      </c>
    </row>
    <row r="358" spans="1:12" x14ac:dyDescent="0.3">
      <c r="A358" s="1">
        <v>45189</v>
      </c>
      <c r="B358" s="26">
        <v>83731110516.303909</v>
      </c>
      <c r="C358" s="26">
        <f t="shared" si="35"/>
        <v>112008372708.79536</v>
      </c>
      <c r="D358" s="26">
        <v>27188842227.019077</v>
      </c>
      <c r="E358" s="2">
        <v>83176788712.966095</v>
      </c>
      <c r="F358" s="2">
        <f t="shared" si="40"/>
        <v>82054965.799301147</v>
      </c>
      <c r="G358" s="2">
        <f t="shared" si="36"/>
        <v>82054965.799301147</v>
      </c>
      <c r="H358" s="2">
        <f>SUM($G$3:G358)</f>
        <v>28277262192.491455</v>
      </c>
      <c r="I358" s="13">
        <f t="shared" si="41"/>
        <v>9.8651278883179496E-4</v>
      </c>
      <c r="J358" s="2">
        <f t="shared" si="37"/>
        <v>83813712327.651337</v>
      </c>
      <c r="K358" s="27">
        <f t="shared" si="38"/>
        <v>28831583995.829269</v>
      </c>
      <c r="L358">
        <f t="shared" si="39"/>
        <v>1</v>
      </c>
    </row>
    <row r="359" spans="1:12" x14ac:dyDescent="0.3">
      <c r="A359" s="1">
        <v>45190</v>
      </c>
      <c r="B359" s="26">
        <v>83637536446.355988</v>
      </c>
      <c r="C359" s="26">
        <f t="shared" si="35"/>
        <v>111938809617.95985</v>
      </c>
      <c r="D359" s="26">
        <v>27184947649.654633</v>
      </c>
      <c r="E359" s="2">
        <v>83200799692.078506</v>
      </c>
      <c r="F359" s="2">
        <f t="shared" si="40"/>
        <v>24010979.112411499</v>
      </c>
      <c r="G359" s="2">
        <f t="shared" si="36"/>
        <v>24010979.112411499</v>
      </c>
      <c r="H359" s="2">
        <f>SUM($G$3:G359)</f>
        <v>28301273171.603867</v>
      </c>
      <c r="I359" s="13">
        <f t="shared" si="41"/>
        <v>2.8859072510450365E-4</v>
      </c>
      <c r="J359" s="2">
        <f t="shared" si="37"/>
        <v>83661673463.644989</v>
      </c>
      <c r="K359" s="27">
        <f t="shared" si="38"/>
        <v>28738009925.881348</v>
      </c>
      <c r="L359">
        <f t="shared" si="39"/>
        <v>1</v>
      </c>
    </row>
    <row r="360" spans="1:12" x14ac:dyDescent="0.3">
      <c r="A360" s="1">
        <v>45191</v>
      </c>
      <c r="B360" s="26">
        <v>83602900108.831055</v>
      </c>
      <c r="C360" s="26">
        <f t="shared" si="35"/>
        <v>111904173280.43492</v>
      </c>
      <c r="D360" s="26">
        <v>27181055993.223213</v>
      </c>
      <c r="E360" s="2">
        <v>83189667143.011002</v>
      </c>
      <c r="F360" s="2">
        <f t="shared" si="40"/>
        <v>-11132549.067504883</v>
      </c>
      <c r="G360" s="2">
        <f t="shared" si="36"/>
        <v>0</v>
      </c>
      <c r="H360" s="2">
        <f>SUM($G$3:G360)</f>
        <v>28301273171.603867</v>
      </c>
      <c r="I360" s="13">
        <f t="shared" si="41"/>
        <v>-1.3382129595935233E-4</v>
      </c>
      <c r="J360" s="2">
        <f t="shared" si="37"/>
        <v>83591712260.392532</v>
      </c>
      <c r="K360" s="27">
        <f t="shared" si="38"/>
        <v>28714506137.42392</v>
      </c>
      <c r="L360">
        <f t="shared" si="39"/>
        <v>1</v>
      </c>
    </row>
    <row r="361" spans="1:12" x14ac:dyDescent="0.3">
      <c r="A361" s="1">
        <v>45192</v>
      </c>
      <c r="B361" s="26">
        <v>83607428388.236862</v>
      </c>
      <c r="C361" s="26">
        <f t="shared" si="35"/>
        <v>111931230245.99413</v>
      </c>
      <c r="D361" s="26">
        <v>27181055993.223213</v>
      </c>
      <c r="E361" s="2">
        <v>83212195829.164398</v>
      </c>
      <c r="F361" s="2">
        <f t="shared" si="40"/>
        <v>22528686.153396606</v>
      </c>
      <c r="G361" s="2">
        <f t="shared" si="36"/>
        <v>22528686.153396606</v>
      </c>
      <c r="H361" s="2">
        <f>SUM($G$3:G361)</f>
        <v>28323801857.757263</v>
      </c>
      <c r="I361" s="13">
        <f t="shared" si="41"/>
        <v>2.7073779184541964E-4</v>
      </c>
      <c r="J361" s="2">
        <f t="shared" si="37"/>
        <v>83630064078.780563</v>
      </c>
      <c r="K361" s="27">
        <f t="shared" si="38"/>
        <v>28719034416.829727</v>
      </c>
      <c r="L361">
        <f t="shared" si="39"/>
        <v>1</v>
      </c>
    </row>
    <row r="362" spans="1:12" x14ac:dyDescent="0.3">
      <c r="A362" s="1">
        <v>45193</v>
      </c>
      <c r="B362" s="26">
        <v>83600408627.23175</v>
      </c>
      <c r="C362" s="26">
        <f t="shared" si="35"/>
        <v>111924210484.98901</v>
      </c>
      <c r="D362" s="26">
        <v>27181055993.223213</v>
      </c>
      <c r="E362" s="2">
        <v>83210015223.577393</v>
      </c>
      <c r="F362" s="2">
        <f t="shared" si="40"/>
        <v>-2180605.5870056152</v>
      </c>
      <c r="G362" s="2">
        <f t="shared" si="36"/>
        <v>0</v>
      </c>
      <c r="H362" s="2">
        <f>SUM($G$3:G362)</f>
        <v>28323801857.757263</v>
      </c>
      <c r="I362" s="13">
        <f t="shared" si="41"/>
        <v>-2.6206047206535602E-5</v>
      </c>
      <c r="J362" s="2">
        <f t="shared" si="37"/>
        <v>83598217790.976776</v>
      </c>
      <c r="K362" s="27">
        <f t="shared" si="38"/>
        <v>28714195261.411621</v>
      </c>
      <c r="L362">
        <f t="shared" si="39"/>
        <v>1</v>
      </c>
    </row>
    <row r="363" spans="1:12" x14ac:dyDescent="0.3">
      <c r="A363" s="1">
        <v>45194</v>
      </c>
      <c r="B363" s="26">
        <v>83661872804.127838</v>
      </c>
      <c r="C363" s="26">
        <f t="shared" si="35"/>
        <v>111987907822.52461</v>
      </c>
      <c r="D363" s="26">
        <v>27189617346.9282</v>
      </c>
      <c r="E363" s="2">
        <v>83212248384.216904</v>
      </c>
      <c r="F363" s="2">
        <f t="shared" si="40"/>
        <v>2233160.6395111084</v>
      </c>
      <c r="G363" s="2">
        <f t="shared" si="36"/>
        <v>2233160.6395111084</v>
      </c>
      <c r="H363" s="2">
        <f>SUM($G$3:G363)</f>
        <v>28326035018.396774</v>
      </c>
      <c r="I363" s="13">
        <f t="shared" si="41"/>
        <v>2.6836922242503402E-5</v>
      </c>
      <c r="J363" s="2">
        <f t="shared" si="37"/>
        <v>83664118031.302948</v>
      </c>
      <c r="K363" s="27">
        <f t="shared" si="38"/>
        <v>28775659438.307709</v>
      </c>
      <c r="L363">
        <f t="shared" si="39"/>
        <v>1</v>
      </c>
    </row>
    <row r="364" spans="1:12" x14ac:dyDescent="0.3">
      <c r="A364" s="1">
        <v>45195</v>
      </c>
      <c r="B364" s="26">
        <v>83742866186.590668</v>
      </c>
      <c r="C364" s="26">
        <f t="shared" si="35"/>
        <v>112068901204.98744</v>
      </c>
      <c r="D364" s="26">
        <v>27201303975.868362</v>
      </c>
      <c r="E364" s="2">
        <v>83169840527.082703</v>
      </c>
      <c r="F364" s="2">
        <f t="shared" si="40"/>
        <v>-42407857.13420105</v>
      </c>
      <c r="G364" s="2">
        <f t="shared" si="36"/>
        <v>0</v>
      </c>
      <c r="H364" s="2">
        <f>SUM($G$3:G364)</f>
        <v>28326035018.396774</v>
      </c>
      <c r="I364" s="13">
        <f t="shared" si="41"/>
        <v>-5.0989465490668725E-4</v>
      </c>
      <c r="J364" s="2">
        <f t="shared" si="37"/>
        <v>83700166146.735565</v>
      </c>
      <c r="K364" s="27">
        <f t="shared" si="38"/>
        <v>28899060677.904739</v>
      </c>
      <c r="L364">
        <f t="shared" si="39"/>
        <v>1</v>
      </c>
    </row>
    <row r="365" spans="1:12" x14ac:dyDescent="0.3">
      <c r="A365" s="1">
        <v>45196</v>
      </c>
      <c r="B365" s="26">
        <v>83446808861.634064</v>
      </c>
      <c r="C365" s="26">
        <f t="shared" si="35"/>
        <v>111772843880.03084</v>
      </c>
      <c r="D365" s="26">
        <v>27176064338.836742</v>
      </c>
      <c r="E365" s="2">
        <v>83161369320.445908</v>
      </c>
      <c r="F365" s="2">
        <f t="shared" si="40"/>
        <v>-8471206.6367950439</v>
      </c>
      <c r="G365" s="2">
        <f t="shared" si="36"/>
        <v>0</v>
      </c>
      <c r="H365" s="2">
        <f>SUM($G$3:G365)</f>
        <v>28326035018.396774</v>
      </c>
      <c r="I365" s="13">
        <f t="shared" si="41"/>
        <v>-1.0186468436026976E-4</v>
      </c>
      <c r="J365" s="2">
        <f t="shared" si="37"/>
        <v>83438308578.788498</v>
      </c>
      <c r="K365" s="27">
        <f t="shared" si="38"/>
        <v>28611474559.58493</v>
      </c>
      <c r="L365">
        <f t="shared" si="39"/>
        <v>1</v>
      </c>
    </row>
    <row r="366" spans="1:12" x14ac:dyDescent="0.3">
      <c r="A366" s="1">
        <v>45197</v>
      </c>
      <c r="B366" s="26">
        <v>83778552306.030045</v>
      </c>
      <c r="C366" s="26">
        <f t="shared" si="35"/>
        <v>112136890941.3632</v>
      </c>
      <c r="D366" s="26">
        <v>27203777015.364769</v>
      </c>
      <c r="E366" s="2">
        <v>83193672937.382294</v>
      </c>
      <c r="F366" s="2">
        <f t="shared" si="40"/>
        <v>32303616.936386108</v>
      </c>
      <c r="G366" s="2">
        <f t="shared" si="36"/>
        <v>32303616.936386108</v>
      </c>
      <c r="H366" s="2">
        <f>SUM($G$3:G366)</f>
        <v>28358338635.33316</v>
      </c>
      <c r="I366" s="13">
        <f t="shared" si="41"/>
        <v>3.8829415502186326E-4</v>
      </c>
      <c r="J366" s="2">
        <f t="shared" si="37"/>
        <v>83811083028.20668</v>
      </c>
      <c r="K366" s="27">
        <f t="shared" si="38"/>
        <v>28943218003.980911</v>
      </c>
      <c r="L366">
        <f t="shared" si="39"/>
        <v>1</v>
      </c>
    </row>
    <row r="367" spans="1:12" x14ac:dyDescent="0.3">
      <c r="A367" s="1">
        <v>45198</v>
      </c>
      <c r="B367" s="26">
        <v>83922417634.437302</v>
      </c>
      <c r="C367" s="26">
        <f t="shared" si="35"/>
        <v>112354506574.26157</v>
      </c>
      <c r="D367" s="26">
        <v>27222005774.827694</v>
      </c>
      <c r="E367" s="2">
        <v>83267423241.873398</v>
      </c>
      <c r="F367" s="2">
        <f t="shared" si="40"/>
        <v>73750304.491104126</v>
      </c>
      <c r="G367" s="2">
        <f t="shared" si="36"/>
        <v>73750304.491104126</v>
      </c>
      <c r="H367" s="2">
        <f>SUM($G$3:G367)</f>
        <v>28432088939.824265</v>
      </c>
      <c r="I367" s="13">
        <f t="shared" si="41"/>
        <v>8.8570417601221843E-4</v>
      </c>
      <c r="J367" s="2">
        <f t="shared" si="37"/>
        <v>83996748070.197159</v>
      </c>
      <c r="K367" s="27">
        <f t="shared" si="38"/>
        <v>29087083332.388168</v>
      </c>
      <c r="L367">
        <f t="shared" si="39"/>
        <v>1</v>
      </c>
    </row>
    <row r="368" spans="1:12" x14ac:dyDescent="0.3">
      <c r="A368" s="18">
        <v>45199</v>
      </c>
      <c r="B368" s="26">
        <v>86330580364.707245</v>
      </c>
      <c r="C368" s="26">
        <f t="shared" si="35"/>
        <v>114763217156.7317</v>
      </c>
      <c r="D368" s="26">
        <v>25025027673</v>
      </c>
      <c r="E368" s="2">
        <v>83267971094.073593</v>
      </c>
      <c r="F368" s="2">
        <f t="shared" si="40"/>
        <v>547852.2001953125</v>
      </c>
      <c r="G368" s="2">
        <f t="shared" si="36"/>
        <v>547852.2001953125</v>
      </c>
      <c r="H368" s="2">
        <f>SUM($G$3:G368)</f>
        <v>28432636792.02446</v>
      </c>
      <c r="I368" s="13">
        <f t="shared" si="41"/>
        <v>6.5793869238913719E-6</v>
      </c>
      <c r="J368" s="2">
        <f t="shared" si="37"/>
        <v>86331148366.99884</v>
      </c>
      <c r="K368" s="27">
        <f t="shared" si="38"/>
        <v>31495246062.658112</v>
      </c>
      <c r="L368">
        <f t="shared" si="39"/>
        <v>1</v>
      </c>
    </row>
    <row r="369" spans="1:12" x14ac:dyDescent="0.3">
      <c r="A369" s="1">
        <v>45200</v>
      </c>
      <c r="B369" s="26">
        <v>86333083710.97879</v>
      </c>
      <c r="C369" s="26">
        <f t="shared" si="35"/>
        <v>114765720503.00325</v>
      </c>
      <c r="D369" s="26">
        <v>25025027673</v>
      </c>
      <c r="E369" s="2">
        <v>83258001884.503601</v>
      </c>
      <c r="F369" s="2">
        <f t="shared" si="40"/>
        <v>-9969209.5699920654</v>
      </c>
      <c r="G369" s="2">
        <f t="shared" si="36"/>
        <v>0</v>
      </c>
      <c r="H369" s="2">
        <f>SUM($G$3:G369)</f>
        <v>28432636792.02446</v>
      </c>
      <c r="I369" s="13">
        <f t="shared" si="41"/>
        <v>-1.1973875596752202E-4</v>
      </c>
      <c r="J369" s="2">
        <f t="shared" si="37"/>
        <v>86322746294.936401</v>
      </c>
      <c r="K369" s="27">
        <f t="shared" si="38"/>
        <v>31507718618.499649</v>
      </c>
      <c r="L369">
        <f t="shared" si="39"/>
        <v>1</v>
      </c>
    </row>
    <row r="370" spans="1:12" x14ac:dyDescent="0.3">
      <c r="A370" s="1">
        <v>45201</v>
      </c>
      <c r="B370" s="26">
        <v>86126107281.862366</v>
      </c>
      <c r="C370" s="26">
        <f t="shared" si="35"/>
        <v>114558744073.88683</v>
      </c>
      <c r="D370" s="26">
        <v>24990907417.006111</v>
      </c>
      <c r="E370" s="2">
        <v>83251476137.944199</v>
      </c>
      <c r="F370" s="2">
        <f t="shared" si="40"/>
        <v>-6525746.5594024658</v>
      </c>
      <c r="G370" s="2">
        <f t="shared" si="36"/>
        <v>0</v>
      </c>
      <c r="H370" s="2">
        <f>SUM($G$3:G370)</f>
        <v>28432636792.02446</v>
      </c>
      <c r="I370" s="13">
        <f t="shared" si="41"/>
        <v>-7.8385956167186487E-5</v>
      </c>
      <c r="J370" s="2">
        <f t="shared" si="37"/>
        <v>86119356204.592117</v>
      </c>
      <c r="K370" s="27">
        <f t="shared" si="38"/>
        <v>31307267935.942627</v>
      </c>
      <c r="L370">
        <f t="shared" si="39"/>
        <v>1</v>
      </c>
    </row>
    <row r="371" spans="1:12" x14ac:dyDescent="0.3">
      <c r="A371" s="1">
        <v>45202</v>
      </c>
      <c r="B371" s="26">
        <v>85661887243.970596</v>
      </c>
      <c r="C371" s="26">
        <f t="shared" si="35"/>
        <v>114116384793.31906</v>
      </c>
      <c r="D371" s="26">
        <v>24923305812.379642</v>
      </c>
      <c r="E371" s="2">
        <v>83273336895.268204</v>
      </c>
      <c r="F371" s="2">
        <f t="shared" si="40"/>
        <v>21860757.324005127</v>
      </c>
      <c r="G371" s="2">
        <f t="shared" si="36"/>
        <v>21860757.324005127</v>
      </c>
      <c r="H371" s="2">
        <f>SUM($G$3:G371)</f>
        <v>28454497549.348465</v>
      </c>
      <c r="I371" s="13">
        <f t="shared" si="41"/>
        <v>2.6251808969177153E-4</v>
      </c>
      <c r="J371" s="2">
        <f t="shared" si="37"/>
        <v>85684375038.969284</v>
      </c>
      <c r="K371" s="27">
        <f t="shared" si="38"/>
        <v>30843047898.050858</v>
      </c>
      <c r="L371">
        <f t="shared" si="39"/>
        <v>1</v>
      </c>
    </row>
    <row r="372" spans="1:12" x14ac:dyDescent="0.3">
      <c r="A372" s="1">
        <v>45203</v>
      </c>
      <c r="B372" s="26">
        <v>85611819332.41507</v>
      </c>
      <c r="C372" s="26">
        <f t="shared" si="35"/>
        <v>114145349972.32523</v>
      </c>
      <c r="D372" s="26">
        <v>24912573078.41251</v>
      </c>
      <c r="E372" s="2">
        <v>83352369985.829895</v>
      </c>
      <c r="F372" s="2">
        <f t="shared" si="40"/>
        <v>79033090.561691284</v>
      </c>
      <c r="G372" s="2">
        <f t="shared" si="36"/>
        <v>79033090.561691284</v>
      </c>
      <c r="H372" s="2">
        <f>SUM($G$3:G372)</f>
        <v>28533530639.910156</v>
      </c>
      <c r="I372" s="13">
        <f t="shared" si="41"/>
        <v>9.4818048455163424E-4</v>
      </c>
      <c r="J372" s="2">
        <f t="shared" si="37"/>
        <v>85692994788.753036</v>
      </c>
      <c r="K372" s="27">
        <f t="shared" si="38"/>
        <v>30792979986.495331</v>
      </c>
      <c r="L372">
        <f t="shared" si="39"/>
        <v>1</v>
      </c>
    </row>
    <row r="373" spans="1:12" x14ac:dyDescent="0.3">
      <c r="A373" s="1">
        <v>45204</v>
      </c>
      <c r="B373" s="26">
        <v>85605116139.359238</v>
      </c>
      <c r="C373" s="26">
        <f t="shared" si="35"/>
        <v>114142402268.41859</v>
      </c>
      <c r="D373" s="26">
        <v>24912573078.41251</v>
      </c>
      <c r="E373" s="2">
        <v>83356125474.979095</v>
      </c>
      <c r="F373" s="2">
        <f t="shared" si="40"/>
        <v>3755489.1492004395</v>
      </c>
      <c r="G373" s="2">
        <f t="shared" si="36"/>
        <v>3755489.1492004395</v>
      </c>
      <c r="H373" s="2">
        <f>SUM($G$3:G373)</f>
        <v>28537286129.059357</v>
      </c>
      <c r="I373" s="13">
        <f t="shared" si="41"/>
        <v>4.5053547388400629E-5</v>
      </c>
      <c r="J373" s="2">
        <f t="shared" si="37"/>
        <v>85608972953.515915</v>
      </c>
      <c r="K373" s="27">
        <f t="shared" si="38"/>
        <v>30786276793.439499</v>
      </c>
      <c r="L373">
        <f t="shared" si="39"/>
        <v>1</v>
      </c>
    </row>
    <row r="374" spans="1:12" x14ac:dyDescent="0.3">
      <c r="A374" s="1">
        <v>45205</v>
      </c>
      <c r="B374" s="26">
        <v>85514399727.244705</v>
      </c>
      <c r="C374" s="26">
        <f t="shared" si="35"/>
        <v>114054651849.47177</v>
      </c>
      <c r="D374" s="26">
        <v>24890749550.249413</v>
      </c>
      <c r="E374" s="2">
        <v>83359091468.146805</v>
      </c>
      <c r="F374" s="2">
        <f t="shared" si="40"/>
        <v>2965993.1677093506</v>
      </c>
      <c r="G374" s="2">
        <f t="shared" si="36"/>
        <v>2965993.1677093506</v>
      </c>
      <c r="H374" s="2">
        <f>SUM($G$3:G374)</f>
        <v>28540252122.227066</v>
      </c>
      <c r="I374" s="13">
        <f t="shared" si="41"/>
        <v>3.5580920034891657E-5</v>
      </c>
      <c r="J374" s="2">
        <f t="shared" si="37"/>
        <v>85517442408.263245</v>
      </c>
      <c r="K374" s="27">
        <f t="shared" si="38"/>
        <v>30695560381.324966</v>
      </c>
      <c r="L374">
        <f t="shared" si="39"/>
        <v>1</v>
      </c>
    </row>
    <row r="375" spans="1:12" x14ac:dyDescent="0.3">
      <c r="A375" s="1">
        <v>45206</v>
      </c>
      <c r="B375" s="26">
        <v>85510966906.022995</v>
      </c>
      <c r="C375" s="26">
        <f t="shared" si="35"/>
        <v>114105692668.64915</v>
      </c>
      <c r="D375" s="26">
        <v>24890749550.249413</v>
      </c>
      <c r="E375" s="2">
        <v>83413565108.545898</v>
      </c>
      <c r="F375" s="2">
        <f t="shared" si="40"/>
        <v>54473640.399093628</v>
      </c>
      <c r="G375" s="2">
        <f t="shared" si="36"/>
        <v>54473640.399093628</v>
      </c>
      <c r="H375" s="2">
        <f>SUM($G$3:G375)</f>
        <v>28594725762.62616</v>
      </c>
      <c r="I375" s="13">
        <f t="shared" si="41"/>
        <v>6.5305493570748591E-4</v>
      </c>
      <c r="J375" s="2">
        <f t="shared" si="37"/>
        <v>85566810265.018097</v>
      </c>
      <c r="K375" s="27">
        <f t="shared" si="38"/>
        <v>30692127560.103256</v>
      </c>
      <c r="L375">
        <f t="shared" si="39"/>
        <v>1</v>
      </c>
    </row>
    <row r="376" spans="1:12" x14ac:dyDescent="0.3">
      <c r="A376" s="1">
        <v>45207</v>
      </c>
      <c r="B376" s="26">
        <v>85510133051.17952</v>
      </c>
      <c r="C376" s="26">
        <f t="shared" si="35"/>
        <v>114216754396.03568</v>
      </c>
      <c r="D376" s="26">
        <v>24890749550.249413</v>
      </c>
      <c r="E376" s="2">
        <v>83525460690.775894</v>
      </c>
      <c r="F376" s="2">
        <f t="shared" si="40"/>
        <v>111895582.22999573</v>
      </c>
      <c r="G376" s="2">
        <f t="shared" si="36"/>
        <v>111895582.22999573</v>
      </c>
      <c r="H376" s="2">
        <f>SUM($G$3:G376)</f>
        <v>28706621344.856155</v>
      </c>
      <c r="I376" s="13">
        <f t="shared" si="41"/>
        <v>1.3396583664979759E-3</v>
      </c>
      <c r="J376" s="2">
        <f t="shared" si="37"/>
        <v>85624687416.341888</v>
      </c>
      <c r="K376" s="27">
        <f t="shared" si="38"/>
        <v>30691293705.259781</v>
      </c>
      <c r="L376">
        <f t="shared" si="39"/>
        <v>1</v>
      </c>
    </row>
    <row r="377" spans="1:12" x14ac:dyDescent="0.3">
      <c r="A377" s="1">
        <v>45208</v>
      </c>
      <c r="B377" s="26">
        <v>85537915552.426056</v>
      </c>
      <c r="C377" s="26">
        <f t="shared" si="35"/>
        <v>114244536897.28221</v>
      </c>
      <c r="D377" s="26">
        <v>24890749550.249413</v>
      </c>
      <c r="E377" s="2">
        <v>83516000504.230698</v>
      </c>
      <c r="F377" s="2">
        <f t="shared" si="40"/>
        <v>-9460186.5451965332</v>
      </c>
      <c r="G377" s="2">
        <f t="shared" si="36"/>
        <v>0</v>
      </c>
      <c r="H377" s="2">
        <f>SUM($G$3:G377)</f>
        <v>28706621344.856155</v>
      </c>
      <c r="I377" s="13">
        <f t="shared" si="41"/>
        <v>-1.1327394137746461E-4</v>
      </c>
      <c r="J377" s="2">
        <f t="shared" si="37"/>
        <v>85528226335.594223</v>
      </c>
      <c r="K377" s="27">
        <f t="shared" si="38"/>
        <v>30728536393.051514</v>
      </c>
      <c r="L377">
        <f t="shared" si="39"/>
        <v>1</v>
      </c>
    </row>
    <row r="378" spans="1:12" x14ac:dyDescent="0.3">
      <c r="A378" s="1">
        <v>45209</v>
      </c>
      <c r="B378" s="26">
        <v>85838578298.851974</v>
      </c>
      <c r="C378" s="26">
        <f t="shared" si="35"/>
        <v>114553265743.84314</v>
      </c>
      <c r="D378" s="26">
        <v>24939488092.446198</v>
      </c>
      <c r="E378" s="2">
        <v>83524066604.365707</v>
      </c>
      <c r="F378" s="2">
        <f t="shared" si="40"/>
        <v>8066100.1350097656</v>
      </c>
      <c r="G378" s="2">
        <f t="shared" si="36"/>
        <v>8066100.1350097656</v>
      </c>
      <c r="H378" s="2">
        <f>SUM($G$3:G378)</f>
        <v>28714687444.991165</v>
      </c>
      <c r="I378" s="13">
        <f t="shared" si="41"/>
        <v>9.6572167315763332E-5</v>
      </c>
      <c r="J378" s="2">
        <f t="shared" si="37"/>
        <v>85846867916.397598</v>
      </c>
      <c r="K378" s="27">
        <f t="shared" si="38"/>
        <v>31029199139.477432</v>
      </c>
      <c r="L378">
        <f t="shared" si="39"/>
        <v>1</v>
      </c>
    </row>
    <row r="379" spans="1:12" x14ac:dyDescent="0.3">
      <c r="A379" s="1">
        <v>45210</v>
      </c>
      <c r="B379" s="26">
        <v>85655927767.389282</v>
      </c>
      <c r="C379" s="26">
        <f t="shared" si="35"/>
        <v>114370615212.38045</v>
      </c>
      <c r="D379" s="26">
        <v>24912757217.439545</v>
      </c>
      <c r="E379" s="2">
        <v>83483900707.3694</v>
      </c>
      <c r="F379" s="2">
        <f t="shared" si="40"/>
        <v>-40165896.996307373</v>
      </c>
      <c r="G379" s="2">
        <f t="shared" si="36"/>
        <v>0</v>
      </c>
      <c r="H379" s="2">
        <f>SUM($G$3:G379)</f>
        <v>28714687444.991165</v>
      </c>
      <c r="I379" s="13">
        <f t="shared" si="41"/>
        <v>-4.8112146960044711E-4</v>
      </c>
      <c r="J379" s="2">
        <f t="shared" si="37"/>
        <v>85614716861.54184</v>
      </c>
      <c r="K379" s="27">
        <f t="shared" si="38"/>
        <v>30886714505.011047</v>
      </c>
      <c r="L379">
        <f t="shared" si="39"/>
        <v>1</v>
      </c>
    </row>
    <row r="380" spans="1:12" x14ac:dyDescent="0.3">
      <c r="A380" s="1">
        <v>45211</v>
      </c>
      <c r="B380" s="26">
        <v>85586887954.447342</v>
      </c>
      <c r="C380" s="26">
        <f t="shared" si="35"/>
        <v>114317347719.48471</v>
      </c>
      <c r="D380" s="26">
        <v>24903873656.645668</v>
      </c>
      <c r="E380" s="2">
        <v>83499673027.415604</v>
      </c>
      <c r="F380" s="2">
        <f t="shared" si="40"/>
        <v>15772320.046203613</v>
      </c>
      <c r="G380" s="2">
        <f t="shared" si="36"/>
        <v>15772320.046203613</v>
      </c>
      <c r="H380" s="2">
        <f>SUM($G$3:G380)</f>
        <v>28730459765.037369</v>
      </c>
      <c r="I380" s="13">
        <f t="shared" si="41"/>
        <v>1.8889080009960109E-4</v>
      </c>
      <c r="J380" s="2">
        <f t="shared" si="37"/>
        <v>85603054530.191086</v>
      </c>
      <c r="K380" s="27">
        <f t="shared" si="38"/>
        <v>30817674692.069107</v>
      </c>
      <c r="L380">
        <f t="shared" si="39"/>
        <v>1</v>
      </c>
    </row>
    <row r="381" spans="1:12" x14ac:dyDescent="0.3">
      <c r="A381" s="1">
        <v>45212</v>
      </c>
      <c r="B381" s="26">
        <v>85877322245.231384</v>
      </c>
      <c r="C381" s="26">
        <f t="shared" si="35"/>
        <v>114607782010.26875</v>
      </c>
      <c r="D381" s="26">
        <v>24930497688.344917</v>
      </c>
      <c r="E381" s="2">
        <v>83483796073.206406</v>
      </c>
      <c r="F381" s="2">
        <f t="shared" si="40"/>
        <v>-15876954.209197998</v>
      </c>
      <c r="G381" s="2">
        <f t="shared" si="36"/>
        <v>0</v>
      </c>
      <c r="H381" s="2">
        <f>SUM($G$3:G381)</f>
        <v>28730459765.037369</v>
      </c>
      <c r="I381" s="13">
        <f t="shared" si="41"/>
        <v>-1.9018007033695016E-4</v>
      </c>
      <c r="J381" s="2">
        <f t="shared" si="37"/>
        <v>85860990090.046432</v>
      </c>
      <c r="K381" s="27">
        <f t="shared" si="38"/>
        <v>31123985937.062347</v>
      </c>
      <c r="L381">
        <f t="shared" si="39"/>
        <v>1</v>
      </c>
    </row>
    <row r="382" spans="1:12" x14ac:dyDescent="0.3">
      <c r="A382" s="1">
        <v>45213</v>
      </c>
      <c r="B382" s="26">
        <v>85869812206.416763</v>
      </c>
      <c r="C382" s="26">
        <f t="shared" si="35"/>
        <v>114615173119.46942</v>
      </c>
      <c r="D382" s="26">
        <v>24930497688.344917</v>
      </c>
      <c r="E382" s="2">
        <v>83498697221.221695</v>
      </c>
      <c r="F382" s="2">
        <f t="shared" si="40"/>
        <v>14901148.015289307</v>
      </c>
      <c r="G382" s="2">
        <f t="shared" si="36"/>
        <v>14901148.015289307</v>
      </c>
      <c r="H382" s="2">
        <f>SUM($G$3:G382)</f>
        <v>28745360913.052658</v>
      </c>
      <c r="I382" s="13">
        <f t="shared" si="41"/>
        <v>1.7845964681113721E-4</v>
      </c>
      <c r="J382" s="2">
        <f t="shared" si="37"/>
        <v>85885136502.774857</v>
      </c>
      <c r="K382" s="27">
        <f t="shared" si="38"/>
        <v>31116475898.247726</v>
      </c>
      <c r="L382">
        <f t="shared" si="39"/>
        <v>1</v>
      </c>
    </row>
    <row r="383" spans="1:12" x14ac:dyDescent="0.3">
      <c r="A383" s="1">
        <v>45214</v>
      </c>
      <c r="B383" s="26">
        <v>85890954346.529312</v>
      </c>
      <c r="C383" s="26">
        <f t="shared" si="35"/>
        <v>114670507821.46268</v>
      </c>
      <c r="D383" s="26">
        <v>24930497688.344917</v>
      </c>
      <c r="E383" s="2">
        <v>83532889783.102402</v>
      </c>
      <c r="F383" s="2">
        <f t="shared" si="40"/>
        <v>34192561.880706787</v>
      </c>
      <c r="G383" s="2">
        <f t="shared" si="36"/>
        <v>34192561.880706787</v>
      </c>
      <c r="H383" s="2">
        <f>SUM($G$3:G383)</f>
        <v>28779553474.933365</v>
      </c>
      <c r="I383" s="13">
        <f t="shared" si="41"/>
        <v>4.0933052800507197E-4</v>
      </c>
      <c r="J383" s="2">
        <f t="shared" si="37"/>
        <v>85926112136.222839</v>
      </c>
      <c r="K383" s="27">
        <f t="shared" si="38"/>
        <v>31137618038.360275</v>
      </c>
      <c r="L383">
        <f t="shared" si="39"/>
        <v>1</v>
      </c>
    </row>
    <row r="384" spans="1:12" x14ac:dyDescent="0.3">
      <c r="A384" s="1">
        <v>45215</v>
      </c>
      <c r="B384" s="26">
        <v>85939506467.033615</v>
      </c>
      <c r="C384" s="26">
        <f t="shared" si="35"/>
        <v>114745564062.11308</v>
      </c>
      <c r="D384" s="26">
        <v>24930497688.344917</v>
      </c>
      <c r="E384" s="2">
        <v>83559393903.248505</v>
      </c>
      <c r="F384" s="2">
        <f t="shared" si="40"/>
        <v>26504120.146102905</v>
      </c>
      <c r="G384" s="2">
        <f t="shared" si="36"/>
        <v>26504120.146102905</v>
      </c>
      <c r="H384" s="2">
        <f>SUM($G$3:G384)</f>
        <v>28806057595.079468</v>
      </c>
      <c r="I384" s="13">
        <f t="shared" si="41"/>
        <v>3.1718899465440613E-4</v>
      </c>
      <c r="J384" s="2">
        <f t="shared" si="37"/>
        <v>85966765532.690994</v>
      </c>
      <c r="K384" s="27">
        <f t="shared" si="38"/>
        <v>31186170158.864578</v>
      </c>
      <c r="L384">
        <f t="shared" si="39"/>
        <v>1</v>
      </c>
    </row>
    <row r="385" spans="1:12" x14ac:dyDescent="0.3">
      <c r="A385" s="1">
        <v>45216</v>
      </c>
      <c r="B385" s="26">
        <v>85787048158.369247</v>
      </c>
      <c r="C385" s="26">
        <f t="shared" si="35"/>
        <v>114611406858.67921</v>
      </c>
      <c r="D385" s="26">
        <v>24906019109.866768</v>
      </c>
      <c r="E385" s="2">
        <v>83577695008.479004</v>
      </c>
      <c r="F385" s="2">
        <f t="shared" si="40"/>
        <v>18301105.230499268</v>
      </c>
      <c r="G385" s="2">
        <f t="shared" si="36"/>
        <v>18301105.230499268</v>
      </c>
      <c r="H385" s="2">
        <f>SUM($G$3:G385)</f>
        <v>28824358700.309967</v>
      </c>
      <c r="I385" s="13">
        <f t="shared" si="41"/>
        <v>2.1897116483820964E-4</v>
      </c>
      <c r="J385" s="2">
        <f t="shared" si="37"/>
        <v>85805833048.232513</v>
      </c>
      <c r="K385" s="27">
        <f t="shared" si="38"/>
        <v>31033711850.200211</v>
      </c>
      <c r="L385">
        <f t="shared" si="39"/>
        <v>1</v>
      </c>
    </row>
    <row r="386" spans="1:12" x14ac:dyDescent="0.3">
      <c r="A386" s="1">
        <v>45217</v>
      </c>
      <c r="B386" s="26">
        <v>85939654697.020798</v>
      </c>
      <c r="C386" s="26">
        <f t="shared" si="35"/>
        <v>114796586979.39696</v>
      </c>
      <c r="D386" s="26">
        <v>24926377849.799248</v>
      </c>
      <c r="E386" s="2">
        <v>83610268590.545197</v>
      </c>
      <c r="F386" s="2">
        <f t="shared" si="40"/>
        <v>32573582.066192627</v>
      </c>
      <c r="G386" s="2">
        <f t="shared" si="36"/>
        <v>32573582.066192627</v>
      </c>
      <c r="H386" s="2">
        <f>SUM($G$3:G386)</f>
        <v>28856932282.37616</v>
      </c>
      <c r="I386" s="13">
        <f t="shared" si="41"/>
        <v>3.8958829597488112E-4</v>
      </c>
      <c r="J386" s="2">
        <f t="shared" si="37"/>
        <v>85973135780.650879</v>
      </c>
      <c r="K386" s="27">
        <f t="shared" si="38"/>
        <v>31186318388.851761</v>
      </c>
      <c r="L386">
        <f t="shared" si="39"/>
        <v>1</v>
      </c>
    </row>
    <row r="387" spans="1:12" x14ac:dyDescent="0.3">
      <c r="A387" s="1">
        <v>45218</v>
      </c>
      <c r="B387" s="26">
        <v>86284061925.410172</v>
      </c>
      <c r="C387" s="26">
        <f t="shared" ref="C387:C450" si="42">B387+H387</f>
        <v>115225397307.28354</v>
      </c>
      <c r="D387" s="26">
        <v>24968637628.601654</v>
      </c>
      <c r="E387" s="2">
        <v>83694671690.042404</v>
      </c>
      <c r="F387" s="2">
        <f t="shared" si="40"/>
        <v>84403099.497207642</v>
      </c>
      <c r="G387" s="2">
        <f t="shared" si="36"/>
        <v>84403099.497207642</v>
      </c>
      <c r="H387" s="2">
        <f>SUM($G$3:G387)</f>
        <v>28941335381.873367</v>
      </c>
      <c r="I387" s="13">
        <f t="shared" si="41"/>
        <v>1.0084644314011871E-3</v>
      </c>
      <c r="J387" s="2">
        <f t="shared" si="37"/>
        <v>86371076332.858765</v>
      </c>
      <c r="K387" s="27">
        <f t="shared" si="38"/>
        <v>31530725617.241135</v>
      </c>
      <c r="L387">
        <f t="shared" si="39"/>
        <v>1</v>
      </c>
    </row>
    <row r="388" spans="1:12" x14ac:dyDescent="0.3">
      <c r="A388" s="1">
        <v>45219</v>
      </c>
      <c r="B388" s="26">
        <v>86579862210.861282</v>
      </c>
      <c r="C388" s="26">
        <f t="shared" si="42"/>
        <v>115709142874.50404</v>
      </c>
      <c r="D388" s="26">
        <v>25004393849.866261</v>
      </c>
      <c r="E388" s="2">
        <v>83882616971.811798</v>
      </c>
      <c r="F388" s="2">
        <f t="shared" si="40"/>
        <v>187945281.76939392</v>
      </c>
      <c r="G388" s="2">
        <f t="shared" ref="G388:G451" si="43">IF(F388&gt;0,F388,0)</f>
        <v>187945281.76939392</v>
      </c>
      <c r="H388" s="2">
        <f>SUM($G$3:G388)</f>
        <v>29129280663.642761</v>
      </c>
      <c r="I388" s="13">
        <f t="shared" si="41"/>
        <v>2.2405748479753761E-3</v>
      </c>
      <c r="J388" s="2">
        <f t="shared" ref="J388:J451" si="44">B388*(I388+1)</f>
        <v>86773850872.472122</v>
      </c>
      <c r="K388" s="27">
        <f t="shared" ref="K388:K451" si="45">C388-E388</f>
        <v>31826525902.692245</v>
      </c>
      <c r="L388">
        <f t="shared" ref="L388:L451" si="46">IF(K388&gt;0,1,0)</f>
        <v>1</v>
      </c>
    </row>
    <row r="389" spans="1:12" x14ac:dyDescent="0.3">
      <c r="A389" s="1">
        <v>45220</v>
      </c>
      <c r="B389" s="26">
        <v>86605224107.856232</v>
      </c>
      <c r="C389" s="26">
        <f t="shared" si="42"/>
        <v>115818906689.65129</v>
      </c>
      <c r="D389" s="26">
        <v>25004393849.866261</v>
      </c>
      <c r="E389" s="2">
        <v>83967018889.964096</v>
      </c>
      <c r="F389" s="2">
        <f t="shared" ref="F389:F452" si="47">E389-E388</f>
        <v>84401918.152297974</v>
      </c>
      <c r="G389" s="2">
        <f t="shared" si="43"/>
        <v>84401918.152297974</v>
      </c>
      <c r="H389" s="2">
        <f>SUM($G$3:G389)</f>
        <v>29213682581.795059</v>
      </c>
      <c r="I389" s="13">
        <f t="shared" ref="I389:I452" si="48">(E389-E388)/E389</f>
        <v>1.0051794057724475E-3</v>
      </c>
      <c r="J389" s="2">
        <f t="shared" si="44"/>
        <v>86692277895.561752</v>
      </c>
      <c r="K389" s="27">
        <f t="shared" si="45"/>
        <v>31851887799.687195</v>
      </c>
      <c r="L389">
        <f t="shared" si="46"/>
        <v>1</v>
      </c>
    </row>
    <row r="390" spans="1:12" x14ac:dyDescent="0.3">
      <c r="A390" s="1">
        <v>45221</v>
      </c>
      <c r="B390" s="26">
        <v>86595289119.379272</v>
      </c>
      <c r="C390" s="26">
        <f t="shared" si="42"/>
        <v>116030990593.10893</v>
      </c>
      <c r="D390" s="26">
        <v>25004393849.866261</v>
      </c>
      <c r="E390" s="2">
        <v>84189037781.898697</v>
      </c>
      <c r="F390" s="2">
        <f t="shared" si="47"/>
        <v>222018891.93460083</v>
      </c>
      <c r="G390" s="2">
        <f t="shared" si="43"/>
        <v>222018891.93460083</v>
      </c>
      <c r="H390" s="2">
        <f>SUM($G$3:G390)</f>
        <v>29435701473.72966</v>
      </c>
      <c r="I390" s="13">
        <f t="shared" si="48"/>
        <v>2.637147279314037E-3</v>
      </c>
      <c r="J390" s="2">
        <f t="shared" si="44"/>
        <v>86823653650.481857</v>
      </c>
      <c r="K390" s="27">
        <f t="shared" si="45"/>
        <v>31841952811.210236</v>
      </c>
      <c r="L390">
        <f t="shared" si="46"/>
        <v>1</v>
      </c>
    </row>
    <row r="391" spans="1:12" x14ac:dyDescent="0.3">
      <c r="A391" s="1">
        <v>45222</v>
      </c>
      <c r="B391" s="26">
        <v>86683947098.337769</v>
      </c>
      <c r="C391" s="26">
        <f t="shared" si="42"/>
        <v>116146569560.80403</v>
      </c>
      <c r="D391" s="26">
        <v>25004393849.866261</v>
      </c>
      <c r="E391" s="2">
        <v>84215958770.6353</v>
      </c>
      <c r="F391" s="2">
        <f t="shared" si="47"/>
        <v>26920988.736602783</v>
      </c>
      <c r="G391" s="2">
        <f t="shared" si="43"/>
        <v>26920988.736602783</v>
      </c>
      <c r="H391" s="2">
        <f>SUM($G$3:G391)</f>
        <v>29462622462.466263</v>
      </c>
      <c r="I391" s="13">
        <f t="shared" si="48"/>
        <v>3.1966611945751167E-4</v>
      </c>
      <c r="J391" s="2">
        <f t="shared" si="44"/>
        <v>86711657019.325958</v>
      </c>
      <c r="K391" s="27">
        <f t="shared" si="45"/>
        <v>31930610790.168732</v>
      </c>
      <c r="L391">
        <f t="shared" si="46"/>
        <v>1</v>
      </c>
    </row>
    <row r="392" spans="1:12" x14ac:dyDescent="0.3">
      <c r="A392" s="1">
        <v>45223</v>
      </c>
      <c r="B392" s="26">
        <v>87142878345.823639</v>
      </c>
      <c r="C392" s="26">
        <f t="shared" si="42"/>
        <v>116683634827.1828</v>
      </c>
      <c r="D392" s="26">
        <v>25058242719.090759</v>
      </c>
      <c r="E392" s="2">
        <v>84294092789.528198</v>
      </c>
      <c r="F392" s="2">
        <f t="shared" si="47"/>
        <v>78134018.89289856</v>
      </c>
      <c r="G392" s="2">
        <f t="shared" si="43"/>
        <v>78134018.89289856</v>
      </c>
      <c r="H392" s="2">
        <f>SUM($G$3:G392)</f>
        <v>29540756481.359161</v>
      </c>
      <c r="I392" s="13">
        <f t="shared" si="48"/>
        <v>9.2692164192322978E-4</v>
      </c>
      <c r="J392" s="2">
        <f t="shared" si="44"/>
        <v>87223652965.701859</v>
      </c>
      <c r="K392" s="27">
        <f t="shared" si="45"/>
        <v>32389542037.654602</v>
      </c>
      <c r="L392">
        <f t="shared" si="46"/>
        <v>1</v>
      </c>
    </row>
    <row r="393" spans="1:12" x14ac:dyDescent="0.3">
      <c r="A393" s="1">
        <v>45224</v>
      </c>
      <c r="B393" s="26">
        <v>86732120281.996429</v>
      </c>
      <c r="C393" s="26">
        <f t="shared" si="42"/>
        <v>116323986644.55719</v>
      </c>
      <c r="D393" s="26">
        <v>24981499105.634312</v>
      </c>
      <c r="E393" s="2">
        <v>84345202670.729797</v>
      </c>
      <c r="F393" s="2">
        <f t="shared" si="47"/>
        <v>51109881.201599121</v>
      </c>
      <c r="G393" s="2">
        <f t="shared" si="43"/>
        <v>51109881.201599121</v>
      </c>
      <c r="H393" s="2">
        <f>SUM($G$3:G393)</f>
        <v>29591866362.56076</v>
      </c>
      <c r="I393" s="13">
        <f t="shared" si="48"/>
        <v>6.0596073734180155E-4</v>
      </c>
      <c r="J393" s="2">
        <f t="shared" si="44"/>
        <v>86784676541.553726</v>
      </c>
      <c r="K393" s="27">
        <f t="shared" si="45"/>
        <v>31978783973.827393</v>
      </c>
      <c r="L393">
        <f t="shared" si="46"/>
        <v>1</v>
      </c>
    </row>
    <row r="394" spans="1:12" x14ac:dyDescent="0.3">
      <c r="A394" s="1">
        <v>45225</v>
      </c>
      <c r="B394" s="26">
        <v>86897366491.149307</v>
      </c>
      <c r="C394" s="26">
        <f t="shared" si="42"/>
        <v>116489232853.71007</v>
      </c>
      <c r="D394" s="26">
        <v>25010206935.604729</v>
      </c>
      <c r="E394" s="2">
        <v>84259856520.104904</v>
      </c>
      <c r="F394" s="2">
        <f t="shared" si="47"/>
        <v>-85346150.624893188</v>
      </c>
      <c r="G394" s="2">
        <f t="shared" si="43"/>
        <v>0</v>
      </c>
      <c r="H394" s="2">
        <f>SUM($G$3:G394)</f>
        <v>29591866362.56076</v>
      </c>
      <c r="I394" s="13">
        <f t="shared" si="48"/>
        <v>-1.0128921902985805E-3</v>
      </c>
      <c r="J394" s="2">
        <f t="shared" si="44"/>
        <v>86809348827.272919</v>
      </c>
      <c r="K394" s="27">
        <f t="shared" si="45"/>
        <v>32229376333.605164</v>
      </c>
      <c r="L394">
        <f t="shared" si="46"/>
        <v>1</v>
      </c>
    </row>
    <row r="395" spans="1:12" x14ac:dyDescent="0.3">
      <c r="A395" s="1">
        <v>45226</v>
      </c>
      <c r="B395" s="26">
        <v>86942957070.571625</v>
      </c>
      <c r="C395" s="26">
        <f t="shared" si="42"/>
        <v>116681763131.85577</v>
      </c>
      <c r="D395" s="26">
        <v>25014697440.866112</v>
      </c>
      <c r="E395" s="2">
        <v>84406796218.828293</v>
      </c>
      <c r="F395" s="2">
        <f t="shared" si="47"/>
        <v>146939698.72338867</v>
      </c>
      <c r="G395" s="2">
        <f t="shared" si="43"/>
        <v>146939698.72338867</v>
      </c>
      <c r="H395" s="2">
        <f>SUM($G$3:G395)</f>
        <v>29738806061.284149</v>
      </c>
      <c r="I395" s="13">
        <f t="shared" si="48"/>
        <v>1.7408515108480258E-3</v>
      </c>
      <c r="J395" s="2">
        <f t="shared" si="44"/>
        <v>87094311848.745529</v>
      </c>
      <c r="K395" s="27">
        <f t="shared" si="45"/>
        <v>32274966913.027481</v>
      </c>
      <c r="L395">
        <f t="shared" si="46"/>
        <v>1</v>
      </c>
    </row>
    <row r="396" spans="1:12" x14ac:dyDescent="0.3">
      <c r="A396" s="1">
        <v>45227</v>
      </c>
      <c r="B396" s="26">
        <v>86960708557.335602</v>
      </c>
      <c r="C396" s="26">
        <f t="shared" si="42"/>
        <v>116769882594.38086</v>
      </c>
      <c r="D396" s="26">
        <v>25014697440.866112</v>
      </c>
      <c r="E396" s="2">
        <v>84477164194.589401</v>
      </c>
      <c r="F396" s="2">
        <f t="shared" si="47"/>
        <v>70367975.761108398</v>
      </c>
      <c r="G396" s="2">
        <f t="shared" si="43"/>
        <v>70367975.761108398</v>
      </c>
      <c r="H396" s="2">
        <f>SUM($G$3:G396)</f>
        <v>29809174037.045258</v>
      </c>
      <c r="I396" s="13">
        <f t="shared" si="48"/>
        <v>8.3298221989340081E-4</v>
      </c>
      <c r="J396" s="2">
        <f t="shared" si="44"/>
        <v>87033145281.393188</v>
      </c>
      <c r="K396" s="27">
        <f t="shared" si="45"/>
        <v>32292718399.791458</v>
      </c>
      <c r="L396">
        <f t="shared" si="46"/>
        <v>1</v>
      </c>
    </row>
    <row r="397" spans="1:12" x14ac:dyDescent="0.3">
      <c r="A397" s="1">
        <v>45228</v>
      </c>
      <c r="B397" s="26">
        <v>86987757169.256104</v>
      </c>
      <c r="C397" s="26">
        <f t="shared" si="42"/>
        <v>116883347465.90697</v>
      </c>
      <c r="D397" s="26">
        <v>25014697440.866112</v>
      </c>
      <c r="E397" s="2">
        <v>84563580454.195007</v>
      </c>
      <c r="F397" s="2">
        <f t="shared" si="47"/>
        <v>86416259.605606079</v>
      </c>
      <c r="G397" s="2">
        <f t="shared" si="43"/>
        <v>86416259.605606079</v>
      </c>
      <c r="H397" s="2">
        <f>SUM($G$3:G397)</f>
        <v>29895590296.650864</v>
      </c>
      <c r="I397" s="13">
        <f t="shared" si="48"/>
        <v>1.0219087122548529E-3</v>
      </c>
      <c r="J397" s="2">
        <f t="shared" si="44"/>
        <v>87076650716.166885</v>
      </c>
      <c r="K397" s="27">
        <f t="shared" si="45"/>
        <v>32319767011.71196</v>
      </c>
      <c r="L397">
        <f t="shared" si="46"/>
        <v>1</v>
      </c>
    </row>
    <row r="398" spans="1:12" x14ac:dyDescent="0.3">
      <c r="A398" s="1">
        <v>45229</v>
      </c>
      <c r="B398" s="26">
        <v>86916801958.45697</v>
      </c>
      <c r="C398" s="26">
        <f t="shared" si="42"/>
        <v>116812392255.10783</v>
      </c>
      <c r="D398" s="26">
        <v>25007958315.095093</v>
      </c>
      <c r="E398" s="2">
        <v>84549233823.1884</v>
      </c>
      <c r="F398" s="2">
        <f t="shared" si="47"/>
        <v>-14346631.006607056</v>
      </c>
      <c r="G398" s="2">
        <f t="shared" si="43"/>
        <v>0</v>
      </c>
      <c r="H398" s="2">
        <f>SUM($G$3:G398)</f>
        <v>29895590296.650864</v>
      </c>
      <c r="I398" s="13">
        <f t="shared" si="48"/>
        <v>-1.6968374943064664E-4</v>
      </c>
      <c r="J398" s="2">
        <f t="shared" si="44"/>
        <v>86902053589.612137</v>
      </c>
      <c r="K398" s="27">
        <f t="shared" si="45"/>
        <v>32263158431.919434</v>
      </c>
      <c r="L398">
        <f t="shared" si="46"/>
        <v>1</v>
      </c>
    </row>
    <row r="399" spans="1:12" x14ac:dyDescent="0.3">
      <c r="A399" s="1">
        <v>45230</v>
      </c>
      <c r="B399" s="26">
        <v>86747754033.726166</v>
      </c>
      <c r="C399" s="26">
        <f t="shared" si="42"/>
        <v>116654831954.49702</v>
      </c>
      <c r="D399" s="26">
        <v>24981723164.311916</v>
      </c>
      <c r="E399" s="2">
        <v>84560721447.308395</v>
      </c>
      <c r="F399" s="2">
        <f t="shared" si="47"/>
        <v>11487624.119995117</v>
      </c>
      <c r="G399" s="2">
        <f t="shared" si="43"/>
        <v>11487624.119995117</v>
      </c>
      <c r="H399" s="2">
        <f>SUM($G$3:G399)</f>
        <v>29907077920.770859</v>
      </c>
      <c r="I399" s="13">
        <f t="shared" si="48"/>
        <v>1.3585059260821589E-4</v>
      </c>
      <c r="J399" s="2">
        <f t="shared" si="44"/>
        <v>86759538767.519073</v>
      </c>
      <c r="K399" s="27">
        <f t="shared" si="45"/>
        <v>32094110507.188629</v>
      </c>
      <c r="L399">
        <f t="shared" si="46"/>
        <v>1</v>
      </c>
    </row>
    <row r="400" spans="1:12" x14ac:dyDescent="0.3">
      <c r="A400" s="1">
        <v>45231</v>
      </c>
      <c r="B400" s="26">
        <v>86930501645.013397</v>
      </c>
      <c r="C400" s="26">
        <f t="shared" si="42"/>
        <v>116970463340.93806</v>
      </c>
      <c r="D400" s="26">
        <v>25003027360.537071</v>
      </c>
      <c r="E400" s="2">
        <v>84693605222.462204</v>
      </c>
      <c r="F400" s="2">
        <f t="shared" si="47"/>
        <v>132883775.15380859</v>
      </c>
      <c r="G400" s="2">
        <f t="shared" si="43"/>
        <v>132883775.15380859</v>
      </c>
      <c r="H400" s="2">
        <f>SUM($G$3:G400)</f>
        <v>30039961695.924667</v>
      </c>
      <c r="I400" s="13">
        <f t="shared" si="48"/>
        <v>1.5689941974339938E-3</v>
      </c>
      <c r="J400" s="2">
        <f t="shared" si="44"/>
        <v>87066895097.674438</v>
      </c>
      <c r="K400" s="27">
        <f t="shared" si="45"/>
        <v>32276858118.475861</v>
      </c>
      <c r="L400">
        <f t="shared" si="46"/>
        <v>1</v>
      </c>
    </row>
    <row r="401" spans="1:12" x14ac:dyDescent="0.3">
      <c r="A401" s="1">
        <v>45232</v>
      </c>
      <c r="B401" s="26">
        <v>87312127170.846329</v>
      </c>
      <c r="C401" s="26">
        <f t="shared" si="42"/>
        <v>117520800460.1404</v>
      </c>
      <c r="D401" s="26">
        <v>25067704555.369572</v>
      </c>
      <c r="E401" s="2">
        <v>84862316815.831604</v>
      </c>
      <c r="F401" s="2">
        <f t="shared" si="47"/>
        <v>168711593.36940002</v>
      </c>
      <c r="G401" s="2">
        <f t="shared" si="43"/>
        <v>168711593.36940002</v>
      </c>
      <c r="H401" s="2">
        <f>SUM($G$3:G401)</f>
        <v>30208673289.294067</v>
      </c>
      <c r="I401" s="13">
        <f t="shared" si="48"/>
        <v>1.9880625429486956E-3</v>
      </c>
      <c r="J401" s="2">
        <f t="shared" si="44"/>
        <v>87485709140.419861</v>
      </c>
      <c r="K401" s="27">
        <f t="shared" si="45"/>
        <v>32658483644.308792</v>
      </c>
      <c r="L401">
        <f t="shared" si="46"/>
        <v>1</v>
      </c>
    </row>
    <row r="402" spans="1:12" x14ac:dyDescent="0.3">
      <c r="A402" s="1">
        <v>45233</v>
      </c>
      <c r="B402" s="26">
        <v>87619329790.102875</v>
      </c>
      <c r="C402" s="26">
        <f t="shared" si="42"/>
        <v>117878925390.76393</v>
      </c>
      <c r="D402" s="26">
        <v>25115546643.016624</v>
      </c>
      <c r="E402" s="2">
        <v>84913239127.198593</v>
      </c>
      <c r="F402" s="2">
        <f t="shared" si="47"/>
        <v>50922311.366989136</v>
      </c>
      <c r="G402" s="2">
        <f t="shared" si="43"/>
        <v>50922311.366989136</v>
      </c>
      <c r="H402" s="2">
        <f>SUM($G$3:G402)</f>
        <v>30259595600.661057</v>
      </c>
      <c r="I402" s="13">
        <f t="shared" si="48"/>
        <v>5.9969813765681907E-4</v>
      </c>
      <c r="J402" s="2">
        <f t="shared" si="44"/>
        <v>87671874939.000732</v>
      </c>
      <c r="K402" s="27">
        <f t="shared" si="45"/>
        <v>32965686263.565338</v>
      </c>
      <c r="L402">
        <f t="shared" si="46"/>
        <v>1</v>
      </c>
    </row>
    <row r="403" spans="1:12" x14ac:dyDescent="0.3">
      <c r="A403" s="1">
        <v>45234</v>
      </c>
      <c r="B403" s="26">
        <v>87628812216.335724</v>
      </c>
      <c r="C403" s="26">
        <f t="shared" si="42"/>
        <v>118232012304.52159</v>
      </c>
      <c r="D403" s="26">
        <v>25115546643.016624</v>
      </c>
      <c r="E403" s="2">
        <v>85256843614.723404</v>
      </c>
      <c r="F403" s="2">
        <f t="shared" si="47"/>
        <v>343604487.52481079</v>
      </c>
      <c r="G403" s="2">
        <f t="shared" si="43"/>
        <v>343604487.52481079</v>
      </c>
      <c r="H403" s="2">
        <f>SUM($G$3:G403)</f>
        <v>30603200088.185867</v>
      </c>
      <c r="I403" s="13">
        <f t="shared" si="48"/>
        <v>4.0302276387050306E-3</v>
      </c>
      <c r="J403" s="2">
        <f t="shared" si="44"/>
        <v>87981976277.276886</v>
      </c>
      <c r="K403" s="27">
        <f t="shared" si="45"/>
        <v>32975168689.798187</v>
      </c>
      <c r="L403">
        <f t="shared" si="46"/>
        <v>1</v>
      </c>
    </row>
    <row r="404" spans="1:12" x14ac:dyDescent="0.3">
      <c r="A404" s="1">
        <v>45235</v>
      </c>
      <c r="B404" s="26">
        <v>87622956821.106506</v>
      </c>
      <c r="C404" s="26">
        <f t="shared" si="42"/>
        <v>118417746133.39526</v>
      </c>
      <c r="D404" s="26">
        <v>25115546643.016624</v>
      </c>
      <c r="E404" s="2">
        <v>85448432838.826294</v>
      </c>
      <c r="F404" s="2">
        <f t="shared" si="47"/>
        <v>191589224.10289001</v>
      </c>
      <c r="G404" s="2">
        <f t="shared" si="43"/>
        <v>191589224.10289001</v>
      </c>
      <c r="H404" s="2">
        <f>SUM($G$3:G404)</f>
        <v>30794789312.288757</v>
      </c>
      <c r="I404" s="13">
        <f t="shared" si="48"/>
        <v>2.2421619418610938E-3</v>
      </c>
      <c r="J404" s="2">
        <f t="shared" si="44"/>
        <v>87819421680.12413</v>
      </c>
      <c r="K404" s="27">
        <f t="shared" si="45"/>
        <v>32969313294.56897</v>
      </c>
      <c r="L404">
        <f t="shared" si="46"/>
        <v>1</v>
      </c>
    </row>
    <row r="405" spans="1:12" x14ac:dyDescent="0.3">
      <c r="A405" s="1">
        <v>45236</v>
      </c>
      <c r="B405" s="26">
        <v>87441903346.314087</v>
      </c>
      <c r="C405" s="26">
        <f t="shared" si="42"/>
        <v>118236692658.60284</v>
      </c>
      <c r="D405" s="26">
        <v>25088286434.241394</v>
      </c>
      <c r="E405" s="2">
        <v>85387153373.578995</v>
      </c>
      <c r="F405" s="2">
        <f t="shared" si="47"/>
        <v>-61279465.247299194</v>
      </c>
      <c r="G405" s="2">
        <f t="shared" si="43"/>
        <v>0</v>
      </c>
      <c r="H405" s="2">
        <f>SUM($G$3:G405)</f>
        <v>30794789312.288757</v>
      </c>
      <c r="I405" s="13">
        <f t="shared" si="48"/>
        <v>-7.1766609877711013E-4</v>
      </c>
      <c r="J405" s="2">
        <f t="shared" si="44"/>
        <v>87379149256.669891</v>
      </c>
      <c r="K405" s="27">
        <f t="shared" si="45"/>
        <v>32849539285.023849</v>
      </c>
      <c r="L405">
        <f t="shared" si="46"/>
        <v>1</v>
      </c>
    </row>
    <row r="406" spans="1:12" x14ac:dyDescent="0.3">
      <c r="A406" s="1">
        <v>45237</v>
      </c>
      <c r="B406" s="26">
        <v>87384741007.584229</v>
      </c>
      <c r="C406" s="26">
        <f t="shared" si="42"/>
        <v>118179530319.87299</v>
      </c>
      <c r="D406" s="26">
        <v>25076962089.179348</v>
      </c>
      <c r="E406" s="2">
        <v>85371206042.479004</v>
      </c>
      <c r="F406" s="2">
        <f t="shared" si="47"/>
        <v>-15947331.099990845</v>
      </c>
      <c r="G406" s="2">
        <f t="shared" si="43"/>
        <v>0</v>
      </c>
      <c r="H406" s="2">
        <f>SUM($G$3:G406)</f>
        <v>30794789312.288757</v>
      </c>
      <c r="I406" s="13">
        <f t="shared" si="48"/>
        <v>-1.8679988065362191E-4</v>
      </c>
      <c r="J406" s="2">
        <f t="shared" si="44"/>
        <v>87368417548.393066</v>
      </c>
      <c r="K406" s="27">
        <f t="shared" si="45"/>
        <v>32808324277.393982</v>
      </c>
      <c r="L406">
        <f t="shared" si="46"/>
        <v>1</v>
      </c>
    </row>
    <row r="407" spans="1:12" x14ac:dyDescent="0.3">
      <c r="A407" s="1">
        <v>45238</v>
      </c>
      <c r="B407" s="26">
        <v>87254182171.013397</v>
      </c>
      <c r="C407" s="26">
        <f t="shared" si="42"/>
        <v>118409275846.52644</v>
      </c>
      <c r="D407" s="26">
        <v>25061127823.696342</v>
      </c>
      <c r="E407" s="2">
        <v>85731510405.703293</v>
      </c>
      <c r="F407" s="2">
        <f t="shared" si="47"/>
        <v>360304363.22428894</v>
      </c>
      <c r="G407" s="2">
        <f t="shared" si="43"/>
        <v>360304363.22428894</v>
      </c>
      <c r="H407" s="2">
        <f>SUM($G$3:G407)</f>
        <v>31155093675.513046</v>
      </c>
      <c r="I407" s="13">
        <f t="shared" si="48"/>
        <v>4.2027063505499567E-3</v>
      </c>
      <c r="J407" s="2">
        <f t="shared" si="44"/>
        <v>87620885876.535553</v>
      </c>
      <c r="K407" s="27">
        <f t="shared" si="45"/>
        <v>32677765440.823151</v>
      </c>
      <c r="L407">
        <f t="shared" si="46"/>
        <v>1</v>
      </c>
    </row>
    <row r="408" spans="1:12" x14ac:dyDescent="0.3">
      <c r="A408" s="1">
        <v>45239</v>
      </c>
      <c r="B408" s="26">
        <v>87390265128.163666</v>
      </c>
      <c r="C408" s="26">
        <f t="shared" si="42"/>
        <v>118664201880.22462</v>
      </c>
      <c r="D408" s="26">
        <v>25072418220.495209</v>
      </c>
      <c r="E408" s="2">
        <v>85850353482.251205</v>
      </c>
      <c r="F408" s="2">
        <f t="shared" si="47"/>
        <v>118843076.5479126</v>
      </c>
      <c r="G408" s="2">
        <f t="shared" si="43"/>
        <v>118843076.5479126</v>
      </c>
      <c r="H408" s="2">
        <f>SUM($G$3:G408)</f>
        <v>31273936752.060959</v>
      </c>
      <c r="I408" s="13">
        <f t="shared" si="48"/>
        <v>1.384305034602826E-3</v>
      </c>
      <c r="J408" s="2">
        <f t="shared" si="44"/>
        <v>87511239912.155853</v>
      </c>
      <c r="K408" s="27">
        <f t="shared" si="45"/>
        <v>32813848397.973419</v>
      </c>
      <c r="L408">
        <f t="shared" si="46"/>
        <v>1</v>
      </c>
    </row>
    <row r="409" spans="1:12" x14ac:dyDescent="0.3">
      <c r="A409" s="1">
        <v>45240</v>
      </c>
      <c r="B409" s="26">
        <v>87687781450.660324</v>
      </c>
      <c r="C409" s="26">
        <f t="shared" si="42"/>
        <v>119332162625.40398</v>
      </c>
      <c r="D409" s="26">
        <v>25117636259.674652</v>
      </c>
      <c r="E409" s="2">
        <v>86220797904.933899</v>
      </c>
      <c r="F409" s="2">
        <f t="shared" si="47"/>
        <v>370444422.68269348</v>
      </c>
      <c r="G409" s="2">
        <f t="shared" si="43"/>
        <v>370444422.68269348</v>
      </c>
      <c r="H409" s="2">
        <f>SUM($G$3:G409)</f>
        <v>31644381174.743652</v>
      </c>
      <c r="I409" s="13">
        <f t="shared" si="48"/>
        <v>4.2964624740673522E-3</v>
      </c>
      <c r="J409" s="2">
        <f t="shared" si="44"/>
        <v>88064528713.097305</v>
      </c>
      <c r="K409" s="27">
        <f t="shared" si="45"/>
        <v>33111364720.470078</v>
      </c>
      <c r="L409">
        <f t="shared" si="46"/>
        <v>1</v>
      </c>
    </row>
    <row r="410" spans="1:12" x14ac:dyDescent="0.3">
      <c r="A410" s="1">
        <v>45241</v>
      </c>
      <c r="B410" s="26">
        <v>87669678366.9823</v>
      </c>
      <c r="C410" s="26">
        <f t="shared" si="42"/>
        <v>119670103880.13875</v>
      </c>
      <c r="D410" s="26">
        <v>25117636259.674652</v>
      </c>
      <c r="E410" s="2">
        <v>86576842243.346695</v>
      </c>
      <c r="F410" s="2">
        <f t="shared" si="47"/>
        <v>356044338.41279602</v>
      </c>
      <c r="G410" s="2">
        <f t="shared" si="43"/>
        <v>356044338.41279602</v>
      </c>
      <c r="H410" s="2">
        <f>SUM($G$3:G410)</f>
        <v>32000425513.156448</v>
      </c>
      <c r="I410" s="13">
        <f t="shared" si="48"/>
        <v>4.1124662113690971E-3</v>
      </c>
      <c r="J410" s="2">
        <f t="shared" si="44"/>
        <v>88030216957.028122</v>
      </c>
      <c r="K410" s="27">
        <f t="shared" si="45"/>
        <v>33093261636.792053</v>
      </c>
      <c r="L410">
        <f t="shared" si="46"/>
        <v>1</v>
      </c>
    </row>
    <row r="411" spans="1:12" x14ac:dyDescent="0.3">
      <c r="A411" s="1">
        <v>45242</v>
      </c>
      <c r="B411" s="26">
        <v>87681236521.61824</v>
      </c>
      <c r="C411" s="26">
        <f t="shared" si="42"/>
        <v>119775149057.00409</v>
      </c>
      <c r="D411" s="26">
        <v>25117636259.674652</v>
      </c>
      <c r="E411" s="2">
        <v>86670329265.576096</v>
      </c>
      <c r="F411" s="2">
        <f t="shared" si="47"/>
        <v>93487022.229400635</v>
      </c>
      <c r="G411" s="2">
        <f t="shared" si="43"/>
        <v>93487022.229400635</v>
      </c>
      <c r="H411" s="2">
        <f>SUM($G$3:G411)</f>
        <v>32093912535.385849</v>
      </c>
      <c r="I411" s="13">
        <f t="shared" si="48"/>
        <v>1.0786508257391841E-3</v>
      </c>
      <c r="J411" s="2">
        <f t="shared" si="44"/>
        <v>87775813959.794113</v>
      </c>
      <c r="K411" s="27">
        <f t="shared" si="45"/>
        <v>33104819791.427994</v>
      </c>
      <c r="L411">
        <f t="shared" si="46"/>
        <v>1</v>
      </c>
    </row>
    <row r="412" spans="1:12" x14ac:dyDescent="0.3">
      <c r="A412" s="1">
        <v>45243</v>
      </c>
      <c r="B412" s="26">
        <v>87423423010.961304</v>
      </c>
      <c r="C412" s="26">
        <f t="shared" si="42"/>
        <v>119740352331.16255</v>
      </c>
      <c r="D412" s="26">
        <v>25081280956.174377</v>
      </c>
      <c r="E412" s="2">
        <v>86893346050.391495</v>
      </c>
      <c r="F412" s="2">
        <f t="shared" si="47"/>
        <v>223016784.81539917</v>
      </c>
      <c r="G412" s="2">
        <f t="shared" si="43"/>
        <v>223016784.81539917</v>
      </c>
      <c r="H412" s="2">
        <f>SUM($G$3:G412)</f>
        <v>32316929320.201248</v>
      </c>
      <c r="I412" s="13">
        <f t="shared" si="48"/>
        <v>2.5665576819434077E-3</v>
      </c>
      <c r="J412" s="2">
        <f t="shared" si="44"/>
        <v>87647800268.871872</v>
      </c>
      <c r="K412" s="27">
        <f t="shared" si="45"/>
        <v>32847006280.771057</v>
      </c>
      <c r="L412">
        <f t="shared" si="46"/>
        <v>1</v>
      </c>
    </row>
    <row r="413" spans="1:12" x14ac:dyDescent="0.3">
      <c r="A413" s="1">
        <v>45244</v>
      </c>
      <c r="B413" s="26">
        <v>87797451587.056274</v>
      </c>
      <c r="C413" s="26">
        <f t="shared" si="42"/>
        <v>120114380907.25752</v>
      </c>
      <c r="D413" s="26">
        <v>25142385132.532463</v>
      </c>
      <c r="E413" s="2">
        <v>86852876182.059097</v>
      </c>
      <c r="F413" s="2">
        <f t="shared" si="47"/>
        <v>-40469868.332397461</v>
      </c>
      <c r="G413" s="2">
        <f t="shared" si="43"/>
        <v>0</v>
      </c>
      <c r="H413" s="2">
        <f>SUM($G$3:G413)</f>
        <v>32316929320.201248</v>
      </c>
      <c r="I413" s="13">
        <f t="shared" si="48"/>
        <v>-4.6595887334307054E-4</v>
      </c>
      <c r="J413" s="2">
        <f t="shared" si="44"/>
        <v>87756541585.432373</v>
      </c>
      <c r="K413" s="27">
        <f t="shared" si="45"/>
        <v>33261504725.198425</v>
      </c>
      <c r="L413">
        <f t="shared" si="46"/>
        <v>1</v>
      </c>
    </row>
    <row r="414" spans="1:12" x14ac:dyDescent="0.3">
      <c r="A414" s="1">
        <v>45245</v>
      </c>
      <c r="B414" s="26">
        <v>87638055502.934296</v>
      </c>
      <c r="C414" s="26">
        <f t="shared" si="42"/>
        <v>120171363129.07954</v>
      </c>
      <c r="D414" s="26">
        <v>25099095652.479813</v>
      </c>
      <c r="E414" s="2">
        <v>87069254488.003098</v>
      </c>
      <c r="F414" s="2">
        <f t="shared" si="47"/>
        <v>216378305.94400024</v>
      </c>
      <c r="G414" s="2">
        <f t="shared" si="43"/>
        <v>216378305.94400024</v>
      </c>
      <c r="H414" s="2">
        <f>SUM($G$3:G414)</f>
        <v>32533307626.145248</v>
      </c>
      <c r="I414" s="13">
        <f t="shared" si="48"/>
        <v>2.4851287313343664E-3</v>
      </c>
      <c r="J414" s="2">
        <f t="shared" si="44"/>
        <v>87855847352.62291</v>
      </c>
      <c r="K414" s="27">
        <f t="shared" si="45"/>
        <v>33102108641.076447</v>
      </c>
      <c r="L414">
        <f t="shared" si="46"/>
        <v>1</v>
      </c>
    </row>
    <row r="415" spans="1:12" x14ac:dyDescent="0.3">
      <c r="A415" s="1">
        <v>45246</v>
      </c>
      <c r="B415" s="26">
        <v>87807211224.362061</v>
      </c>
      <c r="C415" s="26">
        <f t="shared" si="42"/>
        <v>120601557619.40631</v>
      </c>
      <c r="D415" s="26">
        <v>25135376793.551308</v>
      </c>
      <c r="E415" s="2">
        <v>87330293256.9021</v>
      </c>
      <c r="F415" s="2">
        <f t="shared" si="47"/>
        <v>261038768.89900208</v>
      </c>
      <c r="G415" s="2">
        <f t="shared" si="43"/>
        <v>261038768.89900208</v>
      </c>
      <c r="H415" s="2">
        <f>SUM($G$3:G415)</f>
        <v>32794346395.04425</v>
      </c>
      <c r="I415" s="13">
        <f t="shared" si="48"/>
        <v>2.9890975876045284E-3</v>
      </c>
      <c r="J415" s="2">
        <f t="shared" si="44"/>
        <v>88069675547.607086</v>
      </c>
      <c r="K415" s="27">
        <f t="shared" si="45"/>
        <v>33271264362.504211</v>
      </c>
      <c r="L415">
        <f t="shared" si="46"/>
        <v>1</v>
      </c>
    </row>
    <row r="416" spans="1:12" x14ac:dyDescent="0.3">
      <c r="A416" s="1">
        <v>45247</v>
      </c>
      <c r="B416" s="26">
        <v>87962549311.182693</v>
      </c>
      <c r="C416" s="26">
        <f t="shared" si="42"/>
        <v>120860311260.63124</v>
      </c>
      <c r="D416" s="26">
        <v>25155866567.971436</v>
      </c>
      <c r="E416" s="2">
        <v>87433708811.306396</v>
      </c>
      <c r="F416" s="2">
        <f t="shared" si="47"/>
        <v>103415554.40429688</v>
      </c>
      <c r="G416" s="2">
        <f t="shared" si="43"/>
        <v>103415554.40429688</v>
      </c>
      <c r="H416" s="2">
        <f>SUM($G$3:G416)</f>
        <v>32897761949.448547</v>
      </c>
      <c r="I416" s="13">
        <f t="shared" si="48"/>
        <v>1.1827881467030231E-3</v>
      </c>
      <c r="J416" s="2">
        <f t="shared" si="44"/>
        <v>88066590371.86174</v>
      </c>
      <c r="K416" s="27">
        <f t="shared" si="45"/>
        <v>33426602449.324844</v>
      </c>
      <c r="L416">
        <f t="shared" si="46"/>
        <v>1</v>
      </c>
    </row>
    <row r="417" spans="1:12" x14ac:dyDescent="0.3">
      <c r="A417" s="1">
        <v>45248</v>
      </c>
      <c r="B417" s="26">
        <v>87971338046.206726</v>
      </c>
      <c r="C417" s="26">
        <f t="shared" si="42"/>
        <v>121010898999.16377</v>
      </c>
      <c r="D417" s="26">
        <v>25155866567.971436</v>
      </c>
      <c r="E417" s="2">
        <v>87575507814.814896</v>
      </c>
      <c r="F417" s="2">
        <f t="shared" si="47"/>
        <v>141799003.50849915</v>
      </c>
      <c r="G417" s="2">
        <f t="shared" si="43"/>
        <v>141799003.50849915</v>
      </c>
      <c r="H417" s="2">
        <f>SUM($G$3:G417)</f>
        <v>33039560952.957047</v>
      </c>
      <c r="I417" s="13">
        <f t="shared" si="48"/>
        <v>1.6191627893079876E-3</v>
      </c>
      <c r="J417" s="2">
        <f t="shared" si="44"/>
        <v>88113777963.296783</v>
      </c>
      <c r="K417" s="27">
        <f t="shared" si="45"/>
        <v>33435391184.348877</v>
      </c>
      <c r="L417">
        <f t="shared" si="46"/>
        <v>1</v>
      </c>
    </row>
    <row r="418" spans="1:12" x14ac:dyDescent="0.3">
      <c r="A418" s="1">
        <v>45249</v>
      </c>
      <c r="B418" s="26">
        <v>87997553397.197449</v>
      </c>
      <c r="C418" s="26">
        <f t="shared" si="42"/>
        <v>121207135563.55949</v>
      </c>
      <c r="D418" s="26">
        <v>25155866567.971436</v>
      </c>
      <c r="E418" s="2">
        <v>87745529028.219894</v>
      </c>
      <c r="F418" s="2">
        <f t="shared" si="47"/>
        <v>170021213.40499878</v>
      </c>
      <c r="G418" s="2">
        <f t="shared" si="43"/>
        <v>170021213.40499878</v>
      </c>
      <c r="H418" s="2">
        <f>SUM($G$3:G418)</f>
        <v>33209582166.362045</v>
      </c>
      <c r="I418" s="13">
        <f t="shared" si="48"/>
        <v>1.9376624118400169E-3</v>
      </c>
      <c r="J418" s="2">
        <f t="shared" si="44"/>
        <v>88168062948.7491</v>
      </c>
      <c r="K418" s="27">
        <f t="shared" si="45"/>
        <v>33461606535.3396</v>
      </c>
      <c r="L418">
        <f t="shared" si="46"/>
        <v>1</v>
      </c>
    </row>
    <row r="419" spans="1:12" x14ac:dyDescent="0.3">
      <c r="A419" s="1">
        <v>45250</v>
      </c>
      <c r="B419" s="26">
        <v>87915732430.464813</v>
      </c>
      <c r="C419" s="26">
        <f t="shared" si="42"/>
        <v>121125314596.82686</v>
      </c>
      <c r="D419" s="26">
        <v>25140280097.815536</v>
      </c>
      <c r="E419" s="2">
        <v>87719871443.196106</v>
      </c>
      <c r="F419" s="2">
        <f t="shared" si="47"/>
        <v>-25657585.023788452</v>
      </c>
      <c r="G419" s="2">
        <f t="shared" si="43"/>
        <v>0</v>
      </c>
      <c r="H419" s="2">
        <f>SUM($G$3:G419)</f>
        <v>33209582166.362045</v>
      </c>
      <c r="I419" s="13">
        <f t="shared" si="48"/>
        <v>-2.9249455797941156E-4</v>
      </c>
      <c r="J419" s="2">
        <f t="shared" si="44"/>
        <v>87890017557.168121</v>
      </c>
      <c r="K419" s="27">
        <f t="shared" si="45"/>
        <v>33405443153.630753</v>
      </c>
      <c r="L419">
        <f t="shared" si="46"/>
        <v>1</v>
      </c>
    </row>
    <row r="420" spans="1:12" x14ac:dyDescent="0.3">
      <c r="A420" s="1">
        <v>45251</v>
      </c>
      <c r="B420" s="26">
        <v>88046586605.232101</v>
      </c>
      <c r="C420" s="26">
        <f t="shared" si="42"/>
        <v>121275045443.50725</v>
      </c>
      <c r="D420" s="26">
        <v>25160780036.444389</v>
      </c>
      <c r="E420" s="2">
        <v>87738748115.109207</v>
      </c>
      <c r="F420" s="2">
        <f t="shared" si="47"/>
        <v>18876671.913101196</v>
      </c>
      <c r="G420" s="2">
        <f t="shared" si="43"/>
        <v>18876671.913101196</v>
      </c>
      <c r="H420" s="2">
        <f>SUM($G$3:G420)</f>
        <v>33228458838.275146</v>
      </c>
      <c r="I420" s="13">
        <f t="shared" si="48"/>
        <v>2.1514635572798314E-4</v>
      </c>
      <c r="J420" s="2">
        <f t="shared" si="44"/>
        <v>88065529507.474518</v>
      </c>
      <c r="K420" s="27">
        <f t="shared" si="45"/>
        <v>33536297328.398041</v>
      </c>
      <c r="L420">
        <f t="shared" si="46"/>
        <v>1</v>
      </c>
    </row>
    <row r="421" spans="1:12" x14ac:dyDescent="0.3">
      <c r="A421" s="1">
        <v>45252</v>
      </c>
      <c r="B421" s="26">
        <v>87645172339.037354</v>
      </c>
      <c r="C421" s="26">
        <f t="shared" si="42"/>
        <v>121058083672.63699</v>
      </c>
      <c r="D421" s="26">
        <v>25092293158.141838</v>
      </c>
      <c r="E421" s="2">
        <v>87923200610.433701</v>
      </c>
      <c r="F421" s="2">
        <f t="shared" si="47"/>
        <v>184452495.32449341</v>
      </c>
      <c r="G421" s="2">
        <f t="shared" si="43"/>
        <v>184452495.32449341</v>
      </c>
      <c r="H421" s="2">
        <f>SUM($G$3:G421)</f>
        <v>33412911333.59964</v>
      </c>
      <c r="I421" s="13">
        <f t="shared" si="48"/>
        <v>2.0978819474709244E-3</v>
      </c>
      <c r="J421" s="2">
        <f t="shared" si="44"/>
        <v>87829041563.870392</v>
      </c>
      <c r="K421" s="27">
        <f t="shared" si="45"/>
        <v>33134883062.203293</v>
      </c>
      <c r="L421">
        <f t="shared" si="46"/>
        <v>1</v>
      </c>
    </row>
    <row r="422" spans="1:12" x14ac:dyDescent="0.3">
      <c r="A422" s="1">
        <v>45253</v>
      </c>
      <c r="B422" s="26">
        <v>87626676135.96257</v>
      </c>
      <c r="C422" s="26">
        <f t="shared" si="42"/>
        <v>121511397719.40102</v>
      </c>
      <c r="D422" s="26">
        <v>25092293158.141838</v>
      </c>
      <c r="E422" s="2">
        <v>88395010860.272507</v>
      </c>
      <c r="F422" s="2">
        <f t="shared" si="47"/>
        <v>471810249.83880615</v>
      </c>
      <c r="G422" s="2">
        <f t="shared" si="43"/>
        <v>471810249.83880615</v>
      </c>
      <c r="H422" s="2">
        <f>SUM($G$3:G422)</f>
        <v>33884721583.438446</v>
      </c>
      <c r="I422" s="13">
        <f t="shared" si="48"/>
        <v>5.3375212610653399E-3</v>
      </c>
      <c r="J422" s="2">
        <f t="shared" si="44"/>
        <v>88094385382.874756</v>
      </c>
      <c r="K422" s="27">
        <f t="shared" si="45"/>
        <v>33116386859.12851</v>
      </c>
      <c r="L422">
        <f t="shared" si="46"/>
        <v>1</v>
      </c>
    </row>
    <row r="423" spans="1:12" x14ac:dyDescent="0.3">
      <c r="A423" s="1">
        <v>45254</v>
      </c>
      <c r="B423" s="26">
        <v>87873251711.029144</v>
      </c>
      <c r="C423" s="26">
        <f t="shared" si="42"/>
        <v>121884880755.00029</v>
      </c>
      <c r="D423" s="26">
        <v>25123628108.391808</v>
      </c>
      <c r="E423" s="2">
        <v>88521918320.805206</v>
      </c>
      <c r="F423" s="2">
        <f t="shared" si="47"/>
        <v>126907460.53269958</v>
      </c>
      <c r="G423" s="2">
        <f t="shared" si="43"/>
        <v>126907460.53269958</v>
      </c>
      <c r="H423" s="2">
        <f>SUM($G$3:G423)</f>
        <v>34011629043.971146</v>
      </c>
      <c r="I423" s="13">
        <f t="shared" si="48"/>
        <v>1.4336275460365014E-3</v>
      </c>
      <c r="J423" s="2">
        <f t="shared" si="44"/>
        <v>87999229225.241867</v>
      </c>
      <c r="K423" s="27">
        <f t="shared" si="45"/>
        <v>33362962434.195084</v>
      </c>
      <c r="L423">
        <f t="shared" si="46"/>
        <v>1</v>
      </c>
    </row>
    <row r="424" spans="1:12" x14ac:dyDescent="0.3">
      <c r="A424" s="1">
        <v>45255</v>
      </c>
      <c r="B424" s="26">
        <v>87870604637.640717</v>
      </c>
      <c r="C424" s="26">
        <f t="shared" si="42"/>
        <v>121946406447.17456</v>
      </c>
      <c r="D424" s="26">
        <v>25123628108.391808</v>
      </c>
      <c r="E424" s="2">
        <v>88586091086.367905</v>
      </c>
      <c r="F424" s="2">
        <f t="shared" si="47"/>
        <v>64172765.562698364</v>
      </c>
      <c r="G424" s="2">
        <f t="shared" si="43"/>
        <v>64172765.562698364</v>
      </c>
      <c r="H424" s="2">
        <f>SUM($G$3:G424)</f>
        <v>34075801809.533844</v>
      </c>
      <c r="I424" s="13">
        <f t="shared" si="48"/>
        <v>7.2441130177120557E-4</v>
      </c>
      <c r="J424" s="2">
        <f t="shared" si="44"/>
        <v>87934259096.733704</v>
      </c>
      <c r="K424" s="27">
        <f t="shared" si="45"/>
        <v>33360315360.806656</v>
      </c>
      <c r="L424">
        <f t="shared" si="46"/>
        <v>1</v>
      </c>
    </row>
    <row r="425" spans="1:12" x14ac:dyDescent="0.3">
      <c r="A425" s="1">
        <v>45256</v>
      </c>
      <c r="B425" s="26">
        <v>87859532304.416412</v>
      </c>
      <c r="C425" s="26">
        <f t="shared" si="42"/>
        <v>122129051702.56725</v>
      </c>
      <c r="D425" s="26">
        <v>25123628108.391808</v>
      </c>
      <c r="E425" s="2">
        <v>88779808674.984894</v>
      </c>
      <c r="F425" s="2">
        <f t="shared" si="47"/>
        <v>193717588.61698914</v>
      </c>
      <c r="G425" s="2">
        <f t="shared" si="43"/>
        <v>193717588.61698914</v>
      </c>
      <c r="H425" s="2">
        <f>SUM($G$3:G425)</f>
        <v>34269519398.150833</v>
      </c>
      <c r="I425" s="13">
        <f t="shared" si="48"/>
        <v>2.1820005191289867E-3</v>
      </c>
      <c r="J425" s="2">
        <f t="shared" si="44"/>
        <v>88051241849.515091</v>
      </c>
      <c r="K425" s="27">
        <f t="shared" si="45"/>
        <v>33349243027.582352</v>
      </c>
      <c r="L425">
        <f t="shared" si="46"/>
        <v>1</v>
      </c>
    </row>
    <row r="426" spans="1:12" x14ac:dyDescent="0.3">
      <c r="A426" s="1">
        <v>45257</v>
      </c>
      <c r="B426" s="26">
        <v>87876775894.427032</v>
      </c>
      <c r="C426" s="26">
        <f t="shared" si="42"/>
        <v>122146295292.57787</v>
      </c>
      <c r="D426" s="26">
        <v>25128175517.259064</v>
      </c>
      <c r="E426" s="2">
        <v>88746412388.527603</v>
      </c>
      <c r="F426" s="2">
        <f t="shared" si="47"/>
        <v>-33396286.457290649</v>
      </c>
      <c r="G426" s="2">
        <f t="shared" si="43"/>
        <v>0</v>
      </c>
      <c r="H426" s="2">
        <f>SUM($G$3:G426)</f>
        <v>34269519398.150833</v>
      </c>
      <c r="I426" s="13">
        <f t="shared" si="48"/>
        <v>-3.763113973676286E-4</v>
      </c>
      <c r="J426" s="2">
        <f t="shared" si="44"/>
        <v>87843706862.09404</v>
      </c>
      <c r="K426" s="27">
        <f t="shared" si="45"/>
        <v>33399882904.050262</v>
      </c>
      <c r="L426">
        <f t="shared" si="46"/>
        <v>1</v>
      </c>
    </row>
    <row r="427" spans="1:12" x14ac:dyDescent="0.3">
      <c r="A427" s="1">
        <v>45258</v>
      </c>
      <c r="B427" s="26">
        <v>87773452903.317841</v>
      </c>
      <c r="C427" s="26">
        <f t="shared" si="42"/>
        <v>122090643027.55167</v>
      </c>
      <c r="D427" s="26">
        <v>25094052897.97142</v>
      </c>
      <c r="E427" s="2">
        <v>88794083114.610596</v>
      </c>
      <c r="F427" s="2">
        <f t="shared" si="47"/>
        <v>47670726.082992554</v>
      </c>
      <c r="G427" s="2">
        <f t="shared" si="43"/>
        <v>47670726.082992554</v>
      </c>
      <c r="H427" s="2">
        <f>SUM($G$3:G427)</f>
        <v>34317190124.233826</v>
      </c>
      <c r="I427" s="13">
        <f t="shared" si="48"/>
        <v>5.3686827332246635E-4</v>
      </c>
      <c r="J427" s="2">
        <f t="shared" si="44"/>
        <v>87820575685.4216</v>
      </c>
      <c r="K427" s="27">
        <f t="shared" si="45"/>
        <v>33296559912.941071</v>
      </c>
      <c r="L427">
        <f t="shared" si="46"/>
        <v>1</v>
      </c>
    </row>
    <row r="428" spans="1:12" x14ac:dyDescent="0.3">
      <c r="A428" s="1">
        <v>45259</v>
      </c>
      <c r="B428" s="26">
        <v>88035819235.371078</v>
      </c>
      <c r="C428" s="26">
        <f t="shared" si="42"/>
        <v>122460928350.3589</v>
      </c>
      <c r="D428" s="26">
        <v>25135232367.494488</v>
      </c>
      <c r="E428" s="2">
        <v>88902002105.364594</v>
      </c>
      <c r="F428" s="2">
        <f t="shared" si="47"/>
        <v>107918990.7539978</v>
      </c>
      <c r="G428" s="2">
        <f t="shared" si="43"/>
        <v>107918990.7539978</v>
      </c>
      <c r="H428" s="2">
        <f>SUM($G$3:G428)</f>
        <v>34425109114.987823</v>
      </c>
      <c r="I428" s="13">
        <f t="shared" si="48"/>
        <v>1.2139095655696788E-3</v>
      </c>
      <c r="J428" s="2">
        <f t="shared" si="44"/>
        <v>88142686758.453659</v>
      </c>
      <c r="K428" s="27">
        <f t="shared" si="45"/>
        <v>33558926244.994308</v>
      </c>
      <c r="L428">
        <f t="shared" si="46"/>
        <v>1</v>
      </c>
    </row>
    <row r="429" spans="1:12" x14ac:dyDescent="0.3">
      <c r="A429" s="1">
        <v>45260</v>
      </c>
      <c r="B429" s="26">
        <v>88120942533.973953</v>
      </c>
      <c r="C429" s="26">
        <f t="shared" si="42"/>
        <v>122729000796.35278</v>
      </c>
      <c r="D429" s="26">
        <v>25150396152.929451</v>
      </c>
      <c r="E429" s="2">
        <v>89084951252.7556</v>
      </c>
      <c r="F429" s="2">
        <f t="shared" si="47"/>
        <v>182949147.39100647</v>
      </c>
      <c r="G429" s="2">
        <f t="shared" si="43"/>
        <v>182949147.39100647</v>
      </c>
      <c r="H429" s="2">
        <f>SUM($G$3:G429)</f>
        <v>34608058262.37883</v>
      </c>
      <c r="I429" s="13">
        <f t="shared" si="48"/>
        <v>2.0536481731009246E-3</v>
      </c>
      <c r="J429" s="2">
        <f t="shared" si="44"/>
        <v>88301911946.620773</v>
      </c>
      <c r="K429" s="27">
        <f t="shared" si="45"/>
        <v>33644049543.597183</v>
      </c>
      <c r="L429">
        <f t="shared" si="46"/>
        <v>1</v>
      </c>
    </row>
    <row r="430" spans="1:12" x14ac:dyDescent="0.3">
      <c r="A430" s="1">
        <v>45261</v>
      </c>
      <c r="B430" s="26">
        <v>88540677370.997864</v>
      </c>
      <c r="C430" s="26">
        <f t="shared" si="42"/>
        <v>123352124200.57219</v>
      </c>
      <c r="D430" s="26">
        <v>25193690806.651131</v>
      </c>
      <c r="E430" s="2">
        <v>89288339819.951096</v>
      </c>
      <c r="F430" s="2">
        <f t="shared" si="47"/>
        <v>203388567.19549561</v>
      </c>
      <c r="G430" s="2">
        <f t="shared" si="43"/>
        <v>203388567.19549561</v>
      </c>
      <c r="H430" s="2">
        <f>SUM($G$3:G430)</f>
        <v>34811446829.574326</v>
      </c>
      <c r="I430" s="13">
        <f t="shared" si="48"/>
        <v>2.2778849691418418E-3</v>
      </c>
      <c r="J430" s="2">
        <f t="shared" si="44"/>
        <v>88742362849.138901</v>
      </c>
      <c r="K430" s="27">
        <f t="shared" si="45"/>
        <v>34063784380.621094</v>
      </c>
      <c r="L430">
        <f t="shared" si="46"/>
        <v>1</v>
      </c>
    </row>
    <row r="431" spans="1:12" x14ac:dyDescent="0.3">
      <c r="A431" s="1">
        <v>45262</v>
      </c>
      <c r="B431" s="26">
        <v>88587298409.105484</v>
      </c>
      <c r="C431" s="26">
        <f t="shared" si="42"/>
        <v>123494655003.35641</v>
      </c>
      <c r="D431" s="26">
        <v>25193690806.651131</v>
      </c>
      <c r="E431" s="2">
        <v>89384249584.627701</v>
      </c>
      <c r="F431" s="2">
        <f t="shared" si="47"/>
        <v>95909764.676605225</v>
      </c>
      <c r="G431" s="2">
        <f t="shared" si="43"/>
        <v>95909764.676605225</v>
      </c>
      <c r="H431" s="2">
        <f>SUM($G$3:G431)</f>
        <v>34907356594.250931</v>
      </c>
      <c r="I431" s="13">
        <f t="shared" si="48"/>
        <v>1.0730052008301448E-3</v>
      </c>
      <c r="J431" s="2">
        <f t="shared" si="44"/>
        <v>88682353041.02594</v>
      </c>
      <c r="K431" s="27">
        <f t="shared" si="45"/>
        <v>34110405418.728714</v>
      </c>
      <c r="L431">
        <f t="shared" si="46"/>
        <v>1</v>
      </c>
    </row>
    <row r="432" spans="1:12" x14ac:dyDescent="0.3">
      <c r="A432" s="1">
        <v>45263</v>
      </c>
      <c r="B432" s="26">
        <v>88595973112.697937</v>
      </c>
      <c r="C432" s="26">
        <f t="shared" si="42"/>
        <v>123686379994.14607</v>
      </c>
      <c r="D432" s="26">
        <v>25193690806.651131</v>
      </c>
      <c r="E432" s="2">
        <v>89567299871.824905</v>
      </c>
      <c r="F432" s="2">
        <f t="shared" si="47"/>
        <v>183050287.19720459</v>
      </c>
      <c r="G432" s="2">
        <f t="shared" si="43"/>
        <v>183050287.19720459</v>
      </c>
      <c r="H432" s="2">
        <f>SUM($G$3:G432)</f>
        <v>35090406881.448135</v>
      </c>
      <c r="I432" s="13">
        <f t="shared" si="48"/>
        <v>2.0437178240178986E-3</v>
      </c>
      <c r="J432" s="2">
        <f t="shared" si="44"/>
        <v>88777038282.084564</v>
      </c>
      <c r="K432" s="27">
        <f t="shared" si="45"/>
        <v>34119080122.321167</v>
      </c>
      <c r="L432">
        <f t="shared" si="46"/>
        <v>1</v>
      </c>
    </row>
    <row r="433" spans="1:12" x14ac:dyDescent="0.3">
      <c r="A433" s="1">
        <v>45264</v>
      </c>
      <c r="B433" s="26">
        <v>88551616241.516296</v>
      </c>
      <c r="C433" s="26">
        <f t="shared" si="42"/>
        <v>123747061382.09663</v>
      </c>
      <c r="D433" s="26">
        <v>25178419145.229347</v>
      </c>
      <c r="E433" s="2">
        <v>89672338130.957108</v>
      </c>
      <c r="F433" s="2">
        <f t="shared" si="47"/>
        <v>105038259.13220215</v>
      </c>
      <c r="G433" s="2">
        <f t="shared" si="43"/>
        <v>105038259.13220215</v>
      </c>
      <c r="H433" s="2">
        <f>SUM($G$3:G433)</f>
        <v>35195445140.580338</v>
      </c>
      <c r="I433" s="13">
        <f t="shared" si="48"/>
        <v>1.1713563103351306E-3</v>
      </c>
      <c r="J433" s="2">
        <f t="shared" si="44"/>
        <v>88655341735.991165</v>
      </c>
      <c r="K433" s="27">
        <f t="shared" si="45"/>
        <v>34074723251.139526</v>
      </c>
      <c r="L433">
        <f t="shared" si="46"/>
        <v>1</v>
      </c>
    </row>
    <row r="434" spans="1:12" x14ac:dyDescent="0.3">
      <c r="A434" s="1">
        <v>45265</v>
      </c>
      <c r="B434" s="26">
        <v>88866922951.12944</v>
      </c>
      <c r="C434" s="26">
        <f t="shared" si="42"/>
        <v>124102255979.76778</v>
      </c>
      <c r="D434" s="26">
        <v>25214280712.009499</v>
      </c>
      <c r="E434" s="2">
        <v>89712226019.015106</v>
      </c>
      <c r="F434" s="2">
        <f t="shared" si="47"/>
        <v>39887888.057998657</v>
      </c>
      <c r="G434" s="2">
        <f t="shared" si="43"/>
        <v>39887888.057998657</v>
      </c>
      <c r="H434" s="2">
        <f>SUM($G$3:G434)</f>
        <v>35235333028.638336</v>
      </c>
      <c r="I434" s="13">
        <f t="shared" si="48"/>
        <v>4.4462042497467574E-4</v>
      </c>
      <c r="J434" s="2">
        <f t="shared" si="44"/>
        <v>88906435000.178162</v>
      </c>
      <c r="K434" s="27">
        <f t="shared" si="45"/>
        <v>34390029960.75267</v>
      </c>
      <c r="L434">
        <f t="shared" si="46"/>
        <v>1</v>
      </c>
    </row>
    <row r="435" spans="1:12" x14ac:dyDescent="0.3">
      <c r="A435" s="1">
        <v>45266</v>
      </c>
      <c r="B435" s="26">
        <v>88319250775.646698</v>
      </c>
      <c r="C435" s="26">
        <f t="shared" si="42"/>
        <v>123797009666.28242</v>
      </c>
      <c r="D435" s="26">
        <v>25127400942.336769</v>
      </c>
      <c r="E435" s="2">
        <v>89954651881.012497</v>
      </c>
      <c r="F435" s="2">
        <f t="shared" si="47"/>
        <v>242425861.99739075</v>
      </c>
      <c r="G435" s="2">
        <f t="shared" si="43"/>
        <v>242425861.99739075</v>
      </c>
      <c r="H435" s="2">
        <f>SUM($G$3:G435)</f>
        <v>35477758890.635727</v>
      </c>
      <c r="I435" s="13">
        <f t="shared" si="48"/>
        <v>2.6949786023079663E-3</v>
      </c>
      <c r="J435" s="2">
        <f t="shared" si="44"/>
        <v>88557269266.658951</v>
      </c>
      <c r="K435" s="27">
        <f t="shared" si="45"/>
        <v>33842357785.269928</v>
      </c>
      <c r="L435">
        <f t="shared" si="46"/>
        <v>1</v>
      </c>
    </row>
    <row r="436" spans="1:12" x14ac:dyDescent="0.3">
      <c r="A436" s="1">
        <v>45267</v>
      </c>
      <c r="B436" s="26">
        <v>88432701886.636215</v>
      </c>
      <c r="C436" s="26">
        <f t="shared" si="42"/>
        <v>123910460777.27194</v>
      </c>
      <c r="D436" s="26">
        <v>25147872771.863449</v>
      </c>
      <c r="E436" s="2">
        <v>89947739514.693298</v>
      </c>
      <c r="F436" s="2">
        <f t="shared" si="47"/>
        <v>-6912366.3191986084</v>
      </c>
      <c r="G436" s="2">
        <f t="shared" si="43"/>
        <v>0</v>
      </c>
      <c r="H436" s="2">
        <f>SUM($G$3:G436)</f>
        <v>35477758890.635727</v>
      </c>
      <c r="I436" s="13">
        <f t="shared" si="48"/>
        <v>-7.6848694102751167E-5</v>
      </c>
      <c r="J436" s="2">
        <f t="shared" si="44"/>
        <v>88425905948.980255</v>
      </c>
      <c r="K436" s="27">
        <f t="shared" si="45"/>
        <v>33962721262.578644</v>
      </c>
      <c r="L436">
        <f t="shared" si="46"/>
        <v>1</v>
      </c>
    </row>
    <row r="437" spans="1:12" x14ac:dyDescent="0.3">
      <c r="A437" s="1">
        <v>45268</v>
      </c>
      <c r="B437" s="26">
        <v>88609719028.447296</v>
      </c>
      <c r="C437" s="26">
        <f t="shared" si="42"/>
        <v>124258308496.10323</v>
      </c>
      <c r="D437" s="26">
        <v>25172950194.371704</v>
      </c>
      <c r="E437" s="2">
        <v>90118570091.713501</v>
      </c>
      <c r="F437" s="2">
        <f t="shared" si="47"/>
        <v>170830577.02020264</v>
      </c>
      <c r="G437" s="2">
        <f t="shared" si="43"/>
        <v>170830577.02020264</v>
      </c>
      <c r="H437" s="2">
        <f>SUM($G$3:G437)</f>
        <v>35648589467.65593</v>
      </c>
      <c r="I437" s="13">
        <f t="shared" si="48"/>
        <v>1.8956201462844858E-3</v>
      </c>
      <c r="J437" s="2">
        <f t="shared" si="44"/>
        <v>88777689396.994232</v>
      </c>
      <c r="K437" s="27">
        <f t="shared" si="45"/>
        <v>34139738404.389725</v>
      </c>
      <c r="L437">
        <f t="shared" si="46"/>
        <v>1</v>
      </c>
    </row>
    <row r="438" spans="1:12" x14ac:dyDescent="0.3">
      <c r="A438" s="1">
        <v>45269</v>
      </c>
      <c r="B438" s="26">
        <v>88575940186.408371</v>
      </c>
      <c r="C438" s="26">
        <f t="shared" si="42"/>
        <v>124419852167.3335</v>
      </c>
      <c r="D438" s="26">
        <v>25172950194.371704</v>
      </c>
      <c r="E438" s="2">
        <v>90313892604.982697</v>
      </c>
      <c r="F438" s="2">
        <f t="shared" si="47"/>
        <v>195322513.26919556</v>
      </c>
      <c r="G438" s="2">
        <f t="shared" si="43"/>
        <v>195322513.26919556</v>
      </c>
      <c r="H438" s="2">
        <f>SUM($G$3:G438)</f>
        <v>35843911980.925125</v>
      </c>
      <c r="I438" s="13">
        <f t="shared" si="48"/>
        <v>2.1627072827377991E-3</v>
      </c>
      <c r="J438" s="2">
        <f t="shared" si="44"/>
        <v>88767504017.32486</v>
      </c>
      <c r="K438" s="27">
        <f t="shared" si="45"/>
        <v>34105959562.3508</v>
      </c>
      <c r="L438">
        <f t="shared" si="46"/>
        <v>1</v>
      </c>
    </row>
    <row r="439" spans="1:12" x14ac:dyDescent="0.3">
      <c r="A439" s="1">
        <v>45270</v>
      </c>
      <c r="B439" s="26">
        <v>88565085225.60054</v>
      </c>
      <c r="C439" s="26">
        <f t="shared" si="42"/>
        <v>124792284686.48708</v>
      </c>
      <c r="D439" s="26">
        <v>25172950194.371704</v>
      </c>
      <c r="E439" s="2">
        <v>90697180084.944107</v>
      </c>
      <c r="F439" s="2">
        <f t="shared" si="47"/>
        <v>383287479.96141052</v>
      </c>
      <c r="G439" s="2">
        <f t="shared" si="43"/>
        <v>383287479.96141052</v>
      </c>
      <c r="H439" s="2">
        <f>SUM($G$3:G439)</f>
        <v>36227199460.886536</v>
      </c>
      <c r="I439" s="13">
        <f t="shared" si="48"/>
        <v>4.2260131969090505E-3</v>
      </c>
      <c r="J439" s="2">
        <f t="shared" si="44"/>
        <v>88939362444.549301</v>
      </c>
      <c r="K439" s="27">
        <f t="shared" si="45"/>
        <v>34095104601.542969</v>
      </c>
      <c r="L439">
        <f t="shared" si="46"/>
        <v>1</v>
      </c>
    </row>
    <row r="440" spans="1:12" x14ac:dyDescent="0.3">
      <c r="A440" s="1">
        <v>45271</v>
      </c>
      <c r="B440" s="26">
        <v>88265256343.272385</v>
      </c>
      <c r="C440" s="26">
        <f t="shared" si="42"/>
        <v>124492455804.15892</v>
      </c>
      <c r="D440" s="26">
        <v>25156947949.104336</v>
      </c>
      <c r="E440" s="2">
        <v>90619185009.484497</v>
      </c>
      <c r="F440" s="2">
        <f t="shared" si="47"/>
        <v>-77995075.459609985</v>
      </c>
      <c r="G440" s="2">
        <f t="shared" si="43"/>
        <v>0</v>
      </c>
      <c r="H440" s="2">
        <f>SUM($G$3:G440)</f>
        <v>36227199460.886536</v>
      </c>
      <c r="I440" s="13">
        <f t="shared" si="48"/>
        <v>-8.6069054198012007E-4</v>
      </c>
      <c r="J440" s="2">
        <f t="shared" si="44"/>
        <v>88189287271.952286</v>
      </c>
      <c r="K440" s="27">
        <f t="shared" si="45"/>
        <v>33873270794.674423</v>
      </c>
      <c r="L440">
        <f t="shared" si="46"/>
        <v>1</v>
      </c>
    </row>
    <row r="441" spans="1:12" x14ac:dyDescent="0.3">
      <c r="A441" s="1">
        <v>45272</v>
      </c>
      <c r="B441" s="26">
        <v>88285182382.193985</v>
      </c>
      <c r="C441" s="26">
        <f t="shared" si="42"/>
        <v>124512381843.08052</v>
      </c>
      <c r="D441" s="26">
        <v>25161897896.213554</v>
      </c>
      <c r="E441" s="2">
        <v>90552653809.929092</v>
      </c>
      <c r="F441" s="2">
        <f t="shared" si="47"/>
        <v>-66531199.555404663</v>
      </c>
      <c r="G441" s="2">
        <f t="shared" si="43"/>
        <v>0</v>
      </c>
      <c r="H441" s="2">
        <f>SUM($G$3:G441)</f>
        <v>36227199460.886536</v>
      </c>
      <c r="I441" s="13">
        <f t="shared" si="48"/>
        <v>-7.3472390654672924E-4</v>
      </c>
      <c r="J441" s="2">
        <f t="shared" si="44"/>
        <v>88220317148.103943</v>
      </c>
      <c r="K441" s="27">
        <f t="shared" si="45"/>
        <v>33959728033.151428</v>
      </c>
      <c r="L441">
        <f t="shared" si="46"/>
        <v>1</v>
      </c>
    </row>
    <row r="442" spans="1:12" x14ac:dyDescent="0.3">
      <c r="A442" s="1">
        <v>45273</v>
      </c>
      <c r="B442" s="26">
        <v>88584946939.623444</v>
      </c>
      <c r="C442" s="26">
        <f t="shared" si="42"/>
        <v>124877996927.07509</v>
      </c>
      <c r="D442" s="26">
        <v>25173313773.684143</v>
      </c>
      <c r="E442" s="2">
        <v>90618504336.494202</v>
      </c>
      <c r="F442" s="2">
        <f t="shared" si="47"/>
        <v>65850526.565109253</v>
      </c>
      <c r="G442" s="2">
        <f t="shared" si="43"/>
        <v>65850526.565109253</v>
      </c>
      <c r="H442" s="2">
        <f>SUM($G$3:G442)</f>
        <v>36293049987.451645</v>
      </c>
      <c r="I442" s="13">
        <f t="shared" si="48"/>
        <v>7.2667858565162499E-4</v>
      </c>
      <c r="J442" s="2">
        <f t="shared" si="44"/>
        <v>88649319723.575562</v>
      </c>
      <c r="K442" s="27">
        <f t="shared" si="45"/>
        <v>34259492590.580887</v>
      </c>
      <c r="L442">
        <f t="shared" si="46"/>
        <v>1</v>
      </c>
    </row>
    <row r="443" spans="1:12" x14ac:dyDescent="0.3">
      <c r="A443" s="1">
        <v>45274</v>
      </c>
      <c r="B443" s="26">
        <v>88643192095.780243</v>
      </c>
      <c r="C443" s="26">
        <f t="shared" si="42"/>
        <v>125013247165.27008</v>
      </c>
      <c r="D443" s="26">
        <v>25180171862.074596</v>
      </c>
      <c r="E443" s="2">
        <v>90695509418.532394</v>
      </c>
      <c r="F443" s="2">
        <f t="shared" si="47"/>
        <v>77005082.038192749</v>
      </c>
      <c r="G443" s="2">
        <f t="shared" si="43"/>
        <v>77005082.038192749</v>
      </c>
      <c r="H443" s="2">
        <f>SUM($G$3:G443)</f>
        <v>36370055069.489838</v>
      </c>
      <c r="I443" s="13">
        <f t="shared" si="48"/>
        <v>8.4905065897846767E-4</v>
      </c>
      <c r="J443" s="2">
        <f t="shared" si="44"/>
        <v>88718454656.443115</v>
      </c>
      <c r="K443" s="27">
        <f t="shared" si="45"/>
        <v>34317737746.737686</v>
      </c>
      <c r="L443">
        <f t="shared" si="46"/>
        <v>1</v>
      </c>
    </row>
    <row r="444" spans="1:12" x14ac:dyDescent="0.3">
      <c r="A444" s="1">
        <v>45275</v>
      </c>
      <c r="B444" s="26">
        <v>88506171123.742569</v>
      </c>
      <c r="C444" s="26">
        <f t="shared" si="42"/>
        <v>125008242382.64401</v>
      </c>
      <c r="D444" s="26">
        <v>25170634997.257969</v>
      </c>
      <c r="E444" s="2">
        <v>90827525607.944</v>
      </c>
      <c r="F444" s="2">
        <f t="shared" si="47"/>
        <v>132016189.41160583</v>
      </c>
      <c r="G444" s="2">
        <f t="shared" si="43"/>
        <v>132016189.41160583</v>
      </c>
      <c r="H444" s="2">
        <f>SUM($G$3:G444)</f>
        <v>36502071258.901443</v>
      </c>
      <c r="I444" s="13">
        <f t="shared" si="48"/>
        <v>1.4534821743515532E-3</v>
      </c>
      <c r="J444" s="2">
        <f t="shared" si="44"/>
        <v>88634813265.791031</v>
      </c>
      <c r="K444" s="27">
        <f t="shared" si="45"/>
        <v>34180716774.700012</v>
      </c>
      <c r="L444">
        <f t="shared" si="46"/>
        <v>1</v>
      </c>
    </row>
    <row r="445" spans="1:12" x14ac:dyDescent="0.3">
      <c r="A445" s="1">
        <v>45276</v>
      </c>
      <c r="B445" s="26">
        <v>88507929702.226578</v>
      </c>
      <c r="C445" s="26">
        <f t="shared" si="42"/>
        <v>125010000961.12802</v>
      </c>
      <c r="D445" s="26">
        <v>25170634997.257969</v>
      </c>
      <c r="E445" s="2">
        <v>90736741067.096207</v>
      </c>
      <c r="F445" s="2">
        <f t="shared" si="47"/>
        <v>-90784540.847793579</v>
      </c>
      <c r="G445" s="2">
        <f t="shared" si="43"/>
        <v>0</v>
      </c>
      <c r="H445" s="2">
        <f>SUM($G$3:G445)</f>
        <v>36502071258.901443</v>
      </c>
      <c r="I445" s="13">
        <f t="shared" si="48"/>
        <v>-1.0005267963135466E-3</v>
      </c>
      <c r="J445" s="2">
        <f t="shared" si="44"/>
        <v>88419375146.87326</v>
      </c>
      <c r="K445" s="27">
        <f t="shared" si="45"/>
        <v>34273259894.031815</v>
      </c>
      <c r="L445">
        <f t="shared" si="46"/>
        <v>1</v>
      </c>
    </row>
    <row r="446" spans="1:12" x14ac:dyDescent="0.3">
      <c r="A446" s="1">
        <v>45277</v>
      </c>
      <c r="B446" s="26">
        <v>88484846652.122223</v>
      </c>
      <c r="C446" s="26">
        <f t="shared" si="42"/>
        <v>125105160646.04716</v>
      </c>
      <c r="D446" s="26">
        <v>25170634997.257969</v>
      </c>
      <c r="E446" s="2">
        <v>90854983802.119705</v>
      </c>
      <c r="F446" s="2">
        <f t="shared" si="47"/>
        <v>118242735.02349854</v>
      </c>
      <c r="G446" s="2">
        <f t="shared" si="43"/>
        <v>118242735.02349854</v>
      </c>
      <c r="H446" s="2">
        <f>SUM($G$3:G446)</f>
        <v>36620313993.924942</v>
      </c>
      <c r="I446" s="13">
        <f t="shared" si="48"/>
        <v>1.301444676728233E-3</v>
      </c>
      <c r="J446" s="2">
        <f t="shared" si="44"/>
        <v>88600004784.768753</v>
      </c>
      <c r="K446" s="27">
        <f t="shared" si="45"/>
        <v>34250176843.92746</v>
      </c>
      <c r="L446">
        <f t="shared" si="46"/>
        <v>1</v>
      </c>
    </row>
    <row r="447" spans="1:12" x14ac:dyDescent="0.3">
      <c r="A447" s="1">
        <v>45278</v>
      </c>
      <c r="B447" s="26">
        <v>88509308562.321167</v>
      </c>
      <c r="C447" s="26">
        <f t="shared" si="42"/>
        <v>125147065433.7858</v>
      </c>
      <c r="D447" s="26">
        <v>25166064084.774773</v>
      </c>
      <c r="E447" s="2">
        <v>90872426679.659393</v>
      </c>
      <c r="F447" s="2">
        <f t="shared" si="47"/>
        <v>17442877.53968811</v>
      </c>
      <c r="G447" s="2">
        <f t="shared" si="43"/>
        <v>17442877.53968811</v>
      </c>
      <c r="H447" s="2">
        <f>SUM($G$3:G447)</f>
        <v>36637756871.46463</v>
      </c>
      <c r="I447" s="13">
        <f t="shared" si="48"/>
        <v>1.9194906724761727E-4</v>
      </c>
      <c r="J447" s="2">
        <f t="shared" si="44"/>
        <v>88526297841.542419</v>
      </c>
      <c r="K447" s="27">
        <f t="shared" si="45"/>
        <v>34274638754.126404</v>
      </c>
      <c r="L447">
        <f t="shared" si="46"/>
        <v>1</v>
      </c>
    </row>
    <row r="448" spans="1:12" x14ac:dyDescent="0.3">
      <c r="A448" s="1">
        <v>45279</v>
      </c>
      <c r="B448" s="26">
        <v>88760457357.477066</v>
      </c>
      <c r="C448" s="26">
        <f t="shared" si="42"/>
        <v>125456895617.58771</v>
      </c>
      <c r="D448" s="26">
        <v>25202998979.145554</v>
      </c>
      <c r="E448" s="2">
        <v>90931108068.305405</v>
      </c>
      <c r="F448" s="2">
        <f t="shared" si="47"/>
        <v>58681388.646011353</v>
      </c>
      <c r="G448" s="2">
        <f t="shared" si="43"/>
        <v>58681388.646011353</v>
      </c>
      <c r="H448" s="2">
        <f>SUM($G$3:G448)</f>
        <v>36696438260.110641</v>
      </c>
      <c r="I448" s="13">
        <f t="shared" si="48"/>
        <v>6.4533898126404893E-4</v>
      </c>
      <c r="J448" s="2">
        <f t="shared" si="44"/>
        <v>88817737940.60466</v>
      </c>
      <c r="K448" s="27">
        <f t="shared" si="45"/>
        <v>34525787549.282303</v>
      </c>
      <c r="L448">
        <f t="shared" si="46"/>
        <v>1</v>
      </c>
    </row>
    <row r="449" spans="1:12" x14ac:dyDescent="0.3">
      <c r="A449" s="1">
        <v>45280</v>
      </c>
      <c r="B449" s="26">
        <v>88593691260.886215</v>
      </c>
      <c r="C449" s="26">
        <f t="shared" si="42"/>
        <v>125319554503.41545</v>
      </c>
      <c r="D449" s="26">
        <v>25168597217.632603</v>
      </c>
      <c r="E449" s="2">
        <v>90960533050.723999</v>
      </c>
      <c r="F449" s="2">
        <f t="shared" si="47"/>
        <v>29424982.41859436</v>
      </c>
      <c r="G449" s="2">
        <f t="shared" si="43"/>
        <v>29424982.41859436</v>
      </c>
      <c r="H449" s="2">
        <f>SUM($G$3:G449)</f>
        <v>36725863242.529236</v>
      </c>
      <c r="I449" s="13">
        <f t="shared" si="48"/>
        <v>3.2349175440941582E-4</v>
      </c>
      <c r="J449" s="2">
        <f t="shared" si="44"/>
        <v>88622350589.501816</v>
      </c>
      <c r="K449" s="27">
        <f t="shared" si="45"/>
        <v>34359021452.691452</v>
      </c>
      <c r="L449">
        <f t="shared" si="46"/>
        <v>1</v>
      </c>
    </row>
    <row r="450" spans="1:12" x14ac:dyDescent="0.3">
      <c r="A450" s="1">
        <v>45281</v>
      </c>
      <c r="B450" s="26">
        <v>88817504165.844604</v>
      </c>
      <c r="C450" s="26">
        <f t="shared" si="42"/>
        <v>125543367408.37384</v>
      </c>
      <c r="D450" s="26">
        <v>25193730571.231274</v>
      </c>
      <c r="E450" s="2">
        <v>90953421967.099106</v>
      </c>
      <c r="F450" s="2">
        <f t="shared" si="47"/>
        <v>-7111083.6248931885</v>
      </c>
      <c r="G450" s="2">
        <f t="shared" si="43"/>
        <v>0</v>
      </c>
      <c r="H450" s="2">
        <f>SUM($G$3:G450)</f>
        <v>36725863242.529236</v>
      </c>
      <c r="I450" s="13">
        <f t="shared" si="48"/>
        <v>-7.8183794200349115E-5</v>
      </c>
      <c r="J450" s="2">
        <f t="shared" si="44"/>
        <v>88810560076.377518</v>
      </c>
      <c r="K450" s="27">
        <f t="shared" si="45"/>
        <v>34589945441.274734</v>
      </c>
      <c r="L450">
        <f t="shared" si="46"/>
        <v>1</v>
      </c>
    </row>
    <row r="451" spans="1:12" x14ac:dyDescent="0.3">
      <c r="A451" s="1">
        <v>45282</v>
      </c>
      <c r="B451" s="26">
        <v>88847250004.921646</v>
      </c>
      <c r="C451" s="26">
        <f t="shared" ref="C451:C514" si="49">B451+H451</f>
        <v>125682252114.87608</v>
      </c>
      <c r="D451" s="26">
        <v>25197926949.688377</v>
      </c>
      <c r="E451" s="2">
        <v>91062560834.524307</v>
      </c>
      <c r="F451" s="2">
        <f t="shared" si="47"/>
        <v>109138867.42520142</v>
      </c>
      <c r="G451" s="2">
        <f t="shared" si="43"/>
        <v>109138867.42520142</v>
      </c>
      <c r="H451" s="2">
        <f>SUM($G$3:G451)</f>
        <v>36835002109.954437</v>
      </c>
      <c r="I451" s="13">
        <f t="shared" si="48"/>
        <v>1.1985042637173882E-3</v>
      </c>
      <c r="J451" s="2">
        <f t="shared" si="44"/>
        <v>88953733812.872116</v>
      </c>
      <c r="K451" s="27">
        <f t="shared" si="45"/>
        <v>34619691280.351776</v>
      </c>
      <c r="L451">
        <f t="shared" si="46"/>
        <v>1</v>
      </c>
    </row>
    <row r="452" spans="1:12" x14ac:dyDescent="0.3">
      <c r="A452" s="1">
        <v>45283</v>
      </c>
      <c r="B452" s="26">
        <v>88850613932.153442</v>
      </c>
      <c r="C452" s="26">
        <f t="shared" si="49"/>
        <v>125819968369.28127</v>
      </c>
      <c r="D452" s="26">
        <v>25197926949.688377</v>
      </c>
      <c r="E452" s="2">
        <v>91196913161.697693</v>
      </c>
      <c r="F452" s="2">
        <f t="shared" si="47"/>
        <v>134352327.17338562</v>
      </c>
      <c r="G452" s="2">
        <f t="shared" ref="G452:G515" si="50">IF(F452&gt;0,F452,0)</f>
        <v>134352327.17338562</v>
      </c>
      <c r="H452" s="2">
        <f>SUM($G$3:G452)</f>
        <v>36969354437.127823</v>
      </c>
      <c r="I452" s="13">
        <f t="shared" si="48"/>
        <v>1.4732113458179308E-3</v>
      </c>
      <c r="J452" s="2">
        <f t="shared" ref="J452:J515" si="51">B452*(I452+1)</f>
        <v>88981509664.681183</v>
      </c>
      <c r="K452" s="27">
        <f t="shared" ref="K452:K515" si="52">C452-E452</f>
        <v>34623055207.583572</v>
      </c>
      <c r="L452">
        <f t="shared" ref="L452:L515" si="53">IF(K452&gt;0,1,0)</f>
        <v>1</v>
      </c>
    </row>
    <row r="453" spans="1:12" x14ac:dyDescent="0.3">
      <c r="A453" s="1">
        <v>45284</v>
      </c>
      <c r="B453" s="26">
        <v>88834304467.868057</v>
      </c>
      <c r="C453" s="26">
        <f t="shared" si="49"/>
        <v>125895367143.49779</v>
      </c>
      <c r="D453" s="26">
        <v>25197926949.688377</v>
      </c>
      <c r="E453" s="2">
        <v>91288621400.1996</v>
      </c>
      <c r="F453" s="2">
        <f t="shared" ref="F453:F516" si="54">E453-E452</f>
        <v>91708238.501907349</v>
      </c>
      <c r="G453" s="2">
        <f t="shared" si="50"/>
        <v>91708238.501907349</v>
      </c>
      <c r="H453" s="2">
        <f>SUM($G$3:G453)</f>
        <v>37061062675.62973</v>
      </c>
      <c r="I453" s="13">
        <f t="shared" ref="I453:I516" si="55">(E453-E452)/E453</f>
        <v>1.004596598078398E-3</v>
      </c>
      <c r="J453" s="2">
        <f t="shared" si="51"/>
        <v>88923547107.929153</v>
      </c>
      <c r="K453" s="27">
        <f t="shared" si="52"/>
        <v>34606745743.298187</v>
      </c>
      <c r="L453">
        <f t="shared" si="53"/>
        <v>1</v>
      </c>
    </row>
    <row r="454" spans="1:12" x14ac:dyDescent="0.3">
      <c r="A454" s="1">
        <v>45285</v>
      </c>
      <c r="B454" s="26">
        <v>88834422062.781891</v>
      </c>
      <c r="C454" s="26">
        <f t="shared" si="49"/>
        <v>125928134001.78542</v>
      </c>
      <c r="D454" s="26">
        <v>25197926949.688377</v>
      </c>
      <c r="E454" s="2">
        <v>91321270663.573395</v>
      </c>
      <c r="F454" s="2">
        <f t="shared" si="54"/>
        <v>32649263.373794556</v>
      </c>
      <c r="G454" s="2">
        <f t="shared" si="50"/>
        <v>32649263.373794556</v>
      </c>
      <c r="H454" s="2">
        <f>SUM($G$3:G454)</f>
        <v>37093711939.003525</v>
      </c>
      <c r="I454" s="13">
        <f t="shared" si="55"/>
        <v>3.5752090544243631E-4</v>
      </c>
      <c r="J454" s="2">
        <f t="shared" si="51"/>
        <v>88866182225.792236</v>
      </c>
      <c r="K454" s="27">
        <f t="shared" si="52"/>
        <v>34606863338.212021</v>
      </c>
      <c r="L454">
        <f t="shared" si="53"/>
        <v>1</v>
      </c>
    </row>
    <row r="455" spans="1:12" x14ac:dyDescent="0.3">
      <c r="A455" s="1">
        <v>45286</v>
      </c>
      <c r="B455" s="26">
        <v>88803812350.787689</v>
      </c>
      <c r="C455" s="26">
        <f t="shared" si="49"/>
        <v>125905188320.92082</v>
      </c>
      <c r="D455" s="26">
        <v>25199061594.456165</v>
      </c>
      <c r="E455" s="2">
        <v>91328934694.703003</v>
      </c>
      <c r="F455" s="2">
        <f t="shared" si="54"/>
        <v>7664031.1296081543</v>
      </c>
      <c r="G455" s="2">
        <f t="shared" si="50"/>
        <v>7664031.1296081543</v>
      </c>
      <c r="H455" s="2">
        <f>SUM($G$3:G455)</f>
        <v>37101375970.133133</v>
      </c>
      <c r="I455" s="13">
        <f t="shared" si="55"/>
        <v>8.3916791050149647E-5</v>
      </c>
      <c r="J455" s="2">
        <f t="shared" si="51"/>
        <v>88811264481.753189</v>
      </c>
      <c r="K455" s="27">
        <f t="shared" si="52"/>
        <v>34576253626.217819</v>
      </c>
      <c r="L455">
        <f t="shared" si="53"/>
        <v>1</v>
      </c>
    </row>
    <row r="456" spans="1:12" x14ac:dyDescent="0.3">
      <c r="A456" s="1">
        <v>45287</v>
      </c>
      <c r="B456" s="26">
        <v>88483423187.818085</v>
      </c>
      <c r="C456" s="26">
        <f t="shared" si="49"/>
        <v>125639915756.22491</v>
      </c>
      <c r="D456" s="26">
        <v>25133318346.001366</v>
      </c>
      <c r="E456" s="2">
        <v>91384051292.9767</v>
      </c>
      <c r="F456" s="2">
        <f t="shared" si="54"/>
        <v>55116598.273696899</v>
      </c>
      <c r="G456" s="2">
        <f t="shared" si="50"/>
        <v>55116598.273696899</v>
      </c>
      <c r="H456" s="2">
        <f>SUM($G$3:G456)</f>
        <v>37156492568.40683</v>
      </c>
      <c r="I456" s="13">
        <f t="shared" si="55"/>
        <v>6.0313148184898727E-4</v>
      </c>
      <c r="J456" s="2">
        <f t="shared" si="51"/>
        <v>88536790325.964432</v>
      </c>
      <c r="K456" s="27">
        <f t="shared" si="52"/>
        <v>34255864463.248215</v>
      </c>
      <c r="L456">
        <f t="shared" si="53"/>
        <v>1</v>
      </c>
    </row>
    <row r="457" spans="1:12" x14ac:dyDescent="0.3">
      <c r="A457" s="1">
        <v>45288</v>
      </c>
      <c r="B457" s="26">
        <v>88637932799.093811</v>
      </c>
      <c r="C457" s="26">
        <f t="shared" si="49"/>
        <v>125861454365.50404</v>
      </c>
      <c r="D457" s="26">
        <v>25169361380.252022</v>
      </c>
      <c r="E457" s="2">
        <v>91451080290.980103</v>
      </c>
      <c r="F457" s="2">
        <f t="shared" si="54"/>
        <v>67028998.00340271</v>
      </c>
      <c r="G457" s="2">
        <f t="shared" si="50"/>
        <v>67028998.00340271</v>
      </c>
      <c r="H457" s="2">
        <f>SUM($G$3:G457)</f>
        <v>37223521566.410233</v>
      </c>
      <c r="I457" s="13">
        <f t="shared" si="55"/>
        <v>7.3294922039334116E-4</v>
      </c>
      <c r="J457" s="2">
        <f t="shared" si="51"/>
        <v>88702899902.836182</v>
      </c>
      <c r="K457" s="27">
        <f t="shared" si="52"/>
        <v>34410374074.523941</v>
      </c>
      <c r="L457">
        <f t="shared" si="53"/>
        <v>1</v>
      </c>
    </row>
    <row r="458" spans="1:12" x14ac:dyDescent="0.3">
      <c r="A458" s="1">
        <v>45289</v>
      </c>
      <c r="B458" s="26">
        <v>89179845603.782394</v>
      </c>
      <c r="C458" s="26">
        <f t="shared" si="49"/>
        <v>126515810562.76642</v>
      </c>
      <c r="D458" s="26">
        <v>25261569346.888527</v>
      </c>
      <c r="E458" s="2">
        <v>91563523683.553894</v>
      </c>
      <c r="F458" s="2">
        <f t="shared" si="54"/>
        <v>112443392.5737915</v>
      </c>
      <c r="G458" s="2">
        <f t="shared" si="50"/>
        <v>112443392.5737915</v>
      </c>
      <c r="H458" s="2">
        <f>SUM($G$3:G458)</f>
        <v>37335964958.984024</v>
      </c>
      <c r="I458" s="13">
        <f t="shared" si="55"/>
        <v>1.2280369742256646E-3</v>
      </c>
      <c r="J458" s="2">
        <f t="shared" si="51"/>
        <v>89289361751.539581</v>
      </c>
      <c r="K458" s="27">
        <f t="shared" si="52"/>
        <v>34952286879.212524</v>
      </c>
      <c r="L458">
        <f t="shared" si="53"/>
        <v>1</v>
      </c>
    </row>
    <row r="459" spans="1:12" x14ac:dyDescent="0.3">
      <c r="A459" s="1">
        <v>45290</v>
      </c>
      <c r="B459" s="26">
        <v>89201695689.032715</v>
      </c>
      <c r="C459" s="26">
        <f t="shared" si="49"/>
        <v>126549467055.46284</v>
      </c>
      <c r="D459" s="26">
        <v>25261569346.888527</v>
      </c>
      <c r="E459" s="2">
        <v>91575330091</v>
      </c>
      <c r="F459" s="2">
        <f t="shared" si="54"/>
        <v>11806407.446105957</v>
      </c>
      <c r="G459" s="2">
        <f t="shared" si="50"/>
        <v>11806407.446105957</v>
      </c>
      <c r="H459" s="2">
        <f>SUM($G$3:G459)</f>
        <v>37347771366.43013</v>
      </c>
      <c r="I459" s="13">
        <f t="shared" si="55"/>
        <v>1.2892563351258164E-4</v>
      </c>
      <c r="J459" s="2">
        <f t="shared" si="51"/>
        <v>89213196074.159821</v>
      </c>
      <c r="K459" s="27">
        <f t="shared" si="52"/>
        <v>34974136964.462845</v>
      </c>
      <c r="L459">
        <f t="shared" si="53"/>
        <v>1</v>
      </c>
    </row>
    <row r="460" spans="1:12" x14ac:dyDescent="0.3">
      <c r="A460" s="18">
        <v>45291</v>
      </c>
      <c r="B460" s="26">
        <v>96914457282.08046</v>
      </c>
      <c r="C460" s="26">
        <f t="shared" si="49"/>
        <v>134383669920.08659</v>
      </c>
      <c r="D460" s="26">
        <v>24693288222</v>
      </c>
      <c r="E460" s="2">
        <v>91696771362.576004</v>
      </c>
      <c r="F460" s="2">
        <f t="shared" si="54"/>
        <v>121441271.57600403</v>
      </c>
      <c r="G460" s="2">
        <f t="shared" si="50"/>
        <v>121441271.57600403</v>
      </c>
      <c r="H460" s="2">
        <f>SUM($G$3:G460)</f>
        <v>37469212638.006134</v>
      </c>
      <c r="I460" s="13">
        <f t="shared" si="55"/>
        <v>1.3243789260127382E-3</v>
      </c>
      <c r="J460" s="2">
        <f t="shared" si="51"/>
        <v>97042808746.930801</v>
      </c>
      <c r="K460" s="27">
        <f t="shared" si="52"/>
        <v>42686898557.51059</v>
      </c>
      <c r="L460">
        <f t="shared" si="53"/>
        <v>1</v>
      </c>
    </row>
    <row r="461" spans="1:12" x14ac:dyDescent="0.3">
      <c r="A461" s="1">
        <v>45292</v>
      </c>
      <c r="B461" s="26">
        <v>96986003732.2202</v>
      </c>
      <c r="C461" s="26">
        <f t="shared" si="49"/>
        <v>134482919435.36684</v>
      </c>
      <c r="D461" s="26">
        <v>24693288222</v>
      </c>
      <c r="E461" s="2">
        <v>91724474427.716507</v>
      </c>
      <c r="F461" s="2">
        <f t="shared" si="54"/>
        <v>27703065.14050293</v>
      </c>
      <c r="G461" s="2">
        <f t="shared" si="50"/>
        <v>27703065.14050293</v>
      </c>
      <c r="H461" s="2">
        <f>SUM($G$3:G461)</f>
        <v>37496915703.146637</v>
      </c>
      <c r="I461" s="13">
        <f t="shared" si="55"/>
        <v>3.020247901483953E-4</v>
      </c>
      <c r="J461" s="2">
        <f t="shared" si="51"/>
        <v>97015295909.64476</v>
      </c>
      <c r="K461" s="27">
        <f t="shared" si="52"/>
        <v>42758445007.65033</v>
      </c>
      <c r="L461">
        <f t="shared" si="53"/>
        <v>1</v>
      </c>
    </row>
    <row r="462" spans="1:12" x14ac:dyDescent="0.3">
      <c r="A462" s="1">
        <v>45293</v>
      </c>
      <c r="B462" s="26">
        <v>96722539018.479599</v>
      </c>
      <c r="C462" s="26">
        <f t="shared" si="49"/>
        <v>134225222416.97623</v>
      </c>
      <c r="D462" s="26">
        <v>24652739039.820446</v>
      </c>
      <c r="E462" s="2">
        <v>91730242123.066498</v>
      </c>
      <c r="F462" s="2">
        <f t="shared" si="54"/>
        <v>5767695.3499908447</v>
      </c>
      <c r="G462" s="2">
        <f t="shared" si="50"/>
        <v>5767695.3499908447</v>
      </c>
      <c r="H462" s="2">
        <f>SUM($G$3:G462)</f>
        <v>37502683398.496628</v>
      </c>
      <c r="I462" s="13">
        <f t="shared" si="55"/>
        <v>6.2876704743162332E-5</v>
      </c>
      <c r="J462" s="2">
        <f t="shared" si="51"/>
        <v>96728620613.007477</v>
      </c>
      <c r="K462" s="27">
        <f t="shared" si="52"/>
        <v>42494980293.909729</v>
      </c>
      <c r="L462">
        <f t="shared" si="53"/>
        <v>1</v>
      </c>
    </row>
    <row r="463" spans="1:12" x14ac:dyDescent="0.3">
      <c r="A463" s="1">
        <v>45294</v>
      </c>
      <c r="B463" s="26">
        <v>96204458569.230957</v>
      </c>
      <c r="C463" s="26">
        <f t="shared" si="49"/>
        <v>133707141967.72758</v>
      </c>
      <c r="D463" s="26">
        <v>24613653811.037979</v>
      </c>
      <c r="E463" s="2">
        <v>91717780780.932602</v>
      </c>
      <c r="F463" s="2">
        <f t="shared" si="54"/>
        <v>-12461342.133895874</v>
      </c>
      <c r="G463" s="2">
        <f t="shared" si="50"/>
        <v>0</v>
      </c>
      <c r="H463" s="2">
        <f>SUM($G$3:G463)</f>
        <v>37502683398.496628</v>
      </c>
      <c r="I463" s="13">
        <f t="shared" si="55"/>
        <v>-1.3586615406296974E-4</v>
      </c>
      <c r="J463" s="2">
        <f t="shared" si="51"/>
        <v>96191387639.441437</v>
      </c>
      <c r="K463" s="27">
        <f t="shared" si="52"/>
        <v>41989361186.794983</v>
      </c>
      <c r="L463">
        <f t="shared" si="53"/>
        <v>1</v>
      </c>
    </row>
    <row r="464" spans="1:12" x14ac:dyDescent="0.3">
      <c r="A464" s="1">
        <v>45295</v>
      </c>
      <c r="B464" s="26">
        <v>96309054124.562408</v>
      </c>
      <c r="C464" s="26">
        <f t="shared" si="49"/>
        <v>134236710046.92354</v>
      </c>
      <c r="D464" s="26">
        <v>24616513426.042053</v>
      </c>
      <c r="E464" s="2">
        <v>92142753304.797104</v>
      </c>
      <c r="F464" s="2">
        <f t="shared" si="54"/>
        <v>424972523.86450195</v>
      </c>
      <c r="G464" s="2">
        <f t="shared" si="50"/>
        <v>424972523.86450195</v>
      </c>
      <c r="H464" s="2">
        <f>SUM($G$3:G464)</f>
        <v>37927655922.36113</v>
      </c>
      <c r="I464" s="13">
        <f t="shared" si="55"/>
        <v>4.6121101076581046E-3</v>
      </c>
      <c r="J464" s="2">
        <f t="shared" si="51"/>
        <v>96753242086.549301</v>
      </c>
      <c r="K464" s="27">
        <f t="shared" si="52"/>
        <v>42093956742.126434</v>
      </c>
      <c r="L464">
        <f t="shared" si="53"/>
        <v>1</v>
      </c>
    </row>
    <row r="465" spans="1:12" x14ac:dyDescent="0.3">
      <c r="A465" s="1">
        <v>45296</v>
      </c>
      <c r="B465" s="26">
        <v>96467403239.123535</v>
      </c>
      <c r="C465" s="26">
        <f t="shared" si="49"/>
        <v>134779115194.90295</v>
      </c>
      <c r="D465" s="26">
        <v>24638186106.446373</v>
      </c>
      <c r="E465" s="2">
        <v>92526809338.215393</v>
      </c>
      <c r="F465" s="2">
        <f t="shared" si="54"/>
        <v>384056033.41828918</v>
      </c>
      <c r="G465" s="2">
        <f t="shared" si="50"/>
        <v>384056033.41828918</v>
      </c>
      <c r="H465" s="2">
        <f>SUM($G$3:G465)</f>
        <v>38311711955.779419</v>
      </c>
      <c r="I465" s="13">
        <f t="shared" si="55"/>
        <v>4.1507541021374708E-3</v>
      </c>
      <c r="J465" s="2">
        <f t="shared" si="51"/>
        <v>96867815708.840881</v>
      </c>
      <c r="K465" s="27">
        <f t="shared" si="52"/>
        <v>42252305856.687561</v>
      </c>
      <c r="L465">
        <f t="shared" si="53"/>
        <v>1</v>
      </c>
    </row>
    <row r="466" spans="1:12" x14ac:dyDescent="0.3">
      <c r="A466" s="1">
        <v>45297</v>
      </c>
      <c r="B466" s="26">
        <v>96464270009.040207</v>
      </c>
      <c r="C466" s="26">
        <f t="shared" si="49"/>
        <v>135107973795.51663</v>
      </c>
      <c r="D466" s="26">
        <v>24638186106.446373</v>
      </c>
      <c r="E466" s="2">
        <v>92858801168.912399</v>
      </c>
      <c r="F466" s="2">
        <f t="shared" si="54"/>
        <v>331991830.69700623</v>
      </c>
      <c r="G466" s="2">
        <f t="shared" si="50"/>
        <v>331991830.69700623</v>
      </c>
      <c r="H466" s="2">
        <f>SUM($G$3:G466)</f>
        <v>38643703786.476425</v>
      </c>
      <c r="I466" s="13">
        <f t="shared" si="55"/>
        <v>3.5752327891150036E-3</v>
      </c>
      <c r="J466" s="2">
        <f t="shared" si="51"/>
        <v>96809152230.154572</v>
      </c>
      <c r="K466" s="27">
        <f t="shared" si="52"/>
        <v>42249172626.604233</v>
      </c>
      <c r="L466">
        <f t="shared" si="53"/>
        <v>1</v>
      </c>
    </row>
    <row r="467" spans="1:12" x14ac:dyDescent="0.3">
      <c r="A467" s="1">
        <v>45298</v>
      </c>
      <c r="B467" s="26">
        <v>96485792049.632904</v>
      </c>
      <c r="C467" s="26">
        <f t="shared" si="49"/>
        <v>135716122509.41643</v>
      </c>
      <c r="D467" s="26">
        <v>24638186106.446373</v>
      </c>
      <c r="E467" s="2">
        <v>93445427842.219498</v>
      </c>
      <c r="F467" s="2">
        <f t="shared" si="54"/>
        <v>586626673.30709839</v>
      </c>
      <c r="G467" s="2">
        <f t="shared" si="50"/>
        <v>586626673.30709839</v>
      </c>
      <c r="H467" s="2">
        <f>SUM($G$3:G467)</f>
        <v>39230330459.783524</v>
      </c>
      <c r="I467" s="13">
        <f t="shared" si="55"/>
        <v>6.2777461332576305E-3</v>
      </c>
      <c r="J467" s="2">
        <f t="shared" si="51"/>
        <v>97091505357.586792</v>
      </c>
      <c r="K467" s="27">
        <f t="shared" si="52"/>
        <v>42270694667.19693</v>
      </c>
      <c r="L467">
        <f t="shared" si="53"/>
        <v>1</v>
      </c>
    </row>
    <row r="468" spans="1:12" x14ac:dyDescent="0.3">
      <c r="A468" s="1">
        <v>45299</v>
      </c>
      <c r="B468" s="26">
        <v>96524603100.496063</v>
      </c>
      <c r="C468" s="26">
        <f t="shared" si="49"/>
        <v>136014458239.6245</v>
      </c>
      <c r="D468" s="26">
        <v>24625057987.790268</v>
      </c>
      <c r="E468" s="2">
        <v>93704952521.564407</v>
      </c>
      <c r="F468" s="2">
        <f t="shared" si="54"/>
        <v>259524679.34490967</v>
      </c>
      <c r="G468" s="2">
        <f t="shared" si="50"/>
        <v>259524679.34490967</v>
      </c>
      <c r="H468" s="2">
        <f>SUM($G$3:G468)</f>
        <v>39489855139.128433</v>
      </c>
      <c r="I468" s="13">
        <f t="shared" si="55"/>
        <v>2.7695940541156028E-3</v>
      </c>
      <c r="J468" s="2">
        <f t="shared" si="51"/>
        <v>96791937067.319077</v>
      </c>
      <c r="K468" s="27">
        <f t="shared" si="52"/>
        <v>42309505718.060089</v>
      </c>
      <c r="L468">
        <f t="shared" si="53"/>
        <v>1</v>
      </c>
    </row>
    <row r="469" spans="1:12" x14ac:dyDescent="0.3">
      <c r="A469" s="1">
        <v>45300</v>
      </c>
      <c r="B469" s="26">
        <v>96480021044.262314</v>
      </c>
      <c r="C469" s="26">
        <f t="shared" si="49"/>
        <v>136348637012.60294</v>
      </c>
      <c r="D469" s="26">
        <v>24631608918.999664</v>
      </c>
      <c r="E469" s="2">
        <v>94083713350.776596</v>
      </c>
      <c r="F469" s="2">
        <f t="shared" si="54"/>
        <v>378760829.21218872</v>
      </c>
      <c r="G469" s="2">
        <f t="shared" si="50"/>
        <v>378760829.21218872</v>
      </c>
      <c r="H469" s="2">
        <f>SUM($G$3:G469)</f>
        <v>39868615968.340622</v>
      </c>
      <c r="I469" s="13">
        <f t="shared" si="55"/>
        <v>4.0257852897454998E-3</v>
      </c>
      <c r="J469" s="2">
        <f t="shared" si="51"/>
        <v>96868428893.736633</v>
      </c>
      <c r="K469" s="27">
        <f t="shared" si="52"/>
        <v>42264923661.82634</v>
      </c>
      <c r="L469">
        <f t="shared" si="53"/>
        <v>1</v>
      </c>
    </row>
    <row r="470" spans="1:12" x14ac:dyDescent="0.3">
      <c r="A470" s="1">
        <v>45301</v>
      </c>
      <c r="B470" s="26">
        <v>96502461477.956589</v>
      </c>
      <c r="C470" s="26">
        <f t="shared" si="49"/>
        <v>136371077446.29721</v>
      </c>
      <c r="D470" s="26">
        <v>24631608918.999664</v>
      </c>
      <c r="E470" s="2">
        <v>94064205857.575394</v>
      </c>
      <c r="F470" s="2">
        <f t="shared" si="54"/>
        <v>-19507493.201202393</v>
      </c>
      <c r="G470" s="2">
        <f t="shared" si="50"/>
        <v>0</v>
      </c>
      <c r="H470" s="2">
        <f>SUM($G$3:G470)</f>
        <v>39868615968.340622</v>
      </c>
      <c r="I470" s="13">
        <f t="shared" si="55"/>
        <v>-2.0738487103945895E-4</v>
      </c>
      <c r="J470" s="2">
        <f t="shared" si="51"/>
        <v>96482448327.427994</v>
      </c>
      <c r="K470" s="27">
        <f t="shared" si="52"/>
        <v>42306871588.721817</v>
      </c>
      <c r="L470">
        <f t="shared" si="53"/>
        <v>1</v>
      </c>
    </row>
    <row r="471" spans="1:12" x14ac:dyDescent="0.3">
      <c r="A471" s="1">
        <v>45302</v>
      </c>
      <c r="B471" s="26">
        <v>96620492381.827179</v>
      </c>
      <c r="C471" s="26">
        <f t="shared" si="49"/>
        <v>136929668380.2243</v>
      </c>
      <c r="D471" s="26">
        <v>24641445142.210571</v>
      </c>
      <c r="E471" s="2">
        <v>94504765887.631897</v>
      </c>
      <c r="F471" s="2">
        <f t="shared" si="54"/>
        <v>440560030.0565033</v>
      </c>
      <c r="G471" s="2">
        <f t="shared" si="50"/>
        <v>440560030.0565033</v>
      </c>
      <c r="H471" s="2">
        <f>SUM($G$3:G471)</f>
        <v>40309175998.397125</v>
      </c>
      <c r="I471" s="13">
        <f t="shared" si="55"/>
        <v>4.6617757942529394E-3</v>
      </c>
      <c r="J471" s="2">
        <f t="shared" si="51"/>
        <v>97070915454.441574</v>
      </c>
      <c r="K471" s="27">
        <f t="shared" si="52"/>
        <v>42424902492.592407</v>
      </c>
      <c r="L471">
        <f t="shared" si="53"/>
        <v>1</v>
      </c>
    </row>
    <row r="472" spans="1:12" x14ac:dyDescent="0.3">
      <c r="A472" s="1">
        <v>45303</v>
      </c>
      <c r="B472" s="26">
        <v>96644929516.970459</v>
      </c>
      <c r="C472" s="26">
        <f t="shared" si="49"/>
        <v>137511960049.61899</v>
      </c>
      <c r="D472" s="26">
        <v>24659505267.711071</v>
      </c>
      <c r="E472" s="2">
        <v>95062620421.883301</v>
      </c>
      <c r="F472" s="2">
        <f t="shared" si="54"/>
        <v>557854534.25140381</v>
      </c>
      <c r="G472" s="2">
        <f t="shared" si="50"/>
        <v>557854534.25140381</v>
      </c>
      <c r="H472" s="2">
        <f>SUM($G$3:G472)</f>
        <v>40867030532.648529</v>
      </c>
      <c r="I472" s="13">
        <f t="shared" si="55"/>
        <v>5.8682848397790047E-3</v>
      </c>
      <c r="J472" s="2">
        <f t="shared" si="51"/>
        <v>97212069491.696411</v>
      </c>
      <c r="K472" s="27">
        <f t="shared" si="52"/>
        <v>42449339627.735687</v>
      </c>
      <c r="L472">
        <f t="shared" si="53"/>
        <v>1</v>
      </c>
    </row>
    <row r="473" spans="1:12" x14ac:dyDescent="0.3">
      <c r="A473" s="1">
        <v>45304</v>
      </c>
      <c r="B473" s="26">
        <v>96615296324.605118</v>
      </c>
      <c r="C473" s="26">
        <f t="shared" si="49"/>
        <v>137482326857.25366</v>
      </c>
      <c r="D473" s="26">
        <v>24659505267.711071</v>
      </c>
      <c r="E473" s="2">
        <v>95002649650.034103</v>
      </c>
      <c r="F473" s="2">
        <f t="shared" si="54"/>
        <v>-59970771.849197388</v>
      </c>
      <c r="G473" s="2">
        <f t="shared" si="50"/>
        <v>0</v>
      </c>
      <c r="H473" s="2">
        <f>SUM($G$3:G473)</f>
        <v>40867030532.648529</v>
      </c>
      <c r="I473" s="13">
        <f t="shared" si="55"/>
        <v>-6.3125367629339446E-4</v>
      </c>
      <c r="J473" s="2">
        <f t="shared" si="51"/>
        <v>96554307563.614044</v>
      </c>
      <c r="K473" s="27">
        <f t="shared" si="52"/>
        <v>42479677207.219559</v>
      </c>
      <c r="L473">
        <f t="shared" si="53"/>
        <v>1</v>
      </c>
    </row>
    <row r="474" spans="1:12" x14ac:dyDescent="0.3">
      <c r="A474" s="1">
        <v>45305</v>
      </c>
      <c r="B474" s="26">
        <v>96586788208.947922</v>
      </c>
      <c r="C474" s="26">
        <f t="shared" si="49"/>
        <v>137453818741.59644</v>
      </c>
      <c r="D474" s="26">
        <v>24659505267.711071</v>
      </c>
      <c r="E474" s="2">
        <v>94996286994.140396</v>
      </c>
      <c r="F474" s="2">
        <f t="shared" si="54"/>
        <v>-6362655.8937072754</v>
      </c>
      <c r="G474" s="2">
        <f t="shared" si="50"/>
        <v>0</v>
      </c>
      <c r="H474" s="2">
        <f>SUM($G$3:G474)</f>
        <v>40867030532.648529</v>
      </c>
      <c r="I474" s="13">
        <f t="shared" si="55"/>
        <v>-6.6977942981073983E-5</v>
      </c>
      <c r="J474" s="2">
        <f t="shared" si="51"/>
        <v>96580319024.554535</v>
      </c>
      <c r="K474" s="27">
        <f t="shared" si="52"/>
        <v>42457531747.456039</v>
      </c>
      <c r="L474">
        <f t="shared" si="53"/>
        <v>1</v>
      </c>
    </row>
    <row r="475" spans="1:12" x14ac:dyDescent="0.3">
      <c r="A475" s="1">
        <v>45306</v>
      </c>
      <c r="B475" s="26">
        <v>96610485756.464691</v>
      </c>
      <c r="C475" s="26">
        <f t="shared" si="49"/>
        <v>137532226525.97601</v>
      </c>
      <c r="D475" s="26">
        <v>24659505267.711071</v>
      </c>
      <c r="E475" s="2">
        <v>95050997231.003204</v>
      </c>
      <c r="F475" s="2">
        <f t="shared" si="54"/>
        <v>54710236.862808228</v>
      </c>
      <c r="G475" s="2">
        <f t="shared" si="50"/>
        <v>54710236.862808228</v>
      </c>
      <c r="H475" s="2">
        <f>SUM($G$3:G475)</f>
        <v>40921740769.511337</v>
      </c>
      <c r="I475" s="13">
        <f t="shared" si="55"/>
        <v>5.7558824690545326E-4</v>
      </c>
      <c r="J475" s="2">
        <f t="shared" si="51"/>
        <v>96666093616.593933</v>
      </c>
      <c r="K475" s="27">
        <f t="shared" si="52"/>
        <v>42481229294.972809</v>
      </c>
      <c r="L475">
        <f t="shared" si="53"/>
        <v>1</v>
      </c>
    </row>
    <row r="476" spans="1:12" x14ac:dyDescent="0.3">
      <c r="A476" s="1">
        <v>45307</v>
      </c>
      <c r="B476" s="26">
        <v>96636927797.84552</v>
      </c>
      <c r="C476" s="26">
        <f t="shared" si="49"/>
        <v>137763563429.75067</v>
      </c>
      <c r="D476" s="26">
        <v>24662389349.742939</v>
      </c>
      <c r="E476" s="2">
        <v>95255892093.397003</v>
      </c>
      <c r="F476" s="2">
        <f t="shared" si="54"/>
        <v>204894862.39379883</v>
      </c>
      <c r="G476" s="2">
        <f t="shared" si="50"/>
        <v>204894862.39379883</v>
      </c>
      <c r="H476" s="2">
        <f>SUM($G$3:G476)</f>
        <v>41126635631.905136</v>
      </c>
      <c r="I476" s="13">
        <f t="shared" si="55"/>
        <v>2.1509941053609832E-3</v>
      </c>
      <c r="J476" s="2">
        <f t="shared" si="51"/>
        <v>96844793259.89888</v>
      </c>
      <c r="K476" s="27">
        <f t="shared" si="52"/>
        <v>42507671336.353668</v>
      </c>
      <c r="L476">
        <f t="shared" si="53"/>
        <v>1</v>
      </c>
    </row>
    <row r="477" spans="1:12" x14ac:dyDescent="0.3">
      <c r="A477" s="1">
        <v>45308</v>
      </c>
      <c r="B477" s="26">
        <v>96347706260.747543</v>
      </c>
      <c r="C477" s="26">
        <f t="shared" si="49"/>
        <v>137474341892.65268</v>
      </c>
      <c r="D477" s="26">
        <v>24640976168.412613</v>
      </c>
      <c r="E477" s="2">
        <v>95104647039.713898</v>
      </c>
      <c r="F477" s="2">
        <f t="shared" si="54"/>
        <v>-151245053.68310547</v>
      </c>
      <c r="G477" s="2">
        <f t="shared" si="50"/>
        <v>0</v>
      </c>
      <c r="H477" s="2">
        <f>SUM($G$3:G477)</f>
        <v>41126635631.905136</v>
      </c>
      <c r="I477" s="13">
        <f t="shared" si="55"/>
        <v>-1.5903014036732443E-3</v>
      </c>
      <c r="J477" s="2">
        <f t="shared" si="51"/>
        <v>96194484368.240387</v>
      </c>
      <c r="K477" s="27">
        <f t="shared" si="52"/>
        <v>42369694852.938782</v>
      </c>
      <c r="L477">
        <f t="shared" si="53"/>
        <v>1</v>
      </c>
    </row>
    <row r="478" spans="1:12" x14ac:dyDescent="0.3">
      <c r="A478" s="1">
        <v>45309</v>
      </c>
      <c r="B478" s="26">
        <v>96449449658.781479</v>
      </c>
      <c r="C478" s="26">
        <f t="shared" si="49"/>
        <v>137597225472.08472</v>
      </c>
      <c r="D478" s="26">
        <v>24661086538.266895</v>
      </c>
      <c r="E478" s="2">
        <v>95125787221.112</v>
      </c>
      <c r="F478" s="2">
        <f t="shared" si="54"/>
        <v>21140181.398101807</v>
      </c>
      <c r="G478" s="2">
        <f t="shared" si="50"/>
        <v>21140181.398101807</v>
      </c>
      <c r="H478" s="2">
        <f>SUM($G$3:G478)</f>
        <v>41147775813.303238</v>
      </c>
      <c r="I478" s="13">
        <f t="shared" si="55"/>
        <v>2.2223397057375419E-4</v>
      </c>
      <c r="J478" s="2">
        <f t="shared" si="51"/>
        <v>96470884002.938797</v>
      </c>
      <c r="K478" s="27">
        <f t="shared" si="52"/>
        <v>42471438250.972717</v>
      </c>
      <c r="L478">
        <f t="shared" si="53"/>
        <v>1</v>
      </c>
    </row>
    <row r="479" spans="1:12" x14ac:dyDescent="0.3">
      <c r="A479" s="1">
        <v>45310</v>
      </c>
      <c r="B479" s="26">
        <v>96650434494.365982</v>
      </c>
      <c r="C479" s="26">
        <f t="shared" si="49"/>
        <v>137798210307.66922</v>
      </c>
      <c r="D479" s="26">
        <v>24679200677.63776</v>
      </c>
      <c r="E479" s="2">
        <v>94955321534.462494</v>
      </c>
      <c r="F479" s="2">
        <f t="shared" si="54"/>
        <v>-170465686.64950562</v>
      </c>
      <c r="G479" s="2">
        <f t="shared" si="50"/>
        <v>0</v>
      </c>
      <c r="H479" s="2">
        <f>SUM($G$3:G479)</f>
        <v>41147775813.303238</v>
      </c>
      <c r="I479" s="13">
        <f t="shared" si="55"/>
        <v>-1.7952199402288145E-3</v>
      </c>
      <c r="J479" s="2">
        <f t="shared" si="51"/>
        <v>96476925707.129913</v>
      </c>
      <c r="K479" s="27">
        <f t="shared" si="52"/>
        <v>42842888773.206726</v>
      </c>
      <c r="L479">
        <f t="shared" si="53"/>
        <v>1</v>
      </c>
    </row>
    <row r="480" spans="1:12" x14ac:dyDescent="0.3">
      <c r="A480" s="1">
        <v>45311</v>
      </c>
      <c r="B480" s="26">
        <v>96656868885.959534</v>
      </c>
      <c r="C480" s="26">
        <f t="shared" si="49"/>
        <v>137816969495.78766</v>
      </c>
      <c r="D480" s="26">
        <v>24679200677.63776</v>
      </c>
      <c r="E480" s="2">
        <v>94967646330.987396</v>
      </c>
      <c r="F480" s="2">
        <f t="shared" si="54"/>
        <v>12324796.524902344</v>
      </c>
      <c r="G480" s="2">
        <f t="shared" si="50"/>
        <v>12324796.524902344</v>
      </c>
      <c r="H480" s="2">
        <f>SUM($G$3:G480)</f>
        <v>41160100609.82814</v>
      </c>
      <c r="I480" s="13">
        <f t="shared" si="55"/>
        <v>1.2977889840448572E-4</v>
      </c>
      <c r="J480" s="2">
        <f t="shared" si="51"/>
        <v>96669412907.926773</v>
      </c>
      <c r="K480" s="27">
        <f t="shared" si="52"/>
        <v>42849323164.800262</v>
      </c>
      <c r="L480">
        <f t="shared" si="53"/>
        <v>1</v>
      </c>
    </row>
    <row r="481" spans="1:12" x14ac:dyDescent="0.3">
      <c r="A481" s="1">
        <v>45312</v>
      </c>
      <c r="B481" s="26">
        <v>96660574870.757492</v>
      </c>
      <c r="C481" s="26">
        <f t="shared" si="49"/>
        <v>137836428706.59784</v>
      </c>
      <c r="D481" s="26">
        <v>24679200677.63776</v>
      </c>
      <c r="E481" s="2">
        <v>94983399556.999603</v>
      </c>
      <c r="F481" s="2">
        <f t="shared" si="54"/>
        <v>15753226.012207031</v>
      </c>
      <c r="G481" s="2">
        <f t="shared" si="50"/>
        <v>15753226.012207031</v>
      </c>
      <c r="H481" s="2">
        <f>SUM($G$3:G481)</f>
        <v>41175853835.840347</v>
      </c>
      <c r="I481" s="13">
        <f t="shared" si="55"/>
        <v>1.6585241300774362E-4</v>
      </c>
      <c r="J481" s="2">
        <f t="shared" si="51"/>
        <v>96676606260.342514</v>
      </c>
      <c r="K481" s="27">
        <f t="shared" si="52"/>
        <v>42853029149.598236</v>
      </c>
      <c r="L481">
        <f t="shared" si="53"/>
        <v>1</v>
      </c>
    </row>
    <row r="482" spans="1:12" x14ac:dyDescent="0.3">
      <c r="A482" s="1">
        <v>45313</v>
      </c>
      <c r="B482" s="26">
        <v>96420542819.335098</v>
      </c>
      <c r="C482" s="26">
        <f t="shared" si="49"/>
        <v>137596396655.17545</v>
      </c>
      <c r="D482" s="26">
        <v>24667641798.29422</v>
      </c>
      <c r="E482" s="2">
        <v>94910190842.172195</v>
      </c>
      <c r="F482" s="2">
        <f t="shared" si="54"/>
        <v>-73208714.827407837</v>
      </c>
      <c r="G482" s="2">
        <f t="shared" si="50"/>
        <v>0</v>
      </c>
      <c r="H482" s="2">
        <f>SUM($G$3:G482)</f>
        <v>41175853835.840347</v>
      </c>
      <c r="I482" s="13">
        <f t="shared" si="55"/>
        <v>-7.7134725130990282E-4</v>
      </c>
      <c r="J482" s="2">
        <f t="shared" si="51"/>
        <v>96346169098.661591</v>
      </c>
      <c r="K482" s="27">
        <f t="shared" si="52"/>
        <v>42686205813.00325</v>
      </c>
      <c r="L482">
        <f t="shared" si="53"/>
        <v>1</v>
      </c>
    </row>
    <row r="483" spans="1:12" x14ac:dyDescent="0.3">
      <c r="A483" s="1">
        <v>45314</v>
      </c>
      <c r="B483" s="26">
        <v>96380240258.97197</v>
      </c>
      <c r="C483" s="26">
        <f t="shared" si="49"/>
        <v>137556094094.81232</v>
      </c>
      <c r="D483" s="26">
        <v>24665993419.536407</v>
      </c>
      <c r="E483" s="2">
        <v>94768937396.336395</v>
      </c>
      <c r="F483" s="2">
        <f t="shared" si="54"/>
        <v>-141253445.83580017</v>
      </c>
      <c r="G483" s="2">
        <f t="shared" si="50"/>
        <v>0</v>
      </c>
      <c r="H483" s="2">
        <f>SUM($G$3:G483)</f>
        <v>41175853835.840347</v>
      </c>
      <c r="I483" s="13">
        <f t="shared" si="55"/>
        <v>-1.4905036367038635E-3</v>
      </c>
      <c r="J483" s="2">
        <f t="shared" si="51"/>
        <v>96236585160.359573</v>
      </c>
      <c r="K483" s="27">
        <f t="shared" si="52"/>
        <v>42787156698.475922</v>
      </c>
      <c r="L483">
        <f t="shared" si="53"/>
        <v>1</v>
      </c>
    </row>
    <row r="484" spans="1:12" x14ac:dyDescent="0.3">
      <c r="A484" s="1">
        <v>45315</v>
      </c>
      <c r="B484" s="26">
        <v>96275606944.717087</v>
      </c>
      <c r="C484" s="26">
        <f t="shared" si="49"/>
        <v>138254412311.03033</v>
      </c>
      <c r="D484" s="26">
        <v>24652809686.231422</v>
      </c>
      <c r="E484" s="2">
        <v>95571888926.809296</v>
      </c>
      <c r="F484" s="2">
        <f t="shared" si="54"/>
        <v>802951530.47290039</v>
      </c>
      <c r="G484" s="2">
        <f t="shared" si="50"/>
        <v>802951530.47290039</v>
      </c>
      <c r="H484" s="2">
        <f>SUM($G$3:G484)</f>
        <v>41978805366.313248</v>
      </c>
      <c r="I484" s="13">
        <f t="shared" si="55"/>
        <v>8.4015450514723575E-3</v>
      </c>
      <c r="J484" s="2">
        <f t="shared" si="51"/>
        <v>97084470793.820969</v>
      </c>
      <c r="K484" s="27">
        <f t="shared" si="52"/>
        <v>42682523384.221039</v>
      </c>
      <c r="L484">
        <f t="shared" si="53"/>
        <v>1</v>
      </c>
    </row>
    <row r="485" spans="1:12" x14ac:dyDescent="0.3">
      <c r="A485" s="1">
        <v>45316</v>
      </c>
      <c r="B485" s="26">
        <v>96475568941.512268</v>
      </c>
      <c r="C485" s="26">
        <f t="shared" si="49"/>
        <v>138454374307.8255</v>
      </c>
      <c r="D485" s="26">
        <v>24672137127.776512</v>
      </c>
      <c r="E485" s="2">
        <v>95512604443.576797</v>
      </c>
      <c r="F485" s="2">
        <f t="shared" si="54"/>
        <v>-59284483.232498169</v>
      </c>
      <c r="G485" s="2">
        <f t="shared" si="50"/>
        <v>0</v>
      </c>
      <c r="H485" s="2">
        <f>SUM($G$3:G485)</f>
        <v>41978805366.313248</v>
      </c>
      <c r="I485" s="13">
        <f t="shared" si="55"/>
        <v>-6.2069800711507073E-4</v>
      </c>
      <c r="J485" s="2">
        <f t="shared" si="51"/>
        <v>96415686748.134979</v>
      </c>
      <c r="K485" s="27">
        <f t="shared" si="52"/>
        <v>42941769864.248703</v>
      </c>
      <c r="L485">
        <f t="shared" si="53"/>
        <v>1</v>
      </c>
    </row>
    <row r="486" spans="1:12" x14ac:dyDescent="0.3">
      <c r="A486" s="1">
        <v>45317</v>
      </c>
      <c r="B486" s="26">
        <v>96588920261.429214</v>
      </c>
      <c r="C486" s="26">
        <f t="shared" si="49"/>
        <v>138581893152.53287</v>
      </c>
      <c r="D486" s="26">
        <v>24670487523.034527</v>
      </c>
      <c r="E486" s="2">
        <v>95526771968.367203</v>
      </c>
      <c r="F486" s="2">
        <f t="shared" si="54"/>
        <v>14167524.790405273</v>
      </c>
      <c r="G486" s="2">
        <f t="shared" si="50"/>
        <v>14167524.790405273</v>
      </c>
      <c r="H486" s="2">
        <f>SUM($G$3:G486)</f>
        <v>41992972891.103653</v>
      </c>
      <c r="I486" s="13">
        <f t="shared" si="55"/>
        <v>1.4830946862829947E-4</v>
      </c>
      <c r="J486" s="2">
        <f t="shared" si="51"/>
        <v>96603245312.868576</v>
      </c>
      <c r="K486" s="27">
        <f t="shared" si="52"/>
        <v>43055121184.165665</v>
      </c>
      <c r="L486">
        <f t="shared" si="53"/>
        <v>1</v>
      </c>
    </row>
    <row r="487" spans="1:12" x14ac:dyDescent="0.3">
      <c r="A487" s="1">
        <v>45318</v>
      </c>
      <c r="B487" s="26">
        <v>96598927825.13327</v>
      </c>
      <c r="C487" s="26">
        <f t="shared" si="49"/>
        <v>138614387857.37213</v>
      </c>
      <c r="D487" s="26">
        <v>24670487523.034527</v>
      </c>
      <c r="E487" s="2">
        <v>95549259109.502396</v>
      </c>
      <c r="F487" s="2">
        <f t="shared" si="54"/>
        <v>22487141.135192871</v>
      </c>
      <c r="G487" s="2">
        <f t="shared" si="50"/>
        <v>22487141.135192871</v>
      </c>
      <c r="H487" s="2">
        <f>SUM($G$3:G487)</f>
        <v>42015460032.238846</v>
      </c>
      <c r="I487" s="13">
        <f t="shared" si="55"/>
        <v>2.3534605443064624E-4</v>
      </c>
      <c r="J487" s="2">
        <f t="shared" si="51"/>
        <v>96621662001.659149</v>
      </c>
      <c r="K487" s="27">
        <f t="shared" si="52"/>
        <v>43065128747.869736</v>
      </c>
      <c r="L487">
        <f t="shared" si="53"/>
        <v>1</v>
      </c>
    </row>
    <row r="488" spans="1:12" x14ac:dyDescent="0.3">
      <c r="A488" s="1">
        <v>45319</v>
      </c>
      <c r="B488" s="26">
        <v>96587479116.065842</v>
      </c>
      <c r="C488" s="26">
        <f t="shared" si="49"/>
        <v>139097408023.43091</v>
      </c>
      <c r="D488" s="26">
        <v>24670487523.034527</v>
      </c>
      <c r="E488" s="2">
        <v>96043727984.628601</v>
      </c>
      <c r="F488" s="2">
        <f t="shared" si="54"/>
        <v>494468875.12620544</v>
      </c>
      <c r="G488" s="2">
        <f t="shared" si="50"/>
        <v>494468875.12620544</v>
      </c>
      <c r="H488" s="2">
        <f>SUM($G$3:G488)</f>
        <v>42509928907.365051</v>
      </c>
      <c r="I488" s="13">
        <f t="shared" si="55"/>
        <v>5.1483723664427434E-3</v>
      </c>
      <c r="J488" s="2">
        <f t="shared" si="51"/>
        <v>97084747424.491364</v>
      </c>
      <c r="K488" s="27">
        <f t="shared" si="52"/>
        <v>43053680038.802307</v>
      </c>
      <c r="L488">
        <f t="shared" si="53"/>
        <v>1</v>
      </c>
    </row>
    <row r="489" spans="1:12" x14ac:dyDescent="0.3">
      <c r="A489" s="1">
        <v>45320</v>
      </c>
      <c r="B489" s="26">
        <v>96664750541.429703</v>
      </c>
      <c r="C489" s="26">
        <f t="shared" si="49"/>
        <v>139174679448.79474</v>
      </c>
      <c r="D489" s="26">
        <v>24667597734.215195</v>
      </c>
      <c r="E489" s="2">
        <v>96013416643.311203</v>
      </c>
      <c r="F489" s="2">
        <f t="shared" si="54"/>
        <v>-30311341.317398071</v>
      </c>
      <c r="G489" s="2">
        <f t="shared" si="50"/>
        <v>0</v>
      </c>
      <c r="H489" s="2">
        <f>SUM($G$3:G489)</f>
        <v>42509928907.365051</v>
      </c>
      <c r="I489" s="13">
        <f t="shared" si="55"/>
        <v>-3.1569901766962814E-4</v>
      </c>
      <c r="J489" s="2">
        <f t="shared" si="51"/>
        <v>96634233574.640503</v>
      </c>
      <c r="K489" s="27">
        <f t="shared" si="52"/>
        <v>43161262805.483536</v>
      </c>
      <c r="L489">
        <f t="shared" si="53"/>
        <v>1</v>
      </c>
    </row>
    <row r="490" spans="1:12" x14ac:dyDescent="0.3">
      <c r="A490" s="1">
        <v>45321</v>
      </c>
      <c r="B490" s="26">
        <v>96708365484.103836</v>
      </c>
      <c r="C490" s="26">
        <f t="shared" si="49"/>
        <v>139313423986.04376</v>
      </c>
      <c r="D490" s="26">
        <v>24669246101.959827</v>
      </c>
      <c r="E490" s="2">
        <v>96108546237.886093</v>
      </c>
      <c r="F490" s="2">
        <f t="shared" si="54"/>
        <v>95129594.574890137</v>
      </c>
      <c r="G490" s="2">
        <f t="shared" si="50"/>
        <v>95129594.574890137</v>
      </c>
      <c r="H490" s="2">
        <f>SUM($G$3:G490)</f>
        <v>42605058501.939941</v>
      </c>
      <c r="I490" s="13">
        <f t="shared" si="55"/>
        <v>9.8981410393439028E-4</v>
      </c>
      <c r="J490" s="2">
        <f t="shared" si="51"/>
        <v>96804088788.228439</v>
      </c>
      <c r="K490" s="27">
        <f t="shared" si="52"/>
        <v>43204877748.157669</v>
      </c>
      <c r="L490">
        <f t="shared" si="53"/>
        <v>1</v>
      </c>
    </row>
    <row r="491" spans="1:12" x14ac:dyDescent="0.3">
      <c r="A491" s="1">
        <v>45322</v>
      </c>
      <c r="B491" s="26">
        <v>96530713893.357712</v>
      </c>
      <c r="C491" s="26">
        <f t="shared" si="49"/>
        <v>139135772395.29767</v>
      </c>
      <c r="D491" s="26">
        <v>24655647256.055134</v>
      </c>
      <c r="E491" s="2">
        <v>95993659299.876297</v>
      </c>
      <c r="F491" s="2">
        <f t="shared" si="54"/>
        <v>-114886938.00979614</v>
      </c>
      <c r="G491" s="2">
        <f t="shared" si="50"/>
        <v>0</v>
      </c>
      <c r="H491" s="2">
        <f>SUM($G$3:G491)</f>
        <v>42605058501.939941</v>
      </c>
      <c r="I491" s="13">
        <f t="shared" si="55"/>
        <v>-1.1968179861848874E-3</v>
      </c>
      <c r="J491" s="2">
        <f t="shared" si="51"/>
        <v>96415184198.75087</v>
      </c>
      <c r="K491" s="27">
        <f t="shared" si="52"/>
        <v>43142113095.421371</v>
      </c>
      <c r="L491">
        <f t="shared" si="53"/>
        <v>1</v>
      </c>
    </row>
    <row r="492" spans="1:12" x14ac:dyDescent="0.3">
      <c r="A492" s="1">
        <v>45323</v>
      </c>
      <c r="B492" s="26">
        <v>96623510283.603333</v>
      </c>
      <c r="C492" s="26">
        <f t="shared" si="49"/>
        <v>139377516942.42078</v>
      </c>
      <c r="D492" s="26">
        <v>24657292738.332027</v>
      </c>
      <c r="E492" s="2">
        <v>96142607456.753799</v>
      </c>
      <c r="F492" s="2">
        <f t="shared" si="54"/>
        <v>148948156.87750244</v>
      </c>
      <c r="G492" s="2">
        <f t="shared" si="50"/>
        <v>148948156.87750244</v>
      </c>
      <c r="H492" s="2">
        <f>SUM($G$3:G492)</f>
        <v>42754006658.817444</v>
      </c>
      <c r="I492" s="13">
        <f t="shared" si="55"/>
        <v>1.5492419107158216E-3</v>
      </c>
      <c r="J492" s="2">
        <f t="shared" si="51"/>
        <v>96773203475.295181</v>
      </c>
      <c r="K492" s="27">
        <f t="shared" si="52"/>
        <v>43234909485.666977</v>
      </c>
      <c r="L492">
        <f t="shared" si="53"/>
        <v>1</v>
      </c>
    </row>
    <row r="493" spans="1:12" x14ac:dyDescent="0.3">
      <c r="A493" s="1">
        <v>45324</v>
      </c>
      <c r="B493" s="26">
        <v>96502957334.615524</v>
      </c>
      <c r="C493" s="26">
        <f t="shared" si="49"/>
        <v>139364379085.29517</v>
      </c>
      <c r="D493" s="26">
        <v>24649063270.094715</v>
      </c>
      <c r="E493" s="2">
        <v>96250022548.615997</v>
      </c>
      <c r="F493" s="2">
        <f t="shared" si="54"/>
        <v>107415091.86219788</v>
      </c>
      <c r="G493" s="2">
        <f t="shared" si="50"/>
        <v>107415091.86219788</v>
      </c>
      <c r="H493" s="2">
        <f>SUM($G$3:G493)</f>
        <v>42861421750.679642</v>
      </c>
      <c r="I493" s="13">
        <f t="shared" si="55"/>
        <v>1.1160006929654732E-3</v>
      </c>
      <c r="J493" s="2">
        <f t="shared" si="51"/>
        <v>96610654701.874176</v>
      </c>
      <c r="K493" s="27">
        <f t="shared" si="52"/>
        <v>43114356536.679169</v>
      </c>
      <c r="L493">
        <f t="shared" si="53"/>
        <v>1</v>
      </c>
    </row>
    <row r="494" spans="1:12" x14ac:dyDescent="0.3">
      <c r="A494" s="1">
        <v>45325</v>
      </c>
      <c r="B494" s="26">
        <v>96506119298.212952</v>
      </c>
      <c r="C494" s="26">
        <f t="shared" si="49"/>
        <v>139367541048.89258</v>
      </c>
      <c r="D494" s="26">
        <v>24649063270.094715</v>
      </c>
      <c r="E494" s="2">
        <v>96215760125.455093</v>
      </c>
      <c r="F494" s="2">
        <f t="shared" si="54"/>
        <v>-34262423.160903931</v>
      </c>
      <c r="G494" s="2">
        <f t="shared" si="50"/>
        <v>0</v>
      </c>
      <c r="H494" s="2">
        <f>SUM($G$3:G494)</f>
        <v>42861421750.679642</v>
      </c>
      <c r="I494" s="13">
        <f t="shared" si="55"/>
        <v>-3.5609990625474851E-4</v>
      </c>
      <c r="J494" s="2">
        <f t="shared" si="51"/>
        <v>96471753478.177856</v>
      </c>
      <c r="K494" s="27">
        <f t="shared" si="52"/>
        <v>43151780923.437485</v>
      </c>
      <c r="L494">
        <f t="shared" si="53"/>
        <v>1</v>
      </c>
    </row>
    <row r="495" spans="1:12" x14ac:dyDescent="0.3">
      <c r="A495" s="1">
        <v>45326</v>
      </c>
      <c r="B495" s="26">
        <v>96488941764.954056</v>
      </c>
      <c r="C495" s="26">
        <f t="shared" si="49"/>
        <v>139350363515.6337</v>
      </c>
      <c r="D495" s="26">
        <v>24649063270.094715</v>
      </c>
      <c r="E495" s="2">
        <v>96211660645.137894</v>
      </c>
      <c r="F495" s="2">
        <f t="shared" si="54"/>
        <v>-4099480.317199707</v>
      </c>
      <c r="G495" s="2">
        <f t="shared" si="50"/>
        <v>0</v>
      </c>
      <c r="H495" s="2">
        <f>SUM($G$3:G495)</f>
        <v>42861421750.679642</v>
      </c>
      <c r="I495" s="13">
        <f t="shared" si="55"/>
        <v>-4.2608975769787591E-5</v>
      </c>
      <c r="J495" s="2">
        <f t="shared" si="51"/>
        <v>96484830469.972336</v>
      </c>
      <c r="K495" s="27">
        <f t="shared" si="52"/>
        <v>43138702870.495804</v>
      </c>
      <c r="L495">
        <f t="shared" si="53"/>
        <v>1</v>
      </c>
    </row>
    <row r="496" spans="1:12" x14ac:dyDescent="0.3">
      <c r="A496" s="1">
        <v>45327</v>
      </c>
      <c r="B496" s="26">
        <v>96398544787.258789</v>
      </c>
      <c r="C496" s="26">
        <f t="shared" si="49"/>
        <v>139259966537.93842</v>
      </c>
      <c r="D496" s="26">
        <v>24646184193.395866</v>
      </c>
      <c r="E496" s="2">
        <v>96140803757.766098</v>
      </c>
      <c r="F496" s="2">
        <f t="shared" si="54"/>
        <v>-70856887.371795654</v>
      </c>
      <c r="G496" s="2">
        <f t="shared" si="50"/>
        <v>0</v>
      </c>
      <c r="H496" s="2">
        <f>SUM($G$3:G496)</f>
        <v>42861421750.679642</v>
      </c>
      <c r="I496" s="13">
        <f t="shared" si="55"/>
        <v>-7.3701159759725801E-4</v>
      </c>
      <c r="J496" s="2">
        <f t="shared" si="51"/>
        <v>96327497941.759079</v>
      </c>
      <c r="K496" s="27">
        <f t="shared" si="52"/>
        <v>43119162780.172318</v>
      </c>
      <c r="L496">
        <f t="shared" si="53"/>
        <v>1</v>
      </c>
    </row>
    <row r="497" spans="1:12" x14ac:dyDescent="0.3">
      <c r="A497" s="1">
        <v>45328</v>
      </c>
      <c r="B497" s="26">
        <v>96443747853.012939</v>
      </c>
      <c r="C497" s="26">
        <f t="shared" si="49"/>
        <v>139305169603.69257</v>
      </c>
      <c r="D497" s="26">
        <v>24642898164.671337</v>
      </c>
      <c r="E497" s="2">
        <v>96120543211.643906</v>
      </c>
      <c r="F497" s="2">
        <f t="shared" si="54"/>
        <v>-20260546.122192383</v>
      </c>
      <c r="G497" s="2">
        <f t="shared" si="50"/>
        <v>0</v>
      </c>
      <c r="H497" s="2">
        <f>SUM($G$3:G497)</f>
        <v>42861421750.679642</v>
      </c>
      <c r="I497" s="13">
        <f t="shared" si="55"/>
        <v>-2.1078268437977417E-4</v>
      </c>
      <c r="J497" s="2">
        <f t="shared" si="51"/>
        <v>96423419180.948837</v>
      </c>
      <c r="K497" s="27">
        <f t="shared" si="52"/>
        <v>43184626392.04866</v>
      </c>
      <c r="L497">
        <f t="shared" si="53"/>
        <v>1</v>
      </c>
    </row>
    <row r="498" spans="1:12" x14ac:dyDescent="0.3">
      <c r="A498" s="1">
        <v>45329</v>
      </c>
      <c r="B498" s="26">
        <v>96422253897.630188</v>
      </c>
      <c r="C498" s="26">
        <f t="shared" si="49"/>
        <v>139283675648.30981</v>
      </c>
      <c r="D498" s="26">
        <v>24633045007.540848</v>
      </c>
      <c r="E498" s="2">
        <v>96117987589.629807</v>
      </c>
      <c r="F498" s="2">
        <f t="shared" si="54"/>
        <v>-2555622.0140991211</v>
      </c>
      <c r="G498" s="2">
        <f t="shared" si="50"/>
        <v>0</v>
      </c>
      <c r="H498" s="2">
        <f>SUM($G$3:G498)</f>
        <v>42861421750.679642</v>
      </c>
      <c r="I498" s="13">
        <f t="shared" si="55"/>
        <v>-2.6588384528088556E-5</v>
      </c>
      <c r="J498" s="2">
        <f t="shared" si="51"/>
        <v>96419690185.666489</v>
      </c>
      <c r="K498" s="27">
        <f t="shared" si="52"/>
        <v>43165688058.680008</v>
      </c>
      <c r="L498">
        <f t="shared" si="53"/>
        <v>1</v>
      </c>
    </row>
    <row r="499" spans="1:12" x14ac:dyDescent="0.3">
      <c r="A499" s="1">
        <v>45330</v>
      </c>
      <c r="B499" s="26">
        <v>96436449005.314194</v>
      </c>
      <c r="C499" s="26">
        <f t="shared" si="49"/>
        <v>139400117079.27853</v>
      </c>
      <c r="D499" s="26">
        <v>24626486089.277649</v>
      </c>
      <c r="E499" s="2">
        <v>96220233912.914505</v>
      </c>
      <c r="F499" s="2">
        <f t="shared" si="54"/>
        <v>102246323.28469849</v>
      </c>
      <c r="G499" s="2">
        <f t="shared" si="50"/>
        <v>102246323.28469849</v>
      </c>
      <c r="H499" s="2">
        <f>SUM($G$3:G499)</f>
        <v>42963668073.96434</v>
      </c>
      <c r="I499" s="13">
        <f t="shared" si="55"/>
        <v>1.0626280889863349E-3</v>
      </c>
      <c r="J499" s="2">
        <f t="shared" si="51"/>
        <v>96538925084.82933</v>
      </c>
      <c r="K499" s="27">
        <f t="shared" si="52"/>
        <v>43179883166.364029</v>
      </c>
      <c r="L499">
        <f t="shared" si="53"/>
        <v>1</v>
      </c>
    </row>
    <row r="500" spans="1:12" x14ac:dyDescent="0.3">
      <c r="A500" s="1">
        <v>45331</v>
      </c>
      <c r="B500" s="26">
        <v>96600432269.54718</v>
      </c>
      <c r="C500" s="26">
        <f t="shared" si="49"/>
        <v>139612252569.01291</v>
      </c>
      <c r="D500" s="26">
        <v>24631400358.786346</v>
      </c>
      <c r="E500" s="2">
        <v>96268386138.415894</v>
      </c>
      <c r="F500" s="2">
        <f t="shared" si="54"/>
        <v>48152225.50138855</v>
      </c>
      <c r="G500" s="2">
        <f t="shared" si="50"/>
        <v>48152225.50138855</v>
      </c>
      <c r="H500" s="2">
        <f>SUM($G$3:G500)</f>
        <v>43011820299.465729</v>
      </c>
      <c r="I500" s="13">
        <f t="shared" si="55"/>
        <v>5.0018731416308024E-4</v>
      </c>
      <c r="J500" s="2">
        <f t="shared" si="51"/>
        <v>96648750580.311066</v>
      </c>
      <c r="K500" s="27">
        <f t="shared" si="52"/>
        <v>43343866430.597015</v>
      </c>
      <c r="L500">
        <f t="shared" si="53"/>
        <v>1</v>
      </c>
    </row>
    <row r="501" spans="1:12" x14ac:dyDescent="0.3">
      <c r="A501" s="1">
        <v>45332</v>
      </c>
      <c r="B501" s="26">
        <v>96626452062.882248</v>
      </c>
      <c r="C501" s="26">
        <f t="shared" si="49"/>
        <v>139641907328.79318</v>
      </c>
      <c r="D501" s="26">
        <v>24631400358.786346</v>
      </c>
      <c r="E501" s="2">
        <v>96272021104.861099</v>
      </c>
      <c r="F501" s="2">
        <f t="shared" si="54"/>
        <v>3634966.4452056885</v>
      </c>
      <c r="G501" s="2">
        <f t="shared" si="50"/>
        <v>3634966.4452056885</v>
      </c>
      <c r="H501" s="2">
        <f>SUM($G$3:G501)</f>
        <v>43015455265.910934</v>
      </c>
      <c r="I501" s="13">
        <f t="shared" si="55"/>
        <v>3.7757246638111211E-5</v>
      </c>
      <c r="J501" s="2">
        <f t="shared" si="51"/>
        <v>96630100411.664551</v>
      </c>
      <c r="K501" s="27">
        <f t="shared" si="52"/>
        <v>43369886223.932083</v>
      </c>
      <c r="L501">
        <f t="shared" si="53"/>
        <v>1</v>
      </c>
    </row>
    <row r="502" spans="1:12" x14ac:dyDescent="0.3">
      <c r="A502" s="1">
        <v>45333</v>
      </c>
      <c r="B502" s="26">
        <v>96637859906.507385</v>
      </c>
      <c r="C502" s="26">
        <f t="shared" si="49"/>
        <v>139730945491.0943</v>
      </c>
      <c r="D502" s="26">
        <v>24631400358.786346</v>
      </c>
      <c r="E502" s="2">
        <v>96349651423.537094</v>
      </c>
      <c r="F502" s="2">
        <f t="shared" si="54"/>
        <v>77630318.675994873</v>
      </c>
      <c r="G502" s="2">
        <f t="shared" si="50"/>
        <v>77630318.675994873</v>
      </c>
      <c r="H502" s="2">
        <f>SUM($G$3:G502)</f>
        <v>43093085584.586929</v>
      </c>
      <c r="I502" s="13">
        <f t="shared" si="55"/>
        <v>8.0571457736515169E-4</v>
      </c>
      <c r="J502" s="2">
        <f t="shared" si="51"/>
        <v>96715722438.959442</v>
      </c>
      <c r="K502" s="27">
        <f t="shared" si="52"/>
        <v>43381294067.557205</v>
      </c>
      <c r="L502">
        <f t="shared" si="53"/>
        <v>1</v>
      </c>
    </row>
    <row r="503" spans="1:12" x14ac:dyDescent="0.3">
      <c r="A503" s="1">
        <v>45334</v>
      </c>
      <c r="B503" s="26">
        <v>96610181674.426559</v>
      </c>
      <c r="C503" s="26">
        <f t="shared" si="49"/>
        <v>139874169514.09241</v>
      </c>
      <c r="D503" s="26">
        <v>24616646493.153851</v>
      </c>
      <c r="E503" s="2">
        <v>96520553678.615997</v>
      </c>
      <c r="F503" s="2">
        <f t="shared" si="54"/>
        <v>170902255.0789032</v>
      </c>
      <c r="G503" s="2">
        <f t="shared" si="50"/>
        <v>170902255.0789032</v>
      </c>
      <c r="H503" s="2">
        <f>SUM($G$3:G503)</f>
        <v>43263987839.665833</v>
      </c>
      <c r="I503" s="13">
        <f t="shared" si="55"/>
        <v>1.7706306953848977E-3</v>
      </c>
      <c r="J503" s="2">
        <f t="shared" si="51"/>
        <v>96781242627.586014</v>
      </c>
      <c r="K503" s="27">
        <f t="shared" si="52"/>
        <v>43353615835.47641</v>
      </c>
      <c r="L503">
        <f t="shared" si="53"/>
        <v>1</v>
      </c>
    </row>
    <row r="504" spans="1:12" x14ac:dyDescent="0.3">
      <c r="A504" s="1">
        <v>45335</v>
      </c>
      <c r="B504" s="26">
        <v>96520393539.538727</v>
      </c>
      <c r="C504" s="26">
        <f t="shared" si="49"/>
        <v>139959310636.01105</v>
      </c>
      <c r="D504" s="26">
        <v>24615010863.216648</v>
      </c>
      <c r="E504" s="2">
        <v>96695482935.422501</v>
      </c>
      <c r="F504" s="2">
        <f t="shared" si="54"/>
        <v>174929256.8065033</v>
      </c>
      <c r="G504" s="2">
        <f t="shared" si="50"/>
        <v>174929256.8065033</v>
      </c>
      <c r="H504" s="2">
        <f>SUM($G$3:G504)</f>
        <v>43438917096.472336</v>
      </c>
      <c r="I504" s="13">
        <f t="shared" si="55"/>
        <v>1.8090737177798549E-3</v>
      </c>
      <c r="J504" s="2">
        <f t="shared" si="51"/>
        <v>96695006046.720871</v>
      </c>
      <c r="K504" s="27">
        <f t="shared" si="52"/>
        <v>43263827700.588547</v>
      </c>
      <c r="L504">
        <f t="shared" si="53"/>
        <v>1</v>
      </c>
    </row>
    <row r="505" spans="1:12" x14ac:dyDescent="0.3">
      <c r="A505" s="1">
        <v>45336</v>
      </c>
      <c r="B505" s="26">
        <v>96676237672.208694</v>
      </c>
      <c r="C505" s="26">
        <f t="shared" si="49"/>
        <v>140182059552.03564</v>
      </c>
      <c r="D505" s="26">
        <v>24617054691.45821</v>
      </c>
      <c r="E505" s="2">
        <v>96762387718.7771</v>
      </c>
      <c r="F505" s="2">
        <f t="shared" si="54"/>
        <v>66904783.354598999</v>
      </c>
      <c r="G505" s="2">
        <f t="shared" si="50"/>
        <v>66904783.354598999</v>
      </c>
      <c r="H505" s="2">
        <f>SUM($G$3:G505)</f>
        <v>43505821879.826935</v>
      </c>
      <c r="I505" s="13">
        <f t="shared" si="55"/>
        <v>6.914337784744007E-4</v>
      </c>
      <c r="J505" s="2">
        <f t="shared" si="51"/>
        <v>96743082888.511093</v>
      </c>
      <c r="K505" s="27">
        <f t="shared" si="52"/>
        <v>43419671833.258545</v>
      </c>
      <c r="L505">
        <f t="shared" si="53"/>
        <v>1</v>
      </c>
    </row>
    <row r="506" spans="1:12" x14ac:dyDescent="0.3">
      <c r="A506" s="1">
        <v>45337</v>
      </c>
      <c r="B506" s="26">
        <v>96843926773.185638</v>
      </c>
      <c r="C506" s="26">
        <f t="shared" si="49"/>
        <v>140566556374.61417</v>
      </c>
      <c r="D506" s="26">
        <v>24636273630.915878</v>
      </c>
      <c r="E506" s="2">
        <v>96979195440.378693</v>
      </c>
      <c r="F506" s="2">
        <f t="shared" si="54"/>
        <v>216807721.60159302</v>
      </c>
      <c r="G506" s="2">
        <f t="shared" si="50"/>
        <v>216807721.60159302</v>
      </c>
      <c r="H506" s="2">
        <f>SUM($G$3:G506)</f>
        <v>43722629601.428528</v>
      </c>
      <c r="I506" s="13">
        <f t="shared" si="55"/>
        <v>2.235610644294147E-3</v>
      </c>
      <c r="J506" s="2">
        <f t="shared" si="51"/>
        <v>97060432086.715027</v>
      </c>
      <c r="K506" s="27">
        <f t="shared" si="52"/>
        <v>43587360934.235474</v>
      </c>
      <c r="L506">
        <f t="shared" si="53"/>
        <v>1</v>
      </c>
    </row>
    <row r="507" spans="1:12" x14ac:dyDescent="0.3">
      <c r="A507" s="1">
        <v>45338</v>
      </c>
      <c r="B507" s="26">
        <v>96915079682.177963</v>
      </c>
      <c r="C507" s="26">
        <f t="shared" si="49"/>
        <v>140924289135.4343</v>
      </c>
      <c r="D507" s="26">
        <v>24638322774.851887</v>
      </c>
      <c r="E507" s="2">
        <v>97265775292.206497</v>
      </c>
      <c r="F507" s="2">
        <f t="shared" si="54"/>
        <v>286579851.82780457</v>
      </c>
      <c r="G507" s="2">
        <f t="shared" si="50"/>
        <v>286579851.82780457</v>
      </c>
      <c r="H507" s="2">
        <f>SUM($G$3:G507)</f>
        <v>44009209453.256332</v>
      </c>
      <c r="I507" s="13">
        <f t="shared" si="55"/>
        <v>2.9463585826243551E-3</v>
      </c>
      <c r="J507" s="2">
        <f t="shared" si="51"/>
        <v>97200626258.985275</v>
      </c>
      <c r="K507" s="27">
        <f t="shared" si="52"/>
        <v>43658513843.227798</v>
      </c>
      <c r="L507">
        <f t="shared" si="53"/>
        <v>1</v>
      </c>
    </row>
    <row r="508" spans="1:12" x14ac:dyDescent="0.3">
      <c r="A508" s="1">
        <v>45339</v>
      </c>
      <c r="B508" s="26">
        <v>96901790751.162262</v>
      </c>
      <c r="C508" s="26">
        <f t="shared" si="49"/>
        <v>141228344335.17291</v>
      </c>
      <c r="D508" s="26">
        <v>24638322774.851887</v>
      </c>
      <c r="E508" s="2">
        <v>97583119422.9608</v>
      </c>
      <c r="F508" s="2">
        <f t="shared" si="54"/>
        <v>317344130.75430298</v>
      </c>
      <c r="G508" s="2">
        <f t="shared" si="50"/>
        <v>317344130.75430298</v>
      </c>
      <c r="H508" s="2">
        <f>SUM($G$3:G508)</f>
        <v>44326553584.010635</v>
      </c>
      <c r="I508" s="13">
        <f t="shared" si="55"/>
        <v>3.2520392116060347E-3</v>
      </c>
      <c r="J508" s="2">
        <f t="shared" si="51"/>
        <v>97216919174.359879</v>
      </c>
      <c r="K508" s="27">
        <f t="shared" si="52"/>
        <v>43645224912.212112</v>
      </c>
      <c r="L508">
        <f t="shared" si="53"/>
        <v>1</v>
      </c>
    </row>
    <row r="509" spans="1:12" x14ac:dyDescent="0.3">
      <c r="A509" s="1">
        <v>45340</v>
      </c>
      <c r="B509" s="26">
        <v>96905890704.364838</v>
      </c>
      <c r="C509" s="26">
        <f t="shared" si="49"/>
        <v>141365957544.50775</v>
      </c>
      <c r="D509" s="26">
        <v>24638322774.851887</v>
      </c>
      <c r="E509" s="2">
        <v>97716632679.093094</v>
      </c>
      <c r="F509" s="2">
        <f t="shared" si="54"/>
        <v>133513256.1322937</v>
      </c>
      <c r="G509" s="2">
        <f t="shared" si="50"/>
        <v>133513256.1322937</v>
      </c>
      <c r="H509" s="2">
        <f>SUM($G$3:G509)</f>
        <v>44460066840.142929</v>
      </c>
      <c r="I509" s="13">
        <f t="shared" si="55"/>
        <v>1.3663309149298947E-3</v>
      </c>
      <c r="J509" s="2">
        <f t="shared" si="51"/>
        <v>97038296218.673035</v>
      </c>
      <c r="K509" s="27">
        <f t="shared" si="52"/>
        <v>43649324865.414658</v>
      </c>
      <c r="L509">
        <f t="shared" si="53"/>
        <v>1</v>
      </c>
    </row>
    <row r="510" spans="1:12" x14ac:dyDescent="0.3">
      <c r="A510" s="1">
        <v>45341</v>
      </c>
      <c r="B510" s="26">
        <v>96914233321.308136</v>
      </c>
      <c r="C510" s="26">
        <f t="shared" si="49"/>
        <v>141374300161.45105</v>
      </c>
      <c r="D510" s="26">
        <v>24638322774.851887</v>
      </c>
      <c r="E510" s="2">
        <v>97661857628.500793</v>
      </c>
      <c r="F510" s="2">
        <f t="shared" si="54"/>
        <v>-54775050.592300415</v>
      </c>
      <c r="G510" s="2">
        <f t="shared" si="50"/>
        <v>0</v>
      </c>
      <c r="H510" s="2">
        <f>SUM($G$3:G510)</f>
        <v>44460066840.142929</v>
      </c>
      <c r="I510" s="13">
        <f t="shared" si="55"/>
        <v>-5.6086431204965467E-4</v>
      </c>
      <c r="J510" s="2">
        <f t="shared" si="51"/>
        <v>96859877586.50856</v>
      </c>
      <c r="K510" s="27">
        <f t="shared" si="52"/>
        <v>43712442532.950256</v>
      </c>
      <c r="L510">
        <f t="shared" si="53"/>
        <v>1</v>
      </c>
    </row>
    <row r="511" spans="1:12" x14ac:dyDescent="0.3">
      <c r="A511" s="1">
        <v>45342</v>
      </c>
      <c r="B511" s="26">
        <v>97050395158.391159</v>
      </c>
      <c r="C511" s="26">
        <f t="shared" si="49"/>
        <v>141523237504.323</v>
      </c>
      <c r="D511" s="26">
        <v>24651450349.721184</v>
      </c>
      <c r="E511" s="2">
        <v>97674633134.289703</v>
      </c>
      <c r="F511" s="2">
        <f t="shared" si="54"/>
        <v>12775505.788909912</v>
      </c>
      <c r="G511" s="2">
        <f t="shared" si="50"/>
        <v>12775505.788909912</v>
      </c>
      <c r="H511" s="2">
        <f>SUM($G$3:G511)</f>
        <v>44472842345.931839</v>
      </c>
      <c r="I511" s="13">
        <f t="shared" si="55"/>
        <v>1.3079655770342419E-4</v>
      </c>
      <c r="J511" s="2">
        <f t="shared" si="51"/>
        <v>97063089016.001617</v>
      </c>
      <c r="K511" s="27">
        <f t="shared" si="52"/>
        <v>43848604370.033295</v>
      </c>
      <c r="L511">
        <f t="shared" si="53"/>
        <v>1</v>
      </c>
    </row>
    <row r="512" spans="1:12" x14ac:dyDescent="0.3">
      <c r="A512" s="1">
        <v>45343</v>
      </c>
      <c r="B512" s="26">
        <v>96618643770.758377</v>
      </c>
      <c r="C512" s="26">
        <f t="shared" si="49"/>
        <v>141296250765.71851</v>
      </c>
      <c r="D512" s="26">
        <v>24607056173.40694</v>
      </c>
      <c r="E512" s="2">
        <v>97879397783.317993</v>
      </c>
      <c r="F512" s="2">
        <f t="shared" si="54"/>
        <v>204764649.02828979</v>
      </c>
      <c r="G512" s="2">
        <f t="shared" si="50"/>
        <v>204764649.02828979</v>
      </c>
      <c r="H512" s="2">
        <f>SUM($G$3:G512)</f>
        <v>44677606994.960129</v>
      </c>
      <c r="I512" s="13">
        <f t="shared" si="55"/>
        <v>2.0920096942319837E-3</v>
      </c>
      <c r="J512" s="2">
        <f t="shared" si="51"/>
        <v>96820770910.170364</v>
      </c>
      <c r="K512" s="27">
        <f t="shared" si="52"/>
        <v>43416852982.400513</v>
      </c>
      <c r="L512">
        <f t="shared" si="53"/>
        <v>1</v>
      </c>
    </row>
    <row r="513" spans="1:12" x14ac:dyDescent="0.3">
      <c r="A513" s="1">
        <v>45344</v>
      </c>
      <c r="B513" s="26">
        <v>96529879711.988098</v>
      </c>
      <c r="C513" s="26">
        <f t="shared" si="49"/>
        <v>141472771535.62122</v>
      </c>
      <c r="D513" s="26">
        <v>24595624261.948837</v>
      </c>
      <c r="E513" s="2">
        <v>98144682611.990997</v>
      </c>
      <c r="F513" s="2">
        <f t="shared" si="54"/>
        <v>265284828.67300415</v>
      </c>
      <c r="G513" s="2">
        <f t="shared" si="50"/>
        <v>265284828.67300415</v>
      </c>
      <c r="H513" s="2">
        <f>SUM($G$3:G513)</f>
        <v>44942891823.633133</v>
      </c>
      <c r="I513" s="13">
        <f t="shared" si="55"/>
        <v>2.7029974687654908E-3</v>
      </c>
      <c r="J513" s="2">
        <f t="shared" si="51"/>
        <v>96790799732.509842</v>
      </c>
      <c r="K513" s="27">
        <f t="shared" si="52"/>
        <v>43328088923.630219</v>
      </c>
      <c r="L513">
        <f t="shared" si="53"/>
        <v>1</v>
      </c>
    </row>
    <row r="514" spans="1:12" x14ac:dyDescent="0.3">
      <c r="A514" s="1">
        <v>45345</v>
      </c>
      <c r="B514" s="26">
        <v>96446757885.048157</v>
      </c>
      <c r="C514" s="26">
        <f t="shared" si="49"/>
        <v>141389649708.68127</v>
      </c>
      <c r="D514" s="26">
        <v>24588694554.465363</v>
      </c>
      <c r="E514" s="2">
        <v>97790168760.620697</v>
      </c>
      <c r="F514" s="2">
        <f t="shared" si="54"/>
        <v>-354513851.37030029</v>
      </c>
      <c r="G514" s="2">
        <f t="shared" si="50"/>
        <v>0</v>
      </c>
      <c r="H514" s="2">
        <f>SUM($G$3:G514)</f>
        <v>44942891823.633133</v>
      </c>
      <c r="I514" s="13">
        <f t="shared" si="55"/>
        <v>-3.6252504302156409E-3</v>
      </c>
      <c r="J514" s="2">
        <f t="shared" si="51"/>
        <v>96097114234.532486</v>
      </c>
      <c r="K514" s="27">
        <f t="shared" si="52"/>
        <v>43599480948.060577</v>
      </c>
      <c r="L514">
        <f t="shared" si="53"/>
        <v>1</v>
      </c>
    </row>
    <row r="515" spans="1:12" x14ac:dyDescent="0.3">
      <c r="A515" s="1">
        <v>45346</v>
      </c>
      <c r="B515" s="26">
        <v>96483780698.720657</v>
      </c>
      <c r="C515" s="26">
        <f t="shared" ref="C515:C578" si="56">B515+H515</f>
        <v>141568584684.13708</v>
      </c>
      <c r="D515" s="26">
        <v>24588694554.465363</v>
      </c>
      <c r="E515" s="2">
        <v>97932080922.404007</v>
      </c>
      <c r="F515" s="2">
        <f t="shared" si="54"/>
        <v>141912161.78330994</v>
      </c>
      <c r="G515" s="2">
        <f t="shared" si="50"/>
        <v>141912161.78330994</v>
      </c>
      <c r="H515" s="2">
        <f>SUM($G$3:G515)</f>
        <v>45084803985.416443</v>
      </c>
      <c r="I515" s="13">
        <f t="shared" si="55"/>
        <v>1.4490875762739415E-3</v>
      </c>
      <c r="J515" s="2">
        <f t="shared" si="51"/>
        <v>96623594146.643127</v>
      </c>
      <c r="K515" s="27">
        <f t="shared" si="52"/>
        <v>43636503761.733078</v>
      </c>
      <c r="L515">
        <f t="shared" si="53"/>
        <v>1</v>
      </c>
    </row>
    <row r="516" spans="1:12" x14ac:dyDescent="0.3">
      <c r="A516" s="1">
        <v>45347</v>
      </c>
      <c r="B516" s="26">
        <v>96497062605.988449</v>
      </c>
      <c r="C516" s="26">
        <f t="shared" si="56"/>
        <v>141581866591.40491</v>
      </c>
      <c r="D516" s="26">
        <v>24588694554.465363</v>
      </c>
      <c r="E516" s="2">
        <v>97845940204.683899</v>
      </c>
      <c r="F516" s="2">
        <f t="shared" si="54"/>
        <v>-86140717.720108032</v>
      </c>
      <c r="G516" s="2">
        <f t="shared" ref="G516:G579" si="57">IF(F516&gt;0,F516,0)</f>
        <v>0</v>
      </c>
      <c r="H516" s="2">
        <f>SUM($G$3:G516)</f>
        <v>45084803985.416443</v>
      </c>
      <c r="I516" s="13">
        <f t="shared" si="55"/>
        <v>-8.8037089264930441E-4</v>
      </c>
      <c r="J516" s="2">
        <f t="shared" ref="J516:J579" si="58">B516*(I516+1)</f>
        <v>96412109400.843979</v>
      </c>
      <c r="K516" s="27">
        <f t="shared" ref="K516:K579" si="59">C516-E516</f>
        <v>43735926386.721008</v>
      </c>
      <c r="L516">
        <f t="shared" ref="L516:L579" si="60">IF(K516&gt;0,1,0)</f>
        <v>1</v>
      </c>
    </row>
    <row r="517" spans="1:12" x14ac:dyDescent="0.3">
      <c r="A517" s="1">
        <v>45348</v>
      </c>
      <c r="B517" s="26">
        <v>96613501463.109024</v>
      </c>
      <c r="C517" s="26">
        <f t="shared" si="56"/>
        <v>141758409470.94458</v>
      </c>
      <c r="D517" s="26">
        <v>24582179986.632538</v>
      </c>
      <c r="E517" s="2">
        <v>97906044227.102997</v>
      </c>
      <c r="F517" s="2">
        <f t="shared" ref="F517:F580" si="61">E517-E516</f>
        <v>60104022.4190979</v>
      </c>
      <c r="G517" s="2">
        <f t="shared" si="57"/>
        <v>60104022.4190979</v>
      </c>
      <c r="H517" s="2">
        <f>SUM($G$3:G517)</f>
        <v>45144908007.835541</v>
      </c>
      <c r="I517" s="13">
        <f t="shared" ref="I517:I580" si="62">(E517-E516)/E517</f>
        <v>6.138949121433252E-4</v>
      </c>
      <c r="J517" s="2">
        <f t="shared" si="58"/>
        <v>96672812000.101578</v>
      </c>
      <c r="K517" s="27">
        <f t="shared" si="59"/>
        <v>43852365243.841583</v>
      </c>
      <c r="L517">
        <f t="shared" si="60"/>
        <v>1</v>
      </c>
    </row>
    <row r="518" spans="1:12" x14ac:dyDescent="0.3">
      <c r="A518" s="1">
        <v>45349</v>
      </c>
      <c r="B518" s="26">
        <v>97102023080.816986</v>
      </c>
      <c r="C518" s="26">
        <f t="shared" si="56"/>
        <v>142500538530.85614</v>
      </c>
      <c r="D518" s="26">
        <v>24622855319.538731</v>
      </c>
      <c r="E518" s="2">
        <v>98159651669.306595</v>
      </c>
      <c r="F518" s="2">
        <f t="shared" si="61"/>
        <v>253607442.20359802</v>
      </c>
      <c r="G518" s="2">
        <f t="shared" si="57"/>
        <v>253607442.20359802</v>
      </c>
      <c r="H518" s="2">
        <f>SUM($G$3:G518)</f>
        <v>45398515450.039139</v>
      </c>
      <c r="I518" s="13">
        <f t="shared" si="62"/>
        <v>2.5836220676290172E-3</v>
      </c>
      <c r="J518" s="2">
        <f t="shared" si="58"/>
        <v>97352898010.460007</v>
      </c>
      <c r="K518" s="27">
        <f t="shared" si="59"/>
        <v>44340886861.549545</v>
      </c>
      <c r="L518">
        <f t="shared" si="60"/>
        <v>1</v>
      </c>
    </row>
    <row r="519" spans="1:12" x14ac:dyDescent="0.3">
      <c r="A519" s="1">
        <v>45350</v>
      </c>
      <c r="B519" s="26">
        <v>97210066584.735641</v>
      </c>
      <c r="C519" s="26">
        <f t="shared" si="56"/>
        <v>142832049839.5625</v>
      </c>
      <c r="D519" s="26">
        <v>24606483498.043991</v>
      </c>
      <c r="E519" s="2">
        <v>98383119474.094299</v>
      </c>
      <c r="F519" s="2">
        <f t="shared" si="61"/>
        <v>223467804.78770447</v>
      </c>
      <c r="G519" s="2">
        <f t="shared" si="57"/>
        <v>223467804.78770447</v>
      </c>
      <c r="H519" s="2">
        <f>SUM($G$3:G519)</f>
        <v>45621983254.826843</v>
      </c>
      <c r="I519" s="13">
        <f t="shared" si="62"/>
        <v>2.271403935779316E-3</v>
      </c>
      <c r="J519" s="2">
        <f t="shared" si="58"/>
        <v>97430869912.573593</v>
      </c>
      <c r="K519" s="27">
        <f t="shared" si="59"/>
        <v>44448930365.468201</v>
      </c>
      <c r="L519">
        <f t="shared" si="60"/>
        <v>1</v>
      </c>
    </row>
    <row r="520" spans="1:12" x14ac:dyDescent="0.3">
      <c r="A520" s="1">
        <v>45351</v>
      </c>
      <c r="B520" s="26">
        <v>97484866799.527237</v>
      </c>
      <c r="C520" s="26">
        <f t="shared" si="56"/>
        <v>143132369732.83298</v>
      </c>
      <c r="D520" s="26">
        <v>24628938139.550182</v>
      </c>
      <c r="E520" s="2">
        <v>98408639152.573196</v>
      </c>
      <c r="F520" s="2">
        <f t="shared" si="61"/>
        <v>25519678.478897095</v>
      </c>
      <c r="G520" s="2">
        <f t="shared" si="57"/>
        <v>25519678.478897095</v>
      </c>
      <c r="H520" s="2">
        <f>SUM($G$3:G520)</f>
        <v>45647502933.30574</v>
      </c>
      <c r="I520" s="13">
        <f t="shared" si="62"/>
        <v>2.5932355836494466E-4</v>
      </c>
      <c r="J520" s="2">
        <f t="shared" si="58"/>
        <v>97510146922.072433</v>
      </c>
      <c r="K520" s="27">
        <f t="shared" si="59"/>
        <v>44723730580.259781</v>
      </c>
      <c r="L520">
        <f t="shared" si="60"/>
        <v>1</v>
      </c>
    </row>
    <row r="521" spans="1:12" x14ac:dyDescent="0.3">
      <c r="A521" s="1">
        <v>45352</v>
      </c>
      <c r="B521" s="26">
        <v>97731297155.33522</v>
      </c>
      <c r="C521" s="26">
        <f t="shared" si="56"/>
        <v>143791284237.24426</v>
      </c>
      <c r="D521" s="26">
        <v>24640818370.455154</v>
      </c>
      <c r="E521" s="2">
        <v>98821123301.176498</v>
      </c>
      <c r="F521" s="2">
        <f t="shared" si="61"/>
        <v>412484148.603302</v>
      </c>
      <c r="G521" s="2">
        <f t="shared" si="57"/>
        <v>412484148.603302</v>
      </c>
      <c r="H521" s="2">
        <f>SUM($G$3:G521)</f>
        <v>46059987081.909042</v>
      </c>
      <c r="I521" s="13">
        <f t="shared" si="62"/>
        <v>4.1740483696605709E-3</v>
      </c>
      <c r="J521" s="2">
        <f t="shared" si="58"/>
        <v>98139232316.891266</v>
      </c>
      <c r="K521" s="27">
        <f t="shared" si="59"/>
        <v>44970160936.067764</v>
      </c>
      <c r="L521">
        <f t="shared" si="60"/>
        <v>1</v>
      </c>
    </row>
    <row r="522" spans="1:12" x14ac:dyDescent="0.3">
      <c r="A522" s="1">
        <v>45353</v>
      </c>
      <c r="B522" s="26">
        <v>97691837739.666</v>
      </c>
      <c r="C522" s="26">
        <f t="shared" si="56"/>
        <v>144205364157.60834</v>
      </c>
      <c r="D522" s="26">
        <v>24640818370.455154</v>
      </c>
      <c r="E522" s="2">
        <v>99274662637.209793</v>
      </c>
      <c r="F522" s="2">
        <f t="shared" si="61"/>
        <v>453539336.03329468</v>
      </c>
      <c r="G522" s="2">
        <f t="shared" si="57"/>
        <v>453539336.03329468</v>
      </c>
      <c r="H522" s="2">
        <f>SUM($G$3:G522)</f>
        <v>46513526417.942337</v>
      </c>
      <c r="I522" s="13">
        <f t="shared" si="62"/>
        <v>4.5685306198492244E-3</v>
      </c>
      <c r="J522" s="2">
        <f t="shared" si="58"/>
        <v>98138145891.689011</v>
      </c>
      <c r="K522" s="27">
        <f t="shared" si="59"/>
        <v>44930701520.398544</v>
      </c>
      <c r="L522">
        <f t="shared" si="60"/>
        <v>1</v>
      </c>
    </row>
    <row r="523" spans="1:12" x14ac:dyDescent="0.3">
      <c r="A523" s="1">
        <v>45354</v>
      </c>
      <c r="B523" s="26">
        <v>97748267807.292511</v>
      </c>
      <c r="C523" s="26">
        <f t="shared" si="56"/>
        <v>144261794225.23486</v>
      </c>
      <c r="D523" s="26">
        <v>24640818370.455154</v>
      </c>
      <c r="E523" s="2">
        <v>99236691116.657898</v>
      </c>
      <c r="F523" s="2">
        <f t="shared" si="61"/>
        <v>-37971520.551895142</v>
      </c>
      <c r="G523" s="2">
        <f t="shared" si="57"/>
        <v>0</v>
      </c>
      <c r="H523" s="2">
        <f>SUM($G$3:G523)</f>
        <v>46513526417.942337</v>
      </c>
      <c r="I523" s="13">
        <f t="shared" si="62"/>
        <v>-3.8263589932938856E-4</v>
      </c>
      <c r="J523" s="2">
        <f t="shared" si="58"/>
        <v>97710865810.932175</v>
      </c>
      <c r="K523" s="27">
        <f t="shared" si="59"/>
        <v>45025103108.576965</v>
      </c>
      <c r="L523">
        <f t="shared" si="60"/>
        <v>1</v>
      </c>
    </row>
    <row r="524" spans="1:12" x14ac:dyDescent="0.3">
      <c r="A524" s="1">
        <v>45355</v>
      </c>
      <c r="B524" s="26">
        <v>98038630214.91095</v>
      </c>
      <c r="C524" s="26">
        <f t="shared" si="56"/>
        <v>144873606279.14648</v>
      </c>
      <c r="D524" s="26">
        <v>24634251678.794991</v>
      </c>
      <c r="E524" s="2">
        <v>99558140762.951096</v>
      </c>
      <c r="F524" s="2">
        <f t="shared" si="61"/>
        <v>321449646.29319763</v>
      </c>
      <c r="G524" s="2">
        <f t="shared" si="57"/>
        <v>321449646.29319763</v>
      </c>
      <c r="H524" s="2">
        <f>SUM($G$3:G524)</f>
        <v>46834976064.235535</v>
      </c>
      <c r="I524" s="13">
        <f t="shared" si="62"/>
        <v>3.2287630507139781E-3</v>
      </c>
      <c r="J524" s="2">
        <f t="shared" si="58"/>
        <v>98355173721.691467</v>
      </c>
      <c r="K524" s="27">
        <f t="shared" si="59"/>
        <v>45315465516.195389</v>
      </c>
      <c r="L524">
        <f t="shared" si="60"/>
        <v>1</v>
      </c>
    </row>
    <row r="525" spans="1:12" x14ac:dyDescent="0.3">
      <c r="A525" s="1">
        <v>45356</v>
      </c>
      <c r="B525" s="26">
        <v>97927817345.110306</v>
      </c>
      <c r="C525" s="26">
        <f t="shared" si="56"/>
        <v>144808793938.76144</v>
      </c>
      <c r="D525" s="26">
        <v>24649011959.974121</v>
      </c>
      <c r="E525" s="2">
        <v>99604141292.366699</v>
      </c>
      <c r="F525" s="2">
        <f t="shared" si="61"/>
        <v>46000529.415603638</v>
      </c>
      <c r="G525" s="2">
        <f t="shared" si="57"/>
        <v>46000529.415603638</v>
      </c>
      <c r="H525" s="2">
        <f>SUM($G$3:G525)</f>
        <v>46880976593.651138</v>
      </c>
      <c r="I525" s="13">
        <f t="shared" si="62"/>
        <v>4.6183350228961765E-4</v>
      </c>
      <c r="J525" s="2">
        <f t="shared" si="58"/>
        <v>97973043691.966385</v>
      </c>
      <c r="K525" s="27">
        <f t="shared" si="59"/>
        <v>45204652646.394745</v>
      </c>
      <c r="L525">
        <f t="shared" si="60"/>
        <v>1</v>
      </c>
    </row>
    <row r="526" spans="1:12" x14ac:dyDescent="0.3">
      <c r="A526" s="1">
        <v>45357</v>
      </c>
      <c r="B526" s="26">
        <v>97888183019.730728</v>
      </c>
      <c r="C526" s="26">
        <f t="shared" si="56"/>
        <v>145610802298.87616</v>
      </c>
      <c r="D526" s="26">
        <v>24617781255.038132</v>
      </c>
      <c r="E526" s="2">
        <v>100445783977.86099</v>
      </c>
      <c r="F526" s="2">
        <f t="shared" si="61"/>
        <v>841642685.49429321</v>
      </c>
      <c r="G526" s="2">
        <f t="shared" si="57"/>
        <v>841642685.49429321</v>
      </c>
      <c r="H526" s="2">
        <f>SUM($G$3:G526)</f>
        <v>47722619279.145432</v>
      </c>
      <c r="I526" s="13">
        <f t="shared" si="62"/>
        <v>8.3790742842904942E-3</v>
      </c>
      <c r="J526" s="2">
        <f t="shared" si="58"/>
        <v>98708395376.807266</v>
      </c>
      <c r="K526" s="27">
        <f t="shared" si="59"/>
        <v>45165018321.015167</v>
      </c>
      <c r="L526">
        <f t="shared" si="60"/>
        <v>1</v>
      </c>
    </row>
    <row r="527" spans="1:12" x14ac:dyDescent="0.3">
      <c r="A527" s="1">
        <v>45358</v>
      </c>
      <c r="B527" s="26">
        <v>98008200596.982544</v>
      </c>
      <c r="C527" s="26">
        <f t="shared" si="56"/>
        <v>145809300432.68896</v>
      </c>
      <c r="D527" s="26">
        <v>24622688995.946693</v>
      </c>
      <c r="E527" s="2">
        <v>100524264534.422</v>
      </c>
      <c r="F527" s="2">
        <f t="shared" si="61"/>
        <v>78480556.561004639</v>
      </c>
      <c r="G527" s="2">
        <f t="shared" si="57"/>
        <v>78480556.561004639</v>
      </c>
      <c r="H527" s="2">
        <f>SUM($G$3:G527)</f>
        <v>47801099835.706436</v>
      </c>
      <c r="I527" s="13">
        <f t="shared" si="62"/>
        <v>7.8071256650806878E-4</v>
      </c>
      <c r="J527" s="2">
        <f t="shared" si="58"/>
        <v>98084716830.809448</v>
      </c>
      <c r="K527" s="27">
        <f t="shared" si="59"/>
        <v>45285035898.266968</v>
      </c>
      <c r="L527">
        <f t="shared" si="60"/>
        <v>1</v>
      </c>
    </row>
    <row r="528" spans="1:12" x14ac:dyDescent="0.3">
      <c r="A528" s="1">
        <v>45359</v>
      </c>
      <c r="B528" s="26">
        <v>98124227083.737854</v>
      </c>
      <c r="C528" s="26">
        <f t="shared" si="56"/>
        <v>146222739529.3363</v>
      </c>
      <c r="D528" s="26">
        <v>24624326136.518105</v>
      </c>
      <c r="E528" s="2">
        <v>100821677144.314</v>
      </c>
      <c r="F528" s="2">
        <f t="shared" si="61"/>
        <v>297412609.89199829</v>
      </c>
      <c r="G528" s="2">
        <f t="shared" si="57"/>
        <v>297412609.89199829</v>
      </c>
      <c r="H528" s="2">
        <f>SUM($G$3:G528)</f>
        <v>48098512445.598434</v>
      </c>
      <c r="I528" s="13">
        <f t="shared" si="62"/>
        <v>2.949887547161988E-3</v>
      </c>
      <c r="J528" s="2">
        <f t="shared" si="58"/>
        <v>98413682519.287079</v>
      </c>
      <c r="K528" s="27">
        <f t="shared" si="59"/>
        <v>45401062385.022308</v>
      </c>
      <c r="L528">
        <f t="shared" si="60"/>
        <v>1</v>
      </c>
    </row>
    <row r="529" spans="1:12" x14ac:dyDescent="0.3">
      <c r="A529" s="1">
        <v>45360</v>
      </c>
      <c r="B529" s="26">
        <v>98132735396.527786</v>
      </c>
      <c r="C529" s="26">
        <f t="shared" si="56"/>
        <v>146652751978.66922</v>
      </c>
      <c r="D529" s="26">
        <v>24624326136.518105</v>
      </c>
      <c r="E529" s="2">
        <v>101243181280.85699</v>
      </c>
      <c r="F529" s="2">
        <f t="shared" si="61"/>
        <v>421504136.54299927</v>
      </c>
      <c r="G529" s="2">
        <f t="shared" si="57"/>
        <v>421504136.54299927</v>
      </c>
      <c r="H529" s="2">
        <f>SUM($G$3:G529)</f>
        <v>48520016582.141434</v>
      </c>
      <c r="I529" s="13">
        <f t="shared" si="62"/>
        <v>4.1632841956409069E-3</v>
      </c>
      <c r="J529" s="2">
        <f t="shared" si="58"/>
        <v>98541289862.879166</v>
      </c>
      <c r="K529" s="27">
        <f t="shared" si="59"/>
        <v>45409570697.812225</v>
      </c>
      <c r="L529">
        <f t="shared" si="60"/>
        <v>1</v>
      </c>
    </row>
    <row r="530" spans="1:12" x14ac:dyDescent="0.3">
      <c r="A530" s="1">
        <v>45361</v>
      </c>
      <c r="B530" s="26">
        <v>98190094514.443924</v>
      </c>
      <c r="C530" s="26">
        <f t="shared" si="56"/>
        <v>147281866812.64838</v>
      </c>
      <c r="D530" s="26">
        <v>24624326136.518105</v>
      </c>
      <c r="E530" s="2">
        <v>101814936996.92</v>
      </c>
      <c r="F530" s="2">
        <f t="shared" si="61"/>
        <v>571755716.06300354</v>
      </c>
      <c r="G530" s="2">
        <f t="shared" si="57"/>
        <v>571755716.06300354</v>
      </c>
      <c r="H530" s="2">
        <f>SUM($G$3:G530)</f>
        <v>49091772298.204437</v>
      </c>
      <c r="I530" s="13">
        <f t="shared" si="62"/>
        <v>5.6156368891167683E-3</v>
      </c>
      <c r="J530" s="2">
        <f t="shared" si="58"/>
        <v>98741494431.345093</v>
      </c>
      <c r="K530" s="27">
        <f t="shared" si="59"/>
        <v>45466929815.728378</v>
      </c>
      <c r="L530">
        <f t="shared" si="60"/>
        <v>1</v>
      </c>
    </row>
    <row r="531" spans="1:12" x14ac:dyDescent="0.3">
      <c r="A531" s="1">
        <v>45362</v>
      </c>
      <c r="B531" s="26">
        <v>98179084792.752167</v>
      </c>
      <c r="C531" s="26">
        <f t="shared" si="56"/>
        <v>147753488148.81659</v>
      </c>
      <c r="D531" s="26">
        <v>24603037988.38287</v>
      </c>
      <c r="E531" s="2">
        <v>102297568054.78</v>
      </c>
      <c r="F531" s="2">
        <f t="shared" si="61"/>
        <v>482631057.86000061</v>
      </c>
      <c r="G531" s="2">
        <f t="shared" si="57"/>
        <v>482631057.86000061</v>
      </c>
      <c r="H531" s="2">
        <f>SUM($G$3:G531)</f>
        <v>49574403356.064438</v>
      </c>
      <c r="I531" s="13">
        <f t="shared" si="62"/>
        <v>4.717913309547626E-3</v>
      </c>
      <c r="J531" s="2">
        <f t="shared" si="58"/>
        <v>98642285203.615097</v>
      </c>
      <c r="K531" s="27">
        <f t="shared" si="59"/>
        <v>45455920094.036591</v>
      </c>
      <c r="L531">
        <f t="shared" si="60"/>
        <v>1</v>
      </c>
    </row>
    <row r="532" spans="1:12" x14ac:dyDescent="0.3">
      <c r="A532" s="1">
        <v>45363</v>
      </c>
      <c r="B532" s="26">
        <v>98166435777.972733</v>
      </c>
      <c r="C532" s="26">
        <f t="shared" si="56"/>
        <v>147740839134.03717</v>
      </c>
      <c r="D532" s="26">
        <v>24614463583.11953</v>
      </c>
      <c r="E532" s="2">
        <v>102035960671.744</v>
      </c>
      <c r="F532" s="2">
        <f t="shared" si="61"/>
        <v>-261607383.03599548</v>
      </c>
      <c r="G532" s="2">
        <f t="shared" si="57"/>
        <v>0</v>
      </c>
      <c r="H532" s="2">
        <f>SUM($G$3:G532)</f>
        <v>49574403356.064438</v>
      </c>
      <c r="I532" s="13">
        <f t="shared" si="62"/>
        <v>-2.5638743567829251E-3</v>
      </c>
      <c r="J532" s="2">
        <f t="shared" si="58"/>
        <v>97914749370.584808</v>
      </c>
      <c r="K532" s="27">
        <f t="shared" si="59"/>
        <v>45704878462.293167</v>
      </c>
      <c r="L532">
        <f t="shared" si="60"/>
        <v>1</v>
      </c>
    </row>
    <row r="533" spans="1:12" x14ac:dyDescent="0.3">
      <c r="A533" s="1">
        <v>45364</v>
      </c>
      <c r="B533" s="26">
        <v>98209558407.740585</v>
      </c>
      <c r="C533" s="26">
        <f t="shared" si="56"/>
        <v>148162695251.34003</v>
      </c>
      <c r="D533" s="26">
        <v>24601382909.373875</v>
      </c>
      <c r="E533" s="2">
        <v>102414694159.27901</v>
      </c>
      <c r="F533" s="2">
        <f t="shared" si="61"/>
        <v>378733487.53500366</v>
      </c>
      <c r="G533" s="2">
        <f t="shared" si="57"/>
        <v>378733487.53500366</v>
      </c>
      <c r="H533" s="2">
        <f>SUM($G$3:G533)</f>
        <v>49953136843.599442</v>
      </c>
      <c r="I533" s="13">
        <f t="shared" si="62"/>
        <v>3.6980385543697834E-3</v>
      </c>
      <c r="J533" s="2">
        <f t="shared" si="58"/>
        <v>98572741141.14003</v>
      </c>
      <c r="K533" s="27">
        <f t="shared" si="59"/>
        <v>45748001092.06102</v>
      </c>
      <c r="L533">
        <f t="shared" si="60"/>
        <v>1</v>
      </c>
    </row>
    <row r="534" spans="1:12" x14ac:dyDescent="0.3">
      <c r="A534" s="1">
        <v>45365</v>
      </c>
      <c r="B534" s="26">
        <v>98013578767.412079</v>
      </c>
      <c r="C534" s="26">
        <f t="shared" si="56"/>
        <v>148309962279.40051</v>
      </c>
      <c r="D534" s="26">
        <v>24599751095.324104</v>
      </c>
      <c r="E534" s="2">
        <v>102757940827.668</v>
      </c>
      <c r="F534" s="2">
        <f t="shared" si="61"/>
        <v>343246668.38899231</v>
      </c>
      <c r="G534" s="2">
        <f t="shared" si="57"/>
        <v>343246668.38899231</v>
      </c>
      <c r="H534" s="2">
        <f>SUM($G$3:G534)</f>
        <v>50296383511.988434</v>
      </c>
      <c r="I534" s="13">
        <f t="shared" si="62"/>
        <v>3.3403420273343172E-3</v>
      </c>
      <c r="J534" s="2">
        <f t="shared" si="58"/>
        <v>98340977643.818314</v>
      </c>
      <c r="K534" s="27">
        <f t="shared" si="59"/>
        <v>45552021451.732513</v>
      </c>
      <c r="L534">
        <f t="shared" si="60"/>
        <v>1</v>
      </c>
    </row>
    <row r="535" spans="1:12" x14ac:dyDescent="0.3">
      <c r="A535" s="1">
        <v>45366</v>
      </c>
      <c r="B535" s="26">
        <v>97908457738.332031</v>
      </c>
      <c r="C535" s="26">
        <f t="shared" si="56"/>
        <v>148377474482.30548</v>
      </c>
      <c r="D535" s="26">
        <v>24609539531.901653</v>
      </c>
      <c r="E535" s="2">
        <v>102930574059.653</v>
      </c>
      <c r="F535" s="2">
        <f t="shared" si="61"/>
        <v>172633231.98500061</v>
      </c>
      <c r="G535" s="2">
        <f t="shared" si="57"/>
        <v>172633231.98500061</v>
      </c>
      <c r="H535" s="2">
        <f>SUM($G$3:G535)</f>
        <v>50469016743.973434</v>
      </c>
      <c r="I535" s="13">
        <f t="shared" si="62"/>
        <v>1.6771812803157177E-3</v>
      </c>
      <c r="J535" s="2">
        <f t="shared" si="58"/>
        <v>98072667970.835358</v>
      </c>
      <c r="K535" s="27">
        <f t="shared" si="59"/>
        <v>45446900422.652481</v>
      </c>
      <c r="L535">
        <f t="shared" si="60"/>
        <v>1</v>
      </c>
    </row>
    <row r="536" spans="1:12" x14ac:dyDescent="0.3">
      <c r="A536" s="1">
        <v>45367</v>
      </c>
      <c r="B536" s="26">
        <v>97859764009.749634</v>
      </c>
      <c r="C536" s="26">
        <f t="shared" si="56"/>
        <v>148771553181.43909</v>
      </c>
      <c r="D536" s="26">
        <v>24609539531.901653</v>
      </c>
      <c r="E536" s="2">
        <v>103373346487.369</v>
      </c>
      <c r="F536" s="2">
        <f t="shared" si="61"/>
        <v>442772427.71600342</v>
      </c>
      <c r="G536" s="2">
        <f t="shared" si="57"/>
        <v>442772427.71600342</v>
      </c>
      <c r="H536" s="2">
        <f>SUM($G$3:G536)</f>
        <v>50911789171.689438</v>
      </c>
      <c r="I536" s="13">
        <f t="shared" si="62"/>
        <v>4.2832358897281608E-3</v>
      </c>
      <c r="J536" s="2">
        <f t="shared" si="58"/>
        <v>98278920463.116531</v>
      </c>
      <c r="K536" s="27">
        <f t="shared" si="59"/>
        <v>45398206694.070084</v>
      </c>
      <c r="L536">
        <f t="shared" si="60"/>
        <v>1</v>
      </c>
    </row>
    <row r="537" spans="1:12" x14ac:dyDescent="0.3">
      <c r="A537" s="1">
        <v>45368</v>
      </c>
      <c r="B537" s="26">
        <v>97934769336.465973</v>
      </c>
      <c r="C537" s="26">
        <f t="shared" si="56"/>
        <v>148846558508.1554</v>
      </c>
      <c r="D537" s="26">
        <v>24609539531.901653</v>
      </c>
      <c r="E537" s="2">
        <v>102917484336.039</v>
      </c>
      <c r="F537" s="2">
        <f t="shared" si="61"/>
        <v>-455862151.33000183</v>
      </c>
      <c r="G537" s="2">
        <f t="shared" si="57"/>
        <v>0</v>
      </c>
      <c r="H537" s="2">
        <f>SUM($G$3:G537)</f>
        <v>50911789171.689438</v>
      </c>
      <c r="I537" s="13">
        <f t="shared" si="62"/>
        <v>-4.4293946191062391E-3</v>
      </c>
      <c r="J537" s="2">
        <f t="shared" si="58"/>
        <v>97500977596.143631</v>
      </c>
      <c r="K537" s="27">
        <f t="shared" si="59"/>
        <v>45929074172.116394</v>
      </c>
      <c r="L537">
        <f t="shared" si="60"/>
        <v>1</v>
      </c>
    </row>
    <row r="538" spans="1:12" x14ac:dyDescent="0.3">
      <c r="A538" s="1">
        <v>45369</v>
      </c>
      <c r="B538" s="26">
        <v>97896869959.418884</v>
      </c>
      <c r="C538" s="26">
        <f t="shared" si="56"/>
        <v>149383238066.03931</v>
      </c>
      <c r="D538" s="26">
        <v>24611173385.107056</v>
      </c>
      <c r="E538" s="2">
        <v>103492063270.97</v>
      </c>
      <c r="F538" s="2">
        <f t="shared" si="61"/>
        <v>574578934.93099976</v>
      </c>
      <c r="G538" s="2">
        <f t="shared" si="57"/>
        <v>574578934.93099976</v>
      </c>
      <c r="H538" s="2">
        <f>SUM($G$3:G538)</f>
        <v>51486368106.620438</v>
      </c>
      <c r="I538" s="13">
        <f t="shared" si="62"/>
        <v>5.5519130334332773E-3</v>
      </c>
      <c r="J538" s="2">
        <f t="shared" si="58"/>
        <v>98440384867.678909</v>
      </c>
      <c r="K538" s="27">
        <f t="shared" si="59"/>
        <v>45891174795.069305</v>
      </c>
      <c r="L538">
        <f t="shared" si="60"/>
        <v>1</v>
      </c>
    </row>
    <row r="539" spans="1:12" x14ac:dyDescent="0.3">
      <c r="A539" s="1">
        <v>45370</v>
      </c>
      <c r="B539" s="26">
        <v>97805450275.904968</v>
      </c>
      <c r="C539" s="26">
        <f t="shared" si="56"/>
        <v>149291818382.52539</v>
      </c>
      <c r="D539" s="26">
        <v>24627516001.794094</v>
      </c>
      <c r="E539" s="2">
        <v>103358414046.23199</v>
      </c>
      <c r="F539" s="2">
        <f t="shared" si="61"/>
        <v>-133649224.73800659</v>
      </c>
      <c r="G539" s="2">
        <f t="shared" si="57"/>
        <v>0</v>
      </c>
      <c r="H539" s="2">
        <f>SUM($G$3:G539)</f>
        <v>51486368106.620438</v>
      </c>
      <c r="I539" s="13">
        <f t="shared" si="62"/>
        <v>-1.2930657457478555E-3</v>
      </c>
      <c r="J539" s="2">
        <f t="shared" si="58"/>
        <v>97678981398.405746</v>
      </c>
      <c r="K539" s="27">
        <f t="shared" si="59"/>
        <v>45933404336.293396</v>
      </c>
      <c r="L539">
        <f t="shared" si="60"/>
        <v>1</v>
      </c>
    </row>
    <row r="540" spans="1:12" x14ac:dyDescent="0.3">
      <c r="A540" s="1">
        <v>45371</v>
      </c>
      <c r="B540" s="26">
        <v>97973211979.617844</v>
      </c>
      <c r="C540" s="26">
        <f t="shared" si="56"/>
        <v>149888474349.56927</v>
      </c>
      <c r="D540" s="26">
        <v>24616047570.533962</v>
      </c>
      <c r="E540" s="2">
        <v>103787308309.563</v>
      </c>
      <c r="F540" s="2">
        <f t="shared" si="61"/>
        <v>428894263.33100891</v>
      </c>
      <c r="G540" s="2">
        <f t="shared" si="57"/>
        <v>428894263.33100891</v>
      </c>
      <c r="H540" s="2">
        <f>SUM($G$3:G540)</f>
        <v>51915262369.951447</v>
      </c>
      <c r="I540" s="13">
        <f t="shared" si="62"/>
        <v>4.1324345945244097E-3</v>
      </c>
      <c r="J540" s="2">
        <f t="shared" si="58"/>
        <v>98378079870.139084</v>
      </c>
      <c r="K540" s="27">
        <f t="shared" si="59"/>
        <v>46101166040.006271</v>
      </c>
      <c r="L540">
        <f t="shared" si="60"/>
        <v>1</v>
      </c>
    </row>
    <row r="541" spans="1:12" x14ac:dyDescent="0.3">
      <c r="A541" s="1">
        <v>45372</v>
      </c>
      <c r="B541" s="26">
        <v>97834104140.727936</v>
      </c>
      <c r="C541" s="26">
        <f t="shared" si="56"/>
        <v>149749366510.67938</v>
      </c>
      <c r="D541" s="26">
        <v>24612776610.103844</v>
      </c>
      <c r="E541" s="2">
        <v>103705912309.608</v>
      </c>
      <c r="F541" s="2">
        <f t="shared" si="61"/>
        <v>-81395999.955001831</v>
      </c>
      <c r="G541" s="2">
        <f t="shared" si="57"/>
        <v>0</v>
      </c>
      <c r="H541" s="2">
        <f>SUM($G$3:G541)</f>
        <v>51915262369.951447</v>
      </c>
      <c r="I541" s="13">
        <f t="shared" si="62"/>
        <v>-7.848732839068884E-4</v>
      </c>
      <c r="J541" s="2">
        <f t="shared" si="58"/>
        <v>97757316766.132919</v>
      </c>
      <c r="K541" s="27">
        <f t="shared" si="59"/>
        <v>46043454201.071381</v>
      </c>
      <c r="L541">
        <f t="shared" si="60"/>
        <v>1</v>
      </c>
    </row>
    <row r="542" spans="1:12" x14ac:dyDescent="0.3">
      <c r="A542" s="1">
        <v>45373</v>
      </c>
      <c r="B542" s="26">
        <v>97944428123.182129</v>
      </c>
      <c r="C542" s="26">
        <f t="shared" si="56"/>
        <v>150078663830.95758</v>
      </c>
      <c r="D542" s="26">
        <v>24642200534.652996</v>
      </c>
      <c r="E542" s="2">
        <v>103924885647.43201</v>
      </c>
      <c r="F542" s="2">
        <f t="shared" si="61"/>
        <v>218973337.82400513</v>
      </c>
      <c r="G542" s="2">
        <f t="shared" si="57"/>
        <v>218973337.82400513</v>
      </c>
      <c r="H542" s="2">
        <f>SUM($G$3:G542)</f>
        <v>52134235707.775452</v>
      </c>
      <c r="I542" s="13">
        <f t="shared" si="62"/>
        <v>2.107034676630563E-3</v>
      </c>
      <c r="J542" s="2">
        <f t="shared" si="58"/>
        <v>98150800429.620422</v>
      </c>
      <c r="K542" s="27">
        <f t="shared" si="59"/>
        <v>46153778183.525574</v>
      </c>
      <c r="L542">
        <f t="shared" si="60"/>
        <v>1</v>
      </c>
    </row>
    <row r="543" spans="1:12" x14ac:dyDescent="0.3">
      <c r="A543" s="1">
        <v>45374</v>
      </c>
      <c r="B543" s="26">
        <v>98040386566.911713</v>
      </c>
      <c r="C543" s="26">
        <f t="shared" si="56"/>
        <v>150292692590.17416</v>
      </c>
      <c r="D543" s="26">
        <v>24642200534.652996</v>
      </c>
      <c r="E543" s="2">
        <v>104042955962.91901</v>
      </c>
      <c r="F543" s="2">
        <f t="shared" si="61"/>
        <v>118070315.48699951</v>
      </c>
      <c r="G543" s="2">
        <f t="shared" si="57"/>
        <v>118070315.48699951</v>
      </c>
      <c r="H543" s="2">
        <f>SUM($G$3:G543)</f>
        <v>52252306023.262451</v>
      </c>
      <c r="I543" s="13">
        <f t="shared" si="62"/>
        <v>1.1348227700208736E-3</v>
      </c>
      <c r="J543" s="2">
        <f t="shared" si="58"/>
        <v>98151645029.969498</v>
      </c>
      <c r="K543" s="27">
        <f t="shared" si="59"/>
        <v>46249736627.255157</v>
      </c>
      <c r="L543">
        <f t="shared" si="60"/>
        <v>1</v>
      </c>
    </row>
    <row r="544" spans="1:12" x14ac:dyDescent="0.3">
      <c r="A544" s="1">
        <v>45375</v>
      </c>
      <c r="B544" s="26">
        <v>98113264336.538666</v>
      </c>
      <c r="C544" s="26">
        <f t="shared" si="56"/>
        <v>150365570359.80112</v>
      </c>
      <c r="D544" s="26">
        <v>24642200534.652996</v>
      </c>
      <c r="E544" s="2">
        <v>103995094518.039</v>
      </c>
      <c r="F544" s="2">
        <f t="shared" si="61"/>
        <v>-47861444.880004883</v>
      </c>
      <c r="G544" s="2">
        <f t="shared" si="57"/>
        <v>0</v>
      </c>
      <c r="H544" s="2">
        <f>SUM($G$3:G544)</f>
        <v>52252306023.262451</v>
      </c>
      <c r="I544" s="13">
        <f t="shared" si="62"/>
        <v>-4.6022790884336212E-4</v>
      </c>
      <c r="J544" s="2">
        <f t="shared" si="58"/>
        <v>98068109874.063263</v>
      </c>
      <c r="K544" s="27">
        <f t="shared" si="59"/>
        <v>46370475841.762115</v>
      </c>
      <c r="L544">
        <f t="shared" si="60"/>
        <v>1</v>
      </c>
    </row>
    <row r="545" spans="1:12" x14ac:dyDescent="0.3">
      <c r="A545" s="1">
        <v>45376</v>
      </c>
      <c r="B545" s="26">
        <v>98214728378.257751</v>
      </c>
      <c r="C545" s="26">
        <f t="shared" si="56"/>
        <v>150501342910.18219</v>
      </c>
      <c r="D545" s="26">
        <v>24617570257.811642</v>
      </c>
      <c r="E545" s="2">
        <v>104029403026.701</v>
      </c>
      <c r="F545" s="2">
        <f t="shared" si="61"/>
        <v>34308508.662002563</v>
      </c>
      <c r="G545" s="2">
        <f t="shared" si="57"/>
        <v>34308508.662002563</v>
      </c>
      <c r="H545" s="2">
        <f>SUM($G$3:G545)</f>
        <v>52286614531.924454</v>
      </c>
      <c r="I545" s="13">
        <f t="shared" si="62"/>
        <v>3.2979626589990787E-4</v>
      </c>
      <c r="J545" s="2">
        <f t="shared" si="58"/>
        <v>98247119228.933273</v>
      </c>
      <c r="K545" s="27">
        <f t="shared" si="59"/>
        <v>46471939883.481186</v>
      </c>
      <c r="L545">
        <f t="shared" si="60"/>
        <v>1</v>
      </c>
    </row>
    <row r="546" spans="1:12" x14ac:dyDescent="0.3">
      <c r="A546" s="1">
        <v>45377</v>
      </c>
      <c r="B546" s="26">
        <v>98555028451.302704</v>
      </c>
      <c r="C546" s="26">
        <f t="shared" si="56"/>
        <v>150841642983.22717</v>
      </c>
      <c r="D546" s="26">
        <v>24662965755.43338</v>
      </c>
      <c r="E546" s="2">
        <v>103791045667.345</v>
      </c>
      <c r="F546" s="2">
        <f t="shared" si="61"/>
        <v>-238357359.35600281</v>
      </c>
      <c r="G546" s="2">
        <f t="shared" si="57"/>
        <v>0</v>
      </c>
      <c r="H546" s="2">
        <f>SUM($G$3:G546)</f>
        <v>52286614531.924454</v>
      </c>
      <c r="I546" s="13">
        <f t="shared" si="62"/>
        <v>-2.2965117831065017E-3</v>
      </c>
      <c r="J546" s="2">
        <f t="shared" si="58"/>
        <v>98328695667.179886</v>
      </c>
      <c r="K546" s="27">
        <f t="shared" si="59"/>
        <v>47050597315.882172</v>
      </c>
      <c r="L546">
        <f t="shared" si="60"/>
        <v>1</v>
      </c>
    </row>
    <row r="547" spans="1:12" x14ac:dyDescent="0.3">
      <c r="A547" s="1">
        <v>45378</v>
      </c>
      <c r="B547" s="26">
        <v>98348164068.601547</v>
      </c>
      <c r="C547" s="26">
        <f t="shared" si="56"/>
        <v>151014800910.63202</v>
      </c>
      <c r="D547" s="26">
        <v>24642789416.615631</v>
      </c>
      <c r="E547" s="2">
        <v>104171067977.451</v>
      </c>
      <c r="F547" s="2">
        <f t="shared" si="61"/>
        <v>380022310.10600281</v>
      </c>
      <c r="G547" s="2">
        <f t="shared" si="57"/>
        <v>380022310.10600281</v>
      </c>
      <c r="H547" s="2">
        <f>SUM($G$3:G547)</f>
        <v>52666636842.030457</v>
      </c>
      <c r="I547" s="13">
        <f t="shared" si="62"/>
        <v>3.64806003705619E-3</v>
      </c>
      <c r="J547" s="2">
        <f t="shared" si="58"/>
        <v>98706944075.658051</v>
      </c>
      <c r="K547" s="27">
        <f t="shared" si="59"/>
        <v>46843732933.181015</v>
      </c>
      <c r="L547">
        <f t="shared" si="60"/>
        <v>1</v>
      </c>
    </row>
    <row r="548" spans="1:12" x14ac:dyDescent="0.3">
      <c r="A548" s="1">
        <v>45379</v>
      </c>
      <c r="B548" s="26">
        <v>98581642048.269135</v>
      </c>
      <c r="C548" s="26">
        <f t="shared" si="56"/>
        <v>151392599176.93158</v>
      </c>
      <c r="D548" s="26">
        <v>24648950312.014214</v>
      </c>
      <c r="E548" s="2">
        <v>104315388264.08299</v>
      </c>
      <c r="F548" s="2">
        <f t="shared" si="61"/>
        <v>144320286.63198853</v>
      </c>
      <c r="G548" s="2">
        <f t="shared" si="57"/>
        <v>144320286.63198853</v>
      </c>
      <c r="H548" s="2">
        <f>SUM($G$3:G548)</f>
        <v>52810957128.662445</v>
      </c>
      <c r="I548" s="13">
        <f t="shared" si="62"/>
        <v>1.3834994916246666E-3</v>
      </c>
      <c r="J548" s="2">
        <f t="shared" si="58"/>
        <v>98718029699.926437</v>
      </c>
      <c r="K548" s="27">
        <f t="shared" si="59"/>
        <v>47077210912.848587</v>
      </c>
      <c r="L548">
        <f t="shared" si="60"/>
        <v>1</v>
      </c>
    </row>
    <row r="549" spans="1:12" x14ac:dyDescent="0.3">
      <c r="A549" s="1">
        <v>45380</v>
      </c>
      <c r="B549" s="26">
        <v>98514039751.833206</v>
      </c>
      <c r="C549" s="26">
        <f t="shared" si="56"/>
        <v>151375214790.01764</v>
      </c>
      <c r="D549" s="26">
        <v>24648950312.014214</v>
      </c>
      <c r="E549" s="2">
        <v>104365606173.605</v>
      </c>
      <c r="F549" s="2">
        <f t="shared" si="61"/>
        <v>50217909.522003174</v>
      </c>
      <c r="G549" s="2">
        <f t="shared" si="57"/>
        <v>50217909.522003174</v>
      </c>
      <c r="H549" s="2">
        <f>SUM($G$3:G549)</f>
        <v>52861175038.184448</v>
      </c>
      <c r="I549" s="13">
        <f t="shared" si="62"/>
        <v>4.811729779872992E-4</v>
      </c>
      <c r="J549" s="2">
        <f t="shared" si="58"/>
        <v>98561442045.714142</v>
      </c>
      <c r="K549" s="27">
        <f t="shared" si="59"/>
        <v>47009608616.412643</v>
      </c>
      <c r="L549">
        <f t="shared" si="60"/>
        <v>1</v>
      </c>
    </row>
    <row r="550" spans="1:12" x14ac:dyDescent="0.3">
      <c r="A550" s="1">
        <v>45381</v>
      </c>
      <c r="B550" s="26">
        <v>98526999205.220413</v>
      </c>
      <c r="C550" s="26">
        <f t="shared" si="56"/>
        <v>151575644995.54886</v>
      </c>
      <c r="D550" s="26">
        <v>24648950312.014214</v>
      </c>
      <c r="E550" s="2">
        <v>104553076925.74899</v>
      </c>
      <c r="F550" s="2">
        <f t="shared" si="61"/>
        <v>187470752.14399719</v>
      </c>
      <c r="G550" s="2">
        <f t="shared" si="57"/>
        <v>187470752.14399719</v>
      </c>
      <c r="H550" s="2">
        <f>SUM($G$3:G550)</f>
        <v>53048645790.328445</v>
      </c>
      <c r="I550" s="13">
        <f t="shared" si="62"/>
        <v>1.7930677666916897E-3</v>
      </c>
      <c r="J550" s="2">
        <f t="shared" si="58"/>
        <v>98703664791.64415</v>
      </c>
      <c r="K550" s="27">
        <f t="shared" si="59"/>
        <v>47022568069.799866</v>
      </c>
      <c r="L550">
        <f t="shared" si="60"/>
        <v>1</v>
      </c>
    </row>
    <row r="551" spans="1:12" x14ac:dyDescent="0.3">
      <c r="A551" s="18">
        <v>45382</v>
      </c>
      <c r="B551" s="26">
        <v>110253218218.88171</v>
      </c>
      <c r="C551" s="26">
        <f t="shared" si="56"/>
        <v>163301864009.21014</v>
      </c>
      <c r="D551" s="26">
        <v>32425876781</v>
      </c>
      <c r="E551" s="2">
        <v>104538350178.938</v>
      </c>
      <c r="F551" s="2">
        <f t="shared" si="61"/>
        <v>-14726746.81098938</v>
      </c>
      <c r="G551" s="2">
        <f t="shared" si="57"/>
        <v>0</v>
      </c>
      <c r="H551" s="2">
        <f>SUM($G$3:G551)</f>
        <v>53048645790.328445</v>
      </c>
      <c r="I551" s="13">
        <f t="shared" si="62"/>
        <v>-1.4087410778706235E-4</v>
      </c>
      <c r="J551" s="2">
        <f t="shared" si="58"/>
        <v>110237686395.13448</v>
      </c>
      <c r="K551" s="27">
        <f t="shared" si="59"/>
        <v>58763513830.272141</v>
      </c>
      <c r="L551">
        <f t="shared" si="60"/>
        <v>1</v>
      </c>
    </row>
    <row r="552" spans="1:12" x14ac:dyDescent="0.3">
      <c r="A552" s="1">
        <v>45383</v>
      </c>
      <c r="B552" s="26">
        <v>110129567009.15161</v>
      </c>
      <c r="C552" s="26">
        <f t="shared" si="56"/>
        <v>163178212799.48004</v>
      </c>
      <c r="D552" s="26">
        <v>32414016211.258335</v>
      </c>
      <c r="E552" s="2">
        <v>104510345551.651</v>
      </c>
      <c r="F552" s="2">
        <f t="shared" si="61"/>
        <v>-28004627.287002563</v>
      </c>
      <c r="G552" s="2">
        <f t="shared" si="57"/>
        <v>0</v>
      </c>
      <c r="H552" s="2">
        <f>SUM($G$3:G552)</f>
        <v>53048645790.328445</v>
      </c>
      <c r="I552" s="13">
        <f t="shared" si="62"/>
        <v>-2.6796033578476824E-4</v>
      </c>
      <c r="J552" s="2">
        <f t="shared" si="58"/>
        <v>110100056653.39601</v>
      </c>
      <c r="K552" s="27">
        <f t="shared" si="59"/>
        <v>58667867247.829041</v>
      </c>
      <c r="L552">
        <f t="shared" si="60"/>
        <v>1</v>
      </c>
    </row>
    <row r="553" spans="1:12" x14ac:dyDescent="0.3">
      <c r="A553" s="1">
        <v>45384</v>
      </c>
      <c r="B553" s="26">
        <v>110057957368.07118</v>
      </c>
      <c r="C553" s="26">
        <f t="shared" si="56"/>
        <v>163106603158.39963</v>
      </c>
      <c r="D553" s="26">
        <v>32442975452.94046</v>
      </c>
      <c r="E553" s="2">
        <v>104466269110.30499</v>
      </c>
      <c r="F553" s="2">
        <f t="shared" si="61"/>
        <v>-44076441.346008301</v>
      </c>
      <c r="G553" s="2">
        <f t="shared" si="57"/>
        <v>0</v>
      </c>
      <c r="H553" s="2">
        <f>SUM($G$3:G553)</f>
        <v>53048645790.328445</v>
      </c>
      <c r="I553" s="13">
        <f t="shared" si="62"/>
        <v>-4.2192031668584221E-4</v>
      </c>
      <c r="J553" s="2">
        <f t="shared" si="58"/>
        <v>110011521679.84465</v>
      </c>
      <c r="K553" s="27">
        <f t="shared" si="59"/>
        <v>58640334048.094635</v>
      </c>
      <c r="L553">
        <f t="shared" si="60"/>
        <v>1</v>
      </c>
    </row>
    <row r="554" spans="1:12" x14ac:dyDescent="0.3">
      <c r="A554" s="1">
        <v>45385</v>
      </c>
      <c r="B554" s="26">
        <v>110074617052.3242</v>
      </c>
      <c r="C554" s="26">
        <f t="shared" si="56"/>
        <v>163322895506.48465</v>
      </c>
      <c r="D554" s="26">
        <v>32441001473.333305</v>
      </c>
      <c r="E554" s="2">
        <v>104665901774.13699</v>
      </c>
      <c r="F554" s="2">
        <f t="shared" si="61"/>
        <v>199632663.83200073</v>
      </c>
      <c r="G554" s="2">
        <f t="shared" si="57"/>
        <v>199632663.83200073</v>
      </c>
      <c r="H554" s="2">
        <f>SUM($G$3:G554)</f>
        <v>53248278454.160446</v>
      </c>
      <c r="I554" s="13">
        <f t="shared" si="62"/>
        <v>1.9073323828308149E-3</v>
      </c>
      <c r="J554" s="2">
        <f t="shared" si="58"/>
        <v>110284565933.95581</v>
      </c>
      <c r="K554" s="27">
        <f t="shared" si="59"/>
        <v>58656993732.347656</v>
      </c>
      <c r="L554">
        <f t="shared" si="60"/>
        <v>1</v>
      </c>
    </row>
    <row r="555" spans="1:12" x14ac:dyDescent="0.3">
      <c r="A555" s="1">
        <v>45386</v>
      </c>
      <c r="B555" s="26">
        <v>110322521310.46748</v>
      </c>
      <c r="C555" s="26">
        <f t="shared" si="56"/>
        <v>164236855097.38995</v>
      </c>
      <c r="D555" s="26">
        <v>32455291964.516167</v>
      </c>
      <c r="E555" s="2">
        <v>105331957106.899</v>
      </c>
      <c r="F555" s="2">
        <f t="shared" si="61"/>
        <v>666055332.76200867</v>
      </c>
      <c r="G555" s="2">
        <f t="shared" si="57"/>
        <v>666055332.76200867</v>
      </c>
      <c r="H555" s="2">
        <f>SUM($G$3:G555)</f>
        <v>53914333786.922455</v>
      </c>
      <c r="I555" s="13">
        <f t="shared" si="62"/>
        <v>6.3233927390720012E-3</v>
      </c>
      <c r="J555" s="2">
        <f t="shared" si="58"/>
        <v>111020133940.67821</v>
      </c>
      <c r="K555" s="27">
        <f t="shared" si="59"/>
        <v>58904897990.490952</v>
      </c>
      <c r="L555">
        <f t="shared" si="60"/>
        <v>1</v>
      </c>
    </row>
    <row r="556" spans="1:12" x14ac:dyDescent="0.3">
      <c r="A556" s="1">
        <v>45387</v>
      </c>
      <c r="B556" s="26">
        <v>110139084534.44147</v>
      </c>
      <c r="C556" s="26">
        <f t="shared" si="56"/>
        <v>164954386286.76593</v>
      </c>
      <c r="D556" s="26">
        <v>32420951914.203751</v>
      </c>
      <c r="E556" s="2">
        <v>106232925072.30099</v>
      </c>
      <c r="F556" s="2">
        <f t="shared" si="61"/>
        <v>900967965.4019928</v>
      </c>
      <c r="G556" s="2">
        <f t="shared" si="57"/>
        <v>900967965.4019928</v>
      </c>
      <c r="H556" s="2">
        <f>SUM($G$3:G556)</f>
        <v>54815301752.324448</v>
      </c>
      <c r="I556" s="13">
        <f t="shared" si="62"/>
        <v>8.4810614485933029E-3</v>
      </c>
      <c r="J556" s="2">
        <f t="shared" si="58"/>
        <v>111073180878.26988</v>
      </c>
      <c r="K556" s="27">
        <f t="shared" si="59"/>
        <v>58721461214.464935</v>
      </c>
      <c r="L556">
        <f t="shared" si="60"/>
        <v>1</v>
      </c>
    </row>
    <row r="557" spans="1:12" x14ac:dyDescent="0.3">
      <c r="A557" s="1">
        <v>45388</v>
      </c>
      <c r="B557" s="26">
        <v>110195494827.46693</v>
      </c>
      <c r="C557" s="26">
        <f t="shared" si="56"/>
        <v>165466837966.43939</v>
      </c>
      <c r="D557" s="26">
        <v>32420951914.203751</v>
      </c>
      <c r="E557" s="2">
        <v>106688966458.94901</v>
      </c>
      <c r="F557" s="2">
        <f t="shared" si="61"/>
        <v>456041386.64801025</v>
      </c>
      <c r="G557" s="2">
        <f t="shared" si="57"/>
        <v>456041386.64801025</v>
      </c>
      <c r="H557" s="2">
        <f>SUM($G$3:G557)</f>
        <v>55271343138.972458</v>
      </c>
      <c r="I557" s="13">
        <f t="shared" si="62"/>
        <v>4.2744943716694688E-3</v>
      </c>
      <c r="J557" s="2">
        <f t="shared" si="58"/>
        <v>110666524849.89027</v>
      </c>
      <c r="K557" s="27">
        <f t="shared" si="59"/>
        <v>58777871507.490387</v>
      </c>
      <c r="L557">
        <f t="shared" si="60"/>
        <v>1</v>
      </c>
    </row>
    <row r="558" spans="1:12" x14ac:dyDescent="0.3">
      <c r="A558" s="1">
        <v>45389</v>
      </c>
      <c r="B558" s="26">
        <v>110264001760.00533</v>
      </c>
      <c r="C558" s="26">
        <f t="shared" si="56"/>
        <v>165639704498.01276</v>
      </c>
      <c r="D558" s="26">
        <v>32420951914.203751</v>
      </c>
      <c r="E558" s="2">
        <v>106793326057.98399</v>
      </c>
      <c r="F558" s="2">
        <f t="shared" si="61"/>
        <v>104359599.0349884</v>
      </c>
      <c r="G558" s="2">
        <f t="shared" si="57"/>
        <v>104359599.0349884</v>
      </c>
      <c r="H558" s="2">
        <f>SUM($G$3:G558)</f>
        <v>55375702738.007446</v>
      </c>
      <c r="I558" s="13">
        <f t="shared" si="62"/>
        <v>9.7721086969728625E-4</v>
      </c>
      <c r="J558" s="2">
        <f t="shared" si="58"/>
        <v>110371752941.06152</v>
      </c>
      <c r="K558" s="27">
        <f t="shared" si="59"/>
        <v>58846378440.028763</v>
      </c>
      <c r="L558">
        <f t="shared" si="60"/>
        <v>1</v>
      </c>
    </row>
    <row r="559" spans="1:12" x14ac:dyDescent="0.3">
      <c r="A559" s="1">
        <v>45390</v>
      </c>
      <c r="B559" s="26">
        <v>110402444385.89413</v>
      </c>
      <c r="C559" s="26">
        <f t="shared" si="56"/>
        <v>165893501934.07458</v>
      </c>
      <c r="D559" s="26">
        <v>32412835097.908409</v>
      </c>
      <c r="E559" s="2">
        <v>106908680868.157</v>
      </c>
      <c r="F559" s="2">
        <f t="shared" si="61"/>
        <v>115354810.17300415</v>
      </c>
      <c r="G559" s="2">
        <f t="shared" si="57"/>
        <v>115354810.17300415</v>
      </c>
      <c r="H559" s="2">
        <f>SUM($G$3:G559)</f>
        <v>55491057548.18045</v>
      </c>
      <c r="I559" s="13">
        <f t="shared" si="62"/>
        <v>1.0790032131746455E-3</v>
      </c>
      <c r="J559" s="2">
        <f t="shared" si="58"/>
        <v>110521568978.12885</v>
      </c>
      <c r="K559" s="27">
        <f t="shared" si="59"/>
        <v>58984821065.917587</v>
      </c>
      <c r="L559">
        <f t="shared" si="60"/>
        <v>1</v>
      </c>
    </row>
    <row r="560" spans="1:12" x14ac:dyDescent="0.3">
      <c r="A560" s="1">
        <v>45391</v>
      </c>
      <c r="B560" s="26">
        <v>110471943596.09154</v>
      </c>
      <c r="C560" s="26">
        <f t="shared" si="56"/>
        <v>166105332101.50598</v>
      </c>
      <c r="D560" s="26">
        <v>32449897396.329674</v>
      </c>
      <c r="E560" s="2">
        <v>107051011825.39101</v>
      </c>
      <c r="F560" s="2">
        <f t="shared" si="61"/>
        <v>142330957.23400879</v>
      </c>
      <c r="G560" s="2">
        <f t="shared" si="57"/>
        <v>142330957.23400879</v>
      </c>
      <c r="H560" s="2">
        <f>SUM($G$3:G560)</f>
        <v>55633388505.414459</v>
      </c>
      <c r="I560" s="13">
        <f t="shared" si="62"/>
        <v>1.3295619985933648E-3</v>
      </c>
      <c r="J560" s="2">
        <f t="shared" si="58"/>
        <v>110618822894.20764</v>
      </c>
      <c r="K560" s="27">
        <f t="shared" si="59"/>
        <v>59054320276.114975</v>
      </c>
      <c r="L560">
        <f t="shared" si="60"/>
        <v>1</v>
      </c>
    </row>
    <row r="561" spans="1:12" x14ac:dyDescent="0.3">
      <c r="A561" s="1">
        <v>45392</v>
      </c>
      <c r="B561" s="26">
        <v>109648620088.27904</v>
      </c>
      <c r="C561" s="26">
        <f t="shared" si="56"/>
        <v>165355647027.0835</v>
      </c>
      <c r="D561" s="26">
        <v>32321187874.014206</v>
      </c>
      <c r="E561" s="2">
        <v>107124650258.78101</v>
      </c>
      <c r="F561" s="2">
        <f t="shared" si="61"/>
        <v>73638433.38999939</v>
      </c>
      <c r="G561" s="2">
        <f t="shared" si="57"/>
        <v>73638433.38999939</v>
      </c>
      <c r="H561" s="2">
        <f>SUM($G$3:G561)</f>
        <v>55707026938.804459</v>
      </c>
      <c r="I561" s="13">
        <f t="shared" si="62"/>
        <v>6.8740885699146773E-4</v>
      </c>
      <c r="J561" s="2">
        <f t="shared" si="58"/>
        <v>109723993520.88461</v>
      </c>
      <c r="K561" s="27">
        <f t="shared" si="59"/>
        <v>58230996768.30249</v>
      </c>
      <c r="L561">
        <f t="shared" si="60"/>
        <v>1</v>
      </c>
    </row>
    <row r="562" spans="1:12" x14ac:dyDescent="0.3">
      <c r="A562" s="1">
        <v>45393</v>
      </c>
      <c r="B562" s="26">
        <v>109870377944.13715</v>
      </c>
      <c r="C562" s="26">
        <f t="shared" si="56"/>
        <v>165618703809.81561</v>
      </c>
      <c r="D562" s="26">
        <v>32338156079.372795</v>
      </c>
      <c r="E562" s="2">
        <v>107165949185.655</v>
      </c>
      <c r="F562" s="2">
        <f t="shared" si="61"/>
        <v>41298926.87399292</v>
      </c>
      <c r="G562" s="2">
        <f t="shared" si="57"/>
        <v>41298926.87399292</v>
      </c>
      <c r="H562" s="2">
        <f>SUM($G$3:G562)</f>
        <v>55748325865.678452</v>
      </c>
      <c r="I562" s="13">
        <f t="shared" si="62"/>
        <v>3.8537359289793051E-4</v>
      </c>
      <c r="J562" s="2">
        <f t="shared" si="58"/>
        <v>109912719086.43854</v>
      </c>
      <c r="K562" s="27">
        <f t="shared" si="59"/>
        <v>58452754624.160614</v>
      </c>
      <c r="L562">
        <f t="shared" si="60"/>
        <v>1</v>
      </c>
    </row>
    <row r="563" spans="1:12" x14ac:dyDescent="0.3">
      <c r="A563" s="1">
        <v>45394</v>
      </c>
      <c r="B563" s="26">
        <v>109791994335.12126</v>
      </c>
      <c r="C563" s="26">
        <f t="shared" si="56"/>
        <v>165699750627.2547</v>
      </c>
      <c r="D563" s="26">
        <v>32372143394.706051</v>
      </c>
      <c r="E563" s="2">
        <v>107325379612.11</v>
      </c>
      <c r="F563" s="2">
        <f t="shared" si="61"/>
        <v>159430426.45500183</v>
      </c>
      <c r="G563" s="2">
        <f t="shared" si="57"/>
        <v>159430426.45500183</v>
      </c>
      <c r="H563" s="2">
        <f>SUM($G$3:G563)</f>
        <v>55907756292.133453</v>
      </c>
      <c r="I563" s="13">
        <f t="shared" si="62"/>
        <v>1.485486723002586E-3</v>
      </c>
      <c r="J563" s="2">
        <f t="shared" si="58"/>
        <v>109955088884.99805</v>
      </c>
      <c r="K563" s="27">
        <f t="shared" si="59"/>
        <v>58374371015.144699</v>
      </c>
      <c r="L563">
        <f t="shared" si="60"/>
        <v>1</v>
      </c>
    </row>
    <row r="564" spans="1:12" x14ac:dyDescent="0.3">
      <c r="A564" s="1">
        <v>45395</v>
      </c>
      <c r="B564" s="26">
        <v>109403118232.4015</v>
      </c>
      <c r="C564" s="26">
        <f t="shared" si="56"/>
        <v>165378851423.46896</v>
      </c>
      <c r="D564" s="26">
        <v>32372143394.706051</v>
      </c>
      <c r="E564" s="2">
        <v>107393356511.04401</v>
      </c>
      <c r="F564" s="2">
        <f t="shared" si="61"/>
        <v>67976898.934005737</v>
      </c>
      <c r="G564" s="2">
        <f t="shared" si="57"/>
        <v>67976898.934005737</v>
      </c>
      <c r="H564" s="2">
        <f>SUM($G$3:G564)</f>
        <v>55975733191.067459</v>
      </c>
      <c r="I564" s="13">
        <f t="shared" si="62"/>
        <v>6.3297117384551814E-4</v>
      </c>
      <c r="J564" s="2">
        <f t="shared" si="58"/>
        <v>109472367252.57143</v>
      </c>
      <c r="K564" s="27">
        <f t="shared" si="59"/>
        <v>57985494912.424957</v>
      </c>
      <c r="L564">
        <f t="shared" si="60"/>
        <v>1</v>
      </c>
    </row>
    <row r="565" spans="1:12" x14ac:dyDescent="0.3">
      <c r="A565" s="1">
        <v>45396</v>
      </c>
      <c r="B565" s="26">
        <v>109546052691.55124</v>
      </c>
      <c r="C565" s="26">
        <f t="shared" si="56"/>
        <v>165521785882.61871</v>
      </c>
      <c r="D565" s="26">
        <v>32372143394.706051</v>
      </c>
      <c r="E565" s="2">
        <v>107379449339.83</v>
      </c>
      <c r="F565" s="2">
        <f t="shared" si="61"/>
        <v>-13907171.214004517</v>
      </c>
      <c r="G565" s="2">
        <f t="shared" si="57"/>
        <v>0</v>
      </c>
      <c r="H565" s="2">
        <f>SUM($G$3:G565)</f>
        <v>55975733191.067459</v>
      </c>
      <c r="I565" s="13">
        <f t="shared" si="62"/>
        <v>-1.2951427204652244E-4</v>
      </c>
      <c r="J565" s="2">
        <f t="shared" si="58"/>
        <v>109531864914.28133</v>
      </c>
      <c r="K565" s="27">
        <f t="shared" si="59"/>
        <v>58142336542.788712</v>
      </c>
      <c r="L565">
        <f t="shared" si="60"/>
        <v>1</v>
      </c>
    </row>
    <row r="566" spans="1:12" x14ac:dyDescent="0.3">
      <c r="A566" s="1">
        <v>45397</v>
      </c>
      <c r="B566" s="26">
        <v>109592621986.42398</v>
      </c>
      <c r="C566" s="26">
        <f t="shared" si="56"/>
        <v>165942193976.07745</v>
      </c>
      <c r="D566" s="26">
        <v>32377382487.384197</v>
      </c>
      <c r="E566" s="2">
        <v>107753288138.416</v>
      </c>
      <c r="F566" s="2">
        <f t="shared" si="61"/>
        <v>373838798.58599854</v>
      </c>
      <c r="G566" s="2">
        <f t="shared" si="57"/>
        <v>373838798.58599854</v>
      </c>
      <c r="H566" s="2">
        <f>SUM($G$3:G566)</f>
        <v>56349571989.653458</v>
      </c>
      <c r="I566" s="13">
        <f t="shared" si="62"/>
        <v>3.4693957376574778E-3</v>
      </c>
      <c r="J566" s="2">
        <f t="shared" si="58"/>
        <v>109972842162.02238</v>
      </c>
      <c r="K566" s="27">
        <f t="shared" si="59"/>
        <v>58188905837.661453</v>
      </c>
      <c r="L566">
        <f t="shared" si="60"/>
        <v>1</v>
      </c>
    </row>
    <row r="567" spans="1:12" x14ac:dyDescent="0.3">
      <c r="A567" s="1">
        <v>45398</v>
      </c>
      <c r="B567" s="26">
        <v>109820400638.0453</v>
      </c>
      <c r="C567" s="26">
        <f t="shared" si="56"/>
        <v>166257824369.04077</v>
      </c>
      <c r="D567" s="26">
        <v>32414773444.039936</v>
      </c>
      <c r="E567" s="2">
        <v>107841139879.758</v>
      </c>
      <c r="F567" s="2">
        <f t="shared" si="61"/>
        <v>87851741.341995239</v>
      </c>
      <c r="G567" s="2">
        <f t="shared" si="57"/>
        <v>87851741.341995239</v>
      </c>
      <c r="H567" s="2">
        <f>SUM($G$3:G567)</f>
        <v>56437423730.995453</v>
      </c>
      <c r="I567" s="13">
        <f t="shared" si="62"/>
        <v>8.1464032594563837E-4</v>
      </c>
      <c r="J567" s="2">
        <f t="shared" si="58"/>
        <v>109909864765.01657</v>
      </c>
      <c r="K567" s="27">
        <f t="shared" si="59"/>
        <v>58416684489.282776</v>
      </c>
      <c r="L567">
        <f t="shared" si="60"/>
        <v>1</v>
      </c>
    </row>
    <row r="568" spans="1:12" x14ac:dyDescent="0.3">
      <c r="A568" s="1">
        <v>45399</v>
      </c>
      <c r="B568" s="26">
        <v>109029724393.99857</v>
      </c>
      <c r="C568" s="26">
        <f t="shared" si="56"/>
        <v>165690667368.81403</v>
      </c>
      <c r="D568" s="26">
        <v>32323527664.135601</v>
      </c>
      <c r="E568" s="2">
        <v>108064659123.578</v>
      </c>
      <c r="F568" s="2">
        <f t="shared" si="61"/>
        <v>223519243.82000732</v>
      </c>
      <c r="G568" s="2">
        <f t="shared" si="57"/>
        <v>223519243.82000732</v>
      </c>
      <c r="H568" s="2">
        <f>SUM($G$3:G568)</f>
        <v>56660942974.81546</v>
      </c>
      <c r="I568" s="13">
        <f t="shared" si="62"/>
        <v>2.0683842954096632E-3</v>
      </c>
      <c r="J568" s="2">
        <f t="shared" si="58"/>
        <v>109255239763.66795</v>
      </c>
      <c r="K568" s="27">
        <f t="shared" si="59"/>
        <v>57626008245.236023</v>
      </c>
      <c r="L568">
        <f t="shared" si="60"/>
        <v>1</v>
      </c>
    </row>
    <row r="569" spans="1:12" x14ac:dyDescent="0.3">
      <c r="A569" s="1">
        <v>45400</v>
      </c>
      <c r="B569" s="26">
        <v>109260527322.58342</v>
      </c>
      <c r="C569" s="26">
        <f t="shared" si="56"/>
        <v>166575891998.82687</v>
      </c>
      <c r="D569" s="26">
        <v>32323970117.670322</v>
      </c>
      <c r="E569" s="2">
        <v>108719080825.006</v>
      </c>
      <c r="F569" s="2">
        <f t="shared" si="61"/>
        <v>654421701.42799377</v>
      </c>
      <c r="G569" s="2">
        <f t="shared" si="57"/>
        <v>654421701.42799377</v>
      </c>
      <c r="H569" s="2">
        <f>SUM($G$3:G569)</f>
        <v>57315364676.243454</v>
      </c>
      <c r="I569" s="13">
        <f t="shared" si="62"/>
        <v>6.0193822138852474E-3</v>
      </c>
      <c r="J569" s="2">
        <f t="shared" si="58"/>
        <v>109918208197.4287</v>
      </c>
      <c r="K569" s="27">
        <f t="shared" si="59"/>
        <v>57856811173.820877</v>
      </c>
      <c r="L569">
        <f t="shared" si="60"/>
        <v>1</v>
      </c>
    </row>
    <row r="570" spans="1:12" x14ac:dyDescent="0.3">
      <c r="A570" s="1">
        <v>45401</v>
      </c>
      <c r="B570" s="26">
        <v>109358542949.11772</v>
      </c>
      <c r="C570" s="26">
        <f t="shared" si="56"/>
        <v>167039199498.87317</v>
      </c>
      <c r="D570" s="26">
        <v>32329184890.199295</v>
      </c>
      <c r="E570" s="2">
        <v>109084372698.51801</v>
      </c>
      <c r="F570" s="2">
        <f t="shared" si="61"/>
        <v>365291873.51200867</v>
      </c>
      <c r="G570" s="2">
        <f t="shared" si="57"/>
        <v>365291873.51200867</v>
      </c>
      <c r="H570" s="2">
        <f>SUM($G$3:G570)</f>
        <v>57680656549.755463</v>
      </c>
      <c r="I570" s="13">
        <f t="shared" si="62"/>
        <v>3.3487094849193868E-3</v>
      </c>
      <c r="J570" s="2">
        <f t="shared" si="58"/>
        <v>109724752939.14839</v>
      </c>
      <c r="K570" s="27">
        <f t="shared" si="59"/>
        <v>57954826800.355164</v>
      </c>
      <c r="L570">
        <f t="shared" si="60"/>
        <v>1</v>
      </c>
    </row>
    <row r="571" spans="1:12" x14ac:dyDescent="0.3">
      <c r="A571" s="1">
        <v>45402</v>
      </c>
      <c r="B571" s="26">
        <v>109410184063.0815</v>
      </c>
      <c r="C571" s="26">
        <f t="shared" si="56"/>
        <v>167825315528.74097</v>
      </c>
      <c r="D571" s="26">
        <v>32329184890.199295</v>
      </c>
      <c r="E571" s="2">
        <v>109818847614.422</v>
      </c>
      <c r="F571" s="2">
        <f t="shared" si="61"/>
        <v>734474915.9039917</v>
      </c>
      <c r="G571" s="2">
        <f t="shared" si="57"/>
        <v>734474915.9039917</v>
      </c>
      <c r="H571" s="2">
        <f>SUM($G$3:G571)</f>
        <v>58415131465.659454</v>
      </c>
      <c r="I571" s="13">
        <f t="shared" si="62"/>
        <v>6.6880588519992491E-3</v>
      </c>
      <c r="J571" s="2">
        <f t="shared" si="58"/>
        <v>110141925813.10347</v>
      </c>
      <c r="K571" s="27">
        <f t="shared" si="59"/>
        <v>58006467914.31897</v>
      </c>
      <c r="L571">
        <f t="shared" si="60"/>
        <v>1</v>
      </c>
    </row>
    <row r="572" spans="1:12" x14ac:dyDescent="0.3">
      <c r="A572" s="1">
        <v>45403</v>
      </c>
      <c r="B572" s="26">
        <v>109402681780.45578</v>
      </c>
      <c r="C572" s="26">
        <f t="shared" si="56"/>
        <v>167817813246.11523</v>
      </c>
      <c r="D572" s="26">
        <v>32329184890.199295</v>
      </c>
      <c r="E572" s="2">
        <v>109776804504.99699</v>
      </c>
      <c r="F572" s="2">
        <f t="shared" si="61"/>
        <v>-42043109.425003052</v>
      </c>
      <c r="G572" s="2">
        <f t="shared" si="57"/>
        <v>0</v>
      </c>
      <c r="H572" s="2">
        <f>SUM($G$3:G572)</f>
        <v>58415131465.659454</v>
      </c>
      <c r="I572" s="13">
        <f t="shared" si="62"/>
        <v>-3.8298718581382342E-4</v>
      </c>
      <c r="J572" s="2">
        <f t="shared" si="58"/>
        <v>109360781955.24019</v>
      </c>
      <c r="K572" s="27">
        <f t="shared" si="59"/>
        <v>58041008741.11824</v>
      </c>
      <c r="L572">
        <f t="shared" si="60"/>
        <v>1</v>
      </c>
    </row>
    <row r="573" spans="1:12" x14ac:dyDescent="0.3">
      <c r="A573" s="1">
        <v>45404</v>
      </c>
      <c r="B573" s="26">
        <v>109439328459.38324</v>
      </c>
      <c r="C573" s="26">
        <f t="shared" si="56"/>
        <v>167945651640.0567</v>
      </c>
      <c r="D573" s="26">
        <v>32329184890.199295</v>
      </c>
      <c r="E573" s="2">
        <v>109867996220.011</v>
      </c>
      <c r="F573" s="2">
        <f t="shared" si="61"/>
        <v>91191715.014007568</v>
      </c>
      <c r="G573" s="2">
        <f t="shared" si="57"/>
        <v>91191715.014007568</v>
      </c>
      <c r="H573" s="2">
        <f>SUM($G$3:G573)</f>
        <v>58506323180.673462</v>
      </c>
      <c r="I573" s="13">
        <f t="shared" si="62"/>
        <v>8.3001163351878991E-4</v>
      </c>
      <c r="J573" s="2">
        <f t="shared" si="58"/>
        <v>109530164375.16901</v>
      </c>
      <c r="K573" s="27">
        <f t="shared" si="59"/>
        <v>58077655420.0457</v>
      </c>
      <c r="L573">
        <f t="shared" si="60"/>
        <v>1</v>
      </c>
    </row>
    <row r="574" spans="1:12" x14ac:dyDescent="0.3">
      <c r="A574" s="1">
        <v>45405</v>
      </c>
      <c r="B574" s="26">
        <v>109932264960.70575</v>
      </c>
      <c r="C574" s="26">
        <f t="shared" si="56"/>
        <v>168462142093.1062</v>
      </c>
      <c r="D574" s="26">
        <v>32408425827.824738</v>
      </c>
      <c r="E574" s="2">
        <v>109891550171.73801</v>
      </c>
      <c r="F574" s="2">
        <f t="shared" si="61"/>
        <v>23553951.727005005</v>
      </c>
      <c r="G574" s="2">
        <f t="shared" si="57"/>
        <v>23553951.727005005</v>
      </c>
      <c r="H574" s="2">
        <f>SUM($G$3:G574)</f>
        <v>58529877132.400467</v>
      </c>
      <c r="I574" s="13">
        <f t="shared" si="62"/>
        <v>2.1433815147929935E-4</v>
      </c>
      <c r="J574" s="2">
        <f t="shared" si="58"/>
        <v>109955827639.16534</v>
      </c>
      <c r="K574" s="27">
        <f t="shared" si="59"/>
        <v>58570591921.368195</v>
      </c>
      <c r="L574">
        <f t="shared" si="60"/>
        <v>1</v>
      </c>
    </row>
    <row r="575" spans="1:12" x14ac:dyDescent="0.3">
      <c r="A575" s="1">
        <v>45406</v>
      </c>
      <c r="B575" s="26">
        <v>108860714962.14989</v>
      </c>
      <c r="C575" s="26">
        <f t="shared" si="56"/>
        <v>167935802524.35736</v>
      </c>
      <c r="D575" s="26">
        <v>32271633329.215332</v>
      </c>
      <c r="E575" s="2">
        <v>110436760601.545</v>
      </c>
      <c r="F575" s="2">
        <f t="shared" si="61"/>
        <v>545210429.80699158</v>
      </c>
      <c r="G575" s="2">
        <f t="shared" si="57"/>
        <v>545210429.80699158</v>
      </c>
      <c r="H575" s="2">
        <f>SUM($G$3:G575)</f>
        <v>59075087562.207458</v>
      </c>
      <c r="I575" s="13">
        <f t="shared" si="62"/>
        <v>4.9368564130027924E-3</v>
      </c>
      <c r="J575" s="2">
        <f t="shared" si="58"/>
        <v>109398144680.93484</v>
      </c>
      <c r="K575" s="27">
        <f t="shared" si="59"/>
        <v>57499041922.812363</v>
      </c>
      <c r="L575">
        <f t="shared" si="60"/>
        <v>1</v>
      </c>
    </row>
    <row r="576" spans="1:12" x14ac:dyDescent="0.3">
      <c r="A576" s="1">
        <v>45407</v>
      </c>
      <c r="B576" s="26">
        <v>109177938739.90866</v>
      </c>
      <c r="C576" s="26">
        <f t="shared" si="56"/>
        <v>168292115161.85812</v>
      </c>
      <c r="D576" s="26">
        <v>32308236721.968231</v>
      </c>
      <c r="E576" s="2">
        <v>110475849461.287</v>
      </c>
      <c r="F576" s="2">
        <f t="shared" si="61"/>
        <v>39088859.742004395</v>
      </c>
      <c r="G576" s="2">
        <f t="shared" si="57"/>
        <v>39088859.742004395</v>
      </c>
      <c r="H576" s="2">
        <f>SUM($G$3:G576)</f>
        <v>59114176421.949463</v>
      </c>
      <c r="I576" s="13">
        <f t="shared" si="62"/>
        <v>3.538226674210994E-4</v>
      </c>
      <c r="J576" s="2">
        <f t="shared" si="58"/>
        <v>109216568369.41716</v>
      </c>
      <c r="K576" s="27">
        <f t="shared" si="59"/>
        <v>57816265700.571121</v>
      </c>
      <c r="L576">
        <f t="shared" si="60"/>
        <v>1</v>
      </c>
    </row>
    <row r="577" spans="1:12" x14ac:dyDescent="0.3">
      <c r="A577" s="1">
        <v>45408</v>
      </c>
      <c r="B577" s="26">
        <v>109304290419.53435</v>
      </c>
      <c r="C577" s="26">
        <f t="shared" si="56"/>
        <v>168418466841.48383</v>
      </c>
      <c r="D577" s="26">
        <v>32336042232.879501</v>
      </c>
      <c r="E577" s="2">
        <v>110438459159.58099</v>
      </c>
      <c r="F577" s="2">
        <f t="shared" si="61"/>
        <v>-37390301.706008911</v>
      </c>
      <c r="G577" s="2">
        <f t="shared" si="57"/>
        <v>0</v>
      </c>
      <c r="H577" s="2">
        <f>SUM($G$3:G577)</f>
        <v>59114176421.949463</v>
      </c>
      <c r="I577" s="13">
        <f t="shared" si="62"/>
        <v>-3.3856232684286911E-4</v>
      </c>
      <c r="J577" s="2">
        <f t="shared" si="58"/>
        <v>109267284104.636</v>
      </c>
      <c r="K577" s="27">
        <f t="shared" si="59"/>
        <v>57980007681.902832</v>
      </c>
      <c r="L577">
        <f t="shared" si="60"/>
        <v>1</v>
      </c>
    </row>
    <row r="578" spans="1:12" x14ac:dyDescent="0.3">
      <c r="A578" s="1">
        <v>45409</v>
      </c>
      <c r="B578" s="26">
        <v>109251136943.05252</v>
      </c>
      <c r="C578" s="26">
        <f t="shared" si="56"/>
        <v>168365313365.00198</v>
      </c>
      <c r="D578" s="26">
        <v>32336042232.879501</v>
      </c>
      <c r="E578" s="2">
        <v>110388612840.56799</v>
      </c>
      <c r="F578" s="2">
        <f t="shared" si="61"/>
        <v>-49846319.013000488</v>
      </c>
      <c r="G578" s="2">
        <f t="shared" si="57"/>
        <v>0</v>
      </c>
      <c r="H578" s="2">
        <f>SUM($G$3:G578)</f>
        <v>59114176421.949463</v>
      </c>
      <c r="I578" s="13">
        <f t="shared" si="62"/>
        <v>-4.5155308804353312E-4</v>
      </c>
      <c r="J578" s="2">
        <f t="shared" si="58"/>
        <v>109201804254.79361</v>
      </c>
      <c r="K578" s="27">
        <f t="shared" si="59"/>
        <v>57976700524.43399</v>
      </c>
      <c r="L578">
        <f t="shared" si="60"/>
        <v>1</v>
      </c>
    </row>
    <row r="579" spans="1:12" x14ac:dyDescent="0.3">
      <c r="A579" s="1">
        <v>45410</v>
      </c>
      <c r="B579" s="26">
        <v>109283476031.15672</v>
      </c>
      <c r="C579" s="26">
        <f t="shared" ref="C579:C642" si="63">B579+H579</f>
        <v>168498903267.8082</v>
      </c>
      <c r="D579" s="26">
        <v>32336042232.879501</v>
      </c>
      <c r="E579" s="2">
        <v>110489863655.27</v>
      </c>
      <c r="F579" s="2">
        <f t="shared" si="61"/>
        <v>101250814.70201111</v>
      </c>
      <c r="G579" s="2">
        <f t="shared" si="57"/>
        <v>101250814.70201111</v>
      </c>
      <c r="H579" s="2">
        <f>SUM($G$3:G579)</f>
        <v>59215427236.651474</v>
      </c>
      <c r="I579" s="13">
        <f t="shared" si="62"/>
        <v>9.1638102675115193E-4</v>
      </c>
      <c r="J579" s="2">
        <f t="shared" si="58"/>
        <v>109383621335.12909</v>
      </c>
      <c r="K579" s="27">
        <f t="shared" si="59"/>
        <v>58009039612.538193</v>
      </c>
      <c r="L579">
        <f t="shared" si="60"/>
        <v>1</v>
      </c>
    </row>
    <row r="580" spans="1:12" x14ac:dyDescent="0.3">
      <c r="A580" s="1">
        <v>45411</v>
      </c>
      <c r="B580" s="26">
        <v>109208467017.46107</v>
      </c>
      <c r="C580" s="26">
        <f t="shared" si="63"/>
        <v>168555172635.43854</v>
      </c>
      <c r="D580" s="26">
        <v>32333210374.443825</v>
      </c>
      <c r="E580" s="2">
        <v>110621142036.59599</v>
      </c>
      <c r="F580" s="2">
        <f t="shared" si="61"/>
        <v>131278381.32598877</v>
      </c>
      <c r="G580" s="2">
        <f t="shared" ref="G580:G643" si="64">IF(F580&gt;0,F580,0)</f>
        <v>131278381.32598877</v>
      </c>
      <c r="H580" s="2">
        <f>SUM($G$3:G580)</f>
        <v>59346705617.977463</v>
      </c>
      <c r="I580" s="13">
        <f t="shared" si="62"/>
        <v>1.186738618939216E-3</v>
      </c>
      <c r="J580" s="2">
        <f t="shared" ref="J580:J643" si="65">B580*(I580+1)</f>
        <v>109338068922.78584</v>
      </c>
      <c r="K580" s="27">
        <f t="shared" ref="K580:K643" si="66">C580-E580</f>
        <v>57934030598.842545</v>
      </c>
      <c r="L580">
        <f t="shared" ref="L580:L643" si="67">IF(K580&gt;0,1,0)</f>
        <v>1</v>
      </c>
    </row>
    <row r="581" spans="1:12" x14ac:dyDescent="0.3">
      <c r="A581" s="1">
        <v>45412</v>
      </c>
      <c r="B581" s="26">
        <v>108946393787.64</v>
      </c>
      <c r="C581" s="26">
        <f t="shared" si="63"/>
        <v>168293099405.61746</v>
      </c>
      <c r="D581" s="26">
        <v>32340818943.369015</v>
      </c>
      <c r="E581" s="2">
        <v>110513523759.513</v>
      </c>
      <c r="F581" s="2">
        <f t="shared" ref="F581:F644" si="68">E581-E580</f>
        <v>-107618277.08299255</v>
      </c>
      <c r="G581" s="2">
        <f t="shared" si="64"/>
        <v>0</v>
      </c>
      <c r="H581" s="2">
        <f>SUM($G$3:G581)</f>
        <v>59346705617.977463</v>
      </c>
      <c r="I581" s="13">
        <f t="shared" ref="I581:I644" si="69">(E581-E580)/E581</f>
        <v>-9.7380187891917414E-4</v>
      </c>
      <c r="J581" s="2">
        <f t="shared" si="65"/>
        <v>108840301584.66814</v>
      </c>
      <c r="K581" s="27">
        <f t="shared" si="66"/>
        <v>57779575646.104462</v>
      </c>
      <c r="L581">
        <f t="shared" si="67"/>
        <v>1</v>
      </c>
    </row>
    <row r="582" spans="1:12" x14ac:dyDescent="0.3">
      <c r="A582" s="1">
        <v>45413</v>
      </c>
      <c r="B582" s="26">
        <v>108533351787.64763</v>
      </c>
      <c r="C582" s="26">
        <f t="shared" si="63"/>
        <v>167935685148.34607</v>
      </c>
      <c r="D582" s="26">
        <v>32299204669.188072</v>
      </c>
      <c r="E582" s="2">
        <v>110569151502.23399</v>
      </c>
      <c r="F582" s="2">
        <f t="shared" si="68"/>
        <v>55627742.720993042</v>
      </c>
      <c r="G582" s="2">
        <f t="shared" si="64"/>
        <v>55627742.720993042</v>
      </c>
      <c r="H582" s="2">
        <f>SUM($G$3:G582)</f>
        <v>59402333360.698456</v>
      </c>
      <c r="I582" s="13">
        <f t="shared" si="69"/>
        <v>5.0310364116223786E-4</v>
      </c>
      <c r="J582" s="2">
        <f t="shared" si="65"/>
        <v>108587955312.11954</v>
      </c>
      <c r="K582" s="27">
        <f t="shared" si="66"/>
        <v>57366533646.112076</v>
      </c>
      <c r="L582">
        <f t="shared" si="67"/>
        <v>1</v>
      </c>
    </row>
    <row r="583" spans="1:12" x14ac:dyDescent="0.3">
      <c r="A583" s="1">
        <v>45414</v>
      </c>
      <c r="B583" s="26">
        <v>108857475024.63344</v>
      </c>
      <c r="C583" s="26">
        <f t="shared" si="63"/>
        <v>168347294715.53088</v>
      </c>
      <c r="D583" s="26">
        <v>32336341548.172279</v>
      </c>
      <c r="E583" s="2">
        <v>110656637832.433</v>
      </c>
      <c r="F583" s="2">
        <f t="shared" si="68"/>
        <v>87486330.199005127</v>
      </c>
      <c r="G583" s="2">
        <f t="shared" si="64"/>
        <v>87486330.199005127</v>
      </c>
      <c r="H583" s="2">
        <f>SUM($G$3:G583)</f>
        <v>59489819690.897461</v>
      </c>
      <c r="I583" s="13">
        <f t="shared" si="69"/>
        <v>7.9061077503082464E-4</v>
      </c>
      <c r="J583" s="2">
        <f t="shared" si="65"/>
        <v>108943538917.33057</v>
      </c>
      <c r="K583" s="27">
        <f t="shared" si="66"/>
        <v>57690656883.097885</v>
      </c>
      <c r="L583">
        <f t="shared" si="67"/>
        <v>1</v>
      </c>
    </row>
    <row r="584" spans="1:12" x14ac:dyDescent="0.3">
      <c r="A584" s="1">
        <v>45415</v>
      </c>
      <c r="B584" s="26">
        <v>109283752368.88132</v>
      </c>
      <c r="C584" s="26">
        <f t="shared" si="63"/>
        <v>168773572059.77878</v>
      </c>
      <c r="D584" s="26">
        <v>32353332484.171154</v>
      </c>
      <c r="E584" s="2">
        <v>110617957580.451</v>
      </c>
      <c r="F584" s="2">
        <f t="shared" si="68"/>
        <v>-38680251.981994629</v>
      </c>
      <c r="G584" s="2">
        <f t="shared" si="64"/>
        <v>0</v>
      </c>
      <c r="H584" s="2">
        <f>SUM($G$3:G584)</f>
        <v>59489819690.897461</v>
      </c>
      <c r="I584" s="13">
        <f t="shared" si="69"/>
        <v>-3.4967425568188589E-4</v>
      </c>
      <c r="J584" s="2">
        <f t="shared" si="65"/>
        <v>109245538654.1136</v>
      </c>
      <c r="K584" s="27">
        <f t="shared" si="66"/>
        <v>58155614479.327774</v>
      </c>
      <c r="L584">
        <f t="shared" si="67"/>
        <v>1</v>
      </c>
    </row>
    <row r="585" spans="1:12" x14ac:dyDescent="0.3">
      <c r="A585" s="1">
        <v>45416</v>
      </c>
      <c r="B585" s="26">
        <v>109355438502.94623</v>
      </c>
      <c r="C585" s="26">
        <f t="shared" si="63"/>
        <v>168916068564.3847</v>
      </c>
      <c r="D585" s="26">
        <v>32353332484.171154</v>
      </c>
      <c r="E585" s="2">
        <v>110688767950.992</v>
      </c>
      <c r="F585" s="2">
        <f t="shared" si="68"/>
        <v>70810370.541000366</v>
      </c>
      <c r="G585" s="2">
        <f t="shared" si="64"/>
        <v>70810370.541000366</v>
      </c>
      <c r="H585" s="2">
        <f>SUM($G$3:G585)</f>
        <v>59560630061.438461</v>
      </c>
      <c r="I585" s="13">
        <f t="shared" si="69"/>
        <v>6.3972498611920598E-4</v>
      </c>
      <c r="J585" s="2">
        <f t="shared" si="65"/>
        <v>109425395909.32458</v>
      </c>
      <c r="K585" s="27">
        <f t="shared" si="66"/>
        <v>58227300613.3927</v>
      </c>
      <c r="L585">
        <f t="shared" si="67"/>
        <v>1</v>
      </c>
    </row>
    <row r="586" spans="1:12" x14ac:dyDescent="0.3">
      <c r="A586" s="1">
        <v>45417</v>
      </c>
      <c r="B586" s="26">
        <v>109345325190.86107</v>
      </c>
      <c r="C586" s="26">
        <f t="shared" si="63"/>
        <v>169005560371.61252</v>
      </c>
      <c r="D586" s="26">
        <v>32353332484.171154</v>
      </c>
      <c r="E586" s="2">
        <v>110788373070.30499</v>
      </c>
      <c r="F586" s="2">
        <f t="shared" si="68"/>
        <v>99605119.312988281</v>
      </c>
      <c r="G586" s="2">
        <f t="shared" si="64"/>
        <v>99605119.312988281</v>
      </c>
      <c r="H586" s="2">
        <f>SUM($G$3:G586)</f>
        <v>59660235180.75145</v>
      </c>
      <c r="I586" s="13">
        <f t="shared" si="69"/>
        <v>8.9905751436371436E-4</v>
      </c>
      <c r="J586" s="2">
        <f t="shared" si="65"/>
        <v>109443632927.13446</v>
      </c>
      <c r="K586" s="27">
        <f t="shared" si="66"/>
        <v>58217187301.307526</v>
      </c>
      <c r="L586">
        <f t="shared" si="67"/>
        <v>1</v>
      </c>
    </row>
    <row r="587" spans="1:12" x14ac:dyDescent="0.3">
      <c r="A587" s="1">
        <v>45418</v>
      </c>
      <c r="B587" s="26">
        <v>109294005568.36374</v>
      </c>
      <c r="C587" s="26">
        <f t="shared" si="63"/>
        <v>168991506817.30719</v>
      </c>
      <c r="D587" s="26">
        <v>32344824272.969719</v>
      </c>
      <c r="E587" s="2">
        <v>110825639138.49699</v>
      </c>
      <c r="F587" s="2">
        <f t="shared" si="68"/>
        <v>37266068.192001343</v>
      </c>
      <c r="G587" s="2">
        <f t="shared" si="64"/>
        <v>37266068.192001343</v>
      </c>
      <c r="H587" s="2">
        <f>SUM($G$3:G587)</f>
        <v>59697501248.943451</v>
      </c>
      <c r="I587" s="13">
        <f t="shared" si="69"/>
        <v>3.3625854523997419E-4</v>
      </c>
      <c r="J587" s="2">
        <f t="shared" si="65"/>
        <v>109330756611.67961</v>
      </c>
      <c r="K587" s="27">
        <f t="shared" si="66"/>
        <v>58165867678.810196</v>
      </c>
      <c r="L587">
        <f t="shared" si="67"/>
        <v>1</v>
      </c>
    </row>
    <row r="588" spans="1:12" x14ac:dyDescent="0.3">
      <c r="A588" s="1">
        <v>45419</v>
      </c>
      <c r="B588" s="26">
        <v>109197559488.65186</v>
      </c>
      <c r="C588" s="26">
        <f t="shared" si="63"/>
        <v>168970694417.9433</v>
      </c>
      <c r="D588" s="26">
        <v>32336322442.926682</v>
      </c>
      <c r="E588" s="2">
        <v>110901272818.845</v>
      </c>
      <c r="F588" s="2">
        <f t="shared" si="68"/>
        <v>75633680.348007202</v>
      </c>
      <c r="G588" s="2">
        <f t="shared" si="64"/>
        <v>75633680.348007202</v>
      </c>
      <c r="H588" s="2">
        <f>SUM($G$3:G588)</f>
        <v>59773134929.291458</v>
      </c>
      <c r="I588" s="13">
        <f t="shared" si="69"/>
        <v>6.8199109375014389E-4</v>
      </c>
      <c r="J588" s="2">
        <f t="shared" si="65"/>
        <v>109272031251.68236</v>
      </c>
      <c r="K588" s="27">
        <f t="shared" si="66"/>
        <v>58069421599.098297</v>
      </c>
      <c r="L588">
        <f t="shared" si="67"/>
        <v>1</v>
      </c>
    </row>
    <row r="589" spans="1:12" x14ac:dyDescent="0.3">
      <c r="A589" s="1">
        <v>45420</v>
      </c>
      <c r="B589" s="26">
        <v>108990706771.75046</v>
      </c>
      <c r="C589" s="26">
        <f t="shared" si="63"/>
        <v>168839332610.92691</v>
      </c>
      <c r="D589" s="26">
        <v>32322163353.475845</v>
      </c>
      <c r="E589" s="2">
        <v>110976763728.73</v>
      </c>
      <c r="F589" s="2">
        <f t="shared" si="68"/>
        <v>75490909.884994507</v>
      </c>
      <c r="G589" s="2">
        <f t="shared" si="64"/>
        <v>75490909.884994507</v>
      </c>
      <c r="H589" s="2">
        <f>SUM($G$3:G589)</f>
        <v>59848625839.176453</v>
      </c>
      <c r="I589" s="13">
        <f t="shared" si="69"/>
        <v>6.8024068596488725E-4</v>
      </c>
      <c r="J589" s="2">
        <f t="shared" si="65"/>
        <v>109064846684.88867</v>
      </c>
      <c r="K589" s="27">
        <f t="shared" si="66"/>
        <v>57862568882.196915</v>
      </c>
      <c r="L589">
        <f t="shared" si="67"/>
        <v>1</v>
      </c>
    </row>
    <row r="590" spans="1:12" x14ac:dyDescent="0.3">
      <c r="A590" s="1">
        <v>45421</v>
      </c>
      <c r="B590" s="26">
        <v>109224625095.44292</v>
      </c>
      <c r="C590" s="26">
        <f t="shared" si="63"/>
        <v>169073250934.61938</v>
      </c>
      <c r="D590" s="26">
        <v>32336304744.064869</v>
      </c>
      <c r="E590" s="2">
        <v>110896762597.92999</v>
      </c>
      <c r="F590" s="2">
        <f t="shared" si="68"/>
        <v>-80001130.800003052</v>
      </c>
      <c r="G590" s="2">
        <f t="shared" si="64"/>
        <v>0</v>
      </c>
      <c r="H590" s="2">
        <f>SUM($G$3:G590)</f>
        <v>59848625839.176453</v>
      </c>
      <c r="I590" s="13">
        <f t="shared" si="69"/>
        <v>-7.2140185994479483E-4</v>
      </c>
      <c r="J590" s="2">
        <f t="shared" si="65"/>
        <v>109145830247.74728</v>
      </c>
      <c r="K590" s="27">
        <f t="shared" si="66"/>
        <v>58176488336.689392</v>
      </c>
      <c r="L590">
        <f t="shared" si="67"/>
        <v>1</v>
      </c>
    </row>
    <row r="591" spans="1:12" x14ac:dyDescent="0.3">
      <c r="A591" s="1">
        <v>45422</v>
      </c>
      <c r="B591" s="26">
        <v>109085512368.64079</v>
      </c>
      <c r="C591" s="26">
        <f t="shared" si="63"/>
        <v>169008402140.56323</v>
      </c>
      <c r="D591" s="26">
        <v>32336304744.064869</v>
      </c>
      <c r="E591" s="2">
        <v>110971026530.67599</v>
      </c>
      <c r="F591" s="2">
        <f t="shared" si="68"/>
        <v>74263932.746002197</v>
      </c>
      <c r="G591" s="2">
        <f t="shared" si="64"/>
        <v>74263932.746002197</v>
      </c>
      <c r="H591" s="2">
        <f>SUM($G$3:G591)</f>
        <v>59922889771.922455</v>
      </c>
      <c r="I591" s="13">
        <f t="shared" si="69"/>
        <v>6.6921912023111042E-4</v>
      </c>
      <c r="J591" s="2">
        <f t="shared" si="65"/>
        <v>109158514479.25809</v>
      </c>
      <c r="K591" s="27">
        <f t="shared" si="66"/>
        <v>58037375609.887238</v>
      </c>
      <c r="L591">
        <f t="shared" si="67"/>
        <v>1</v>
      </c>
    </row>
    <row r="592" spans="1:12" x14ac:dyDescent="0.3">
      <c r="A592" s="1">
        <v>45423</v>
      </c>
      <c r="B592" s="26">
        <v>109122870058.82288</v>
      </c>
      <c r="C592" s="26">
        <f t="shared" si="63"/>
        <v>169045759830.74533</v>
      </c>
      <c r="D592" s="26">
        <v>32336304744.064869</v>
      </c>
      <c r="E592" s="2">
        <v>110774390759.57899</v>
      </c>
      <c r="F592" s="2">
        <f t="shared" si="68"/>
        <v>-196635771.09700012</v>
      </c>
      <c r="G592" s="2">
        <f t="shared" si="64"/>
        <v>0</v>
      </c>
      <c r="H592" s="2">
        <f>SUM($G$3:G592)</f>
        <v>59922889771.922455</v>
      </c>
      <c r="I592" s="13">
        <f t="shared" si="69"/>
        <v>-1.7751013546422635E-3</v>
      </c>
      <c r="J592" s="2">
        <f t="shared" si="65"/>
        <v>108929165904.35901</v>
      </c>
      <c r="K592" s="27">
        <f t="shared" si="66"/>
        <v>58271369071.166336</v>
      </c>
      <c r="L592">
        <f t="shared" si="67"/>
        <v>1</v>
      </c>
    </row>
    <row r="593" spans="1:12" x14ac:dyDescent="0.3">
      <c r="A593" s="1">
        <v>45424</v>
      </c>
      <c r="B593" s="26">
        <v>109143644509.37616</v>
      </c>
      <c r="C593" s="26">
        <f t="shared" si="63"/>
        <v>169077865359.81061</v>
      </c>
      <c r="D593" s="26">
        <v>32336304744.064869</v>
      </c>
      <c r="E593" s="2">
        <v>110785721838.091</v>
      </c>
      <c r="F593" s="2">
        <f t="shared" si="68"/>
        <v>11331078.512008667</v>
      </c>
      <c r="G593" s="2">
        <f t="shared" si="64"/>
        <v>11331078.512008667</v>
      </c>
      <c r="H593" s="2">
        <f>SUM($G$3:G593)</f>
        <v>59934220850.434464</v>
      </c>
      <c r="I593" s="13">
        <f t="shared" si="69"/>
        <v>1.0227923169168491E-4</v>
      </c>
      <c r="J593" s="2">
        <f t="shared" si="65"/>
        <v>109154807637.48061</v>
      </c>
      <c r="K593" s="27">
        <f t="shared" si="66"/>
        <v>58292143521.719604</v>
      </c>
      <c r="L593">
        <f t="shared" si="67"/>
        <v>1</v>
      </c>
    </row>
    <row r="594" spans="1:12" x14ac:dyDescent="0.3">
      <c r="A594" s="1">
        <v>45425</v>
      </c>
      <c r="B594" s="26">
        <v>109350575966.9996</v>
      </c>
      <c r="C594" s="26">
        <f t="shared" si="63"/>
        <v>169285248460.29007</v>
      </c>
      <c r="D594" s="26">
        <v>32353295624.857582</v>
      </c>
      <c r="E594" s="2">
        <v>110786173480.94701</v>
      </c>
      <c r="F594" s="2">
        <f t="shared" si="68"/>
        <v>451642.85600280762</v>
      </c>
      <c r="G594" s="2">
        <f t="shared" si="64"/>
        <v>451642.85600280762</v>
      </c>
      <c r="H594" s="2">
        <f>SUM($G$3:G594)</f>
        <v>59934672493.290466</v>
      </c>
      <c r="I594" s="13">
        <f t="shared" si="69"/>
        <v>4.0767077859267439E-6</v>
      </c>
      <c r="J594" s="2">
        <f t="shared" si="65"/>
        <v>109351021757.34406</v>
      </c>
      <c r="K594" s="27">
        <f t="shared" si="66"/>
        <v>58499074979.343063</v>
      </c>
      <c r="L594">
        <f t="shared" si="67"/>
        <v>1</v>
      </c>
    </row>
    <row r="595" spans="1:12" x14ac:dyDescent="0.3">
      <c r="A595" s="1">
        <v>45426</v>
      </c>
      <c r="B595" s="26">
        <v>109364426349.83762</v>
      </c>
      <c r="C595" s="26">
        <f t="shared" si="63"/>
        <v>169391580626.77008</v>
      </c>
      <c r="D595" s="26">
        <v>32367475930.785835</v>
      </c>
      <c r="E595" s="2">
        <v>110878655264.589</v>
      </c>
      <c r="F595" s="2">
        <f t="shared" si="68"/>
        <v>92481783.641998291</v>
      </c>
      <c r="G595" s="2">
        <f t="shared" si="64"/>
        <v>92481783.641998291</v>
      </c>
      <c r="H595" s="2">
        <f>SUM($G$3:G595)</f>
        <v>60027154276.932465</v>
      </c>
      <c r="I595" s="13">
        <f t="shared" si="69"/>
        <v>8.3408103589739267E-4</v>
      </c>
      <c r="J595" s="2">
        <f t="shared" si="65"/>
        <v>109455645143.8578</v>
      </c>
      <c r="K595" s="27">
        <f t="shared" si="66"/>
        <v>58512925362.181076</v>
      </c>
      <c r="L595">
        <f t="shared" si="67"/>
        <v>1</v>
      </c>
    </row>
    <row r="596" spans="1:12" x14ac:dyDescent="0.3">
      <c r="A596" s="1">
        <v>45427</v>
      </c>
      <c r="B596" s="26">
        <v>109505717410.666</v>
      </c>
      <c r="C596" s="26">
        <f t="shared" si="63"/>
        <v>169532871687.59845</v>
      </c>
      <c r="D596" s="26">
        <v>32330561049.378113</v>
      </c>
      <c r="E596" s="2">
        <v>110824101343.60201</v>
      </c>
      <c r="F596" s="2">
        <f t="shared" si="68"/>
        <v>-54553920.986999512</v>
      </c>
      <c r="G596" s="2">
        <f t="shared" si="64"/>
        <v>0</v>
      </c>
      <c r="H596" s="2">
        <f>SUM($G$3:G596)</f>
        <v>60027154276.932465</v>
      </c>
      <c r="I596" s="13">
        <f t="shared" si="69"/>
        <v>-4.9225683155200222E-4</v>
      </c>
      <c r="J596" s="2">
        <f t="shared" si="65"/>
        <v>109451812473.17661</v>
      </c>
      <c r="K596" s="27">
        <f t="shared" si="66"/>
        <v>58708770343.996445</v>
      </c>
      <c r="L596">
        <f t="shared" si="67"/>
        <v>1</v>
      </c>
    </row>
    <row r="597" spans="1:12" x14ac:dyDescent="0.3">
      <c r="A597" s="1">
        <v>45428</v>
      </c>
      <c r="B597" s="26">
        <v>109492066103.31584</v>
      </c>
      <c r="C597" s="26">
        <f t="shared" si="63"/>
        <v>169781013531.49432</v>
      </c>
      <c r="D597" s="26">
        <v>32339052182.003456</v>
      </c>
      <c r="E597" s="2">
        <v>111085894494.84801</v>
      </c>
      <c r="F597" s="2">
        <f t="shared" si="68"/>
        <v>261793151.2460022</v>
      </c>
      <c r="G597" s="2">
        <f t="shared" si="64"/>
        <v>261793151.2460022</v>
      </c>
      <c r="H597" s="2">
        <f>SUM($G$3:G597)</f>
        <v>60288947428.178467</v>
      </c>
      <c r="I597" s="13">
        <f t="shared" si="69"/>
        <v>2.3566732071293151E-3</v>
      </c>
      <c r="J597" s="2">
        <f t="shared" si="65"/>
        <v>109750103121.89476</v>
      </c>
      <c r="K597" s="27">
        <f t="shared" si="66"/>
        <v>58695119036.646317</v>
      </c>
      <c r="L597">
        <f t="shared" si="67"/>
        <v>1</v>
      </c>
    </row>
    <row r="598" spans="1:12" x14ac:dyDescent="0.3">
      <c r="A598" s="1">
        <v>45429</v>
      </c>
      <c r="B598" s="26">
        <v>109696604290.04164</v>
      </c>
      <c r="C598" s="26">
        <f t="shared" si="63"/>
        <v>170095827017.73712</v>
      </c>
      <c r="D598" s="26">
        <v>32341884682.328392</v>
      </c>
      <c r="E598" s="2">
        <v>111196169794.36501</v>
      </c>
      <c r="F598" s="2">
        <f t="shared" si="68"/>
        <v>110275299.51699829</v>
      </c>
      <c r="G598" s="2">
        <f t="shared" si="64"/>
        <v>110275299.51699829</v>
      </c>
      <c r="H598" s="2">
        <f>SUM($G$3:G598)</f>
        <v>60399222727.695465</v>
      </c>
      <c r="I598" s="13">
        <f t="shared" si="69"/>
        <v>9.9171850721954105E-4</v>
      </c>
      <c r="J598" s="2">
        <f t="shared" si="65"/>
        <v>109805392442.69521</v>
      </c>
      <c r="K598" s="27">
        <f t="shared" si="66"/>
        <v>58899657223.372116</v>
      </c>
      <c r="L598">
        <f t="shared" si="67"/>
        <v>1</v>
      </c>
    </row>
    <row r="599" spans="1:12" x14ac:dyDescent="0.3">
      <c r="A599" s="1">
        <v>45430</v>
      </c>
      <c r="B599" s="26">
        <v>109701469169.17299</v>
      </c>
      <c r="C599" s="26">
        <f t="shared" si="63"/>
        <v>170148298477.89746</v>
      </c>
      <c r="D599" s="26">
        <v>32341884682.328392</v>
      </c>
      <c r="E599" s="2">
        <v>111243776375.394</v>
      </c>
      <c r="F599" s="2">
        <f t="shared" si="68"/>
        <v>47606581.028991699</v>
      </c>
      <c r="G599" s="2">
        <f t="shared" si="64"/>
        <v>47606581.028991699</v>
      </c>
      <c r="H599" s="2">
        <f>SUM($G$3:G599)</f>
        <v>60446829308.724457</v>
      </c>
      <c r="I599" s="13">
        <f t="shared" si="69"/>
        <v>4.2794826443451984E-4</v>
      </c>
      <c r="J599" s="2">
        <f t="shared" si="65"/>
        <v>109748415722.50986</v>
      </c>
      <c r="K599" s="27">
        <f t="shared" si="66"/>
        <v>58904522102.503464</v>
      </c>
      <c r="L599">
        <f t="shared" si="67"/>
        <v>1</v>
      </c>
    </row>
    <row r="600" spans="1:12" x14ac:dyDescent="0.3">
      <c r="A600" s="1">
        <v>45431</v>
      </c>
      <c r="B600" s="26">
        <v>109638567095.83208</v>
      </c>
      <c r="C600" s="26">
        <f t="shared" si="63"/>
        <v>170201260254.18152</v>
      </c>
      <c r="D600" s="26">
        <v>32341884682.328392</v>
      </c>
      <c r="E600" s="2">
        <v>111359640225.019</v>
      </c>
      <c r="F600" s="2">
        <f t="shared" si="68"/>
        <v>115863849.625</v>
      </c>
      <c r="G600" s="2">
        <f t="shared" si="64"/>
        <v>115863849.625</v>
      </c>
      <c r="H600" s="2">
        <f>SUM($G$3:G600)</f>
        <v>60562693158.349457</v>
      </c>
      <c r="I600" s="13">
        <f t="shared" si="69"/>
        <v>1.0404474133616055E-3</v>
      </c>
      <c r="J600" s="2">
        <f t="shared" si="65"/>
        <v>109752640259.37161</v>
      </c>
      <c r="K600" s="27">
        <f t="shared" si="66"/>
        <v>58841620029.162521</v>
      </c>
      <c r="L600">
        <f t="shared" si="67"/>
        <v>1</v>
      </c>
    </row>
    <row r="601" spans="1:12" x14ac:dyDescent="0.3">
      <c r="A601" s="1">
        <v>45432</v>
      </c>
      <c r="B601" s="26">
        <v>109925692255.05174</v>
      </c>
      <c r="C601" s="26">
        <f t="shared" si="63"/>
        <v>170546666412.22418</v>
      </c>
      <c r="D601" s="26">
        <v>32344717890.778412</v>
      </c>
      <c r="E601" s="2">
        <v>111417921223.842</v>
      </c>
      <c r="F601" s="2">
        <f t="shared" si="68"/>
        <v>58280998.822998047</v>
      </c>
      <c r="G601" s="2">
        <f t="shared" si="64"/>
        <v>58280998.822998047</v>
      </c>
      <c r="H601" s="2">
        <f>SUM($G$3:G601)</f>
        <v>60620974157.172455</v>
      </c>
      <c r="I601" s="13">
        <f t="shared" si="69"/>
        <v>5.2308460059948296E-4</v>
      </c>
      <c r="J601" s="2">
        <f t="shared" si="65"/>
        <v>109983192691.8806</v>
      </c>
      <c r="K601" s="27">
        <f t="shared" si="66"/>
        <v>59128745188.382187</v>
      </c>
      <c r="L601">
        <f t="shared" si="67"/>
        <v>1</v>
      </c>
    </row>
    <row r="602" spans="1:12" x14ac:dyDescent="0.3">
      <c r="A602" s="1">
        <v>45433</v>
      </c>
      <c r="B602" s="26">
        <v>110043235979.64325</v>
      </c>
      <c r="C602" s="26">
        <f t="shared" si="63"/>
        <v>170683454513.7507</v>
      </c>
      <c r="D602" s="26">
        <v>32361721391.291195</v>
      </c>
      <c r="E602" s="2">
        <v>111437165600.77699</v>
      </c>
      <c r="F602" s="2">
        <f t="shared" si="68"/>
        <v>19244376.934997559</v>
      </c>
      <c r="G602" s="2">
        <f t="shared" si="64"/>
        <v>19244376.934997559</v>
      </c>
      <c r="H602" s="2">
        <f>SUM($G$3:G602)</f>
        <v>60640218534.107452</v>
      </c>
      <c r="I602" s="13">
        <f t="shared" si="69"/>
        <v>1.7269262755605639E-4</v>
      </c>
      <c r="J602" s="2">
        <f t="shared" si="65"/>
        <v>110062239635.20935</v>
      </c>
      <c r="K602" s="27">
        <f t="shared" si="66"/>
        <v>59246288912.973709</v>
      </c>
      <c r="L602">
        <f t="shared" si="67"/>
        <v>1</v>
      </c>
    </row>
    <row r="603" spans="1:12" x14ac:dyDescent="0.3">
      <c r="A603" s="1">
        <v>45434</v>
      </c>
      <c r="B603" s="26">
        <v>109618448800.47371</v>
      </c>
      <c r="C603" s="26">
        <f t="shared" si="63"/>
        <v>170258667334.58118</v>
      </c>
      <c r="D603" s="26">
        <v>32310634374.000534</v>
      </c>
      <c r="E603" s="2">
        <v>111349558834.479</v>
      </c>
      <c r="F603" s="2">
        <f t="shared" si="68"/>
        <v>-87606766.297988892</v>
      </c>
      <c r="G603" s="2">
        <f t="shared" si="64"/>
        <v>0</v>
      </c>
      <c r="H603" s="2">
        <f>SUM($G$3:G603)</f>
        <v>60640218534.107452</v>
      </c>
      <c r="I603" s="13">
        <f t="shared" si="69"/>
        <v>-7.8677245976534356E-4</v>
      </c>
      <c r="J603" s="2">
        <f t="shared" si="65"/>
        <v>109532204023.87531</v>
      </c>
      <c r="K603" s="27">
        <f t="shared" si="66"/>
        <v>58909108500.102173</v>
      </c>
      <c r="L603">
        <f t="shared" si="67"/>
        <v>1</v>
      </c>
    </row>
    <row r="604" spans="1:12" x14ac:dyDescent="0.3">
      <c r="A604" s="1">
        <v>45435</v>
      </c>
      <c r="B604" s="26">
        <v>109427500377.55354</v>
      </c>
      <c r="C604" s="26">
        <f t="shared" si="63"/>
        <v>170410156668.89899</v>
      </c>
      <c r="D604" s="26">
        <v>32313459769.87347</v>
      </c>
      <c r="E604" s="2">
        <v>111691996591.717</v>
      </c>
      <c r="F604" s="2">
        <f t="shared" si="68"/>
        <v>342437757.23799133</v>
      </c>
      <c r="G604" s="2">
        <f t="shared" si="64"/>
        <v>342437757.23799133</v>
      </c>
      <c r="H604" s="2">
        <f>SUM($G$3:G604)</f>
        <v>60982656291.345444</v>
      </c>
      <c r="I604" s="13">
        <f t="shared" si="69"/>
        <v>3.0659113247814059E-3</v>
      </c>
      <c r="J604" s="2">
        <f t="shared" si="65"/>
        <v>109762995390.20361</v>
      </c>
      <c r="K604" s="27">
        <f t="shared" si="66"/>
        <v>58718160077.181992</v>
      </c>
      <c r="L604">
        <f t="shared" si="67"/>
        <v>1</v>
      </c>
    </row>
    <row r="605" spans="1:12" x14ac:dyDescent="0.3">
      <c r="A605" s="1">
        <v>45436</v>
      </c>
      <c r="B605" s="26">
        <v>109607077147.53535</v>
      </c>
      <c r="C605" s="26">
        <f t="shared" si="63"/>
        <v>170661939782.96478</v>
      </c>
      <c r="D605" s="26">
        <v>32327147827.450317</v>
      </c>
      <c r="E605" s="2">
        <v>111764202935.80099</v>
      </c>
      <c r="F605" s="2">
        <f t="shared" si="68"/>
        <v>72206344.083999634</v>
      </c>
      <c r="G605" s="2">
        <f t="shared" si="64"/>
        <v>72206344.083999634</v>
      </c>
      <c r="H605" s="2">
        <f>SUM($G$3:G605)</f>
        <v>61054862635.429443</v>
      </c>
      <c r="I605" s="13">
        <f t="shared" si="69"/>
        <v>6.4605967015642768E-4</v>
      </c>
      <c r="J605" s="2">
        <f t="shared" si="65"/>
        <v>109677889859.6441</v>
      </c>
      <c r="K605" s="27">
        <f t="shared" si="66"/>
        <v>58897736847.163788</v>
      </c>
      <c r="L605">
        <f t="shared" si="67"/>
        <v>1</v>
      </c>
    </row>
    <row r="606" spans="1:12" x14ac:dyDescent="0.3">
      <c r="A606" s="1">
        <v>45437</v>
      </c>
      <c r="B606" s="26">
        <v>109625721329.60904</v>
      </c>
      <c r="C606" s="26">
        <f t="shared" si="63"/>
        <v>170720056117.38947</v>
      </c>
      <c r="D606" s="26">
        <v>32327147827.450317</v>
      </c>
      <c r="E606" s="2">
        <v>111803675088.15199</v>
      </c>
      <c r="F606" s="2">
        <f t="shared" si="68"/>
        <v>39472152.350997925</v>
      </c>
      <c r="G606" s="2">
        <f t="shared" si="64"/>
        <v>39472152.350997925</v>
      </c>
      <c r="H606" s="2">
        <f>SUM($G$3:G606)</f>
        <v>61094334787.780441</v>
      </c>
      <c r="I606" s="13">
        <f t="shared" si="69"/>
        <v>3.530487912841503E-4</v>
      </c>
      <c r="J606" s="2">
        <f t="shared" si="65"/>
        <v>109664424558.01811</v>
      </c>
      <c r="K606" s="27">
        <f t="shared" si="66"/>
        <v>58916381029.237473</v>
      </c>
      <c r="L606">
        <f t="shared" si="67"/>
        <v>1</v>
      </c>
    </row>
    <row r="607" spans="1:12" x14ac:dyDescent="0.3">
      <c r="A607" s="1">
        <v>45438</v>
      </c>
      <c r="B607" s="26">
        <v>109594562291.1826</v>
      </c>
      <c r="C607" s="26">
        <f t="shared" si="63"/>
        <v>170775027127.06903</v>
      </c>
      <c r="D607" s="26">
        <v>32327147827.450317</v>
      </c>
      <c r="E607" s="2">
        <v>111889805136.258</v>
      </c>
      <c r="F607" s="2">
        <f t="shared" si="68"/>
        <v>86130048.106002808</v>
      </c>
      <c r="G607" s="2">
        <f t="shared" si="64"/>
        <v>86130048.106002808</v>
      </c>
      <c r="H607" s="2">
        <f>SUM($G$3:G607)</f>
        <v>61180464835.886444</v>
      </c>
      <c r="I607" s="13">
        <f t="shared" si="69"/>
        <v>7.6977565562040898E-4</v>
      </c>
      <c r="J607" s="2">
        <f t="shared" si="65"/>
        <v>109678925517.22273</v>
      </c>
      <c r="K607" s="27">
        <f t="shared" si="66"/>
        <v>58885221990.811035</v>
      </c>
      <c r="L607">
        <f t="shared" si="67"/>
        <v>1</v>
      </c>
    </row>
    <row r="608" spans="1:12" x14ac:dyDescent="0.3">
      <c r="A608" s="1">
        <v>45439</v>
      </c>
      <c r="B608" s="26">
        <v>109691009917.72664</v>
      </c>
      <c r="C608" s="26">
        <f t="shared" si="63"/>
        <v>170925513365.0321</v>
      </c>
      <c r="D608" s="26">
        <v>32327147827.450317</v>
      </c>
      <c r="E608" s="2">
        <v>111943843747.677</v>
      </c>
      <c r="F608" s="2">
        <f t="shared" si="68"/>
        <v>54038611.419006348</v>
      </c>
      <c r="G608" s="2">
        <f t="shared" si="64"/>
        <v>54038611.419006348</v>
      </c>
      <c r="H608" s="2">
        <f>SUM($G$3:G608)</f>
        <v>61234503447.30545</v>
      </c>
      <c r="I608" s="13">
        <f t="shared" si="69"/>
        <v>4.8272964023649337E-4</v>
      </c>
      <c r="J608" s="2">
        <f t="shared" si="65"/>
        <v>109743961019.4814</v>
      </c>
      <c r="K608" s="27">
        <f t="shared" si="66"/>
        <v>58981669617.355103</v>
      </c>
      <c r="L608">
        <f t="shared" si="67"/>
        <v>1</v>
      </c>
    </row>
    <row r="609" spans="1:12" x14ac:dyDescent="0.3">
      <c r="A609" s="1">
        <v>45440</v>
      </c>
      <c r="B609" s="26">
        <v>109568472283.2153</v>
      </c>
      <c r="C609" s="26">
        <f t="shared" si="63"/>
        <v>170802975730.52075</v>
      </c>
      <c r="D609" s="26">
        <v>32321488557.750954</v>
      </c>
      <c r="E609" s="2">
        <v>111876918242.18201</v>
      </c>
      <c r="F609" s="2">
        <f t="shared" si="68"/>
        <v>-66925505.494995117</v>
      </c>
      <c r="G609" s="2">
        <f t="shared" si="64"/>
        <v>0</v>
      </c>
      <c r="H609" s="2">
        <f>SUM($G$3:G609)</f>
        <v>61234503447.30545</v>
      </c>
      <c r="I609" s="13">
        <f t="shared" si="69"/>
        <v>-5.9820655186550858E-4</v>
      </c>
      <c r="J609" s="2">
        <f t="shared" si="65"/>
        <v>109502927705.21759</v>
      </c>
      <c r="K609" s="27">
        <f t="shared" si="66"/>
        <v>58926057488.338745</v>
      </c>
      <c r="L609">
        <f t="shared" si="67"/>
        <v>1</v>
      </c>
    </row>
    <row r="610" spans="1:12" x14ac:dyDescent="0.3">
      <c r="A610" s="1">
        <v>45441</v>
      </c>
      <c r="B610" s="26">
        <v>109356455253.16982</v>
      </c>
      <c r="C610" s="26">
        <f t="shared" si="63"/>
        <v>170590958700.47528</v>
      </c>
      <c r="D610" s="26">
        <v>32304076796.315117</v>
      </c>
      <c r="E610" s="2">
        <v>111848018348.95599</v>
      </c>
      <c r="F610" s="2">
        <f t="shared" si="68"/>
        <v>-28899893.226013184</v>
      </c>
      <c r="G610" s="2">
        <f t="shared" si="64"/>
        <v>0</v>
      </c>
      <c r="H610" s="2">
        <f>SUM($G$3:G610)</f>
        <v>61234503447.30545</v>
      </c>
      <c r="I610" s="13">
        <f t="shared" si="69"/>
        <v>-2.5838538449423444E-4</v>
      </c>
      <c r="J610" s="2">
        <f t="shared" si="65"/>
        <v>109328199143.4323</v>
      </c>
      <c r="K610" s="27">
        <f t="shared" si="66"/>
        <v>58742940351.519287</v>
      </c>
      <c r="L610">
        <f t="shared" si="67"/>
        <v>1</v>
      </c>
    </row>
    <row r="611" spans="1:12" x14ac:dyDescent="0.3">
      <c r="A611" s="1">
        <v>45442</v>
      </c>
      <c r="B611" s="26">
        <v>109482729347.0681</v>
      </c>
      <c r="C611" s="26">
        <f t="shared" si="63"/>
        <v>170717232794.37354</v>
      </c>
      <c r="D611" s="26">
        <v>32309724751.719536</v>
      </c>
      <c r="E611" s="2">
        <v>111820341327.845</v>
      </c>
      <c r="F611" s="2">
        <f t="shared" si="68"/>
        <v>-27677021.110992432</v>
      </c>
      <c r="G611" s="2">
        <f t="shared" si="64"/>
        <v>0</v>
      </c>
      <c r="H611" s="2">
        <f>SUM($G$3:G611)</f>
        <v>61234503447.30545</v>
      </c>
      <c r="I611" s="13">
        <f t="shared" si="69"/>
        <v>-2.4751329482930511E-4</v>
      </c>
      <c r="J611" s="2">
        <f t="shared" si="65"/>
        <v>109455630916.0005</v>
      </c>
      <c r="K611" s="27">
        <f t="shared" si="66"/>
        <v>58896891466.528534</v>
      </c>
      <c r="L611">
        <f t="shared" si="67"/>
        <v>1</v>
      </c>
    </row>
    <row r="612" spans="1:12" x14ac:dyDescent="0.3">
      <c r="A612" s="1">
        <v>45443</v>
      </c>
      <c r="B612" s="26">
        <v>109504578693.834</v>
      </c>
      <c r="C612" s="26">
        <f t="shared" si="63"/>
        <v>170828877391.02844</v>
      </c>
      <c r="D612" s="26">
        <v>32326234660.913628</v>
      </c>
      <c r="E612" s="2">
        <v>111910136577.73399</v>
      </c>
      <c r="F612" s="2">
        <f t="shared" si="68"/>
        <v>89795249.88899231</v>
      </c>
      <c r="G612" s="2">
        <f t="shared" si="64"/>
        <v>89795249.88899231</v>
      </c>
      <c r="H612" s="2">
        <f>SUM($G$3:G612)</f>
        <v>61324298697.194443</v>
      </c>
      <c r="I612" s="13">
        <f t="shared" si="69"/>
        <v>8.0238709946189326E-4</v>
      </c>
      <c r="J612" s="2">
        <f t="shared" si="65"/>
        <v>109592443755.10992</v>
      </c>
      <c r="K612" s="27">
        <f t="shared" si="66"/>
        <v>58918740813.294449</v>
      </c>
      <c r="L612">
        <f t="shared" si="67"/>
        <v>1</v>
      </c>
    </row>
    <row r="613" spans="1:12" x14ac:dyDescent="0.3">
      <c r="A613" s="1">
        <v>45444</v>
      </c>
      <c r="B613" s="26">
        <v>109513059076.38422</v>
      </c>
      <c r="C613" s="26">
        <f t="shared" si="63"/>
        <v>170871664125.40167</v>
      </c>
      <c r="D613" s="26">
        <v>32326234660.913628</v>
      </c>
      <c r="E613" s="2">
        <v>111944442929.55701</v>
      </c>
      <c r="F613" s="2">
        <f t="shared" si="68"/>
        <v>34306351.823013306</v>
      </c>
      <c r="G613" s="2">
        <f t="shared" si="64"/>
        <v>34306351.823013306</v>
      </c>
      <c r="H613" s="2">
        <f>SUM($G$3:G613)</f>
        <v>61358605049.017456</v>
      </c>
      <c r="I613" s="13">
        <f t="shared" si="69"/>
        <v>3.0645873010955242E-4</v>
      </c>
      <c r="J613" s="2">
        <f t="shared" si="65"/>
        <v>109546620309.39919</v>
      </c>
      <c r="K613" s="27">
        <f t="shared" si="66"/>
        <v>58927221195.844666</v>
      </c>
      <c r="L613">
        <f t="shared" si="67"/>
        <v>1</v>
      </c>
    </row>
    <row r="614" spans="1:12" x14ac:dyDescent="0.3">
      <c r="A614" s="1">
        <v>45445</v>
      </c>
      <c r="B614" s="26">
        <v>109516979765.06458</v>
      </c>
      <c r="C614" s="26">
        <f t="shared" si="63"/>
        <v>170953351619.32501</v>
      </c>
      <c r="D614" s="26">
        <v>32326234660.913628</v>
      </c>
      <c r="E614" s="2">
        <v>112022209734.8</v>
      </c>
      <c r="F614" s="2">
        <f t="shared" si="68"/>
        <v>77766805.242996216</v>
      </c>
      <c r="G614" s="2">
        <f t="shared" si="64"/>
        <v>77766805.242996216</v>
      </c>
      <c r="H614" s="2">
        <f>SUM($G$3:G614)</f>
        <v>61436371854.260452</v>
      </c>
      <c r="I614" s="13">
        <f t="shared" si="69"/>
        <v>6.9420881294075874E-4</v>
      </c>
      <c r="J614" s="2">
        <f t="shared" si="65"/>
        <v>109593007417.58414</v>
      </c>
      <c r="K614" s="27">
        <f t="shared" si="66"/>
        <v>58931141884.525009</v>
      </c>
      <c r="L614">
        <f t="shared" si="67"/>
        <v>1</v>
      </c>
    </row>
    <row r="615" spans="1:12" x14ac:dyDescent="0.3">
      <c r="A615" s="1">
        <v>45446</v>
      </c>
      <c r="B615" s="26">
        <v>109673513243.31055</v>
      </c>
      <c r="C615" s="26">
        <f t="shared" si="63"/>
        <v>171258735493.077</v>
      </c>
      <c r="D615" s="26">
        <v>32328621872.026653</v>
      </c>
      <c r="E615" s="2">
        <v>112171060130.306</v>
      </c>
      <c r="F615" s="2">
        <f t="shared" si="68"/>
        <v>148850395.5059967</v>
      </c>
      <c r="G615" s="2">
        <f t="shared" si="64"/>
        <v>148850395.5059967</v>
      </c>
      <c r="H615" s="2">
        <f>SUM($G$3:G615)</f>
        <v>61585222249.766449</v>
      </c>
      <c r="I615" s="13">
        <f t="shared" si="69"/>
        <v>1.3269946395539219E-3</v>
      </c>
      <c r="J615" s="2">
        <f t="shared" si="65"/>
        <v>109819049407.48547</v>
      </c>
      <c r="K615" s="27">
        <f t="shared" si="66"/>
        <v>59087675362.770996</v>
      </c>
      <c r="L615">
        <f t="shared" si="67"/>
        <v>1</v>
      </c>
    </row>
    <row r="616" spans="1:12" x14ac:dyDescent="0.3">
      <c r="A616" s="1">
        <v>45447</v>
      </c>
      <c r="B616" s="26">
        <v>109811666551.35928</v>
      </c>
      <c r="C616" s="26">
        <f t="shared" si="63"/>
        <v>171396888801.12573</v>
      </c>
      <c r="D616" s="26">
        <v>32340828021.50325</v>
      </c>
      <c r="E616" s="2">
        <v>112142019565.924</v>
      </c>
      <c r="F616" s="2">
        <f t="shared" si="68"/>
        <v>-29040564.382003784</v>
      </c>
      <c r="G616" s="2">
        <f t="shared" si="64"/>
        <v>0</v>
      </c>
      <c r="H616" s="2">
        <f>SUM($G$3:G616)</f>
        <v>61585222249.766449</v>
      </c>
      <c r="I616" s="13">
        <f t="shared" si="69"/>
        <v>-2.5896238086680744E-4</v>
      </c>
      <c r="J616" s="2">
        <f t="shared" si="65"/>
        <v>109783229460.7422</v>
      </c>
      <c r="K616" s="27">
        <f t="shared" si="66"/>
        <v>59254869235.201736</v>
      </c>
      <c r="L616">
        <f t="shared" si="67"/>
        <v>1</v>
      </c>
    </row>
    <row r="617" spans="1:12" x14ac:dyDescent="0.3">
      <c r="A617" s="1">
        <v>45448</v>
      </c>
      <c r="B617" s="26">
        <v>109827401336.00612</v>
      </c>
      <c r="C617" s="26">
        <f t="shared" si="63"/>
        <v>171552350561.94357</v>
      </c>
      <c r="D617" s="26">
        <v>32326662193.914635</v>
      </c>
      <c r="E617" s="2">
        <v>112281746542.095</v>
      </c>
      <c r="F617" s="2">
        <f t="shared" si="68"/>
        <v>139726976.17100525</v>
      </c>
      <c r="G617" s="2">
        <f t="shared" si="64"/>
        <v>139726976.17100525</v>
      </c>
      <c r="H617" s="2">
        <f>SUM($G$3:G617)</f>
        <v>61724949225.937454</v>
      </c>
      <c r="I617" s="13">
        <f t="shared" si="69"/>
        <v>1.2444318019102143E-3</v>
      </c>
      <c r="J617" s="2">
        <f t="shared" si="65"/>
        <v>109964074046.9498</v>
      </c>
      <c r="K617" s="27">
        <f t="shared" si="66"/>
        <v>59270604019.848572</v>
      </c>
      <c r="L617">
        <f t="shared" si="67"/>
        <v>1</v>
      </c>
    </row>
    <row r="618" spans="1:12" x14ac:dyDescent="0.3">
      <c r="A618" s="1">
        <v>45449</v>
      </c>
      <c r="B618" s="26">
        <v>109951391060.40433</v>
      </c>
      <c r="C618" s="26">
        <f t="shared" si="63"/>
        <v>171741015740.20679</v>
      </c>
      <c r="D618" s="26">
        <v>32346469562.340416</v>
      </c>
      <c r="E618" s="2">
        <v>112346421995.96001</v>
      </c>
      <c r="F618" s="2">
        <f t="shared" si="68"/>
        <v>64675453.865005493</v>
      </c>
      <c r="G618" s="2">
        <f t="shared" si="64"/>
        <v>64675453.865005493</v>
      </c>
      <c r="H618" s="2">
        <f>SUM($G$3:G618)</f>
        <v>61789624679.80246</v>
      </c>
      <c r="I618" s="13">
        <f t="shared" si="69"/>
        <v>5.7567880414857568E-4</v>
      </c>
      <c r="J618" s="2">
        <f t="shared" si="65"/>
        <v>110014687745.72446</v>
      </c>
      <c r="K618" s="27">
        <f t="shared" si="66"/>
        <v>59394593744.24678</v>
      </c>
      <c r="L618">
        <f t="shared" si="67"/>
        <v>1</v>
      </c>
    </row>
    <row r="619" spans="1:12" x14ac:dyDescent="0.3">
      <c r="A619" s="1">
        <v>45450</v>
      </c>
      <c r="B619" s="26">
        <v>109740832704.85593</v>
      </c>
      <c r="C619" s="26">
        <f t="shared" si="63"/>
        <v>171530457384.65839</v>
      </c>
      <c r="D619" s="26">
        <v>32352138714.146282</v>
      </c>
      <c r="E619" s="2">
        <v>112325076097.174</v>
      </c>
      <c r="F619" s="2">
        <f t="shared" si="68"/>
        <v>-21345898.786010742</v>
      </c>
      <c r="G619" s="2">
        <f t="shared" si="64"/>
        <v>0</v>
      </c>
      <c r="H619" s="2">
        <f>SUM($G$3:G619)</f>
        <v>61789624679.80246</v>
      </c>
      <c r="I619" s="13">
        <f t="shared" si="69"/>
        <v>-1.9003680680833998E-4</v>
      </c>
      <c r="J619" s="2">
        <f t="shared" si="65"/>
        <v>109719977907.43221</v>
      </c>
      <c r="K619" s="27">
        <f t="shared" si="66"/>
        <v>59205381287.48439</v>
      </c>
      <c r="L619">
        <f t="shared" si="67"/>
        <v>1</v>
      </c>
    </row>
    <row r="620" spans="1:12" x14ac:dyDescent="0.3">
      <c r="A620" s="1">
        <v>45451</v>
      </c>
      <c r="B620" s="26">
        <v>109748436715.90215</v>
      </c>
      <c r="C620" s="26">
        <f t="shared" si="63"/>
        <v>171624351192.98059</v>
      </c>
      <c r="D620" s="26">
        <v>32352138714.146282</v>
      </c>
      <c r="E620" s="2">
        <v>112411365894.45</v>
      </c>
      <c r="F620" s="2">
        <f t="shared" si="68"/>
        <v>86289797.276000977</v>
      </c>
      <c r="G620" s="2">
        <f t="shared" si="64"/>
        <v>86289797.276000977</v>
      </c>
      <c r="H620" s="2">
        <f>SUM($G$3:G620)</f>
        <v>61875914477.078461</v>
      </c>
      <c r="I620" s="13">
        <f t="shared" si="69"/>
        <v>7.676252004359045E-4</v>
      </c>
      <c r="J620" s="2">
        <f t="shared" si="65"/>
        <v>109832682381.63371</v>
      </c>
      <c r="K620" s="27">
        <f t="shared" si="66"/>
        <v>59212985298.530594</v>
      </c>
      <c r="L620">
        <f t="shared" si="67"/>
        <v>1</v>
      </c>
    </row>
    <row r="621" spans="1:12" x14ac:dyDescent="0.3">
      <c r="A621" s="1">
        <v>45452</v>
      </c>
      <c r="B621" s="26">
        <v>109771903578.65126</v>
      </c>
      <c r="C621" s="26">
        <f t="shared" si="63"/>
        <v>171682866143.26971</v>
      </c>
      <c r="D621" s="26">
        <v>32352138714.146282</v>
      </c>
      <c r="E621" s="2">
        <v>112446413981.99001</v>
      </c>
      <c r="F621" s="2">
        <f t="shared" si="68"/>
        <v>35048087.540008545</v>
      </c>
      <c r="G621" s="2">
        <f t="shared" si="64"/>
        <v>35048087.540008545</v>
      </c>
      <c r="H621" s="2">
        <f>SUM($G$3:G621)</f>
        <v>61910962564.618469</v>
      </c>
      <c r="I621" s="13">
        <f t="shared" si="69"/>
        <v>3.1168701872184227E-4</v>
      </c>
      <c r="J621" s="2">
        <f t="shared" si="65"/>
        <v>109806118056.01712</v>
      </c>
      <c r="K621" s="27">
        <f t="shared" si="66"/>
        <v>59236452161.279709</v>
      </c>
      <c r="L621">
        <f t="shared" si="67"/>
        <v>1</v>
      </c>
    </row>
    <row r="622" spans="1:12" x14ac:dyDescent="0.3">
      <c r="A622" s="1">
        <v>45453</v>
      </c>
      <c r="B622" s="26">
        <v>109903494153.02826</v>
      </c>
      <c r="C622" s="26">
        <f t="shared" si="63"/>
        <v>171815624081.75671</v>
      </c>
      <c r="D622" s="26">
        <v>32369597102.242821</v>
      </c>
      <c r="E622" s="2">
        <v>112447581346.10001</v>
      </c>
      <c r="F622" s="2">
        <f t="shared" si="68"/>
        <v>1167364.1100006104</v>
      </c>
      <c r="G622" s="2">
        <f t="shared" si="64"/>
        <v>1167364.1100006104</v>
      </c>
      <c r="H622" s="2">
        <f>SUM($G$3:G622)</f>
        <v>61912129928.72847</v>
      </c>
      <c r="I622" s="13">
        <f t="shared" si="69"/>
        <v>1.0381407016729024E-5</v>
      </c>
      <c r="J622" s="2">
        <f t="shared" si="65"/>
        <v>109904635105.93362</v>
      </c>
      <c r="K622" s="27">
        <f t="shared" si="66"/>
        <v>59368042735.656708</v>
      </c>
      <c r="L622">
        <f t="shared" si="67"/>
        <v>1</v>
      </c>
    </row>
    <row r="623" spans="1:12" x14ac:dyDescent="0.3">
      <c r="A623" s="1">
        <v>45454</v>
      </c>
      <c r="B623" s="26">
        <v>110069390343.05222</v>
      </c>
      <c r="C623" s="26">
        <f t="shared" si="63"/>
        <v>171981520271.7807</v>
      </c>
      <c r="D623" s="26">
        <v>32420721551.494881</v>
      </c>
      <c r="E623" s="2">
        <v>112426710109.16</v>
      </c>
      <c r="F623" s="2">
        <f t="shared" si="68"/>
        <v>-20871236.940002441</v>
      </c>
      <c r="G623" s="2">
        <f t="shared" si="64"/>
        <v>0</v>
      </c>
      <c r="H623" s="2">
        <f>SUM($G$3:G623)</f>
        <v>61912129928.72847</v>
      </c>
      <c r="I623" s="13">
        <f t="shared" si="69"/>
        <v>-1.8564304620972762E-4</v>
      </c>
      <c r="J623" s="2">
        <f t="shared" si="65"/>
        <v>110048956726.13449</v>
      </c>
      <c r="K623" s="27">
        <f t="shared" si="66"/>
        <v>59554810162.620697</v>
      </c>
      <c r="L623">
        <f t="shared" si="67"/>
        <v>1</v>
      </c>
    </row>
    <row r="624" spans="1:12" x14ac:dyDescent="0.3">
      <c r="A624" s="1">
        <v>45455</v>
      </c>
      <c r="B624" s="26">
        <v>109776286391.89072</v>
      </c>
      <c r="C624" s="26">
        <f t="shared" si="63"/>
        <v>171732309896.55618</v>
      </c>
      <c r="D624" s="26">
        <v>32364103426.876152</v>
      </c>
      <c r="E624" s="2">
        <v>112470603685.097</v>
      </c>
      <c r="F624" s="2">
        <f t="shared" si="68"/>
        <v>43893575.93699646</v>
      </c>
      <c r="G624" s="2">
        <f t="shared" si="64"/>
        <v>43893575.93699646</v>
      </c>
      <c r="H624" s="2">
        <f>SUM($G$3:G624)</f>
        <v>61956023504.665466</v>
      </c>
      <c r="I624" s="13">
        <f t="shared" si="69"/>
        <v>3.9026709645742399E-4</v>
      </c>
      <c r="J624" s="2">
        <f t="shared" si="65"/>
        <v>109819128464.44077</v>
      </c>
      <c r="K624" s="27">
        <f t="shared" si="66"/>
        <v>59261706211.459183</v>
      </c>
      <c r="L624">
        <f t="shared" si="67"/>
        <v>1</v>
      </c>
    </row>
    <row r="625" spans="1:12" x14ac:dyDescent="0.3">
      <c r="A625" s="1">
        <v>45456</v>
      </c>
      <c r="B625" s="26">
        <v>109695731343.60193</v>
      </c>
      <c r="C625" s="26">
        <f t="shared" si="63"/>
        <v>171651754848.2674</v>
      </c>
      <c r="D625" s="26">
        <v>32372619716.330708</v>
      </c>
      <c r="E625" s="2">
        <v>112467405781.20599</v>
      </c>
      <c r="F625" s="2">
        <f t="shared" si="68"/>
        <v>-3197903.8910064697</v>
      </c>
      <c r="G625" s="2">
        <f t="shared" si="64"/>
        <v>0</v>
      </c>
      <c r="H625" s="2">
        <f>SUM($G$3:G625)</f>
        <v>61956023504.665466</v>
      </c>
      <c r="I625" s="13">
        <f t="shared" si="69"/>
        <v>-2.8434050459274125E-5</v>
      </c>
      <c r="J625" s="2">
        <f t="shared" si="65"/>
        <v>109692612249.64174</v>
      </c>
      <c r="K625" s="27">
        <f t="shared" si="66"/>
        <v>59184349067.061401</v>
      </c>
      <c r="L625">
        <f t="shared" si="67"/>
        <v>1</v>
      </c>
    </row>
    <row r="626" spans="1:12" x14ac:dyDescent="0.3">
      <c r="A626" s="1">
        <v>45457</v>
      </c>
      <c r="B626" s="26">
        <v>109745238305.0773</v>
      </c>
      <c r="C626" s="26">
        <f t="shared" si="63"/>
        <v>171728598964.53577</v>
      </c>
      <c r="D626" s="26">
        <v>32383983285.226234</v>
      </c>
      <c r="E626" s="2">
        <v>112494742935.99899</v>
      </c>
      <c r="F626" s="2">
        <f t="shared" si="68"/>
        <v>27337154.792999268</v>
      </c>
      <c r="G626" s="2">
        <f t="shared" si="64"/>
        <v>27337154.792999268</v>
      </c>
      <c r="H626" s="2">
        <f>SUM($G$3:G626)</f>
        <v>61983360659.458466</v>
      </c>
      <c r="I626" s="13">
        <f t="shared" si="69"/>
        <v>2.430082871388225E-4</v>
      </c>
      <c r="J626" s="2">
        <f t="shared" si="65"/>
        <v>109771907307.45946</v>
      </c>
      <c r="K626" s="27">
        <f t="shared" si="66"/>
        <v>59233856028.536774</v>
      </c>
      <c r="L626">
        <f t="shared" si="67"/>
        <v>1</v>
      </c>
    </row>
    <row r="627" spans="1:12" x14ac:dyDescent="0.3">
      <c r="A627" s="1">
        <v>45458</v>
      </c>
      <c r="B627" s="26">
        <v>109766029333.59541</v>
      </c>
      <c r="C627" s="26">
        <f t="shared" si="63"/>
        <v>171801117925.66888</v>
      </c>
      <c r="D627" s="26">
        <v>32383983285.226234</v>
      </c>
      <c r="E627" s="2">
        <v>112546470868.614</v>
      </c>
      <c r="F627" s="2">
        <f t="shared" si="68"/>
        <v>51727932.615005493</v>
      </c>
      <c r="G627" s="2">
        <f t="shared" si="64"/>
        <v>51727932.615005493</v>
      </c>
      <c r="H627" s="2">
        <f>SUM($G$3:G627)</f>
        <v>62035088592.073471</v>
      </c>
      <c r="I627" s="13">
        <f t="shared" si="69"/>
        <v>4.5961399069893835E-4</v>
      </c>
      <c r="J627" s="2">
        <f t="shared" si="65"/>
        <v>109816479336.3806</v>
      </c>
      <c r="K627" s="27">
        <f t="shared" si="66"/>
        <v>59254647057.054886</v>
      </c>
      <c r="L627">
        <f t="shared" si="67"/>
        <v>1</v>
      </c>
    </row>
    <row r="628" spans="1:12" x14ac:dyDescent="0.3">
      <c r="A628" s="1">
        <v>45459</v>
      </c>
      <c r="B628" s="26">
        <v>109800284683.72424</v>
      </c>
      <c r="C628" s="26">
        <f t="shared" si="63"/>
        <v>171835373275.79773</v>
      </c>
      <c r="D628" s="26">
        <v>32383983285.226234</v>
      </c>
      <c r="E628" s="2">
        <v>112478658243.10899</v>
      </c>
      <c r="F628" s="2">
        <f t="shared" si="68"/>
        <v>-67812625.505004883</v>
      </c>
      <c r="G628" s="2">
        <f t="shared" si="64"/>
        <v>0</v>
      </c>
      <c r="H628" s="2">
        <f>SUM($G$3:G628)</f>
        <v>62035088592.073471</v>
      </c>
      <c r="I628" s="13">
        <f t="shared" si="69"/>
        <v>-6.0289326494663642E-4</v>
      </c>
      <c r="J628" s="2">
        <f t="shared" si="65"/>
        <v>109734086831.5992</v>
      </c>
      <c r="K628" s="27">
        <f t="shared" si="66"/>
        <v>59356715032.688736</v>
      </c>
      <c r="L628">
        <f t="shared" si="67"/>
        <v>1</v>
      </c>
    </row>
    <row r="629" spans="1:12" x14ac:dyDescent="0.3">
      <c r="A629" s="1">
        <v>45460</v>
      </c>
      <c r="B629" s="26">
        <v>109710835825.08737</v>
      </c>
      <c r="C629" s="26">
        <f t="shared" si="63"/>
        <v>171772856573.35385</v>
      </c>
      <c r="D629" s="26">
        <v>32374567178.815987</v>
      </c>
      <c r="E629" s="2">
        <v>112505590399.302</v>
      </c>
      <c r="F629" s="2">
        <f t="shared" si="68"/>
        <v>26932156.193008423</v>
      </c>
      <c r="G629" s="2">
        <f t="shared" si="64"/>
        <v>26932156.193008423</v>
      </c>
      <c r="H629" s="2">
        <f>SUM($G$3:G629)</f>
        <v>62062020748.266479</v>
      </c>
      <c r="I629" s="13">
        <f t="shared" si="69"/>
        <v>2.3938504831112387E-4</v>
      </c>
      <c r="J629" s="2">
        <f t="shared" si="65"/>
        <v>109737098958.82161</v>
      </c>
      <c r="K629" s="27">
        <f t="shared" si="66"/>
        <v>59267266174.051849</v>
      </c>
      <c r="L629">
        <f t="shared" si="67"/>
        <v>1</v>
      </c>
    </row>
    <row r="630" spans="1:12" x14ac:dyDescent="0.3">
      <c r="A630" s="1">
        <v>45461</v>
      </c>
      <c r="B630" s="26">
        <v>109708850524.97182</v>
      </c>
      <c r="C630" s="26">
        <f t="shared" si="63"/>
        <v>171770871273.23828</v>
      </c>
      <c r="D630" s="26">
        <v>32388775180.397324</v>
      </c>
      <c r="E630" s="2">
        <v>112484967919.06</v>
      </c>
      <c r="F630" s="2">
        <f t="shared" si="68"/>
        <v>-20622480.242004395</v>
      </c>
      <c r="G630" s="2">
        <f t="shared" si="64"/>
        <v>0</v>
      </c>
      <c r="H630" s="2">
        <f>SUM($G$3:G630)</f>
        <v>62062020748.266479</v>
      </c>
      <c r="I630" s="13">
        <f t="shared" si="69"/>
        <v>-1.8333543248946443E-4</v>
      </c>
      <c r="J630" s="2">
        <f t="shared" si="65"/>
        <v>109688737005.4129</v>
      </c>
      <c r="K630" s="27">
        <f t="shared" si="66"/>
        <v>59285903354.178284</v>
      </c>
      <c r="L630">
        <f t="shared" si="67"/>
        <v>1</v>
      </c>
    </row>
    <row r="631" spans="1:12" x14ac:dyDescent="0.3">
      <c r="A631" s="1">
        <v>45462</v>
      </c>
      <c r="B631" s="26">
        <v>109703730679.33545</v>
      </c>
      <c r="C631" s="26">
        <f t="shared" si="63"/>
        <v>171765751427.60193</v>
      </c>
      <c r="D631" s="26">
        <v>32388775180.397324</v>
      </c>
      <c r="E631" s="2">
        <v>112466787566.217</v>
      </c>
      <c r="F631" s="2">
        <f t="shared" si="68"/>
        <v>-18180352.843002319</v>
      </c>
      <c r="G631" s="2">
        <f t="shared" si="64"/>
        <v>0</v>
      </c>
      <c r="H631" s="2">
        <f>SUM($G$3:G631)</f>
        <v>62062020748.266479</v>
      </c>
      <c r="I631" s="13">
        <f t="shared" si="69"/>
        <v>-1.6165085921297686E-4</v>
      </c>
      <c r="J631" s="2">
        <f t="shared" si="65"/>
        <v>109685996977.01227</v>
      </c>
      <c r="K631" s="27">
        <f t="shared" si="66"/>
        <v>59298963861.384933</v>
      </c>
      <c r="L631">
        <f t="shared" si="67"/>
        <v>1</v>
      </c>
    </row>
    <row r="632" spans="1:12" x14ac:dyDescent="0.3">
      <c r="A632" s="1">
        <v>45463</v>
      </c>
      <c r="B632" s="26">
        <v>109937235264.28093</v>
      </c>
      <c r="C632" s="26">
        <f t="shared" si="63"/>
        <v>172106737341.73541</v>
      </c>
      <c r="D632" s="26">
        <v>32414823980.197514</v>
      </c>
      <c r="E632" s="2">
        <v>112574268895.405</v>
      </c>
      <c r="F632" s="2">
        <f t="shared" si="68"/>
        <v>107481329.18800354</v>
      </c>
      <c r="G632" s="2">
        <f t="shared" si="64"/>
        <v>107481329.18800354</v>
      </c>
      <c r="H632" s="2">
        <f>SUM($G$3:G632)</f>
        <v>62169502077.454483</v>
      </c>
      <c r="I632" s="13">
        <f t="shared" si="69"/>
        <v>9.5475929128943833E-4</v>
      </c>
      <c r="J632" s="2">
        <f t="shared" si="65"/>
        <v>110042198861.10818</v>
      </c>
      <c r="K632" s="27">
        <f t="shared" si="66"/>
        <v>59532468446.330414</v>
      </c>
      <c r="L632">
        <f t="shared" si="67"/>
        <v>1</v>
      </c>
    </row>
    <row r="633" spans="1:12" x14ac:dyDescent="0.3">
      <c r="A633" s="1">
        <v>45464</v>
      </c>
      <c r="B633" s="26">
        <v>109994423583.27505</v>
      </c>
      <c r="C633" s="26">
        <f t="shared" si="63"/>
        <v>172402299735.84055</v>
      </c>
      <c r="D633" s="26">
        <v>32443781960.531181</v>
      </c>
      <c r="E633" s="2">
        <v>112812642970.51601</v>
      </c>
      <c r="F633" s="2">
        <f t="shared" si="68"/>
        <v>238374075.11100769</v>
      </c>
      <c r="G633" s="2">
        <f t="shared" si="64"/>
        <v>238374075.11100769</v>
      </c>
      <c r="H633" s="2">
        <f>SUM($G$3:G633)</f>
        <v>62407876152.565491</v>
      </c>
      <c r="I633" s="13">
        <f t="shared" si="69"/>
        <v>2.1130085142434577E-3</v>
      </c>
      <c r="J633" s="2">
        <f t="shared" si="65"/>
        <v>110226842736.82582</v>
      </c>
      <c r="K633" s="27">
        <f t="shared" si="66"/>
        <v>59589656765.324539</v>
      </c>
      <c r="L633">
        <f t="shared" si="67"/>
        <v>1</v>
      </c>
    </row>
    <row r="634" spans="1:12" x14ac:dyDescent="0.3">
      <c r="A634" s="1">
        <v>45465</v>
      </c>
      <c r="B634" s="26">
        <v>110001518198.67493</v>
      </c>
      <c r="C634" s="26">
        <f t="shared" si="63"/>
        <v>172439648215.10443</v>
      </c>
      <c r="D634" s="26">
        <v>32443781960.531181</v>
      </c>
      <c r="E634" s="2">
        <v>112842896834.38</v>
      </c>
      <c r="F634" s="2">
        <f t="shared" si="68"/>
        <v>30253863.863998413</v>
      </c>
      <c r="G634" s="2">
        <f t="shared" si="64"/>
        <v>30253863.863998413</v>
      </c>
      <c r="H634" s="2">
        <f>SUM($G$3:G634)</f>
        <v>62438130016.429489</v>
      </c>
      <c r="I634" s="13">
        <f t="shared" si="69"/>
        <v>2.6810605463631565E-4</v>
      </c>
      <c r="J634" s="2">
        <f t="shared" si="65"/>
        <v>110031010271.72318</v>
      </c>
      <c r="K634" s="27">
        <f t="shared" si="66"/>
        <v>59596751380.724426</v>
      </c>
      <c r="L634">
        <f t="shared" si="67"/>
        <v>1</v>
      </c>
    </row>
    <row r="635" spans="1:12" x14ac:dyDescent="0.3">
      <c r="A635" s="1">
        <v>45466</v>
      </c>
      <c r="B635" s="26">
        <v>109959529981.50058</v>
      </c>
      <c r="C635" s="26">
        <f t="shared" si="63"/>
        <v>172434758312.98407</v>
      </c>
      <c r="D635" s="26">
        <v>32443781960.531181</v>
      </c>
      <c r="E635" s="2">
        <v>112879995149.43401</v>
      </c>
      <c r="F635" s="2">
        <f t="shared" si="68"/>
        <v>37098315.054000854</v>
      </c>
      <c r="G635" s="2">
        <f t="shared" si="64"/>
        <v>37098315.054000854</v>
      </c>
      <c r="H635" s="2">
        <f>SUM($G$3:G635)</f>
        <v>62475228331.48349</v>
      </c>
      <c r="I635" s="13">
        <f t="shared" si="69"/>
        <v>3.286526988674031E-4</v>
      </c>
      <c r="J635" s="2">
        <f t="shared" si="65"/>
        <v>109995668477.7952</v>
      </c>
      <c r="K635" s="27">
        <f t="shared" si="66"/>
        <v>59554763163.550064</v>
      </c>
      <c r="L635">
        <f t="shared" si="67"/>
        <v>1</v>
      </c>
    </row>
    <row r="636" spans="1:12" x14ac:dyDescent="0.3">
      <c r="A636" s="1">
        <v>45467</v>
      </c>
      <c r="B636" s="26">
        <v>109885095448.22379</v>
      </c>
      <c r="C636" s="26">
        <f t="shared" si="63"/>
        <v>172369637648.07227</v>
      </c>
      <c r="D636" s="26">
        <v>32478086154.060978</v>
      </c>
      <c r="E636" s="2">
        <v>112889309017.799</v>
      </c>
      <c r="F636" s="2">
        <f t="shared" si="68"/>
        <v>9313868.3649902344</v>
      </c>
      <c r="G636" s="2">
        <f t="shared" si="64"/>
        <v>9313868.3649902344</v>
      </c>
      <c r="H636" s="2">
        <f>SUM($G$3:G636)</f>
        <v>62484542199.84848</v>
      </c>
      <c r="I636" s="13">
        <f t="shared" si="69"/>
        <v>8.250443240397315E-5</v>
      </c>
      <c r="J636" s="2">
        <f t="shared" si="65"/>
        <v>109894161455.6534</v>
      </c>
      <c r="K636" s="27">
        <f t="shared" si="66"/>
        <v>59480328630.27327</v>
      </c>
      <c r="L636">
        <f t="shared" si="67"/>
        <v>1</v>
      </c>
    </row>
    <row r="637" spans="1:12" x14ac:dyDescent="0.3">
      <c r="A637" s="1">
        <v>45468</v>
      </c>
      <c r="B637" s="26">
        <v>110062607113.8054</v>
      </c>
      <c r="C637" s="26">
        <f t="shared" si="63"/>
        <v>172547149313.65387</v>
      </c>
      <c r="D637" s="26">
        <v>32480068505.843628</v>
      </c>
      <c r="E637" s="2">
        <v>112854331672.758</v>
      </c>
      <c r="F637" s="2">
        <f t="shared" si="68"/>
        <v>-34977345.041000366</v>
      </c>
      <c r="G637" s="2">
        <f t="shared" si="64"/>
        <v>0</v>
      </c>
      <c r="H637" s="2">
        <f>SUM($G$3:G637)</f>
        <v>62484542199.84848</v>
      </c>
      <c r="I637" s="13">
        <f t="shared" si="69"/>
        <v>-3.0993356234144069E-4</v>
      </c>
      <c r="J637" s="2">
        <f t="shared" si="65"/>
        <v>110028495017.90204</v>
      </c>
      <c r="K637" s="27">
        <f t="shared" si="66"/>
        <v>59692817640.895874</v>
      </c>
      <c r="L637">
        <f t="shared" si="67"/>
        <v>1</v>
      </c>
    </row>
    <row r="638" spans="1:12" x14ac:dyDescent="0.3">
      <c r="A638" s="1">
        <v>45469</v>
      </c>
      <c r="B638" s="26">
        <v>109450499138.39345</v>
      </c>
      <c r="C638" s="26">
        <f t="shared" si="63"/>
        <v>171996930313.34595</v>
      </c>
      <c r="D638" s="26">
        <v>32402190734.14888</v>
      </c>
      <c r="E638" s="2">
        <v>112916220647.862</v>
      </c>
      <c r="F638" s="2">
        <f t="shared" si="68"/>
        <v>61888975.104003906</v>
      </c>
      <c r="G638" s="2">
        <f t="shared" si="64"/>
        <v>61888975.104003906</v>
      </c>
      <c r="H638" s="2">
        <f>SUM($G$3:G638)</f>
        <v>62546431174.952484</v>
      </c>
      <c r="I638" s="13">
        <f t="shared" si="69"/>
        <v>5.4809640943447339E-4</v>
      </c>
      <c r="J638" s="2">
        <f t="shared" si="65"/>
        <v>109510488563.98201</v>
      </c>
      <c r="K638" s="27">
        <f t="shared" si="66"/>
        <v>59080709665.483948</v>
      </c>
      <c r="L638">
        <f t="shared" si="67"/>
        <v>1</v>
      </c>
    </row>
    <row r="639" spans="1:12" x14ac:dyDescent="0.3">
      <c r="A639" s="1">
        <v>45470</v>
      </c>
      <c r="B639" s="26">
        <v>109647126482.36099</v>
      </c>
      <c r="C639" s="26">
        <f t="shared" si="63"/>
        <v>172193557657.31348</v>
      </c>
      <c r="D639" s="26">
        <v>32419282435.07822</v>
      </c>
      <c r="E639" s="2">
        <v>112747052708.12399</v>
      </c>
      <c r="F639" s="2">
        <f t="shared" si="68"/>
        <v>-169167939.73800659</v>
      </c>
      <c r="G639" s="2">
        <f t="shared" si="64"/>
        <v>0</v>
      </c>
      <c r="H639" s="2">
        <f>SUM($G$3:G639)</f>
        <v>62546431174.952484</v>
      </c>
      <c r="I639" s="13">
        <f t="shared" si="69"/>
        <v>-1.5004200613203008E-3</v>
      </c>
      <c r="J639" s="2">
        <f t="shared" si="65"/>
        <v>109482609734.12073</v>
      </c>
      <c r="K639" s="27">
        <f t="shared" si="66"/>
        <v>59446504949.189484</v>
      </c>
      <c r="L639">
        <f t="shared" si="67"/>
        <v>1</v>
      </c>
    </row>
    <row r="640" spans="1:12" x14ac:dyDescent="0.3">
      <c r="A640" s="1">
        <v>45471</v>
      </c>
      <c r="B640" s="26">
        <v>109808723655.65959</v>
      </c>
      <c r="C640" s="26">
        <f t="shared" si="63"/>
        <v>172355154830.61206</v>
      </c>
      <c r="D640" s="26">
        <v>32459665308.19276</v>
      </c>
      <c r="E640" s="2">
        <v>112628423054.467</v>
      </c>
      <c r="F640" s="2">
        <f t="shared" si="68"/>
        <v>-118629653.65699768</v>
      </c>
      <c r="G640" s="2">
        <f t="shared" si="64"/>
        <v>0</v>
      </c>
      <c r="H640" s="2">
        <f>SUM($G$3:G640)</f>
        <v>62546431174.952484</v>
      </c>
      <c r="I640" s="13">
        <f t="shared" si="69"/>
        <v>-1.053283446929098E-3</v>
      </c>
      <c r="J640" s="2">
        <f t="shared" si="65"/>
        <v>109693063944.70467</v>
      </c>
      <c r="K640" s="27">
        <f t="shared" si="66"/>
        <v>59726731776.145065</v>
      </c>
      <c r="L640">
        <f t="shared" si="67"/>
        <v>1</v>
      </c>
    </row>
    <row r="641" spans="1:12" x14ac:dyDescent="0.3">
      <c r="A641" s="1">
        <v>45472</v>
      </c>
      <c r="B641" s="26">
        <v>109871383841.42288</v>
      </c>
      <c r="C641" s="26">
        <f t="shared" si="63"/>
        <v>172417815016.37537</v>
      </c>
      <c r="D641" s="26">
        <v>32459665308.19276</v>
      </c>
      <c r="E641" s="2">
        <v>112603785912.89</v>
      </c>
      <c r="F641" s="2">
        <f t="shared" si="68"/>
        <v>-24637141.57699585</v>
      </c>
      <c r="G641" s="2">
        <f t="shared" si="64"/>
        <v>0</v>
      </c>
      <c r="H641" s="2">
        <f>SUM($G$3:G641)</f>
        <v>62546431174.952484</v>
      </c>
      <c r="I641" s="13">
        <f t="shared" si="69"/>
        <v>-2.1879496659246502E-4</v>
      </c>
      <c r="J641" s="2">
        <f t="shared" si="65"/>
        <v>109847344535.66583</v>
      </c>
      <c r="K641" s="27">
        <f t="shared" si="66"/>
        <v>59814029103.485367</v>
      </c>
      <c r="L641">
        <f t="shared" si="67"/>
        <v>1</v>
      </c>
    </row>
    <row r="642" spans="1:12" x14ac:dyDescent="0.3">
      <c r="A642" s="18">
        <v>45473</v>
      </c>
      <c r="B642" s="26">
        <v>118367082935.50487</v>
      </c>
      <c r="C642" s="26">
        <f t="shared" si="63"/>
        <v>180936991398.56934</v>
      </c>
      <c r="D642" s="26">
        <v>32274321543</v>
      </c>
      <c r="E642" s="2">
        <v>112627263201.002</v>
      </c>
      <c r="F642" s="2">
        <f t="shared" si="68"/>
        <v>23477288.111999512</v>
      </c>
      <c r="G642" s="2">
        <f t="shared" si="64"/>
        <v>23477288.111999512</v>
      </c>
      <c r="H642" s="2">
        <f>SUM($G$3:G642)</f>
        <v>62569908463.064484</v>
      </c>
      <c r="I642" s="13">
        <f t="shared" si="69"/>
        <v>2.0845119951197255E-4</v>
      </c>
      <c r="J642" s="2">
        <f t="shared" si="65"/>
        <v>118391756695.92551</v>
      </c>
      <c r="K642" s="27">
        <f t="shared" si="66"/>
        <v>68309728197.567337</v>
      </c>
      <c r="L642">
        <f t="shared" si="67"/>
        <v>1</v>
      </c>
    </row>
    <row r="643" spans="1:12" x14ac:dyDescent="0.3">
      <c r="A643" s="1">
        <v>45474</v>
      </c>
      <c r="B643" s="26">
        <v>118412090293.67244</v>
      </c>
      <c r="C643" s="26">
        <f t="shared" ref="C643:C706" si="70">B643+H643</f>
        <v>181080478151.31494</v>
      </c>
      <c r="D643" s="26">
        <v>32262959229.166359</v>
      </c>
      <c r="E643" s="2">
        <v>112725742595.58</v>
      </c>
      <c r="F643" s="2">
        <f t="shared" si="68"/>
        <v>98479394.57800293</v>
      </c>
      <c r="G643" s="2">
        <f t="shared" si="64"/>
        <v>98479394.57800293</v>
      </c>
      <c r="H643" s="2">
        <f>SUM($G$3:G643)</f>
        <v>62668387857.642487</v>
      </c>
      <c r="I643" s="13">
        <f t="shared" si="69"/>
        <v>8.7361939083703424E-4</v>
      </c>
      <c r="J643" s="2">
        <f t="shared" si="65"/>
        <v>118515537391.86253</v>
      </c>
      <c r="K643" s="27">
        <f t="shared" si="66"/>
        <v>68354735555.73494</v>
      </c>
      <c r="L643">
        <f t="shared" si="67"/>
        <v>1</v>
      </c>
    </row>
    <row r="644" spans="1:12" x14ac:dyDescent="0.3">
      <c r="A644" s="1">
        <v>45475</v>
      </c>
      <c r="B644" s="26">
        <v>118133083646.89664</v>
      </c>
      <c r="C644" s="26">
        <f t="shared" si="70"/>
        <v>180839465997.23114</v>
      </c>
      <c r="D644" s="26">
        <v>32241228361.692558</v>
      </c>
      <c r="E644" s="2">
        <v>112763737088.272</v>
      </c>
      <c r="F644" s="2">
        <f t="shared" si="68"/>
        <v>37994492.692001343</v>
      </c>
      <c r="G644" s="2">
        <f t="shared" ref="G644:G707" si="71">IF(F644&gt;0,F644,0)</f>
        <v>37994492.692001343</v>
      </c>
      <c r="H644" s="2">
        <f>SUM($G$3:G644)</f>
        <v>62706382350.334488</v>
      </c>
      <c r="I644" s="13">
        <f t="shared" si="69"/>
        <v>3.3693892800181911E-4</v>
      </c>
      <c r="J644" s="2">
        <f t="shared" ref="J644:J707" si="72">B644*(I644+1)</f>
        <v>118172887281.46219</v>
      </c>
      <c r="K644" s="27">
        <f t="shared" ref="K644:K707" si="73">C644-E644</f>
        <v>68075728908.959137</v>
      </c>
      <c r="L644">
        <f t="shared" ref="L644:L707" si="74">IF(K644&gt;0,1,0)</f>
        <v>1</v>
      </c>
    </row>
    <row r="645" spans="1:12" x14ac:dyDescent="0.3">
      <c r="A645" s="1">
        <v>45476</v>
      </c>
      <c r="B645" s="26">
        <v>117639676455.12383</v>
      </c>
      <c r="C645" s="26">
        <f t="shared" si="70"/>
        <v>180346058805.45831</v>
      </c>
      <c r="D645" s="26">
        <v>32194079516.620842</v>
      </c>
      <c r="E645" s="2">
        <v>112645772763.983</v>
      </c>
      <c r="F645" s="2">
        <f t="shared" ref="F645:F708" si="75">E645-E644</f>
        <v>-117964324.28900146</v>
      </c>
      <c r="G645" s="2">
        <f t="shared" si="71"/>
        <v>0</v>
      </c>
      <c r="H645" s="2">
        <f>SUM($G$3:G645)</f>
        <v>62706382350.334488</v>
      </c>
      <c r="I645" s="13">
        <f t="shared" ref="I645:I708" si="76">(E645-E644)/E645</f>
        <v>-1.0472148345607426E-3</v>
      </c>
      <c r="J645" s="2">
        <f t="shared" si="72"/>
        <v>117516482440.8071</v>
      </c>
      <c r="K645" s="27">
        <f t="shared" si="73"/>
        <v>67700286041.475311</v>
      </c>
      <c r="L645">
        <f t="shared" si="74"/>
        <v>1</v>
      </c>
    </row>
    <row r="646" spans="1:12" x14ac:dyDescent="0.3">
      <c r="A646" s="1">
        <v>45477</v>
      </c>
      <c r="B646" s="26">
        <v>117549023312.61748</v>
      </c>
      <c r="C646" s="26">
        <f t="shared" si="70"/>
        <v>180255405662.95197</v>
      </c>
      <c r="D646" s="26">
        <v>32194079516.620842</v>
      </c>
      <c r="E646" s="2">
        <v>112523154794.543</v>
      </c>
      <c r="F646" s="2">
        <f t="shared" si="75"/>
        <v>-122617969.44000244</v>
      </c>
      <c r="G646" s="2">
        <f t="shared" si="71"/>
        <v>0</v>
      </c>
      <c r="H646" s="2">
        <f>SUM($G$3:G646)</f>
        <v>62706382350.334488</v>
      </c>
      <c r="I646" s="13">
        <f t="shared" si="76"/>
        <v>-1.0897132209267653E-3</v>
      </c>
      <c r="J646" s="2">
        <f t="shared" si="72"/>
        <v>117420928587.80669</v>
      </c>
      <c r="K646" s="27">
        <f t="shared" si="73"/>
        <v>67732250868.408966</v>
      </c>
      <c r="L646">
        <f t="shared" si="74"/>
        <v>1</v>
      </c>
    </row>
    <row r="647" spans="1:12" x14ac:dyDescent="0.3">
      <c r="A647" s="1">
        <v>45478</v>
      </c>
      <c r="B647" s="26">
        <v>117625679492.52791</v>
      </c>
      <c r="C647" s="26">
        <f t="shared" si="70"/>
        <v>180332061842.8624</v>
      </c>
      <c r="D647" s="26">
        <v>32215834722.323616</v>
      </c>
      <c r="E647" s="2">
        <v>112519507193.843</v>
      </c>
      <c r="F647" s="2">
        <f t="shared" si="75"/>
        <v>-3647600.6999969482</v>
      </c>
      <c r="G647" s="2">
        <f t="shared" si="71"/>
        <v>0</v>
      </c>
      <c r="H647" s="2">
        <f>SUM($G$3:G647)</f>
        <v>62706382350.334488</v>
      </c>
      <c r="I647" s="13">
        <f t="shared" si="76"/>
        <v>-3.2417496227681157E-5</v>
      </c>
      <c r="J647" s="2">
        <f t="shared" si="72"/>
        <v>117621866362.50667</v>
      </c>
      <c r="K647" s="27">
        <f t="shared" si="73"/>
        <v>67812554649.019394</v>
      </c>
      <c r="L647">
        <f t="shared" si="74"/>
        <v>1</v>
      </c>
    </row>
    <row r="648" spans="1:12" x14ac:dyDescent="0.3">
      <c r="A648" s="1">
        <v>45479</v>
      </c>
      <c r="B648" s="26">
        <v>117748899891.25179</v>
      </c>
      <c r="C648" s="26">
        <f t="shared" si="70"/>
        <v>180455282241.58627</v>
      </c>
      <c r="D648" s="26">
        <v>32215834722.323616</v>
      </c>
      <c r="E648" s="2">
        <v>112325747935.358</v>
      </c>
      <c r="F648" s="2">
        <f t="shared" si="75"/>
        <v>-193759258.48500061</v>
      </c>
      <c r="G648" s="2">
        <f t="shared" si="71"/>
        <v>0</v>
      </c>
      <c r="H648" s="2">
        <f>SUM($G$3:G648)</f>
        <v>62706382350.334488</v>
      </c>
      <c r="I648" s="13">
        <f t="shared" si="76"/>
        <v>-1.7249763482234414E-3</v>
      </c>
      <c r="J648" s="2">
        <f t="shared" si="72"/>
        <v>117545785823.91005</v>
      </c>
      <c r="K648" s="27">
        <f t="shared" si="73"/>
        <v>68129534306.228271</v>
      </c>
      <c r="L648">
        <f t="shared" si="74"/>
        <v>1</v>
      </c>
    </row>
    <row r="649" spans="1:12" x14ac:dyDescent="0.3">
      <c r="A649" s="1">
        <v>45480</v>
      </c>
      <c r="B649" s="26">
        <v>117694246374.91121</v>
      </c>
      <c r="C649" s="26">
        <f t="shared" si="70"/>
        <v>180400628725.2457</v>
      </c>
      <c r="D649" s="26">
        <v>32215834722.323616</v>
      </c>
      <c r="E649" s="2">
        <v>112196036454.302</v>
      </c>
      <c r="F649" s="2">
        <f t="shared" si="75"/>
        <v>-129711481.05599976</v>
      </c>
      <c r="G649" s="2">
        <f t="shared" si="71"/>
        <v>0</v>
      </c>
      <c r="H649" s="2">
        <f>SUM($G$3:G649)</f>
        <v>62706382350.334488</v>
      </c>
      <c r="I649" s="13">
        <f t="shared" si="76"/>
        <v>-1.1561146467846204E-3</v>
      </c>
      <c r="J649" s="2">
        <f t="shared" si="72"/>
        <v>117558178332.83488</v>
      </c>
      <c r="K649" s="27">
        <f t="shared" si="73"/>
        <v>68204592270.943695</v>
      </c>
      <c r="L649">
        <f t="shared" si="74"/>
        <v>1</v>
      </c>
    </row>
    <row r="650" spans="1:12" x14ac:dyDescent="0.3">
      <c r="A650" s="1">
        <v>45481</v>
      </c>
      <c r="B650" s="26">
        <v>117664381084.47562</v>
      </c>
      <c r="C650" s="26">
        <f t="shared" si="70"/>
        <v>180370763434.81012</v>
      </c>
      <c r="D650" s="26">
        <v>32229161729.487251</v>
      </c>
      <c r="E650" s="2">
        <v>112126783690.46001</v>
      </c>
      <c r="F650" s="2">
        <f t="shared" si="75"/>
        <v>-69252763.841995239</v>
      </c>
      <c r="G650" s="2">
        <f t="shared" si="71"/>
        <v>0</v>
      </c>
      <c r="H650" s="2">
        <f>SUM($G$3:G650)</f>
        <v>62706382350.334488</v>
      </c>
      <c r="I650" s="13">
        <f t="shared" si="76"/>
        <v>-6.1762909416162464E-4</v>
      </c>
      <c r="J650" s="2">
        <f t="shared" si="72"/>
        <v>117591708139.37132</v>
      </c>
      <c r="K650" s="27">
        <f t="shared" si="73"/>
        <v>68243979744.350113</v>
      </c>
      <c r="L650">
        <f t="shared" si="74"/>
        <v>1</v>
      </c>
    </row>
    <row r="651" spans="1:12" x14ac:dyDescent="0.3">
      <c r="A651" s="1">
        <v>45482</v>
      </c>
      <c r="B651" s="26">
        <v>118137994136.58008</v>
      </c>
      <c r="C651" s="26">
        <f t="shared" si="70"/>
        <v>180890582726.12958</v>
      </c>
      <c r="D651" s="26">
        <v>32273581056.177322</v>
      </c>
      <c r="E651" s="2">
        <v>112172989929.675</v>
      </c>
      <c r="F651" s="2">
        <f t="shared" si="75"/>
        <v>46206239.214996338</v>
      </c>
      <c r="G651" s="2">
        <f t="shared" si="71"/>
        <v>46206239.214996338</v>
      </c>
      <c r="H651" s="2">
        <f>SUM($G$3:G651)</f>
        <v>62752588589.549484</v>
      </c>
      <c r="I651" s="13">
        <f t="shared" si="76"/>
        <v>4.1191947583785166E-4</v>
      </c>
      <c r="J651" s="2">
        <f t="shared" si="72"/>
        <v>118186657477.20135</v>
      </c>
      <c r="K651" s="27">
        <f t="shared" si="73"/>
        <v>68717592796.454575</v>
      </c>
      <c r="L651">
        <f t="shared" si="74"/>
        <v>1</v>
      </c>
    </row>
    <row r="652" spans="1:12" x14ac:dyDescent="0.3">
      <c r="A652" s="1">
        <v>45483</v>
      </c>
      <c r="B652" s="26">
        <v>117829867675.0799</v>
      </c>
      <c r="C652" s="26">
        <f t="shared" si="70"/>
        <v>180674428729.10138</v>
      </c>
      <c r="D652" s="26">
        <v>32236060001.969582</v>
      </c>
      <c r="E652" s="2">
        <v>112264962394.147</v>
      </c>
      <c r="F652" s="2">
        <f t="shared" si="75"/>
        <v>91972464.472000122</v>
      </c>
      <c r="G652" s="2">
        <f t="shared" si="71"/>
        <v>91972464.472000122</v>
      </c>
      <c r="H652" s="2">
        <f>SUM($G$3:G652)</f>
        <v>62844561054.021484</v>
      </c>
      <c r="I652" s="13">
        <f t="shared" si="76"/>
        <v>8.1924460232834996E-4</v>
      </c>
      <c r="J652" s="2">
        <f t="shared" si="72"/>
        <v>117926399158.16576</v>
      </c>
      <c r="K652" s="27">
        <f t="shared" si="73"/>
        <v>68409466334.954376</v>
      </c>
      <c r="L652">
        <f t="shared" si="74"/>
        <v>1</v>
      </c>
    </row>
    <row r="653" spans="1:12" x14ac:dyDescent="0.3">
      <c r="A653" s="1">
        <v>45484</v>
      </c>
      <c r="B653" s="26">
        <v>118487337037.71872</v>
      </c>
      <c r="C653" s="26">
        <f t="shared" si="70"/>
        <v>181345144606.8092</v>
      </c>
      <c r="D653" s="26">
        <v>32310839463.0056</v>
      </c>
      <c r="E653" s="2">
        <v>112278208909.216</v>
      </c>
      <c r="F653" s="2">
        <f t="shared" si="75"/>
        <v>13246515.069000244</v>
      </c>
      <c r="G653" s="2">
        <f t="shared" si="71"/>
        <v>13246515.069000244</v>
      </c>
      <c r="H653" s="2">
        <f>SUM($G$3:G653)</f>
        <v>62857807569.090485</v>
      </c>
      <c r="I653" s="13">
        <f t="shared" si="76"/>
        <v>1.1797939420026628E-4</v>
      </c>
      <c r="J653" s="2">
        <f t="shared" si="72"/>
        <v>118501316101.96284</v>
      </c>
      <c r="K653" s="27">
        <f t="shared" si="73"/>
        <v>69066935697.593201</v>
      </c>
      <c r="L653">
        <f t="shared" si="74"/>
        <v>1</v>
      </c>
    </row>
    <row r="654" spans="1:12" x14ac:dyDescent="0.3">
      <c r="A654" s="1">
        <v>45485</v>
      </c>
      <c r="B654" s="26">
        <v>118610551613.13539</v>
      </c>
      <c r="C654" s="26">
        <f t="shared" si="70"/>
        <v>181627986077.61285</v>
      </c>
      <c r="D654" s="26">
        <v>32326975802.419159</v>
      </c>
      <c r="E654" s="2">
        <v>112437835804.603</v>
      </c>
      <c r="F654" s="2">
        <f t="shared" si="75"/>
        <v>159626895.38699341</v>
      </c>
      <c r="G654" s="2">
        <f t="shared" si="71"/>
        <v>159626895.38699341</v>
      </c>
      <c r="H654" s="2">
        <f>SUM($G$3:G654)</f>
        <v>63017434464.477478</v>
      </c>
      <c r="I654" s="13">
        <f t="shared" si="76"/>
        <v>1.4196902158842386E-3</v>
      </c>
      <c r="J654" s="2">
        <f t="shared" si="72"/>
        <v>118778941852.7612</v>
      </c>
      <c r="K654" s="27">
        <f t="shared" si="73"/>
        <v>69190150273.009857</v>
      </c>
      <c r="L654">
        <f t="shared" si="74"/>
        <v>1</v>
      </c>
    </row>
    <row r="655" spans="1:12" x14ac:dyDescent="0.3">
      <c r="A655" s="1">
        <v>45486</v>
      </c>
      <c r="B655" s="26">
        <v>118689591950.60034</v>
      </c>
      <c r="C655" s="26">
        <f t="shared" si="70"/>
        <v>181707026415.07782</v>
      </c>
      <c r="D655" s="26">
        <v>32326975802.419159</v>
      </c>
      <c r="E655" s="2">
        <v>112412688005.054</v>
      </c>
      <c r="F655" s="2">
        <f t="shared" si="75"/>
        <v>-25147799.548995972</v>
      </c>
      <c r="G655" s="2">
        <f t="shared" si="71"/>
        <v>0</v>
      </c>
      <c r="H655" s="2">
        <f>SUM($G$3:G655)</f>
        <v>63017434464.477478</v>
      </c>
      <c r="I655" s="13">
        <f t="shared" si="76"/>
        <v>-2.2370961850734627E-4</v>
      </c>
      <c r="J655" s="2">
        <f t="shared" si="72"/>
        <v>118663039947.26428</v>
      </c>
      <c r="K655" s="27">
        <f t="shared" si="73"/>
        <v>69294338410.023819</v>
      </c>
      <c r="L655">
        <f t="shared" si="74"/>
        <v>1</v>
      </c>
    </row>
    <row r="656" spans="1:12" x14ac:dyDescent="0.3">
      <c r="A656" s="1">
        <v>45487</v>
      </c>
      <c r="B656" s="26">
        <v>118803183612.79401</v>
      </c>
      <c r="C656" s="26">
        <f t="shared" si="70"/>
        <v>181840452965.28448</v>
      </c>
      <c r="D656" s="26">
        <v>32326975802.419159</v>
      </c>
      <c r="E656" s="2">
        <v>112432522893.067</v>
      </c>
      <c r="F656" s="2">
        <f t="shared" si="75"/>
        <v>19834888.013000488</v>
      </c>
      <c r="G656" s="2">
        <f t="shared" si="71"/>
        <v>19834888.013000488</v>
      </c>
      <c r="H656" s="2">
        <f>SUM($G$3:G656)</f>
        <v>63037269352.490479</v>
      </c>
      <c r="I656" s="13">
        <f t="shared" si="76"/>
        <v>1.7641592932914237E-4</v>
      </c>
      <c r="J656" s="2">
        <f t="shared" si="72"/>
        <v>118824142386.83832</v>
      </c>
      <c r="K656" s="27">
        <f t="shared" si="73"/>
        <v>69407930072.217484</v>
      </c>
      <c r="L656">
        <f t="shared" si="74"/>
        <v>1</v>
      </c>
    </row>
    <row r="657" spans="1:12" x14ac:dyDescent="0.3">
      <c r="A657" s="1">
        <v>45488</v>
      </c>
      <c r="B657" s="26">
        <v>119220760473.73117</v>
      </c>
      <c r="C657" s="26">
        <f t="shared" si="70"/>
        <v>182319457224.71365</v>
      </c>
      <c r="D657" s="26">
        <v>32343136346.341835</v>
      </c>
      <c r="E657" s="2">
        <v>112493950291.55901</v>
      </c>
      <c r="F657" s="2">
        <f t="shared" si="75"/>
        <v>61427398.492004395</v>
      </c>
      <c r="G657" s="2">
        <f t="shared" si="71"/>
        <v>61427398.492004395</v>
      </c>
      <c r="H657" s="2">
        <f>SUM($G$3:G657)</f>
        <v>63098696750.982483</v>
      </c>
      <c r="I657" s="13">
        <f t="shared" si="76"/>
        <v>5.4605068390609806E-4</v>
      </c>
      <c r="J657" s="2">
        <f t="shared" si="72"/>
        <v>119285861051.52367</v>
      </c>
      <c r="K657" s="27">
        <f t="shared" si="73"/>
        <v>69825506933.154648</v>
      </c>
      <c r="L657">
        <f t="shared" si="74"/>
        <v>1</v>
      </c>
    </row>
    <row r="658" spans="1:12" x14ac:dyDescent="0.3">
      <c r="A658" s="1">
        <v>45489</v>
      </c>
      <c r="B658" s="26">
        <v>119307194763.45969</v>
      </c>
      <c r="C658" s="26">
        <f t="shared" si="70"/>
        <v>182544023355.90814</v>
      </c>
      <c r="D658" s="26">
        <v>32334569411.614113</v>
      </c>
      <c r="E658" s="2">
        <v>112632082133.02499</v>
      </c>
      <c r="F658" s="2">
        <f t="shared" si="75"/>
        <v>138131841.46598816</v>
      </c>
      <c r="G658" s="2">
        <f t="shared" si="71"/>
        <v>138131841.46598816</v>
      </c>
      <c r="H658" s="2">
        <f>SUM($G$3:G658)</f>
        <v>63236828592.448471</v>
      </c>
      <c r="I658" s="13">
        <f t="shared" si="76"/>
        <v>1.2263987209509852E-3</v>
      </c>
      <c r="J658" s="2">
        <f t="shared" si="72"/>
        <v>119453512954.51785</v>
      </c>
      <c r="K658" s="27">
        <f t="shared" si="73"/>
        <v>69911941222.883148</v>
      </c>
      <c r="L658">
        <f t="shared" si="74"/>
        <v>1</v>
      </c>
    </row>
    <row r="659" spans="1:12" x14ac:dyDescent="0.3">
      <c r="A659" s="1">
        <v>45490</v>
      </c>
      <c r="B659" s="26">
        <v>119134027476.52237</v>
      </c>
      <c r="C659" s="26">
        <f t="shared" si="70"/>
        <v>182792997029.58783</v>
      </c>
      <c r="D659" s="26">
        <v>32315701324.439102</v>
      </c>
      <c r="E659" s="2">
        <v>113054223093.642</v>
      </c>
      <c r="F659" s="2">
        <f t="shared" si="75"/>
        <v>422140960.61700439</v>
      </c>
      <c r="G659" s="2">
        <f t="shared" si="71"/>
        <v>422140960.61700439</v>
      </c>
      <c r="H659" s="2">
        <f>SUM($G$3:G659)</f>
        <v>63658969553.065475</v>
      </c>
      <c r="I659" s="13">
        <f t="shared" si="76"/>
        <v>3.7339689669739101E-3</v>
      </c>
      <c r="J659" s="2">
        <f t="shared" si="72"/>
        <v>119578870238.03033</v>
      </c>
      <c r="K659" s="27">
        <f t="shared" si="73"/>
        <v>69738773935.945831</v>
      </c>
      <c r="L659">
        <f t="shared" si="74"/>
        <v>1</v>
      </c>
    </row>
    <row r="660" spans="1:12" x14ac:dyDescent="0.3">
      <c r="A660" s="1">
        <v>45491</v>
      </c>
      <c r="B660" s="26">
        <v>119097491610.38368</v>
      </c>
      <c r="C660" s="26">
        <f t="shared" si="70"/>
        <v>182910271855.58716</v>
      </c>
      <c r="D660" s="26">
        <v>32321557301.622231</v>
      </c>
      <c r="E660" s="2">
        <v>113208033785.78</v>
      </c>
      <c r="F660" s="2">
        <f t="shared" si="75"/>
        <v>153810692.13800049</v>
      </c>
      <c r="G660" s="2">
        <f t="shared" si="71"/>
        <v>153810692.13800049</v>
      </c>
      <c r="H660" s="2">
        <f>SUM($G$3:G660)</f>
        <v>63812780245.203476</v>
      </c>
      <c r="I660" s="13">
        <f t="shared" si="76"/>
        <v>1.3586552737860603E-3</v>
      </c>
      <c r="J660" s="2">
        <f t="shared" si="72"/>
        <v>119259304045.45482</v>
      </c>
      <c r="K660" s="27">
        <f t="shared" si="73"/>
        <v>69702238069.807159</v>
      </c>
      <c r="L660">
        <f t="shared" si="74"/>
        <v>1</v>
      </c>
    </row>
    <row r="661" spans="1:12" x14ac:dyDescent="0.3">
      <c r="A661" s="1">
        <v>45492</v>
      </c>
      <c r="B661" s="26">
        <v>119383287171.89035</v>
      </c>
      <c r="C661" s="26">
        <f t="shared" si="70"/>
        <v>183561164990.60681</v>
      </c>
      <c r="D661" s="26">
        <v>32337709717.813484</v>
      </c>
      <c r="E661" s="2">
        <v>113573131359.293</v>
      </c>
      <c r="F661" s="2">
        <f t="shared" si="75"/>
        <v>365097573.51300049</v>
      </c>
      <c r="G661" s="2">
        <f t="shared" si="71"/>
        <v>365097573.51300049</v>
      </c>
      <c r="H661" s="2">
        <f>SUM($G$3:G661)</f>
        <v>64177877818.716476</v>
      </c>
      <c r="I661" s="13">
        <f t="shared" si="76"/>
        <v>3.2146474183053046E-3</v>
      </c>
      <c r="J661" s="2">
        <f t="shared" si="72"/>
        <v>119767062347.78625</v>
      </c>
      <c r="K661" s="27">
        <f t="shared" si="73"/>
        <v>69988033631.313812</v>
      </c>
      <c r="L661">
        <f t="shared" si="74"/>
        <v>1</v>
      </c>
    </row>
    <row r="662" spans="1:12" x14ac:dyDescent="0.3">
      <c r="A662" s="1">
        <v>45493</v>
      </c>
      <c r="B662" s="26">
        <v>119413175589.93185</v>
      </c>
      <c r="C662" s="26">
        <f t="shared" si="70"/>
        <v>183764938575.62933</v>
      </c>
      <c r="D662" s="26">
        <v>32337709717.813484</v>
      </c>
      <c r="E662" s="2">
        <v>113747016526.274</v>
      </c>
      <c r="F662" s="2">
        <f t="shared" si="75"/>
        <v>173885166.98100281</v>
      </c>
      <c r="G662" s="2">
        <f t="shared" si="71"/>
        <v>173885166.98100281</v>
      </c>
      <c r="H662" s="2">
        <f>SUM($G$3:G662)</f>
        <v>64351762985.697479</v>
      </c>
      <c r="I662" s="13">
        <f t="shared" si="76"/>
        <v>1.528700903911952E-3</v>
      </c>
      <c r="J662" s="2">
        <f t="shared" si="72"/>
        <v>119595722619.39519</v>
      </c>
      <c r="K662" s="27">
        <f t="shared" si="73"/>
        <v>70017922049.355331</v>
      </c>
      <c r="L662">
        <f t="shared" si="74"/>
        <v>1</v>
      </c>
    </row>
    <row r="663" spans="1:12" x14ac:dyDescent="0.3">
      <c r="A663" s="1">
        <v>45494</v>
      </c>
      <c r="B663" s="26">
        <v>119440263099.09225</v>
      </c>
      <c r="C663" s="26">
        <f t="shared" si="70"/>
        <v>183970024263.97772</v>
      </c>
      <c r="D663" s="26">
        <v>32337709717.813484</v>
      </c>
      <c r="E663" s="2">
        <v>113925014705.46201</v>
      </c>
      <c r="F663" s="2">
        <f t="shared" si="75"/>
        <v>177998179.18800354</v>
      </c>
      <c r="G663" s="2">
        <f t="shared" si="71"/>
        <v>177998179.18800354</v>
      </c>
      <c r="H663" s="2">
        <f>SUM($G$3:G663)</f>
        <v>64529761164.885483</v>
      </c>
      <c r="I663" s="13">
        <f t="shared" si="76"/>
        <v>1.5624152399558095E-3</v>
      </c>
      <c r="J663" s="2">
        <f t="shared" si="72"/>
        <v>119626878386.42261</v>
      </c>
      <c r="K663" s="27">
        <f t="shared" si="73"/>
        <v>70045009558.515717</v>
      </c>
      <c r="L663">
        <f t="shared" si="74"/>
        <v>1</v>
      </c>
    </row>
    <row r="664" spans="1:12" x14ac:dyDescent="0.3">
      <c r="A664" s="1">
        <v>45495</v>
      </c>
      <c r="B664" s="26">
        <v>119626357154.22375</v>
      </c>
      <c r="C664" s="26">
        <f t="shared" si="70"/>
        <v>184271133081.83221</v>
      </c>
      <c r="D664" s="26">
        <v>32359753119.925621</v>
      </c>
      <c r="E664" s="2">
        <v>114040029468.185</v>
      </c>
      <c r="F664" s="2">
        <f t="shared" si="75"/>
        <v>115014762.72299194</v>
      </c>
      <c r="G664" s="2">
        <f t="shared" si="71"/>
        <v>115014762.72299194</v>
      </c>
      <c r="H664" s="2">
        <f>SUM($G$3:G664)</f>
        <v>64644775927.608475</v>
      </c>
      <c r="I664" s="13">
        <f t="shared" si="76"/>
        <v>1.0085472904501386E-3</v>
      </c>
      <c r="J664" s="2">
        <f t="shared" si="72"/>
        <v>119747005992.59807</v>
      </c>
      <c r="K664" s="27">
        <f t="shared" si="73"/>
        <v>70231103613.647217</v>
      </c>
      <c r="L664">
        <f t="shared" si="74"/>
        <v>1</v>
      </c>
    </row>
    <row r="665" spans="1:12" x14ac:dyDescent="0.3">
      <c r="A665" s="1">
        <v>45496</v>
      </c>
      <c r="B665" s="26">
        <v>119944599040.0106</v>
      </c>
      <c r="C665" s="26">
        <f t="shared" si="70"/>
        <v>184661444509.21509</v>
      </c>
      <c r="D665" s="26">
        <v>32421413057.122307</v>
      </c>
      <c r="E665" s="2">
        <v>114112099009.78101</v>
      </c>
      <c r="F665" s="2">
        <f t="shared" si="75"/>
        <v>72069541.596008301</v>
      </c>
      <c r="G665" s="2">
        <f t="shared" si="71"/>
        <v>72069541.596008301</v>
      </c>
      <c r="H665" s="2">
        <f>SUM($G$3:G665)</f>
        <v>64716845469.204483</v>
      </c>
      <c r="I665" s="13">
        <f t="shared" si="76"/>
        <v>6.3156792506139888E-4</v>
      </c>
      <c r="J665" s="2">
        <f t="shared" si="72"/>
        <v>120020352201.54863</v>
      </c>
      <c r="K665" s="27">
        <f t="shared" si="73"/>
        <v>70549345499.434082</v>
      </c>
      <c r="L665">
        <f t="shared" si="74"/>
        <v>1</v>
      </c>
    </row>
    <row r="666" spans="1:12" x14ac:dyDescent="0.3">
      <c r="A666" s="1">
        <v>45497</v>
      </c>
      <c r="B666" s="26">
        <v>119717990787.99506</v>
      </c>
      <c r="C666" s="26">
        <f t="shared" si="70"/>
        <v>184592136492.89655</v>
      </c>
      <c r="D666" s="26">
        <v>32391525690.741131</v>
      </c>
      <c r="E666" s="2">
        <v>114269399245.478</v>
      </c>
      <c r="F666" s="2">
        <f t="shared" si="75"/>
        <v>157300235.69699097</v>
      </c>
      <c r="G666" s="2">
        <f t="shared" si="71"/>
        <v>157300235.69699097</v>
      </c>
      <c r="H666" s="2">
        <f>SUM($G$3:G666)</f>
        <v>64874145704.901474</v>
      </c>
      <c r="I666" s="13">
        <f t="shared" si="76"/>
        <v>1.3765735773150643E-3</v>
      </c>
      <c r="J666" s="2">
        <f t="shared" si="72"/>
        <v>119882791410.84305</v>
      </c>
      <c r="K666" s="27">
        <f t="shared" si="73"/>
        <v>70322737247.418549</v>
      </c>
      <c r="L666">
        <f t="shared" si="74"/>
        <v>1</v>
      </c>
    </row>
    <row r="667" spans="1:12" x14ac:dyDescent="0.3">
      <c r="A667" s="1">
        <v>45498</v>
      </c>
      <c r="B667" s="26">
        <v>119711724911.04539</v>
      </c>
      <c r="C667" s="26">
        <f t="shared" si="70"/>
        <v>184735764763.43887</v>
      </c>
      <c r="D667" s="26">
        <v>32404598955.712341</v>
      </c>
      <c r="E667" s="2">
        <v>114419293392.97</v>
      </c>
      <c r="F667" s="2">
        <f t="shared" si="75"/>
        <v>149894147.49200439</v>
      </c>
      <c r="G667" s="2">
        <f t="shared" si="71"/>
        <v>149894147.49200439</v>
      </c>
      <c r="H667" s="2">
        <f>SUM($G$3:G667)</f>
        <v>65024039852.393478</v>
      </c>
      <c r="I667" s="13">
        <f t="shared" si="76"/>
        <v>1.3100425902578944E-3</v>
      </c>
      <c r="J667" s="2">
        <f t="shared" si="72"/>
        <v>119868552369.2321</v>
      </c>
      <c r="K667" s="27">
        <f t="shared" si="73"/>
        <v>70316471370.468872</v>
      </c>
      <c r="L667">
        <f t="shared" si="74"/>
        <v>1</v>
      </c>
    </row>
    <row r="668" spans="1:12" x14ac:dyDescent="0.3">
      <c r="A668" s="1">
        <v>45499</v>
      </c>
      <c r="B668" s="26">
        <v>120205062047.25945</v>
      </c>
      <c r="C668" s="26">
        <f t="shared" si="70"/>
        <v>185229101899.65292</v>
      </c>
      <c r="D668" s="26">
        <v>32442580233.558975</v>
      </c>
      <c r="E668" s="2">
        <v>114381082813.507</v>
      </c>
      <c r="F668" s="2">
        <f t="shared" si="75"/>
        <v>-38210579.462997437</v>
      </c>
      <c r="G668" s="2">
        <f t="shared" si="71"/>
        <v>0</v>
      </c>
      <c r="H668" s="2">
        <f>SUM($G$3:G668)</f>
        <v>65024039852.393478</v>
      </c>
      <c r="I668" s="13">
        <f t="shared" si="76"/>
        <v>-3.3406380253715549E-4</v>
      </c>
      <c r="J668" s="2">
        <f t="shared" si="72"/>
        <v>120164905887.14772</v>
      </c>
      <c r="K668" s="27">
        <f t="shared" si="73"/>
        <v>70848019086.14592</v>
      </c>
      <c r="L668">
        <f t="shared" si="74"/>
        <v>1</v>
      </c>
    </row>
    <row r="669" spans="1:12" x14ac:dyDescent="0.3">
      <c r="A669" s="1">
        <v>45500</v>
      </c>
      <c r="B669" s="26">
        <v>120230636447.7211</v>
      </c>
      <c r="C669" s="26">
        <f t="shared" si="70"/>
        <v>185254676300.11456</v>
      </c>
      <c r="D669" s="26">
        <v>32442580233.558975</v>
      </c>
      <c r="E669" s="2">
        <v>114301106013.435</v>
      </c>
      <c r="F669" s="2">
        <f t="shared" si="75"/>
        <v>-79976800.072006226</v>
      </c>
      <c r="G669" s="2">
        <f t="shared" si="71"/>
        <v>0</v>
      </c>
      <c r="H669" s="2">
        <f>SUM($G$3:G669)</f>
        <v>65024039852.393478</v>
      </c>
      <c r="I669" s="13">
        <f t="shared" si="76"/>
        <v>-6.9970276632848783E-4</v>
      </c>
      <c r="J669" s="2">
        <f t="shared" si="72"/>
        <v>120146510738.80119</v>
      </c>
      <c r="K669" s="27">
        <f t="shared" si="73"/>
        <v>70953570286.679565</v>
      </c>
      <c r="L669">
        <f t="shared" si="74"/>
        <v>1</v>
      </c>
    </row>
    <row r="670" spans="1:12" x14ac:dyDescent="0.3">
      <c r="A670" s="1">
        <v>45501</v>
      </c>
      <c r="B670" s="26">
        <v>120247181929.64267</v>
      </c>
      <c r="C670" s="26">
        <f t="shared" si="70"/>
        <v>185293390291.71814</v>
      </c>
      <c r="D670" s="26">
        <v>32442580233.558975</v>
      </c>
      <c r="E670" s="2">
        <v>114323274523.117</v>
      </c>
      <c r="F670" s="2">
        <f t="shared" si="75"/>
        <v>22168509.682006836</v>
      </c>
      <c r="G670" s="2">
        <f t="shared" si="71"/>
        <v>22168509.682006836</v>
      </c>
      <c r="H670" s="2">
        <f>SUM($G$3:G670)</f>
        <v>65046208362.075485</v>
      </c>
      <c r="I670" s="13">
        <f t="shared" si="76"/>
        <v>1.9391073055315784E-4</v>
      </c>
      <c r="J670" s="2">
        <f t="shared" si="72"/>
        <v>120270499148.5376</v>
      </c>
      <c r="K670" s="27">
        <f t="shared" si="73"/>
        <v>70970115768.601135</v>
      </c>
      <c r="L670">
        <f t="shared" si="74"/>
        <v>1</v>
      </c>
    </row>
    <row r="671" spans="1:12" x14ac:dyDescent="0.3">
      <c r="A671" s="1">
        <v>45502</v>
      </c>
      <c r="B671" s="26">
        <v>120359203272.57335</v>
      </c>
      <c r="C671" s="26">
        <f t="shared" si="70"/>
        <v>185518899965.72784</v>
      </c>
      <c r="D671" s="26">
        <v>32465308841.807556</v>
      </c>
      <c r="E671" s="2">
        <v>114436762854.196</v>
      </c>
      <c r="F671" s="2">
        <f t="shared" si="75"/>
        <v>113488331.07899475</v>
      </c>
      <c r="G671" s="2">
        <f t="shared" si="71"/>
        <v>113488331.07899475</v>
      </c>
      <c r="H671" s="2">
        <f>SUM($G$3:G671)</f>
        <v>65159696693.15448</v>
      </c>
      <c r="I671" s="13">
        <f t="shared" si="76"/>
        <v>9.9171217577685559E-4</v>
      </c>
      <c r="J671" s="2">
        <f t="shared" si="72"/>
        <v>120478564959.92555</v>
      </c>
      <c r="K671" s="27">
        <f t="shared" si="73"/>
        <v>71082137111.531845</v>
      </c>
      <c r="L671">
        <f t="shared" si="74"/>
        <v>1</v>
      </c>
    </row>
    <row r="672" spans="1:12" x14ac:dyDescent="0.3">
      <c r="A672" s="1">
        <v>45503</v>
      </c>
      <c r="B672" s="26">
        <v>120275269742.40326</v>
      </c>
      <c r="C672" s="26">
        <f t="shared" si="70"/>
        <v>185434966435.55774</v>
      </c>
      <c r="D672" s="26">
        <v>32459853064.558456</v>
      </c>
      <c r="E672" s="2">
        <v>114423843424.00999</v>
      </c>
      <c r="F672" s="2">
        <f t="shared" si="75"/>
        <v>-12919430.186004639</v>
      </c>
      <c r="G672" s="2">
        <f t="shared" si="71"/>
        <v>0</v>
      </c>
      <c r="H672" s="2">
        <f>SUM($G$3:G672)</f>
        <v>65159696693.15448</v>
      </c>
      <c r="I672" s="13">
        <f t="shared" si="76"/>
        <v>-1.1290854947189883E-4</v>
      </c>
      <c r="J672" s="2">
        <f t="shared" si="72"/>
        <v>120261689636.1593</v>
      </c>
      <c r="K672" s="27">
        <f t="shared" si="73"/>
        <v>71011123011.547745</v>
      </c>
      <c r="L672">
        <f t="shared" si="74"/>
        <v>1</v>
      </c>
    </row>
    <row r="673" spans="1:12" x14ac:dyDescent="0.3">
      <c r="A673" s="1">
        <v>45504</v>
      </c>
      <c r="B673" s="26">
        <v>120258744369.05966</v>
      </c>
      <c r="C673" s="26">
        <f t="shared" si="70"/>
        <v>185424356040.90015</v>
      </c>
      <c r="D673" s="26">
        <v>32462933336.22538</v>
      </c>
      <c r="E673" s="2">
        <v>114429758402.696</v>
      </c>
      <c r="F673" s="2">
        <f t="shared" si="75"/>
        <v>5914978.6860046387</v>
      </c>
      <c r="G673" s="2">
        <f t="shared" si="71"/>
        <v>5914978.6860046387</v>
      </c>
      <c r="H673" s="2">
        <f>SUM($G$3:G673)</f>
        <v>65165611671.840485</v>
      </c>
      <c r="I673" s="13">
        <f t="shared" si="76"/>
        <v>5.1690912998250984E-5</v>
      </c>
      <c r="J673" s="2">
        <f t="shared" si="72"/>
        <v>120264960653.35211</v>
      </c>
      <c r="K673" s="27">
        <f t="shared" si="73"/>
        <v>70994597638.204147</v>
      </c>
      <c r="L673">
        <f t="shared" si="74"/>
        <v>1</v>
      </c>
    </row>
    <row r="674" spans="1:12" x14ac:dyDescent="0.3">
      <c r="A674" s="1">
        <v>45505</v>
      </c>
      <c r="B674" s="26">
        <v>120899700864.26585</v>
      </c>
      <c r="C674" s="26">
        <f t="shared" si="70"/>
        <v>186065312536.10632</v>
      </c>
      <c r="D674" s="26">
        <v>32546193443.387444</v>
      </c>
      <c r="E674" s="2">
        <v>114343128199.69701</v>
      </c>
      <c r="F674" s="2">
        <f t="shared" si="75"/>
        <v>-86630202.99899292</v>
      </c>
      <c r="G674" s="2">
        <f t="shared" si="71"/>
        <v>0</v>
      </c>
      <c r="H674" s="2">
        <f>SUM($G$3:G674)</f>
        <v>65165611671.840485</v>
      </c>
      <c r="I674" s="13">
        <f t="shared" si="76"/>
        <v>-7.5763366249431046E-4</v>
      </c>
      <c r="J674" s="2">
        <f t="shared" si="72"/>
        <v>120808103181.10561</v>
      </c>
      <c r="K674" s="27">
        <f t="shared" si="73"/>
        <v>71722184336.409317</v>
      </c>
      <c r="L674">
        <f t="shared" si="74"/>
        <v>1</v>
      </c>
    </row>
    <row r="675" spans="1:12" x14ac:dyDescent="0.3">
      <c r="A675" s="1">
        <v>45506</v>
      </c>
      <c r="B675" s="26">
        <v>122345896167.75395</v>
      </c>
      <c r="C675" s="26">
        <f t="shared" si="70"/>
        <v>187590894098.31042</v>
      </c>
      <c r="D675" s="26">
        <v>32755067823.150818</v>
      </c>
      <c r="E675" s="2">
        <v>114422514458.41299</v>
      </c>
      <c r="F675" s="2">
        <f t="shared" si="75"/>
        <v>79386258.715988159</v>
      </c>
      <c r="G675" s="2">
        <f t="shared" si="71"/>
        <v>79386258.715988159</v>
      </c>
      <c r="H675" s="2">
        <f>SUM($G$3:G675)</f>
        <v>65244997930.556473</v>
      </c>
      <c r="I675" s="13">
        <f t="shared" si="76"/>
        <v>6.9379928497237484E-4</v>
      </c>
      <c r="J675" s="2">
        <f t="shared" si="72"/>
        <v>122430779663.03445</v>
      </c>
      <c r="K675" s="27">
        <f t="shared" si="73"/>
        <v>73168379639.89743</v>
      </c>
      <c r="L675">
        <f t="shared" si="74"/>
        <v>1</v>
      </c>
    </row>
    <row r="676" spans="1:12" x14ac:dyDescent="0.3">
      <c r="A676" s="1">
        <v>45507</v>
      </c>
      <c r="B676" s="26">
        <v>122181268735.66528</v>
      </c>
      <c r="C676" s="26">
        <f t="shared" si="70"/>
        <v>187426266666.22174</v>
      </c>
      <c r="D676" s="26">
        <v>32755067823.150818</v>
      </c>
      <c r="E676" s="2">
        <v>114339047195.47501</v>
      </c>
      <c r="F676" s="2">
        <f t="shared" si="75"/>
        <v>-83467262.937988281</v>
      </c>
      <c r="G676" s="2">
        <f t="shared" si="71"/>
        <v>0</v>
      </c>
      <c r="H676" s="2">
        <f>SUM($G$3:G676)</f>
        <v>65244997930.556473</v>
      </c>
      <c r="I676" s="13">
        <f t="shared" si="76"/>
        <v>-7.2999788773201813E-4</v>
      </c>
      <c r="J676" s="2">
        <f t="shared" si="72"/>
        <v>122092076667.56784</v>
      </c>
      <c r="K676" s="27">
        <f t="shared" si="73"/>
        <v>73087219470.746735</v>
      </c>
      <c r="L676">
        <f t="shared" si="74"/>
        <v>1</v>
      </c>
    </row>
    <row r="677" spans="1:12" x14ac:dyDescent="0.3">
      <c r="A677" s="1">
        <v>45508</v>
      </c>
      <c r="B677" s="26">
        <v>122088482318.07948</v>
      </c>
      <c r="C677" s="26">
        <f t="shared" si="70"/>
        <v>187462006289.19595</v>
      </c>
      <c r="D677" s="26">
        <v>32755067823.150818</v>
      </c>
      <c r="E677" s="2">
        <v>114467573236.035</v>
      </c>
      <c r="F677" s="2">
        <f t="shared" si="75"/>
        <v>128526040.55999756</v>
      </c>
      <c r="G677" s="2">
        <f t="shared" si="71"/>
        <v>128526040.55999756</v>
      </c>
      <c r="H677" s="2">
        <f>SUM($G$3:G677)</f>
        <v>65373523971.11647</v>
      </c>
      <c r="I677" s="13">
        <f t="shared" si="76"/>
        <v>1.1228161559341671E-3</v>
      </c>
      <c r="J677" s="2">
        <f t="shared" si="72"/>
        <v>122225565238.47972</v>
      </c>
      <c r="K677" s="27">
        <f t="shared" si="73"/>
        <v>72994433053.16095</v>
      </c>
      <c r="L677">
        <f t="shared" si="74"/>
        <v>1</v>
      </c>
    </row>
    <row r="678" spans="1:12" x14ac:dyDescent="0.3">
      <c r="A678" s="1">
        <v>45509</v>
      </c>
      <c r="B678" s="26">
        <v>121001549169.40639</v>
      </c>
      <c r="C678" s="26">
        <f t="shared" si="70"/>
        <v>186375073140.52286</v>
      </c>
      <c r="D678" s="26">
        <v>32664072742.653893</v>
      </c>
      <c r="E678" s="2">
        <v>114321354116.662</v>
      </c>
      <c r="F678" s="2">
        <f t="shared" si="75"/>
        <v>-146219119.3730011</v>
      </c>
      <c r="G678" s="2">
        <f t="shared" si="71"/>
        <v>0</v>
      </c>
      <c r="H678" s="2">
        <f>SUM($G$3:G678)</f>
        <v>65373523971.11647</v>
      </c>
      <c r="I678" s="13">
        <f t="shared" si="76"/>
        <v>-1.2790184345068923E-3</v>
      </c>
      <c r="J678" s="2">
        <f t="shared" si="72"/>
        <v>120846785957.41483</v>
      </c>
      <c r="K678" s="27">
        <f t="shared" si="73"/>
        <v>72053719023.860855</v>
      </c>
      <c r="L678">
        <f t="shared" si="74"/>
        <v>1</v>
      </c>
    </row>
    <row r="679" spans="1:12" x14ac:dyDescent="0.3">
      <c r="A679" s="1">
        <v>45510</v>
      </c>
      <c r="B679" s="26">
        <v>121347608401.86087</v>
      </c>
      <c r="C679" s="26">
        <f t="shared" si="70"/>
        <v>186721132372.97736</v>
      </c>
      <c r="D679" s="26">
        <v>32691372784.241669</v>
      </c>
      <c r="E679" s="2">
        <v>114273868572.976</v>
      </c>
      <c r="F679" s="2">
        <f t="shared" si="75"/>
        <v>-47485543.686004639</v>
      </c>
      <c r="G679" s="2">
        <f t="shared" si="71"/>
        <v>0</v>
      </c>
      <c r="H679" s="2">
        <f>SUM($G$3:G679)</f>
        <v>65373523971.11647</v>
      </c>
      <c r="I679" s="13">
        <f t="shared" si="76"/>
        <v>-4.1554157813148746E-4</v>
      </c>
      <c r="J679" s="2">
        <f t="shared" si="72"/>
        <v>121297183425.16307</v>
      </c>
      <c r="K679" s="27">
        <f t="shared" si="73"/>
        <v>72447263800.001358</v>
      </c>
      <c r="L679">
        <f t="shared" si="74"/>
        <v>1</v>
      </c>
    </row>
    <row r="680" spans="1:12" x14ac:dyDescent="0.3">
      <c r="A680" s="1">
        <v>45511</v>
      </c>
      <c r="B680" s="26">
        <v>120824863398.90916</v>
      </c>
      <c r="C680" s="26">
        <f t="shared" si="70"/>
        <v>186374088676.88263</v>
      </c>
      <c r="D680" s="26">
        <v>32638469095.271042</v>
      </c>
      <c r="E680" s="2">
        <v>114449569879.83299</v>
      </c>
      <c r="F680" s="2">
        <f t="shared" si="75"/>
        <v>175701306.85699463</v>
      </c>
      <c r="G680" s="2">
        <f t="shared" si="71"/>
        <v>175701306.85699463</v>
      </c>
      <c r="H680" s="2">
        <f>SUM($G$3:G680)</f>
        <v>65549225277.973465</v>
      </c>
      <c r="I680" s="13">
        <f t="shared" si="76"/>
        <v>1.5351853837587443E-3</v>
      </c>
      <c r="J680" s="2">
        <f t="shared" si="72"/>
        <v>121010351963.19383</v>
      </c>
      <c r="K680" s="27">
        <f t="shared" si="73"/>
        <v>71924518797.049637</v>
      </c>
      <c r="L680">
        <f t="shared" si="74"/>
        <v>1</v>
      </c>
    </row>
    <row r="681" spans="1:12" x14ac:dyDescent="0.3">
      <c r="A681" s="1">
        <v>45512</v>
      </c>
      <c r="B681" s="26">
        <v>121242679962.77229</v>
      </c>
      <c r="C681" s="26">
        <f t="shared" si="70"/>
        <v>187039830733.08075</v>
      </c>
      <c r="D681" s="26">
        <v>32640765718.500809</v>
      </c>
      <c r="E681" s="2">
        <v>114697495372.168</v>
      </c>
      <c r="F681" s="2">
        <f t="shared" si="75"/>
        <v>247925492.33500671</v>
      </c>
      <c r="G681" s="2">
        <f t="shared" si="71"/>
        <v>247925492.33500671</v>
      </c>
      <c r="H681" s="2">
        <f>SUM($G$3:G681)</f>
        <v>65797150770.308472</v>
      </c>
      <c r="I681" s="13">
        <f t="shared" si="76"/>
        <v>2.1615597753947753E-3</v>
      </c>
      <c r="J681" s="2">
        <f t="shared" si="72"/>
        <v>121504753262.84088</v>
      </c>
      <c r="K681" s="27">
        <f t="shared" si="73"/>
        <v>72342335360.91275</v>
      </c>
      <c r="L681">
        <f t="shared" si="74"/>
        <v>1</v>
      </c>
    </row>
    <row r="682" spans="1:12" x14ac:dyDescent="0.3">
      <c r="A682" s="1">
        <v>45513</v>
      </c>
      <c r="B682" s="26">
        <v>121484451997.11584</v>
      </c>
      <c r="C682" s="26">
        <f t="shared" si="70"/>
        <v>187554540328.81131</v>
      </c>
      <c r="D682" s="26">
        <v>32660168819.386593</v>
      </c>
      <c r="E682" s="2">
        <v>114970432933.55499</v>
      </c>
      <c r="F682" s="2">
        <f t="shared" si="75"/>
        <v>272937561.38699341</v>
      </c>
      <c r="G682" s="2">
        <f t="shared" si="71"/>
        <v>272937561.38699341</v>
      </c>
      <c r="H682" s="2">
        <f>SUM($G$3:G682)</f>
        <v>66070088331.695465</v>
      </c>
      <c r="I682" s="13">
        <f t="shared" si="76"/>
        <v>2.3739804610871783E-3</v>
      </c>
      <c r="J682" s="2">
        <f t="shared" si="72"/>
        <v>121772853712.48288</v>
      </c>
      <c r="K682" s="27">
        <f t="shared" si="73"/>
        <v>72584107395.256317</v>
      </c>
      <c r="L682">
        <f t="shared" si="74"/>
        <v>1</v>
      </c>
    </row>
    <row r="683" spans="1:12" x14ac:dyDescent="0.3">
      <c r="A683" s="1">
        <v>45514</v>
      </c>
      <c r="B683" s="26">
        <v>121501942418.43396</v>
      </c>
      <c r="C683" s="26">
        <f t="shared" si="70"/>
        <v>188054917390.21045</v>
      </c>
      <c r="D683" s="26">
        <v>32660168819.386593</v>
      </c>
      <c r="E683" s="2">
        <v>115453319573.636</v>
      </c>
      <c r="F683" s="2">
        <f t="shared" si="75"/>
        <v>482886640.08100891</v>
      </c>
      <c r="G683" s="2">
        <f t="shared" si="71"/>
        <v>482886640.08100891</v>
      </c>
      <c r="H683" s="2">
        <f>SUM($G$3:G683)</f>
        <v>66552974971.776474</v>
      </c>
      <c r="I683" s="13">
        <f t="shared" si="76"/>
        <v>4.1825271188761651E-3</v>
      </c>
      <c r="J683" s="2">
        <f t="shared" si="72"/>
        <v>122010127587.5952</v>
      </c>
      <c r="K683" s="27">
        <f t="shared" si="73"/>
        <v>72601597816.574448</v>
      </c>
      <c r="L683">
        <f t="shared" si="74"/>
        <v>1</v>
      </c>
    </row>
    <row r="684" spans="1:12" x14ac:dyDescent="0.3">
      <c r="A684" s="1">
        <v>45515</v>
      </c>
      <c r="B684" s="26">
        <v>121314298101.28383</v>
      </c>
      <c r="C684" s="26">
        <f t="shared" si="70"/>
        <v>188096686175.7753</v>
      </c>
      <c r="D684" s="26">
        <v>32660168819.386593</v>
      </c>
      <c r="E684" s="2">
        <v>115682732676.351</v>
      </c>
      <c r="F684" s="2">
        <f t="shared" si="75"/>
        <v>229413102.71499634</v>
      </c>
      <c r="G684" s="2">
        <f t="shared" si="71"/>
        <v>229413102.71499634</v>
      </c>
      <c r="H684" s="2">
        <f>SUM($G$3:G684)</f>
        <v>66782388074.49147</v>
      </c>
      <c r="I684" s="13">
        <f t="shared" si="76"/>
        <v>1.9831231282963564E-3</v>
      </c>
      <c r="J684" s="2">
        <f t="shared" si="72"/>
        <v>121554879291.64151</v>
      </c>
      <c r="K684" s="27">
        <f t="shared" si="73"/>
        <v>72413953499.424301</v>
      </c>
      <c r="L684">
        <f t="shared" si="74"/>
        <v>1</v>
      </c>
    </row>
    <row r="685" spans="1:12" x14ac:dyDescent="0.3">
      <c r="A685" s="1">
        <v>45516</v>
      </c>
      <c r="B685" s="26">
        <v>121449162314.93541</v>
      </c>
      <c r="C685" s="26">
        <f t="shared" si="70"/>
        <v>188231550389.42688</v>
      </c>
      <c r="D685" s="26">
        <v>32665722264.04726</v>
      </c>
      <c r="E685" s="2">
        <v>115569651109.11</v>
      </c>
      <c r="F685" s="2">
        <f t="shared" si="75"/>
        <v>-113081567.24099731</v>
      </c>
      <c r="G685" s="2">
        <f t="shared" si="71"/>
        <v>0</v>
      </c>
      <c r="H685" s="2">
        <f>SUM($G$3:G685)</f>
        <v>66782388074.49147</v>
      </c>
      <c r="I685" s="13">
        <f t="shared" si="76"/>
        <v>-9.7847113109510316E-4</v>
      </c>
      <c r="J685" s="2">
        <f t="shared" si="72"/>
        <v>121330327815.71457</v>
      </c>
      <c r="K685" s="27">
        <f t="shared" si="73"/>
        <v>72661899280.316879</v>
      </c>
      <c r="L685">
        <f t="shared" si="74"/>
        <v>1</v>
      </c>
    </row>
    <row r="686" spans="1:12" x14ac:dyDescent="0.3">
      <c r="A686" s="1">
        <v>45517</v>
      </c>
      <c r="B686" s="26">
        <v>122248870391.23639</v>
      </c>
      <c r="C686" s="26">
        <f t="shared" si="70"/>
        <v>189077042953.42386</v>
      </c>
      <c r="D686" s="26">
        <v>32754621806.17522</v>
      </c>
      <c r="E686" s="2">
        <v>115615435596.806</v>
      </c>
      <c r="F686" s="2">
        <f t="shared" si="75"/>
        <v>45784487.695999146</v>
      </c>
      <c r="G686" s="2">
        <f t="shared" si="71"/>
        <v>45784487.695999146</v>
      </c>
      <c r="H686" s="2">
        <f>SUM($G$3:G686)</f>
        <v>66828172562.187469</v>
      </c>
      <c r="I686" s="13">
        <f t="shared" si="76"/>
        <v>3.960067049841569E-4</v>
      </c>
      <c r="J686" s="2">
        <f t="shared" si="72"/>
        <v>122297281763.58806</v>
      </c>
      <c r="K686" s="27">
        <f t="shared" si="73"/>
        <v>73461607356.617859</v>
      </c>
      <c r="L686">
        <f t="shared" si="74"/>
        <v>1</v>
      </c>
    </row>
    <row r="687" spans="1:12" x14ac:dyDescent="0.3">
      <c r="A687" s="1">
        <v>45518</v>
      </c>
      <c r="B687" s="26">
        <v>121544057843.47171</v>
      </c>
      <c r="C687" s="26">
        <f t="shared" si="70"/>
        <v>188525493053.7652</v>
      </c>
      <c r="D687" s="26">
        <v>32679487287.943947</v>
      </c>
      <c r="E687" s="2">
        <v>115768698244.912</v>
      </c>
      <c r="F687" s="2">
        <f t="shared" si="75"/>
        <v>153262648.10600281</v>
      </c>
      <c r="G687" s="2">
        <f t="shared" si="71"/>
        <v>153262648.10600281</v>
      </c>
      <c r="H687" s="2">
        <f>SUM($G$3:G687)</f>
        <v>66981435210.293472</v>
      </c>
      <c r="I687" s="13">
        <f t="shared" si="76"/>
        <v>1.3238694952047512E-3</v>
      </c>
      <c r="J687" s="2">
        <f t="shared" si="72"/>
        <v>121704966313.97408</v>
      </c>
      <c r="K687" s="27">
        <f t="shared" si="73"/>
        <v>72756794808.853195</v>
      </c>
      <c r="L687">
        <f t="shared" si="74"/>
        <v>1</v>
      </c>
    </row>
    <row r="688" spans="1:12" x14ac:dyDescent="0.3">
      <c r="A688" s="1">
        <v>45519</v>
      </c>
      <c r="B688" s="26">
        <v>121039103322.51674</v>
      </c>
      <c r="C688" s="26">
        <f t="shared" si="70"/>
        <v>188442411416.20721</v>
      </c>
      <c r="D688" s="26">
        <v>32636816677.205086</v>
      </c>
      <c r="E688" s="2">
        <v>116190571128.30901</v>
      </c>
      <c r="F688" s="2">
        <f t="shared" si="75"/>
        <v>421872883.39700317</v>
      </c>
      <c r="G688" s="2">
        <f t="shared" si="71"/>
        <v>421872883.39700317</v>
      </c>
      <c r="H688" s="2">
        <f>SUM($G$3:G688)</f>
        <v>67403308093.690475</v>
      </c>
      <c r="I688" s="13">
        <f t="shared" si="76"/>
        <v>3.6308702100373517E-3</v>
      </c>
      <c r="J688" s="2">
        <f t="shared" si="72"/>
        <v>121478580597.0201</v>
      </c>
      <c r="K688" s="27">
        <f t="shared" si="73"/>
        <v>72251840287.898209</v>
      </c>
      <c r="L688">
        <f t="shared" si="74"/>
        <v>1</v>
      </c>
    </row>
    <row r="689" spans="1:12" x14ac:dyDescent="0.3">
      <c r="A689" s="1">
        <v>45520</v>
      </c>
      <c r="B689" s="26">
        <v>121531642147.72433</v>
      </c>
      <c r="C689" s="26">
        <f t="shared" si="70"/>
        <v>189265680130.64178</v>
      </c>
      <c r="D689" s="26">
        <v>32665950294.073021</v>
      </c>
      <c r="E689" s="2">
        <v>116521301017.536</v>
      </c>
      <c r="F689" s="2">
        <f t="shared" si="75"/>
        <v>330729889.22698975</v>
      </c>
      <c r="G689" s="2">
        <f t="shared" si="71"/>
        <v>330729889.22698975</v>
      </c>
      <c r="H689" s="2">
        <f>SUM($G$3:G689)</f>
        <v>67734037982.917465</v>
      </c>
      <c r="I689" s="13">
        <f t="shared" si="76"/>
        <v>2.8383641989820916E-3</v>
      </c>
      <c r="J689" s="2">
        <f t="shared" si="72"/>
        <v>121876593209.83995</v>
      </c>
      <c r="K689" s="27">
        <f t="shared" si="73"/>
        <v>72744379113.105789</v>
      </c>
      <c r="L689">
        <f t="shared" si="74"/>
        <v>1</v>
      </c>
    </row>
    <row r="690" spans="1:12" x14ac:dyDescent="0.3">
      <c r="A690" s="1">
        <v>45521</v>
      </c>
      <c r="B690" s="26">
        <v>121539564115.72731</v>
      </c>
      <c r="C690" s="26">
        <f t="shared" si="70"/>
        <v>189485153063.38278</v>
      </c>
      <c r="D690" s="26">
        <v>32665950294.073021</v>
      </c>
      <c r="E690" s="2">
        <v>116732851982.274</v>
      </c>
      <c r="F690" s="2">
        <f t="shared" si="75"/>
        <v>211550964.73800659</v>
      </c>
      <c r="G690" s="2">
        <f t="shared" si="71"/>
        <v>211550964.73800659</v>
      </c>
      <c r="H690" s="2">
        <f>SUM($G$3:G690)</f>
        <v>67945588947.655472</v>
      </c>
      <c r="I690" s="13">
        <f t="shared" si="76"/>
        <v>1.8122658801322769E-3</v>
      </c>
      <c r="J690" s="2">
        <f t="shared" si="72"/>
        <v>121759826120.8604</v>
      </c>
      <c r="K690" s="27">
        <f t="shared" si="73"/>
        <v>72752301081.10878</v>
      </c>
      <c r="L690">
        <f t="shared" si="74"/>
        <v>1</v>
      </c>
    </row>
    <row r="691" spans="1:12" x14ac:dyDescent="0.3">
      <c r="A691" s="1">
        <v>45522</v>
      </c>
      <c r="B691" s="26">
        <v>121571262537.3019</v>
      </c>
      <c r="C691" s="26">
        <f t="shared" si="70"/>
        <v>189650601773.49438</v>
      </c>
      <c r="D691" s="26">
        <v>32665950294.073021</v>
      </c>
      <c r="E691" s="2">
        <v>116866602270.811</v>
      </c>
      <c r="F691" s="2">
        <f t="shared" si="75"/>
        <v>133750288.53700256</v>
      </c>
      <c r="G691" s="2">
        <f t="shared" si="71"/>
        <v>133750288.53700256</v>
      </c>
      <c r="H691" s="2">
        <f>SUM($G$3:G691)</f>
        <v>68079339236.192474</v>
      </c>
      <c r="I691" s="13">
        <f t="shared" si="76"/>
        <v>1.1444697282040216E-3</v>
      </c>
      <c r="J691" s="2">
        <f t="shared" si="72"/>
        <v>121710397167.09537</v>
      </c>
      <c r="K691" s="27">
        <f t="shared" si="73"/>
        <v>72783999502.68338</v>
      </c>
      <c r="L691">
        <f t="shared" si="74"/>
        <v>1</v>
      </c>
    </row>
    <row r="692" spans="1:12" x14ac:dyDescent="0.3">
      <c r="A692" s="1">
        <v>45523</v>
      </c>
      <c r="B692" s="26">
        <v>121844619291.09209</v>
      </c>
      <c r="C692" s="26">
        <f t="shared" si="70"/>
        <v>189923958527.28455</v>
      </c>
      <c r="D692" s="26">
        <v>32710397181.181961</v>
      </c>
      <c r="E692" s="2">
        <v>116739857897.37</v>
      </c>
      <c r="F692" s="2">
        <f t="shared" si="75"/>
        <v>-126744373.44100952</v>
      </c>
      <c r="G692" s="2">
        <f t="shared" si="71"/>
        <v>0</v>
      </c>
      <c r="H692" s="2">
        <f>SUM($G$3:G692)</f>
        <v>68079339236.192474</v>
      </c>
      <c r="I692" s="13">
        <f t="shared" si="76"/>
        <v>-1.0856992266723062E-3</v>
      </c>
      <c r="J692" s="2">
        <f t="shared" si="72"/>
        <v>121712332682.15356</v>
      </c>
      <c r="K692" s="27">
        <f t="shared" si="73"/>
        <v>73184100629.914551</v>
      </c>
      <c r="L692">
        <f t="shared" si="74"/>
        <v>1</v>
      </c>
    </row>
    <row r="693" spans="1:12" x14ac:dyDescent="0.3">
      <c r="A693" s="1">
        <v>45524</v>
      </c>
      <c r="B693" s="26">
        <v>122370471305.30347</v>
      </c>
      <c r="C693" s="26">
        <f t="shared" si="70"/>
        <v>190725222864.60596</v>
      </c>
      <c r="D693" s="26">
        <v>32774545151.001938</v>
      </c>
      <c r="E693" s="2">
        <v>117015270220.48</v>
      </c>
      <c r="F693" s="2">
        <f t="shared" si="75"/>
        <v>275412323.11000061</v>
      </c>
      <c r="G693" s="2">
        <f t="shared" si="71"/>
        <v>275412323.11000061</v>
      </c>
      <c r="H693" s="2">
        <f>SUM($G$3:G693)</f>
        <v>68354751559.302475</v>
      </c>
      <c r="I693" s="13">
        <f t="shared" si="76"/>
        <v>2.3536442943819995E-3</v>
      </c>
      <c r="J693" s="2">
        <f t="shared" si="72"/>
        <v>122658487866.89201</v>
      </c>
      <c r="K693" s="27">
        <f t="shared" si="73"/>
        <v>73709952644.125961</v>
      </c>
      <c r="L693">
        <f t="shared" si="74"/>
        <v>1</v>
      </c>
    </row>
    <row r="694" spans="1:12" x14ac:dyDescent="0.3">
      <c r="A694" s="1">
        <v>45525</v>
      </c>
      <c r="B694" s="26">
        <v>123055147562.14183</v>
      </c>
      <c r="C694" s="26">
        <f t="shared" si="70"/>
        <v>191409899121.44431</v>
      </c>
      <c r="D694" s="26">
        <v>32845146698.675648</v>
      </c>
      <c r="E694" s="2">
        <v>116980055140.24001</v>
      </c>
      <c r="F694" s="2">
        <f t="shared" si="75"/>
        <v>-35215080.239990234</v>
      </c>
      <c r="G694" s="2">
        <f t="shared" si="71"/>
        <v>0</v>
      </c>
      <c r="H694" s="2">
        <f>SUM($G$3:G694)</f>
        <v>68354751559.302475</v>
      </c>
      <c r="I694" s="13">
        <f t="shared" si="76"/>
        <v>-3.0103490888060445E-4</v>
      </c>
      <c r="J694" s="2">
        <f t="shared" si="72"/>
        <v>123018103667.00818</v>
      </c>
      <c r="K694" s="27">
        <f t="shared" si="73"/>
        <v>74429843981.2043</v>
      </c>
      <c r="L694">
        <f t="shared" si="74"/>
        <v>1</v>
      </c>
    </row>
    <row r="695" spans="1:12" x14ac:dyDescent="0.3">
      <c r="A695" s="1">
        <v>45526</v>
      </c>
      <c r="B695" s="26">
        <v>122623925422.24135</v>
      </c>
      <c r="C695" s="26">
        <f t="shared" si="70"/>
        <v>191368856942.45782</v>
      </c>
      <c r="D695" s="26">
        <v>32799984924.223141</v>
      </c>
      <c r="E695" s="2">
        <v>117370235101.15401</v>
      </c>
      <c r="F695" s="2">
        <f t="shared" si="75"/>
        <v>390179960.91400146</v>
      </c>
      <c r="G695" s="2">
        <f t="shared" si="71"/>
        <v>390179960.91400146</v>
      </c>
      <c r="H695" s="2">
        <f>SUM($G$3:G695)</f>
        <v>68744931520.216476</v>
      </c>
      <c r="I695" s="13">
        <f t="shared" si="76"/>
        <v>3.3243518731791749E-3</v>
      </c>
      <c r="J695" s="2">
        <f t="shared" si="72"/>
        <v>123031570498.41536</v>
      </c>
      <c r="K695" s="27">
        <f t="shared" si="73"/>
        <v>73998621841.303818</v>
      </c>
      <c r="L695">
        <f t="shared" si="74"/>
        <v>1</v>
      </c>
    </row>
    <row r="696" spans="1:12" x14ac:dyDescent="0.3">
      <c r="A696" s="1">
        <v>45527</v>
      </c>
      <c r="B696" s="26">
        <v>123561859801.97322</v>
      </c>
      <c r="C696" s="26">
        <f t="shared" si="70"/>
        <v>192348325660.66269</v>
      </c>
      <c r="D696" s="26">
        <v>32886186694.687561</v>
      </c>
      <c r="E696" s="2">
        <v>117411769439.627</v>
      </c>
      <c r="F696" s="2">
        <f t="shared" si="75"/>
        <v>41534338.472991943</v>
      </c>
      <c r="G696" s="2">
        <f t="shared" si="71"/>
        <v>41534338.472991943</v>
      </c>
      <c r="H696" s="2">
        <f>SUM($G$3:G696)</f>
        <v>68786465858.689468</v>
      </c>
      <c r="I696" s="13">
        <f t="shared" si="76"/>
        <v>3.537493615096982E-4</v>
      </c>
      <c r="J696" s="2">
        <f t="shared" si="72"/>
        <v>123605569730.98512</v>
      </c>
      <c r="K696" s="27">
        <f t="shared" si="73"/>
        <v>74936556221.03569</v>
      </c>
      <c r="L696">
        <f t="shared" si="74"/>
        <v>1</v>
      </c>
    </row>
    <row r="697" spans="1:12" x14ac:dyDescent="0.3">
      <c r="A697" s="1">
        <v>45528</v>
      </c>
      <c r="B697" s="26">
        <v>123598218116.07425</v>
      </c>
      <c r="C697" s="26">
        <f t="shared" si="70"/>
        <v>192826275699.65271</v>
      </c>
      <c r="D697" s="26">
        <v>32886186694.687561</v>
      </c>
      <c r="E697" s="2">
        <v>117853361164.51601</v>
      </c>
      <c r="F697" s="2">
        <f t="shared" si="75"/>
        <v>441591724.88900757</v>
      </c>
      <c r="G697" s="2">
        <f t="shared" si="71"/>
        <v>441591724.88900757</v>
      </c>
      <c r="H697" s="2">
        <f>SUM($G$3:G697)</f>
        <v>69228057583.578476</v>
      </c>
      <c r="I697" s="13">
        <f t="shared" si="76"/>
        <v>3.7469591068562975E-3</v>
      </c>
      <c r="J697" s="2">
        <f t="shared" si="72"/>
        <v>124061335585.03549</v>
      </c>
      <c r="K697" s="27">
        <f t="shared" si="73"/>
        <v>74972914535.136703</v>
      </c>
      <c r="L697">
        <f t="shared" si="74"/>
        <v>1</v>
      </c>
    </row>
    <row r="698" spans="1:12" x14ac:dyDescent="0.3">
      <c r="A698" s="1">
        <v>45529</v>
      </c>
      <c r="B698" s="26">
        <v>123603911865.73947</v>
      </c>
      <c r="C698" s="26">
        <f t="shared" si="70"/>
        <v>192954650205.10394</v>
      </c>
      <c r="D698" s="26">
        <v>32886186694.687561</v>
      </c>
      <c r="E698" s="2">
        <v>117976041920.302</v>
      </c>
      <c r="F698" s="2">
        <f t="shared" si="75"/>
        <v>122680755.78599548</v>
      </c>
      <c r="G698" s="2">
        <f t="shared" si="71"/>
        <v>122680755.78599548</v>
      </c>
      <c r="H698" s="2">
        <f>SUM($G$3:G698)</f>
        <v>69350738339.364471</v>
      </c>
      <c r="I698" s="13">
        <f t="shared" si="76"/>
        <v>1.0398785532139798E-3</v>
      </c>
      <c r="J698" s="2">
        <f t="shared" si="72"/>
        <v>123732444922.782</v>
      </c>
      <c r="K698" s="27">
        <f t="shared" si="73"/>
        <v>74978608284.801941</v>
      </c>
      <c r="L698">
        <f t="shared" si="74"/>
        <v>1</v>
      </c>
    </row>
    <row r="699" spans="1:12" x14ac:dyDescent="0.3">
      <c r="A699" s="1">
        <v>45530</v>
      </c>
      <c r="B699" s="26">
        <v>123595355842.95766</v>
      </c>
      <c r="C699" s="26">
        <f t="shared" si="70"/>
        <v>192946094182.32214</v>
      </c>
      <c r="D699" s="26">
        <v>32891378355.547028</v>
      </c>
      <c r="E699" s="2">
        <v>117925656123.985</v>
      </c>
      <c r="F699" s="2">
        <f t="shared" si="75"/>
        <v>-50385796.317001343</v>
      </c>
      <c r="G699" s="2">
        <f t="shared" si="71"/>
        <v>0</v>
      </c>
      <c r="H699" s="2">
        <f>SUM($G$3:G699)</f>
        <v>69350738339.364471</v>
      </c>
      <c r="I699" s="13">
        <f t="shared" si="76"/>
        <v>-4.2726746641143627E-4</v>
      </c>
      <c r="J699" s="2">
        <f t="shared" si="72"/>
        <v>123542547568.40642</v>
      </c>
      <c r="K699" s="27">
        <f t="shared" si="73"/>
        <v>75020438058.337143</v>
      </c>
      <c r="L699">
        <f t="shared" si="74"/>
        <v>1</v>
      </c>
    </row>
    <row r="700" spans="1:12" x14ac:dyDescent="0.3">
      <c r="A700" s="1">
        <v>45531</v>
      </c>
      <c r="B700" s="26">
        <v>124002474876.62044</v>
      </c>
      <c r="C700" s="26">
        <f t="shared" si="70"/>
        <v>193353213215.98492</v>
      </c>
      <c r="D700" s="26">
        <v>32958932407.137997</v>
      </c>
      <c r="E700" s="2">
        <v>117869723009.11</v>
      </c>
      <c r="F700" s="2">
        <f t="shared" si="75"/>
        <v>-55933114.875</v>
      </c>
      <c r="G700" s="2">
        <f t="shared" si="71"/>
        <v>0</v>
      </c>
      <c r="H700" s="2">
        <f>SUM($G$3:G700)</f>
        <v>69350738339.364471</v>
      </c>
      <c r="I700" s="13">
        <f t="shared" si="76"/>
        <v>-4.7453335298562637E-4</v>
      </c>
      <c r="J700" s="2">
        <f t="shared" si="72"/>
        <v>123943631566.43872</v>
      </c>
      <c r="K700" s="27">
        <f t="shared" si="73"/>
        <v>75483490206.874924</v>
      </c>
      <c r="L700">
        <f t="shared" si="74"/>
        <v>1</v>
      </c>
    </row>
    <row r="701" spans="1:12" x14ac:dyDescent="0.3">
      <c r="A701" s="1">
        <v>45532</v>
      </c>
      <c r="B701" s="26">
        <v>123737647640.85519</v>
      </c>
      <c r="C701" s="26">
        <f t="shared" si="70"/>
        <v>193174153772.13965</v>
      </c>
      <c r="D701" s="26">
        <v>32953229343.346371</v>
      </c>
      <c r="E701" s="2">
        <v>117955490801.03</v>
      </c>
      <c r="F701" s="2">
        <f t="shared" si="75"/>
        <v>85767791.919998169</v>
      </c>
      <c r="G701" s="2">
        <f t="shared" si="71"/>
        <v>85767791.919998169</v>
      </c>
      <c r="H701" s="2">
        <f>SUM($G$3:G701)</f>
        <v>69436506131.28447</v>
      </c>
      <c r="I701" s="13">
        <f t="shared" si="76"/>
        <v>7.2711996141555831E-4</v>
      </c>
      <c r="J701" s="2">
        <f t="shared" si="72"/>
        <v>123827619754.43347</v>
      </c>
      <c r="K701" s="27">
        <f t="shared" si="73"/>
        <v>75218662971.10965</v>
      </c>
      <c r="L701">
        <f t="shared" si="74"/>
        <v>1</v>
      </c>
    </row>
    <row r="702" spans="1:12" x14ac:dyDescent="0.3">
      <c r="A702" s="1">
        <v>45533</v>
      </c>
      <c r="B702" s="26">
        <v>123466109920.283</v>
      </c>
      <c r="C702" s="26">
        <f t="shared" si="70"/>
        <v>193082857158.17648</v>
      </c>
      <c r="D702" s="26">
        <v>32911426809.724743</v>
      </c>
      <c r="E702" s="2">
        <v>118135731907.63901</v>
      </c>
      <c r="F702" s="2">
        <f t="shared" si="75"/>
        <v>180241106.60900879</v>
      </c>
      <c r="G702" s="2">
        <f t="shared" si="71"/>
        <v>180241106.60900879</v>
      </c>
      <c r="H702" s="2">
        <f>SUM($G$3:G702)</f>
        <v>69616747237.893478</v>
      </c>
      <c r="I702" s="13">
        <f t="shared" si="76"/>
        <v>1.5257120237755421E-3</v>
      </c>
      <c r="J702" s="2">
        <f t="shared" si="72"/>
        <v>123654483648.71716</v>
      </c>
      <c r="K702" s="27">
        <f t="shared" si="73"/>
        <v>74947125250.537476</v>
      </c>
      <c r="L702">
        <f t="shared" si="74"/>
        <v>1</v>
      </c>
    </row>
    <row r="703" spans="1:12" x14ac:dyDescent="0.3">
      <c r="A703" s="1">
        <v>45534</v>
      </c>
      <c r="B703" s="26">
        <v>123572796364.16081</v>
      </c>
      <c r="C703" s="26">
        <f t="shared" si="70"/>
        <v>193226703009.22827</v>
      </c>
      <c r="D703" s="26">
        <v>32934616711.105652</v>
      </c>
      <c r="E703" s="2">
        <v>118172891314.813</v>
      </c>
      <c r="F703" s="2">
        <f t="shared" si="75"/>
        <v>37159407.173995972</v>
      </c>
      <c r="G703" s="2">
        <f t="shared" si="71"/>
        <v>37159407.173995972</v>
      </c>
      <c r="H703" s="2">
        <f>SUM($G$3:G703)</f>
        <v>69653906645.067474</v>
      </c>
      <c r="I703" s="13">
        <f t="shared" si="76"/>
        <v>3.1444950496305603E-4</v>
      </c>
      <c r="J703" s="2">
        <f t="shared" si="72"/>
        <v>123611653768.80441</v>
      </c>
      <c r="K703" s="27">
        <f t="shared" si="73"/>
        <v>75053811694.415268</v>
      </c>
      <c r="L703">
        <f t="shared" si="74"/>
        <v>1</v>
      </c>
    </row>
    <row r="704" spans="1:12" x14ac:dyDescent="0.3">
      <c r="A704" s="1">
        <v>45535</v>
      </c>
      <c r="B704" s="26">
        <v>123565959494.02943</v>
      </c>
      <c r="C704" s="26">
        <f t="shared" si="70"/>
        <v>193268975004.90891</v>
      </c>
      <c r="D704" s="26">
        <v>32934616711.105652</v>
      </c>
      <c r="E704" s="2">
        <v>118222000180.625</v>
      </c>
      <c r="F704" s="2">
        <f t="shared" si="75"/>
        <v>49108865.81199646</v>
      </c>
      <c r="G704" s="2">
        <f t="shared" si="71"/>
        <v>49108865.81199646</v>
      </c>
      <c r="H704" s="2">
        <f>SUM($G$3:G704)</f>
        <v>69703015510.879471</v>
      </c>
      <c r="I704" s="13">
        <f t="shared" si="76"/>
        <v>4.1539532182644244E-4</v>
      </c>
      <c r="J704" s="2">
        <f t="shared" si="72"/>
        <v>123617288215.54025</v>
      </c>
      <c r="K704" s="27">
        <f t="shared" si="73"/>
        <v>75046974824.283905</v>
      </c>
      <c r="L704">
        <f t="shared" si="74"/>
        <v>1</v>
      </c>
    </row>
    <row r="705" spans="1:12" x14ac:dyDescent="0.3">
      <c r="A705" s="1">
        <v>45536</v>
      </c>
      <c r="B705" s="26">
        <v>123525741547.08229</v>
      </c>
      <c r="C705" s="26">
        <f t="shared" si="70"/>
        <v>193237190601.04776</v>
      </c>
      <c r="D705" s="26">
        <v>32934616711.105652</v>
      </c>
      <c r="E705" s="2">
        <v>118230433723.711</v>
      </c>
      <c r="F705" s="2">
        <f t="shared" si="75"/>
        <v>8433543.0859985352</v>
      </c>
      <c r="G705" s="2">
        <f t="shared" si="71"/>
        <v>8433543.0859985352</v>
      </c>
      <c r="H705" s="2">
        <f>SUM($G$3:G705)</f>
        <v>69711449053.965469</v>
      </c>
      <c r="I705" s="13">
        <f t="shared" si="76"/>
        <v>7.1331406139527647E-5</v>
      </c>
      <c r="J705" s="2">
        <f t="shared" si="72"/>
        <v>123534552811.92128</v>
      </c>
      <c r="K705" s="27">
        <f t="shared" si="73"/>
        <v>75006756877.336761</v>
      </c>
      <c r="L705">
        <f t="shared" si="74"/>
        <v>1</v>
      </c>
    </row>
    <row r="706" spans="1:12" x14ac:dyDescent="0.3">
      <c r="A706" s="1">
        <v>45537</v>
      </c>
      <c r="B706" s="26">
        <v>123563279898.28233</v>
      </c>
      <c r="C706" s="26">
        <f t="shared" si="70"/>
        <v>193339972306.02481</v>
      </c>
      <c r="D706" s="26">
        <v>32934616711.105652</v>
      </c>
      <c r="E706" s="2">
        <v>118295677077.48801</v>
      </c>
      <c r="F706" s="2">
        <f t="shared" si="75"/>
        <v>65243353.777008057</v>
      </c>
      <c r="G706" s="2">
        <f t="shared" si="71"/>
        <v>65243353.777008057</v>
      </c>
      <c r="H706" s="2">
        <f>SUM($G$3:G706)</f>
        <v>69776692407.742477</v>
      </c>
      <c r="I706" s="13">
        <f t="shared" si="76"/>
        <v>5.5152779365108388E-4</v>
      </c>
      <c r="J706" s="2">
        <f t="shared" si="72"/>
        <v>123631428481.42091</v>
      </c>
      <c r="K706" s="27">
        <f t="shared" si="73"/>
        <v>75044295228.536804</v>
      </c>
      <c r="L706">
        <f t="shared" si="74"/>
        <v>1</v>
      </c>
    </row>
    <row r="707" spans="1:12" x14ac:dyDescent="0.3">
      <c r="A707" s="1">
        <v>45538</v>
      </c>
      <c r="B707" s="26">
        <v>123498310938.91371</v>
      </c>
      <c r="C707" s="26">
        <f t="shared" ref="C707:C770" si="77">B707+H707</f>
        <v>193275003346.65619</v>
      </c>
      <c r="D707" s="26">
        <v>32933667573.689667</v>
      </c>
      <c r="E707" s="2">
        <v>118015323883.80299</v>
      </c>
      <c r="F707" s="2">
        <f t="shared" si="75"/>
        <v>-280353193.68501282</v>
      </c>
      <c r="G707" s="2">
        <f t="shared" si="71"/>
        <v>0</v>
      </c>
      <c r="H707" s="2">
        <f>SUM($G$3:G707)</f>
        <v>69776692407.742477</v>
      </c>
      <c r="I707" s="13">
        <f t="shared" si="76"/>
        <v>-2.3755660236211909E-3</v>
      </c>
      <c r="J707" s="2">
        <f t="shared" si="72"/>
        <v>123204932547.47263</v>
      </c>
      <c r="K707" s="27">
        <f t="shared" si="73"/>
        <v>75259679462.853195</v>
      </c>
      <c r="L707">
        <f t="shared" si="74"/>
        <v>1</v>
      </c>
    </row>
    <row r="708" spans="1:12" x14ac:dyDescent="0.3">
      <c r="A708" s="1">
        <v>45539</v>
      </c>
      <c r="B708" s="26">
        <v>124289498625.69705</v>
      </c>
      <c r="C708" s="26">
        <f t="shared" si="77"/>
        <v>194066191033.43951</v>
      </c>
      <c r="D708" s="26">
        <v>33035616525.806858</v>
      </c>
      <c r="E708" s="2">
        <v>117932307878.338</v>
      </c>
      <c r="F708" s="2">
        <f t="shared" si="75"/>
        <v>-83016005.464996338</v>
      </c>
      <c r="G708" s="2">
        <f t="shared" ref="G708:G771" si="78">IF(F708&gt;0,F708,0)</f>
        <v>0</v>
      </c>
      <c r="H708" s="2">
        <f>SUM($G$3:G708)</f>
        <v>69776692407.742477</v>
      </c>
      <c r="I708" s="13">
        <f t="shared" si="76"/>
        <v>-7.0392928755907828E-4</v>
      </c>
      <c r="J708" s="2">
        <f t="shared" ref="J708:J771" si="79">B708*(I708+1)</f>
        <v>124202007607.47839</v>
      </c>
      <c r="K708" s="27">
        <f t="shared" ref="K708:K771" si="80">C708-E708</f>
        <v>76133883155.101517</v>
      </c>
      <c r="L708">
        <f t="shared" ref="L708:L771" si="81">IF(K708&gt;0,1,0)</f>
        <v>1</v>
      </c>
    </row>
    <row r="709" spans="1:12" x14ac:dyDescent="0.3">
      <c r="A709" s="1">
        <v>45540</v>
      </c>
      <c r="B709" s="26">
        <v>124517124732.72618</v>
      </c>
      <c r="C709" s="26">
        <f t="shared" si="77"/>
        <v>194435758840.80066</v>
      </c>
      <c r="D709" s="26">
        <v>33078677069.936195</v>
      </c>
      <c r="E709" s="2">
        <v>118074249578.67</v>
      </c>
      <c r="F709" s="2">
        <f t="shared" ref="F709:F772" si="82">E709-E708</f>
        <v>141941700.33200073</v>
      </c>
      <c r="G709" s="2">
        <f t="shared" si="78"/>
        <v>141941700.33200073</v>
      </c>
      <c r="H709" s="2">
        <f>SUM($G$3:G709)</f>
        <v>69918634108.074478</v>
      </c>
      <c r="I709" s="13">
        <f t="shared" ref="I709:I772" si="83">(E709-E708)/E709</f>
        <v>1.2021393389201973E-3</v>
      </c>
      <c r="J709" s="2">
        <f t="shared" si="79"/>
        <v>124666811666.73662</v>
      </c>
      <c r="K709" s="27">
        <f t="shared" si="80"/>
        <v>76361509262.130661</v>
      </c>
      <c r="L709">
        <f t="shared" si="81"/>
        <v>1</v>
      </c>
    </row>
    <row r="710" spans="1:12" x14ac:dyDescent="0.3">
      <c r="A710" s="1">
        <v>45541</v>
      </c>
      <c r="B710" s="26">
        <v>124458437364.89278</v>
      </c>
      <c r="C710" s="26">
        <f t="shared" si="77"/>
        <v>194427374908.86224</v>
      </c>
      <c r="D710" s="26">
        <v>33105084811.799416</v>
      </c>
      <c r="E710" s="2">
        <v>118124553014.565</v>
      </c>
      <c r="F710" s="2">
        <f t="shared" si="82"/>
        <v>50303435.895004272</v>
      </c>
      <c r="G710" s="2">
        <f t="shared" si="78"/>
        <v>50303435.895004272</v>
      </c>
      <c r="H710" s="2">
        <f>SUM($G$3:G710)</f>
        <v>69968937543.969482</v>
      </c>
      <c r="I710" s="13">
        <f t="shared" si="83"/>
        <v>4.2585080418295219E-4</v>
      </c>
      <c r="J710" s="2">
        <f t="shared" si="79"/>
        <v>124511438090.53198</v>
      </c>
      <c r="K710" s="27">
        <f t="shared" si="80"/>
        <v>76302821894.297241</v>
      </c>
      <c r="L710">
        <f t="shared" si="81"/>
        <v>1</v>
      </c>
    </row>
    <row r="711" spans="1:12" x14ac:dyDescent="0.3">
      <c r="A711" s="1">
        <v>45542</v>
      </c>
      <c r="B711" s="26">
        <v>124557604760.79584</v>
      </c>
      <c r="C711" s="26">
        <f t="shared" si="77"/>
        <v>194599450893.13031</v>
      </c>
      <c r="D711" s="26">
        <v>33105084811.799416</v>
      </c>
      <c r="E711" s="2">
        <v>118197461602.92999</v>
      </c>
      <c r="F711" s="2">
        <f t="shared" si="82"/>
        <v>72908588.364990234</v>
      </c>
      <c r="G711" s="2">
        <f t="shared" si="78"/>
        <v>72908588.364990234</v>
      </c>
      <c r="H711" s="2">
        <f>SUM($G$3:G711)</f>
        <v>70041846132.334473</v>
      </c>
      <c r="I711" s="13">
        <f t="shared" si="83"/>
        <v>6.1683717548789479E-4</v>
      </c>
      <c r="J711" s="2">
        <f t="shared" si="79"/>
        <v>124634436521.90204</v>
      </c>
      <c r="K711" s="27">
        <f t="shared" si="80"/>
        <v>76401989290.200317</v>
      </c>
      <c r="L711">
        <f t="shared" si="81"/>
        <v>1</v>
      </c>
    </row>
    <row r="712" spans="1:12" x14ac:dyDescent="0.3">
      <c r="A712" s="1">
        <v>45543</v>
      </c>
      <c r="B712" s="26">
        <v>124573100561.23466</v>
      </c>
      <c r="C712" s="26">
        <f t="shared" si="77"/>
        <v>194614946693.56915</v>
      </c>
      <c r="D712" s="26">
        <v>33105084811.799416</v>
      </c>
      <c r="E712" s="2">
        <v>118192306888.513</v>
      </c>
      <c r="F712" s="2">
        <f t="shared" si="82"/>
        <v>-5154714.4169921875</v>
      </c>
      <c r="G712" s="2">
        <f t="shared" si="78"/>
        <v>0</v>
      </c>
      <c r="H712" s="2">
        <f>SUM($G$3:G712)</f>
        <v>70041846132.334473</v>
      </c>
      <c r="I712" s="13">
        <f t="shared" si="83"/>
        <v>-4.3612943622925168E-5</v>
      </c>
      <c r="J712" s="2">
        <f t="shared" si="79"/>
        <v>124567667561.62296</v>
      </c>
      <c r="K712" s="27">
        <f t="shared" si="80"/>
        <v>76422639805.056152</v>
      </c>
      <c r="L712">
        <f t="shared" si="81"/>
        <v>1</v>
      </c>
    </row>
    <row r="713" spans="1:12" x14ac:dyDescent="0.3">
      <c r="A713" s="1">
        <v>45544</v>
      </c>
      <c r="B713" s="26">
        <v>125440173131.38541</v>
      </c>
      <c r="C713" s="26">
        <f t="shared" si="77"/>
        <v>195482019263.71988</v>
      </c>
      <c r="D713" s="26">
        <v>33191723353.234318</v>
      </c>
      <c r="E713" s="2">
        <v>118097524596.748</v>
      </c>
      <c r="F713" s="2">
        <f t="shared" si="82"/>
        <v>-94782291.76499939</v>
      </c>
      <c r="G713" s="2">
        <f t="shared" si="78"/>
        <v>0</v>
      </c>
      <c r="H713" s="2">
        <f>SUM($G$3:G713)</f>
        <v>70041846132.334473</v>
      </c>
      <c r="I713" s="13">
        <f t="shared" si="83"/>
        <v>-8.0257644763207317E-4</v>
      </c>
      <c r="J713" s="2">
        <f t="shared" si="79"/>
        <v>125339497802.84328</v>
      </c>
      <c r="K713" s="27">
        <f t="shared" si="80"/>
        <v>77384494666.971878</v>
      </c>
      <c r="L713">
        <f t="shared" si="81"/>
        <v>1</v>
      </c>
    </row>
    <row r="714" spans="1:12" x14ac:dyDescent="0.3">
      <c r="A714" s="1">
        <v>45545</v>
      </c>
      <c r="B714" s="26">
        <v>126779100605.06631</v>
      </c>
      <c r="C714" s="26">
        <f t="shared" si="77"/>
        <v>196892730834.05878</v>
      </c>
      <c r="D714" s="26">
        <v>33360955334.535297</v>
      </c>
      <c r="E714" s="2">
        <v>118169308693.40601</v>
      </c>
      <c r="F714" s="2">
        <f t="shared" si="82"/>
        <v>71784096.658004761</v>
      </c>
      <c r="G714" s="2">
        <f t="shared" si="78"/>
        <v>71784096.658004761</v>
      </c>
      <c r="H714" s="2">
        <f>SUM($G$3:G714)</f>
        <v>70113630228.992477</v>
      </c>
      <c r="I714" s="13">
        <f t="shared" si="83"/>
        <v>6.0746819501373965E-4</v>
      </c>
      <c r="J714" s="2">
        <f t="shared" si="79"/>
        <v>126856114876.47633</v>
      </c>
      <c r="K714" s="27">
        <f t="shared" si="80"/>
        <v>78723422140.652771</v>
      </c>
      <c r="L714">
        <f t="shared" si="81"/>
        <v>1</v>
      </c>
    </row>
    <row r="715" spans="1:12" x14ac:dyDescent="0.3">
      <c r="A715" s="1">
        <v>45546</v>
      </c>
      <c r="B715" s="26">
        <v>125934115475.31775</v>
      </c>
      <c r="C715" s="26">
        <f t="shared" si="77"/>
        <v>196248416997.82922</v>
      </c>
      <c r="D715" s="26">
        <v>33252213276.138046</v>
      </c>
      <c r="E715" s="2">
        <v>118369979986.925</v>
      </c>
      <c r="F715" s="2">
        <f t="shared" si="82"/>
        <v>200671293.51899719</v>
      </c>
      <c r="G715" s="2">
        <f t="shared" si="78"/>
        <v>200671293.51899719</v>
      </c>
      <c r="H715" s="2">
        <f>SUM($G$3:G715)</f>
        <v>70314301522.511475</v>
      </c>
      <c r="I715" s="13">
        <f t="shared" si="83"/>
        <v>1.6952887340283666E-3</v>
      </c>
      <c r="J715" s="2">
        <f t="shared" si="79"/>
        <v>126147610162.51289</v>
      </c>
      <c r="K715" s="27">
        <f t="shared" si="80"/>
        <v>77878437010.904221</v>
      </c>
      <c r="L715">
        <f t="shared" si="81"/>
        <v>1</v>
      </c>
    </row>
    <row r="716" spans="1:12" x14ac:dyDescent="0.3">
      <c r="A716" s="1">
        <v>45547</v>
      </c>
      <c r="B716" s="26">
        <v>126837491314.43683</v>
      </c>
      <c r="C716" s="26">
        <f t="shared" si="77"/>
        <v>197235636820.2413</v>
      </c>
      <c r="D716" s="26">
        <v>33354096075.228863</v>
      </c>
      <c r="E716" s="2">
        <v>118453823970.218</v>
      </c>
      <c r="F716" s="2">
        <f t="shared" si="82"/>
        <v>83843983.292999268</v>
      </c>
      <c r="G716" s="2">
        <f t="shared" si="78"/>
        <v>83843983.292999268</v>
      </c>
      <c r="H716" s="2">
        <f>SUM($G$3:G716)</f>
        <v>70398145505.804474</v>
      </c>
      <c r="I716" s="13">
        <f t="shared" si="83"/>
        <v>7.0781997982673455E-4</v>
      </c>
      <c r="J716" s="2">
        <f t="shared" si="79"/>
        <v>126927269424.98029</v>
      </c>
      <c r="K716" s="27">
        <f t="shared" si="80"/>
        <v>78781812850.0233</v>
      </c>
      <c r="L716">
        <f t="shared" si="81"/>
        <v>1</v>
      </c>
    </row>
    <row r="717" spans="1:12" x14ac:dyDescent="0.3">
      <c r="A717" s="1">
        <v>45548</v>
      </c>
      <c r="B717" s="26">
        <v>128904911629.34328</v>
      </c>
      <c r="C717" s="26">
        <f t="shared" si="77"/>
        <v>199303057135.14777</v>
      </c>
      <c r="D717" s="26">
        <v>33604853348.230961</v>
      </c>
      <c r="E717" s="2">
        <v>118400065870.786</v>
      </c>
      <c r="F717" s="2">
        <f t="shared" si="82"/>
        <v>-53758099.432006836</v>
      </c>
      <c r="G717" s="2">
        <f t="shared" si="78"/>
        <v>0</v>
      </c>
      <c r="H717" s="2">
        <f>SUM($G$3:G717)</f>
        <v>70398145505.804474</v>
      </c>
      <c r="I717" s="13">
        <f t="shared" si="83"/>
        <v>-4.5403774935965719E-4</v>
      </c>
      <c r="J717" s="2">
        <f t="shared" si="79"/>
        <v>128846383933.38568</v>
      </c>
      <c r="K717" s="27">
        <f t="shared" si="80"/>
        <v>80902991264.361771</v>
      </c>
      <c r="L717">
        <f t="shared" si="81"/>
        <v>1</v>
      </c>
    </row>
    <row r="718" spans="1:12" x14ac:dyDescent="0.3">
      <c r="A718" s="1">
        <v>45549</v>
      </c>
      <c r="B718" s="26">
        <v>128916397088.89825</v>
      </c>
      <c r="C718" s="26">
        <f t="shared" si="77"/>
        <v>199629850188.78772</v>
      </c>
      <c r="D718" s="26">
        <v>33604853348.230961</v>
      </c>
      <c r="E718" s="2">
        <v>118715373464.871</v>
      </c>
      <c r="F718" s="2">
        <f t="shared" si="82"/>
        <v>315307594.08500671</v>
      </c>
      <c r="G718" s="2">
        <f t="shared" si="78"/>
        <v>315307594.08500671</v>
      </c>
      <c r="H718" s="2">
        <f>SUM($G$3:G718)</f>
        <v>70713453099.889481</v>
      </c>
      <c r="I718" s="13">
        <f t="shared" si="83"/>
        <v>2.6559963118703341E-3</v>
      </c>
      <c r="J718" s="2">
        <f t="shared" si="79"/>
        <v>129258798564.10599</v>
      </c>
      <c r="K718" s="27">
        <f t="shared" si="80"/>
        <v>80914476723.916718</v>
      </c>
      <c r="L718">
        <f t="shared" si="81"/>
        <v>1</v>
      </c>
    </row>
    <row r="719" spans="1:12" x14ac:dyDescent="0.3">
      <c r="A719" s="1">
        <v>45550</v>
      </c>
      <c r="B719" s="26">
        <v>128899671510.8716</v>
      </c>
      <c r="C719" s="26">
        <f t="shared" si="77"/>
        <v>199613124610.76108</v>
      </c>
      <c r="D719" s="26">
        <v>33604853348.230961</v>
      </c>
      <c r="E719" s="2">
        <v>118621353590.589</v>
      </c>
      <c r="F719" s="2">
        <f t="shared" si="82"/>
        <v>-94019874.281997681</v>
      </c>
      <c r="G719" s="2">
        <f t="shared" si="78"/>
        <v>0</v>
      </c>
      <c r="H719" s="2">
        <f>SUM($G$3:G719)</f>
        <v>70713453099.889481</v>
      </c>
      <c r="I719" s="13">
        <f t="shared" si="83"/>
        <v>-7.9260496897126014E-4</v>
      </c>
      <c r="J719" s="2">
        <f t="shared" si="79"/>
        <v>128797504990.73332</v>
      </c>
      <c r="K719" s="27">
        <f t="shared" si="80"/>
        <v>80991771020.172073</v>
      </c>
      <c r="L719">
        <f t="shared" si="81"/>
        <v>1</v>
      </c>
    </row>
    <row r="720" spans="1:12" x14ac:dyDescent="0.3">
      <c r="A720" s="1">
        <v>45551</v>
      </c>
      <c r="B720" s="26">
        <v>129138148536.69687</v>
      </c>
      <c r="C720" s="26">
        <f t="shared" si="77"/>
        <v>200032860927.70935</v>
      </c>
      <c r="D720" s="26">
        <v>33650684968.738335</v>
      </c>
      <c r="E720" s="2">
        <v>118802612881.71201</v>
      </c>
      <c r="F720" s="2">
        <f t="shared" si="82"/>
        <v>181259291.1230011</v>
      </c>
      <c r="G720" s="2">
        <f t="shared" si="78"/>
        <v>181259291.1230011</v>
      </c>
      <c r="H720" s="2">
        <f>SUM($G$3:G720)</f>
        <v>70894712391.012482</v>
      </c>
      <c r="I720" s="13">
        <f t="shared" si="83"/>
        <v>1.5257180522071112E-3</v>
      </c>
      <c r="J720" s="2">
        <f t="shared" si="79"/>
        <v>129335176941.1479</v>
      </c>
      <c r="K720" s="27">
        <f t="shared" si="80"/>
        <v>81230248045.997345</v>
      </c>
      <c r="L720">
        <f t="shared" si="81"/>
        <v>1</v>
      </c>
    </row>
    <row r="721" spans="1:12" x14ac:dyDescent="0.3">
      <c r="A721" s="1">
        <v>45552</v>
      </c>
      <c r="B721" s="26">
        <v>129626945562.71887</v>
      </c>
      <c r="C721" s="26">
        <f t="shared" si="77"/>
        <v>200521657953.73135</v>
      </c>
      <c r="D721" s="26">
        <v>33693032532.493519</v>
      </c>
      <c r="E721" s="2">
        <v>118588812120.918</v>
      </c>
      <c r="F721" s="2">
        <f t="shared" si="82"/>
        <v>-213800760.79400635</v>
      </c>
      <c r="G721" s="2">
        <f t="shared" si="78"/>
        <v>0</v>
      </c>
      <c r="H721" s="2">
        <f>SUM($G$3:G721)</f>
        <v>70894712391.012482</v>
      </c>
      <c r="I721" s="13">
        <f t="shared" si="83"/>
        <v>-1.8028746301633105E-3</v>
      </c>
      <c r="J721" s="2">
        <f t="shared" si="79"/>
        <v>129393244431.1783</v>
      </c>
      <c r="K721" s="27">
        <f t="shared" si="80"/>
        <v>81932845832.813354</v>
      </c>
      <c r="L721">
        <f t="shared" si="81"/>
        <v>1</v>
      </c>
    </row>
    <row r="722" spans="1:12" x14ac:dyDescent="0.3">
      <c r="A722" s="1">
        <v>45553</v>
      </c>
      <c r="B722" s="26">
        <v>131849579895.74364</v>
      </c>
      <c r="C722" s="26">
        <f t="shared" si="77"/>
        <v>202873662306.1701</v>
      </c>
      <c r="D722" s="26">
        <v>33989840029.286217</v>
      </c>
      <c r="E722" s="2">
        <v>118718182140.332</v>
      </c>
      <c r="F722" s="2">
        <f t="shared" si="82"/>
        <v>129370019.41400146</v>
      </c>
      <c r="G722" s="2">
        <f t="shared" si="78"/>
        <v>129370019.41400146</v>
      </c>
      <c r="H722" s="2">
        <f>SUM($G$3:G722)</f>
        <v>71024082410.426483</v>
      </c>
      <c r="I722" s="13">
        <f t="shared" si="83"/>
        <v>1.0897237228673056E-3</v>
      </c>
      <c r="J722" s="2">
        <f t="shared" si="79"/>
        <v>131993259510.80612</v>
      </c>
      <c r="K722" s="27">
        <f t="shared" si="80"/>
        <v>84155480165.838104</v>
      </c>
      <c r="L722">
        <f t="shared" si="81"/>
        <v>1</v>
      </c>
    </row>
    <row r="723" spans="1:12" x14ac:dyDescent="0.3">
      <c r="A723" s="1">
        <v>45554</v>
      </c>
      <c r="B723" s="26">
        <v>133105207451.79626</v>
      </c>
      <c r="C723" s="26">
        <f t="shared" si="77"/>
        <v>204367924399.86975</v>
      </c>
      <c r="D723" s="26">
        <v>34138403225.971939</v>
      </c>
      <c r="E723" s="2">
        <v>118956816677.979</v>
      </c>
      <c r="F723" s="2">
        <f t="shared" si="82"/>
        <v>238634537.64700317</v>
      </c>
      <c r="G723" s="2">
        <f t="shared" si="78"/>
        <v>238634537.64700317</v>
      </c>
      <c r="H723" s="2">
        <f>SUM($G$3:G723)</f>
        <v>71262716948.073486</v>
      </c>
      <c r="I723" s="13">
        <f t="shared" si="83"/>
        <v>2.0060602184151974E-3</v>
      </c>
      <c r="J723" s="2">
        <f t="shared" si="79"/>
        <v>133372224513.32921</v>
      </c>
      <c r="K723" s="27">
        <f t="shared" si="80"/>
        <v>85411107721.890747</v>
      </c>
      <c r="L723">
        <f t="shared" si="81"/>
        <v>1</v>
      </c>
    </row>
    <row r="724" spans="1:12" x14ac:dyDescent="0.3">
      <c r="A724" s="1">
        <v>45555</v>
      </c>
      <c r="B724" s="26">
        <v>134493095245.92317</v>
      </c>
      <c r="C724" s="26">
        <f t="shared" si="77"/>
        <v>205755812193.99664</v>
      </c>
      <c r="D724" s="26">
        <v>34313774261.881454</v>
      </c>
      <c r="E724" s="2">
        <v>118889277623.86</v>
      </c>
      <c r="F724" s="2">
        <f t="shared" si="82"/>
        <v>-67539054.119003296</v>
      </c>
      <c r="G724" s="2">
        <f t="shared" si="78"/>
        <v>0</v>
      </c>
      <c r="H724" s="2">
        <f>SUM($G$3:G724)</f>
        <v>71262716948.073486</v>
      </c>
      <c r="I724" s="13">
        <f t="shared" si="83"/>
        <v>-5.6808364445347446E-4</v>
      </c>
      <c r="J724" s="2">
        <f t="shared" si="79"/>
        <v>134416691918.22203</v>
      </c>
      <c r="K724" s="27">
        <f t="shared" si="80"/>
        <v>86866534570.136642</v>
      </c>
      <c r="L724">
        <f t="shared" si="81"/>
        <v>1</v>
      </c>
    </row>
    <row r="725" spans="1:12" x14ac:dyDescent="0.3">
      <c r="A725" s="1">
        <v>45556</v>
      </c>
      <c r="B725" s="26">
        <v>134518421731.66277</v>
      </c>
      <c r="C725" s="26">
        <f t="shared" si="77"/>
        <v>205981367230.34827</v>
      </c>
      <c r="D725" s="26">
        <v>34313774261.881454</v>
      </c>
      <c r="E725" s="2">
        <v>119089506174.472</v>
      </c>
      <c r="F725" s="2">
        <f t="shared" si="82"/>
        <v>200228550.61199951</v>
      </c>
      <c r="G725" s="2">
        <f t="shared" si="78"/>
        <v>200228550.61199951</v>
      </c>
      <c r="H725" s="2">
        <f>SUM($G$3:G725)</f>
        <v>71462945498.685486</v>
      </c>
      <c r="I725" s="13">
        <f t="shared" si="83"/>
        <v>1.6813282466605817E-3</v>
      </c>
      <c r="J725" s="2">
        <f t="shared" si="79"/>
        <v>134744591353.81641</v>
      </c>
      <c r="K725" s="27">
        <f t="shared" si="80"/>
        <v>86891861055.876266</v>
      </c>
      <c r="L725">
        <f t="shared" si="81"/>
        <v>1</v>
      </c>
    </row>
    <row r="726" spans="1:12" x14ac:dyDescent="0.3">
      <c r="A726" s="1">
        <v>45557</v>
      </c>
      <c r="B726" s="26">
        <v>134522265540.16492</v>
      </c>
      <c r="C726" s="26">
        <f t="shared" si="77"/>
        <v>206027258115.4704</v>
      </c>
      <c r="D726" s="26">
        <v>34313774261.881454</v>
      </c>
      <c r="E726" s="2">
        <v>119131553251.092</v>
      </c>
      <c r="F726" s="2">
        <f t="shared" si="82"/>
        <v>42047076.619995117</v>
      </c>
      <c r="G726" s="2">
        <f t="shared" si="78"/>
        <v>42047076.619995117</v>
      </c>
      <c r="H726" s="2">
        <f>SUM($G$3:G726)</f>
        <v>71504992575.305481</v>
      </c>
      <c r="I726" s="13">
        <f t="shared" si="83"/>
        <v>3.5294659955765919E-4</v>
      </c>
      <c r="J726" s="2">
        <f t="shared" si="79"/>
        <v>134569744716.35213</v>
      </c>
      <c r="K726" s="27">
        <f t="shared" si="80"/>
        <v>86895704864.378403</v>
      </c>
      <c r="L726">
        <f t="shared" si="81"/>
        <v>1</v>
      </c>
    </row>
    <row r="727" spans="1:12" x14ac:dyDescent="0.3">
      <c r="A727" s="1">
        <v>45558</v>
      </c>
      <c r="B727" s="26">
        <v>135583523623.01125</v>
      </c>
      <c r="C727" s="26">
        <f t="shared" si="77"/>
        <v>207099449436.25073</v>
      </c>
      <c r="D727" s="26">
        <v>34450689418.851898</v>
      </c>
      <c r="E727" s="2">
        <v>119142486489.026</v>
      </c>
      <c r="F727" s="2">
        <f t="shared" si="82"/>
        <v>10933237.934005737</v>
      </c>
      <c r="G727" s="2">
        <f t="shared" si="78"/>
        <v>10933237.934005737</v>
      </c>
      <c r="H727" s="2">
        <f>SUM($G$3:G727)</f>
        <v>71515925813.239487</v>
      </c>
      <c r="I727" s="13">
        <f t="shared" si="83"/>
        <v>9.1766071501393228E-5</v>
      </c>
      <c r="J727" s="2">
        <f t="shared" si="79"/>
        <v>135595965590.33444</v>
      </c>
      <c r="K727" s="27">
        <f t="shared" si="80"/>
        <v>87956962947.224731</v>
      </c>
      <c r="L727">
        <f t="shared" si="81"/>
        <v>1</v>
      </c>
    </row>
    <row r="728" spans="1:12" x14ac:dyDescent="0.3">
      <c r="A728" s="1">
        <v>45559</v>
      </c>
      <c r="B728" s="26">
        <v>135831240829.17929</v>
      </c>
      <c r="C728" s="26">
        <f t="shared" si="77"/>
        <v>207430167251.29877</v>
      </c>
      <c r="D728" s="26">
        <v>34466305715.286575</v>
      </c>
      <c r="E728" s="2">
        <v>119225487097.90601</v>
      </c>
      <c r="F728" s="2">
        <f t="shared" si="82"/>
        <v>83000608.880004883</v>
      </c>
      <c r="G728" s="2">
        <f t="shared" si="78"/>
        <v>83000608.880004883</v>
      </c>
      <c r="H728" s="2">
        <f>SUM($G$3:G728)</f>
        <v>71598926422.119492</v>
      </c>
      <c r="I728" s="13">
        <f t="shared" si="83"/>
        <v>6.9616498032711873E-4</v>
      </c>
      <c r="J728" s="2">
        <f t="shared" si="79"/>
        <v>135925801782.27896</v>
      </c>
      <c r="K728" s="27">
        <f t="shared" si="80"/>
        <v>88204680153.392761</v>
      </c>
      <c r="L728">
        <f t="shared" si="81"/>
        <v>1</v>
      </c>
    </row>
    <row r="729" spans="1:12" x14ac:dyDescent="0.3">
      <c r="A729" s="1">
        <v>45560</v>
      </c>
      <c r="B729" s="26">
        <v>135676486764.30598</v>
      </c>
      <c r="C729" s="26">
        <f t="shared" si="77"/>
        <v>207295306710.99945</v>
      </c>
      <c r="D729" s="26">
        <v>34453416414.946899</v>
      </c>
      <c r="E729" s="2">
        <v>119245380622.48</v>
      </c>
      <c r="F729" s="2">
        <f t="shared" si="82"/>
        <v>19893524.573989868</v>
      </c>
      <c r="G729" s="2">
        <f t="shared" si="78"/>
        <v>19893524.573989868</v>
      </c>
      <c r="H729" s="2">
        <f>SUM($G$3:G729)</f>
        <v>71618819946.693481</v>
      </c>
      <c r="I729" s="13">
        <f t="shared" si="83"/>
        <v>1.6682847142708993E-4</v>
      </c>
      <c r="J729" s="2">
        <f t="shared" si="79"/>
        <v>135699121465.20148</v>
      </c>
      <c r="K729" s="27">
        <f t="shared" si="80"/>
        <v>88049926088.519455</v>
      </c>
      <c r="L729">
        <f t="shared" si="81"/>
        <v>1</v>
      </c>
    </row>
    <row r="730" spans="1:12" x14ac:dyDescent="0.3">
      <c r="A730" s="1">
        <v>45561</v>
      </c>
      <c r="B730" s="26">
        <v>135788831646.96648</v>
      </c>
      <c r="C730" s="26">
        <f t="shared" si="77"/>
        <v>207493087950.59396</v>
      </c>
      <c r="D730" s="26">
        <v>34453891616.34761</v>
      </c>
      <c r="E730" s="2">
        <v>119330816979.414</v>
      </c>
      <c r="F730" s="2">
        <f t="shared" si="82"/>
        <v>85436356.934005737</v>
      </c>
      <c r="G730" s="2">
        <f t="shared" si="78"/>
        <v>85436356.934005737</v>
      </c>
      <c r="H730" s="2">
        <f>SUM($G$3:G730)</f>
        <v>71704256303.627487</v>
      </c>
      <c r="I730" s="13">
        <f t="shared" si="83"/>
        <v>7.159622224722096E-4</v>
      </c>
      <c r="J730" s="2">
        <f t="shared" si="79"/>
        <v>135886051320.65933</v>
      </c>
      <c r="K730" s="27">
        <f t="shared" si="80"/>
        <v>88162270971.179962</v>
      </c>
      <c r="L730">
        <f t="shared" si="81"/>
        <v>1</v>
      </c>
    </row>
    <row r="731" spans="1:12" x14ac:dyDescent="0.3">
      <c r="A731" s="1">
        <v>45562</v>
      </c>
      <c r="B731" s="26">
        <v>136060367961.46623</v>
      </c>
      <c r="C731" s="26">
        <f t="shared" si="77"/>
        <v>207767696505.0567</v>
      </c>
      <c r="D731" s="26">
        <v>34479169223.825531</v>
      </c>
      <c r="E731" s="2">
        <v>119333889219.377</v>
      </c>
      <c r="F731" s="2">
        <f t="shared" si="82"/>
        <v>3072239.9629974365</v>
      </c>
      <c r="G731" s="2">
        <f t="shared" si="78"/>
        <v>3072239.9629974365</v>
      </c>
      <c r="H731" s="2">
        <f>SUM($G$3:G731)</f>
        <v>71707328543.590485</v>
      </c>
      <c r="I731" s="13">
        <f t="shared" si="83"/>
        <v>2.574490769633424E-5</v>
      </c>
      <c r="J731" s="2">
        <f t="shared" si="79"/>
        <v>136063870823.08054</v>
      </c>
      <c r="K731" s="27">
        <f t="shared" si="80"/>
        <v>88433807285.679703</v>
      </c>
      <c r="L731">
        <f t="shared" si="81"/>
        <v>1</v>
      </c>
    </row>
    <row r="732" spans="1:12" x14ac:dyDescent="0.3">
      <c r="A732" s="1">
        <v>45563</v>
      </c>
      <c r="B732" s="26">
        <v>136048580332.29561</v>
      </c>
      <c r="C732" s="26">
        <f t="shared" si="77"/>
        <v>207903694336.8541</v>
      </c>
      <c r="D732" s="26">
        <v>34479169223.825531</v>
      </c>
      <c r="E732" s="2">
        <v>119481674680.345</v>
      </c>
      <c r="F732" s="2">
        <f t="shared" si="82"/>
        <v>147785460.96800232</v>
      </c>
      <c r="G732" s="2">
        <f t="shared" si="78"/>
        <v>147785460.96800232</v>
      </c>
      <c r="H732" s="2">
        <f>SUM($G$3:G732)</f>
        <v>71855114004.558487</v>
      </c>
      <c r="I732" s="13">
        <f t="shared" si="83"/>
        <v>1.2368880948763045E-3</v>
      </c>
      <c r="J732" s="2">
        <f t="shared" si="79"/>
        <v>136216857201.63345</v>
      </c>
      <c r="K732" s="27">
        <f t="shared" si="80"/>
        <v>88422019656.509094</v>
      </c>
      <c r="L732">
        <f t="shared" si="81"/>
        <v>1</v>
      </c>
    </row>
    <row r="733" spans="1:12" x14ac:dyDescent="0.3">
      <c r="A733" s="1">
        <v>45564</v>
      </c>
      <c r="B733" s="26">
        <v>136061912718.85291</v>
      </c>
      <c r="C733" s="26">
        <f t="shared" si="77"/>
        <v>208082080727.2674</v>
      </c>
      <c r="D733" s="26">
        <v>34479169223.825531</v>
      </c>
      <c r="E733" s="2">
        <v>119646728684.201</v>
      </c>
      <c r="F733" s="2">
        <f t="shared" si="82"/>
        <v>165054003.85600281</v>
      </c>
      <c r="G733" s="2">
        <f t="shared" si="78"/>
        <v>165054003.85600281</v>
      </c>
      <c r="H733" s="2">
        <f>SUM($G$3:G733)</f>
        <v>72020168008.41449</v>
      </c>
      <c r="I733" s="13">
        <f t="shared" si="83"/>
        <v>1.3795112133124096E-3</v>
      </c>
      <c r="J733" s="2">
        <f t="shared" si="79"/>
        <v>136249611653.15329</v>
      </c>
      <c r="K733" s="27">
        <f t="shared" si="80"/>
        <v>88435352043.066391</v>
      </c>
      <c r="L733">
        <f t="shared" si="81"/>
        <v>1</v>
      </c>
    </row>
    <row r="734" spans="1:12" x14ac:dyDescent="0.3">
      <c r="A734" s="18">
        <v>45565</v>
      </c>
      <c r="B734" s="26">
        <v>125495517374.35345</v>
      </c>
      <c r="C734" s="26">
        <f t="shared" si="77"/>
        <v>197515685382.76794</v>
      </c>
      <c r="D734" s="26">
        <v>35533322286</v>
      </c>
      <c r="E734" s="2">
        <v>119508803828.783</v>
      </c>
      <c r="F734" s="2">
        <f t="shared" si="82"/>
        <v>-137924855.41799927</v>
      </c>
      <c r="G734" s="2">
        <f t="shared" si="78"/>
        <v>0</v>
      </c>
      <c r="H734" s="2">
        <f>SUM($G$3:G734)</f>
        <v>72020168008.41449</v>
      </c>
      <c r="I734" s="13">
        <f t="shared" si="83"/>
        <v>-1.1540978655898895E-3</v>
      </c>
      <c r="J734" s="2">
        <f t="shared" si="79"/>
        <v>125350683265.61063</v>
      </c>
      <c r="K734" s="27">
        <f t="shared" si="80"/>
        <v>78006881553.98494</v>
      </c>
      <c r="L734">
        <f t="shared" si="81"/>
        <v>1</v>
      </c>
    </row>
    <row r="735" spans="1:12" x14ac:dyDescent="0.3">
      <c r="A735" s="1">
        <v>45566</v>
      </c>
      <c r="B735" s="26">
        <v>126349184121.29283</v>
      </c>
      <c r="C735" s="26">
        <f t="shared" si="77"/>
        <v>198576725951.66632</v>
      </c>
      <c r="D735" s="26">
        <v>35626410308.604004</v>
      </c>
      <c r="E735" s="2">
        <v>119716177650.742</v>
      </c>
      <c r="F735" s="2">
        <f t="shared" si="82"/>
        <v>207373821.95899963</v>
      </c>
      <c r="G735" s="2">
        <f t="shared" si="78"/>
        <v>207373821.95899963</v>
      </c>
      <c r="H735" s="2">
        <f>SUM($G$3:G735)</f>
        <v>72227541830.373489</v>
      </c>
      <c r="I735" s="13">
        <f t="shared" si="83"/>
        <v>1.7322121874287415E-3</v>
      </c>
      <c r="J735" s="2">
        <f t="shared" si="79"/>
        <v>126568047717.89941</v>
      </c>
      <c r="K735" s="27">
        <f t="shared" si="80"/>
        <v>78860548300.924316</v>
      </c>
      <c r="L735">
        <f t="shared" si="81"/>
        <v>1</v>
      </c>
    </row>
    <row r="736" spans="1:12" x14ac:dyDescent="0.3">
      <c r="A736" s="1">
        <v>45567</v>
      </c>
      <c r="B736" s="26">
        <v>126042900948.23767</v>
      </c>
      <c r="C736" s="26">
        <f t="shared" si="77"/>
        <v>198270442778.61115</v>
      </c>
      <c r="D736" s="26">
        <v>35603960710.245903</v>
      </c>
      <c r="E736" s="2">
        <v>119609196026.144</v>
      </c>
      <c r="F736" s="2">
        <f t="shared" si="82"/>
        <v>-106981624.5980072</v>
      </c>
      <c r="G736" s="2">
        <f t="shared" si="78"/>
        <v>0</v>
      </c>
      <c r="H736" s="2">
        <f>SUM($G$3:G736)</f>
        <v>72227541830.373489</v>
      </c>
      <c r="I736" s="13">
        <f t="shared" si="83"/>
        <v>-8.9442641663290941E-4</v>
      </c>
      <c r="J736" s="2">
        <f t="shared" si="79"/>
        <v>125930164848.00052</v>
      </c>
      <c r="K736" s="27">
        <f t="shared" si="80"/>
        <v>78661246752.467148</v>
      </c>
      <c r="L736">
        <f t="shared" si="81"/>
        <v>1</v>
      </c>
    </row>
    <row r="737" spans="1:12" x14ac:dyDescent="0.3">
      <c r="A737" s="1">
        <v>45568</v>
      </c>
      <c r="B737" s="26">
        <v>126140145966.86488</v>
      </c>
      <c r="C737" s="26">
        <f t="shared" si="77"/>
        <v>198414280779.68338</v>
      </c>
      <c r="D737" s="26">
        <v>35618506439.837738</v>
      </c>
      <c r="E737" s="2">
        <v>119655789008.589</v>
      </c>
      <c r="F737" s="2">
        <f t="shared" si="82"/>
        <v>46592982.445007324</v>
      </c>
      <c r="G737" s="2">
        <f t="shared" si="78"/>
        <v>46592982.445007324</v>
      </c>
      <c r="H737" s="2">
        <f>SUM($G$3:G737)</f>
        <v>72274134812.818497</v>
      </c>
      <c r="I737" s="13">
        <f t="shared" si="83"/>
        <v>3.8939179483963655E-4</v>
      </c>
      <c r="J737" s="2">
        <f t="shared" si="79"/>
        <v>126189263904.70425</v>
      </c>
      <c r="K737" s="27">
        <f t="shared" si="80"/>
        <v>78758491771.094376</v>
      </c>
      <c r="L737">
        <f t="shared" si="81"/>
        <v>1</v>
      </c>
    </row>
    <row r="738" spans="1:12" x14ac:dyDescent="0.3">
      <c r="A738" s="1">
        <v>45569</v>
      </c>
      <c r="B738" s="26">
        <v>125528381940.94341</v>
      </c>
      <c r="C738" s="26">
        <f t="shared" si="77"/>
        <v>197802516753.7619</v>
      </c>
      <c r="D738" s="26">
        <v>35550589973.560928</v>
      </c>
      <c r="E738" s="2">
        <v>119618717248.59399</v>
      </c>
      <c r="F738" s="2">
        <f t="shared" si="82"/>
        <v>-37071759.995010376</v>
      </c>
      <c r="G738" s="2">
        <f t="shared" si="78"/>
        <v>0</v>
      </c>
      <c r="H738" s="2">
        <f>SUM($G$3:G738)</f>
        <v>72274134812.818497</v>
      </c>
      <c r="I738" s="13">
        <f t="shared" si="83"/>
        <v>-3.0991604698424503E-4</v>
      </c>
      <c r="J738" s="2">
        <f t="shared" si="79"/>
        <v>125489478681.02794</v>
      </c>
      <c r="K738" s="27">
        <f t="shared" si="80"/>
        <v>78183799505.167908</v>
      </c>
      <c r="L738">
        <f t="shared" si="81"/>
        <v>1</v>
      </c>
    </row>
    <row r="739" spans="1:12" x14ac:dyDescent="0.3">
      <c r="A739" s="1">
        <v>45570</v>
      </c>
      <c r="B739" s="26">
        <v>125475998400.37222</v>
      </c>
      <c r="C739" s="26">
        <f t="shared" si="77"/>
        <v>197813130289.42474</v>
      </c>
      <c r="D739" s="26">
        <v>35550589973.560928</v>
      </c>
      <c r="E739" s="2">
        <v>119681714324.828</v>
      </c>
      <c r="F739" s="2">
        <f t="shared" si="82"/>
        <v>62997076.234008789</v>
      </c>
      <c r="G739" s="2">
        <f t="shared" si="78"/>
        <v>62997076.234008789</v>
      </c>
      <c r="H739" s="2">
        <f>SUM($G$3:G739)</f>
        <v>72337131889.052505</v>
      </c>
      <c r="I739" s="13">
        <f t="shared" si="83"/>
        <v>5.2637177357794604E-4</v>
      </c>
      <c r="J739" s="2">
        <f t="shared" si="79"/>
        <v>125542045424.1917</v>
      </c>
      <c r="K739" s="27">
        <f t="shared" si="80"/>
        <v>78131415964.596741</v>
      </c>
      <c r="L739">
        <f t="shared" si="81"/>
        <v>1</v>
      </c>
    </row>
    <row r="740" spans="1:12" x14ac:dyDescent="0.3">
      <c r="A740" s="1">
        <v>45571</v>
      </c>
      <c r="B740" s="26">
        <v>125543580002.27776</v>
      </c>
      <c r="C740" s="26">
        <f t="shared" si="77"/>
        <v>197880711891.33026</v>
      </c>
      <c r="D740" s="26">
        <v>35550589973.560928</v>
      </c>
      <c r="E740" s="2">
        <v>119652656652.73</v>
      </c>
      <c r="F740" s="2">
        <f t="shared" si="82"/>
        <v>-29057672.098007202</v>
      </c>
      <c r="G740" s="2">
        <f t="shared" si="78"/>
        <v>0</v>
      </c>
      <c r="H740" s="2">
        <f>SUM($G$3:G740)</f>
        <v>72337131889.052505</v>
      </c>
      <c r="I740" s="13">
        <f t="shared" si="83"/>
        <v>-2.4285020417341667E-4</v>
      </c>
      <c r="J740" s="2">
        <f t="shared" si="79"/>
        <v>125513091718.24155</v>
      </c>
      <c r="K740" s="27">
        <f t="shared" si="80"/>
        <v>78228055238.600266</v>
      </c>
      <c r="L740">
        <f t="shared" si="81"/>
        <v>1</v>
      </c>
    </row>
    <row r="741" spans="1:12" x14ac:dyDescent="0.3">
      <c r="A741" s="1">
        <v>45572</v>
      </c>
      <c r="B741" s="26">
        <v>124915735127.69455</v>
      </c>
      <c r="C741" s="26">
        <f t="shared" si="77"/>
        <v>197269734597.97107</v>
      </c>
      <c r="D741" s="26">
        <v>35492093548.545578</v>
      </c>
      <c r="E741" s="2">
        <v>119669524233.95399</v>
      </c>
      <c r="F741" s="2">
        <f t="shared" si="82"/>
        <v>16867581.223999023</v>
      </c>
      <c r="G741" s="2">
        <f t="shared" si="78"/>
        <v>16867581.223999023</v>
      </c>
      <c r="H741" s="2">
        <f>SUM($G$3:G741)</f>
        <v>72353999470.276505</v>
      </c>
      <c r="I741" s="13">
        <f t="shared" si="83"/>
        <v>1.4095135191665752E-4</v>
      </c>
      <c r="J741" s="2">
        <f t="shared" si="79"/>
        <v>124933342169.43646</v>
      </c>
      <c r="K741" s="27">
        <f t="shared" si="80"/>
        <v>77600210364.017075</v>
      </c>
      <c r="L741">
        <f t="shared" si="81"/>
        <v>1</v>
      </c>
    </row>
    <row r="742" spans="1:12" x14ac:dyDescent="0.3">
      <c r="A742" s="1">
        <v>45573</v>
      </c>
      <c r="B742" s="26">
        <v>125169262402.31442</v>
      </c>
      <c r="C742" s="26">
        <f t="shared" si="77"/>
        <v>197523261872.59094</v>
      </c>
      <c r="D742" s="26">
        <v>35525509164.727554</v>
      </c>
      <c r="E742" s="2">
        <v>119569474088.647</v>
      </c>
      <c r="F742" s="2">
        <f t="shared" si="82"/>
        <v>-100050145.30699158</v>
      </c>
      <c r="G742" s="2">
        <f t="shared" si="78"/>
        <v>0</v>
      </c>
      <c r="H742" s="2">
        <f>SUM($G$3:G742)</f>
        <v>72353999470.276505</v>
      </c>
      <c r="I742" s="13">
        <f t="shared" si="83"/>
        <v>-8.3675324383225027E-4</v>
      </c>
      <c r="J742" s="2">
        <f t="shared" si="79"/>
        <v>125064526615.97119</v>
      </c>
      <c r="K742" s="27">
        <f t="shared" si="80"/>
        <v>77953787783.943939</v>
      </c>
      <c r="L742">
        <f t="shared" si="81"/>
        <v>1</v>
      </c>
    </row>
    <row r="743" spans="1:12" x14ac:dyDescent="0.3">
      <c r="A743" s="1">
        <v>45574</v>
      </c>
      <c r="B743" s="26">
        <v>124493942741.86079</v>
      </c>
      <c r="C743" s="26">
        <f t="shared" si="77"/>
        <v>197055466532.40228</v>
      </c>
      <c r="D743" s="26">
        <v>35477871818.763138</v>
      </c>
      <c r="E743" s="2">
        <v>119776998408.912</v>
      </c>
      <c r="F743" s="2">
        <f t="shared" si="82"/>
        <v>207524320.26499939</v>
      </c>
      <c r="G743" s="2">
        <f t="shared" si="78"/>
        <v>207524320.26499939</v>
      </c>
      <c r="H743" s="2">
        <f>SUM($G$3:G743)</f>
        <v>72561523790.541504</v>
      </c>
      <c r="I743" s="13">
        <f t="shared" si="83"/>
        <v>1.7325890865667122E-3</v>
      </c>
      <c r="J743" s="2">
        <f t="shared" si="79"/>
        <v>124709639588.399</v>
      </c>
      <c r="K743" s="27">
        <f t="shared" si="80"/>
        <v>77278468123.49028</v>
      </c>
      <c r="L743">
        <f t="shared" si="81"/>
        <v>1</v>
      </c>
    </row>
    <row r="744" spans="1:12" x14ac:dyDescent="0.3">
      <c r="A744" s="1">
        <v>45575</v>
      </c>
      <c r="B744" s="26">
        <v>124740331665.41225</v>
      </c>
      <c r="C744" s="26">
        <f t="shared" si="77"/>
        <v>197301855455.95374</v>
      </c>
      <c r="D744" s="26">
        <v>35502485863.377548</v>
      </c>
      <c r="E744" s="2">
        <v>119679537184.362</v>
      </c>
      <c r="F744" s="2">
        <f t="shared" si="82"/>
        <v>-97461224.550003052</v>
      </c>
      <c r="G744" s="2">
        <f t="shared" si="78"/>
        <v>0</v>
      </c>
      <c r="H744" s="2">
        <f>SUM($G$3:G744)</f>
        <v>72561523790.541504</v>
      </c>
      <c r="I744" s="13">
        <f t="shared" si="83"/>
        <v>-8.1435161634914712E-4</v>
      </c>
      <c r="J744" s="2">
        <f t="shared" si="79"/>
        <v>124638749174.69659</v>
      </c>
      <c r="K744" s="27">
        <f t="shared" si="80"/>
        <v>77622318271.591736</v>
      </c>
      <c r="L744">
        <f t="shared" si="81"/>
        <v>1</v>
      </c>
    </row>
    <row r="745" spans="1:12" x14ac:dyDescent="0.3">
      <c r="A745" s="1">
        <v>45576</v>
      </c>
      <c r="B745" s="26">
        <v>125294885901.69456</v>
      </c>
      <c r="C745" s="26">
        <f t="shared" si="77"/>
        <v>197954624358.95306</v>
      </c>
      <c r="D745" s="26">
        <v>35527171887.191071</v>
      </c>
      <c r="E745" s="2">
        <v>119777751851.07899</v>
      </c>
      <c r="F745" s="2">
        <f t="shared" si="82"/>
        <v>98214666.716995239</v>
      </c>
      <c r="G745" s="2">
        <f t="shared" si="78"/>
        <v>98214666.716995239</v>
      </c>
      <c r="H745" s="2">
        <f>SUM($G$3:G745)</f>
        <v>72659738457.258499</v>
      </c>
      <c r="I745" s="13">
        <f t="shared" si="83"/>
        <v>8.1997420388309357E-4</v>
      </c>
      <c r="J745" s="2">
        <f t="shared" si="79"/>
        <v>125397624476.01242</v>
      </c>
      <c r="K745" s="27">
        <f t="shared" si="80"/>
        <v>78176872507.874069</v>
      </c>
      <c r="L745">
        <f t="shared" si="81"/>
        <v>1</v>
      </c>
    </row>
    <row r="746" spans="1:12" x14ac:dyDescent="0.3">
      <c r="A746" s="1">
        <v>45577</v>
      </c>
      <c r="B746" s="26">
        <v>125297245221.94037</v>
      </c>
      <c r="C746" s="26">
        <f t="shared" si="77"/>
        <v>197956983679.19885</v>
      </c>
      <c r="D746" s="26">
        <v>35527171887.191071</v>
      </c>
      <c r="E746" s="2">
        <v>119747722936.463</v>
      </c>
      <c r="F746" s="2">
        <f t="shared" si="82"/>
        <v>-30028914.615997314</v>
      </c>
      <c r="G746" s="2">
        <f t="shared" si="78"/>
        <v>0</v>
      </c>
      <c r="H746" s="2">
        <f>SUM($G$3:G746)</f>
        <v>72659738457.258499</v>
      </c>
      <c r="I746" s="13">
        <f t="shared" si="83"/>
        <v>-2.5076814723174628E-4</v>
      </c>
      <c r="J746" s="2">
        <f t="shared" si="79"/>
        <v>125265824663.90282</v>
      </c>
      <c r="K746" s="27">
        <f t="shared" si="80"/>
        <v>78209260742.735855</v>
      </c>
      <c r="L746">
        <f t="shared" si="81"/>
        <v>1</v>
      </c>
    </row>
    <row r="747" spans="1:12" x14ac:dyDescent="0.3">
      <c r="A747" s="1">
        <v>45578</v>
      </c>
      <c r="B747" s="26">
        <v>125275339185.89243</v>
      </c>
      <c r="C747" s="26">
        <f t="shared" si="77"/>
        <v>197935077643.15094</v>
      </c>
      <c r="D747" s="26">
        <v>35527171887.191071</v>
      </c>
      <c r="E747" s="2">
        <v>119707496291.20399</v>
      </c>
      <c r="F747" s="2">
        <f t="shared" si="82"/>
        <v>-40226645.259002686</v>
      </c>
      <c r="G747" s="2">
        <f t="shared" si="78"/>
        <v>0</v>
      </c>
      <c r="H747" s="2">
        <f>SUM($G$3:G747)</f>
        <v>72659738457.258499</v>
      </c>
      <c r="I747" s="13">
        <f t="shared" si="83"/>
        <v>-3.3604115452507804E-4</v>
      </c>
      <c r="J747" s="2">
        <f t="shared" si="79"/>
        <v>125233241516.27887</v>
      </c>
      <c r="K747" s="27">
        <f t="shared" si="80"/>
        <v>78227581351.946945</v>
      </c>
      <c r="L747">
        <f t="shared" si="81"/>
        <v>1</v>
      </c>
    </row>
    <row r="748" spans="1:12" x14ac:dyDescent="0.3">
      <c r="A748" s="1">
        <v>45579</v>
      </c>
      <c r="B748" s="26">
        <v>125498561391.75566</v>
      </c>
      <c r="C748" s="26">
        <f t="shared" si="77"/>
        <v>198158299849.01416</v>
      </c>
      <c r="D748" s="26">
        <v>35527171887.191071</v>
      </c>
      <c r="E748" s="2">
        <v>119657519421.442</v>
      </c>
      <c r="F748" s="2">
        <f t="shared" si="82"/>
        <v>-49976869.761993408</v>
      </c>
      <c r="G748" s="2">
        <f t="shared" si="78"/>
        <v>0</v>
      </c>
      <c r="H748" s="2">
        <f>SUM($G$3:G748)</f>
        <v>72659738457.258499</v>
      </c>
      <c r="I748" s="13">
        <f t="shared" si="83"/>
        <v>-4.1766593527625657E-4</v>
      </c>
      <c r="J748" s="2">
        <f t="shared" si="79"/>
        <v>125446144917.73615</v>
      </c>
      <c r="K748" s="27">
        <f t="shared" si="80"/>
        <v>78500780427.572159</v>
      </c>
      <c r="L748">
        <f t="shared" si="81"/>
        <v>1</v>
      </c>
    </row>
    <row r="749" spans="1:12" x14ac:dyDescent="0.3">
      <c r="A749" s="1">
        <v>45580</v>
      </c>
      <c r="B749" s="26">
        <v>125691739092.86636</v>
      </c>
      <c r="C749" s="26">
        <f t="shared" si="77"/>
        <v>198361205656.01685</v>
      </c>
      <c r="D749" s="26">
        <v>35536103505.337372</v>
      </c>
      <c r="E749" s="2">
        <v>119667247527.334</v>
      </c>
      <c r="F749" s="2">
        <f t="shared" si="82"/>
        <v>9728105.891998291</v>
      </c>
      <c r="G749" s="2">
        <f t="shared" si="78"/>
        <v>9728105.891998291</v>
      </c>
      <c r="H749" s="2">
        <f>SUM($G$3:G749)</f>
        <v>72669466563.150497</v>
      </c>
      <c r="I749" s="13">
        <f t="shared" si="83"/>
        <v>8.1292969404817548E-5</v>
      </c>
      <c r="J749" s="2">
        <f t="shared" si="79"/>
        <v>125701956947.56686</v>
      </c>
      <c r="K749" s="27">
        <f t="shared" si="80"/>
        <v>78693958128.682846</v>
      </c>
      <c r="L749">
        <f t="shared" si="81"/>
        <v>1</v>
      </c>
    </row>
    <row r="750" spans="1:12" x14ac:dyDescent="0.3">
      <c r="A750" s="1">
        <v>45581</v>
      </c>
      <c r="B750" s="26">
        <v>125805239738.74771</v>
      </c>
      <c r="C750" s="26">
        <f t="shared" si="77"/>
        <v>198474706301.89819</v>
      </c>
      <c r="D750" s="26">
        <v>35536103505.337372</v>
      </c>
      <c r="E750" s="2">
        <v>119650361572.08099</v>
      </c>
      <c r="F750" s="2">
        <f t="shared" si="82"/>
        <v>-16885955.253005981</v>
      </c>
      <c r="G750" s="2">
        <f t="shared" si="78"/>
        <v>0</v>
      </c>
      <c r="H750" s="2">
        <f>SUM($G$3:G750)</f>
        <v>72669466563.150497</v>
      </c>
      <c r="I750" s="13">
        <f t="shared" si="83"/>
        <v>-1.4112749039068613E-4</v>
      </c>
      <c r="J750" s="2">
        <f t="shared" si="79"/>
        <v>125787485160.98538</v>
      </c>
      <c r="K750" s="27">
        <f t="shared" si="80"/>
        <v>78824344729.8172</v>
      </c>
      <c r="L750">
        <f t="shared" si="81"/>
        <v>1</v>
      </c>
    </row>
    <row r="751" spans="1:12" x14ac:dyDescent="0.3">
      <c r="A751" s="1">
        <v>45582</v>
      </c>
      <c r="B751" s="26">
        <v>125455610212.52896</v>
      </c>
      <c r="C751" s="26">
        <f t="shared" si="77"/>
        <v>198480824744.06744</v>
      </c>
      <c r="D751" s="26">
        <v>35504506769.01152</v>
      </c>
      <c r="E751" s="2">
        <v>120006109540.46899</v>
      </c>
      <c r="F751" s="2">
        <f t="shared" si="82"/>
        <v>355747968.38800049</v>
      </c>
      <c r="G751" s="2">
        <f t="shared" si="78"/>
        <v>355747968.38800049</v>
      </c>
      <c r="H751" s="2">
        <f>SUM($G$3:G751)</f>
        <v>73025214531.538498</v>
      </c>
      <c r="I751" s="13">
        <f t="shared" si="83"/>
        <v>2.9644154764306694E-3</v>
      </c>
      <c r="J751" s="2">
        <f t="shared" si="79"/>
        <v>125827512765.04802</v>
      </c>
      <c r="K751" s="27">
        <f t="shared" si="80"/>
        <v>78474715203.59845</v>
      </c>
      <c r="L751">
        <f t="shared" si="81"/>
        <v>1</v>
      </c>
    </row>
    <row r="752" spans="1:12" x14ac:dyDescent="0.3">
      <c r="A752" s="1">
        <v>45583</v>
      </c>
      <c r="B752" s="26">
        <v>125786094630.67482</v>
      </c>
      <c r="C752" s="26">
        <f t="shared" si="77"/>
        <v>198811309162.21332</v>
      </c>
      <c r="D752" s="26">
        <v>35521180801.965874</v>
      </c>
      <c r="E752" s="2">
        <v>119910642015.276</v>
      </c>
      <c r="F752" s="2">
        <f t="shared" si="82"/>
        <v>-95467525.192993164</v>
      </c>
      <c r="G752" s="2">
        <f t="shared" si="78"/>
        <v>0</v>
      </c>
      <c r="H752" s="2">
        <f>SUM($G$3:G752)</f>
        <v>73025214531.538498</v>
      </c>
      <c r="I752" s="13">
        <f t="shared" si="83"/>
        <v>-7.9615556708328766E-4</v>
      </c>
      <c r="J752" s="2">
        <f t="shared" si="79"/>
        <v>125685949331.17294</v>
      </c>
      <c r="K752" s="27">
        <f t="shared" si="80"/>
        <v>78900667146.937317</v>
      </c>
      <c r="L752">
        <f t="shared" si="81"/>
        <v>1</v>
      </c>
    </row>
    <row r="753" spans="1:12" x14ac:dyDescent="0.3">
      <c r="A753" s="1">
        <v>45584</v>
      </c>
      <c r="B753" s="26">
        <v>125771913088.98647</v>
      </c>
      <c r="C753" s="26">
        <f t="shared" si="77"/>
        <v>198938520100.36996</v>
      </c>
      <c r="D753" s="26">
        <v>35521180801.965874</v>
      </c>
      <c r="E753" s="2">
        <v>120052034495.121</v>
      </c>
      <c r="F753" s="2">
        <f t="shared" si="82"/>
        <v>141392479.84500122</v>
      </c>
      <c r="G753" s="2">
        <f t="shared" si="78"/>
        <v>141392479.84500122</v>
      </c>
      <c r="H753" s="2">
        <f>SUM($G$3:G753)</f>
        <v>73166607011.383499</v>
      </c>
      <c r="I753" s="13">
        <f t="shared" si="83"/>
        <v>1.1777599641657676E-3</v>
      </c>
      <c r="J753" s="2">
        <f t="shared" si="79"/>
        <v>125920042212.83922</v>
      </c>
      <c r="K753" s="27">
        <f t="shared" si="80"/>
        <v>78886485605.248962</v>
      </c>
      <c r="L753">
        <f t="shared" si="81"/>
        <v>1</v>
      </c>
    </row>
    <row r="754" spans="1:12" x14ac:dyDescent="0.3">
      <c r="A754" s="1">
        <v>45585</v>
      </c>
      <c r="B754" s="26">
        <v>125811623666.32094</v>
      </c>
      <c r="C754" s="26">
        <f t="shared" si="77"/>
        <v>199103256472.33142</v>
      </c>
      <c r="D754" s="26">
        <v>35521180801.965874</v>
      </c>
      <c r="E754" s="2">
        <v>120177060289.748</v>
      </c>
      <c r="F754" s="2">
        <f t="shared" si="82"/>
        <v>125025794.6269989</v>
      </c>
      <c r="G754" s="2">
        <f t="shared" si="78"/>
        <v>125025794.6269989</v>
      </c>
      <c r="H754" s="2">
        <f>SUM($G$3:G754)</f>
        <v>73291632806.010498</v>
      </c>
      <c r="I754" s="13">
        <f t="shared" si="83"/>
        <v>1.0403465879890933E-3</v>
      </c>
      <c r="J754" s="2">
        <f t="shared" si="79"/>
        <v>125942511359.73157</v>
      </c>
      <c r="K754" s="27">
        <f t="shared" si="80"/>
        <v>78926196182.58342</v>
      </c>
      <c r="L754">
        <f t="shared" si="81"/>
        <v>1</v>
      </c>
    </row>
    <row r="755" spans="1:12" x14ac:dyDescent="0.3">
      <c r="A755" s="1">
        <v>45586</v>
      </c>
      <c r="B755" s="26">
        <v>125814383371.93736</v>
      </c>
      <c r="C755" s="26">
        <f t="shared" si="77"/>
        <v>199106016177.94788</v>
      </c>
      <c r="D755" s="26">
        <v>35530474020.976067</v>
      </c>
      <c r="E755" s="2">
        <v>120123290869.166</v>
      </c>
      <c r="F755" s="2">
        <f t="shared" si="82"/>
        <v>-53769420.582000732</v>
      </c>
      <c r="G755" s="2">
        <f t="shared" si="78"/>
        <v>0</v>
      </c>
      <c r="H755" s="2">
        <f>SUM($G$3:G755)</f>
        <v>73291632806.010498</v>
      </c>
      <c r="I755" s="13">
        <f t="shared" si="83"/>
        <v>-4.4761861078684953E-4</v>
      </c>
      <c r="J755" s="2">
        <f t="shared" si="79"/>
        <v>125758066512.43541</v>
      </c>
      <c r="K755" s="27">
        <f t="shared" si="80"/>
        <v>78982725308.781876</v>
      </c>
      <c r="L755">
        <f t="shared" si="81"/>
        <v>1</v>
      </c>
    </row>
    <row r="756" spans="1:12" x14ac:dyDescent="0.3">
      <c r="A756" s="1">
        <v>45587</v>
      </c>
      <c r="B756" s="26">
        <v>125828077775.98984</v>
      </c>
      <c r="C756" s="26">
        <f t="shared" si="77"/>
        <v>199119710582.00034</v>
      </c>
      <c r="D756" s="26">
        <v>35527835289.299973</v>
      </c>
      <c r="E756" s="2">
        <v>120095701605.95</v>
      </c>
      <c r="F756" s="2">
        <f t="shared" si="82"/>
        <v>-27589263.216003418</v>
      </c>
      <c r="G756" s="2">
        <f t="shared" si="78"/>
        <v>0</v>
      </c>
      <c r="H756" s="2">
        <f>SUM($G$3:G756)</f>
        <v>73291632806.010498</v>
      </c>
      <c r="I756" s="13">
        <f t="shared" si="83"/>
        <v>-2.2972731619094467E-4</v>
      </c>
      <c r="J756" s="2">
        <f t="shared" si="79"/>
        <v>125799171629.38089</v>
      </c>
      <c r="K756" s="27">
        <f t="shared" si="80"/>
        <v>79024008976.050339</v>
      </c>
      <c r="L756">
        <f t="shared" si="81"/>
        <v>1</v>
      </c>
    </row>
    <row r="757" spans="1:12" x14ac:dyDescent="0.3">
      <c r="A757" s="1">
        <v>45588</v>
      </c>
      <c r="B757" s="26">
        <v>125592890741.88484</v>
      </c>
      <c r="C757" s="26">
        <f t="shared" si="77"/>
        <v>198924802535.69534</v>
      </c>
      <c r="D757" s="26">
        <v>35517778141.743652</v>
      </c>
      <c r="E757" s="2">
        <v>120135980593.75</v>
      </c>
      <c r="F757" s="2">
        <f t="shared" si="82"/>
        <v>40278987.800003052</v>
      </c>
      <c r="G757" s="2">
        <f t="shared" si="78"/>
        <v>40278987.800003052</v>
      </c>
      <c r="H757" s="2">
        <f>SUM($G$3:G757)</f>
        <v>73331911793.810501</v>
      </c>
      <c r="I757" s="13">
        <f t="shared" si="83"/>
        <v>3.3527830380982918E-4</v>
      </c>
      <c r="J757" s="2">
        <f t="shared" si="79"/>
        <v>125634999313.26335</v>
      </c>
      <c r="K757" s="27">
        <f t="shared" si="80"/>
        <v>78788821941.945343</v>
      </c>
      <c r="L757">
        <f t="shared" si="81"/>
        <v>1</v>
      </c>
    </row>
    <row r="758" spans="1:12" x14ac:dyDescent="0.3">
      <c r="A758" s="1">
        <v>45589</v>
      </c>
      <c r="B758" s="26">
        <v>126153751210.94467</v>
      </c>
      <c r="C758" s="26">
        <f t="shared" si="77"/>
        <v>199485663004.75519</v>
      </c>
      <c r="D758" s="26">
        <v>35555947531.00679</v>
      </c>
      <c r="E758" s="2">
        <v>120077639690.59801</v>
      </c>
      <c r="F758" s="2">
        <f t="shared" si="82"/>
        <v>-58340903.151992798</v>
      </c>
      <c r="G758" s="2">
        <f t="shared" si="78"/>
        <v>0</v>
      </c>
      <c r="H758" s="2">
        <f>SUM($G$3:G758)</f>
        <v>73331911793.810501</v>
      </c>
      <c r="I758" s="13">
        <f t="shared" si="83"/>
        <v>-4.8585984286765463E-4</v>
      </c>
      <c r="J758" s="2">
        <f t="shared" si="79"/>
        <v>126092458169.20416</v>
      </c>
      <c r="K758" s="27">
        <f t="shared" si="80"/>
        <v>79408023314.157181</v>
      </c>
      <c r="L758">
        <f t="shared" si="81"/>
        <v>1</v>
      </c>
    </row>
    <row r="759" spans="1:12" x14ac:dyDescent="0.3">
      <c r="A759" s="1">
        <v>45590</v>
      </c>
      <c r="B759" s="26">
        <v>125586756973.88145</v>
      </c>
      <c r="C759" s="26">
        <f t="shared" si="77"/>
        <v>199025849920.18494</v>
      </c>
      <c r="D759" s="26">
        <v>35509523006.857887</v>
      </c>
      <c r="E759" s="2">
        <v>120184820843.091</v>
      </c>
      <c r="F759" s="2">
        <f t="shared" si="82"/>
        <v>107181152.49299622</v>
      </c>
      <c r="G759" s="2">
        <f t="shared" si="78"/>
        <v>107181152.49299622</v>
      </c>
      <c r="H759" s="2">
        <f>SUM($G$3:G759)</f>
        <v>73439092946.303497</v>
      </c>
      <c r="I759" s="13">
        <f t="shared" si="83"/>
        <v>8.9180273965651694E-4</v>
      </c>
      <c r="J759" s="2">
        <f t="shared" si="79"/>
        <v>125698755587.81534</v>
      </c>
      <c r="K759" s="27">
        <f t="shared" si="80"/>
        <v>78841029077.093933</v>
      </c>
      <c r="L759">
        <f t="shared" si="81"/>
        <v>1</v>
      </c>
    </row>
    <row r="760" spans="1:12" x14ac:dyDescent="0.3">
      <c r="A760" s="1">
        <v>45591</v>
      </c>
      <c r="B760" s="26">
        <v>125617560005.82283</v>
      </c>
      <c r="C760" s="26">
        <f t="shared" si="77"/>
        <v>199070141461.35733</v>
      </c>
      <c r="D760" s="26">
        <v>35509523006.857887</v>
      </c>
      <c r="E760" s="2">
        <v>120198309352.32201</v>
      </c>
      <c r="F760" s="2">
        <f t="shared" si="82"/>
        <v>13488509.231002808</v>
      </c>
      <c r="G760" s="2">
        <f t="shared" si="78"/>
        <v>13488509.231002808</v>
      </c>
      <c r="H760" s="2">
        <f>SUM($G$3:G760)</f>
        <v>73452581455.5345</v>
      </c>
      <c r="I760" s="13">
        <f t="shared" si="83"/>
        <v>1.1221879328989276E-4</v>
      </c>
      <c r="J760" s="2">
        <f t="shared" si="79"/>
        <v>125631656656.82269</v>
      </c>
      <c r="K760" s="27">
        <f t="shared" si="80"/>
        <v>78871832109.035324</v>
      </c>
      <c r="L760">
        <f t="shared" si="81"/>
        <v>1</v>
      </c>
    </row>
    <row r="761" spans="1:12" x14ac:dyDescent="0.3">
      <c r="A761" s="1">
        <v>45592</v>
      </c>
      <c r="B761" s="26">
        <v>125656126715.97968</v>
      </c>
      <c r="C761" s="26">
        <f t="shared" si="77"/>
        <v>199108708171.51416</v>
      </c>
      <c r="D761" s="26">
        <v>35509523006.857887</v>
      </c>
      <c r="E761" s="2">
        <v>120156501578.104</v>
      </c>
      <c r="F761" s="2">
        <f t="shared" si="82"/>
        <v>-41807774.218002319</v>
      </c>
      <c r="G761" s="2">
        <f t="shared" si="78"/>
        <v>0</v>
      </c>
      <c r="H761" s="2">
        <f>SUM($G$3:G761)</f>
        <v>73452581455.5345</v>
      </c>
      <c r="I761" s="13">
        <f t="shared" si="83"/>
        <v>-3.4794433650206161E-4</v>
      </c>
      <c r="J761" s="2">
        <f t="shared" si="79"/>
        <v>125612405378.34206</v>
      </c>
      <c r="K761" s="27">
        <f t="shared" si="80"/>
        <v>78952206593.410156</v>
      </c>
      <c r="L761">
        <f t="shared" si="81"/>
        <v>1</v>
      </c>
    </row>
    <row r="762" spans="1:12" x14ac:dyDescent="0.3">
      <c r="A762" s="1">
        <v>45593</v>
      </c>
      <c r="B762" s="26">
        <v>126388543780.42525</v>
      </c>
      <c r="C762" s="26">
        <f t="shared" si="77"/>
        <v>199851777252.65173</v>
      </c>
      <c r="D762" s="26">
        <v>35566341628.96682</v>
      </c>
      <c r="E762" s="2">
        <v>120167153594.79601</v>
      </c>
      <c r="F762" s="2">
        <f t="shared" si="82"/>
        <v>10652016.692001343</v>
      </c>
      <c r="G762" s="2">
        <f t="shared" si="78"/>
        <v>10652016.692001343</v>
      </c>
      <c r="H762" s="2">
        <f>SUM($G$3:G762)</f>
        <v>73463233472.226501</v>
      </c>
      <c r="I762" s="13">
        <f t="shared" si="83"/>
        <v>8.8643330339004074E-5</v>
      </c>
      <c r="J762" s="2">
        <f t="shared" si="79"/>
        <v>126399747281.86266</v>
      </c>
      <c r="K762" s="27">
        <f t="shared" si="80"/>
        <v>79684623657.855728</v>
      </c>
      <c r="L762">
        <f t="shared" si="81"/>
        <v>1</v>
      </c>
    </row>
    <row r="763" spans="1:12" x14ac:dyDescent="0.3">
      <c r="A763" s="1">
        <v>45594</v>
      </c>
      <c r="B763" s="26">
        <v>127058471571.61656</v>
      </c>
      <c r="C763" s="26">
        <f t="shared" si="77"/>
        <v>200611632053.72107</v>
      </c>
      <c r="D763" s="26">
        <v>35604738717.580856</v>
      </c>
      <c r="E763" s="2">
        <v>120257080604.674</v>
      </c>
      <c r="F763" s="2">
        <f t="shared" si="82"/>
        <v>89927009.877990723</v>
      </c>
      <c r="G763" s="2">
        <f t="shared" si="78"/>
        <v>89927009.877990723</v>
      </c>
      <c r="H763" s="2">
        <f>SUM($G$3:G763)</f>
        <v>73553160482.104492</v>
      </c>
      <c r="I763" s="13">
        <f t="shared" si="83"/>
        <v>7.477897303495288E-4</v>
      </c>
      <c r="J763" s="2">
        <f t="shared" si="79"/>
        <v>127153484591.81174</v>
      </c>
      <c r="K763" s="27">
        <f t="shared" si="80"/>
        <v>80354551449.047073</v>
      </c>
      <c r="L763">
        <f t="shared" si="81"/>
        <v>1</v>
      </c>
    </row>
    <row r="764" spans="1:12" x14ac:dyDescent="0.3">
      <c r="A764" s="1">
        <v>45595</v>
      </c>
      <c r="B764" s="26">
        <v>127468835561.56902</v>
      </c>
      <c r="C764" s="26">
        <f t="shared" si="77"/>
        <v>201048014741.93552</v>
      </c>
      <c r="D764" s="26">
        <v>35637853495.528351</v>
      </c>
      <c r="E764" s="2">
        <v>120283099302.936</v>
      </c>
      <c r="F764" s="2">
        <f t="shared" si="82"/>
        <v>26018698.262008667</v>
      </c>
      <c r="G764" s="2">
        <f t="shared" si="78"/>
        <v>26018698.262008667</v>
      </c>
      <c r="H764" s="2">
        <f>SUM($G$3:G764)</f>
        <v>73579179180.366501</v>
      </c>
      <c r="I764" s="13">
        <f t="shared" si="83"/>
        <v>2.1631217031147429E-4</v>
      </c>
      <c r="J764" s="2">
        <f t="shared" si="79"/>
        <v>127496408622.03641</v>
      </c>
      <c r="K764" s="27">
        <f t="shared" si="80"/>
        <v>80764915438.999512</v>
      </c>
      <c r="L764">
        <f t="shared" si="81"/>
        <v>1</v>
      </c>
    </row>
    <row r="765" spans="1:12" x14ac:dyDescent="0.3">
      <c r="A765" s="1">
        <v>45596</v>
      </c>
      <c r="B765" s="26">
        <v>127830546444.86662</v>
      </c>
      <c r="C765" s="26">
        <f t="shared" si="77"/>
        <v>201507252941.57611</v>
      </c>
      <c r="D765" s="26">
        <v>35695409386.892647</v>
      </c>
      <c r="E765" s="2">
        <v>120380626619.27901</v>
      </c>
      <c r="F765" s="2">
        <f t="shared" si="82"/>
        <v>97527316.343002319</v>
      </c>
      <c r="G765" s="2">
        <f t="shared" si="78"/>
        <v>97527316.343002319</v>
      </c>
      <c r="H765" s="2">
        <f>SUM($G$3:G765)</f>
        <v>73676706496.709503</v>
      </c>
      <c r="I765" s="13">
        <f t="shared" si="83"/>
        <v>8.1015790565243059E-4</v>
      </c>
      <c r="J765" s="2">
        <f t="shared" si="79"/>
        <v>127934109372.65282</v>
      </c>
      <c r="K765" s="27">
        <f t="shared" si="80"/>
        <v>81126626322.297104</v>
      </c>
      <c r="L765">
        <f t="shared" si="81"/>
        <v>1</v>
      </c>
    </row>
    <row r="766" spans="1:12" x14ac:dyDescent="0.3">
      <c r="A766" s="1">
        <v>45597</v>
      </c>
      <c r="B766" s="26">
        <v>128455402029.18834</v>
      </c>
      <c r="C766" s="26">
        <f t="shared" si="77"/>
        <v>202132108525.89783</v>
      </c>
      <c r="D766" s="26">
        <v>35763657465.733536</v>
      </c>
      <c r="E766" s="2">
        <v>120310238338.41</v>
      </c>
      <c r="F766" s="2">
        <f t="shared" si="82"/>
        <v>-70388280.869003296</v>
      </c>
      <c r="G766" s="2">
        <f t="shared" si="78"/>
        <v>0</v>
      </c>
      <c r="H766" s="2">
        <f>SUM($G$3:G766)</f>
        <v>73676706496.709503</v>
      </c>
      <c r="I766" s="13">
        <f t="shared" si="83"/>
        <v>-5.850564494022058E-4</v>
      </c>
      <c r="J766" s="2">
        <f t="shared" si="79"/>
        <v>128380248367.77061</v>
      </c>
      <c r="K766" s="27">
        <f t="shared" si="80"/>
        <v>81821870187.487823</v>
      </c>
      <c r="L766">
        <f t="shared" si="81"/>
        <v>1</v>
      </c>
    </row>
    <row r="767" spans="1:12" x14ac:dyDescent="0.3">
      <c r="A767" s="1">
        <v>45598</v>
      </c>
      <c r="B767" s="26">
        <v>128479472973.27403</v>
      </c>
      <c r="C767" s="26">
        <f t="shared" si="77"/>
        <v>202345833378.70654</v>
      </c>
      <c r="D767" s="26">
        <v>35763657465.733536</v>
      </c>
      <c r="E767" s="2">
        <v>120499892247.133</v>
      </c>
      <c r="F767" s="2">
        <f t="shared" si="82"/>
        <v>189653908.72299194</v>
      </c>
      <c r="G767" s="2">
        <f t="shared" si="78"/>
        <v>189653908.72299194</v>
      </c>
      <c r="H767" s="2">
        <f>SUM($G$3:G767)</f>
        <v>73866360405.432495</v>
      </c>
      <c r="I767" s="13">
        <f t="shared" si="83"/>
        <v>1.5738927660950196E-3</v>
      </c>
      <c r="J767" s="2">
        <f t="shared" si="79"/>
        <v>128681685886.37837</v>
      </c>
      <c r="K767" s="27">
        <f t="shared" si="80"/>
        <v>81845941131.573547</v>
      </c>
      <c r="L767">
        <f t="shared" si="81"/>
        <v>1</v>
      </c>
    </row>
    <row r="768" spans="1:12" x14ac:dyDescent="0.3">
      <c r="A768" s="1">
        <v>45599</v>
      </c>
      <c r="B768" s="26">
        <v>128449276537.56322</v>
      </c>
      <c r="C768" s="26">
        <f t="shared" si="77"/>
        <v>202397807048.67172</v>
      </c>
      <c r="D768" s="26">
        <v>35763657465.733536</v>
      </c>
      <c r="E768" s="2">
        <v>120582062352.80901</v>
      </c>
      <c r="F768" s="2">
        <f t="shared" si="82"/>
        <v>82170105.676010132</v>
      </c>
      <c r="G768" s="2">
        <f t="shared" si="78"/>
        <v>82170105.676010132</v>
      </c>
      <c r="H768" s="2">
        <f>SUM($G$3:G768)</f>
        <v>73948530511.108505</v>
      </c>
      <c r="I768" s="13">
        <f t="shared" si="83"/>
        <v>6.814455157981128E-4</v>
      </c>
      <c r="J768" s="2">
        <f t="shared" si="79"/>
        <v>128536807721.06726</v>
      </c>
      <c r="K768" s="27">
        <f t="shared" si="80"/>
        <v>81815744695.862717</v>
      </c>
      <c r="L768">
        <f t="shared" si="81"/>
        <v>1</v>
      </c>
    </row>
    <row r="769" spans="1:12" x14ac:dyDescent="0.3">
      <c r="A769" s="1">
        <v>45600</v>
      </c>
      <c r="B769" s="26">
        <v>128071388141.70673</v>
      </c>
      <c r="C769" s="26">
        <f t="shared" si="77"/>
        <v>202019918652.81525</v>
      </c>
      <c r="D769" s="26">
        <v>35743384975.088318</v>
      </c>
      <c r="E769" s="2">
        <v>120558702453.77299</v>
      </c>
      <c r="F769" s="2">
        <f t="shared" si="82"/>
        <v>-23359899.036010742</v>
      </c>
      <c r="G769" s="2">
        <f t="shared" si="78"/>
        <v>0</v>
      </c>
      <c r="H769" s="2">
        <f>SUM($G$3:G769)</f>
        <v>73948530511.108505</v>
      </c>
      <c r="I769" s="13">
        <f t="shared" si="83"/>
        <v>-1.937636898918007E-4</v>
      </c>
      <c r="J769" s="2">
        <f t="shared" si="79"/>
        <v>128046572556.97083</v>
      </c>
      <c r="K769" s="27">
        <f t="shared" si="80"/>
        <v>81461216199.042252</v>
      </c>
      <c r="L769">
        <f t="shared" si="81"/>
        <v>1</v>
      </c>
    </row>
    <row r="770" spans="1:12" x14ac:dyDescent="0.3">
      <c r="A770" s="1">
        <v>45601</v>
      </c>
      <c r="B770" s="26">
        <v>128071777484.17667</v>
      </c>
      <c r="C770" s="26">
        <f t="shared" si="77"/>
        <v>202020858685.25116</v>
      </c>
      <c r="D770" s="26">
        <v>35726863691.205109</v>
      </c>
      <c r="E770" s="2">
        <v>120559253143.739</v>
      </c>
      <c r="F770" s="2">
        <f t="shared" si="82"/>
        <v>550689.96600341797</v>
      </c>
      <c r="G770" s="2">
        <f t="shared" si="78"/>
        <v>550689.96600341797</v>
      </c>
      <c r="H770" s="2">
        <f>SUM($G$3:G770)</f>
        <v>73949081201.074509</v>
      </c>
      <c r="I770" s="13">
        <f t="shared" si="83"/>
        <v>4.5677951019391906E-6</v>
      </c>
      <c r="J770" s="2">
        <f t="shared" si="79"/>
        <v>128072362489.81456</v>
      </c>
      <c r="K770" s="27">
        <f t="shared" si="80"/>
        <v>81461605541.512161</v>
      </c>
      <c r="L770">
        <f t="shared" si="81"/>
        <v>1</v>
      </c>
    </row>
    <row r="771" spans="1:12" x14ac:dyDescent="0.3">
      <c r="A771" s="1">
        <v>45602</v>
      </c>
      <c r="B771" s="26">
        <v>128313962539.13148</v>
      </c>
      <c r="C771" s="26">
        <f t="shared" ref="C771:C834" si="84">B771+H771</f>
        <v>202263043740.20599</v>
      </c>
      <c r="D771" s="26">
        <v>35717185339.536613</v>
      </c>
      <c r="E771" s="2">
        <v>120495287631.158</v>
      </c>
      <c r="F771" s="2">
        <f t="shared" si="82"/>
        <v>-63965512.580993652</v>
      </c>
      <c r="G771" s="2">
        <f t="shared" si="78"/>
        <v>0</v>
      </c>
      <c r="H771" s="2">
        <f>SUM($G$3:G771)</f>
        <v>73949081201.074509</v>
      </c>
      <c r="I771" s="13">
        <f t="shared" si="83"/>
        <v>-5.3085488933637991E-4</v>
      </c>
      <c r="J771" s="2">
        <f t="shared" si="79"/>
        <v>128245846444.74747</v>
      </c>
      <c r="K771" s="27">
        <f t="shared" si="80"/>
        <v>81767756109.047989</v>
      </c>
      <c r="L771">
        <f t="shared" si="81"/>
        <v>1</v>
      </c>
    </row>
    <row r="772" spans="1:12" x14ac:dyDescent="0.3">
      <c r="A772" s="1">
        <v>45603</v>
      </c>
      <c r="B772" s="26">
        <v>128362593071.20296</v>
      </c>
      <c r="C772" s="26">
        <f t="shared" si="84"/>
        <v>202385570349.52844</v>
      </c>
      <c r="D772" s="26">
        <v>35712441615.218422</v>
      </c>
      <c r="E772" s="2">
        <v>120569183708.409</v>
      </c>
      <c r="F772" s="2">
        <f t="shared" si="82"/>
        <v>73896077.250991821</v>
      </c>
      <c r="G772" s="2">
        <f t="shared" ref="G772:G835" si="85">IF(F772&gt;0,F772,0)</f>
        <v>73896077.250991821</v>
      </c>
      <c r="H772" s="2">
        <f>SUM($G$3:G772)</f>
        <v>74022977278.3255</v>
      </c>
      <c r="I772" s="13">
        <f t="shared" si="83"/>
        <v>6.1289356847356682E-4</v>
      </c>
      <c r="J772" s="2">
        <f t="shared" ref="J772:J835" si="86">B772*(I772+1)</f>
        <v>128441265678.92888</v>
      </c>
      <c r="K772" s="27">
        <f t="shared" ref="K772:K835" si="87">C772-E772</f>
        <v>81816386641.119446</v>
      </c>
      <c r="L772">
        <f t="shared" ref="L772:L835" si="88">IF(K772&gt;0,1,0)</f>
        <v>1</v>
      </c>
    </row>
    <row r="773" spans="1:12" x14ac:dyDescent="0.3">
      <c r="A773" s="1">
        <v>45604</v>
      </c>
      <c r="B773" s="26">
        <v>128573797896.17519</v>
      </c>
      <c r="C773" s="26">
        <f t="shared" si="84"/>
        <v>203443844565.57971</v>
      </c>
      <c r="D773" s="26">
        <v>35744748018.436211</v>
      </c>
      <c r="E773" s="2">
        <v>121416253099.48801</v>
      </c>
      <c r="F773" s="2">
        <f t="shared" ref="F773:F836" si="89">E773-E772</f>
        <v>847069391.07901001</v>
      </c>
      <c r="G773" s="2">
        <f t="shared" si="85"/>
        <v>847069391.07901001</v>
      </c>
      <c r="H773" s="2">
        <f>SUM($G$3:G773)</f>
        <v>74870046669.40451</v>
      </c>
      <c r="I773" s="13">
        <f t="shared" ref="I773:I836" si="90">(E773-E772)/E773</f>
        <v>6.9765733125113378E-3</v>
      </c>
      <c r="J773" s="2">
        <f t="shared" si="86"/>
        <v>129470802423.26587</v>
      </c>
      <c r="K773" s="27">
        <f t="shared" si="87"/>
        <v>82027591466.091705</v>
      </c>
      <c r="L773">
        <f t="shared" si="88"/>
        <v>1</v>
      </c>
    </row>
    <row r="774" spans="1:12" x14ac:dyDescent="0.3">
      <c r="A774" s="1">
        <v>45605</v>
      </c>
      <c r="B774" s="26">
        <v>128569229209.28589</v>
      </c>
      <c r="C774" s="26">
        <f t="shared" si="84"/>
        <v>204124870378.86639</v>
      </c>
      <c r="D774" s="26">
        <v>35744748018.436211</v>
      </c>
      <c r="E774" s="2">
        <v>122101847599.664</v>
      </c>
      <c r="F774" s="2">
        <f t="shared" si="89"/>
        <v>685594500.17599487</v>
      </c>
      <c r="G774" s="2">
        <f t="shared" si="85"/>
        <v>685594500.17599487</v>
      </c>
      <c r="H774" s="2">
        <f>SUM($G$3:G774)</f>
        <v>75555641169.580505</v>
      </c>
      <c r="I774" s="13">
        <f t="shared" si="90"/>
        <v>5.6149396070062536E-3</v>
      </c>
      <c r="J774" s="2">
        <f t="shared" si="86"/>
        <v>129291137666.61537</v>
      </c>
      <c r="K774" s="27">
        <f t="shared" si="87"/>
        <v>82023022779.202393</v>
      </c>
      <c r="L774">
        <f t="shared" si="88"/>
        <v>1</v>
      </c>
    </row>
    <row r="775" spans="1:12" x14ac:dyDescent="0.3">
      <c r="A775" s="1">
        <v>45606</v>
      </c>
      <c r="B775" s="26">
        <v>128829847063.07631</v>
      </c>
      <c r="C775" s="26">
        <f t="shared" si="84"/>
        <v>205401303382.08881</v>
      </c>
      <c r="D775" s="26">
        <v>35744748018.436211</v>
      </c>
      <c r="E775" s="2">
        <v>123117662749.09599</v>
      </c>
      <c r="F775" s="2">
        <f t="shared" si="89"/>
        <v>1015815149.4319916</v>
      </c>
      <c r="G775" s="2">
        <f t="shared" si="85"/>
        <v>1015815149.4319916</v>
      </c>
      <c r="H775" s="2">
        <f>SUM($G$3:G775)</f>
        <v>76571456319.012497</v>
      </c>
      <c r="I775" s="13">
        <f t="shared" si="90"/>
        <v>8.2507670040986893E-3</v>
      </c>
      <c r="J775" s="2">
        <f t="shared" si="86"/>
        <v>129892792114.36743</v>
      </c>
      <c r="K775" s="27">
        <f t="shared" si="87"/>
        <v>82283640632.992813</v>
      </c>
      <c r="L775">
        <f t="shared" si="88"/>
        <v>1</v>
      </c>
    </row>
    <row r="776" spans="1:12" x14ac:dyDescent="0.3">
      <c r="A776" s="1">
        <v>45607</v>
      </c>
      <c r="B776" s="26">
        <v>129314990300.18398</v>
      </c>
      <c r="C776" s="26">
        <f t="shared" si="84"/>
        <v>206074749581.36948</v>
      </c>
      <c r="D776" s="26">
        <v>35744748018.436211</v>
      </c>
      <c r="E776" s="2">
        <v>123305965711.269</v>
      </c>
      <c r="F776" s="2">
        <f t="shared" si="89"/>
        <v>188302962.17300415</v>
      </c>
      <c r="G776" s="2">
        <f t="shared" si="85"/>
        <v>188302962.17300415</v>
      </c>
      <c r="H776" s="2">
        <f>SUM($G$3:G776)</f>
        <v>76759759281.185501</v>
      </c>
      <c r="I776" s="13">
        <f t="shared" si="90"/>
        <v>1.527119641671928E-3</v>
      </c>
      <c r="J776" s="2">
        <f t="shared" si="86"/>
        <v>129512469761.834</v>
      </c>
      <c r="K776" s="27">
        <f t="shared" si="87"/>
        <v>82768783870.100479</v>
      </c>
      <c r="L776">
        <f t="shared" si="88"/>
        <v>1</v>
      </c>
    </row>
    <row r="777" spans="1:12" x14ac:dyDescent="0.3">
      <c r="A777" s="1">
        <v>45608</v>
      </c>
      <c r="B777" s="26">
        <v>129253196489.59018</v>
      </c>
      <c r="C777" s="26">
        <f t="shared" si="84"/>
        <v>206146400370.55469</v>
      </c>
      <c r="D777" s="26">
        <v>35740623910.725708</v>
      </c>
      <c r="E777" s="2">
        <v>123439410311.048</v>
      </c>
      <c r="F777" s="2">
        <f t="shared" si="89"/>
        <v>133444599.77900696</v>
      </c>
      <c r="G777" s="2">
        <f t="shared" si="85"/>
        <v>133444599.77900696</v>
      </c>
      <c r="H777" s="2">
        <f>SUM($G$3:G777)</f>
        <v>76893203880.964508</v>
      </c>
      <c r="I777" s="13">
        <f t="shared" si="90"/>
        <v>1.0810534451092034E-3</v>
      </c>
      <c r="J777" s="2">
        <f t="shared" si="86"/>
        <v>129392926102.94661</v>
      </c>
      <c r="K777" s="27">
        <f t="shared" si="87"/>
        <v>82706990059.506683</v>
      </c>
      <c r="L777">
        <f t="shared" si="88"/>
        <v>1</v>
      </c>
    </row>
    <row r="778" spans="1:12" x14ac:dyDescent="0.3">
      <c r="A778" s="1">
        <v>45609</v>
      </c>
      <c r="B778" s="26">
        <v>129986922208.90742</v>
      </c>
      <c r="C778" s="26">
        <f t="shared" si="84"/>
        <v>207631359960.32892</v>
      </c>
      <c r="D778" s="26">
        <v>35813386891.91404</v>
      </c>
      <c r="E778" s="2">
        <v>124190644181.505</v>
      </c>
      <c r="F778" s="2">
        <f t="shared" si="89"/>
        <v>751233870.45700073</v>
      </c>
      <c r="G778" s="2">
        <f t="shared" si="85"/>
        <v>751233870.45700073</v>
      </c>
      <c r="H778" s="2">
        <f>SUM($G$3:G778)</f>
        <v>77644437751.421509</v>
      </c>
      <c r="I778" s="13">
        <f t="shared" si="90"/>
        <v>6.0490375535782719E-3</v>
      </c>
      <c r="J778" s="2">
        <f t="shared" si="86"/>
        <v>130773217982.82315</v>
      </c>
      <c r="K778" s="27">
        <f t="shared" si="87"/>
        <v>83440715778.823914</v>
      </c>
      <c r="L778">
        <f t="shared" si="88"/>
        <v>1</v>
      </c>
    </row>
    <row r="779" spans="1:12" x14ac:dyDescent="0.3">
      <c r="A779" s="1">
        <v>45610</v>
      </c>
      <c r="B779" s="26">
        <v>129319627237.24791</v>
      </c>
      <c r="C779" s="26">
        <f t="shared" si="84"/>
        <v>208203602143.3194</v>
      </c>
      <c r="D779" s="26">
        <v>35753721444.968872</v>
      </c>
      <c r="E779" s="2">
        <v>125430181336.155</v>
      </c>
      <c r="F779" s="2">
        <f t="shared" si="89"/>
        <v>1239537154.6499939</v>
      </c>
      <c r="G779" s="2">
        <f t="shared" si="85"/>
        <v>1239537154.6499939</v>
      </c>
      <c r="H779" s="2">
        <f>SUM($G$3:G779)</f>
        <v>78883974906.071503</v>
      </c>
      <c r="I779" s="13">
        <f t="shared" si="90"/>
        <v>9.8822878309329197E-3</v>
      </c>
      <c r="J779" s="2">
        <f t="shared" si="86"/>
        <v>130597601015.79533</v>
      </c>
      <c r="K779" s="27">
        <f t="shared" si="87"/>
        <v>82773420807.164398</v>
      </c>
      <c r="L779">
        <f t="shared" si="88"/>
        <v>1</v>
      </c>
    </row>
    <row r="780" spans="1:12" x14ac:dyDescent="0.3">
      <c r="A780" s="1">
        <v>45611</v>
      </c>
      <c r="B780" s="26">
        <v>130188549314.33957</v>
      </c>
      <c r="C780" s="26">
        <f t="shared" si="84"/>
        <v>210176230016.35907</v>
      </c>
      <c r="D780" s="26">
        <v>35812140203.269882</v>
      </c>
      <c r="E780" s="2">
        <v>126533887132.103</v>
      </c>
      <c r="F780" s="2">
        <f t="shared" si="89"/>
        <v>1103705795.947998</v>
      </c>
      <c r="G780" s="2">
        <f t="shared" si="85"/>
        <v>1103705795.947998</v>
      </c>
      <c r="H780" s="2">
        <f>SUM($G$3:G780)</f>
        <v>79987680702.019501</v>
      </c>
      <c r="I780" s="13">
        <f t="shared" si="90"/>
        <v>8.7226103691552207E-3</v>
      </c>
      <c r="J780" s="2">
        <f t="shared" si="86"/>
        <v>131324133304.53409</v>
      </c>
      <c r="K780" s="27">
        <f t="shared" si="87"/>
        <v>83642342884.256073</v>
      </c>
      <c r="L780">
        <f t="shared" si="88"/>
        <v>1</v>
      </c>
    </row>
    <row r="781" spans="1:12" x14ac:dyDescent="0.3">
      <c r="A781" s="1">
        <v>45612</v>
      </c>
      <c r="B781" s="26">
        <v>130136373749.61887</v>
      </c>
      <c r="C781" s="26">
        <f t="shared" si="84"/>
        <v>210741790935.57837</v>
      </c>
      <c r="D781" s="26">
        <v>35812140203.269882</v>
      </c>
      <c r="E781" s="2">
        <v>127151623616.043</v>
      </c>
      <c r="F781" s="2">
        <f t="shared" si="89"/>
        <v>617736483.94000244</v>
      </c>
      <c r="G781" s="2">
        <f t="shared" si="85"/>
        <v>617736483.94000244</v>
      </c>
      <c r="H781" s="2">
        <f>SUM($G$3:G781)</f>
        <v>80605417185.959503</v>
      </c>
      <c r="I781" s="13">
        <f t="shared" si="90"/>
        <v>4.8582665826223965E-3</v>
      </c>
      <c r="J781" s="2">
        <f t="shared" si="86"/>
        <v>130768610945.3903</v>
      </c>
      <c r="K781" s="27">
        <f t="shared" si="87"/>
        <v>83590167319.53537</v>
      </c>
      <c r="L781">
        <f t="shared" si="88"/>
        <v>1</v>
      </c>
    </row>
    <row r="782" spans="1:12" x14ac:dyDescent="0.3">
      <c r="A782" s="1">
        <v>45613</v>
      </c>
      <c r="B782" s="26">
        <v>129993228342.24219</v>
      </c>
      <c r="C782" s="26">
        <f t="shared" si="84"/>
        <v>210912568945.19171</v>
      </c>
      <c r="D782" s="26">
        <v>35812140203.269882</v>
      </c>
      <c r="E782" s="2">
        <v>127465547033.033</v>
      </c>
      <c r="F782" s="2">
        <f t="shared" si="89"/>
        <v>313923416.99000549</v>
      </c>
      <c r="G782" s="2">
        <f t="shared" si="85"/>
        <v>313923416.99000549</v>
      </c>
      <c r="H782" s="2">
        <f>SUM($G$3:G782)</f>
        <v>80919340602.949509</v>
      </c>
      <c r="I782" s="13">
        <f t="shared" si="90"/>
        <v>2.4628099458801323E-3</v>
      </c>
      <c r="J782" s="2">
        <f t="shared" si="86"/>
        <v>130313376957.90053</v>
      </c>
      <c r="K782" s="27">
        <f t="shared" si="87"/>
        <v>83447021912.158707</v>
      </c>
      <c r="L782">
        <f t="shared" si="88"/>
        <v>1</v>
      </c>
    </row>
    <row r="783" spans="1:12" x14ac:dyDescent="0.3">
      <c r="A783" s="1">
        <v>45614</v>
      </c>
      <c r="B783" s="26">
        <v>129913159788.83571</v>
      </c>
      <c r="C783" s="26">
        <f t="shared" si="84"/>
        <v>210969240753.66422</v>
      </c>
      <c r="D783" s="26">
        <v>35780963730.743744</v>
      </c>
      <c r="E783" s="2">
        <v>127602287394.912</v>
      </c>
      <c r="F783" s="2">
        <f t="shared" si="89"/>
        <v>136740361.8789978</v>
      </c>
      <c r="G783" s="2">
        <f t="shared" si="85"/>
        <v>136740361.8789978</v>
      </c>
      <c r="H783" s="2">
        <f>SUM($G$3:G783)</f>
        <v>81056080964.828506</v>
      </c>
      <c r="I783" s="13">
        <f t="shared" si="90"/>
        <v>1.0716137200252899E-3</v>
      </c>
      <c r="J783" s="2">
        <f t="shared" si="86"/>
        <v>130052376513.27727</v>
      </c>
      <c r="K783" s="27">
        <f t="shared" si="87"/>
        <v>83366953358.752213</v>
      </c>
      <c r="L783">
        <f t="shared" si="88"/>
        <v>1</v>
      </c>
    </row>
    <row r="784" spans="1:12" x14ac:dyDescent="0.3">
      <c r="A784" s="1">
        <v>45615</v>
      </c>
      <c r="B784" s="26">
        <v>129869868326.18217</v>
      </c>
      <c r="C784" s="26">
        <f t="shared" si="84"/>
        <v>210925949291.01068</v>
      </c>
      <c r="D784" s="26">
        <v>35766469269.058464</v>
      </c>
      <c r="E784" s="2">
        <v>127577408162.87601</v>
      </c>
      <c r="F784" s="2">
        <f t="shared" si="89"/>
        <v>-24879232.035995483</v>
      </c>
      <c r="G784" s="2">
        <f t="shared" si="85"/>
        <v>0</v>
      </c>
      <c r="H784" s="2">
        <f>SUM($G$3:G784)</f>
        <v>81056080964.828506</v>
      </c>
      <c r="I784" s="13">
        <f t="shared" si="90"/>
        <v>-1.9501283490751413E-4</v>
      </c>
      <c r="J784" s="2">
        <f t="shared" si="86"/>
        <v>129844542034.99081</v>
      </c>
      <c r="K784" s="27">
        <f t="shared" si="87"/>
        <v>83348541128.134674</v>
      </c>
      <c r="L784">
        <f t="shared" si="88"/>
        <v>1</v>
      </c>
    </row>
    <row r="785" spans="1:12" x14ac:dyDescent="0.3">
      <c r="A785" s="1">
        <v>45616</v>
      </c>
      <c r="B785" s="26">
        <v>129765852550.21048</v>
      </c>
      <c r="C785" s="26">
        <f t="shared" si="84"/>
        <v>211547673322.22998</v>
      </c>
      <c r="D785" s="26">
        <v>35738158310.767532</v>
      </c>
      <c r="E785" s="2">
        <v>128303147970.067</v>
      </c>
      <c r="F785" s="2">
        <f t="shared" si="89"/>
        <v>725739807.19099426</v>
      </c>
      <c r="G785" s="2">
        <f t="shared" si="85"/>
        <v>725739807.19099426</v>
      </c>
      <c r="H785" s="2">
        <f>SUM($G$3:G785)</f>
        <v>81781820772.019501</v>
      </c>
      <c r="I785" s="13">
        <f t="shared" si="90"/>
        <v>5.6564458368574761E-3</v>
      </c>
      <c r="J785" s="2">
        <f t="shared" si="86"/>
        <v>130499866066.63438</v>
      </c>
      <c r="K785" s="27">
        <f t="shared" si="87"/>
        <v>83244525352.162979</v>
      </c>
      <c r="L785">
        <f t="shared" si="88"/>
        <v>1</v>
      </c>
    </row>
    <row r="786" spans="1:12" x14ac:dyDescent="0.3">
      <c r="A786" s="1">
        <v>45617</v>
      </c>
      <c r="B786" s="26">
        <v>129897432586.33733</v>
      </c>
      <c r="C786" s="26">
        <f t="shared" si="84"/>
        <v>212261982276.54883</v>
      </c>
      <c r="D786" s="26">
        <v>35721052825.120613</v>
      </c>
      <c r="E786" s="2">
        <v>128885876888.259</v>
      </c>
      <c r="F786" s="2">
        <f t="shared" si="89"/>
        <v>582728918.19200134</v>
      </c>
      <c r="G786" s="2">
        <f t="shared" si="85"/>
        <v>582728918.19200134</v>
      </c>
      <c r="H786" s="2">
        <f>SUM($G$3:G786)</f>
        <v>82364549690.211502</v>
      </c>
      <c r="I786" s="13">
        <f t="shared" si="90"/>
        <v>4.5212782987635912E-3</v>
      </c>
      <c r="J786" s="2">
        <f t="shared" si="86"/>
        <v>130484735029.35504</v>
      </c>
      <c r="K786" s="27">
        <f t="shared" si="87"/>
        <v>83376105388.289825</v>
      </c>
      <c r="L786">
        <f t="shared" si="88"/>
        <v>1</v>
      </c>
    </row>
    <row r="787" spans="1:12" x14ac:dyDescent="0.3">
      <c r="A787" s="1">
        <v>45618</v>
      </c>
      <c r="B787" s="26">
        <v>130084584099.34163</v>
      </c>
      <c r="C787" s="26">
        <f t="shared" si="84"/>
        <v>213843586332.04013</v>
      </c>
      <c r="D787" s="26">
        <v>35721052825.120613</v>
      </c>
      <c r="E787" s="2">
        <v>130280329430.746</v>
      </c>
      <c r="F787" s="2">
        <f t="shared" si="89"/>
        <v>1394452542.4869995</v>
      </c>
      <c r="G787" s="2">
        <f t="shared" si="85"/>
        <v>1394452542.4869995</v>
      </c>
      <c r="H787" s="2">
        <f>SUM($G$3:G787)</f>
        <v>83759002232.698502</v>
      </c>
      <c r="I787" s="13">
        <f t="shared" si="90"/>
        <v>1.0703477252321949E-2</v>
      </c>
      <c r="J787" s="2">
        <f t="shared" si="86"/>
        <v>131476941486.12671</v>
      </c>
      <c r="K787" s="27">
        <f t="shared" si="87"/>
        <v>83563256901.294128</v>
      </c>
      <c r="L787">
        <f t="shared" si="88"/>
        <v>1</v>
      </c>
    </row>
    <row r="788" spans="1:12" x14ac:dyDescent="0.3">
      <c r="A788" s="1">
        <v>45619</v>
      </c>
      <c r="B788" s="26">
        <v>129983406862.22708</v>
      </c>
      <c r="C788" s="26">
        <f t="shared" si="84"/>
        <v>214359836976.4046</v>
      </c>
      <c r="D788" s="26">
        <v>35721052825.120613</v>
      </c>
      <c r="E788" s="2">
        <v>130897757312.22501</v>
      </c>
      <c r="F788" s="2">
        <f t="shared" si="89"/>
        <v>617427881.47900391</v>
      </c>
      <c r="G788" s="2">
        <f t="shared" si="85"/>
        <v>617427881.47900391</v>
      </c>
      <c r="H788" s="2">
        <f>SUM($G$3:G788)</f>
        <v>84376430114.177505</v>
      </c>
      <c r="I788" s="13">
        <f t="shared" si="90"/>
        <v>4.7168713517854914E-3</v>
      </c>
      <c r="J788" s="2">
        <f t="shared" si="86"/>
        <v>130596521870.263</v>
      </c>
      <c r="K788" s="27">
        <f t="shared" si="87"/>
        <v>83462079664.179596</v>
      </c>
      <c r="L788">
        <f t="shared" si="88"/>
        <v>1</v>
      </c>
    </row>
    <row r="789" spans="1:12" x14ac:dyDescent="0.3">
      <c r="A789" s="1">
        <v>45620</v>
      </c>
      <c r="B789" s="26">
        <v>129905284049.55223</v>
      </c>
      <c r="C789" s="26">
        <f t="shared" si="84"/>
        <v>215543310079.68674</v>
      </c>
      <c r="D789" s="26">
        <v>35721052825.120613</v>
      </c>
      <c r="E789" s="2">
        <v>132159353228.18201</v>
      </c>
      <c r="F789" s="2">
        <f t="shared" si="89"/>
        <v>1261595915.9570007</v>
      </c>
      <c r="G789" s="2">
        <f t="shared" si="85"/>
        <v>1261595915.9570007</v>
      </c>
      <c r="H789" s="2">
        <f>SUM($G$3:G789)</f>
        <v>85638026030.134506</v>
      </c>
      <c r="I789" s="13">
        <f t="shared" si="90"/>
        <v>9.5460206571892844E-3</v>
      </c>
      <c r="J789" s="2">
        <f t="shared" si="86"/>
        <v>131145362574.56731</v>
      </c>
      <c r="K789" s="27">
        <f t="shared" si="87"/>
        <v>83383956851.50473</v>
      </c>
      <c r="L789">
        <f t="shared" si="88"/>
        <v>1</v>
      </c>
    </row>
    <row r="790" spans="1:12" x14ac:dyDescent="0.3">
      <c r="A790" s="1">
        <v>45621</v>
      </c>
      <c r="B790" s="26">
        <v>129871727313.43098</v>
      </c>
      <c r="C790" s="26">
        <f t="shared" si="84"/>
        <v>215994903538.7655</v>
      </c>
      <c r="D790" s="26">
        <v>35757427464.565475</v>
      </c>
      <c r="E790" s="2">
        <v>132644503423.382</v>
      </c>
      <c r="F790" s="2">
        <f t="shared" si="89"/>
        <v>485150195.19999695</v>
      </c>
      <c r="G790" s="2">
        <f t="shared" si="85"/>
        <v>485150195.19999695</v>
      </c>
      <c r="H790" s="2">
        <f>SUM($G$3:G790)</f>
        <v>86123176225.334503</v>
      </c>
      <c r="I790" s="13">
        <f t="shared" si="90"/>
        <v>3.6575220433482112E-3</v>
      </c>
      <c r="J790" s="2">
        <f t="shared" si="86"/>
        <v>130346736018.88756</v>
      </c>
      <c r="K790" s="27">
        <f t="shared" si="87"/>
        <v>83350400115.383499</v>
      </c>
      <c r="L790">
        <f t="shared" si="88"/>
        <v>1</v>
      </c>
    </row>
    <row r="791" spans="1:12" x14ac:dyDescent="0.3">
      <c r="A791" s="1">
        <v>45622</v>
      </c>
      <c r="B791" s="26">
        <v>130493169623.28151</v>
      </c>
      <c r="C791" s="26">
        <f t="shared" si="84"/>
        <v>216616345848.61603</v>
      </c>
      <c r="D791" s="26">
        <v>35829699319.116806</v>
      </c>
      <c r="E791" s="2">
        <v>132518468961.069</v>
      </c>
      <c r="F791" s="2">
        <f t="shared" si="89"/>
        <v>-126034462.31300354</v>
      </c>
      <c r="G791" s="2">
        <f t="shared" si="85"/>
        <v>0</v>
      </c>
      <c r="H791" s="2">
        <f>SUM($G$3:G791)</f>
        <v>86123176225.334503</v>
      </c>
      <c r="I791" s="13">
        <f t="shared" si="90"/>
        <v>-9.5107092091465143E-4</v>
      </c>
      <c r="J791" s="2">
        <f t="shared" si="86"/>
        <v>130369061364.27483</v>
      </c>
      <c r="K791" s="27">
        <f t="shared" si="87"/>
        <v>84097876887.547028</v>
      </c>
      <c r="L791">
        <f t="shared" si="88"/>
        <v>1</v>
      </c>
    </row>
    <row r="792" spans="1:12" x14ac:dyDescent="0.3">
      <c r="A792" s="1">
        <v>45623</v>
      </c>
      <c r="B792" s="26">
        <v>130689658229.07172</v>
      </c>
      <c r="C792" s="26">
        <f t="shared" si="84"/>
        <v>217092899515.92322</v>
      </c>
      <c r="D792" s="26">
        <v>35813662711.407471</v>
      </c>
      <c r="E792" s="2">
        <v>132798534022.586</v>
      </c>
      <c r="F792" s="2">
        <f t="shared" si="89"/>
        <v>280065061.51699829</v>
      </c>
      <c r="G792" s="2">
        <f t="shared" si="85"/>
        <v>280065061.51699829</v>
      </c>
      <c r="H792" s="2">
        <f>SUM($G$3:G792)</f>
        <v>86403241286.851501</v>
      </c>
      <c r="I792" s="13">
        <f t="shared" si="90"/>
        <v>2.1089469366383641E-3</v>
      </c>
      <c r="J792" s="2">
        <f t="shared" si="86"/>
        <v>130965275783.44424</v>
      </c>
      <c r="K792" s="27">
        <f t="shared" si="87"/>
        <v>84294365493.337219</v>
      </c>
      <c r="L792">
        <f t="shared" si="88"/>
        <v>1</v>
      </c>
    </row>
    <row r="793" spans="1:12" x14ac:dyDescent="0.3">
      <c r="A793" s="1">
        <v>45624</v>
      </c>
      <c r="B793" s="26">
        <v>130597714844.43246</v>
      </c>
      <c r="C793" s="26">
        <f t="shared" si="84"/>
        <v>217019702446.58795</v>
      </c>
      <c r="D793" s="26">
        <v>35813662711.407471</v>
      </c>
      <c r="E793" s="2">
        <v>132817280337.89</v>
      </c>
      <c r="F793" s="2">
        <f t="shared" si="89"/>
        <v>18746315.304000854</v>
      </c>
      <c r="G793" s="2">
        <f t="shared" si="85"/>
        <v>18746315.304000854</v>
      </c>
      <c r="H793" s="2">
        <f>SUM($G$3:G793)</f>
        <v>86421987602.155502</v>
      </c>
      <c r="I793" s="13">
        <f t="shared" si="90"/>
        <v>1.4114364679287082E-4</v>
      </c>
      <c r="J793" s="2">
        <f t="shared" si="86"/>
        <v>130616147882.16843</v>
      </c>
      <c r="K793" s="27">
        <f t="shared" si="87"/>
        <v>84202422108.697952</v>
      </c>
      <c r="L793">
        <f t="shared" si="88"/>
        <v>1</v>
      </c>
    </row>
    <row r="794" spans="1:12" x14ac:dyDescent="0.3">
      <c r="A794" s="1">
        <v>45625</v>
      </c>
      <c r="B794" s="26">
        <v>130971409035.80348</v>
      </c>
      <c r="C794" s="26">
        <f t="shared" si="84"/>
        <v>217664075735.69998</v>
      </c>
      <c r="D794" s="26">
        <v>35829038739.581848</v>
      </c>
      <c r="E794" s="2">
        <v>133087959435.631</v>
      </c>
      <c r="F794" s="2">
        <f t="shared" si="89"/>
        <v>270679097.74099731</v>
      </c>
      <c r="G794" s="2">
        <f t="shared" si="85"/>
        <v>270679097.74099731</v>
      </c>
      <c r="H794" s="2">
        <f>SUM($G$3:G794)</f>
        <v>86692666699.8965</v>
      </c>
      <c r="I794" s="13">
        <f t="shared" si="90"/>
        <v>2.0338361102599468E-3</v>
      </c>
      <c r="J794" s="2">
        <f t="shared" si="86"/>
        <v>131237783416.91211</v>
      </c>
      <c r="K794" s="27">
        <f t="shared" si="87"/>
        <v>84576116300.068985</v>
      </c>
      <c r="L794">
        <f t="shared" si="88"/>
        <v>1</v>
      </c>
    </row>
    <row r="795" spans="1:12" x14ac:dyDescent="0.3">
      <c r="A795" s="1">
        <v>45626</v>
      </c>
      <c r="B795" s="26">
        <v>130924750859.40594</v>
      </c>
      <c r="C795" s="26">
        <f t="shared" si="84"/>
        <v>218088082794.72745</v>
      </c>
      <c r="D795" s="26">
        <v>35829038739.581848</v>
      </c>
      <c r="E795" s="2">
        <v>133558624671.056</v>
      </c>
      <c r="F795" s="2">
        <f t="shared" si="89"/>
        <v>470665235.42500305</v>
      </c>
      <c r="G795" s="2">
        <f t="shared" si="85"/>
        <v>470665235.42500305</v>
      </c>
      <c r="H795" s="2">
        <f>SUM($G$3:G795)</f>
        <v>87163331935.321503</v>
      </c>
      <c r="I795" s="13">
        <f t="shared" si="90"/>
        <v>3.5240347569032936E-3</v>
      </c>
      <c r="J795" s="2">
        <f t="shared" si="86"/>
        <v>131386134231.97339</v>
      </c>
      <c r="K795" s="27">
        <f t="shared" si="87"/>
        <v>84529458123.671448</v>
      </c>
      <c r="L795">
        <f t="shared" si="88"/>
        <v>1</v>
      </c>
    </row>
    <row r="796" spans="1:12" x14ac:dyDescent="0.3">
      <c r="A796" s="1">
        <v>45627</v>
      </c>
      <c r="B796" s="26">
        <v>130998821157.13925</v>
      </c>
      <c r="C796" s="26">
        <f t="shared" si="84"/>
        <v>218700504025.29578</v>
      </c>
      <c r="D796" s="26">
        <v>35829038739.581848</v>
      </c>
      <c r="E796" s="2">
        <v>134096975603.89101</v>
      </c>
      <c r="F796" s="2">
        <f t="shared" si="89"/>
        <v>538350932.83500671</v>
      </c>
      <c r="G796" s="2">
        <f t="shared" si="85"/>
        <v>538350932.83500671</v>
      </c>
      <c r="H796" s="2">
        <f>SUM($G$3:G796)</f>
        <v>87701682868.156509</v>
      </c>
      <c r="I796" s="13">
        <f t="shared" si="90"/>
        <v>4.0146388866013002E-3</v>
      </c>
      <c r="J796" s="2">
        <f t="shared" si="86"/>
        <v>131524734118.65564</v>
      </c>
      <c r="K796" s="27">
        <f t="shared" si="87"/>
        <v>84603528421.40477</v>
      </c>
      <c r="L796">
        <f t="shared" si="88"/>
        <v>1</v>
      </c>
    </row>
    <row r="797" spans="1:12" x14ac:dyDescent="0.3">
      <c r="A797" s="1">
        <v>45628</v>
      </c>
      <c r="B797" s="26">
        <v>131353888841.1286</v>
      </c>
      <c r="C797" s="26">
        <f t="shared" si="84"/>
        <v>219101591674.7131</v>
      </c>
      <c r="D797" s="26">
        <v>35877976985.54393</v>
      </c>
      <c r="E797" s="2">
        <v>134142995569.319</v>
      </c>
      <c r="F797" s="2">
        <f t="shared" si="89"/>
        <v>46019965.427993774</v>
      </c>
      <c r="G797" s="2">
        <f t="shared" si="85"/>
        <v>46019965.427993774</v>
      </c>
      <c r="H797" s="2">
        <f>SUM($G$3:G797)</f>
        <v>87747702833.584503</v>
      </c>
      <c r="I797" s="13">
        <f t="shared" si="90"/>
        <v>3.4306648090479499E-4</v>
      </c>
      <c r="J797" s="2">
        <f t="shared" si="86"/>
        <v>131398951957.52649</v>
      </c>
      <c r="K797" s="27">
        <f t="shared" si="87"/>
        <v>84958596105.394104</v>
      </c>
      <c r="L797">
        <f t="shared" si="88"/>
        <v>1</v>
      </c>
    </row>
    <row r="798" spans="1:12" x14ac:dyDescent="0.3">
      <c r="A798" s="1">
        <v>45629</v>
      </c>
      <c r="B798" s="26">
        <v>131586495274.54021</v>
      </c>
      <c r="C798" s="26">
        <f t="shared" si="84"/>
        <v>219424487168.50073</v>
      </c>
      <c r="D798" s="26">
        <v>35894744892.126129</v>
      </c>
      <c r="E798" s="2">
        <v>134233284629.69501</v>
      </c>
      <c r="F798" s="2">
        <f t="shared" si="89"/>
        <v>90289060.37600708</v>
      </c>
      <c r="G798" s="2">
        <f t="shared" si="85"/>
        <v>90289060.37600708</v>
      </c>
      <c r="H798" s="2">
        <f>SUM($G$3:G798)</f>
        <v>87837991893.96051</v>
      </c>
      <c r="I798" s="13">
        <f t="shared" si="90"/>
        <v>6.7262795978720606E-4</v>
      </c>
      <c r="J798" s="2">
        <f t="shared" si="86"/>
        <v>131675004030.39227</v>
      </c>
      <c r="K798" s="27">
        <f t="shared" si="87"/>
        <v>85191202538.805725</v>
      </c>
      <c r="L798">
        <f t="shared" si="88"/>
        <v>1</v>
      </c>
    </row>
    <row r="799" spans="1:12" x14ac:dyDescent="0.3">
      <c r="A799" s="1">
        <v>45630</v>
      </c>
      <c r="B799" s="26">
        <v>131772745127.25304</v>
      </c>
      <c r="C799" s="26">
        <f t="shared" si="84"/>
        <v>220169792326.80154</v>
      </c>
      <c r="D799" s="26">
        <v>35899980634.952278</v>
      </c>
      <c r="E799" s="2">
        <v>134792339935.283</v>
      </c>
      <c r="F799" s="2">
        <f t="shared" si="89"/>
        <v>559055305.58799744</v>
      </c>
      <c r="G799" s="2">
        <f t="shared" si="85"/>
        <v>559055305.58799744</v>
      </c>
      <c r="H799" s="2">
        <f>SUM($G$3:G799)</f>
        <v>88397047199.548508</v>
      </c>
      <c r="I799" s="13">
        <f t="shared" si="90"/>
        <v>4.1475302369289911E-3</v>
      </c>
      <c r="J799" s="2">
        <f t="shared" si="86"/>
        <v>132319276572.07144</v>
      </c>
      <c r="K799" s="27">
        <f t="shared" si="87"/>
        <v>85377452391.518539</v>
      </c>
      <c r="L799">
        <f t="shared" si="88"/>
        <v>1</v>
      </c>
    </row>
    <row r="800" spans="1:12" x14ac:dyDescent="0.3">
      <c r="A800" s="1">
        <v>45631</v>
      </c>
      <c r="B800" s="26">
        <v>132095547553.08223</v>
      </c>
      <c r="C800" s="26">
        <f t="shared" si="84"/>
        <v>220815364714.23975</v>
      </c>
      <c r="D800" s="26">
        <v>35925189099.08622</v>
      </c>
      <c r="E800" s="2">
        <v>135115109896.892</v>
      </c>
      <c r="F800" s="2">
        <f t="shared" si="89"/>
        <v>322769961.60899353</v>
      </c>
      <c r="G800" s="2">
        <f t="shared" si="85"/>
        <v>322769961.60899353</v>
      </c>
      <c r="H800" s="2">
        <f>SUM($G$3:G800)</f>
        <v>88719817161.157501</v>
      </c>
      <c r="I800" s="13">
        <f t="shared" si="90"/>
        <v>2.3888517121090549E-3</v>
      </c>
      <c r="J800" s="2">
        <f t="shared" si="86"/>
        <v>132411104228.0164</v>
      </c>
      <c r="K800" s="27">
        <f t="shared" si="87"/>
        <v>85700254817.347748</v>
      </c>
      <c r="L800">
        <f t="shared" si="88"/>
        <v>1</v>
      </c>
    </row>
    <row r="801" spans="1:12" x14ac:dyDescent="0.3">
      <c r="A801" s="1">
        <v>45632</v>
      </c>
      <c r="B801" s="26">
        <v>133278742964.58165</v>
      </c>
      <c r="C801" s="26">
        <f t="shared" si="84"/>
        <v>222985509525.81516</v>
      </c>
      <c r="D801" s="26">
        <v>36025698257.587288</v>
      </c>
      <c r="E801" s="2">
        <v>136102059296.968</v>
      </c>
      <c r="F801" s="2">
        <f t="shared" si="89"/>
        <v>986949400.07600403</v>
      </c>
      <c r="G801" s="2">
        <f t="shared" si="85"/>
        <v>986949400.07600403</v>
      </c>
      <c r="H801" s="2">
        <f>SUM($G$3:G801)</f>
        <v>89706766561.233505</v>
      </c>
      <c r="I801" s="13">
        <f t="shared" si="90"/>
        <v>7.25153906688898E-3</v>
      </c>
      <c r="J801" s="2">
        <f t="shared" si="86"/>
        <v>134245218975.97517</v>
      </c>
      <c r="K801" s="27">
        <f t="shared" si="87"/>
        <v>86883450228.847153</v>
      </c>
      <c r="L801">
        <f t="shared" si="88"/>
        <v>1</v>
      </c>
    </row>
    <row r="802" spans="1:12" x14ac:dyDescent="0.3">
      <c r="A802" s="1">
        <v>45633</v>
      </c>
      <c r="B802" s="26">
        <v>133234150983.04648</v>
      </c>
      <c r="C802" s="26">
        <f t="shared" si="84"/>
        <v>223693516000.54498</v>
      </c>
      <c r="D802" s="26">
        <v>36025698257.587288</v>
      </c>
      <c r="E802" s="2">
        <v>136854657753.233</v>
      </c>
      <c r="F802" s="2">
        <f t="shared" si="89"/>
        <v>752598456.26499939</v>
      </c>
      <c r="G802" s="2">
        <f t="shared" si="85"/>
        <v>752598456.26499939</v>
      </c>
      <c r="H802" s="2">
        <f>SUM($G$3:G802)</f>
        <v>90459365017.498505</v>
      </c>
      <c r="I802" s="13">
        <f t="shared" si="90"/>
        <v>5.4992535045612669E-3</v>
      </c>
      <c r="J802" s="2">
        <f t="shared" si="86"/>
        <v>133966839354.76724</v>
      </c>
      <c r="K802" s="27">
        <f t="shared" si="87"/>
        <v>86838858247.311981</v>
      </c>
      <c r="L802">
        <f t="shared" si="88"/>
        <v>1</v>
      </c>
    </row>
    <row r="803" spans="1:12" x14ac:dyDescent="0.3">
      <c r="A803" s="1">
        <v>45634</v>
      </c>
      <c r="B803" s="26">
        <v>133243010302.15541</v>
      </c>
      <c r="C803" s="26">
        <f t="shared" si="84"/>
        <v>224459775485.67889</v>
      </c>
      <c r="D803" s="26">
        <v>36025698257.587288</v>
      </c>
      <c r="E803" s="2">
        <v>137612057919.258</v>
      </c>
      <c r="F803" s="2">
        <f t="shared" si="89"/>
        <v>757400166.0249939</v>
      </c>
      <c r="G803" s="2">
        <f t="shared" si="85"/>
        <v>757400166.0249939</v>
      </c>
      <c r="H803" s="2">
        <f>SUM($G$3:G803)</f>
        <v>91216765183.523499</v>
      </c>
      <c r="I803" s="13">
        <f t="shared" si="90"/>
        <v>5.5038793654941789E-3</v>
      </c>
      <c r="J803" s="2">
        <f t="shared" si="86"/>
        <v>133976363757.15378</v>
      </c>
      <c r="K803" s="27">
        <f t="shared" si="87"/>
        <v>86847717566.420898</v>
      </c>
      <c r="L803">
        <f t="shared" si="88"/>
        <v>1</v>
      </c>
    </row>
    <row r="804" spans="1:12" x14ac:dyDescent="0.3">
      <c r="A804" s="1">
        <v>45635</v>
      </c>
      <c r="B804" s="26">
        <v>133043054181.44771</v>
      </c>
      <c r="C804" s="26">
        <f t="shared" si="84"/>
        <v>224803740890.54224</v>
      </c>
      <c r="D804" s="26">
        <v>36021684419.490952</v>
      </c>
      <c r="E804" s="2">
        <v>138155979444.82901</v>
      </c>
      <c r="F804" s="2">
        <f t="shared" si="89"/>
        <v>543921525.5710144</v>
      </c>
      <c r="G804" s="2">
        <f t="shared" si="85"/>
        <v>543921525.5710144</v>
      </c>
      <c r="H804" s="2">
        <f>SUM($G$3:G804)</f>
        <v>91760686709.094513</v>
      </c>
      <c r="I804" s="13">
        <f t="shared" si="90"/>
        <v>3.9370103831678398E-3</v>
      </c>
      <c r="J804" s="2">
        <f t="shared" si="86"/>
        <v>133566846067.16841</v>
      </c>
      <c r="K804" s="27">
        <f t="shared" si="87"/>
        <v>86647761445.713226</v>
      </c>
      <c r="L804">
        <f t="shared" si="88"/>
        <v>1</v>
      </c>
    </row>
    <row r="805" spans="1:12" x14ac:dyDescent="0.3">
      <c r="A805" s="1">
        <v>45636</v>
      </c>
      <c r="B805" s="26">
        <v>133531386983.60266</v>
      </c>
      <c r="C805" s="26">
        <f t="shared" si="84"/>
        <v>225292073692.69717</v>
      </c>
      <c r="D805" s="26">
        <v>36061560700.640221</v>
      </c>
      <c r="E805" s="2">
        <v>138058530450.22299</v>
      </c>
      <c r="F805" s="2">
        <f t="shared" si="89"/>
        <v>-97448994.606018066</v>
      </c>
      <c r="G805" s="2">
        <f t="shared" si="85"/>
        <v>0</v>
      </c>
      <c r="H805" s="2">
        <f>SUM($G$3:G805)</f>
        <v>91760686709.094513</v>
      </c>
      <c r="I805" s="13">
        <f t="shared" si="90"/>
        <v>-7.0585275888586472E-4</v>
      </c>
      <c r="J805" s="2">
        <f t="shared" si="86"/>
        <v>133437133485.70242</v>
      </c>
      <c r="K805" s="27">
        <f t="shared" si="87"/>
        <v>87233543242.474182</v>
      </c>
      <c r="L805">
        <f t="shared" si="88"/>
        <v>1</v>
      </c>
    </row>
    <row r="806" spans="1:12" x14ac:dyDescent="0.3">
      <c r="A806" s="1">
        <v>45637</v>
      </c>
      <c r="B806" s="26">
        <v>134291153498.1275</v>
      </c>
      <c r="C806" s="26">
        <f t="shared" si="84"/>
        <v>226399910324.98303</v>
      </c>
      <c r="D806" s="26">
        <v>36097085074.912437</v>
      </c>
      <c r="E806" s="2">
        <v>138406600567.98401</v>
      </c>
      <c r="F806" s="2">
        <f t="shared" si="89"/>
        <v>348070117.76101685</v>
      </c>
      <c r="G806" s="2">
        <f t="shared" si="85"/>
        <v>348070117.76101685</v>
      </c>
      <c r="H806" s="2">
        <f>SUM($G$3:G806)</f>
        <v>92108756826.85553</v>
      </c>
      <c r="I806" s="13">
        <f t="shared" si="90"/>
        <v>2.5148375607278073E-3</v>
      </c>
      <c r="J806" s="2">
        <f t="shared" si="86"/>
        <v>134628873935.01805</v>
      </c>
      <c r="K806" s="27">
        <f t="shared" si="87"/>
        <v>87993309756.999023</v>
      </c>
      <c r="L806">
        <f t="shared" si="88"/>
        <v>1</v>
      </c>
    </row>
    <row r="807" spans="1:12" x14ac:dyDescent="0.3">
      <c r="A807" s="1">
        <v>45638</v>
      </c>
      <c r="B807" s="26">
        <v>134819534942.06378</v>
      </c>
      <c r="C807" s="26">
        <f t="shared" si="84"/>
        <v>227129582110.73032</v>
      </c>
      <c r="D807" s="26">
        <v>36165899534.664558</v>
      </c>
      <c r="E807" s="2">
        <v>138607890909.79501</v>
      </c>
      <c r="F807" s="2">
        <f t="shared" si="89"/>
        <v>201290341.81100464</v>
      </c>
      <c r="G807" s="2">
        <f t="shared" si="85"/>
        <v>201290341.81100464</v>
      </c>
      <c r="H807" s="2">
        <f>SUM($G$3:G807)</f>
        <v>92310047168.666534</v>
      </c>
      <c r="I807" s="13">
        <f t="shared" si="90"/>
        <v>1.4522285887893849E-3</v>
      </c>
      <c r="J807" s="2">
        <f t="shared" si="86"/>
        <v>135015323725.03395</v>
      </c>
      <c r="K807" s="27">
        <f t="shared" si="87"/>
        <v>88521691200.935303</v>
      </c>
      <c r="L807">
        <f t="shared" si="88"/>
        <v>1</v>
      </c>
    </row>
    <row r="808" spans="1:12" x14ac:dyDescent="0.3">
      <c r="A808" s="1">
        <v>45639</v>
      </c>
      <c r="B808" s="26">
        <v>135038992433.22385</v>
      </c>
      <c r="C808" s="26">
        <f t="shared" si="84"/>
        <v>228464468321.47537</v>
      </c>
      <c r="D808" s="26">
        <v>36182327417.712341</v>
      </c>
      <c r="E808" s="2">
        <v>139723319629.38</v>
      </c>
      <c r="F808" s="2">
        <f t="shared" si="89"/>
        <v>1115428719.5849915</v>
      </c>
      <c r="G808" s="2">
        <f t="shared" si="85"/>
        <v>1115428719.5849915</v>
      </c>
      <c r="H808" s="2">
        <f>SUM($G$3:G808)</f>
        <v>93425475888.251526</v>
      </c>
      <c r="I808" s="13">
        <f t="shared" si="90"/>
        <v>7.9831249539711567E-3</v>
      </c>
      <c r="J808" s="2">
        <f t="shared" si="86"/>
        <v>136117025583.47665</v>
      </c>
      <c r="K808" s="27">
        <f t="shared" si="87"/>
        <v>88741148692.095367</v>
      </c>
      <c r="L808">
        <f t="shared" si="88"/>
        <v>1</v>
      </c>
    </row>
    <row r="809" spans="1:12" x14ac:dyDescent="0.3">
      <c r="A809" s="1">
        <v>45640</v>
      </c>
      <c r="B809" s="26">
        <v>135018940848.50934</v>
      </c>
      <c r="C809" s="26">
        <f t="shared" si="84"/>
        <v>228835731945.13086</v>
      </c>
      <c r="D809" s="26">
        <v>36182327417.712341</v>
      </c>
      <c r="E809" s="2">
        <v>140114634837.75</v>
      </c>
      <c r="F809" s="2">
        <f t="shared" si="89"/>
        <v>391315208.36999512</v>
      </c>
      <c r="G809" s="2">
        <f t="shared" si="85"/>
        <v>391315208.36999512</v>
      </c>
      <c r="H809" s="2">
        <f>SUM($G$3:G809)</f>
        <v>93816791096.621521</v>
      </c>
      <c r="I809" s="13">
        <f t="shared" si="90"/>
        <v>2.7928218121049987E-3</v>
      </c>
      <c r="J809" s="2">
        <f t="shared" si="86"/>
        <v>135396024691.55836</v>
      </c>
      <c r="K809" s="27">
        <f t="shared" si="87"/>
        <v>88721097107.380859</v>
      </c>
      <c r="L809">
        <f t="shared" si="88"/>
        <v>1</v>
      </c>
    </row>
    <row r="810" spans="1:12" x14ac:dyDescent="0.3">
      <c r="A810" s="1">
        <v>45641</v>
      </c>
      <c r="B810" s="26">
        <v>135151630948.18538</v>
      </c>
      <c r="C810" s="26">
        <f t="shared" si="84"/>
        <v>228968422044.80688</v>
      </c>
      <c r="D810" s="26">
        <v>36182327417.712341</v>
      </c>
      <c r="E810" s="2">
        <v>140087294966.58301</v>
      </c>
      <c r="F810" s="2">
        <f t="shared" si="89"/>
        <v>-27339871.166992188</v>
      </c>
      <c r="G810" s="2">
        <f t="shared" si="85"/>
        <v>0</v>
      </c>
      <c r="H810" s="2">
        <f>SUM($G$3:G810)</f>
        <v>93816791096.621521</v>
      </c>
      <c r="I810" s="13">
        <f t="shared" si="90"/>
        <v>-1.9516310293173945E-4</v>
      </c>
      <c r="J810" s="2">
        <f t="shared" si="86"/>
        <v>135125254336.52324</v>
      </c>
      <c r="K810" s="27">
        <f t="shared" si="87"/>
        <v>88881127078.223877</v>
      </c>
      <c r="L810">
        <f t="shared" si="88"/>
        <v>1</v>
      </c>
    </row>
    <row r="811" spans="1:12" x14ac:dyDescent="0.3">
      <c r="A811" s="1">
        <v>45642</v>
      </c>
      <c r="B811" s="26">
        <v>135673050281.48233</v>
      </c>
      <c r="C811" s="26">
        <f t="shared" si="84"/>
        <v>229675505244.48785</v>
      </c>
      <c r="D811" s="26">
        <v>36205248893.375076</v>
      </c>
      <c r="E811" s="2">
        <v>140272958832.96701</v>
      </c>
      <c r="F811" s="2">
        <f t="shared" si="89"/>
        <v>185663866.38400269</v>
      </c>
      <c r="G811" s="2">
        <f t="shared" si="85"/>
        <v>185663866.38400269</v>
      </c>
      <c r="H811" s="2">
        <f>SUM($G$3:G811)</f>
        <v>94002454963.005524</v>
      </c>
      <c r="I811" s="13">
        <f t="shared" si="90"/>
        <v>1.3235898631402355E-3</v>
      </c>
      <c r="J811" s="2">
        <f t="shared" si="86"/>
        <v>135852625755.53622</v>
      </c>
      <c r="K811" s="27">
        <f t="shared" si="87"/>
        <v>89402546411.520844</v>
      </c>
      <c r="L811">
        <f t="shared" si="88"/>
        <v>1</v>
      </c>
    </row>
    <row r="812" spans="1:12" x14ac:dyDescent="0.3">
      <c r="A812" s="1">
        <v>45643</v>
      </c>
      <c r="B812" s="26">
        <v>135322992475.90852</v>
      </c>
      <c r="C812" s="26">
        <f t="shared" si="84"/>
        <v>229581243918.57806</v>
      </c>
      <c r="D812" s="26">
        <v>36172282766.967606</v>
      </c>
      <c r="E812" s="2">
        <v>140528755312.63101</v>
      </c>
      <c r="F812" s="2">
        <f t="shared" si="89"/>
        <v>255796479.66400146</v>
      </c>
      <c r="G812" s="2">
        <f t="shared" si="85"/>
        <v>255796479.66400146</v>
      </c>
      <c r="H812" s="2">
        <f>SUM($G$3:G812)</f>
        <v>94258251442.669525</v>
      </c>
      <c r="I812" s="13">
        <f t="shared" si="90"/>
        <v>1.8202429751472363E-3</v>
      </c>
      <c r="J812" s="2">
        <f t="shared" si="86"/>
        <v>135569313202.3387</v>
      </c>
      <c r="K812" s="27">
        <f t="shared" si="87"/>
        <v>89052488605.947052</v>
      </c>
      <c r="L812">
        <f t="shared" si="88"/>
        <v>1</v>
      </c>
    </row>
    <row r="813" spans="1:12" x14ac:dyDescent="0.3">
      <c r="A813" s="1">
        <v>45644</v>
      </c>
      <c r="B813" s="26">
        <v>134478583210.06682</v>
      </c>
      <c r="C813" s="26">
        <f t="shared" si="84"/>
        <v>228736834652.73633</v>
      </c>
      <c r="D813" s="26">
        <v>36145048984.380455</v>
      </c>
      <c r="E813" s="2">
        <v>140386804952.98999</v>
      </c>
      <c r="F813" s="2">
        <f t="shared" si="89"/>
        <v>-141950359.64102173</v>
      </c>
      <c r="G813" s="2">
        <f t="shared" si="85"/>
        <v>0</v>
      </c>
      <c r="H813" s="2">
        <f>SUM($G$3:G813)</f>
        <v>94258251442.669525</v>
      </c>
      <c r="I813" s="13">
        <f t="shared" si="90"/>
        <v>-1.0111374761221706E-3</v>
      </c>
      <c r="J813" s="2">
        <f t="shared" si="86"/>
        <v>134342606874.84731</v>
      </c>
      <c r="K813" s="27">
        <f t="shared" si="87"/>
        <v>88350029699.746338</v>
      </c>
      <c r="L813">
        <f t="shared" si="88"/>
        <v>1</v>
      </c>
    </row>
    <row r="814" spans="1:12" x14ac:dyDescent="0.3">
      <c r="A814" s="1">
        <v>45645</v>
      </c>
      <c r="B814" s="26">
        <v>134475973258.17094</v>
      </c>
      <c r="C814" s="26">
        <f t="shared" si="84"/>
        <v>228777546175.90747</v>
      </c>
      <c r="D814" s="26">
        <v>36183600903.944733</v>
      </c>
      <c r="E814" s="2">
        <v>140430126428.05701</v>
      </c>
      <c r="F814" s="2">
        <f t="shared" si="89"/>
        <v>43321475.067016602</v>
      </c>
      <c r="G814" s="2">
        <f t="shared" si="85"/>
        <v>43321475.067016602</v>
      </c>
      <c r="H814" s="2">
        <f>SUM($G$3:G814)</f>
        <v>94301572917.736542</v>
      </c>
      <c r="I814" s="13">
        <f t="shared" si="90"/>
        <v>3.0849131998190142E-4</v>
      </c>
      <c r="J814" s="2">
        <f t="shared" si="86"/>
        <v>134517457928.66722</v>
      </c>
      <c r="K814" s="27">
        <f t="shared" si="87"/>
        <v>88347419747.850464</v>
      </c>
      <c r="L814">
        <f t="shared" si="88"/>
        <v>1</v>
      </c>
    </row>
    <row r="815" spans="1:12" x14ac:dyDescent="0.3">
      <c r="A815" s="1">
        <v>45646</v>
      </c>
      <c r="B815" s="26">
        <v>134658876458.6241</v>
      </c>
      <c r="C815" s="26">
        <f t="shared" si="84"/>
        <v>228988777494.74561</v>
      </c>
      <c r="D815" s="26">
        <v>36200937409.070313</v>
      </c>
      <c r="E815" s="2">
        <v>140458454546.44199</v>
      </c>
      <c r="F815" s="2">
        <f t="shared" si="89"/>
        <v>28328118.384979248</v>
      </c>
      <c r="G815" s="2">
        <f t="shared" si="85"/>
        <v>28328118.384979248</v>
      </c>
      <c r="H815" s="2">
        <f>SUM($G$3:G815)</f>
        <v>94329901036.121521</v>
      </c>
      <c r="I815" s="13">
        <f t="shared" si="90"/>
        <v>2.016832555680205E-4</v>
      </c>
      <c r="J815" s="2">
        <f t="shared" si="86"/>
        <v>134686034899.21941</v>
      </c>
      <c r="K815" s="27">
        <f t="shared" si="87"/>
        <v>88530322948.303619</v>
      </c>
      <c r="L815">
        <f t="shared" si="88"/>
        <v>1</v>
      </c>
    </row>
    <row r="816" spans="1:12" x14ac:dyDescent="0.3">
      <c r="A816" s="1">
        <v>45647</v>
      </c>
      <c r="B816" s="26">
        <v>134682031856.84628</v>
      </c>
      <c r="C816" s="26">
        <f t="shared" si="84"/>
        <v>229106387562.42282</v>
      </c>
      <c r="D816" s="26">
        <v>36200937409.070313</v>
      </c>
      <c r="E816" s="2">
        <v>140552909215.897</v>
      </c>
      <c r="F816" s="2">
        <f t="shared" si="89"/>
        <v>94454669.45501709</v>
      </c>
      <c r="G816" s="2">
        <f t="shared" si="85"/>
        <v>94454669.45501709</v>
      </c>
      <c r="H816" s="2">
        <f>SUM($G$3:G816)</f>
        <v>94424355705.576538</v>
      </c>
      <c r="I816" s="13">
        <f t="shared" si="90"/>
        <v>6.7202215864439719E-4</v>
      </c>
      <c r="J816" s="2">
        <f t="shared" si="86"/>
        <v>134772541166.62535</v>
      </c>
      <c r="K816" s="27">
        <f t="shared" si="87"/>
        <v>88553478346.525818</v>
      </c>
      <c r="L816">
        <f t="shared" si="88"/>
        <v>1</v>
      </c>
    </row>
    <row r="817" spans="1:12" x14ac:dyDescent="0.3">
      <c r="A817" s="1">
        <v>45648</v>
      </c>
      <c r="B817" s="26">
        <v>134549964177.6503</v>
      </c>
      <c r="C817" s="26">
        <f t="shared" si="84"/>
        <v>228974319883.22684</v>
      </c>
      <c r="D817" s="26">
        <v>36200937409.070313</v>
      </c>
      <c r="E817" s="2">
        <v>139878963807.55801</v>
      </c>
      <c r="F817" s="2">
        <f t="shared" si="89"/>
        <v>-673945408.33898926</v>
      </c>
      <c r="G817" s="2">
        <f t="shared" si="85"/>
        <v>0</v>
      </c>
      <c r="H817" s="2">
        <f>SUM($G$3:G817)</f>
        <v>94424355705.576538</v>
      </c>
      <c r="I817" s="13">
        <f t="shared" si="90"/>
        <v>-4.8180612008692494E-3</v>
      </c>
      <c r="J817" s="2">
        <f t="shared" si="86"/>
        <v>133901694215.66762</v>
      </c>
      <c r="K817" s="27">
        <f t="shared" si="87"/>
        <v>89095356075.668823</v>
      </c>
      <c r="L817">
        <f t="shared" si="88"/>
        <v>1</v>
      </c>
    </row>
    <row r="818" spans="1:12" x14ac:dyDescent="0.3">
      <c r="A818" s="1">
        <v>45649</v>
      </c>
      <c r="B818" s="26">
        <v>134526988540.17126</v>
      </c>
      <c r="C818" s="26">
        <f t="shared" si="84"/>
        <v>228951344245.7478</v>
      </c>
      <c r="D818" s="26">
        <v>36208995293.281586</v>
      </c>
      <c r="E818" s="2">
        <v>139768365159.78799</v>
      </c>
      <c r="F818" s="2">
        <f t="shared" si="89"/>
        <v>-110598647.77001953</v>
      </c>
      <c r="G818" s="2">
        <f t="shared" si="85"/>
        <v>0</v>
      </c>
      <c r="H818" s="2">
        <f>SUM($G$3:G818)</f>
        <v>94424355705.576538</v>
      </c>
      <c r="I818" s="13">
        <f t="shared" si="90"/>
        <v>-7.9129957371669446E-4</v>
      </c>
      <c r="J818" s="2">
        <f t="shared" si="86"/>
        <v>134420537391.48604</v>
      </c>
      <c r="K818" s="27">
        <f t="shared" si="87"/>
        <v>89182979085.959808</v>
      </c>
      <c r="L818">
        <f t="shared" si="88"/>
        <v>1</v>
      </c>
    </row>
    <row r="819" spans="1:12" x14ac:dyDescent="0.3">
      <c r="A819" s="1">
        <v>45650</v>
      </c>
      <c r="B819" s="26">
        <v>134887981238.72118</v>
      </c>
      <c r="C819" s="26">
        <f t="shared" si="84"/>
        <v>229312336944.29773</v>
      </c>
      <c r="D819" s="26">
        <v>36205519675.162254</v>
      </c>
      <c r="E819" s="2">
        <v>139687775563.41199</v>
      </c>
      <c r="F819" s="2">
        <f t="shared" si="89"/>
        <v>-80589596.37600708</v>
      </c>
      <c r="G819" s="2">
        <f t="shared" si="85"/>
        <v>0</v>
      </c>
      <c r="H819" s="2">
        <f>SUM($G$3:G819)</f>
        <v>94424355705.576538</v>
      </c>
      <c r="I819" s="13">
        <f t="shared" si="90"/>
        <v>-5.7692662118041262E-4</v>
      </c>
      <c r="J819" s="2">
        <f t="shared" si="86"/>
        <v>134810160771.46729</v>
      </c>
      <c r="K819" s="27">
        <f t="shared" si="87"/>
        <v>89624561380.885742</v>
      </c>
      <c r="L819">
        <f t="shared" si="88"/>
        <v>1</v>
      </c>
    </row>
    <row r="820" spans="1:12" x14ac:dyDescent="0.3">
      <c r="A820" s="1">
        <v>45651</v>
      </c>
      <c r="B820" s="26">
        <v>134895900145.2888</v>
      </c>
      <c r="C820" s="26">
        <f t="shared" si="84"/>
        <v>229402586880.37933</v>
      </c>
      <c r="D820" s="26">
        <v>36205519675.162254</v>
      </c>
      <c r="E820" s="2">
        <v>139770106592.92599</v>
      </c>
      <c r="F820" s="2">
        <f t="shared" si="89"/>
        <v>82331029.514007568</v>
      </c>
      <c r="G820" s="2">
        <f t="shared" si="85"/>
        <v>82331029.514007568</v>
      </c>
      <c r="H820" s="2">
        <f>SUM($G$3:G820)</f>
        <v>94506686735.090546</v>
      </c>
      <c r="I820" s="13">
        <f t="shared" si="90"/>
        <v>5.8904605227062541E-4</v>
      </c>
      <c r="J820" s="2">
        <f t="shared" si="86"/>
        <v>134975360042.73688</v>
      </c>
      <c r="K820" s="27">
        <f t="shared" si="87"/>
        <v>89632480287.453339</v>
      </c>
      <c r="L820">
        <f t="shared" si="88"/>
        <v>1</v>
      </c>
    </row>
    <row r="821" spans="1:12" x14ac:dyDescent="0.3">
      <c r="A821" s="1">
        <v>45652</v>
      </c>
      <c r="B821" s="26">
        <v>134462208860.99117</v>
      </c>
      <c r="C821" s="26">
        <f t="shared" si="84"/>
        <v>228968895596.08173</v>
      </c>
      <c r="D821" s="26">
        <v>36173446546.060677</v>
      </c>
      <c r="E821" s="2">
        <v>139410953421.88699</v>
      </c>
      <c r="F821" s="2">
        <f t="shared" si="89"/>
        <v>-359153171.03900146</v>
      </c>
      <c r="G821" s="2">
        <f t="shared" si="85"/>
        <v>0</v>
      </c>
      <c r="H821" s="2">
        <f>SUM($G$3:G821)</f>
        <v>94506686735.090546</v>
      </c>
      <c r="I821" s="13">
        <f t="shared" si="90"/>
        <v>-2.5762191723352475E-3</v>
      </c>
      <c r="J821" s="2">
        <f t="shared" si="86"/>
        <v>134115804740.56894</v>
      </c>
      <c r="K821" s="27">
        <f t="shared" si="87"/>
        <v>89557942174.194733</v>
      </c>
      <c r="L821">
        <f t="shared" si="88"/>
        <v>1</v>
      </c>
    </row>
    <row r="822" spans="1:12" x14ac:dyDescent="0.3">
      <c r="A822" s="1">
        <v>45653</v>
      </c>
      <c r="B822" s="26">
        <v>135438334007.1566</v>
      </c>
      <c r="C822" s="26">
        <f t="shared" si="84"/>
        <v>229945020742.24713</v>
      </c>
      <c r="D822" s="26">
        <v>36281908069.209137</v>
      </c>
      <c r="E822" s="2">
        <v>139269166726.24799</v>
      </c>
      <c r="F822" s="2">
        <f t="shared" si="89"/>
        <v>-141786695.63900757</v>
      </c>
      <c r="G822" s="2">
        <f t="shared" si="85"/>
        <v>0</v>
      </c>
      <c r="H822" s="2">
        <f>SUM($G$3:G822)</f>
        <v>94506686735.090546</v>
      </c>
      <c r="I822" s="13">
        <f t="shared" si="90"/>
        <v>-1.0180767141208513E-3</v>
      </c>
      <c r="J822" s="2">
        <f t="shared" si="86"/>
        <v>135300447393.1046</v>
      </c>
      <c r="K822" s="27">
        <f t="shared" si="87"/>
        <v>90675854015.999146</v>
      </c>
      <c r="L822">
        <f t="shared" si="88"/>
        <v>1</v>
      </c>
    </row>
    <row r="823" spans="1:12" x14ac:dyDescent="0.3">
      <c r="A823" s="1">
        <v>45654</v>
      </c>
      <c r="B823" s="26">
        <v>135482936538.19144</v>
      </c>
      <c r="C823" s="26">
        <f t="shared" si="84"/>
        <v>230054312428.26401</v>
      </c>
      <c r="D823" s="26">
        <v>36281908069.209137</v>
      </c>
      <c r="E823" s="2">
        <v>139333855881.23001</v>
      </c>
      <c r="F823" s="2">
        <f t="shared" si="89"/>
        <v>64689154.982025146</v>
      </c>
      <c r="G823" s="2">
        <f t="shared" si="85"/>
        <v>64689154.982025146</v>
      </c>
      <c r="H823" s="2">
        <f>SUM($G$3:G823)</f>
        <v>94571375890.072571</v>
      </c>
      <c r="I823" s="13">
        <f t="shared" si="90"/>
        <v>4.6427449073947269E-4</v>
      </c>
      <c r="J823" s="2">
        <f t="shared" si="86"/>
        <v>135545837809.55659</v>
      </c>
      <c r="K823" s="27">
        <f t="shared" si="87"/>
        <v>90720456547.033997</v>
      </c>
      <c r="L823">
        <f t="shared" si="88"/>
        <v>1</v>
      </c>
    </row>
    <row r="824" spans="1:12" x14ac:dyDescent="0.3">
      <c r="A824" s="1">
        <v>45655</v>
      </c>
      <c r="B824" s="26">
        <v>135348275189.14999</v>
      </c>
      <c r="C824" s="26">
        <f t="shared" si="84"/>
        <v>229919651079.22256</v>
      </c>
      <c r="D824" s="26">
        <v>36281908069.209137</v>
      </c>
      <c r="E824" s="2">
        <v>138807977384.18201</v>
      </c>
      <c r="F824" s="2">
        <f t="shared" si="89"/>
        <v>-525878497.04800415</v>
      </c>
      <c r="G824" s="2">
        <f t="shared" si="85"/>
        <v>0</v>
      </c>
      <c r="H824" s="2">
        <f>SUM($G$3:G824)</f>
        <v>94571375890.072571</v>
      </c>
      <c r="I824" s="13">
        <f t="shared" si="90"/>
        <v>-3.7885322368217947E-3</v>
      </c>
      <c r="J824" s="2">
        <f t="shared" si="86"/>
        <v>134835503885.39767</v>
      </c>
      <c r="K824" s="27">
        <f t="shared" si="87"/>
        <v>91111673695.040558</v>
      </c>
      <c r="L824">
        <f t="shared" si="88"/>
        <v>1</v>
      </c>
    </row>
    <row r="825" spans="1:12" x14ac:dyDescent="0.3">
      <c r="A825" s="1">
        <v>45656</v>
      </c>
      <c r="B825" s="26">
        <v>135238936109.38673</v>
      </c>
      <c r="C825" s="26">
        <f t="shared" si="84"/>
        <v>229810311999.45929</v>
      </c>
      <c r="D825" s="26">
        <v>36287554902.003708</v>
      </c>
      <c r="E825" s="2">
        <v>138773516095.78601</v>
      </c>
      <c r="F825" s="2">
        <f t="shared" si="89"/>
        <v>-34461288.395996094</v>
      </c>
      <c r="G825" s="2">
        <f t="shared" si="85"/>
        <v>0</v>
      </c>
      <c r="H825" s="2">
        <f>SUM($G$3:G825)</f>
        <v>94571375890.072571</v>
      </c>
      <c r="I825" s="13">
        <f t="shared" si="90"/>
        <v>-2.4832755820793491E-4</v>
      </c>
      <c r="J825" s="2">
        <f t="shared" si="86"/>
        <v>135205352554.60805</v>
      </c>
      <c r="K825" s="27">
        <f t="shared" si="87"/>
        <v>91036795903.673279</v>
      </c>
      <c r="L825">
        <f t="shared" si="88"/>
        <v>1</v>
      </c>
    </row>
    <row r="826" spans="1:12" x14ac:dyDescent="0.3">
      <c r="A826" s="18">
        <v>45657</v>
      </c>
      <c r="B826" s="26">
        <v>143696550588.48749</v>
      </c>
      <c r="C826" s="26">
        <f t="shared" si="84"/>
        <v>238267926478.56006</v>
      </c>
      <c r="D826" s="26">
        <v>43921522065</v>
      </c>
      <c r="E826" s="2">
        <v>138763094692.86499</v>
      </c>
      <c r="F826" s="2">
        <f t="shared" si="89"/>
        <v>-10421402.921020508</v>
      </c>
      <c r="G826" s="2">
        <f t="shared" si="85"/>
        <v>0</v>
      </c>
      <c r="H826" s="2">
        <f>SUM($G$3:G826)</f>
        <v>94571375890.072571</v>
      </c>
      <c r="I826" s="13">
        <f t="shared" si="90"/>
        <v>-7.5102122391310154E-5</v>
      </c>
      <c r="J826" s="2">
        <f t="shared" si="86"/>
        <v>143685758672.55798</v>
      </c>
      <c r="K826" s="27">
        <f t="shared" si="87"/>
        <v>99504831785.695068</v>
      </c>
      <c r="L826">
        <f t="shared" si="88"/>
        <v>1</v>
      </c>
    </row>
    <row r="827" spans="1:12" x14ac:dyDescent="0.3">
      <c r="A827" s="1">
        <v>45658</v>
      </c>
      <c r="B827" s="26">
        <v>143785126616.72498</v>
      </c>
      <c r="C827" s="26">
        <f t="shared" si="84"/>
        <v>238356502506.79755</v>
      </c>
      <c r="D827" s="26">
        <v>43921522065</v>
      </c>
      <c r="E827" s="2">
        <v>137550314628.76599</v>
      </c>
      <c r="F827" s="2">
        <f t="shared" si="89"/>
        <v>-1212780064.098999</v>
      </c>
      <c r="G827" s="2">
        <f t="shared" si="85"/>
        <v>0</v>
      </c>
      <c r="H827" s="2">
        <f>SUM($G$3:G827)</f>
        <v>94571375890.072571</v>
      </c>
      <c r="I827" s="13">
        <f t="shared" si="90"/>
        <v>-8.8169922938538259E-3</v>
      </c>
      <c r="J827" s="2">
        <f t="shared" si="86"/>
        <v>142517374263.37451</v>
      </c>
      <c r="K827" s="27">
        <f t="shared" si="87"/>
        <v>100806187878.03156</v>
      </c>
      <c r="L827">
        <f t="shared" si="88"/>
        <v>1</v>
      </c>
    </row>
    <row r="828" spans="1:12" x14ac:dyDescent="0.3">
      <c r="A828" s="1">
        <v>45659</v>
      </c>
      <c r="B828" s="26">
        <v>144299662384.46182</v>
      </c>
      <c r="C828" s="26">
        <f t="shared" si="84"/>
        <v>238871038274.53439</v>
      </c>
      <c r="D828" s="26">
        <v>43963956437.162498</v>
      </c>
      <c r="E828" s="2">
        <v>137101703969.677</v>
      </c>
      <c r="F828" s="2">
        <f t="shared" si="89"/>
        <v>-448610659.08898926</v>
      </c>
      <c r="G828" s="2">
        <f t="shared" si="85"/>
        <v>0</v>
      </c>
      <c r="H828" s="2">
        <f>SUM($G$3:G828)</f>
        <v>94571375890.072571</v>
      </c>
      <c r="I828" s="13">
        <f t="shared" si="90"/>
        <v>-3.2721012657013306E-3</v>
      </c>
      <c r="J828" s="2">
        <f t="shared" si="86"/>
        <v>143827499276.53336</v>
      </c>
      <c r="K828" s="27">
        <f t="shared" si="87"/>
        <v>101769334304.85739</v>
      </c>
      <c r="L828">
        <f t="shared" si="88"/>
        <v>1</v>
      </c>
    </row>
    <row r="829" spans="1:12" x14ac:dyDescent="0.3">
      <c r="A829" s="1">
        <v>45660</v>
      </c>
      <c r="B829" s="26">
        <v>144649655381.30612</v>
      </c>
      <c r="C829" s="26">
        <f t="shared" si="84"/>
        <v>239451214773.41968</v>
      </c>
      <c r="D829" s="26">
        <v>44013896806.061485</v>
      </c>
      <c r="E829" s="2">
        <v>137331887471.718</v>
      </c>
      <c r="F829" s="2">
        <f t="shared" si="89"/>
        <v>230183502.04100037</v>
      </c>
      <c r="G829" s="2">
        <f t="shared" si="85"/>
        <v>230183502.04100037</v>
      </c>
      <c r="H829" s="2">
        <f>SUM($G$3:G829)</f>
        <v>94801559392.113571</v>
      </c>
      <c r="I829" s="13">
        <f t="shared" si="90"/>
        <v>1.6761111077600542E-3</v>
      </c>
      <c r="J829" s="2">
        <f t="shared" si="86"/>
        <v>144892104275.42441</v>
      </c>
      <c r="K829" s="27">
        <f t="shared" si="87"/>
        <v>102119327301.70168</v>
      </c>
      <c r="L829">
        <f t="shared" si="88"/>
        <v>1</v>
      </c>
    </row>
    <row r="830" spans="1:12" x14ac:dyDescent="0.3">
      <c r="A830" s="1">
        <v>45661</v>
      </c>
      <c r="B830" s="26">
        <v>144659027092.28986</v>
      </c>
      <c r="C830" s="26">
        <f t="shared" si="84"/>
        <v>239460586484.40344</v>
      </c>
      <c r="D830" s="26">
        <v>44013896806.061485</v>
      </c>
      <c r="E830" s="2">
        <v>137192105753.93401</v>
      </c>
      <c r="F830" s="2">
        <f t="shared" si="89"/>
        <v>-139781717.78399658</v>
      </c>
      <c r="G830" s="2">
        <f t="shared" si="85"/>
        <v>0</v>
      </c>
      <c r="H830" s="2">
        <f>SUM($G$3:G830)</f>
        <v>94801559392.113571</v>
      </c>
      <c r="I830" s="13">
        <f t="shared" si="90"/>
        <v>-1.0188758093319689E-3</v>
      </c>
      <c r="J830" s="2">
        <f t="shared" si="86"/>
        <v>144511637508.98401</v>
      </c>
      <c r="K830" s="27">
        <f t="shared" si="87"/>
        <v>102268480730.46944</v>
      </c>
      <c r="L830">
        <f t="shared" si="88"/>
        <v>1</v>
      </c>
    </row>
    <row r="831" spans="1:12" x14ac:dyDescent="0.3">
      <c r="A831" s="1">
        <v>45662</v>
      </c>
      <c r="B831" s="26">
        <v>144669675279.05682</v>
      </c>
      <c r="C831" s="26">
        <f t="shared" si="84"/>
        <v>239584694981.3454</v>
      </c>
      <c r="D831" s="26">
        <v>44013896806.061485</v>
      </c>
      <c r="E831" s="2">
        <v>137305566064.10899</v>
      </c>
      <c r="F831" s="2">
        <f t="shared" si="89"/>
        <v>113460310.17498779</v>
      </c>
      <c r="G831" s="2">
        <f t="shared" si="85"/>
        <v>113460310.17498779</v>
      </c>
      <c r="H831" s="2">
        <f>SUM($G$3:G831)</f>
        <v>94915019702.288559</v>
      </c>
      <c r="I831" s="13">
        <f t="shared" si="90"/>
        <v>8.2633438270093384E-4</v>
      </c>
      <c r="J831" s="2">
        <f t="shared" si="86"/>
        <v>144789220805.87408</v>
      </c>
      <c r="K831" s="27">
        <f t="shared" si="87"/>
        <v>102279128917.2364</v>
      </c>
      <c r="L831">
        <f t="shared" si="88"/>
        <v>1</v>
      </c>
    </row>
    <row r="832" spans="1:12" x14ac:dyDescent="0.3">
      <c r="A832" s="1">
        <v>45663</v>
      </c>
      <c r="B832" s="26">
        <v>144959999157.88467</v>
      </c>
      <c r="C832" s="26">
        <f t="shared" si="84"/>
        <v>239875018860.17322</v>
      </c>
      <c r="D832" s="26">
        <v>44020044465.731552</v>
      </c>
      <c r="E832" s="2">
        <v>137240062369.61301</v>
      </c>
      <c r="F832" s="2">
        <f t="shared" si="89"/>
        <v>-65503694.495986938</v>
      </c>
      <c r="G832" s="2">
        <f t="shared" si="85"/>
        <v>0</v>
      </c>
      <c r="H832" s="2">
        <f>SUM($G$3:G832)</f>
        <v>94915019702.288559</v>
      </c>
      <c r="I832" s="13">
        <f t="shared" si="90"/>
        <v>-4.7729280623301751E-4</v>
      </c>
      <c r="J832" s="2">
        <f t="shared" si="86"/>
        <v>144890810793.09506</v>
      </c>
      <c r="K832" s="27">
        <f t="shared" si="87"/>
        <v>102634956490.56021</v>
      </c>
      <c r="L832">
        <f t="shared" si="88"/>
        <v>1</v>
      </c>
    </row>
    <row r="833" spans="1:12" x14ac:dyDescent="0.3">
      <c r="A833" s="1">
        <v>45664</v>
      </c>
      <c r="B833" s="26">
        <v>144267343604.09641</v>
      </c>
      <c r="C833" s="26">
        <f t="shared" si="84"/>
        <v>239313903330.64594</v>
      </c>
      <c r="D833" s="26">
        <v>43975426641.844627</v>
      </c>
      <c r="E833" s="2">
        <v>137371602393.87399</v>
      </c>
      <c r="F833" s="2">
        <f t="shared" si="89"/>
        <v>131540024.26098633</v>
      </c>
      <c r="G833" s="2">
        <f t="shared" si="85"/>
        <v>131540024.26098633</v>
      </c>
      <c r="H833" s="2">
        <f>SUM($G$3:G833)</f>
        <v>95046559726.549545</v>
      </c>
      <c r="I833" s="13">
        <f t="shared" si="90"/>
        <v>9.5754888178295201E-4</v>
      </c>
      <c r="J833" s="2">
        <f t="shared" si="86"/>
        <v>144405486637.6423</v>
      </c>
      <c r="K833" s="27">
        <f t="shared" si="87"/>
        <v>101942300936.77194</v>
      </c>
      <c r="L833">
        <f t="shared" si="88"/>
        <v>1</v>
      </c>
    </row>
    <row r="834" spans="1:12" x14ac:dyDescent="0.3">
      <c r="A834" s="1">
        <v>45665</v>
      </c>
      <c r="B834" s="26">
        <v>144073320327.07712</v>
      </c>
      <c r="C834" s="26">
        <f t="shared" si="84"/>
        <v>239251191418.11865</v>
      </c>
      <c r="D834" s="26">
        <v>43966797293.25856</v>
      </c>
      <c r="E834" s="2">
        <v>137502913758.366</v>
      </c>
      <c r="F834" s="2">
        <f t="shared" si="89"/>
        <v>131311364.49200439</v>
      </c>
      <c r="G834" s="2">
        <f t="shared" si="85"/>
        <v>131311364.49200439</v>
      </c>
      <c r="H834" s="2">
        <f>SUM($G$3:G834)</f>
        <v>95177871091.04155</v>
      </c>
      <c r="I834" s="13">
        <f t="shared" si="90"/>
        <v>9.5497150498758147E-4</v>
      </c>
      <c r="J834" s="2">
        <f t="shared" si="86"/>
        <v>144210906242.61844</v>
      </c>
      <c r="K834" s="27">
        <f t="shared" si="87"/>
        <v>101748277659.75266</v>
      </c>
      <c r="L834">
        <f t="shared" si="88"/>
        <v>1</v>
      </c>
    </row>
    <row r="835" spans="1:12" x14ac:dyDescent="0.3">
      <c r="A835" s="1">
        <v>45666</v>
      </c>
      <c r="B835" s="26">
        <v>143958078516.04541</v>
      </c>
      <c r="C835" s="26">
        <f t="shared" ref="C835:C898" si="91">B835+H835</f>
        <v>239135949607.08698</v>
      </c>
      <c r="D835" s="26">
        <v>43977305082.367462</v>
      </c>
      <c r="E835" s="2">
        <v>137461689717.54099</v>
      </c>
      <c r="F835" s="2">
        <f t="shared" si="89"/>
        <v>-41224040.825012207</v>
      </c>
      <c r="G835" s="2">
        <f t="shared" si="85"/>
        <v>0</v>
      </c>
      <c r="H835" s="2">
        <f>SUM($G$3:G835)</f>
        <v>95177871091.04155</v>
      </c>
      <c r="I835" s="13">
        <f t="shared" si="90"/>
        <v>-2.9989476274968095E-4</v>
      </c>
      <c r="J835" s="2">
        <f t="shared" si="86"/>
        <v>143914906242.24295</v>
      </c>
      <c r="K835" s="27">
        <f t="shared" si="87"/>
        <v>101674259889.54599</v>
      </c>
      <c r="L835">
        <f t="shared" si="88"/>
        <v>1</v>
      </c>
    </row>
    <row r="836" spans="1:12" x14ac:dyDescent="0.3">
      <c r="A836" s="1">
        <v>45667</v>
      </c>
      <c r="B836" s="26">
        <v>143857454867.81549</v>
      </c>
      <c r="C836" s="26">
        <f t="shared" si="91"/>
        <v>239169473190.20605</v>
      </c>
      <c r="D836" s="26">
        <v>43921686238.959488</v>
      </c>
      <c r="E836" s="2">
        <v>137595836948.89001</v>
      </c>
      <c r="F836" s="2">
        <f t="shared" si="89"/>
        <v>134147231.34902954</v>
      </c>
      <c r="G836" s="2">
        <f t="shared" ref="G836:G899" si="92">IF(F836&gt;0,F836,0)</f>
        <v>134147231.34902954</v>
      </c>
      <c r="H836" s="2">
        <f>SUM($G$3:G836)</f>
        <v>95312018322.390579</v>
      </c>
      <c r="I836" s="13">
        <f t="shared" si="90"/>
        <v>9.7493670101994829E-4</v>
      </c>
      <c r="J836" s="2">
        <f t="shared" ref="J836:J899" si="93">B836*(I836+1)</f>
        <v>143997706780.28143</v>
      </c>
      <c r="K836" s="27">
        <f t="shared" ref="K836:K899" si="94">C836-E836</f>
        <v>101573636241.31604</v>
      </c>
      <c r="L836">
        <f t="shared" ref="L836:L899" si="95">IF(K836&gt;0,1,0)</f>
        <v>1</v>
      </c>
    </row>
    <row r="837" spans="1:12" x14ac:dyDescent="0.3">
      <c r="A837" s="1">
        <v>45668</v>
      </c>
      <c r="B837" s="26">
        <v>143881481760.41345</v>
      </c>
      <c r="C837" s="26">
        <f t="shared" si="91"/>
        <v>239193500082.80402</v>
      </c>
      <c r="D837" s="26">
        <v>43921686238.959488</v>
      </c>
      <c r="E837" s="2">
        <v>137418015532.896</v>
      </c>
      <c r="F837" s="2">
        <f t="shared" ref="F837:F900" si="96">E837-E836</f>
        <v>-177821415.99401855</v>
      </c>
      <c r="G837" s="2">
        <f t="shared" si="92"/>
        <v>0</v>
      </c>
      <c r="H837" s="2">
        <f>SUM($G$3:G837)</f>
        <v>95312018322.390579</v>
      </c>
      <c r="I837" s="13">
        <f t="shared" ref="I837:I900" si="97">(E837-E836)/E837</f>
        <v>-1.2940182210057496E-3</v>
      </c>
      <c r="J837" s="2">
        <f t="shared" si="93"/>
        <v>143695296501.35019</v>
      </c>
      <c r="K837" s="27">
        <f t="shared" si="94"/>
        <v>101775484549.90802</v>
      </c>
      <c r="L837">
        <f t="shared" si="95"/>
        <v>1</v>
      </c>
    </row>
    <row r="838" spans="1:12" x14ac:dyDescent="0.3">
      <c r="A838" s="1">
        <v>45669</v>
      </c>
      <c r="B838" s="26">
        <v>143831866721.37234</v>
      </c>
      <c r="C838" s="26">
        <f t="shared" si="91"/>
        <v>239143885043.76294</v>
      </c>
      <c r="D838" s="26">
        <v>43921686238.959488</v>
      </c>
      <c r="E838" s="2">
        <v>137395276170.744</v>
      </c>
      <c r="F838" s="2">
        <f t="shared" si="96"/>
        <v>-22739362.151992798</v>
      </c>
      <c r="G838" s="2">
        <f t="shared" si="92"/>
        <v>0</v>
      </c>
      <c r="H838" s="2">
        <f>SUM($G$3:G838)</f>
        <v>95312018322.390579</v>
      </c>
      <c r="I838" s="13">
        <f t="shared" si="97"/>
        <v>-1.655032311571914E-4</v>
      </c>
      <c r="J838" s="2">
        <f t="shared" si="93"/>
        <v>143808062082.68658</v>
      </c>
      <c r="K838" s="27">
        <f t="shared" si="94"/>
        <v>101748608873.01894</v>
      </c>
      <c r="L838">
        <f t="shared" si="95"/>
        <v>1</v>
      </c>
    </row>
    <row r="839" spans="1:12" x14ac:dyDescent="0.3">
      <c r="A839" s="1">
        <v>45670</v>
      </c>
      <c r="B839" s="26">
        <v>143778088298.20547</v>
      </c>
      <c r="C839" s="26">
        <f t="shared" si="91"/>
        <v>239090106620.59607</v>
      </c>
      <c r="D839" s="26">
        <v>43925987883.262138</v>
      </c>
      <c r="E839" s="2">
        <v>137382338700.09801</v>
      </c>
      <c r="F839" s="2">
        <f t="shared" si="96"/>
        <v>-12937470.645996094</v>
      </c>
      <c r="G839" s="2">
        <f t="shared" si="92"/>
        <v>0</v>
      </c>
      <c r="H839" s="2">
        <f>SUM($G$3:G839)</f>
        <v>95312018322.390579</v>
      </c>
      <c r="I839" s="13">
        <f t="shared" si="97"/>
        <v>-9.4171279717680798E-5</v>
      </c>
      <c r="J839" s="2">
        <f t="shared" si="93"/>
        <v>143764548531.63507</v>
      </c>
      <c r="K839" s="27">
        <f t="shared" si="94"/>
        <v>101707767920.49806</v>
      </c>
      <c r="L839">
        <f t="shared" si="95"/>
        <v>1</v>
      </c>
    </row>
    <row r="840" spans="1:12" x14ac:dyDescent="0.3">
      <c r="A840" s="1">
        <v>45671</v>
      </c>
      <c r="B840" s="26">
        <v>144205922732.13904</v>
      </c>
      <c r="C840" s="26">
        <f t="shared" si="91"/>
        <v>239530037776.5816</v>
      </c>
      <c r="D840" s="26">
        <v>43959850001.448303</v>
      </c>
      <c r="E840" s="2">
        <v>137394435422.14999</v>
      </c>
      <c r="F840" s="2">
        <f t="shared" si="96"/>
        <v>12096722.051986694</v>
      </c>
      <c r="G840" s="2">
        <f t="shared" si="92"/>
        <v>12096722.051986694</v>
      </c>
      <c r="H840" s="2">
        <f>SUM($G$3:G840)</f>
        <v>95324115044.442566</v>
      </c>
      <c r="I840" s="13">
        <f t="shared" si="97"/>
        <v>8.8043755300707947E-5</v>
      </c>
      <c r="J840" s="2">
        <f t="shared" si="93"/>
        <v>144218619163.11301</v>
      </c>
      <c r="K840" s="27">
        <f t="shared" si="94"/>
        <v>102135602354.43161</v>
      </c>
      <c r="L840">
        <f t="shared" si="95"/>
        <v>1</v>
      </c>
    </row>
    <row r="841" spans="1:12" x14ac:dyDescent="0.3">
      <c r="A841" s="1">
        <v>45672</v>
      </c>
      <c r="B841" s="26">
        <v>144687127623.39603</v>
      </c>
      <c r="C841" s="26">
        <f t="shared" si="91"/>
        <v>240011242667.83859</v>
      </c>
      <c r="D841" s="26">
        <v>43985772788.592796</v>
      </c>
      <c r="E841" s="2">
        <v>137195233890.834</v>
      </c>
      <c r="F841" s="2">
        <f t="shared" si="96"/>
        <v>-199201531.31599426</v>
      </c>
      <c r="G841" s="2">
        <f t="shared" si="92"/>
        <v>0</v>
      </c>
      <c r="H841" s="2">
        <f>SUM($G$3:G841)</f>
        <v>95324115044.442566</v>
      </c>
      <c r="I841" s="13">
        <f t="shared" si="97"/>
        <v>-1.4519566435849992E-3</v>
      </c>
      <c r="J841" s="2">
        <f t="shared" si="93"/>
        <v>144477048187.202</v>
      </c>
      <c r="K841" s="27">
        <f t="shared" si="94"/>
        <v>102816008777.00459</v>
      </c>
      <c r="L841">
        <f t="shared" si="95"/>
        <v>1</v>
      </c>
    </row>
    <row r="842" spans="1:12" x14ac:dyDescent="0.3">
      <c r="A842" s="1">
        <v>45673</v>
      </c>
      <c r="B842" s="26">
        <v>144839741678.72742</v>
      </c>
      <c r="C842" s="26">
        <f t="shared" si="91"/>
        <v>240231889867.10199</v>
      </c>
      <c r="D842" s="26">
        <v>43996294336.725113</v>
      </c>
      <c r="E842" s="2">
        <v>137263267034.76601</v>
      </c>
      <c r="F842" s="2">
        <f t="shared" si="96"/>
        <v>68033143.932006836</v>
      </c>
      <c r="G842" s="2">
        <f t="shared" si="92"/>
        <v>68033143.932006836</v>
      </c>
      <c r="H842" s="2">
        <f>SUM($G$3:G842)</f>
        <v>95392148188.374573</v>
      </c>
      <c r="I842" s="13">
        <f t="shared" si="97"/>
        <v>4.9563984161017692E-4</v>
      </c>
      <c r="J842" s="2">
        <f t="shared" si="93"/>
        <v>144911530025.35193</v>
      </c>
      <c r="K842" s="27">
        <f t="shared" si="94"/>
        <v>102968622832.33598</v>
      </c>
      <c r="L842">
        <f t="shared" si="95"/>
        <v>1</v>
      </c>
    </row>
    <row r="843" spans="1:12" x14ac:dyDescent="0.3">
      <c r="A843" s="1">
        <v>45674</v>
      </c>
      <c r="B843" s="26">
        <v>145290355234.35364</v>
      </c>
      <c r="C843" s="26">
        <f t="shared" si="91"/>
        <v>240853954954.09021</v>
      </c>
      <c r="D843" s="26">
        <v>44011144409.945686</v>
      </c>
      <c r="E843" s="2">
        <v>137434718566.12801</v>
      </c>
      <c r="F843" s="2">
        <f t="shared" si="96"/>
        <v>171451531.36199951</v>
      </c>
      <c r="G843" s="2">
        <f t="shared" si="92"/>
        <v>171451531.36199951</v>
      </c>
      <c r="H843" s="2">
        <f>SUM($G$3:G843)</f>
        <v>95563599719.736572</v>
      </c>
      <c r="I843" s="13">
        <f t="shared" si="97"/>
        <v>1.2475125146744052E-3</v>
      </c>
      <c r="J843" s="2">
        <f t="shared" si="93"/>
        <v>145471606770.76999</v>
      </c>
      <c r="K843" s="27">
        <f t="shared" si="94"/>
        <v>103419236387.9622</v>
      </c>
      <c r="L843">
        <f t="shared" si="95"/>
        <v>1</v>
      </c>
    </row>
    <row r="844" spans="1:12" x14ac:dyDescent="0.3">
      <c r="A844" s="1">
        <v>45675</v>
      </c>
      <c r="B844" s="26">
        <v>145220283079.47861</v>
      </c>
      <c r="C844" s="26">
        <f t="shared" si="91"/>
        <v>240857130090.79016</v>
      </c>
      <c r="D844" s="26">
        <v>44011144409.945686</v>
      </c>
      <c r="E844" s="2">
        <v>137507965857.703</v>
      </c>
      <c r="F844" s="2">
        <f t="shared" si="96"/>
        <v>73247291.574996948</v>
      </c>
      <c r="G844" s="2">
        <f t="shared" si="92"/>
        <v>73247291.574996948</v>
      </c>
      <c r="H844" s="2">
        <f>SUM($G$3:G844)</f>
        <v>95636847011.311569</v>
      </c>
      <c r="I844" s="13">
        <f t="shared" si="97"/>
        <v>5.3267671525877446E-4</v>
      </c>
      <c r="J844" s="2">
        <f t="shared" si="93"/>
        <v>145297638542.85831</v>
      </c>
      <c r="K844" s="27">
        <f t="shared" si="94"/>
        <v>103349164233.08716</v>
      </c>
      <c r="L844">
        <f t="shared" si="95"/>
        <v>1</v>
      </c>
    </row>
    <row r="845" spans="1:12" x14ac:dyDescent="0.3">
      <c r="A845" s="1">
        <v>45676</v>
      </c>
      <c r="B845" s="26">
        <v>145199586415.03964</v>
      </c>
      <c r="C845" s="26">
        <f t="shared" si="91"/>
        <v>241473711538.33124</v>
      </c>
      <c r="D845" s="26">
        <v>44011144409.945686</v>
      </c>
      <c r="E845" s="2">
        <v>138145243969.68301</v>
      </c>
      <c r="F845" s="2">
        <f t="shared" si="96"/>
        <v>637278111.98001099</v>
      </c>
      <c r="G845" s="2">
        <f t="shared" si="92"/>
        <v>637278111.98001099</v>
      </c>
      <c r="H845" s="2">
        <f>SUM($G$3:G845)</f>
        <v>96274125123.29158</v>
      </c>
      <c r="I845" s="13">
        <f t="shared" si="97"/>
        <v>4.6131020776934333E-3</v>
      </c>
      <c r="J845" s="2">
        <f t="shared" si="93"/>
        <v>145869406928.8111</v>
      </c>
      <c r="K845" s="27">
        <f t="shared" si="94"/>
        <v>103328467568.64822</v>
      </c>
      <c r="L845">
        <f t="shared" si="95"/>
        <v>1</v>
      </c>
    </row>
    <row r="846" spans="1:12" x14ac:dyDescent="0.3">
      <c r="A846" s="1">
        <v>45677</v>
      </c>
      <c r="B846" s="26">
        <v>145120712333.38766</v>
      </c>
      <c r="C846" s="26">
        <f t="shared" si="91"/>
        <v>241422920514.9342</v>
      </c>
      <c r="D846" s="26">
        <v>44011144409.945686</v>
      </c>
      <c r="E846" s="2">
        <v>138173327027.93799</v>
      </c>
      <c r="F846" s="2">
        <f t="shared" si="96"/>
        <v>28083058.254974365</v>
      </c>
      <c r="G846" s="2">
        <f t="shared" si="92"/>
        <v>28083058.254974365</v>
      </c>
      <c r="H846" s="2">
        <f>SUM($G$3:G846)</f>
        <v>96302208181.546555</v>
      </c>
      <c r="I846" s="13">
        <f t="shared" si="97"/>
        <v>2.0324514766367394E-4</v>
      </c>
      <c r="J846" s="2">
        <f t="shared" si="93"/>
        <v>145150207413.99493</v>
      </c>
      <c r="K846" s="27">
        <f t="shared" si="94"/>
        <v>103249593486.99622</v>
      </c>
      <c r="L846">
        <f t="shared" si="95"/>
        <v>1</v>
      </c>
    </row>
    <row r="847" spans="1:12" x14ac:dyDescent="0.3">
      <c r="A847" s="1">
        <v>45678</v>
      </c>
      <c r="B847" s="26">
        <v>145460045869.46481</v>
      </c>
      <c r="C847" s="26">
        <f t="shared" si="91"/>
        <v>241815583252.34436</v>
      </c>
      <c r="D847" s="26">
        <v>43996279486.651886</v>
      </c>
      <c r="E847" s="2">
        <v>138226656229.271</v>
      </c>
      <c r="F847" s="2">
        <f t="shared" si="96"/>
        <v>53329201.333007813</v>
      </c>
      <c r="G847" s="2">
        <f t="shared" si="92"/>
        <v>53329201.333007813</v>
      </c>
      <c r="H847" s="2">
        <f>SUM($G$3:G847)</f>
        <v>96355537382.879562</v>
      </c>
      <c r="I847" s="13">
        <f t="shared" si="97"/>
        <v>3.8580981981183726E-4</v>
      </c>
      <c r="J847" s="2">
        <f t="shared" si="93"/>
        <v>145516165783.55151</v>
      </c>
      <c r="K847" s="27">
        <f t="shared" si="94"/>
        <v>103588927023.07336</v>
      </c>
      <c r="L847">
        <f t="shared" si="95"/>
        <v>1</v>
      </c>
    </row>
    <row r="848" spans="1:12" x14ac:dyDescent="0.3">
      <c r="A848" s="1">
        <v>45679</v>
      </c>
      <c r="B848" s="26">
        <v>144823244854.21429</v>
      </c>
      <c r="C848" s="26">
        <f t="shared" si="91"/>
        <v>241387185663.71686</v>
      </c>
      <c r="D848" s="26">
        <v>43928846580.986954</v>
      </c>
      <c r="E848" s="2">
        <v>138435059655.89401</v>
      </c>
      <c r="F848" s="2">
        <f t="shared" si="96"/>
        <v>208403426.62301636</v>
      </c>
      <c r="G848" s="2">
        <f t="shared" si="92"/>
        <v>208403426.62301636</v>
      </c>
      <c r="H848" s="2">
        <f>SUM($G$3:G848)</f>
        <v>96563940809.502579</v>
      </c>
      <c r="I848" s="13">
        <f t="shared" si="97"/>
        <v>1.5054237498870711E-3</v>
      </c>
      <c r="J848" s="2">
        <f t="shared" si="93"/>
        <v>145041265206.55353</v>
      </c>
      <c r="K848" s="27">
        <f t="shared" si="94"/>
        <v>102952126007.82285</v>
      </c>
      <c r="L848">
        <f t="shared" si="95"/>
        <v>1</v>
      </c>
    </row>
    <row r="849" spans="1:12" x14ac:dyDescent="0.3">
      <c r="A849" s="1">
        <v>45680</v>
      </c>
      <c r="B849" s="26">
        <v>144830174386.51663</v>
      </c>
      <c r="C849" s="26">
        <f t="shared" si="91"/>
        <v>241440175009.9422</v>
      </c>
      <c r="D849" s="26">
        <v>43940591683.501297</v>
      </c>
      <c r="E849" s="2">
        <v>138481119469.81699</v>
      </c>
      <c r="F849" s="2">
        <f t="shared" si="96"/>
        <v>46059813.922973633</v>
      </c>
      <c r="G849" s="2">
        <f t="shared" si="92"/>
        <v>46059813.922973633</v>
      </c>
      <c r="H849" s="2">
        <f>SUM($G$3:G849)</f>
        <v>96610000623.425552</v>
      </c>
      <c r="I849" s="13">
        <f t="shared" si="97"/>
        <v>3.3260717489370613E-4</v>
      </c>
      <c r="J849" s="2">
        <f t="shared" si="93"/>
        <v>144878345941.65869</v>
      </c>
      <c r="K849" s="27">
        <f t="shared" si="94"/>
        <v>102959055540.12521</v>
      </c>
      <c r="L849">
        <f t="shared" si="95"/>
        <v>1</v>
      </c>
    </row>
    <row r="850" spans="1:12" x14ac:dyDescent="0.3">
      <c r="A850" s="1">
        <v>45681</v>
      </c>
      <c r="B850" s="26">
        <v>145218833906.38745</v>
      </c>
      <c r="C850" s="26">
        <f t="shared" si="91"/>
        <v>241985679467.11804</v>
      </c>
      <c r="D850" s="26">
        <v>43970795257.909363</v>
      </c>
      <c r="E850" s="2">
        <v>138637964407.12201</v>
      </c>
      <c r="F850" s="2">
        <f t="shared" si="96"/>
        <v>156844937.30502319</v>
      </c>
      <c r="G850" s="2">
        <f t="shared" si="92"/>
        <v>156844937.30502319</v>
      </c>
      <c r="H850" s="2">
        <f>SUM($G$3:G850)</f>
        <v>96766845560.730576</v>
      </c>
      <c r="I850" s="13">
        <f t="shared" si="97"/>
        <v>1.1313274684590353E-3</v>
      </c>
      <c r="J850" s="2">
        <f t="shared" si="93"/>
        <v>145383123962.12332</v>
      </c>
      <c r="K850" s="27">
        <f t="shared" si="94"/>
        <v>103347715059.99603</v>
      </c>
      <c r="L850">
        <f t="shared" si="95"/>
        <v>1</v>
      </c>
    </row>
    <row r="851" spans="1:12" x14ac:dyDescent="0.3">
      <c r="A851" s="1">
        <v>45682</v>
      </c>
      <c r="B851" s="26">
        <v>145215810233.43622</v>
      </c>
      <c r="C851" s="26">
        <f t="shared" si="91"/>
        <v>242272249834.49579</v>
      </c>
      <c r="D851" s="26">
        <v>43970795257.909363</v>
      </c>
      <c r="E851" s="2">
        <v>138927558447.45099</v>
      </c>
      <c r="F851" s="2">
        <f t="shared" si="96"/>
        <v>289594040.32897949</v>
      </c>
      <c r="G851" s="2">
        <f t="shared" si="92"/>
        <v>289594040.32897949</v>
      </c>
      <c r="H851" s="2">
        <f>SUM($G$3:G851)</f>
        <v>97056439601.059555</v>
      </c>
      <c r="I851" s="13">
        <f t="shared" si="97"/>
        <v>2.084496723078292E-3</v>
      </c>
      <c r="J851" s="2">
        <f t="shared" si="93"/>
        <v>145518512114.00696</v>
      </c>
      <c r="K851" s="27">
        <f t="shared" si="94"/>
        <v>103344691387.0448</v>
      </c>
      <c r="L851">
        <f t="shared" si="95"/>
        <v>1</v>
      </c>
    </row>
    <row r="852" spans="1:12" x14ac:dyDescent="0.3">
      <c r="A852" s="1">
        <v>45683</v>
      </c>
      <c r="B852" s="26">
        <v>145173160530.75589</v>
      </c>
      <c r="C852" s="26">
        <f t="shared" si="91"/>
        <v>242608877704.58545</v>
      </c>
      <c r="D852" s="26">
        <v>43970795257.909363</v>
      </c>
      <c r="E852" s="2">
        <v>139306836020.22101</v>
      </c>
      <c r="F852" s="2">
        <f t="shared" si="96"/>
        <v>379277572.77001953</v>
      </c>
      <c r="G852" s="2">
        <f t="shared" si="92"/>
        <v>379277572.77001953</v>
      </c>
      <c r="H852" s="2">
        <f>SUM($G$3:G852)</f>
        <v>97435717173.829575</v>
      </c>
      <c r="I852" s="13">
        <f t="shared" si="97"/>
        <v>2.7226056064826977E-3</v>
      </c>
      <c r="J852" s="2">
        <f t="shared" si="93"/>
        <v>145568409791.52774</v>
      </c>
      <c r="K852" s="27">
        <f t="shared" si="94"/>
        <v>103302041684.36444</v>
      </c>
      <c r="L852">
        <f t="shared" si="95"/>
        <v>1</v>
      </c>
    </row>
    <row r="853" spans="1:12" x14ac:dyDescent="0.3">
      <c r="A853" s="1">
        <v>45684</v>
      </c>
      <c r="B853" s="26">
        <v>145132900805.56082</v>
      </c>
      <c r="C853" s="26">
        <f t="shared" si="91"/>
        <v>242568617979.39038</v>
      </c>
      <c r="D853" s="26">
        <v>44015278095.030243</v>
      </c>
      <c r="E853" s="2">
        <v>139277496559.42899</v>
      </c>
      <c r="F853" s="2">
        <f t="shared" si="96"/>
        <v>-29339460.792022705</v>
      </c>
      <c r="G853" s="2">
        <f t="shared" si="92"/>
        <v>0</v>
      </c>
      <c r="H853" s="2">
        <f>SUM($G$3:G853)</f>
        <v>97435717173.829575</v>
      </c>
      <c r="I853" s="13">
        <f t="shared" si="97"/>
        <v>-2.1065471103943708E-4</v>
      </c>
      <c r="J853" s="2">
        <f t="shared" si="93"/>
        <v>145102327876.27933</v>
      </c>
      <c r="K853" s="27">
        <f t="shared" si="94"/>
        <v>103291121419.9614</v>
      </c>
      <c r="L853">
        <f t="shared" si="95"/>
        <v>1</v>
      </c>
    </row>
    <row r="854" spans="1:12" x14ac:dyDescent="0.3">
      <c r="A854" s="1">
        <v>45685</v>
      </c>
      <c r="B854" s="26">
        <v>145285033675.05029</v>
      </c>
      <c r="C854" s="26">
        <f t="shared" si="91"/>
        <v>242761397324.54291</v>
      </c>
      <c r="D854" s="26">
        <v>44044414726.849396</v>
      </c>
      <c r="E854" s="2">
        <v>139318143035.09201</v>
      </c>
      <c r="F854" s="2">
        <f t="shared" si="96"/>
        <v>40646475.663024902</v>
      </c>
      <c r="G854" s="2">
        <f t="shared" si="92"/>
        <v>40646475.663024902</v>
      </c>
      <c r="H854" s="2">
        <f>SUM($G$3:G854)</f>
        <v>97476363649.492599</v>
      </c>
      <c r="I854" s="13">
        <f t="shared" si="97"/>
        <v>2.9175292447579284E-4</v>
      </c>
      <c r="J854" s="2">
        <f t="shared" si="93"/>
        <v>145327421008.50754</v>
      </c>
      <c r="K854" s="27">
        <f t="shared" si="94"/>
        <v>103443254289.4509</v>
      </c>
      <c r="L854">
        <f t="shared" si="95"/>
        <v>1</v>
      </c>
    </row>
    <row r="855" spans="1:12" x14ac:dyDescent="0.3">
      <c r="A855" s="1">
        <v>45686</v>
      </c>
      <c r="B855" s="26">
        <v>145467155918.38467</v>
      </c>
      <c r="C855" s="26">
        <f t="shared" si="91"/>
        <v>242997946727.85223</v>
      </c>
      <c r="D855" s="26">
        <v>44029512887.448227</v>
      </c>
      <c r="E855" s="2">
        <v>139372570195.06699</v>
      </c>
      <c r="F855" s="2">
        <f t="shared" si="96"/>
        <v>54427159.974975586</v>
      </c>
      <c r="G855" s="2">
        <f t="shared" si="92"/>
        <v>54427159.974975586</v>
      </c>
      <c r="H855" s="2">
        <f>SUM($G$3:G855)</f>
        <v>97530790809.467575</v>
      </c>
      <c r="I855" s="13">
        <f t="shared" si="97"/>
        <v>3.9051557920470928E-4</v>
      </c>
      <c r="J855" s="2">
        <f t="shared" si="93"/>
        <v>145523963109.03342</v>
      </c>
      <c r="K855" s="27">
        <f t="shared" si="94"/>
        <v>103625376532.78525</v>
      </c>
      <c r="L855">
        <f t="shared" si="95"/>
        <v>1</v>
      </c>
    </row>
    <row r="856" spans="1:12" x14ac:dyDescent="0.3">
      <c r="A856" s="1">
        <v>45687</v>
      </c>
      <c r="B856" s="26">
        <v>145718679246.22461</v>
      </c>
      <c r="C856" s="26">
        <f t="shared" si="91"/>
        <v>243344638581.12817</v>
      </c>
      <c r="D856" s="26">
        <v>44040070548.893845</v>
      </c>
      <c r="E856" s="2">
        <v>139467738720.50299</v>
      </c>
      <c r="F856" s="2">
        <f t="shared" si="96"/>
        <v>95168525.436004639</v>
      </c>
      <c r="G856" s="2">
        <f t="shared" si="92"/>
        <v>95168525.436004639</v>
      </c>
      <c r="H856" s="2">
        <f>SUM($G$3:G856)</f>
        <v>97625959334.90358</v>
      </c>
      <c r="I856" s="13">
        <f t="shared" si="97"/>
        <v>6.8236945912434179E-4</v>
      </c>
      <c r="J856" s="2">
        <f t="shared" si="93"/>
        <v>145818113222.56616</v>
      </c>
      <c r="K856" s="27">
        <f t="shared" si="94"/>
        <v>103876899860.62518</v>
      </c>
      <c r="L856">
        <f t="shared" si="95"/>
        <v>1</v>
      </c>
    </row>
    <row r="857" spans="1:12" x14ac:dyDescent="0.3">
      <c r="A857" s="1">
        <v>45688</v>
      </c>
      <c r="B857" s="26">
        <v>145516785554.30383</v>
      </c>
      <c r="C857" s="26">
        <f t="shared" si="91"/>
        <v>243142744889.2074</v>
      </c>
      <c r="D857" s="26">
        <v>44046304550.577209</v>
      </c>
      <c r="E857" s="2">
        <v>139418116247.957</v>
      </c>
      <c r="F857" s="2">
        <f t="shared" si="96"/>
        <v>-49622472.54598999</v>
      </c>
      <c r="G857" s="2">
        <f t="shared" si="92"/>
        <v>0</v>
      </c>
      <c r="H857" s="2">
        <f>SUM($G$3:G857)</f>
        <v>97625959334.90358</v>
      </c>
      <c r="I857" s="13">
        <f t="shared" si="97"/>
        <v>-3.5592557037376514E-4</v>
      </c>
      <c r="J857" s="2">
        <f t="shared" si="93"/>
        <v>145464992409.40646</v>
      </c>
      <c r="K857" s="27">
        <f t="shared" si="94"/>
        <v>103724628641.2504</v>
      </c>
      <c r="L857">
        <f t="shared" si="95"/>
        <v>1</v>
      </c>
    </row>
    <row r="858" spans="1:12" x14ac:dyDescent="0.3">
      <c r="A858" s="1">
        <v>45689</v>
      </c>
      <c r="B858" s="26">
        <v>145439803343.51535</v>
      </c>
      <c r="C858" s="26">
        <f t="shared" si="91"/>
        <v>243065762678.41895</v>
      </c>
      <c r="D858" s="26">
        <v>44046304550.577209</v>
      </c>
      <c r="E858" s="2">
        <v>139356518750.79401</v>
      </c>
      <c r="F858" s="2">
        <f t="shared" si="96"/>
        <v>-61597497.162994385</v>
      </c>
      <c r="G858" s="2">
        <f t="shared" si="92"/>
        <v>0</v>
      </c>
      <c r="H858" s="2">
        <f>SUM($G$3:G858)</f>
        <v>97625959334.90358</v>
      </c>
      <c r="I858" s="13">
        <f t="shared" si="97"/>
        <v>-4.4201374801236862E-4</v>
      </c>
      <c r="J858" s="2">
        <f t="shared" si="93"/>
        <v>145375516950.92929</v>
      </c>
      <c r="K858" s="27">
        <f t="shared" si="94"/>
        <v>103709243927.62494</v>
      </c>
      <c r="L858">
        <f t="shared" si="95"/>
        <v>1</v>
      </c>
    </row>
    <row r="859" spans="1:12" x14ac:dyDescent="0.3">
      <c r="A859" s="1">
        <v>45690</v>
      </c>
      <c r="B859" s="26">
        <v>145088517878.02148</v>
      </c>
      <c r="C859" s="26">
        <f t="shared" si="91"/>
        <v>242727618196.89404</v>
      </c>
      <c r="D859" s="26">
        <v>44046304550.577209</v>
      </c>
      <c r="E859" s="2">
        <v>139369659734.763</v>
      </c>
      <c r="F859" s="2">
        <f t="shared" si="96"/>
        <v>13140983.968994141</v>
      </c>
      <c r="G859" s="2">
        <f t="shared" si="92"/>
        <v>13140983.968994141</v>
      </c>
      <c r="H859" s="2">
        <f>SUM($G$3:G859)</f>
        <v>97639100318.872574</v>
      </c>
      <c r="I859" s="13">
        <f t="shared" si="97"/>
        <v>9.428869952041924E-5</v>
      </c>
      <c r="J859" s="2">
        <f t="shared" si="93"/>
        <v>145102198085.68753</v>
      </c>
      <c r="K859" s="27">
        <f t="shared" si="94"/>
        <v>103357958462.13104</v>
      </c>
      <c r="L859">
        <f t="shared" si="95"/>
        <v>1</v>
      </c>
    </row>
    <row r="860" spans="1:12" x14ac:dyDescent="0.3">
      <c r="A860" s="1">
        <v>45691</v>
      </c>
      <c r="B860" s="26">
        <v>145369342863.49905</v>
      </c>
      <c r="C860" s="26">
        <f t="shared" si="91"/>
        <v>243008443182.37164</v>
      </c>
      <c r="D860" s="26">
        <v>44022042308.193161</v>
      </c>
      <c r="E860" s="2">
        <v>139351770066.63901</v>
      </c>
      <c r="F860" s="2">
        <f t="shared" si="96"/>
        <v>-17889668.12399292</v>
      </c>
      <c r="G860" s="2">
        <f t="shared" si="92"/>
        <v>0</v>
      </c>
      <c r="H860" s="2">
        <f>SUM($G$3:G860)</f>
        <v>97639100318.872574</v>
      </c>
      <c r="I860" s="13">
        <f t="shared" si="97"/>
        <v>-1.2837776022104315E-4</v>
      </c>
      <c r="J860" s="2">
        <f t="shared" si="93"/>
        <v>145350680672.85745</v>
      </c>
      <c r="K860" s="27">
        <f t="shared" si="94"/>
        <v>103656673115.73264</v>
      </c>
      <c r="L860">
        <f t="shared" si="95"/>
        <v>1</v>
      </c>
    </row>
    <row r="861" spans="1:12" x14ac:dyDescent="0.3">
      <c r="A861" s="1">
        <v>45692</v>
      </c>
      <c r="B861" s="26">
        <v>144548363726.05173</v>
      </c>
      <c r="C861" s="26">
        <f t="shared" si="91"/>
        <v>242380625347.85327</v>
      </c>
      <c r="D861" s="26">
        <v>43956299789.685135</v>
      </c>
      <c r="E861" s="2">
        <v>139544931369.56799</v>
      </c>
      <c r="F861" s="2">
        <f t="shared" si="96"/>
        <v>193161302.9289856</v>
      </c>
      <c r="G861" s="2">
        <f t="shared" si="92"/>
        <v>193161302.9289856</v>
      </c>
      <c r="H861" s="2">
        <f>SUM($G$3:G861)</f>
        <v>97832261621.801559</v>
      </c>
      <c r="I861" s="13">
        <f t="shared" si="97"/>
        <v>1.3842229956559373E-3</v>
      </c>
      <c r="J861" s="2">
        <f t="shared" si="93"/>
        <v>144748450895.10577</v>
      </c>
      <c r="K861" s="27">
        <f t="shared" si="94"/>
        <v>102835693978.28528</v>
      </c>
      <c r="L861">
        <f t="shared" si="95"/>
        <v>1</v>
      </c>
    </row>
    <row r="862" spans="1:12" x14ac:dyDescent="0.3">
      <c r="A862" s="1">
        <v>45693</v>
      </c>
      <c r="B862" s="26">
        <v>144490279099.50513</v>
      </c>
      <c r="C862" s="26">
        <f t="shared" si="91"/>
        <v>243292509268.64667</v>
      </c>
      <c r="D862" s="26">
        <v>43934081025.437096</v>
      </c>
      <c r="E862" s="2">
        <v>140514899916.90799</v>
      </c>
      <c r="F862" s="2">
        <f t="shared" si="96"/>
        <v>969968547.33999634</v>
      </c>
      <c r="G862" s="2">
        <f t="shared" si="92"/>
        <v>969968547.33999634</v>
      </c>
      <c r="H862" s="2">
        <f>SUM($G$3:G862)</f>
        <v>98802230169.141556</v>
      </c>
      <c r="I862" s="13">
        <f t="shared" si="97"/>
        <v>6.902958674941782E-3</v>
      </c>
      <c r="J862" s="2">
        <f t="shared" si="93"/>
        <v>145487689525.05981</v>
      </c>
      <c r="K862" s="27">
        <f t="shared" si="94"/>
        <v>102777609351.73868</v>
      </c>
      <c r="L862">
        <f t="shared" si="95"/>
        <v>1</v>
      </c>
    </row>
    <row r="863" spans="1:12" x14ac:dyDescent="0.3">
      <c r="A863" s="1">
        <v>45694</v>
      </c>
      <c r="B863" s="26">
        <v>144387430768.10519</v>
      </c>
      <c r="C863" s="26">
        <f t="shared" si="91"/>
        <v>244068239743.71375</v>
      </c>
      <c r="D863" s="26">
        <v>43921165580.962021</v>
      </c>
      <c r="E863" s="2">
        <v>141393478723.375</v>
      </c>
      <c r="F863" s="2">
        <f t="shared" si="96"/>
        <v>878578806.4670105</v>
      </c>
      <c r="G863" s="2">
        <f t="shared" si="92"/>
        <v>878578806.4670105</v>
      </c>
      <c r="H863" s="2">
        <f>SUM($G$3:G863)</f>
        <v>99680808975.608566</v>
      </c>
      <c r="I863" s="13">
        <f t="shared" si="97"/>
        <v>6.2137151896932913E-3</v>
      </c>
      <c r="J863" s="2">
        <f t="shared" si="93"/>
        <v>145284613139.86975</v>
      </c>
      <c r="K863" s="27">
        <f t="shared" si="94"/>
        <v>102674761020.33875</v>
      </c>
      <c r="L863">
        <f t="shared" si="95"/>
        <v>1</v>
      </c>
    </row>
    <row r="864" spans="1:12" x14ac:dyDescent="0.3">
      <c r="A864" s="1">
        <v>45695</v>
      </c>
      <c r="B864" s="26">
        <v>144088184653.0415</v>
      </c>
      <c r="C864" s="26">
        <f t="shared" si="91"/>
        <v>243768993628.65009</v>
      </c>
      <c r="D864" s="26">
        <v>43884825110.764496</v>
      </c>
      <c r="E864" s="2">
        <v>141177790732.94901</v>
      </c>
      <c r="F864" s="2">
        <f t="shared" si="96"/>
        <v>-215687990.42599487</v>
      </c>
      <c r="G864" s="2">
        <f t="shared" si="92"/>
        <v>0</v>
      </c>
      <c r="H864" s="2">
        <f>SUM($G$3:G864)</f>
        <v>99680808975.608566</v>
      </c>
      <c r="I864" s="13">
        <f t="shared" si="97"/>
        <v>-1.5277756459157862E-3</v>
      </c>
      <c r="J864" s="2">
        <f t="shared" si="93"/>
        <v>143868050233.66437</v>
      </c>
      <c r="K864" s="27">
        <f t="shared" si="94"/>
        <v>102591202895.70108</v>
      </c>
      <c r="L864">
        <f t="shared" si="95"/>
        <v>1</v>
      </c>
    </row>
    <row r="865" spans="1:12" x14ac:dyDescent="0.3">
      <c r="A865" s="1">
        <v>45696</v>
      </c>
      <c r="B865" s="26">
        <v>144133098341.31387</v>
      </c>
      <c r="C865" s="26">
        <f t="shared" si="91"/>
        <v>244019224207.13544</v>
      </c>
      <c r="D865" s="26">
        <v>43884825110.764496</v>
      </c>
      <c r="E865" s="2">
        <v>141383107623.16199</v>
      </c>
      <c r="F865" s="2">
        <f t="shared" si="96"/>
        <v>205316890.21298218</v>
      </c>
      <c r="G865" s="2">
        <f t="shared" si="92"/>
        <v>205316890.21298218</v>
      </c>
      <c r="H865" s="2">
        <f>SUM($G$3:G865)</f>
        <v>99886125865.821548</v>
      </c>
      <c r="I865" s="13">
        <f t="shared" si="97"/>
        <v>1.452202414168369E-3</v>
      </c>
      <c r="J865" s="2">
        <f t="shared" si="93"/>
        <v>144342408774.68668</v>
      </c>
      <c r="K865" s="27">
        <f t="shared" si="94"/>
        <v>102636116583.97345</v>
      </c>
      <c r="L865">
        <f t="shared" si="95"/>
        <v>1</v>
      </c>
    </row>
    <row r="866" spans="1:12" x14ac:dyDescent="0.3">
      <c r="A866" s="1">
        <v>45697</v>
      </c>
      <c r="B866" s="26">
        <v>144021578414.69614</v>
      </c>
      <c r="C866" s="26">
        <f t="shared" si="91"/>
        <v>244196602739.0907</v>
      </c>
      <c r="D866" s="26">
        <v>43884825110.764496</v>
      </c>
      <c r="E866" s="2">
        <v>141672006081.73499</v>
      </c>
      <c r="F866" s="2">
        <f t="shared" si="96"/>
        <v>288898458.57299805</v>
      </c>
      <c r="G866" s="2">
        <f t="shared" si="92"/>
        <v>288898458.57299805</v>
      </c>
      <c r="H866" s="2">
        <f>SUM($G$3:G866)</f>
        <v>100175024324.39455</v>
      </c>
      <c r="I866" s="13">
        <f t="shared" si="97"/>
        <v>2.0392063793204392E-3</v>
      </c>
      <c r="J866" s="2">
        <f t="shared" si="93"/>
        <v>144315268136.15918</v>
      </c>
      <c r="K866" s="27">
        <f t="shared" si="94"/>
        <v>102524596657.35571</v>
      </c>
      <c r="L866">
        <f t="shared" si="95"/>
        <v>1</v>
      </c>
    </row>
    <row r="867" spans="1:12" x14ac:dyDescent="0.3">
      <c r="A867" s="1">
        <v>45698</v>
      </c>
      <c r="B867" s="26">
        <v>144244175497.79416</v>
      </c>
      <c r="C867" s="26">
        <f t="shared" si="91"/>
        <v>244505370485.0257</v>
      </c>
      <c r="D867" s="26">
        <v>43877453985.75383</v>
      </c>
      <c r="E867" s="2">
        <v>141758176744.57199</v>
      </c>
      <c r="F867" s="2">
        <f t="shared" si="96"/>
        <v>86170662.837005615</v>
      </c>
      <c r="G867" s="2">
        <f t="shared" si="92"/>
        <v>86170662.837005615</v>
      </c>
      <c r="H867" s="2">
        <f>SUM($G$3:G867)</f>
        <v>100261194987.23155</v>
      </c>
      <c r="I867" s="13">
        <f t="shared" si="97"/>
        <v>6.0787084608369968E-4</v>
      </c>
      <c r="J867" s="2">
        <f t="shared" si="93"/>
        <v>144331857326.79666</v>
      </c>
      <c r="K867" s="27">
        <f t="shared" si="94"/>
        <v>102747193740.4537</v>
      </c>
      <c r="L867">
        <f t="shared" si="95"/>
        <v>1</v>
      </c>
    </row>
    <row r="868" spans="1:12" x14ac:dyDescent="0.3">
      <c r="A868" s="1">
        <v>45699</v>
      </c>
      <c r="B868" s="26">
        <v>144396081116.84418</v>
      </c>
      <c r="C868" s="26">
        <f t="shared" si="91"/>
        <v>244657276104.07574</v>
      </c>
      <c r="D868" s="26">
        <v>43918582444.437912</v>
      </c>
      <c r="E868" s="2">
        <v>141642107463.36301</v>
      </c>
      <c r="F868" s="2">
        <f t="shared" si="96"/>
        <v>-116069281.20898438</v>
      </c>
      <c r="G868" s="2">
        <f t="shared" si="92"/>
        <v>0</v>
      </c>
      <c r="H868" s="2">
        <f>SUM($G$3:G868)</f>
        <v>100261194987.23155</v>
      </c>
      <c r="I868" s="13">
        <f t="shared" si="97"/>
        <v>-8.1945463314294959E-4</v>
      </c>
      <c r="J868" s="2">
        <f t="shared" si="93"/>
        <v>144277755079.16528</v>
      </c>
      <c r="K868" s="27">
        <f t="shared" si="94"/>
        <v>103015168640.71274</v>
      </c>
      <c r="L868">
        <f t="shared" si="95"/>
        <v>1</v>
      </c>
    </row>
    <row r="869" spans="1:12" x14ac:dyDescent="0.3">
      <c r="A869" s="1">
        <v>45700</v>
      </c>
      <c r="B869" s="26">
        <v>144301551814.72495</v>
      </c>
      <c r="C869" s="26">
        <f t="shared" si="91"/>
        <v>244777880265.88348</v>
      </c>
      <c r="D869" s="26">
        <v>43886552912.048592</v>
      </c>
      <c r="E869" s="2">
        <v>141857240927.29001</v>
      </c>
      <c r="F869" s="2">
        <f t="shared" si="96"/>
        <v>215133463.92700195</v>
      </c>
      <c r="G869" s="2">
        <f t="shared" si="92"/>
        <v>215133463.92700195</v>
      </c>
      <c r="H869" s="2">
        <f>SUM($G$3:G869)</f>
        <v>100476328451.15855</v>
      </c>
      <c r="I869" s="13">
        <f t="shared" si="97"/>
        <v>1.5165490497398735E-3</v>
      </c>
      <c r="J869" s="2">
        <f t="shared" si="93"/>
        <v>144520392196.00555</v>
      </c>
      <c r="K869" s="27">
        <f t="shared" si="94"/>
        <v>102920639338.59348</v>
      </c>
      <c r="L869">
        <f t="shared" si="95"/>
        <v>1</v>
      </c>
    </row>
    <row r="870" spans="1:12" x14ac:dyDescent="0.3">
      <c r="A870" s="1">
        <v>45701</v>
      </c>
      <c r="B870" s="26">
        <v>144483969343.75836</v>
      </c>
      <c r="C870" s="26">
        <f t="shared" si="91"/>
        <v>245059826576.43188</v>
      </c>
      <c r="D870" s="26">
        <v>43922800707.609337</v>
      </c>
      <c r="E870" s="2">
        <v>141956769708.80499</v>
      </c>
      <c r="F870" s="2">
        <f t="shared" si="96"/>
        <v>99528781.514984131</v>
      </c>
      <c r="G870" s="2">
        <f t="shared" si="92"/>
        <v>99528781.514984131</v>
      </c>
      <c r="H870" s="2">
        <f>SUM($G$3:G870)</f>
        <v>100575857232.67354</v>
      </c>
      <c r="I870" s="13">
        <f t="shared" si="97"/>
        <v>7.0112036022760226E-4</v>
      </c>
      <c r="J870" s="2">
        <f t="shared" si="93"/>
        <v>144585269996.39178</v>
      </c>
      <c r="K870" s="27">
        <f t="shared" si="94"/>
        <v>103103056867.62689</v>
      </c>
      <c r="L870">
        <f t="shared" si="95"/>
        <v>1</v>
      </c>
    </row>
    <row r="871" spans="1:12" x14ac:dyDescent="0.3">
      <c r="A871" s="1">
        <v>45702</v>
      </c>
      <c r="B871" s="26">
        <v>144595452703.89651</v>
      </c>
      <c r="C871" s="26">
        <f t="shared" si="91"/>
        <v>245171309936.57007</v>
      </c>
      <c r="D871" s="26">
        <v>43941274470.798882</v>
      </c>
      <c r="E871" s="2">
        <v>141936184424.38901</v>
      </c>
      <c r="F871" s="2">
        <f t="shared" si="96"/>
        <v>-20585284.415985107</v>
      </c>
      <c r="G871" s="2">
        <f t="shared" si="92"/>
        <v>0</v>
      </c>
      <c r="H871" s="2">
        <f>SUM($G$3:G871)</f>
        <v>100575857232.67354</v>
      </c>
      <c r="I871" s="13">
        <f t="shared" si="97"/>
        <v>-1.450319698212764E-4</v>
      </c>
      <c r="J871" s="2">
        <f t="shared" si="93"/>
        <v>144574481740.56366</v>
      </c>
      <c r="K871" s="27">
        <f t="shared" si="94"/>
        <v>103235125512.18106</v>
      </c>
      <c r="L871">
        <f t="shared" si="95"/>
        <v>1</v>
      </c>
    </row>
    <row r="872" spans="1:12" x14ac:dyDescent="0.3">
      <c r="A872" s="1">
        <v>45703</v>
      </c>
      <c r="B872" s="26">
        <v>144611039277.28964</v>
      </c>
      <c r="C872" s="26">
        <f t="shared" si="91"/>
        <v>245186896509.9632</v>
      </c>
      <c r="D872" s="26">
        <v>43941274470.798882</v>
      </c>
      <c r="E872" s="2">
        <v>141813941006.74301</v>
      </c>
      <c r="F872" s="2">
        <f t="shared" si="96"/>
        <v>-122243417.64599609</v>
      </c>
      <c r="G872" s="2">
        <f t="shared" si="92"/>
        <v>0</v>
      </c>
      <c r="H872" s="2">
        <f>SUM($G$3:G872)</f>
        <v>100575857232.67354</v>
      </c>
      <c r="I872" s="13">
        <f t="shared" si="97"/>
        <v>-8.6199859321435556E-4</v>
      </c>
      <c r="J872" s="2">
        <f t="shared" si="93"/>
        <v>144486384764.86935</v>
      </c>
      <c r="K872" s="27">
        <f t="shared" si="94"/>
        <v>103372955503.22018</v>
      </c>
      <c r="L872">
        <f t="shared" si="95"/>
        <v>1</v>
      </c>
    </row>
    <row r="873" spans="1:12" x14ac:dyDescent="0.3">
      <c r="A873" s="1">
        <v>45704</v>
      </c>
      <c r="B873" s="26">
        <v>144569088956.026</v>
      </c>
      <c r="C873" s="26">
        <f t="shared" si="91"/>
        <v>245349220072.89355</v>
      </c>
      <c r="D873" s="26">
        <v>43941274470.798882</v>
      </c>
      <c r="E873" s="2">
        <v>142018214890.93701</v>
      </c>
      <c r="F873" s="2">
        <f t="shared" si="96"/>
        <v>204273884.19400024</v>
      </c>
      <c r="G873" s="2">
        <f t="shared" si="92"/>
        <v>204273884.19400024</v>
      </c>
      <c r="H873" s="2">
        <f>SUM($G$3:G873)</f>
        <v>100780131116.86754</v>
      </c>
      <c r="I873" s="13">
        <f t="shared" si="97"/>
        <v>1.4383639757116545E-3</v>
      </c>
      <c r="J873" s="2">
        <f t="shared" si="93"/>
        <v>144777031925.58179</v>
      </c>
      <c r="K873" s="27">
        <f t="shared" si="94"/>
        <v>103331005181.95654</v>
      </c>
      <c r="L873">
        <f t="shared" si="95"/>
        <v>1</v>
      </c>
    </row>
    <row r="874" spans="1:12" x14ac:dyDescent="0.3">
      <c r="A874" s="1">
        <v>45705</v>
      </c>
      <c r="B874" s="26">
        <v>144532978383.55792</v>
      </c>
      <c r="C874" s="26">
        <f t="shared" si="91"/>
        <v>245313109500.42548</v>
      </c>
      <c r="D874" s="26">
        <v>43941274470.798882</v>
      </c>
      <c r="E874" s="2">
        <v>142003722086.23901</v>
      </c>
      <c r="F874" s="2">
        <f t="shared" si="96"/>
        <v>-14492804.697998047</v>
      </c>
      <c r="G874" s="2">
        <f t="shared" si="92"/>
        <v>0</v>
      </c>
      <c r="H874" s="2">
        <f>SUM($G$3:G874)</f>
        <v>100780131116.86754</v>
      </c>
      <c r="I874" s="13">
        <f t="shared" si="97"/>
        <v>-1.0205932974909314E-4</v>
      </c>
      <c r="J874" s="2">
        <f t="shared" si="93"/>
        <v>144518227444.65747</v>
      </c>
      <c r="K874" s="27">
        <f t="shared" si="94"/>
        <v>103309387414.18646</v>
      </c>
      <c r="L874">
        <f t="shared" si="95"/>
        <v>1</v>
      </c>
    </row>
    <row r="875" spans="1:12" x14ac:dyDescent="0.3">
      <c r="A875" s="1">
        <v>45706</v>
      </c>
      <c r="B875" s="26">
        <v>144468018869.69446</v>
      </c>
      <c r="C875" s="26">
        <f t="shared" si="91"/>
        <v>245248149986.56201</v>
      </c>
      <c r="D875" s="26">
        <v>43935144797.836174</v>
      </c>
      <c r="E875" s="2">
        <v>141988528416.98001</v>
      </c>
      <c r="F875" s="2">
        <f t="shared" si="96"/>
        <v>-15193669.259002686</v>
      </c>
      <c r="G875" s="2">
        <f t="shared" si="92"/>
        <v>0</v>
      </c>
      <c r="H875" s="2">
        <f>SUM($G$3:G875)</f>
        <v>100780131116.86754</v>
      </c>
      <c r="I875" s="13">
        <f t="shared" si="97"/>
        <v>-1.0700631542840694E-4</v>
      </c>
      <c r="J875" s="2">
        <f t="shared" si="93"/>
        <v>144452559879.29797</v>
      </c>
      <c r="K875" s="27">
        <f t="shared" si="94"/>
        <v>103259621569.582</v>
      </c>
      <c r="L875">
        <f t="shared" si="95"/>
        <v>1</v>
      </c>
    </row>
    <row r="876" spans="1:12" x14ac:dyDescent="0.3">
      <c r="A876" s="1">
        <v>45707</v>
      </c>
      <c r="B876" s="26">
        <v>144403015414.60999</v>
      </c>
      <c r="C876" s="26">
        <f t="shared" si="91"/>
        <v>245183146531.47754</v>
      </c>
      <c r="D876" s="26">
        <v>43910470690.109848</v>
      </c>
      <c r="E876" s="2">
        <v>141678398891.66299</v>
      </c>
      <c r="F876" s="2">
        <f t="shared" si="96"/>
        <v>-310129525.3170166</v>
      </c>
      <c r="G876" s="2">
        <f t="shared" si="92"/>
        <v>0</v>
      </c>
      <c r="H876" s="2">
        <f>SUM($G$3:G876)</f>
        <v>100780131116.86754</v>
      </c>
      <c r="I876" s="13">
        <f t="shared" si="97"/>
        <v>-2.1889683095174081E-3</v>
      </c>
      <c r="J876" s="2">
        <f t="shared" si="93"/>
        <v>144086921790.06863</v>
      </c>
      <c r="K876" s="27">
        <f t="shared" si="94"/>
        <v>103504747639.81454</v>
      </c>
      <c r="L876">
        <f t="shared" si="95"/>
        <v>1</v>
      </c>
    </row>
    <row r="877" spans="1:12" x14ac:dyDescent="0.3">
      <c r="A877" s="1">
        <v>45708</v>
      </c>
      <c r="B877" s="26">
        <v>144829010631.31607</v>
      </c>
      <c r="C877" s="26">
        <f t="shared" si="91"/>
        <v>245695988180.17859</v>
      </c>
      <c r="D877" s="26">
        <v>43952297487.041214</v>
      </c>
      <c r="E877" s="2">
        <v>141765245323.65799</v>
      </c>
      <c r="F877" s="2">
        <f t="shared" si="96"/>
        <v>86846431.994995117</v>
      </c>
      <c r="G877" s="2">
        <f t="shared" si="92"/>
        <v>86846431.994995117</v>
      </c>
      <c r="H877" s="2">
        <f>SUM($G$3:G877)</f>
        <v>100866977548.86253</v>
      </c>
      <c r="I877" s="13">
        <f t="shared" si="97"/>
        <v>6.1260735518582046E-4</v>
      </c>
      <c r="J877" s="2">
        <f t="shared" si="93"/>
        <v>144917733948.47308</v>
      </c>
      <c r="K877" s="27">
        <f t="shared" si="94"/>
        <v>103930742856.5206</v>
      </c>
      <c r="L877">
        <f t="shared" si="95"/>
        <v>1</v>
      </c>
    </row>
    <row r="878" spans="1:12" x14ac:dyDescent="0.3">
      <c r="A878" s="1">
        <v>45709</v>
      </c>
      <c r="B878" s="26">
        <v>144831224892.97968</v>
      </c>
      <c r="C878" s="26">
        <f t="shared" si="91"/>
        <v>245735137768.66321</v>
      </c>
      <c r="D878" s="26">
        <v>43988711180.409843</v>
      </c>
      <c r="E878" s="2">
        <v>141802180650.479</v>
      </c>
      <c r="F878" s="2">
        <f t="shared" si="96"/>
        <v>36935326.821014404</v>
      </c>
      <c r="G878" s="2">
        <f t="shared" si="92"/>
        <v>36935326.821014404</v>
      </c>
      <c r="H878" s="2">
        <f>SUM($G$3:G878)</f>
        <v>100903912875.68355</v>
      </c>
      <c r="I878" s="13">
        <f t="shared" si="97"/>
        <v>2.6047079566466198E-4</v>
      </c>
      <c r="J878" s="2">
        <f t="shared" si="93"/>
        <v>144868949197.36462</v>
      </c>
      <c r="K878" s="27">
        <f t="shared" si="94"/>
        <v>103932957118.1842</v>
      </c>
      <c r="L878">
        <f t="shared" si="95"/>
        <v>1</v>
      </c>
    </row>
    <row r="879" spans="1:12" x14ac:dyDescent="0.3">
      <c r="A879" s="1">
        <v>45710</v>
      </c>
      <c r="B879" s="26">
        <v>144944030508.78857</v>
      </c>
      <c r="C879" s="26">
        <f t="shared" si="91"/>
        <v>246174349089.18915</v>
      </c>
      <c r="D879" s="26">
        <v>43988711180.409843</v>
      </c>
      <c r="E879" s="2">
        <v>142128586355.19601</v>
      </c>
      <c r="F879" s="2">
        <f t="shared" si="96"/>
        <v>326405704.7170105</v>
      </c>
      <c r="G879" s="2">
        <f t="shared" si="92"/>
        <v>326405704.7170105</v>
      </c>
      <c r="H879" s="2">
        <f>SUM($G$3:G879)</f>
        <v>101230318580.40056</v>
      </c>
      <c r="I879" s="13">
        <f t="shared" si="97"/>
        <v>2.2965521088156352E-3</v>
      </c>
      <c r="J879" s="2">
        <f t="shared" si="93"/>
        <v>145276902027.71378</v>
      </c>
      <c r="K879" s="27">
        <f t="shared" si="94"/>
        <v>104045762733.99313</v>
      </c>
      <c r="L879">
        <f t="shared" si="95"/>
        <v>1</v>
      </c>
    </row>
    <row r="880" spans="1:12" x14ac:dyDescent="0.3">
      <c r="A880" s="1">
        <v>45711</v>
      </c>
      <c r="B880" s="26">
        <v>144868402668.95911</v>
      </c>
      <c r="C880" s="26">
        <f t="shared" si="91"/>
        <v>246468772950.09967</v>
      </c>
      <c r="D880" s="26">
        <v>43988711180.409843</v>
      </c>
      <c r="E880" s="2">
        <v>142498638055.936</v>
      </c>
      <c r="F880" s="2">
        <f t="shared" si="96"/>
        <v>370051700.73999023</v>
      </c>
      <c r="G880" s="2">
        <f t="shared" si="92"/>
        <v>370051700.73999023</v>
      </c>
      <c r="H880" s="2">
        <f>SUM($G$3:G880)</f>
        <v>101600370281.14055</v>
      </c>
      <c r="I880" s="13">
        <f t="shared" si="97"/>
        <v>2.5968788599560594E-3</v>
      </c>
      <c r="J880" s="2">
        <f t="shared" si="93"/>
        <v>145244608361.32571</v>
      </c>
      <c r="K880" s="27">
        <f t="shared" si="94"/>
        <v>103970134894.16367</v>
      </c>
      <c r="L880">
        <f t="shared" si="95"/>
        <v>1</v>
      </c>
    </row>
    <row r="881" spans="1:12" x14ac:dyDescent="0.3">
      <c r="A881" s="1">
        <v>45712</v>
      </c>
      <c r="B881" s="26">
        <v>144988596597.92911</v>
      </c>
      <c r="C881" s="26">
        <f t="shared" si="91"/>
        <v>246588966879.06964</v>
      </c>
      <c r="D881" s="26">
        <v>44025825002.415924</v>
      </c>
      <c r="E881" s="2">
        <v>142488385786.81</v>
      </c>
      <c r="F881" s="2">
        <f t="shared" si="96"/>
        <v>-10252269.12600708</v>
      </c>
      <c r="G881" s="2">
        <f t="shared" si="92"/>
        <v>0</v>
      </c>
      <c r="H881" s="2">
        <f>SUM($G$3:G881)</f>
        <v>101600370281.14055</v>
      </c>
      <c r="I881" s="13">
        <f t="shared" si="97"/>
        <v>-7.1951612542979084E-5</v>
      </c>
      <c r="J881" s="2">
        <f t="shared" si="93"/>
        <v>144978164434.60355</v>
      </c>
      <c r="K881" s="27">
        <f t="shared" si="94"/>
        <v>104100581092.25964</v>
      </c>
      <c r="L881">
        <f t="shared" si="95"/>
        <v>1</v>
      </c>
    </row>
    <row r="882" spans="1:12" x14ac:dyDescent="0.3">
      <c r="A882" s="1">
        <v>45713</v>
      </c>
      <c r="B882" s="26">
        <v>144594675332.25858</v>
      </c>
      <c r="C882" s="26">
        <f t="shared" si="91"/>
        <v>246195045613.39911</v>
      </c>
      <c r="D882" s="26">
        <v>44045035864.284744</v>
      </c>
      <c r="E882" s="2">
        <v>142374840343.81699</v>
      </c>
      <c r="F882" s="2">
        <f t="shared" si="96"/>
        <v>-113545442.99301147</v>
      </c>
      <c r="G882" s="2">
        <f t="shared" si="92"/>
        <v>0</v>
      </c>
      <c r="H882" s="2">
        <f>SUM($G$3:G882)</f>
        <v>101600370281.14055</v>
      </c>
      <c r="I882" s="13">
        <f t="shared" si="97"/>
        <v>-7.9751059048644964E-4</v>
      </c>
      <c r="J882" s="2">
        <f t="shared" si="93"/>
        <v>144479359547.35315</v>
      </c>
      <c r="K882" s="27">
        <f t="shared" si="94"/>
        <v>103820205269.58212</v>
      </c>
      <c r="L882">
        <f t="shared" si="95"/>
        <v>1</v>
      </c>
    </row>
    <row r="883" spans="1:12" x14ac:dyDescent="0.3">
      <c r="A883" s="1">
        <v>45714</v>
      </c>
      <c r="B883" s="26">
        <v>143937845612.15146</v>
      </c>
      <c r="C883" s="26">
        <f t="shared" si="91"/>
        <v>245538215893.29199</v>
      </c>
      <c r="D883" s="26">
        <v>43996606815.019661</v>
      </c>
      <c r="E883" s="2">
        <v>142189635187.17599</v>
      </c>
      <c r="F883" s="2">
        <f t="shared" si="96"/>
        <v>-185205156.64099121</v>
      </c>
      <c r="G883" s="2">
        <f t="shared" si="92"/>
        <v>0</v>
      </c>
      <c r="H883" s="2">
        <f>SUM($G$3:G883)</f>
        <v>101600370281.14055</v>
      </c>
      <c r="I883" s="13">
        <f t="shared" si="97"/>
        <v>-1.3025222014051187E-3</v>
      </c>
      <c r="J883" s="2">
        <f t="shared" si="93"/>
        <v>143750363372.6192</v>
      </c>
      <c r="K883" s="27">
        <f t="shared" si="94"/>
        <v>103348580706.116</v>
      </c>
      <c r="L883">
        <f t="shared" si="95"/>
        <v>1</v>
      </c>
    </row>
    <row r="884" spans="1:12" x14ac:dyDescent="0.3">
      <c r="A884" s="1">
        <v>45715</v>
      </c>
      <c r="B884" s="26">
        <v>143908508476.71082</v>
      </c>
      <c r="C884" s="26">
        <f t="shared" si="91"/>
        <v>245508878757.85138</v>
      </c>
      <c r="D884" s="26">
        <v>44005923701.283783</v>
      </c>
      <c r="E884" s="2">
        <v>141898152624.952</v>
      </c>
      <c r="F884" s="2">
        <f t="shared" si="96"/>
        <v>-291482562.22399902</v>
      </c>
      <c r="G884" s="2">
        <f t="shared" si="92"/>
        <v>0</v>
      </c>
      <c r="H884" s="2">
        <f>SUM($G$3:G884)</f>
        <v>101600370281.14055</v>
      </c>
      <c r="I884" s="13">
        <f t="shared" si="97"/>
        <v>-2.0541674210122411E-3</v>
      </c>
      <c r="J884" s="2">
        <f t="shared" si="93"/>
        <v>143612896306.99149</v>
      </c>
      <c r="K884" s="27">
        <f t="shared" si="94"/>
        <v>103610726132.89938</v>
      </c>
      <c r="L884">
        <f t="shared" si="95"/>
        <v>1</v>
      </c>
    </row>
    <row r="885" spans="1:12" x14ac:dyDescent="0.3">
      <c r="A885" s="1">
        <v>45716</v>
      </c>
      <c r="B885" s="26">
        <v>143886818584.4747</v>
      </c>
      <c r="C885" s="26">
        <f t="shared" si="91"/>
        <v>245756975936.04224</v>
      </c>
      <c r="D885" s="26">
        <v>44007817115.905716</v>
      </c>
      <c r="E885" s="2">
        <v>142167939695.379</v>
      </c>
      <c r="F885" s="2">
        <f t="shared" si="96"/>
        <v>269787070.42700195</v>
      </c>
      <c r="G885" s="2">
        <f t="shared" si="92"/>
        <v>269787070.42700195</v>
      </c>
      <c r="H885" s="2">
        <f>SUM($G$3:G885)</f>
        <v>101870157351.56755</v>
      </c>
      <c r="I885" s="13">
        <f t="shared" si="97"/>
        <v>1.8976646282211759E-3</v>
      </c>
      <c r="J885" s="2">
        <f t="shared" si="93"/>
        <v>144159867510.56973</v>
      </c>
      <c r="K885" s="27">
        <f t="shared" si="94"/>
        <v>103589036240.66324</v>
      </c>
      <c r="L885">
        <f t="shared" si="95"/>
        <v>1</v>
      </c>
    </row>
    <row r="886" spans="1:12" x14ac:dyDescent="0.3">
      <c r="A886" s="1">
        <v>45717</v>
      </c>
      <c r="B886" s="26">
        <v>144040572772.83542</v>
      </c>
      <c r="C886" s="26">
        <f t="shared" si="91"/>
        <v>245910730124.40295</v>
      </c>
      <c r="D886" s="26">
        <v>44007817115.905716</v>
      </c>
      <c r="E886" s="2">
        <v>142108250750.88699</v>
      </c>
      <c r="F886" s="2">
        <f t="shared" si="96"/>
        <v>-59688944.492004395</v>
      </c>
      <c r="G886" s="2">
        <f t="shared" si="92"/>
        <v>0</v>
      </c>
      <c r="H886" s="2">
        <f>SUM($G$3:G886)</f>
        <v>101870157351.56755</v>
      </c>
      <c r="I886" s="13">
        <f t="shared" si="97"/>
        <v>-4.2002448258009987E-4</v>
      </c>
      <c r="J886" s="2">
        <f t="shared" si="93"/>
        <v>143980072205.78598</v>
      </c>
      <c r="K886" s="27">
        <f t="shared" si="94"/>
        <v>103802479373.51596</v>
      </c>
      <c r="L886">
        <f t="shared" si="95"/>
        <v>1</v>
      </c>
    </row>
    <row r="887" spans="1:12" x14ac:dyDescent="0.3">
      <c r="A887" s="1">
        <v>45718</v>
      </c>
      <c r="B887" s="26">
        <v>144731574176.26767</v>
      </c>
      <c r="C887" s="26">
        <f t="shared" si="91"/>
        <v>246629312685.04022</v>
      </c>
      <c r="D887" s="26">
        <v>44007817115.905716</v>
      </c>
      <c r="E887" s="2">
        <v>142135831908.09201</v>
      </c>
      <c r="F887" s="2">
        <f t="shared" si="96"/>
        <v>27581157.20501709</v>
      </c>
      <c r="G887" s="2">
        <f t="shared" si="92"/>
        <v>27581157.20501709</v>
      </c>
      <c r="H887" s="2">
        <f>SUM($G$3:G887)</f>
        <v>101897738508.77257</v>
      </c>
      <c r="I887" s="13">
        <f t="shared" si="97"/>
        <v>1.940478824709848E-4</v>
      </c>
      <c r="J887" s="2">
        <f t="shared" si="93"/>
        <v>144759659031.76324</v>
      </c>
      <c r="K887" s="27">
        <f t="shared" si="94"/>
        <v>104493480776.94821</v>
      </c>
      <c r="L887">
        <f t="shared" si="95"/>
        <v>1</v>
      </c>
    </row>
    <row r="888" spans="1:12" x14ac:dyDescent="0.3">
      <c r="A888" s="1">
        <v>45719</v>
      </c>
      <c r="B888" s="26">
        <v>144061386983.16418</v>
      </c>
      <c r="C888" s="26">
        <f t="shared" si="91"/>
        <v>246249627180.25275</v>
      </c>
      <c r="D888" s="26">
        <v>44011461961.144989</v>
      </c>
      <c r="E888" s="2">
        <v>142426333596.40799</v>
      </c>
      <c r="F888" s="2">
        <f t="shared" si="96"/>
        <v>290501688.315979</v>
      </c>
      <c r="G888" s="2">
        <f t="shared" si="92"/>
        <v>290501688.315979</v>
      </c>
      <c r="H888" s="2">
        <f>SUM($G$3:G888)</f>
        <v>102188240197.08855</v>
      </c>
      <c r="I888" s="13">
        <f t="shared" si="97"/>
        <v>2.039662757444635E-3</v>
      </c>
      <c r="J888" s="2">
        <f t="shared" si="93"/>
        <v>144355223628.97955</v>
      </c>
      <c r="K888" s="27">
        <f t="shared" si="94"/>
        <v>103823293583.84476</v>
      </c>
      <c r="L888">
        <f t="shared" si="95"/>
        <v>1</v>
      </c>
    </row>
    <row r="889" spans="1:12" x14ac:dyDescent="0.3">
      <c r="A889" s="1">
        <v>45720</v>
      </c>
      <c r="B889" s="26">
        <v>144516515459.69641</v>
      </c>
      <c r="C889" s="26">
        <f t="shared" si="91"/>
        <v>246704755656.78497</v>
      </c>
      <c r="D889" s="26">
        <v>44044914224.225525</v>
      </c>
      <c r="E889" s="2">
        <v>142328281738.84601</v>
      </c>
      <c r="F889" s="2">
        <f t="shared" si="96"/>
        <v>-98051857.561981201</v>
      </c>
      <c r="G889" s="2">
        <f t="shared" si="92"/>
        <v>0</v>
      </c>
      <c r="H889" s="2">
        <f>SUM($G$3:G889)</f>
        <v>102188240197.08855</v>
      </c>
      <c r="I889" s="13">
        <f t="shared" si="97"/>
        <v>-6.8891337943567449E-4</v>
      </c>
      <c r="J889" s="2">
        <f t="shared" si="93"/>
        <v>144416956098.64682</v>
      </c>
      <c r="K889" s="27">
        <f t="shared" si="94"/>
        <v>104376473917.93896</v>
      </c>
      <c r="L889">
        <f t="shared" si="95"/>
        <v>1</v>
      </c>
    </row>
    <row r="890" spans="1:12" x14ac:dyDescent="0.3">
      <c r="A890" s="1">
        <v>45721</v>
      </c>
      <c r="B890" s="26">
        <v>144318096917.44614</v>
      </c>
      <c r="C890" s="26">
        <f t="shared" si="91"/>
        <v>246654000728.49268</v>
      </c>
      <c r="D890" s="26">
        <v>43973526306.242523</v>
      </c>
      <c r="E890" s="2">
        <v>142475945352.80399</v>
      </c>
      <c r="F890" s="2">
        <f t="shared" si="96"/>
        <v>147663613.95797729</v>
      </c>
      <c r="G890" s="2">
        <f t="shared" si="92"/>
        <v>147663613.95797729</v>
      </c>
      <c r="H890" s="2">
        <f>SUM($G$3:G890)</f>
        <v>102335903811.04652</v>
      </c>
      <c r="I890" s="13">
        <f t="shared" si="97"/>
        <v>1.0364108382809984E-3</v>
      </c>
      <c r="J890" s="2">
        <f t="shared" si="93"/>
        <v>144467669757.25146</v>
      </c>
      <c r="K890" s="27">
        <f t="shared" si="94"/>
        <v>104178055375.68869</v>
      </c>
      <c r="L890">
        <f t="shared" si="95"/>
        <v>1</v>
      </c>
    </row>
    <row r="891" spans="1:12" x14ac:dyDescent="0.3">
      <c r="A891" s="1">
        <v>45722</v>
      </c>
      <c r="B891" s="26">
        <v>144371264304.4324</v>
      </c>
      <c r="C891" s="26">
        <f t="shared" si="91"/>
        <v>246723532285.90497</v>
      </c>
      <c r="D891" s="26">
        <v>43991456678.16835</v>
      </c>
      <c r="E891" s="2">
        <v>142492309523.23001</v>
      </c>
      <c r="F891" s="2">
        <f t="shared" si="96"/>
        <v>16364170.426025391</v>
      </c>
      <c r="G891" s="2">
        <f t="shared" si="92"/>
        <v>16364170.426025391</v>
      </c>
      <c r="H891" s="2">
        <f>SUM($G$3:G891)</f>
        <v>102352267981.47255</v>
      </c>
      <c r="I891" s="13">
        <f t="shared" si="97"/>
        <v>1.1484248154008338E-4</v>
      </c>
      <c r="J891" s="2">
        <f t="shared" si="93"/>
        <v>144387844258.6882</v>
      </c>
      <c r="K891" s="27">
        <f t="shared" si="94"/>
        <v>104231222762.67496</v>
      </c>
      <c r="L891">
        <f t="shared" si="95"/>
        <v>1</v>
      </c>
    </row>
    <row r="892" spans="1:12" x14ac:dyDescent="0.3">
      <c r="A892" s="1">
        <v>45723</v>
      </c>
      <c r="B892" s="26">
        <v>144092339987.24982</v>
      </c>
      <c r="C892" s="26">
        <f t="shared" si="91"/>
        <v>246673363424.63239</v>
      </c>
      <c r="D892" s="26">
        <v>43995776440.449699</v>
      </c>
      <c r="E892" s="2">
        <v>142721064979.14001</v>
      </c>
      <c r="F892" s="2">
        <f t="shared" si="96"/>
        <v>228755455.91000366</v>
      </c>
      <c r="G892" s="2">
        <f t="shared" si="92"/>
        <v>228755455.91000366</v>
      </c>
      <c r="H892" s="2">
        <f>SUM($G$3:G892)</f>
        <v>102581023437.38255</v>
      </c>
      <c r="I892" s="13">
        <f t="shared" si="97"/>
        <v>1.602814944965821E-3</v>
      </c>
      <c r="J892" s="2">
        <f t="shared" si="93"/>
        <v>144323293343.23648</v>
      </c>
      <c r="K892" s="27">
        <f t="shared" si="94"/>
        <v>103952298445.49237</v>
      </c>
      <c r="L892">
        <f t="shared" si="95"/>
        <v>1</v>
      </c>
    </row>
    <row r="893" spans="1:12" x14ac:dyDescent="0.3">
      <c r="A893" s="1">
        <v>45724</v>
      </c>
      <c r="B893" s="26">
        <v>144086348759.37723</v>
      </c>
      <c r="C893" s="26">
        <f t="shared" si="91"/>
        <v>246684793337.91077</v>
      </c>
      <c r="D893" s="26">
        <v>43995776440.449699</v>
      </c>
      <c r="E893" s="2">
        <v>142738486120.29099</v>
      </c>
      <c r="F893" s="2">
        <f t="shared" si="96"/>
        <v>17421141.150970459</v>
      </c>
      <c r="G893" s="2">
        <f t="shared" si="92"/>
        <v>17421141.150970459</v>
      </c>
      <c r="H893" s="2">
        <f>SUM($G$3:G893)</f>
        <v>102598444578.53352</v>
      </c>
      <c r="I893" s="13">
        <f t="shared" si="97"/>
        <v>1.2204936190992681E-4</v>
      </c>
      <c r="J893" s="2">
        <f t="shared" si="93"/>
        <v>144103934406.30322</v>
      </c>
      <c r="K893" s="27">
        <f t="shared" si="94"/>
        <v>103946307217.61978</v>
      </c>
      <c r="L893">
        <f t="shared" si="95"/>
        <v>1</v>
      </c>
    </row>
    <row r="894" spans="1:12" x14ac:dyDescent="0.3">
      <c r="A894" s="1">
        <v>45725</v>
      </c>
      <c r="B894" s="26">
        <v>143824262483.52686</v>
      </c>
      <c r="C894" s="26">
        <f t="shared" si="91"/>
        <v>246437851811.54639</v>
      </c>
      <c r="D894" s="26">
        <v>43995776440.449699</v>
      </c>
      <c r="E894" s="2">
        <v>142753630869.77701</v>
      </c>
      <c r="F894" s="2">
        <f t="shared" si="96"/>
        <v>15144749.486022949</v>
      </c>
      <c r="G894" s="2">
        <f t="shared" si="92"/>
        <v>15144749.486022949</v>
      </c>
      <c r="H894" s="2">
        <f>SUM($G$3:G894)</f>
        <v>102613589328.01955</v>
      </c>
      <c r="I894" s="13">
        <f t="shared" si="97"/>
        <v>1.0609011759454526E-4</v>
      </c>
      <c r="J894" s="2">
        <f t="shared" si="93"/>
        <v>143839520816.44666</v>
      </c>
      <c r="K894" s="27">
        <f t="shared" si="94"/>
        <v>103684220941.76938</v>
      </c>
      <c r="L894">
        <f t="shared" si="95"/>
        <v>1</v>
      </c>
    </row>
    <row r="895" spans="1:12" x14ac:dyDescent="0.3">
      <c r="A895" s="1">
        <v>45726</v>
      </c>
      <c r="B895" s="26">
        <v>143937189901.19727</v>
      </c>
      <c r="C895" s="26">
        <f t="shared" si="91"/>
        <v>246552208414.33282</v>
      </c>
      <c r="D895" s="26">
        <v>44070646971.783722</v>
      </c>
      <c r="E895" s="2">
        <v>142755060054.89301</v>
      </c>
      <c r="F895" s="2">
        <f t="shared" si="96"/>
        <v>1429185.1159973145</v>
      </c>
      <c r="G895" s="2">
        <f t="shared" si="92"/>
        <v>1429185.1159973145</v>
      </c>
      <c r="H895" s="2">
        <f>SUM($G$3:G895)</f>
        <v>102615018513.13554</v>
      </c>
      <c r="I895" s="13">
        <f t="shared" si="97"/>
        <v>1.0011449789925176E-5</v>
      </c>
      <c r="J895" s="2">
        <f t="shared" si="93"/>
        <v>143938630921.14685</v>
      </c>
      <c r="K895" s="27">
        <f t="shared" si="94"/>
        <v>103797148359.43982</v>
      </c>
      <c r="L895">
        <f t="shared" si="95"/>
        <v>1</v>
      </c>
    </row>
    <row r="896" spans="1:12" x14ac:dyDescent="0.3">
      <c r="A896" s="1">
        <v>45727</v>
      </c>
      <c r="B896" s="26">
        <v>144167590410.66003</v>
      </c>
      <c r="C896" s="26">
        <f t="shared" si="91"/>
        <v>246869333807.49255</v>
      </c>
      <c r="D896" s="26">
        <v>44052595975.329254</v>
      </c>
      <c r="E896" s="2">
        <v>142841784938.59</v>
      </c>
      <c r="F896" s="2">
        <f t="shared" si="96"/>
        <v>86724883.696990967</v>
      </c>
      <c r="G896" s="2">
        <f t="shared" si="92"/>
        <v>86724883.696990967</v>
      </c>
      <c r="H896" s="2">
        <f>SUM($G$3:G896)</f>
        <v>102701743396.83253</v>
      </c>
      <c r="I896" s="13">
        <f t="shared" si="97"/>
        <v>6.0713945666721687E-4</v>
      </c>
      <c r="J896" s="2">
        <f t="shared" si="93"/>
        <v>144255120243.17096</v>
      </c>
      <c r="K896" s="27">
        <f t="shared" si="94"/>
        <v>104027548868.90256</v>
      </c>
      <c r="L896">
        <f t="shared" si="95"/>
        <v>1</v>
      </c>
    </row>
    <row r="897" spans="1:12" x14ac:dyDescent="0.3">
      <c r="A897" s="1">
        <v>45728</v>
      </c>
      <c r="B897" s="26">
        <v>143881231762.37308</v>
      </c>
      <c r="C897" s="26">
        <f t="shared" si="91"/>
        <v>246699287031.32465</v>
      </c>
      <c r="D897" s="26">
        <v>43997297821.584946</v>
      </c>
      <c r="E897" s="2">
        <v>142958096810.70901</v>
      </c>
      <c r="F897" s="2">
        <f t="shared" si="96"/>
        <v>116311872.11901855</v>
      </c>
      <c r="G897" s="2">
        <f t="shared" si="92"/>
        <v>116311872.11901855</v>
      </c>
      <c r="H897" s="2">
        <f>SUM($G$3:G897)</f>
        <v>102818055268.95155</v>
      </c>
      <c r="I897" s="13">
        <f t="shared" si="97"/>
        <v>8.1360814612009872E-4</v>
      </c>
      <c r="J897" s="2">
        <f t="shared" si="93"/>
        <v>143998294704.60873</v>
      </c>
      <c r="K897" s="27">
        <f t="shared" si="94"/>
        <v>103741190220.61563</v>
      </c>
      <c r="L897">
        <f t="shared" si="95"/>
        <v>1</v>
      </c>
    </row>
    <row r="898" spans="1:12" x14ac:dyDescent="0.3">
      <c r="A898" s="1">
        <v>45729</v>
      </c>
      <c r="B898" s="26">
        <v>143870670480.34445</v>
      </c>
      <c r="C898" s="26">
        <f t="shared" si="91"/>
        <v>246875632399.35797</v>
      </c>
      <c r="D898" s="26">
        <v>44016470797.299232</v>
      </c>
      <c r="E898" s="2">
        <v>143145003460.771</v>
      </c>
      <c r="F898" s="2">
        <f t="shared" si="96"/>
        <v>186906650.0619812</v>
      </c>
      <c r="G898" s="2">
        <f t="shared" si="92"/>
        <v>186906650.0619812</v>
      </c>
      <c r="H898" s="2">
        <f>SUM($G$3:G898)</f>
        <v>103004961919.01353</v>
      </c>
      <c r="I898" s="13">
        <f t="shared" si="97"/>
        <v>1.3057155020657295E-3</v>
      </c>
      <c r="J898" s="2">
        <f t="shared" si="93"/>
        <v>144058524645.08322</v>
      </c>
      <c r="K898" s="27">
        <f t="shared" si="94"/>
        <v>103730628938.58698</v>
      </c>
      <c r="L898">
        <f t="shared" si="95"/>
        <v>1</v>
      </c>
    </row>
    <row r="899" spans="1:12" x14ac:dyDescent="0.3">
      <c r="A899" s="1">
        <v>45730</v>
      </c>
      <c r="B899" s="26">
        <v>144277750965.98163</v>
      </c>
      <c r="C899" s="26">
        <f t="shared" ref="C899:C962" si="98">B899+H899</f>
        <v>247416552531.99219</v>
      </c>
      <c r="D899" s="26">
        <v>44031341655.872391</v>
      </c>
      <c r="E899" s="2">
        <v>143278843107.76801</v>
      </c>
      <c r="F899" s="2">
        <f t="shared" si="96"/>
        <v>133839646.99700928</v>
      </c>
      <c r="G899" s="2">
        <f t="shared" si="92"/>
        <v>133839646.99700928</v>
      </c>
      <c r="H899" s="2">
        <f>SUM($G$3:G899)</f>
        <v>103138801566.01054</v>
      </c>
      <c r="I899" s="13">
        <f t="shared" si="97"/>
        <v>9.3412009822232457E-4</v>
      </c>
      <c r="J899" s="2">
        <f t="shared" si="93"/>
        <v>144412523712.88525</v>
      </c>
      <c r="K899" s="27">
        <f t="shared" si="94"/>
        <v>104137709424.22418</v>
      </c>
      <c r="L899">
        <f t="shared" si="95"/>
        <v>1</v>
      </c>
    </row>
    <row r="900" spans="1:12" x14ac:dyDescent="0.3">
      <c r="A900" s="1">
        <v>45731</v>
      </c>
      <c r="B900" s="26">
        <v>144297934192.32663</v>
      </c>
      <c r="C900" s="26">
        <f t="shared" si="98"/>
        <v>247505119657.86218</v>
      </c>
      <c r="D900" s="26">
        <v>44031341655.872391</v>
      </c>
      <c r="E900" s="2">
        <v>143347227007.293</v>
      </c>
      <c r="F900" s="2">
        <f t="shared" si="96"/>
        <v>68383899.524993896</v>
      </c>
      <c r="G900" s="2">
        <f t="shared" ref="G900:G963" si="99">IF(F900&gt;0,F900,0)</f>
        <v>68383899.524993896</v>
      </c>
      <c r="H900" s="2">
        <f>SUM($G$3:G900)</f>
        <v>103207185465.53554</v>
      </c>
      <c r="I900" s="13">
        <f t="shared" si="97"/>
        <v>4.7705073165813503E-4</v>
      </c>
      <c r="J900" s="2">
        <f t="shared" ref="J900:J963" si="100">B900*(I900+1)</f>
        <v>144366771627.40982</v>
      </c>
      <c r="K900" s="27">
        <f t="shared" ref="K900:K963" si="101">C900-E900</f>
        <v>104157892650.56918</v>
      </c>
      <c r="L900">
        <f t="shared" ref="L900:L963" si="102">IF(K900&gt;0,1,0)</f>
        <v>1</v>
      </c>
    </row>
    <row r="901" spans="1:12" x14ac:dyDescent="0.3">
      <c r="A901" s="1">
        <v>45732</v>
      </c>
      <c r="B901" s="26">
        <v>144199327275.65045</v>
      </c>
      <c r="C901" s="26">
        <f t="shared" si="98"/>
        <v>247527024964.16101</v>
      </c>
      <c r="D901" s="26">
        <v>44031341655.872391</v>
      </c>
      <c r="E901" s="2">
        <v>143467739230.26801</v>
      </c>
      <c r="F901" s="2">
        <f t="shared" ref="F901:F964" si="103">E901-E900</f>
        <v>120512222.9750061</v>
      </c>
      <c r="G901" s="2">
        <f t="shared" si="99"/>
        <v>120512222.9750061</v>
      </c>
      <c r="H901" s="2">
        <f>SUM($G$3:G901)</f>
        <v>103327697688.51054</v>
      </c>
      <c r="I901" s="13">
        <f t="shared" ref="I901:I964" si="104">(E901-E900)/E901</f>
        <v>8.3999527434932305E-4</v>
      </c>
      <c r="J901" s="2">
        <f t="shared" si="100"/>
        <v>144320454029.12637</v>
      </c>
      <c r="K901" s="27">
        <f t="shared" si="101"/>
        <v>104059285733.89301</v>
      </c>
      <c r="L901">
        <f t="shared" si="102"/>
        <v>1</v>
      </c>
    </row>
    <row r="902" spans="1:12" x14ac:dyDescent="0.3">
      <c r="A902" s="1">
        <v>45733</v>
      </c>
      <c r="B902" s="26">
        <v>144363114050.80481</v>
      </c>
      <c r="C902" s="26">
        <f t="shared" si="98"/>
        <v>247690811739.31537</v>
      </c>
      <c r="D902" s="26">
        <v>44041290700.778183</v>
      </c>
      <c r="E902" s="2">
        <v>143450696223.534</v>
      </c>
      <c r="F902" s="2">
        <f t="shared" si="103"/>
        <v>-17043006.734008789</v>
      </c>
      <c r="G902" s="2">
        <f t="shared" si="99"/>
        <v>0</v>
      </c>
      <c r="H902" s="2">
        <f>SUM($G$3:G902)</f>
        <v>103327697688.51054</v>
      </c>
      <c r="I902" s="13">
        <f t="shared" si="104"/>
        <v>-1.1880741734045885E-4</v>
      </c>
      <c r="J902" s="2">
        <f t="shared" si="100"/>
        <v>144345962642.06522</v>
      </c>
      <c r="K902" s="27">
        <f t="shared" si="101"/>
        <v>104240115515.78137</v>
      </c>
      <c r="L902">
        <f t="shared" si="102"/>
        <v>1</v>
      </c>
    </row>
    <row r="903" spans="1:12" x14ac:dyDescent="0.3">
      <c r="A903" s="1">
        <v>45734</v>
      </c>
      <c r="B903" s="26">
        <v>144430698728.38367</v>
      </c>
      <c r="C903" s="26">
        <f t="shared" si="98"/>
        <v>247762884377.10822</v>
      </c>
      <c r="D903" s="26">
        <v>44067967857.130592</v>
      </c>
      <c r="E903" s="2">
        <v>143455184183.74799</v>
      </c>
      <c r="F903" s="2">
        <f t="shared" si="103"/>
        <v>4487960.2139892578</v>
      </c>
      <c r="G903" s="2">
        <f t="shared" si="99"/>
        <v>4487960.2139892578</v>
      </c>
      <c r="H903" s="2">
        <f>SUM($G$3:G903)</f>
        <v>103332185648.72453</v>
      </c>
      <c r="I903" s="13">
        <f t="shared" si="104"/>
        <v>3.1284754465483429E-5</v>
      </c>
      <c r="J903" s="2">
        <f t="shared" si="100"/>
        <v>144435217207.33066</v>
      </c>
      <c r="K903" s="27">
        <f t="shared" si="101"/>
        <v>104307700193.36023</v>
      </c>
      <c r="L903">
        <f t="shared" si="102"/>
        <v>1</v>
      </c>
    </row>
    <row r="904" spans="1:12" x14ac:dyDescent="0.3">
      <c r="A904" s="1">
        <v>45735</v>
      </c>
      <c r="B904" s="26">
        <v>144382585166.25043</v>
      </c>
      <c r="C904" s="26">
        <f t="shared" si="98"/>
        <v>247714770814.97498</v>
      </c>
      <c r="D904" s="26">
        <v>44013221963.191605</v>
      </c>
      <c r="E904" s="2">
        <v>143397059107.19299</v>
      </c>
      <c r="F904" s="2">
        <f t="shared" si="103"/>
        <v>-58125076.554992676</v>
      </c>
      <c r="G904" s="2">
        <f t="shared" si="99"/>
        <v>0</v>
      </c>
      <c r="H904" s="2">
        <f>SUM($G$3:G904)</f>
        <v>103332185648.72453</v>
      </c>
      <c r="I904" s="13">
        <f t="shared" si="104"/>
        <v>-4.0534357480471539E-4</v>
      </c>
      <c r="J904" s="2">
        <f t="shared" si="100"/>
        <v>144324060613.03958</v>
      </c>
      <c r="K904" s="27">
        <f t="shared" si="101"/>
        <v>104317711707.78198</v>
      </c>
      <c r="L904">
        <f t="shared" si="102"/>
        <v>1</v>
      </c>
    </row>
    <row r="905" spans="1:12" x14ac:dyDescent="0.3">
      <c r="A905" s="1">
        <v>45736</v>
      </c>
      <c r="B905" s="26">
        <v>144472595245.56097</v>
      </c>
      <c r="C905" s="26">
        <f t="shared" si="98"/>
        <v>247877106216.69849</v>
      </c>
      <c r="D905" s="26">
        <v>44039239217.007446</v>
      </c>
      <c r="E905" s="2">
        <v>143469384429.60599</v>
      </c>
      <c r="F905" s="2">
        <f t="shared" si="103"/>
        <v>72325322.412994385</v>
      </c>
      <c r="G905" s="2">
        <f t="shared" si="99"/>
        <v>72325322.412994385</v>
      </c>
      <c r="H905" s="2">
        <f>SUM($G$3:G905)</f>
        <v>103404510971.13753</v>
      </c>
      <c r="I905" s="13">
        <f t="shared" si="104"/>
        <v>5.0411676819092502E-4</v>
      </c>
      <c r="J905" s="2">
        <f t="shared" si="100"/>
        <v>144545426303.36832</v>
      </c>
      <c r="K905" s="27">
        <f t="shared" si="101"/>
        <v>104407721787.0925</v>
      </c>
      <c r="L905">
        <f t="shared" si="102"/>
        <v>1</v>
      </c>
    </row>
    <row r="906" spans="1:12" x14ac:dyDescent="0.3">
      <c r="A906" s="1">
        <v>45737</v>
      </c>
      <c r="B906" s="26">
        <v>144451093162.8602</v>
      </c>
      <c r="C906" s="26">
        <f t="shared" si="98"/>
        <v>247954078331.02277</v>
      </c>
      <c r="D906" s="26">
        <v>44046078083.763962</v>
      </c>
      <c r="E906" s="2">
        <v>143567858626.63101</v>
      </c>
      <c r="F906" s="2">
        <f t="shared" si="103"/>
        <v>98474197.025024414</v>
      </c>
      <c r="G906" s="2">
        <f t="shared" si="99"/>
        <v>98474197.025024414</v>
      </c>
      <c r="H906" s="2">
        <f>SUM($G$3:G906)</f>
        <v>103502985168.16255</v>
      </c>
      <c r="I906" s="13">
        <f t="shared" si="104"/>
        <v>6.8590698480166655E-4</v>
      </c>
      <c r="J906" s="2">
        <f t="shared" si="100"/>
        <v>144550173176.62286</v>
      </c>
      <c r="K906" s="27">
        <f t="shared" si="101"/>
        <v>104386219704.39175</v>
      </c>
      <c r="L906">
        <f t="shared" si="102"/>
        <v>1</v>
      </c>
    </row>
    <row r="907" spans="1:12" x14ac:dyDescent="0.3">
      <c r="A907" s="1">
        <v>45738</v>
      </c>
      <c r="B907" s="26">
        <v>144431157023.36298</v>
      </c>
      <c r="C907" s="26">
        <f t="shared" si="98"/>
        <v>247934142191.52551</v>
      </c>
      <c r="D907" s="26">
        <v>44046078083.763962</v>
      </c>
      <c r="E907" s="2">
        <v>143474442014.96399</v>
      </c>
      <c r="F907" s="2">
        <f t="shared" si="103"/>
        <v>-93416611.667022705</v>
      </c>
      <c r="G907" s="2">
        <f t="shared" si="99"/>
        <v>0</v>
      </c>
      <c r="H907" s="2">
        <f>SUM($G$3:G907)</f>
        <v>103502985168.16255</v>
      </c>
      <c r="I907" s="13">
        <f t="shared" si="104"/>
        <v>-6.5110280517612757E-4</v>
      </c>
      <c r="J907" s="2">
        <f t="shared" si="100"/>
        <v>144337117491.87024</v>
      </c>
      <c r="K907" s="27">
        <f t="shared" si="101"/>
        <v>104459700176.56152</v>
      </c>
      <c r="L907">
        <f t="shared" si="102"/>
        <v>1</v>
      </c>
    </row>
    <row r="908" spans="1:12" x14ac:dyDescent="0.3">
      <c r="A908" s="1">
        <v>45739</v>
      </c>
      <c r="B908" s="26">
        <v>144529675156.29047</v>
      </c>
      <c r="C908" s="26">
        <f t="shared" si="98"/>
        <v>248032660324.453</v>
      </c>
      <c r="D908" s="26">
        <v>44046078083.763962</v>
      </c>
      <c r="E908" s="2">
        <v>143463333939.09799</v>
      </c>
      <c r="F908" s="2">
        <f t="shared" si="103"/>
        <v>-11108075.865997314</v>
      </c>
      <c r="G908" s="2">
        <f t="shared" si="99"/>
        <v>0</v>
      </c>
      <c r="H908" s="2">
        <f>SUM($G$3:G908)</f>
        <v>103502985168.16255</v>
      </c>
      <c r="I908" s="13">
        <f t="shared" si="104"/>
        <v>-7.7427978013621467E-5</v>
      </c>
      <c r="J908" s="2">
        <f t="shared" si="100"/>
        <v>144518484515.78015</v>
      </c>
      <c r="K908" s="27">
        <f t="shared" si="101"/>
        <v>104569326385.35501</v>
      </c>
      <c r="L908">
        <f t="shared" si="102"/>
        <v>1</v>
      </c>
    </row>
    <row r="909" spans="1:12" x14ac:dyDescent="0.3">
      <c r="A909" s="1">
        <v>45740</v>
      </c>
      <c r="B909" s="26">
        <v>144784249869.85904</v>
      </c>
      <c r="C909" s="26">
        <f t="shared" si="98"/>
        <v>248306358651.76459</v>
      </c>
      <c r="D909" s="26">
        <v>44052920690.654312</v>
      </c>
      <c r="E909" s="2">
        <v>143482457552.841</v>
      </c>
      <c r="F909" s="2">
        <f t="shared" si="103"/>
        <v>19123613.743011475</v>
      </c>
      <c r="G909" s="2">
        <f t="shared" si="99"/>
        <v>19123613.743011475</v>
      </c>
      <c r="H909" s="2">
        <f>SUM($G$3:G909)</f>
        <v>103522108781.90556</v>
      </c>
      <c r="I909" s="13">
        <f t="shared" si="104"/>
        <v>1.3328189431079912E-4</v>
      </c>
      <c r="J909" s="2">
        <f t="shared" si="100"/>
        <v>144803546988.94806</v>
      </c>
      <c r="K909" s="27">
        <f t="shared" si="101"/>
        <v>104823901098.92358</v>
      </c>
      <c r="L909">
        <f t="shared" si="102"/>
        <v>1</v>
      </c>
    </row>
    <row r="910" spans="1:12" x14ac:dyDescent="0.3">
      <c r="A910" s="1">
        <v>45741</v>
      </c>
      <c r="B910" s="26">
        <v>144988515555.24631</v>
      </c>
      <c r="C910" s="26">
        <f t="shared" si="98"/>
        <v>248540000872.45087</v>
      </c>
      <c r="D910" s="26">
        <v>44081521304.601974</v>
      </c>
      <c r="E910" s="2">
        <v>143511834088.14001</v>
      </c>
      <c r="F910" s="2">
        <f t="shared" si="103"/>
        <v>29376535.29901123</v>
      </c>
      <c r="G910" s="2">
        <f t="shared" si="99"/>
        <v>29376535.29901123</v>
      </c>
      <c r="H910" s="2">
        <f>SUM($G$3:G910)</f>
        <v>103551485317.20457</v>
      </c>
      <c r="I910" s="13">
        <f t="shared" si="104"/>
        <v>2.0469765079421379E-4</v>
      </c>
      <c r="J910" s="2">
        <f t="shared" si="100"/>
        <v>145018194363.77258</v>
      </c>
      <c r="K910" s="27">
        <f t="shared" si="101"/>
        <v>105028166784.31085</v>
      </c>
      <c r="L910">
        <f t="shared" si="102"/>
        <v>1</v>
      </c>
    </row>
    <row r="911" spans="1:12" x14ac:dyDescent="0.3">
      <c r="A911" s="1">
        <v>45742</v>
      </c>
      <c r="B911" s="26">
        <v>144552155739.37927</v>
      </c>
      <c r="C911" s="26">
        <f t="shared" si="98"/>
        <v>248394113811.86682</v>
      </c>
      <c r="D911" s="26">
        <v>44020555225.670425</v>
      </c>
      <c r="E911" s="2">
        <v>143802306843.423</v>
      </c>
      <c r="F911" s="2">
        <f t="shared" si="103"/>
        <v>290472755.2829895</v>
      </c>
      <c r="G911" s="2">
        <f t="shared" si="99"/>
        <v>290472755.2829895</v>
      </c>
      <c r="H911" s="2">
        <f>SUM($G$3:G911)</f>
        <v>103841958072.48756</v>
      </c>
      <c r="I911" s="13">
        <f t="shared" si="104"/>
        <v>2.0199450318920576E-3</v>
      </c>
      <c r="J911" s="2">
        <f t="shared" si="100"/>
        <v>144844143148.21432</v>
      </c>
      <c r="K911" s="27">
        <f t="shared" si="101"/>
        <v>104591806968.44382</v>
      </c>
      <c r="L911">
        <f t="shared" si="102"/>
        <v>1</v>
      </c>
    </row>
    <row r="912" spans="1:12" x14ac:dyDescent="0.3">
      <c r="A912" s="1">
        <v>45743</v>
      </c>
      <c r="B912" s="26">
        <v>144632838195.31442</v>
      </c>
      <c r="C912" s="26">
        <f t="shared" si="98"/>
        <v>248700709257.67596</v>
      </c>
      <c r="D912" s="26">
        <v>44019947683.977524</v>
      </c>
      <c r="E912" s="2">
        <v>144028219833.297</v>
      </c>
      <c r="F912" s="2">
        <f t="shared" si="103"/>
        <v>225912989.87399292</v>
      </c>
      <c r="G912" s="2">
        <f t="shared" si="99"/>
        <v>225912989.87399292</v>
      </c>
      <c r="H912" s="2">
        <f>SUM($G$3:G912)</f>
        <v>104067871062.36156</v>
      </c>
      <c r="I912" s="13">
        <f t="shared" si="104"/>
        <v>1.5685328204116669E-3</v>
      </c>
      <c r="J912" s="2">
        <f t="shared" si="100"/>
        <v>144859699548.93304</v>
      </c>
      <c r="K912" s="27">
        <f t="shared" si="101"/>
        <v>104672489424.37897</v>
      </c>
      <c r="L912">
        <f t="shared" si="102"/>
        <v>1</v>
      </c>
    </row>
    <row r="913" spans="1:12" x14ac:dyDescent="0.3">
      <c r="A913" s="1">
        <v>45744</v>
      </c>
      <c r="B913" s="26">
        <v>144444695404.60507</v>
      </c>
      <c r="C913" s="26">
        <f t="shared" si="98"/>
        <v>248618226683.29163</v>
      </c>
      <c r="D913" s="26">
        <v>44028601724.151657</v>
      </c>
      <c r="E913" s="2">
        <v>144133880049.62201</v>
      </c>
      <c r="F913" s="2">
        <f t="shared" si="103"/>
        <v>105660216.32501221</v>
      </c>
      <c r="G913" s="2">
        <f t="shared" si="99"/>
        <v>105660216.32501221</v>
      </c>
      <c r="H913" s="2">
        <f>SUM($G$3:G913)</f>
        <v>104173531278.68657</v>
      </c>
      <c r="I913" s="13">
        <f t="shared" si="104"/>
        <v>7.3306995058091686E-4</v>
      </c>
      <c r="J913" s="2">
        <f t="shared" si="100"/>
        <v>144550583470.327</v>
      </c>
      <c r="K913" s="27">
        <f t="shared" si="101"/>
        <v>104484346633.66962</v>
      </c>
      <c r="L913">
        <f t="shared" si="102"/>
        <v>1</v>
      </c>
    </row>
    <row r="914" spans="1:12" x14ac:dyDescent="0.3">
      <c r="A914" s="1">
        <v>45745</v>
      </c>
      <c r="B914" s="26">
        <v>144338001628.55383</v>
      </c>
      <c r="C914" s="26">
        <f t="shared" si="98"/>
        <v>248511532907.24042</v>
      </c>
      <c r="D914" s="26">
        <v>44028601724.151657</v>
      </c>
      <c r="E914" s="2">
        <v>144112246172.763</v>
      </c>
      <c r="F914" s="2">
        <f t="shared" si="103"/>
        <v>-21633876.859008789</v>
      </c>
      <c r="G914" s="2">
        <f t="shared" si="99"/>
        <v>0</v>
      </c>
      <c r="H914" s="2">
        <f>SUM($G$3:G914)</f>
        <v>104173531278.68657</v>
      </c>
      <c r="I914" s="13">
        <f t="shared" si="104"/>
        <v>-1.5011824070158418E-4</v>
      </c>
      <c r="J914" s="2">
        <f t="shared" si="100"/>
        <v>144316333861.68298</v>
      </c>
      <c r="K914" s="27">
        <f t="shared" si="101"/>
        <v>104399286734.47742</v>
      </c>
      <c r="L914">
        <f t="shared" si="102"/>
        <v>1</v>
      </c>
    </row>
    <row r="915" spans="1:12" x14ac:dyDescent="0.3">
      <c r="A915" s="1">
        <v>45746</v>
      </c>
      <c r="B915" s="26">
        <v>144341856183.37973</v>
      </c>
      <c r="C915" s="26">
        <f t="shared" si="98"/>
        <v>248538119235.9043</v>
      </c>
      <c r="D915" s="26">
        <v>44028601724.151657</v>
      </c>
      <c r="E915" s="2">
        <v>144134977946.60101</v>
      </c>
      <c r="F915" s="2">
        <f t="shared" si="103"/>
        <v>22731773.838012695</v>
      </c>
      <c r="G915" s="2">
        <f t="shared" si="99"/>
        <v>22731773.838012695</v>
      </c>
      <c r="H915" s="2">
        <f>SUM($G$3:G915)</f>
        <v>104196263052.52458</v>
      </c>
      <c r="I915" s="13">
        <f t="shared" si="104"/>
        <v>1.57711709966989E-4</v>
      </c>
      <c r="J915" s="2">
        <f t="shared" si="100"/>
        <v>144364620584.3382</v>
      </c>
      <c r="K915" s="27">
        <f t="shared" si="101"/>
        <v>104403141289.30328</v>
      </c>
      <c r="L915">
        <f t="shared" si="102"/>
        <v>1</v>
      </c>
    </row>
    <row r="916" spans="1:12" x14ac:dyDescent="0.3">
      <c r="A916" s="18">
        <v>45747</v>
      </c>
      <c r="B916" s="26">
        <v>149248323983.8157</v>
      </c>
      <c r="C916" s="26">
        <f t="shared" si="98"/>
        <v>253461445298.52625</v>
      </c>
      <c r="D916" s="26">
        <v>60040707041</v>
      </c>
      <c r="E916" s="2">
        <v>144151836208.78699</v>
      </c>
      <c r="F916" s="2">
        <f t="shared" si="103"/>
        <v>16858262.185974121</v>
      </c>
      <c r="G916" s="2">
        <f t="shared" si="99"/>
        <v>16858262.185974121</v>
      </c>
      <c r="H916" s="2">
        <f>SUM($G$3:G916)</f>
        <v>104213121314.71056</v>
      </c>
      <c r="I916" s="13">
        <f t="shared" si="104"/>
        <v>1.1694795313988862E-4</v>
      </c>
      <c r="J916" s="2">
        <f t="shared" si="100"/>
        <v>149265778269.81519</v>
      </c>
      <c r="K916" s="27">
        <f t="shared" si="101"/>
        <v>109309609089.73926</v>
      </c>
      <c r="L916">
        <f t="shared" si="102"/>
        <v>1</v>
      </c>
    </row>
    <row r="917" spans="1:12" x14ac:dyDescent="0.3">
      <c r="A917" s="1">
        <v>45748</v>
      </c>
      <c r="B917" s="26">
        <v>149493484280.23431</v>
      </c>
      <c r="C917" s="26">
        <f t="shared" si="98"/>
        <v>253706605594.94489</v>
      </c>
      <c r="D917" s="26">
        <v>60042418985.444443</v>
      </c>
      <c r="E917" s="2">
        <v>143908732518.582</v>
      </c>
      <c r="F917" s="2">
        <f t="shared" si="103"/>
        <v>-243103690.20498657</v>
      </c>
      <c r="G917" s="2">
        <f t="shared" si="99"/>
        <v>0</v>
      </c>
      <c r="H917" s="2">
        <f>SUM($G$3:G917)</f>
        <v>104213121314.71056</v>
      </c>
      <c r="I917" s="13">
        <f t="shared" si="104"/>
        <v>-1.6892907466445524E-3</v>
      </c>
      <c r="J917" s="2">
        <f t="shared" si="100"/>
        <v>149240946320.55606</v>
      </c>
      <c r="K917" s="27">
        <f t="shared" si="101"/>
        <v>109797873076.36288</v>
      </c>
      <c r="L917">
        <f t="shared" si="102"/>
        <v>1</v>
      </c>
    </row>
    <row r="918" spans="1:12" x14ac:dyDescent="0.3">
      <c r="A918" s="1">
        <v>45749</v>
      </c>
      <c r="B918" s="26">
        <v>149430307458.95425</v>
      </c>
      <c r="C918" s="26">
        <f t="shared" si="98"/>
        <v>253724927773.8208</v>
      </c>
      <c r="D918" s="26">
        <v>60006837174.514915</v>
      </c>
      <c r="E918" s="2">
        <v>143990231518.73801</v>
      </c>
      <c r="F918" s="2">
        <f t="shared" si="103"/>
        <v>81499000.156005859</v>
      </c>
      <c r="G918" s="2">
        <f t="shared" si="99"/>
        <v>81499000.156005859</v>
      </c>
      <c r="H918" s="2">
        <f>SUM($G$3:G918)</f>
        <v>104294620314.86656</v>
      </c>
      <c r="I918" s="13">
        <f t="shared" si="104"/>
        <v>5.6600367466872273E-4</v>
      </c>
      <c r="J918" s="2">
        <f t="shared" si="100"/>
        <v>149514885562.08289</v>
      </c>
      <c r="K918" s="27">
        <f t="shared" si="101"/>
        <v>109734696255.08279</v>
      </c>
      <c r="L918">
        <f t="shared" si="102"/>
        <v>1</v>
      </c>
    </row>
    <row r="919" spans="1:12" x14ac:dyDescent="0.3">
      <c r="A919" s="1">
        <v>45750</v>
      </c>
      <c r="B919" s="26">
        <v>149351060675.95941</v>
      </c>
      <c r="C919" s="26">
        <f t="shared" si="98"/>
        <v>253645680990.82599</v>
      </c>
      <c r="D919" s="26">
        <v>60073394540.97731</v>
      </c>
      <c r="E919" s="2">
        <v>143988054419.686</v>
      </c>
      <c r="F919" s="2">
        <f t="shared" si="103"/>
        <v>-2177099.0520019531</v>
      </c>
      <c r="G919" s="2">
        <f t="shared" si="99"/>
        <v>0</v>
      </c>
      <c r="H919" s="2">
        <f>SUM($G$3:G919)</f>
        <v>104294620314.86656</v>
      </c>
      <c r="I919" s="13">
        <f t="shared" si="104"/>
        <v>-1.5119997702422603E-5</v>
      </c>
      <c r="J919" s="2">
        <f t="shared" si="100"/>
        <v>149348802488.26514</v>
      </c>
      <c r="K919" s="27">
        <f t="shared" si="101"/>
        <v>109657626571.13998</v>
      </c>
      <c r="L919">
        <f t="shared" si="102"/>
        <v>1</v>
      </c>
    </row>
    <row r="920" spans="1:12" x14ac:dyDescent="0.3">
      <c r="A920" s="1">
        <v>45751</v>
      </c>
      <c r="B920" s="26">
        <v>150382800269.50519</v>
      </c>
      <c r="C920" s="26">
        <f t="shared" si="98"/>
        <v>254872303486.85272</v>
      </c>
      <c r="D920" s="26">
        <v>60331977432.117798</v>
      </c>
      <c r="E920" s="2">
        <v>144182937322.16699</v>
      </c>
      <c r="F920" s="2">
        <f t="shared" si="103"/>
        <v>194882902.48098755</v>
      </c>
      <c r="G920" s="2">
        <f t="shared" si="99"/>
        <v>194882902.48098755</v>
      </c>
      <c r="H920" s="2">
        <f>SUM($G$3:G920)</f>
        <v>104489503217.34755</v>
      </c>
      <c r="I920" s="13">
        <f t="shared" si="104"/>
        <v>1.3516363732106174E-3</v>
      </c>
      <c r="J920" s="2">
        <f t="shared" si="100"/>
        <v>150586063132.25473</v>
      </c>
      <c r="K920" s="27">
        <f t="shared" si="101"/>
        <v>110689366164.68573</v>
      </c>
      <c r="L920">
        <f t="shared" si="102"/>
        <v>1</v>
      </c>
    </row>
    <row r="921" spans="1:12" x14ac:dyDescent="0.3">
      <c r="A921" s="1">
        <v>45752</v>
      </c>
      <c r="B921" s="26">
        <v>150282264330.69641</v>
      </c>
      <c r="C921" s="26">
        <f t="shared" si="98"/>
        <v>254771767548.04395</v>
      </c>
      <c r="D921" s="26">
        <v>60331977432.117798</v>
      </c>
      <c r="E921" s="2">
        <v>144035750400.18201</v>
      </c>
      <c r="F921" s="2">
        <f t="shared" si="103"/>
        <v>-147186921.98498535</v>
      </c>
      <c r="G921" s="2">
        <f t="shared" si="99"/>
        <v>0</v>
      </c>
      <c r="H921" s="2">
        <f>SUM($G$3:G921)</f>
        <v>104489503217.34755</v>
      </c>
      <c r="I921" s="13">
        <f t="shared" si="104"/>
        <v>-1.0218777045007804E-3</v>
      </c>
      <c r="J921" s="2">
        <f t="shared" si="100"/>
        <v>150128694235.39499</v>
      </c>
      <c r="K921" s="27">
        <f t="shared" si="101"/>
        <v>110736017147.86194</v>
      </c>
      <c r="L921">
        <f t="shared" si="102"/>
        <v>1</v>
      </c>
    </row>
    <row r="922" spans="1:12" x14ac:dyDescent="0.3">
      <c r="A922" s="1">
        <v>45753</v>
      </c>
      <c r="B922" s="26">
        <v>149889755779.15121</v>
      </c>
      <c r="C922" s="26">
        <f t="shared" si="98"/>
        <v>254379258996.49878</v>
      </c>
      <c r="D922" s="26">
        <v>60331977432.117798</v>
      </c>
      <c r="E922" s="2">
        <v>144029490829.957</v>
      </c>
      <c r="F922" s="2">
        <f t="shared" si="103"/>
        <v>-6259570.2250061035</v>
      </c>
      <c r="G922" s="2">
        <f t="shared" si="99"/>
        <v>0</v>
      </c>
      <c r="H922" s="2">
        <f>SUM($G$3:G922)</f>
        <v>104489503217.34755</v>
      </c>
      <c r="I922" s="13">
        <f t="shared" si="104"/>
        <v>-4.3460337108295618E-5</v>
      </c>
      <c r="J922" s="2">
        <f t="shared" si="100"/>
        <v>149883241519.83597</v>
      </c>
      <c r="K922" s="27">
        <f t="shared" si="101"/>
        <v>110349768166.54178</v>
      </c>
      <c r="L922">
        <f t="shared" si="102"/>
        <v>1</v>
      </c>
    </row>
    <row r="923" spans="1:12" x14ac:dyDescent="0.3">
      <c r="A923" s="1">
        <v>45754</v>
      </c>
      <c r="B923" s="26">
        <v>149328506407.02231</v>
      </c>
      <c r="C923" s="26">
        <f t="shared" si="98"/>
        <v>253818009624.36987</v>
      </c>
      <c r="D923" s="26">
        <v>60214233330.000809</v>
      </c>
      <c r="E923" s="2">
        <v>143958926471.45099</v>
      </c>
      <c r="F923" s="2">
        <f t="shared" si="103"/>
        <v>-70564358.506011963</v>
      </c>
      <c r="G923" s="2">
        <f t="shared" si="99"/>
        <v>0</v>
      </c>
      <c r="H923" s="2">
        <f>SUM($G$3:G923)</f>
        <v>104489503217.34755</v>
      </c>
      <c r="I923" s="13">
        <f t="shared" si="104"/>
        <v>-4.9017008000546488E-4</v>
      </c>
      <c r="J923" s="2">
        <f t="shared" si="100"/>
        <v>149255310041.08966</v>
      </c>
      <c r="K923" s="27">
        <f t="shared" si="101"/>
        <v>109859083152.91888</v>
      </c>
      <c r="L923">
        <f t="shared" si="102"/>
        <v>1</v>
      </c>
    </row>
    <row r="924" spans="1:12" x14ac:dyDescent="0.3">
      <c r="A924" s="1">
        <v>45755</v>
      </c>
      <c r="B924" s="26">
        <v>148431397140.67297</v>
      </c>
      <c r="C924" s="26">
        <f t="shared" si="98"/>
        <v>253167541555.71552</v>
      </c>
      <c r="D924" s="26">
        <v>60026778165.747635</v>
      </c>
      <c r="E924" s="2">
        <v>144205567669.146</v>
      </c>
      <c r="F924" s="2">
        <f t="shared" si="103"/>
        <v>246641197.69500732</v>
      </c>
      <c r="G924" s="2">
        <f t="shared" si="99"/>
        <v>246641197.69500732</v>
      </c>
      <c r="H924" s="2">
        <f>SUM($G$3:G924)</f>
        <v>104736144415.04256</v>
      </c>
      <c r="I924" s="13">
        <f t="shared" si="104"/>
        <v>1.7103444872591997E-3</v>
      </c>
      <c r="J924" s="2">
        <f t="shared" si="100"/>
        <v>148685265962.50873</v>
      </c>
      <c r="K924" s="27">
        <f t="shared" si="101"/>
        <v>108961973886.56952</v>
      </c>
      <c r="L924">
        <f t="shared" si="102"/>
        <v>1</v>
      </c>
    </row>
    <row r="925" spans="1:12" x14ac:dyDescent="0.3">
      <c r="A925" s="1">
        <v>45756</v>
      </c>
      <c r="B925" s="26">
        <v>148455439325.55792</v>
      </c>
      <c r="C925" s="26">
        <f t="shared" si="98"/>
        <v>253191583740.60046</v>
      </c>
      <c r="D925" s="26">
        <v>59838707800.614334</v>
      </c>
      <c r="E925" s="2">
        <v>144054569797.203</v>
      </c>
      <c r="F925" s="2">
        <f t="shared" si="103"/>
        <v>-150997871.94299316</v>
      </c>
      <c r="G925" s="2">
        <f t="shared" si="99"/>
        <v>0</v>
      </c>
      <c r="H925" s="2">
        <f>SUM($G$3:G925)</f>
        <v>104736144415.04256</v>
      </c>
      <c r="I925" s="13">
        <f t="shared" si="104"/>
        <v>-1.0481991106256801E-3</v>
      </c>
      <c r="J925" s="2">
        <f t="shared" si="100"/>
        <v>148299828466.08932</v>
      </c>
      <c r="K925" s="27">
        <f t="shared" si="101"/>
        <v>109137013943.39746</v>
      </c>
      <c r="L925">
        <f t="shared" si="102"/>
        <v>1</v>
      </c>
    </row>
    <row r="926" spans="1:12" x14ac:dyDescent="0.3">
      <c r="A926" s="1">
        <v>45757</v>
      </c>
      <c r="B926" s="26">
        <v>148668768920.87082</v>
      </c>
      <c r="C926" s="26">
        <f t="shared" si="98"/>
        <v>253404913335.91339</v>
      </c>
      <c r="D926" s="26">
        <v>59923137173.03685</v>
      </c>
      <c r="E926" s="2">
        <v>143979365781.685</v>
      </c>
      <c r="F926" s="2">
        <f t="shared" si="103"/>
        <v>-75204015.518005371</v>
      </c>
      <c r="G926" s="2">
        <f t="shared" si="99"/>
        <v>0</v>
      </c>
      <c r="H926" s="2">
        <f>SUM($G$3:G926)</f>
        <v>104736144415.04256</v>
      </c>
      <c r="I926" s="13">
        <f t="shared" si="104"/>
        <v>-5.223249533689206E-4</v>
      </c>
      <c r="J926" s="2">
        <f t="shared" si="100"/>
        <v>148591115513.07681</v>
      </c>
      <c r="K926" s="27">
        <f t="shared" si="101"/>
        <v>109425547554.22839</v>
      </c>
      <c r="L926">
        <f t="shared" si="102"/>
        <v>1</v>
      </c>
    </row>
    <row r="927" spans="1:12" x14ac:dyDescent="0.3">
      <c r="A927" s="1">
        <v>45758</v>
      </c>
      <c r="B927" s="26">
        <v>149037209160.41</v>
      </c>
      <c r="C927" s="26">
        <f t="shared" si="98"/>
        <v>254080383072.72253</v>
      </c>
      <c r="D927" s="26">
        <v>59895634474.2976</v>
      </c>
      <c r="E927" s="2">
        <v>144286395278.95499</v>
      </c>
      <c r="F927" s="2">
        <f t="shared" si="103"/>
        <v>307029497.26998901</v>
      </c>
      <c r="G927" s="2">
        <f t="shared" si="99"/>
        <v>307029497.26998901</v>
      </c>
      <c r="H927" s="2">
        <f>SUM($G$3:G927)</f>
        <v>105043173912.31255</v>
      </c>
      <c r="I927" s="13">
        <f t="shared" si="104"/>
        <v>2.1279171655539382E-3</v>
      </c>
      <c r="J927" s="2">
        <f t="shared" si="100"/>
        <v>149354347996.08868</v>
      </c>
      <c r="K927" s="27">
        <f t="shared" si="101"/>
        <v>109793987793.76755</v>
      </c>
      <c r="L927">
        <f t="shared" si="102"/>
        <v>1</v>
      </c>
    </row>
    <row r="928" spans="1:12" x14ac:dyDescent="0.3">
      <c r="A928" s="1">
        <v>45759</v>
      </c>
      <c r="B928" s="26">
        <v>149193013183.46106</v>
      </c>
      <c r="C928" s="26">
        <f t="shared" si="98"/>
        <v>254236187095.77362</v>
      </c>
      <c r="D928" s="26">
        <v>59895634474.2976</v>
      </c>
      <c r="E928" s="2">
        <v>144275039627.888</v>
      </c>
      <c r="F928" s="2">
        <f t="shared" si="103"/>
        <v>-11355651.066986084</v>
      </c>
      <c r="G928" s="2">
        <f t="shared" si="99"/>
        <v>0</v>
      </c>
      <c r="H928" s="2">
        <f>SUM($G$3:G928)</f>
        <v>105043173912.31255</v>
      </c>
      <c r="I928" s="13">
        <f t="shared" si="104"/>
        <v>-7.8708355210120939E-5</v>
      </c>
      <c r="J928" s="2">
        <f t="shared" si="100"/>
        <v>149181270446.78455</v>
      </c>
      <c r="K928" s="27">
        <f t="shared" si="101"/>
        <v>109961147467.88562</v>
      </c>
      <c r="L928">
        <f t="shared" si="102"/>
        <v>1</v>
      </c>
    </row>
    <row r="929" spans="1:12" x14ac:dyDescent="0.3">
      <c r="A929" s="1">
        <v>45760</v>
      </c>
      <c r="B929" s="26">
        <v>149005575119.0647</v>
      </c>
      <c r="C929" s="26">
        <f t="shared" si="98"/>
        <v>254147842266.02423</v>
      </c>
      <c r="D929" s="26">
        <v>59895634474.2976</v>
      </c>
      <c r="E929" s="2">
        <v>144374132862.535</v>
      </c>
      <c r="F929" s="2">
        <f t="shared" si="103"/>
        <v>99093234.647003174</v>
      </c>
      <c r="G929" s="2">
        <f t="shared" si="99"/>
        <v>99093234.647003174</v>
      </c>
      <c r="H929" s="2">
        <f>SUM($G$3:G929)</f>
        <v>105142267146.95955</v>
      </c>
      <c r="I929" s="13">
        <f t="shared" si="104"/>
        <v>6.8636418922324695E-4</v>
      </c>
      <c r="J929" s="2">
        <f t="shared" si="100"/>
        <v>149107847209.82101</v>
      </c>
      <c r="K929" s="27">
        <f t="shared" si="101"/>
        <v>109773709403.48923</v>
      </c>
      <c r="L929">
        <f t="shared" si="102"/>
        <v>1</v>
      </c>
    </row>
    <row r="930" spans="1:12" x14ac:dyDescent="0.3">
      <c r="A930" s="1">
        <v>45761</v>
      </c>
      <c r="B930" s="26">
        <v>149368720086.72635</v>
      </c>
      <c r="C930" s="26">
        <f t="shared" si="98"/>
        <v>254510987233.68591</v>
      </c>
      <c r="D930" s="26">
        <v>59969766416.440308</v>
      </c>
      <c r="E930" s="2">
        <v>144347938969.45401</v>
      </c>
      <c r="F930" s="2">
        <f t="shared" si="103"/>
        <v>-26193893.080993652</v>
      </c>
      <c r="G930" s="2">
        <f t="shared" si="99"/>
        <v>0</v>
      </c>
      <c r="H930" s="2">
        <f>SUM($G$3:G930)</f>
        <v>105142267146.95955</v>
      </c>
      <c r="I930" s="13">
        <f t="shared" si="104"/>
        <v>-1.8146357521971017E-4</v>
      </c>
      <c r="J930" s="2">
        <f t="shared" si="100"/>
        <v>149341615104.75342</v>
      </c>
      <c r="K930" s="27">
        <f t="shared" si="101"/>
        <v>110163048264.2319</v>
      </c>
      <c r="L930">
        <f t="shared" si="102"/>
        <v>1</v>
      </c>
    </row>
    <row r="931" spans="1:12" x14ac:dyDescent="0.3">
      <c r="A931" s="1">
        <v>45762</v>
      </c>
      <c r="B931" s="26">
        <v>149470697266.40836</v>
      </c>
      <c r="C931" s="26">
        <f t="shared" si="98"/>
        <v>254612964413.36792</v>
      </c>
      <c r="D931" s="26">
        <v>60004375098.171509</v>
      </c>
      <c r="E931" s="2">
        <v>144334107980.62399</v>
      </c>
      <c r="F931" s="2">
        <f t="shared" si="103"/>
        <v>-13830988.83001709</v>
      </c>
      <c r="G931" s="2">
        <f t="shared" si="99"/>
        <v>0</v>
      </c>
      <c r="H931" s="2">
        <f>SUM($G$3:G931)</f>
        <v>105142267146.95955</v>
      </c>
      <c r="I931" s="13">
        <f t="shared" si="104"/>
        <v>-9.5826198142117717E-5</v>
      </c>
      <c r="J931" s="2">
        <f t="shared" si="100"/>
        <v>149456374057.75568</v>
      </c>
      <c r="K931" s="27">
        <f t="shared" si="101"/>
        <v>110278856432.74393</v>
      </c>
      <c r="L931">
        <f t="shared" si="102"/>
        <v>1</v>
      </c>
    </row>
    <row r="932" spans="1:12" x14ac:dyDescent="0.3">
      <c r="A932" s="1">
        <v>45763</v>
      </c>
      <c r="B932" s="26">
        <v>149550407180.05121</v>
      </c>
      <c r="C932" s="26">
        <f t="shared" si="98"/>
        <v>254927072223.44574</v>
      </c>
      <c r="D932" s="26">
        <v>59959011640.542053</v>
      </c>
      <c r="E932" s="2">
        <v>144568505877.05899</v>
      </c>
      <c r="F932" s="2">
        <f t="shared" si="103"/>
        <v>234397896.43499756</v>
      </c>
      <c r="G932" s="2">
        <f t="shared" si="99"/>
        <v>234397896.43499756</v>
      </c>
      <c r="H932" s="2">
        <f>SUM($G$3:G932)</f>
        <v>105376665043.39455</v>
      </c>
      <c r="I932" s="13">
        <f t="shared" si="104"/>
        <v>1.6213621010535272E-3</v>
      </c>
      <c r="J932" s="2">
        <f t="shared" si="100"/>
        <v>149792882542.45004</v>
      </c>
      <c r="K932" s="27">
        <f t="shared" si="101"/>
        <v>110358566346.38675</v>
      </c>
      <c r="L932">
        <f t="shared" si="102"/>
        <v>1</v>
      </c>
    </row>
    <row r="933" spans="1:12" x14ac:dyDescent="0.3">
      <c r="A933" s="1">
        <v>45764</v>
      </c>
      <c r="B933" s="26">
        <v>149442657633.05688</v>
      </c>
      <c r="C933" s="26">
        <f t="shared" si="98"/>
        <v>254883533333.80145</v>
      </c>
      <c r="D933" s="26">
        <v>59920996961.701035</v>
      </c>
      <c r="E933" s="2">
        <v>144632716534.409</v>
      </c>
      <c r="F933" s="2">
        <f t="shared" si="103"/>
        <v>64210657.350006104</v>
      </c>
      <c r="G933" s="2">
        <f t="shared" si="99"/>
        <v>64210657.350006104</v>
      </c>
      <c r="H933" s="2">
        <f>SUM($G$3:G933)</f>
        <v>105440875700.74455</v>
      </c>
      <c r="I933" s="13">
        <f t="shared" si="104"/>
        <v>4.4395665716981815E-4</v>
      </c>
      <c r="J933" s="2">
        <f t="shared" si="100"/>
        <v>149509003695.77823</v>
      </c>
      <c r="K933" s="27">
        <f t="shared" si="101"/>
        <v>110250816799.39246</v>
      </c>
      <c r="L933">
        <f t="shared" si="102"/>
        <v>1</v>
      </c>
    </row>
    <row r="934" spans="1:12" x14ac:dyDescent="0.3">
      <c r="A934" s="1">
        <v>45765</v>
      </c>
      <c r="B934" s="26">
        <v>149383622554.75659</v>
      </c>
      <c r="C934" s="26">
        <f t="shared" si="98"/>
        <v>254997839996.09113</v>
      </c>
      <c r="D934" s="26">
        <v>59920996961.701035</v>
      </c>
      <c r="E934" s="2">
        <v>144806058274.99899</v>
      </c>
      <c r="F934" s="2">
        <f t="shared" si="103"/>
        <v>173341740.58999634</v>
      </c>
      <c r="G934" s="2">
        <f t="shared" si="99"/>
        <v>173341740.58999634</v>
      </c>
      <c r="H934" s="2">
        <f>SUM($G$3:G934)</f>
        <v>105614217441.33455</v>
      </c>
      <c r="I934" s="13">
        <f t="shared" si="104"/>
        <v>1.1970613844125614E-3</v>
      </c>
      <c r="J934" s="2">
        <f t="shared" si="100"/>
        <v>149562443920.78055</v>
      </c>
      <c r="K934" s="27">
        <f t="shared" si="101"/>
        <v>110191781721.09213</v>
      </c>
      <c r="L934">
        <f t="shared" si="102"/>
        <v>1</v>
      </c>
    </row>
    <row r="935" spans="1:12" x14ac:dyDescent="0.3">
      <c r="A935" s="1">
        <v>45766</v>
      </c>
      <c r="B935" s="26">
        <v>149446946225.16077</v>
      </c>
      <c r="C935" s="26">
        <f t="shared" si="98"/>
        <v>255061163666.4953</v>
      </c>
      <c r="D935" s="26">
        <v>59920996961.701035</v>
      </c>
      <c r="E935" s="2">
        <v>144773493164.272</v>
      </c>
      <c r="F935" s="2">
        <f t="shared" si="103"/>
        <v>-32565110.726989746</v>
      </c>
      <c r="G935" s="2">
        <f t="shared" si="99"/>
        <v>0</v>
      </c>
      <c r="H935" s="2">
        <f>SUM($G$3:G935)</f>
        <v>105614217441.33455</v>
      </c>
      <c r="I935" s="13">
        <f t="shared" si="104"/>
        <v>-2.2493835035146021E-4</v>
      </c>
      <c r="J935" s="2">
        <f t="shared" si="100"/>
        <v>149413329875.61182</v>
      </c>
      <c r="K935" s="27">
        <f t="shared" si="101"/>
        <v>110287670502.2233</v>
      </c>
      <c r="L935">
        <f t="shared" si="102"/>
        <v>1</v>
      </c>
    </row>
    <row r="936" spans="1:12" x14ac:dyDescent="0.3">
      <c r="A936" s="1">
        <v>45767</v>
      </c>
      <c r="B936" s="26">
        <v>149440007025.58029</v>
      </c>
      <c r="C936" s="26">
        <f t="shared" si="98"/>
        <v>255054224466.91486</v>
      </c>
      <c r="D936" s="26">
        <v>59920996961.701035</v>
      </c>
      <c r="E936" s="2">
        <v>144626535181.38699</v>
      </c>
      <c r="F936" s="2">
        <f t="shared" si="103"/>
        <v>-146957982.88500977</v>
      </c>
      <c r="G936" s="2">
        <f t="shared" si="99"/>
        <v>0</v>
      </c>
      <c r="H936" s="2">
        <f>SUM($G$3:G936)</f>
        <v>105614217441.33455</v>
      </c>
      <c r="I936" s="13">
        <f t="shared" si="104"/>
        <v>-1.01612046987573E-3</v>
      </c>
      <c r="J936" s="2">
        <f t="shared" si="100"/>
        <v>149288157975.42322</v>
      </c>
      <c r="K936" s="27">
        <f t="shared" si="101"/>
        <v>110427689285.52786</v>
      </c>
      <c r="L936">
        <f t="shared" si="102"/>
        <v>1</v>
      </c>
    </row>
    <row r="937" spans="1:12" x14ac:dyDescent="0.3">
      <c r="A937" s="1">
        <v>45768</v>
      </c>
      <c r="B937" s="26">
        <v>149754872323.28232</v>
      </c>
      <c r="C937" s="26">
        <f t="shared" si="98"/>
        <v>255379209775.8819</v>
      </c>
      <c r="D937" s="26">
        <v>59896261807.590851</v>
      </c>
      <c r="E937" s="2">
        <v>144636655192.65201</v>
      </c>
      <c r="F937" s="2">
        <f t="shared" si="103"/>
        <v>10120011.265014648</v>
      </c>
      <c r="G937" s="2">
        <f t="shared" si="99"/>
        <v>10120011.265014648</v>
      </c>
      <c r="H937" s="2">
        <f>SUM($G$3:G937)</f>
        <v>105624337452.59956</v>
      </c>
      <c r="I937" s="13">
        <f t="shared" si="104"/>
        <v>6.9968510067763069E-5</v>
      </c>
      <c r="J937" s="2">
        <f t="shared" si="100"/>
        <v>149765350448.57416</v>
      </c>
      <c r="K937" s="27">
        <f t="shared" si="101"/>
        <v>110742554583.22989</v>
      </c>
      <c r="L937">
        <f t="shared" si="102"/>
        <v>1</v>
      </c>
    </row>
    <row r="938" spans="1:12" x14ac:dyDescent="0.3">
      <c r="A938" s="1">
        <v>45769</v>
      </c>
      <c r="B938" s="26">
        <v>150288351533.19458</v>
      </c>
      <c r="C938" s="26">
        <f t="shared" si="98"/>
        <v>255912688985.79413</v>
      </c>
      <c r="D938" s="26">
        <v>59965927832.097733</v>
      </c>
      <c r="E938" s="2">
        <v>144628467100.05701</v>
      </c>
      <c r="F938" s="2">
        <f t="shared" si="103"/>
        <v>-8188092.5950012207</v>
      </c>
      <c r="G938" s="2">
        <f t="shared" si="99"/>
        <v>0</v>
      </c>
      <c r="H938" s="2">
        <f>SUM($G$3:G938)</f>
        <v>105624337452.59956</v>
      </c>
      <c r="I938" s="13">
        <f t="shared" si="104"/>
        <v>-5.6614667632040422E-5</v>
      </c>
      <c r="J938" s="2">
        <f t="shared" si="100"/>
        <v>150279843008.12357</v>
      </c>
      <c r="K938" s="27">
        <f t="shared" si="101"/>
        <v>111284221885.73712</v>
      </c>
      <c r="L938">
        <f t="shared" si="102"/>
        <v>1</v>
      </c>
    </row>
    <row r="939" spans="1:12" x14ac:dyDescent="0.3">
      <c r="A939" s="1">
        <v>45770</v>
      </c>
      <c r="B939" s="26">
        <v>150198952583.66705</v>
      </c>
      <c r="C939" s="26">
        <f t="shared" si="98"/>
        <v>255982039307.2356</v>
      </c>
      <c r="D939" s="26">
        <v>59936667333.846985</v>
      </c>
      <c r="E939" s="2">
        <v>144787216371.026</v>
      </c>
      <c r="F939" s="2">
        <f t="shared" si="103"/>
        <v>158749270.96899414</v>
      </c>
      <c r="G939" s="2">
        <f t="shared" si="99"/>
        <v>158749270.96899414</v>
      </c>
      <c r="H939" s="2">
        <f>SUM($G$3:G939)</f>
        <v>105783086723.56856</v>
      </c>
      <c r="I939" s="13">
        <f t="shared" si="104"/>
        <v>1.0964315424242257E-3</v>
      </c>
      <c r="J939" s="2">
        <f t="shared" si="100"/>
        <v>150363635452.91885</v>
      </c>
      <c r="K939" s="27">
        <f t="shared" si="101"/>
        <v>111194822936.20959</v>
      </c>
      <c r="L939">
        <f t="shared" si="102"/>
        <v>1</v>
      </c>
    </row>
    <row r="940" spans="1:12" x14ac:dyDescent="0.3">
      <c r="A940" s="1">
        <v>45771</v>
      </c>
      <c r="B940" s="26">
        <v>150577924857.98578</v>
      </c>
      <c r="C940" s="26">
        <f t="shared" si="98"/>
        <v>256908789653.35034</v>
      </c>
      <c r="D940" s="26">
        <v>60003866401.54039</v>
      </c>
      <c r="E940" s="2">
        <v>145334994442.82199</v>
      </c>
      <c r="F940" s="2">
        <f t="shared" si="103"/>
        <v>547778071.79598999</v>
      </c>
      <c r="G940" s="2">
        <f t="shared" si="99"/>
        <v>547778071.79598999</v>
      </c>
      <c r="H940" s="2">
        <f>SUM($G$3:G940)</f>
        <v>106330864795.36455</v>
      </c>
      <c r="I940" s="13">
        <f t="shared" si="104"/>
        <v>3.7690720937241171E-3</v>
      </c>
      <c r="J940" s="2">
        <f t="shared" si="100"/>
        <v>151145463912.49887</v>
      </c>
      <c r="K940" s="27">
        <f t="shared" si="101"/>
        <v>111573795210.52835</v>
      </c>
      <c r="L940">
        <f t="shared" si="102"/>
        <v>1</v>
      </c>
    </row>
    <row r="941" spans="1:12" x14ac:dyDescent="0.3">
      <c r="A941" s="1">
        <v>45772</v>
      </c>
      <c r="B941" s="26">
        <v>150776028945.5</v>
      </c>
      <c r="C941" s="26">
        <f t="shared" si="98"/>
        <v>257476791960.26855</v>
      </c>
      <c r="D941" s="26">
        <v>60031460690.128922</v>
      </c>
      <c r="E941" s="2">
        <v>145704892662.22601</v>
      </c>
      <c r="F941" s="2">
        <f t="shared" si="103"/>
        <v>369898219.40402222</v>
      </c>
      <c r="G941" s="2">
        <f t="shared" si="99"/>
        <v>369898219.40402222</v>
      </c>
      <c r="H941" s="2">
        <f>SUM($G$3:G941)</f>
        <v>106700763014.76857</v>
      </c>
      <c r="I941" s="13">
        <f t="shared" si="104"/>
        <v>2.5386808407424077E-3</v>
      </c>
      <c r="J941" s="2">
        <f t="shared" si="100"/>
        <v>151158801161.42715</v>
      </c>
      <c r="K941" s="27">
        <f t="shared" si="101"/>
        <v>111771899298.04254</v>
      </c>
      <c r="L941">
        <f t="shared" si="102"/>
        <v>1</v>
      </c>
    </row>
    <row r="942" spans="1:12" x14ac:dyDescent="0.3">
      <c r="A942" s="1">
        <v>45773</v>
      </c>
      <c r="B942" s="26">
        <v>150700247142.01718</v>
      </c>
      <c r="C942" s="26">
        <f t="shared" si="98"/>
        <v>257798942054.50977</v>
      </c>
      <c r="D942" s="26">
        <v>60031460690.128922</v>
      </c>
      <c r="E942" s="2">
        <v>146102824559.95001</v>
      </c>
      <c r="F942" s="2">
        <f t="shared" si="103"/>
        <v>397931897.72399902</v>
      </c>
      <c r="G942" s="2">
        <f t="shared" si="99"/>
        <v>397931897.72399902</v>
      </c>
      <c r="H942" s="2">
        <f>SUM($G$3:G942)</f>
        <v>107098694912.49257</v>
      </c>
      <c r="I942" s="13">
        <f t="shared" si="104"/>
        <v>2.723642742175163E-3</v>
      </c>
      <c r="J942" s="2">
        <f t="shared" si="100"/>
        <v>151110700776.38953</v>
      </c>
      <c r="K942" s="27">
        <f t="shared" si="101"/>
        <v>111696117494.55975</v>
      </c>
      <c r="L942">
        <f t="shared" si="102"/>
        <v>1</v>
      </c>
    </row>
    <row r="943" spans="1:12" x14ac:dyDescent="0.3">
      <c r="A943" s="1">
        <v>45774</v>
      </c>
      <c r="B943" s="26">
        <v>150714336774.48984</v>
      </c>
      <c r="C943" s="26">
        <f t="shared" si="98"/>
        <v>258886435076.42139</v>
      </c>
      <c r="D943" s="26">
        <v>60031460690.128922</v>
      </c>
      <c r="E943" s="2">
        <v>147176227949.38901</v>
      </c>
      <c r="F943" s="2">
        <f t="shared" si="103"/>
        <v>1073403389.4389954</v>
      </c>
      <c r="G943" s="2">
        <f t="shared" si="99"/>
        <v>1073403389.4389954</v>
      </c>
      <c r="H943" s="2">
        <f>SUM($G$3:G943)</f>
        <v>108172098301.93156</v>
      </c>
      <c r="I943" s="13">
        <f t="shared" si="104"/>
        <v>7.2933204254162403E-3</v>
      </c>
      <c r="J943" s="2">
        <f t="shared" si="100"/>
        <v>151813544725.29028</v>
      </c>
      <c r="K943" s="27">
        <f t="shared" si="101"/>
        <v>111710207127.03238</v>
      </c>
      <c r="L943">
        <f t="shared" si="102"/>
        <v>1</v>
      </c>
    </row>
    <row r="944" spans="1:12" x14ac:dyDescent="0.3">
      <c r="A944" s="1">
        <v>45775</v>
      </c>
      <c r="B944" s="26">
        <v>150931337808.42429</v>
      </c>
      <c r="C944" s="26">
        <f t="shared" si="98"/>
        <v>259104730466.51782</v>
      </c>
      <c r="D944" s="26">
        <v>60066161914.400291</v>
      </c>
      <c r="E944" s="2">
        <v>147177522305.55099</v>
      </c>
      <c r="F944" s="2">
        <f t="shared" si="103"/>
        <v>1294356.1619873047</v>
      </c>
      <c r="G944" s="2">
        <f t="shared" si="99"/>
        <v>1294356.1619873047</v>
      </c>
      <c r="H944" s="2">
        <f>SUM($G$3:G944)</f>
        <v>108173392658.09355</v>
      </c>
      <c r="I944" s="13">
        <f t="shared" si="104"/>
        <v>8.7945233872067053E-6</v>
      </c>
      <c r="J944" s="2">
        <f t="shared" si="100"/>
        <v>150932665177.60452</v>
      </c>
      <c r="K944" s="27">
        <f t="shared" si="101"/>
        <v>111927208160.96683</v>
      </c>
      <c r="L944">
        <f t="shared" si="102"/>
        <v>1</v>
      </c>
    </row>
    <row r="945" spans="1:12" x14ac:dyDescent="0.3">
      <c r="A945" s="1">
        <v>45776</v>
      </c>
      <c r="B945" s="26">
        <v>151084250827.71945</v>
      </c>
      <c r="C945" s="26">
        <f t="shared" si="98"/>
        <v>259356152471.276</v>
      </c>
      <c r="D945" s="26">
        <v>60109708466.438187</v>
      </c>
      <c r="E945" s="2">
        <v>147276031291.01401</v>
      </c>
      <c r="F945" s="2">
        <f t="shared" si="103"/>
        <v>98508985.463012695</v>
      </c>
      <c r="G945" s="2">
        <f t="shared" si="99"/>
        <v>98508985.463012695</v>
      </c>
      <c r="H945" s="2">
        <f>SUM($G$3:G945)</f>
        <v>108271901643.55656</v>
      </c>
      <c r="I945" s="13">
        <f t="shared" si="104"/>
        <v>6.6887316693346548E-4</v>
      </c>
      <c r="J945" s="2">
        <f t="shared" si="100"/>
        <v>151185307029.04437</v>
      </c>
      <c r="K945" s="27">
        <f t="shared" si="101"/>
        <v>112080121180.26199</v>
      </c>
      <c r="L945">
        <f t="shared" si="102"/>
        <v>1</v>
      </c>
    </row>
    <row r="946" spans="1:12" x14ac:dyDescent="0.3">
      <c r="A946" s="1">
        <v>45777</v>
      </c>
      <c r="B946" s="26">
        <v>150996929662.17856</v>
      </c>
      <c r="C946" s="26">
        <f t="shared" si="98"/>
        <v>259998812395.88409</v>
      </c>
      <c r="D946" s="26">
        <v>60105428011.182663</v>
      </c>
      <c r="E946" s="2">
        <v>148006012381.16299</v>
      </c>
      <c r="F946" s="2">
        <f t="shared" si="103"/>
        <v>729981090.14898682</v>
      </c>
      <c r="G946" s="2">
        <f t="shared" si="99"/>
        <v>729981090.14898682</v>
      </c>
      <c r="H946" s="2">
        <f>SUM($G$3:G946)</f>
        <v>109001882733.70555</v>
      </c>
      <c r="I946" s="13">
        <f t="shared" si="104"/>
        <v>4.9321043003918734E-3</v>
      </c>
      <c r="J946" s="2">
        <f t="shared" si="100"/>
        <v>151741662268.31134</v>
      </c>
      <c r="K946" s="27">
        <f t="shared" si="101"/>
        <v>111992800014.7211</v>
      </c>
      <c r="L946">
        <f t="shared" si="102"/>
        <v>1</v>
      </c>
    </row>
    <row r="947" spans="1:12" x14ac:dyDescent="0.3">
      <c r="A947" s="1">
        <v>45778</v>
      </c>
      <c r="B947" s="26">
        <v>150845375725.2619</v>
      </c>
      <c r="C947" s="26">
        <f t="shared" si="98"/>
        <v>260269704999.58844</v>
      </c>
      <c r="D947" s="26">
        <v>60051053551.690994</v>
      </c>
      <c r="E947" s="2">
        <v>148428458921.784</v>
      </c>
      <c r="F947" s="2">
        <f t="shared" si="103"/>
        <v>422446540.6210022</v>
      </c>
      <c r="G947" s="2">
        <f t="shared" si="99"/>
        <v>422446540.6210022</v>
      </c>
      <c r="H947" s="2">
        <f>SUM($G$3:G947)</f>
        <v>109424329274.32655</v>
      </c>
      <c r="I947" s="13">
        <f t="shared" si="104"/>
        <v>2.8461289950036809E-3</v>
      </c>
      <c r="J947" s="2">
        <f t="shared" si="100"/>
        <v>151274701122.87579</v>
      </c>
      <c r="K947" s="27">
        <f t="shared" si="101"/>
        <v>111841246077.80444</v>
      </c>
      <c r="L947">
        <f t="shared" si="102"/>
        <v>1</v>
      </c>
    </row>
    <row r="948" spans="1:12" x14ac:dyDescent="0.3">
      <c r="A948" s="1">
        <v>45779</v>
      </c>
      <c r="B948" s="26">
        <v>150360159251.87985</v>
      </c>
      <c r="C948" s="26">
        <f t="shared" si="98"/>
        <v>260085532116.97241</v>
      </c>
      <c r="D948" s="26">
        <v>59916829987.867256</v>
      </c>
      <c r="E948" s="2">
        <v>148729502512.54999</v>
      </c>
      <c r="F948" s="2">
        <f t="shared" si="103"/>
        <v>301043590.76599121</v>
      </c>
      <c r="G948" s="2">
        <f t="shared" si="99"/>
        <v>301043590.76599121</v>
      </c>
      <c r="H948" s="2">
        <f>SUM($G$3:G948)</f>
        <v>109725372865.09254</v>
      </c>
      <c r="I948" s="13">
        <f t="shared" si="104"/>
        <v>2.0241013765280951E-3</v>
      </c>
      <c r="J948" s="2">
        <f t="shared" si="100"/>
        <v>150664503457.19656</v>
      </c>
      <c r="K948" s="27">
        <f t="shared" si="101"/>
        <v>111356029604.42242</v>
      </c>
      <c r="L948">
        <f t="shared" si="102"/>
        <v>1</v>
      </c>
    </row>
    <row r="949" spans="1:12" x14ac:dyDescent="0.3">
      <c r="A949" s="1">
        <v>45780</v>
      </c>
      <c r="B949" s="26">
        <v>150294981731.22726</v>
      </c>
      <c r="C949" s="26">
        <f t="shared" si="98"/>
        <v>260250941753.13483</v>
      </c>
      <c r="D949" s="26">
        <v>59916829987.867256</v>
      </c>
      <c r="E949" s="2">
        <v>148960089669.36499</v>
      </c>
      <c r="F949" s="2">
        <f t="shared" si="103"/>
        <v>230587156.81500244</v>
      </c>
      <c r="G949" s="2">
        <f t="shared" si="99"/>
        <v>230587156.81500244</v>
      </c>
      <c r="H949" s="2">
        <f>SUM($G$3:G949)</f>
        <v>109955960021.90755</v>
      </c>
      <c r="I949" s="13">
        <f t="shared" si="104"/>
        <v>1.5479794442042739E-3</v>
      </c>
      <c r="J949" s="2">
        <f t="shared" si="100"/>
        <v>150527635273.51428</v>
      </c>
      <c r="K949" s="27">
        <f t="shared" si="101"/>
        <v>111290852083.76984</v>
      </c>
      <c r="L949">
        <f t="shared" si="102"/>
        <v>1</v>
      </c>
    </row>
    <row r="950" spans="1:12" x14ac:dyDescent="0.3">
      <c r="A950" s="1">
        <v>45781</v>
      </c>
      <c r="B950" s="26">
        <v>150236811041.87338</v>
      </c>
      <c r="C950" s="26">
        <f t="shared" si="98"/>
        <v>260449600186.43994</v>
      </c>
      <c r="D950" s="26">
        <v>59916829987.867256</v>
      </c>
      <c r="E950" s="2">
        <v>149216918792.02399</v>
      </c>
      <c r="F950" s="2">
        <f t="shared" si="103"/>
        <v>256829122.65899658</v>
      </c>
      <c r="G950" s="2">
        <f t="shared" si="99"/>
        <v>256829122.65899658</v>
      </c>
      <c r="H950" s="2">
        <f>SUM($G$3:G950)</f>
        <v>110212789144.56654</v>
      </c>
      <c r="I950" s="13">
        <f t="shared" si="104"/>
        <v>1.7211796406073809E-3</v>
      </c>
      <c r="J950" s="2">
        <f t="shared" si="100"/>
        <v>150495395582.30844</v>
      </c>
      <c r="K950" s="27">
        <f t="shared" si="101"/>
        <v>111232681394.41595</v>
      </c>
      <c r="L950">
        <f t="shared" si="102"/>
        <v>1</v>
      </c>
    </row>
    <row r="951" spans="1:12" x14ac:dyDescent="0.3">
      <c r="A951" s="1">
        <v>45782</v>
      </c>
      <c r="B951" s="26">
        <v>150358186082.17099</v>
      </c>
      <c r="C951" s="26">
        <f t="shared" si="98"/>
        <v>260713965561.38855</v>
      </c>
      <c r="D951" s="26">
        <v>59937949070.393143</v>
      </c>
      <c r="E951" s="2">
        <v>149359909126.67499</v>
      </c>
      <c r="F951" s="2">
        <f t="shared" si="103"/>
        <v>142990334.65100098</v>
      </c>
      <c r="G951" s="2">
        <f t="shared" si="99"/>
        <v>142990334.65100098</v>
      </c>
      <c r="H951" s="2">
        <f>SUM($G$3:G951)</f>
        <v>110355779479.21754</v>
      </c>
      <c r="I951" s="13">
        <f t="shared" si="104"/>
        <v>9.5735418886555524E-4</v>
      </c>
      <c r="J951" s="2">
        <f t="shared" si="100"/>
        <v>150502132121.44696</v>
      </c>
      <c r="K951" s="27">
        <f t="shared" si="101"/>
        <v>111354056434.71356</v>
      </c>
      <c r="L951">
        <f t="shared" si="102"/>
        <v>1</v>
      </c>
    </row>
    <row r="952" spans="1:12" x14ac:dyDescent="0.3">
      <c r="A952" s="1">
        <v>45783</v>
      </c>
      <c r="B952" s="26">
        <v>150730657140.3544</v>
      </c>
      <c r="C952" s="26">
        <f t="shared" si="98"/>
        <v>261086436619.57196</v>
      </c>
      <c r="D952" s="26">
        <v>59969746436.968086</v>
      </c>
      <c r="E952" s="2">
        <v>149346610972.129</v>
      </c>
      <c r="F952" s="2">
        <f t="shared" si="103"/>
        <v>-13298154.54598999</v>
      </c>
      <c r="G952" s="2">
        <f t="shared" si="99"/>
        <v>0</v>
      </c>
      <c r="H952" s="2">
        <f>SUM($G$3:G952)</f>
        <v>110355779479.21754</v>
      </c>
      <c r="I952" s="13">
        <f t="shared" si="104"/>
        <v>-8.9042225059072052E-5</v>
      </c>
      <c r="J952" s="2">
        <f t="shared" si="100"/>
        <v>150717235747.258</v>
      </c>
      <c r="K952" s="27">
        <f t="shared" si="101"/>
        <v>111739825647.44296</v>
      </c>
      <c r="L952">
        <f t="shared" si="102"/>
        <v>1</v>
      </c>
    </row>
    <row r="953" spans="1:12" x14ac:dyDescent="0.3">
      <c r="A953" s="1">
        <v>45784</v>
      </c>
      <c r="B953" s="26">
        <v>150491048576.66678</v>
      </c>
      <c r="C953" s="26">
        <f t="shared" si="98"/>
        <v>260920168468.86731</v>
      </c>
      <c r="D953" s="26">
        <v>59897107095.609879</v>
      </c>
      <c r="E953" s="2">
        <v>149419951385.112</v>
      </c>
      <c r="F953" s="2">
        <f t="shared" si="103"/>
        <v>73340412.983001709</v>
      </c>
      <c r="G953" s="2">
        <f t="shared" si="99"/>
        <v>73340412.983001709</v>
      </c>
      <c r="H953" s="2">
        <f>SUM($G$3:G953)</f>
        <v>110429119892.20055</v>
      </c>
      <c r="I953" s="13">
        <f t="shared" si="104"/>
        <v>4.9083413763116276E-4</v>
      </c>
      <c r="J953" s="2">
        <f t="shared" si="100"/>
        <v>150564914720.71609</v>
      </c>
      <c r="K953" s="27">
        <f t="shared" si="101"/>
        <v>111500217083.75531</v>
      </c>
      <c r="L953">
        <f t="shared" si="102"/>
        <v>1</v>
      </c>
    </row>
    <row r="954" spans="1:12" x14ac:dyDescent="0.3">
      <c r="A954" s="1">
        <v>45785</v>
      </c>
      <c r="B954" s="26">
        <v>150756049199.46286</v>
      </c>
      <c r="C954" s="26">
        <f t="shared" si="98"/>
        <v>261222271711.82239</v>
      </c>
      <c r="D954" s="26">
        <v>59860899000.0672</v>
      </c>
      <c r="E954" s="2">
        <v>149457054005.271</v>
      </c>
      <c r="F954" s="2">
        <f t="shared" si="103"/>
        <v>37102620.158996582</v>
      </c>
      <c r="G954" s="2">
        <f t="shared" si="99"/>
        <v>37102620.158996582</v>
      </c>
      <c r="H954" s="2">
        <f>SUM($G$3:G954)</f>
        <v>110466222512.35954</v>
      </c>
      <c r="I954" s="13">
        <f t="shared" si="104"/>
        <v>2.4824937441686803E-4</v>
      </c>
      <c r="J954" s="2">
        <f t="shared" si="100"/>
        <v>150793474294.36618</v>
      </c>
      <c r="K954" s="27">
        <f t="shared" si="101"/>
        <v>111765217706.55139</v>
      </c>
      <c r="L954">
        <f t="shared" si="102"/>
        <v>1</v>
      </c>
    </row>
    <row r="955" spans="1:12" x14ac:dyDescent="0.3">
      <c r="A955" s="1">
        <v>45786</v>
      </c>
      <c r="B955" s="26">
        <v>150970968741.01233</v>
      </c>
      <c r="C955" s="26">
        <f t="shared" si="98"/>
        <v>261474009882.82886</v>
      </c>
      <c r="D955" s="26">
        <v>59892595868.226151</v>
      </c>
      <c r="E955" s="2">
        <v>149493872634.728</v>
      </c>
      <c r="F955" s="2">
        <f t="shared" si="103"/>
        <v>36818629.457000732</v>
      </c>
      <c r="G955" s="2">
        <f t="shared" si="99"/>
        <v>36818629.457000732</v>
      </c>
      <c r="H955" s="2">
        <f>SUM($G$3:G955)</f>
        <v>110503041141.81654</v>
      </c>
      <c r="I955" s="13">
        <f t="shared" si="104"/>
        <v>2.4628855222021736E-4</v>
      </c>
      <c r="J955" s="2">
        <f t="shared" si="100"/>
        <v>151008151162.33084</v>
      </c>
      <c r="K955" s="27">
        <f t="shared" si="101"/>
        <v>111980137248.10086</v>
      </c>
      <c r="L955">
        <f t="shared" si="102"/>
        <v>1</v>
      </c>
    </row>
    <row r="956" spans="1:12" x14ac:dyDescent="0.3">
      <c r="A956" s="1">
        <v>45787</v>
      </c>
      <c r="B956" s="26">
        <v>150970894624.06085</v>
      </c>
      <c r="C956" s="26">
        <f t="shared" si="98"/>
        <v>261723147653.5304</v>
      </c>
      <c r="D956" s="26">
        <v>59892595868.226151</v>
      </c>
      <c r="E956" s="2">
        <v>149743084522.38101</v>
      </c>
      <c r="F956" s="2">
        <f t="shared" si="103"/>
        <v>249211887.65301514</v>
      </c>
      <c r="G956" s="2">
        <f t="shared" si="99"/>
        <v>249211887.65301514</v>
      </c>
      <c r="H956" s="2">
        <f>SUM($G$3:G956)</f>
        <v>110752253029.46956</v>
      </c>
      <c r="I956" s="13">
        <f t="shared" si="104"/>
        <v>1.6642630839874763E-3</v>
      </c>
      <c r="J956" s="2">
        <f t="shared" si="100"/>
        <v>151222149910.74023</v>
      </c>
      <c r="K956" s="27">
        <f t="shared" si="101"/>
        <v>111980063131.14938</v>
      </c>
      <c r="L956">
        <f t="shared" si="102"/>
        <v>1</v>
      </c>
    </row>
    <row r="957" spans="1:12" x14ac:dyDescent="0.3">
      <c r="A957" s="1">
        <v>45788</v>
      </c>
      <c r="B957" s="26">
        <v>151072990724.69788</v>
      </c>
      <c r="C957" s="26">
        <f t="shared" si="98"/>
        <v>261971905154.02142</v>
      </c>
      <c r="D957" s="26">
        <v>59892595868.226151</v>
      </c>
      <c r="E957" s="2">
        <v>149889745922.23499</v>
      </c>
      <c r="F957" s="2">
        <f t="shared" si="103"/>
        <v>146661399.85397339</v>
      </c>
      <c r="G957" s="2">
        <f t="shared" si="99"/>
        <v>146661399.85397339</v>
      </c>
      <c r="H957" s="2">
        <f>SUM($G$3:G957)</f>
        <v>110898914429.32353</v>
      </c>
      <c r="I957" s="13">
        <f t="shared" si="104"/>
        <v>9.7846186176113394E-4</v>
      </c>
      <c r="J957" s="2">
        <f t="shared" si="100"/>
        <v>151220809884.4642</v>
      </c>
      <c r="K957" s="27">
        <f t="shared" si="101"/>
        <v>112082159231.78644</v>
      </c>
      <c r="L957">
        <f t="shared" si="102"/>
        <v>1</v>
      </c>
    </row>
    <row r="958" spans="1:12" x14ac:dyDescent="0.3">
      <c r="A958" s="1">
        <v>45789</v>
      </c>
      <c r="B958" s="26">
        <v>149167390576.68558</v>
      </c>
      <c r="C958" s="26">
        <f t="shared" si="98"/>
        <v>260081660947.75311</v>
      </c>
      <c r="D958" s="26">
        <v>59497342602.173843</v>
      </c>
      <c r="E958" s="2">
        <v>149905101863.979</v>
      </c>
      <c r="F958" s="2">
        <f t="shared" si="103"/>
        <v>15355941.744018555</v>
      </c>
      <c r="G958" s="2">
        <f t="shared" si="99"/>
        <v>15355941.744018555</v>
      </c>
      <c r="H958" s="2">
        <f>SUM($G$3:G958)</f>
        <v>110914270371.06755</v>
      </c>
      <c r="I958" s="13">
        <f t="shared" si="104"/>
        <v>1.0243775263868097E-4</v>
      </c>
      <c r="J958" s="2">
        <f t="shared" si="100"/>
        <v>149182670948.94321</v>
      </c>
      <c r="K958" s="27">
        <f t="shared" si="101"/>
        <v>110176559083.77411</v>
      </c>
      <c r="L958">
        <f t="shared" si="102"/>
        <v>1</v>
      </c>
    </row>
    <row r="959" spans="1:12" x14ac:dyDescent="0.3">
      <c r="A959" s="1">
        <v>45790</v>
      </c>
      <c r="B959" s="26">
        <v>149533180803.84805</v>
      </c>
      <c r="C959" s="26">
        <f t="shared" si="98"/>
        <v>260605169284.51459</v>
      </c>
      <c r="D959" s="26">
        <v>59538169172.338997</v>
      </c>
      <c r="E959" s="2">
        <v>150062819973.578</v>
      </c>
      <c r="F959" s="2">
        <f t="shared" si="103"/>
        <v>157718109.59899902</v>
      </c>
      <c r="G959" s="2">
        <f t="shared" si="99"/>
        <v>157718109.59899902</v>
      </c>
      <c r="H959" s="2">
        <f>SUM($G$3:G959)</f>
        <v>111071988480.66655</v>
      </c>
      <c r="I959" s="13">
        <f t="shared" si="104"/>
        <v>1.0510138995573248E-3</v>
      </c>
      <c r="J959" s="2">
        <f t="shared" si="100"/>
        <v>149690342255.31793</v>
      </c>
      <c r="K959" s="27">
        <f t="shared" si="101"/>
        <v>110542349310.93658</v>
      </c>
      <c r="L959">
        <f t="shared" si="102"/>
        <v>1</v>
      </c>
    </row>
    <row r="960" spans="1:12" x14ac:dyDescent="0.3">
      <c r="A960" s="1">
        <v>45791</v>
      </c>
      <c r="B960" s="26">
        <v>149089744348.47531</v>
      </c>
      <c r="C960" s="26">
        <f t="shared" si="98"/>
        <v>260174923557.38287</v>
      </c>
      <c r="D960" s="26">
        <v>59490324176.074722</v>
      </c>
      <c r="E960" s="2">
        <v>150076010701.819</v>
      </c>
      <c r="F960" s="2">
        <f t="shared" si="103"/>
        <v>13190728.240997314</v>
      </c>
      <c r="G960" s="2">
        <f t="shared" si="99"/>
        <v>13190728.240997314</v>
      </c>
      <c r="H960" s="2">
        <f>SUM($G$3:G960)</f>
        <v>111085179208.90755</v>
      </c>
      <c r="I960" s="13">
        <f t="shared" si="104"/>
        <v>8.7893649220231008E-5</v>
      </c>
      <c r="J960" s="2">
        <f t="shared" si="100"/>
        <v>149102848390.16739</v>
      </c>
      <c r="K960" s="27">
        <f t="shared" si="101"/>
        <v>110098912855.56387</v>
      </c>
      <c r="L960">
        <f t="shared" si="102"/>
        <v>1</v>
      </c>
    </row>
    <row r="961" spans="1:12" x14ac:dyDescent="0.3">
      <c r="A961" s="1">
        <v>45792</v>
      </c>
      <c r="B961" s="26">
        <v>149863752134.61676</v>
      </c>
      <c r="C961" s="26">
        <f t="shared" si="98"/>
        <v>261236753163.71631</v>
      </c>
      <c r="D961" s="26">
        <v>59652649578.968491</v>
      </c>
      <c r="E961" s="2">
        <v>150363832522.01099</v>
      </c>
      <c r="F961" s="2">
        <f t="shared" si="103"/>
        <v>287821820.19198608</v>
      </c>
      <c r="G961" s="2">
        <f t="shared" si="99"/>
        <v>287821820.19198608</v>
      </c>
      <c r="H961" s="2">
        <f>SUM($G$3:G961)</f>
        <v>111373001029.09953</v>
      </c>
      <c r="I961" s="13">
        <f t="shared" si="104"/>
        <v>1.9141692211779274E-3</v>
      </c>
      <c r="J961" s="2">
        <f t="shared" si="100"/>
        <v>150150616716.32309</v>
      </c>
      <c r="K961" s="27">
        <f t="shared" si="101"/>
        <v>110872920641.70532</v>
      </c>
      <c r="L961">
        <f t="shared" si="102"/>
        <v>1</v>
      </c>
    </row>
    <row r="962" spans="1:12" x14ac:dyDescent="0.3">
      <c r="A962" s="1">
        <v>45793</v>
      </c>
      <c r="B962" s="26">
        <v>150270214381.07864</v>
      </c>
      <c r="C962" s="26">
        <f t="shared" si="98"/>
        <v>261965678060.09717</v>
      </c>
      <c r="D962" s="26">
        <v>59769719059.402344</v>
      </c>
      <c r="E962" s="2">
        <v>150686295171.92999</v>
      </c>
      <c r="F962" s="2">
        <f t="shared" si="103"/>
        <v>322462649.91900635</v>
      </c>
      <c r="G962" s="2">
        <f t="shared" si="99"/>
        <v>322462649.91900635</v>
      </c>
      <c r="H962" s="2">
        <f>SUM($G$3:G962)</f>
        <v>111695463679.01854</v>
      </c>
      <c r="I962" s="13">
        <f t="shared" si="104"/>
        <v>2.1399600378460633E-3</v>
      </c>
      <c r="J962" s="2">
        <f t="shared" si="100"/>
        <v>150591786634.7327</v>
      </c>
      <c r="K962" s="27">
        <f t="shared" si="101"/>
        <v>111279382888.16718</v>
      </c>
      <c r="L962">
        <f t="shared" si="102"/>
        <v>1</v>
      </c>
    </row>
    <row r="963" spans="1:12" x14ac:dyDescent="0.3">
      <c r="A963" s="1">
        <v>45794</v>
      </c>
      <c r="B963" s="26">
        <v>150241836853.28815</v>
      </c>
      <c r="C963" s="26">
        <f t="shared" ref="C963:C1026" si="105">B963+H963</f>
        <v>262337456272.49469</v>
      </c>
      <c r="D963" s="26">
        <v>59769719059.402344</v>
      </c>
      <c r="E963" s="2">
        <v>151086450912.11801</v>
      </c>
      <c r="F963" s="2">
        <f t="shared" si="103"/>
        <v>400155740.1880188</v>
      </c>
      <c r="G963" s="2">
        <f t="shared" si="99"/>
        <v>400155740.1880188</v>
      </c>
      <c r="H963" s="2">
        <f>SUM($G$3:G963)</f>
        <v>112095619419.20656</v>
      </c>
      <c r="I963" s="13">
        <f t="shared" si="104"/>
        <v>2.6485216759825547E-3</v>
      </c>
      <c r="J963" s="2">
        <f t="shared" si="100"/>
        <v>150639755614.83353</v>
      </c>
      <c r="K963" s="27">
        <f t="shared" si="101"/>
        <v>111251005360.37668</v>
      </c>
      <c r="L963">
        <f t="shared" si="102"/>
        <v>1</v>
      </c>
    </row>
    <row r="964" spans="1:12" x14ac:dyDescent="0.3">
      <c r="A964" s="1">
        <v>45795</v>
      </c>
      <c r="B964" s="26">
        <v>150306772567.3866</v>
      </c>
      <c r="C964" s="26">
        <f t="shared" si="105"/>
        <v>262572908675.60516</v>
      </c>
      <c r="D964" s="26">
        <v>59769719059.402344</v>
      </c>
      <c r="E964" s="2">
        <v>151256967601.13</v>
      </c>
      <c r="F964" s="2">
        <f t="shared" si="103"/>
        <v>170516689.01199341</v>
      </c>
      <c r="G964" s="2">
        <f t="shared" ref="G964:G1027" si="106">IF(F964&gt;0,F964,0)</f>
        <v>170516689.01199341</v>
      </c>
      <c r="H964" s="2">
        <f>SUM($G$3:G964)</f>
        <v>112266136108.21855</v>
      </c>
      <c r="I964" s="13">
        <f t="shared" si="104"/>
        <v>1.1273311353276099E-3</v>
      </c>
      <c r="J964" s="2">
        <f t="shared" ref="J964:J1027" si="107">B964*(I964+1)</f>
        <v>150476218071.95242</v>
      </c>
      <c r="K964" s="27">
        <f t="shared" ref="K964:K1027" si="108">C964-E964</f>
        <v>111315941074.47516</v>
      </c>
      <c r="L964">
        <f t="shared" ref="L964:L1027" si="109">IF(K964&gt;0,1,0)</f>
        <v>1</v>
      </c>
    </row>
    <row r="965" spans="1:12" x14ac:dyDescent="0.3">
      <c r="A965" s="1">
        <v>45796</v>
      </c>
      <c r="B965" s="26">
        <v>150442181262.2467</v>
      </c>
      <c r="C965" s="26">
        <f t="shared" si="105"/>
        <v>262787263339.33124</v>
      </c>
      <c r="D965" s="26">
        <v>59758284210.649345</v>
      </c>
      <c r="E965" s="2">
        <v>151335913569.996</v>
      </c>
      <c r="F965" s="2">
        <f t="shared" ref="F965:F1028" si="110">E965-E964</f>
        <v>78945968.865997314</v>
      </c>
      <c r="G965" s="2">
        <f t="shared" si="106"/>
        <v>78945968.865997314</v>
      </c>
      <c r="H965" s="2">
        <f>SUM($G$3:G965)</f>
        <v>112345082077.08455</v>
      </c>
      <c r="I965" s="13">
        <f t="shared" ref="I965:I1028" si="111">(E965-E964)/E965</f>
        <v>5.2166050346987307E-4</v>
      </c>
      <c r="J965" s="2">
        <f t="shared" si="107"/>
        <v>150520661006.26709</v>
      </c>
      <c r="K965" s="27">
        <f t="shared" si="108"/>
        <v>111451349769.33524</v>
      </c>
      <c r="L965">
        <f t="shared" si="109"/>
        <v>1</v>
      </c>
    </row>
    <row r="966" spans="1:12" x14ac:dyDescent="0.3">
      <c r="A966" s="1">
        <v>45797</v>
      </c>
      <c r="B966" s="26">
        <v>151096413710.26935</v>
      </c>
      <c r="C966" s="26">
        <f t="shared" si="105"/>
        <v>263502825804.15088</v>
      </c>
      <c r="D966" s="26">
        <v>59858276221.148941</v>
      </c>
      <c r="E966" s="2">
        <v>151397243586.793</v>
      </c>
      <c r="F966" s="2">
        <f t="shared" si="110"/>
        <v>61330016.79699707</v>
      </c>
      <c r="G966" s="2">
        <f t="shared" si="106"/>
        <v>61330016.79699707</v>
      </c>
      <c r="H966" s="2">
        <f>SUM($G$3:G966)</f>
        <v>112406412093.88155</v>
      </c>
      <c r="I966" s="13">
        <f t="shared" si="111"/>
        <v>4.0509335139802464E-4</v>
      </c>
      <c r="J966" s="2">
        <f t="shared" si="107"/>
        <v>151157621862.88345</v>
      </c>
      <c r="K966" s="27">
        <f t="shared" si="108"/>
        <v>112105582217.35788</v>
      </c>
      <c r="L966">
        <f t="shared" si="109"/>
        <v>1</v>
      </c>
    </row>
    <row r="967" spans="1:12" x14ac:dyDescent="0.3">
      <c r="A967" s="1">
        <v>45798</v>
      </c>
      <c r="B967" s="26">
        <v>150929250805.31158</v>
      </c>
      <c r="C967" s="26">
        <f t="shared" si="105"/>
        <v>263562102858.07214</v>
      </c>
      <c r="D967" s="26">
        <v>59772793989.444366</v>
      </c>
      <c r="E967" s="2">
        <v>151623683545.672</v>
      </c>
      <c r="F967" s="2">
        <f t="shared" si="110"/>
        <v>226439958.8789978</v>
      </c>
      <c r="G967" s="2">
        <f t="shared" si="106"/>
        <v>226439958.8789978</v>
      </c>
      <c r="H967" s="2">
        <f>SUM($G$3:G967)</f>
        <v>112632852052.76054</v>
      </c>
      <c r="I967" s="13">
        <f t="shared" si="111"/>
        <v>1.4934339648250907E-3</v>
      </c>
      <c r="J967" s="2">
        <f t="shared" si="107"/>
        <v>151154653674.74985</v>
      </c>
      <c r="K967" s="27">
        <f t="shared" si="108"/>
        <v>111938419312.40015</v>
      </c>
      <c r="L967">
        <f t="shared" si="109"/>
        <v>1</v>
      </c>
    </row>
    <row r="968" spans="1:12" x14ac:dyDescent="0.3">
      <c r="A968" s="1">
        <v>45799</v>
      </c>
      <c r="B968" s="26">
        <v>151120973596.84985</v>
      </c>
      <c r="C968" s="26">
        <f t="shared" si="105"/>
        <v>264095287993.88141</v>
      </c>
      <c r="D968" s="26">
        <v>59766648535.736969</v>
      </c>
      <c r="E968" s="2">
        <v>151965145889.94299</v>
      </c>
      <c r="F968" s="2">
        <f t="shared" si="110"/>
        <v>341462344.27099609</v>
      </c>
      <c r="G968" s="2">
        <f t="shared" si="106"/>
        <v>341462344.27099609</v>
      </c>
      <c r="H968" s="2">
        <f>SUM($G$3:G968)</f>
        <v>112974314397.03154</v>
      </c>
      <c r="I968" s="13">
        <f t="shared" si="111"/>
        <v>2.2469780308590746E-3</v>
      </c>
      <c r="J968" s="2">
        <f t="shared" si="107"/>
        <v>151460539104.52402</v>
      </c>
      <c r="K968" s="27">
        <f t="shared" si="108"/>
        <v>112130142103.93842</v>
      </c>
      <c r="L968">
        <f t="shared" si="109"/>
        <v>1</v>
      </c>
    </row>
    <row r="969" spans="1:12" x14ac:dyDescent="0.3">
      <c r="A969" s="1">
        <v>45800</v>
      </c>
      <c r="B969" s="26">
        <v>151114390402.71701</v>
      </c>
      <c r="C969" s="26">
        <f t="shared" si="105"/>
        <v>264552916977.73553</v>
      </c>
      <c r="D969" s="26">
        <v>59797368122.456848</v>
      </c>
      <c r="E969" s="2">
        <v>152429358067.92999</v>
      </c>
      <c r="F969" s="2">
        <f t="shared" si="110"/>
        <v>464212177.98699951</v>
      </c>
      <c r="G969" s="2">
        <f t="shared" si="106"/>
        <v>464212177.98699951</v>
      </c>
      <c r="H969" s="2">
        <f>SUM($G$3:G969)</f>
        <v>113438526575.01854</v>
      </c>
      <c r="I969" s="13">
        <f t="shared" si="111"/>
        <v>3.0454250012659887E-3</v>
      </c>
      <c r="J969" s="2">
        <f t="shared" si="107"/>
        <v>151574597945.30051</v>
      </c>
      <c r="K969" s="27">
        <f t="shared" si="108"/>
        <v>112123558909.80554</v>
      </c>
      <c r="L969">
        <f t="shared" si="109"/>
        <v>1</v>
      </c>
    </row>
    <row r="970" spans="1:12" x14ac:dyDescent="0.3">
      <c r="A970" s="1">
        <v>45801</v>
      </c>
      <c r="B970" s="26">
        <v>151173202203.70102</v>
      </c>
      <c r="C970" s="26">
        <f t="shared" si="105"/>
        <v>264686845436.80255</v>
      </c>
      <c r="D970" s="26">
        <v>59797368122.456848</v>
      </c>
      <c r="E970" s="2">
        <v>152504474726.013</v>
      </c>
      <c r="F970" s="2">
        <f t="shared" si="110"/>
        <v>75116658.083007813</v>
      </c>
      <c r="G970" s="2">
        <f t="shared" si="106"/>
        <v>75116658.083007813</v>
      </c>
      <c r="H970" s="2">
        <f>SUM($G$3:G970)</f>
        <v>113513643233.10155</v>
      </c>
      <c r="I970" s="13">
        <f t="shared" si="111"/>
        <v>4.9255379698176819E-4</v>
      </c>
      <c r="J970" s="2">
        <f t="shared" si="107"/>
        <v>151247663138.44833</v>
      </c>
      <c r="K970" s="27">
        <f t="shared" si="108"/>
        <v>112182370710.78955</v>
      </c>
      <c r="L970">
        <f t="shared" si="109"/>
        <v>1</v>
      </c>
    </row>
    <row r="971" spans="1:12" x14ac:dyDescent="0.3">
      <c r="A971" s="1">
        <v>45802</v>
      </c>
      <c r="B971" s="26">
        <v>151062230598.12659</v>
      </c>
      <c r="C971" s="26">
        <f t="shared" si="105"/>
        <v>264803180355.26312</v>
      </c>
      <c r="D971" s="26">
        <v>59797368122.456848</v>
      </c>
      <c r="E971" s="2">
        <v>152731781250.048</v>
      </c>
      <c r="F971" s="2">
        <f t="shared" si="110"/>
        <v>227306524.03500366</v>
      </c>
      <c r="G971" s="2">
        <f t="shared" si="106"/>
        <v>227306524.03500366</v>
      </c>
      <c r="H971" s="2">
        <f>SUM($G$3:G971)</f>
        <v>113740949757.13655</v>
      </c>
      <c r="I971" s="13">
        <f t="shared" si="111"/>
        <v>1.4882725924793875E-3</v>
      </c>
      <c r="J971" s="2">
        <f t="shared" si="107"/>
        <v>151287052375.68457</v>
      </c>
      <c r="K971" s="27">
        <f t="shared" si="108"/>
        <v>112071399105.21512</v>
      </c>
      <c r="L971">
        <f t="shared" si="109"/>
        <v>1</v>
      </c>
    </row>
    <row r="972" spans="1:12" x14ac:dyDescent="0.3">
      <c r="A972" s="1">
        <v>45803</v>
      </c>
      <c r="B972" s="26">
        <v>151137971253.7973</v>
      </c>
      <c r="C972" s="26">
        <f t="shared" si="105"/>
        <v>264932774411.07983</v>
      </c>
      <c r="D972" s="26">
        <v>59778913330.734879</v>
      </c>
      <c r="E972" s="2">
        <v>152785634650.194</v>
      </c>
      <c r="F972" s="2">
        <f t="shared" si="110"/>
        <v>53853400.145996094</v>
      </c>
      <c r="G972" s="2">
        <f t="shared" si="106"/>
        <v>53853400.145996094</v>
      </c>
      <c r="H972" s="2">
        <f>SUM($G$3:G972)</f>
        <v>113794803157.28255</v>
      </c>
      <c r="I972" s="13">
        <f t="shared" si="111"/>
        <v>3.5247685601656601E-4</v>
      </c>
      <c r="J972" s="2">
        <f t="shared" si="107"/>
        <v>151191243890.72955</v>
      </c>
      <c r="K972" s="27">
        <f t="shared" si="108"/>
        <v>112147139760.88583</v>
      </c>
      <c r="L972">
        <f t="shared" si="109"/>
        <v>1</v>
      </c>
    </row>
    <row r="973" spans="1:12" x14ac:dyDescent="0.3">
      <c r="A973" s="1">
        <v>45804</v>
      </c>
      <c r="B973" s="26">
        <v>151797787437.62552</v>
      </c>
      <c r="C973" s="26">
        <f t="shared" si="105"/>
        <v>265592590594.90808</v>
      </c>
      <c r="D973" s="26">
        <v>59965188176.239029</v>
      </c>
      <c r="E973" s="2">
        <v>152773329685.237</v>
      </c>
      <c r="F973" s="2">
        <f t="shared" si="110"/>
        <v>-12304964.957000732</v>
      </c>
      <c r="G973" s="2">
        <f t="shared" si="106"/>
        <v>0</v>
      </c>
      <c r="H973" s="2">
        <f>SUM($G$3:G973)</f>
        <v>113794803157.28255</v>
      </c>
      <c r="I973" s="13">
        <f t="shared" si="111"/>
        <v>-8.0543933828980375E-5</v>
      </c>
      <c r="J973" s="2">
        <f t="shared" si="107"/>
        <v>151785561046.67877</v>
      </c>
      <c r="K973" s="27">
        <f t="shared" si="108"/>
        <v>112819260909.67108</v>
      </c>
      <c r="L973">
        <f t="shared" si="109"/>
        <v>1</v>
      </c>
    </row>
    <row r="974" spans="1:12" x14ac:dyDescent="0.3">
      <c r="A974" s="1">
        <v>45805</v>
      </c>
      <c r="B974" s="26">
        <v>150989450856.45035</v>
      </c>
      <c r="C974" s="26">
        <f t="shared" si="105"/>
        <v>264832637201.90387</v>
      </c>
      <c r="D974" s="26">
        <v>59820999435.080788</v>
      </c>
      <c r="E974" s="2">
        <v>152821712873.40799</v>
      </c>
      <c r="F974" s="2">
        <f t="shared" si="110"/>
        <v>48383188.17098999</v>
      </c>
      <c r="G974" s="2">
        <f t="shared" si="106"/>
        <v>48383188.17098999</v>
      </c>
      <c r="H974" s="2">
        <f>SUM($G$3:G974)</f>
        <v>113843186345.45354</v>
      </c>
      <c r="I974" s="13">
        <f t="shared" si="111"/>
        <v>3.1659891295073288E-4</v>
      </c>
      <c r="J974" s="2">
        <f t="shared" si="107"/>
        <v>151037253952.45853</v>
      </c>
      <c r="K974" s="27">
        <f t="shared" si="108"/>
        <v>112010924328.49588</v>
      </c>
      <c r="L974">
        <f t="shared" si="109"/>
        <v>1</v>
      </c>
    </row>
    <row r="975" spans="1:12" x14ac:dyDescent="0.3">
      <c r="A975" s="1">
        <v>45806</v>
      </c>
      <c r="B975" s="26">
        <v>150705087003.30496</v>
      </c>
      <c r="C975" s="26">
        <f t="shared" si="105"/>
        <v>264666175724.03851</v>
      </c>
      <c r="D975" s="26">
        <v>59759409399.232193</v>
      </c>
      <c r="E975" s="2">
        <v>152939615248.68799</v>
      </c>
      <c r="F975" s="2">
        <f t="shared" si="110"/>
        <v>117902375.27999878</v>
      </c>
      <c r="G975" s="2">
        <f t="shared" si="106"/>
        <v>117902375.27999878</v>
      </c>
      <c r="H975" s="2">
        <f>SUM($G$3:G975)</f>
        <v>113961088720.73354</v>
      </c>
      <c r="I975" s="13">
        <f t="shared" si="111"/>
        <v>7.7090801548234061E-4</v>
      </c>
      <c r="J975" s="2">
        <f t="shared" si="107"/>
        <v>150821266762.84976</v>
      </c>
      <c r="K975" s="27">
        <f t="shared" si="108"/>
        <v>111726560475.35052</v>
      </c>
      <c r="L975">
        <f t="shared" si="109"/>
        <v>1</v>
      </c>
    </row>
    <row r="976" spans="1:12" x14ac:dyDescent="0.3">
      <c r="A976" s="1">
        <v>45807</v>
      </c>
      <c r="B976" s="26">
        <v>150547533523.60913</v>
      </c>
      <c r="C976" s="26">
        <f t="shared" si="105"/>
        <v>264581889312.52869</v>
      </c>
      <c r="D976" s="26">
        <v>59769984286.659409</v>
      </c>
      <c r="E976" s="2">
        <v>153012882316.87399</v>
      </c>
      <c r="F976" s="2">
        <f t="shared" si="110"/>
        <v>73267068.186004639</v>
      </c>
      <c r="G976" s="2">
        <f t="shared" si="106"/>
        <v>73267068.186004639</v>
      </c>
      <c r="H976" s="2">
        <f>SUM($G$3:G976)</f>
        <v>114034355788.91954</v>
      </c>
      <c r="I976" s="13">
        <f t="shared" si="111"/>
        <v>4.7882941015564985E-4</v>
      </c>
      <c r="J976" s="2">
        <f t="shared" si="107"/>
        <v>150619620110.28662</v>
      </c>
      <c r="K976" s="27">
        <f t="shared" si="108"/>
        <v>111569006995.65469</v>
      </c>
      <c r="L976">
        <f t="shared" si="109"/>
        <v>1</v>
      </c>
    </row>
    <row r="977" spans="1:12" x14ac:dyDescent="0.3">
      <c r="A977" s="1">
        <v>45808</v>
      </c>
      <c r="B977" s="26">
        <v>150569453612.0036</v>
      </c>
      <c r="C977" s="26">
        <f t="shared" si="105"/>
        <v>264710148232.49115</v>
      </c>
      <c r="D977" s="26">
        <v>59769984286.659409</v>
      </c>
      <c r="E977" s="2">
        <v>153119221148.44199</v>
      </c>
      <c r="F977" s="2">
        <f t="shared" si="110"/>
        <v>106338831.56799316</v>
      </c>
      <c r="G977" s="2">
        <f t="shared" si="106"/>
        <v>106338831.56799316</v>
      </c>
      <c r="H977" s="2">
        <f>SUM($G$3:G977)</f>
        <v>114140694620.48753</v>
      </c>
      <c r="I977" s="13">
        <f t="shared" si="111"/>
        <v>6.9448388497811517E-4</v>
      </c>
      <c r="J977" s="2">
        <f t="shared" si="107"/>
        <v>150674021671.10709</v>
      </c>
      <c r="K977" s="27">
        <f t="shared" si="108"/>
        <v>111590927084.04916</v>
      </c>
      <c r="L977">
        <f t="shared" si="109"/>
        <v>1</v>
      </c>
    </row>
    <row r="978" spans="1:12" x14ac:dyDescent="0.3">
      <c r="A978" s="1">
        <v>45809</v>
      </c>
      <c r="B978" s="26">
        <v>150585203464.189</v>
      </c>
      <c r="C978" s="26">
        <f t="shared" si="105"/>
        <v>264725898084.67651</v>
      </c>
      <c r="D978" s="26">
        <v>59769984286.659409</v>
      </c>
      <c r="E978" s="2">
        <v>153082120332.944</v>
      </c>
      <c r="F978" s="2">
        <f t="shared" si="110"/>
        <v>-37100815.49798584</v>
      </c>
      <c r="G978" s="2">
        <f t="shared" si="106"/>
        <v>0</v>
      </c>
      <c r="H978" s="2">
        <f>SUM($G$3:G978)</f>
        <v>114140694620.48753</v>
      </c>
      <c r="I978" s="13">
        <f t="shared" si="111"/>
        <v>-2.4235890786784175E-4</v>
      </c>
      <c r="J978" s="2">
        <f t="shared" si="107"/>
        <v>150548707798.73636</v>
      </c>
      <c r="K978" s="27">
        <f t="shared" si="108"/>
        <v>111643777751.73251</v>
      </c>
      <c r="L978">
        <f t="shared" si="109"/>
        <v>1</v>
      </c>
    </row>
    <row r="979" spans="1:12" x14ac:dyDescent="0.3">
      <c r="A979" s="1">
        <v>45810</v>
      </c>
      <c r="B979" s="26">
        <v>150923593719.52716</v>
      </c>
      <c r="C979" s="26">
        <f t="shared" si="105"/>
        <v>265135202410.75372</v>
      </c>
      <c r="D979" s="26">
        <v>59806864353.933006</v>
      </c>
      <c r="E979" s="2">
        <v>153153034403.68301</v>
      </c>
      <c r="F979" s="2">
        <f t="shared" si="110"/>
        <v>70914070.739013672</v>
      </c>
      <c r="G979" s="2">
        <f t="shared" si="106"/>
        <v>70914070.739013672</v>
      </c>
      <c r="H979" s="2">
        <f>SUM($G$3:G979)</f>
        <v>114211608691.22655</v>
      </c>
      <c r="I979" s="13">
        <f t="shared" si="111"/>
        <v>4.6302752678146309E-4</v>
      </c>
      <c r="J979" s="2">
        <f t="shared" si="107"/>
        <v>150993475497.86008</v>
      </c>
      <c r="K979" s="27">
        <f t="shared" si="108"/>
        <v>111982168007.07071</v>
      </c>
      <c r="L979">
        <f t="shared" si="109"/>
        <v>1</v>
      </c>
    </row>
    <row r="980" spans="1:12" x14ac:dyDescent="0.3">
      <c r="A980" s="1">
        <v>45811</v>
      </c>
      <c r="B980" s="26">
        <v>151045492018.64972</v>
      </c>
      <c r="C980" s="26">
        <f t="shared" si="105"/>
        <v>265310524206.08728</v>
      </c>
      <c r="D980" s="26">
        <v>59834056289.90918</v>
      </c>
      <c r="E980" s="2">
        <v>153206457899.89401</v>
      </c>
      <c r="F980" s="2">
        <f t="shared" si="110"/>
        <v>53423496.210998535</v>
      </c>
      <c r="G980" s="2">
        <f t="shared" si="106"/>
        <v>53423496.210998535</v>
      </c>
      <c r="H980" s="2">
        <f>SUM($G$3:G980)</f>
        <v>114265032187.43755</v>
      </c>
      <c r="I980" s="13">
        <f t="shared" si="111"/>
        <v>3.4870263919230975E-4</v>
      </c>
      <c r="J980" s="2">
        <f t="shared" si="107"/>
        <v>151098161980.35474</v>
      </c>
      <c r="K980" s="27">
        <f t="shared" si="108"/>
        <v>112104066306.19327</v>
      </c>
      <c r="L980">
        <f t="shared" si="109"/>
        <v>1</v>
      </c>
    </row>
    <row r="981" spans="1:12" x14ac:dyDescent="0.3">
      <c r="A981" s="1">
        <v>45812</v>
      </c>
      <c r="B981" s="26">
        <v>150669178182.19958</v>
      </c>
      <c r="C981" s="26">
        <f t="shared" si="105"/>
        <v>265125546749.43311</v>
      </c>
      <c r="D981" s="26">
        <v>59757374335.154236</v>
      </c>
      <c r="E981" s="2">
        <v>153397794279.69</v>
      </c>
      <c r="F981" s="2">
        <f t="shared" si="110"/>
        <v>191336379.79598999</v>
      </c>
      <c r="G981" s="2">
        <f t="shared" si="106"/>
        <v>191336379.79598999</v>
      </c>
      <c r="H981" s="2">
        <f>SUM($G$3:G981)</f>
        <v>114456368567.23354</v>
      </c>
      <c r="I981" s="13">
        <f t="shared" si="111"/>
        <v>1.2473215843451218E-3</v>
      </c>
      <c r="J981" s="2">
        <f t="shared" si="107"/>
        <v>150857111100.24179</v>
      </c>
      <c r="K981" s="27">
        <f t="shared" si="108"/>
        <v>111727752469.7431</v>
      </c>
      <c r="L981">
        <f t="shared" si="109"/>
        <v>1</v>
      </c>
    </row>
    <row r="982" spans="1:12" x14ac:dyDescent="0.3">
      <c r="A982" s="1">
        <v>45813</v>
      </c>
      <c r="B982" s="26">
        <v>150412450177.27173</v>
      </c>
      <c r="C982" s="26">
        <f t="shared" si="105"/>
        <v>265256566355.60028</v>
      </c>
      <c r="D982" s="26">
        <v>59799512243.713554</v>
      </c>
      <c r="E982" s="2">
        <v>153785541890.785</v>
      </c>
      <c r="F982" s="2">
        <f t="shared" si="110"/>
        <v>387747611.09500122</v>
      </c>
      <c r="G982" s="2">
        <f t="shared" si="106"/>
        <v>387747611.09500122</v>
      </c>
      <c r="H982" s="2">
        <f>SUM($G$3:G982)</f>
        <v>114844116178.32854</v>
      </c>
      <c r="I982" s="13">
        <f t="shared" si="111"/>
        <v>2.5213528289308937E-3</v>
      </c>
      <c r="J982" s="2">
        <f t="shared" si="107"/>
        <v>150791693034.03262</v>
      </c>
      <c r="K982" s="27">
        <f t="shared" si="108"/>
        <v>111471024464.81528</v>
      </c>
      <c r="L982">
        <f t="shared" si="109"/>
        <v>1</v>
      </c>
    </row>
    <row r="983" spans="1:12" x14ac:dyDescent="0.3">
      <c r="A983" s="1">
        <v>45814</v>
      </c>
      <c r="B983" s="26">
        <v>150600237478.5097</v>
      </c>
      <c r="C983" s="26">
        <f t="shared" si="105"/>
        <v>265547611010.81323</v>
      </c>
      <c r="D983" s="26">
        <v>59774901141.048447</v>
      </c>
      <c r="E983" s="2">
        <v>153888799244.76001</v>
      </c>
      <c r="F983" s="2">
        <f t="shared" si="110"/>
        <v>103257353.9750061</v>
      </c>
      <c r="G983" s="2">
        <f t="shared" si="106"/>
        <v>103257353.9750061</v>
      </c>
      <c r="H983" s="2">
        <f>SUM($G$3:G983)</f>
        <v>114947373532.30354</v>
      </c>
      <c r="I983" s="13">
        <f t="shared" si="111"/>
        <v>6.7098680658866775E-4</v>
      </c>
      <c r="J983" s="2">
        <f t="shared" si="107"/>
        <v>150701288250.92691</v>
      </c>
      <c r="K983" s="27">
        <f t="shared" si="108"/>
        <v>111658811766.05322</v>
      </c>
      <c r="L983">
        <f t="shared" si="109"/>
        <v>1</v>
      </c>
    </row>
    <row r="984" spans="1:12" x14ac:dyDescent="0.3">
      <c r="A984" s="1">
        <v>45815</v>
      </c>
      <c r="B984" s="26">
        <v>150725014292.75555</v>
      </c>
      <c r="C984" s="26">
        <f t="shared" si="105"/>
        <v>266007553201.36108</v>
      </c>
      <c r="D984" s="26">
        <v>59774901141.048447</v>
      </c>
      <c r="E984" s="2">
        <v>154223964621.06201</v>
      </c>
      <c r="F984" s="2">
        <f t="shared" si="110"/>
        <v>335165376.30200195</v>
      </c>
      <c r="G984" s="2">
        <f t="shared" si="106"/>
        <v>335165376.30200195</v>
      </c>
      <c r="H984" s="2">
        <f>SUM($G$3:G984)</f>
        <v>115282538908.60555</v>
      </c>
      <c r="I984" s="13">
        <f t="shared" si="111"/>
        <v>2.1732379732652082E-3</v>
      </c>
      <c r="J984" s="2">
        <f t="shared" si="107"/>
        <v>151052575617.33752</v>
      </c>
      <c r="K984" s="27">
        <f t="shared" si="108"/>
        <v>111783588580.29907</v>
      </c>
      <c r="L984">
        <f t="shared" si="109"/>
        <v>1</v>
      </c>
    </row>
    <row r="985" spans="1:12" x14ac:dyDescent="0.3">
      <c r="A985" s="1">
        <v>45816</v>
      </c>
      <c r="B985" s="26">
        <v>150751445324.10834</v>
      </c>
      <c r="C985" s="26">
        <f t="shared" si="105"/>
        <v>266345455356.83685</v>
      </c>
      <c r="D985" s="26">
        <v>59774901141.048447</v>
      </c>
      <c r="E985" s="2">
        <v>154535435745.185</v>
      </c>
      <c r="F985" s="2">
        <f t="shared" si="110"/>
        <v>311471124.12298584</v>
      </c>
      <c r="G985" s="2">
        <f t="shared" si="106"/>
        <v>311471124.12298584</v>
      </c>
      <c r="H985" s="2">
        <f>SUM($G$3:G985)</f>
        <v>115594010032.72853</v>
      </c>
      <c r="I985" s="13">
        <f t="shared" si="111"/>
        <v>2.0155320533510102E-3</v>
      </c>
      <c r="J985" s="2">
        <f t="shared" si="107"/>
        <v>151055289694.24808</v>
      </c>
      <c r="K985" s="27">
        <f t="shared" si="108"/>
        <v>111810019611.65186</v>
      </c>
      <c r="L985">
        <f t="shared" si="109"/>
        <v>1</v>
      </c>
    </row>
    <row r="986" spans="1:12" x14ac:dyDescent="0.3">
      <c r="A986" s="1">
        <v>45817</v>
      </c>
      <c r="B986" s="26">
        <v>150797061173.71561</v>
      </c>
      <c r="C986" s="26">
        <f t="shared" si="105"/>
        <v>266669529381.26117</v>
      </c>
      <c r="D986" s="26">
        <v>59719581535.032951</v>
      </c>
      <c r="E986" s="2">
        <v>154813893920.00201</v>
      </c>
      <c r="F986" s="2">
        <f t="shared" si="110"/>
        <v>278458174.8170166</v>
      </c>
      <c r="G986" s="2">
        <f t="shared" si="106"/>
        <v>278458174.8170166</v>
      </c>
      <c r="H986" s="2">
        <f>SUM($G$3:G986)</f>
        <v>115872468207.54555</v>
      </c>
      <c r="I986" s="13">
        <f t="shared" si="111"/>
        <v>1.7986639814182705E-3</v>
      </c>
      <c r="J986" s="2">
        <f t="shared" si="107"/>
        <v>151068294416.1525</v>
      </c>
      <c r="K986" s="27">
        <f t="shared" si="108"/>
        <v>111855635461.25916</v>
      </c>
      <c r="L986">
        <f t="shared" si="109"/>
        <v>1</v>
      </c>
    </row>
    <row r="987" spans="1:12" x14ac:dyDescent="0.3">
      <c r="A987" s="1">
        <v>45818</v>
      </c>
      <c r="B987" s="26">
        <v>151171773888.50958</v>
      </c>
      <c r="C987" s="26">
        <f t="shared" si="105"/>
        <v>267045448433.2981</v>
      </c>
      <c r="D987" s="26">
        <v>59787898515.399948</v>
      </c>
      <c r="E987" s="2">
        <v>154815100257.245</v>
      </c>
      <c r="F987" s="2">
        <f t="shared" si="110"/>
        <v>1206337.242980957</v>
      </c>
      <c r="G987" s="2">
        <f t="shared" si="106"/>
        <v>1206337.242980957</v>
      </c>
      <c r="H987" s="2">
        <f>SUM($G$3:G987)</f>
        <v>115873674544.78853</v>
      </c>
      <c r="I987" s="13">
        <f t="shared" si="111"/>
        <v>7.7921161500168532E-6</v>
      </c>
      <c r="J987" s="2">
        <f t="shared" si="107"/>
        <v>151172951836.53033</v>
      </c>
      <c r="K987" s="27">
        <f t="shared" si="108"/>
        <v>112230348176.0531</v>
      </c>
      <c r="L987">
        <f t="shared" si="109"/>
        <v>1</v>
      </c>
    </row>
    <row r="988" spans="1:12" x14ac:dyDescent="0.3">
      <c r="A988" s="1">
        <v>45819</v>
      </c>
      <c r="B988" s="26">
        <v>150705397101.19046</v>
      </c>
      <c r="C988" s="26">
        <f t="shared" si="105"/>
        <v>266955348503.66199</v>
      </c>
      <c r="D988" s="26">
        <v>59677204668.343063</v>
      </c>
      <c r="E988" s="2">
        <v>155191377114.92801</v>
      </c>
      <c r="F988" s="2">
        <f t="shared" si="110"/>
        <v>376276857.68301392</v>
      </c>
      <c r="G988" s="2">
        <f t="shared" si="106"/>
        <v>376276857.68301392</v>
      </c>
      <c r="H988" s="2">
        <f>SUM($G$3:G988)</f>
        <v>116249951402.47154</v>
      </c>
      <c r="I988" s="13">
        <f t="shared" si="111"/>
        <v>2.4245989994944087E-3</v>
      </c>
      <c r="J988" s="2">
        <f t="shared" si="107"/>
        <v>151070797256.22043</v>
      </c>
      <c r="K988" s="27">
        <f t="shared" si="108"/>
        <v>111763971388.73398</v>
      </c>
      <c r="L988">
        <f t="shared" si="109"/>
        <v>1</v>
      </c>
    </row>
    <row r="989" spans="1:12" x14ac:dyDescent="0.3">
      <c r="A989" s="1">
        <v>45820</v>
      </c>
      <c r="B989" s="26">
        <v>150187559596.37766</v>
      </c>
      <c r="C989" s="26">
        <f t="shared" si="105"/>
        <v>266437510998.84918</v>
      </c>
      <c r="D989" s="26">
        <v>59597618867.138245</v>
      </c>
      <c r="E989" s="2">
        <v>155060034616.54199</v>
      </c>
      <c r="F989" s="2">
        <f t="shared" si="110"/>
        <v>-131342498.38601685</v>
      </c>
      <c r="G989" s="2">
        <f t="shared" si="106"/>
        <v>0</v>
      </c>
      <c r="H989" s="2">
        <f>SUM($G$3:G989)</f>
        <v>116249951402.47154</v>
      </c>
      <c r="I989" s="13">
        <f t="shared" si="111"/>
        <v>-8.4704288059023213E-4</v>
      </c>
      <c r="J989" s="2">
        <f t="shared" si="107"/>
        <v>150060344293.26831</v>
      </c>
      <c r="K989" s="27">
        <f t="shared" si="108"/>
        <v>111377476382.30719</v>
      </c>
      <c r="L989">
        <f t="shared" si="109"/>
        <v>1</v>
      </c>
    </row>
    <row r="990" spans="1:12" x14ac:dyDescent="0.3">
      <c r="A990" s="1">
        <v>45821</v>
      </c>
      <c r="B990" s="26">
        <v>150553850232.68839</v>
      </c>
      <c r="C990" s="26">
        <f t="shared" si="105"/>
        <v>266973046178.48096</v>
      </c>
      <c r="D990" s="26">
        <v>59676946014.489151</v>
      </c>
      <c r="E990" s="2">
        <v>155229279159.86301</v>
      </c>
      <c r="F990" s="2">
        <f t="shared" si="110"/>
        <v>169244543.3210144</v>
      </c>
      <c r="G990" s="2">
        <f t="shared" si="106"/>
        <v>169244543.3210144</v>
      </c>
      <c r="H990" s="2">
        <f>SUM($G$3:G990)</f>
        <v>116419195945.79256</v>
      </c>
      <c r="I990" s="13">
        <f t="shared" si="111"/>
        <v>1.0902875039876837E-3</v>
      </c>
      <c r="J990" s="2">
        <f t="shared" si="107"/>
        <v>150717997214.27432</v>
      </c>
      <c r="K990" s="27">
        <f t="shared" si="108"/>
        <v>111743767018.61795</v>
      </c>
      <c r="L990">
        <f t="shared" si="109"/>
        <v>1</v>
      </c>
    </row>
    <row r="991" spans="1:12" x14ac:dyDescent="0.3">
      <c r="A991" s="1">
        <v>45822</v>
      </c>
      <c r="B991" s="26">
        <v>150504265992.16122</v>
      </c>
      <c r="C991" s="26">
        <f t="shared" si="105"/>
        <v>266935688562.86676</v>
      </c>
      <c r="D991" s="26">
        <v>59676946014.489151</v>
      </c>
      <c r="E991" s="2">
        <v>155241505784.776</v>
      </c>
      <c r="F991" s="2">
        <f t="shared" si="110"/>
        <v>12226624.912994385</v>
      </c>
      <c r="G991" s="2">
        <f t="shared" si="106"/>
        <v>12226624.912994385</v>
      </c>
      <c r="H991" s="2">
        <f>SUM($G$3:G991)</f>
        <v>116431422570.70555</v>
      </c>
      <c r="I991" s="13">
        <f t="shared" si="111"/>
        <v>7.8758736918882734E-5</v>
      </c>
      <c r="J991" s="2">
        <f t="shared" si="107"/>
        <v>150516119518.05167</v>
      </c>
      <c r="K991" s="27">
        <f t="shared" si="108"/>
        <v>111694182778.09076</v>
      </c>
      <c r="L991">
        <f t="shared" si="109"/>
        <v>1</v>
      </c>
    </row>
    <row r="992" spans="1:12" x14ac:dyDescent="0.3">
      <c r="A992" s="1">
        <v>45823</v>
      </c>
      <c r="B992" s="26">
        <v>150487043065.56555</v>
      </c>
      <c r="C992" s="26">
        <f t="shared" si="105"/>
        <v>267193533298.20209</v>
      </c>
      <c r="D992" s="26">
        <v>59676946014.489151</v>
      </c>
      <c r="E992" s="2">
        <v>155516573446.707</v>
      </c>
      <c r="F992" s="2">
        <f t="shared" si="110"/>
        <v>275067661.93099976</v>
      </c>
      <c r="G992" s="2">
        <f t="shared" si="106"/>
        <v>275067661.93099976</v>
      </c>
      <c r="H992" s="2">
        <f>SUM($G$3:G992)</f>
        <v>116706490232.63655</v>
      </c>
      <c r="I992" s="13">
        <f t="shared" si="111"/>
        <v>1.7687353562047261E-3</v>
      </c>
      <c r="J992" s="2">
        <f t="shared" si="107"/>
        <v>150753214819.28635</v>
      </c>
      <c r="K992" s="27">
        <f t="shared" si="108"/>
        <v>111676959851.49509</v>
      </c>
      <c r="L992">
        <f t="shared" si="109"/>
        <v>1</v>
      </c>
    </row>
    <row r="993" spans="1:12" x14ac:dyDescent="0.3">
      <c r="A993" s="1">
        <v>45824</v>
      </c>
      <c r="B993" s="26">
        <v>150783307843.15445</v>
      </c>
      <c r="C993" s="26">
        <f t="shared" si="105"/>
        <v>267489798075.79102</v>
      </c>
      <c r="D993" s="26">
        <v>59679642809.446739</v>
      </c>
      <c r="E993" s="2">
        <v>155452141769.05701</v>
      </c>
      <c r="F993" s="2">
        <f t="shared" si="110"/>
        <v>-64431677.649993896</v>
      </c>
      <c r="G993" s="2">
        <f t="shared" si="106"/>
        <v>0</v>
      </c>
      <c r="H993" s="2">
        <f>SUM($G$3:G993)</f>
        <v>116706490232.63655</v>
      </c>
      <c r="I993" s="13">
        <f t="shared" si="111"/>
        <v>-4.144791890079904E-4</v>
      </c>
      <c r="J993" s="2">
        <f t="shared" si="107"/>
        <v>150720811300.00369</v>
      </c>
      <c r="K993" s="27">
        <f t="shared" si="108"/>
        <v>112037656306.73401</v>
      </c>
      <c r="L993">
        <f t="shared" si="109"/>
        <v>1</v>
      </c>
    </row>
    <row r="994" spans="1:12" x14ac:dyDescent="0.3">
      <c r="A994" s="1">
        <v>45825</v>
      </c>
      <c r="B994" s="26">
        <v>151419977804.50729</v>
      </c>
      <c r="C994" s="26">
        <f t="shared" si="105"/>
        <v>268219234232.06482</v>
      </c>
      <c r="D994" s="26">
        <v>59943807368.134377</v>
      </c>
      <c r="E994" s="2">
        <v>155544907963.978</v>
      </c>
      <c r="F994" s="2">
        <f t="shared" si="110"/>
        <v>92766194.92098999</v>
      </c>
      <c r="G994" s="2">
        <f t="shared" si="106"/>
        <v>92766194.92098999</v>
      </c>
      <c r="H994" s="2">
        <f>SUM($G$3:G994)</f>
        <v>116799256427.55754</v>
      </c>
      <c r="I994" s="13">
        <f t="shared" si="111"/>
        <v>5.9639493272562372E-4</v>
      </c>
      <c r="J994" s="2">
        <f t="shared" si="107"/>
        <v>151510283911.98334</v>
      </c>
      <c r="K994" s="27">
        <f t="shared" si="108"/>
        <v>112674326268.08682</v>
      </c>
      <c r="L994">
        <f t="shared" si="109"/>
        <v>1</v>
      </c>
    </row>
    <row r="995" spans="1:12" x14ac:dyDescent="0.3">
      <c r="A995" s="1">
        <v>45826</v>
      </c>
      <c r="B995" s="26">
        <v>151053929908.56192</v>
      </c>
      <c r="C995" s="26">
        <f t="shared" si="105"/>
        <v>267853186336.11945</v>
      </c>
      <c r="D995" s="26">
        <v>59853536833.605141</v>
      </c>
      <c r="E995" s="2">
        <v>155479539457.371</v>
      </c>
      <c r="F995" s="2">
        <f t="shared" si="110"/>
        <v>-65368506.606994629</v>
      </c>
      <c r="G995" s="2">
        <f t="shared" si="106"/>
        <v>0</v>
      </c>
      <c r="H995" s="2">
        <f>SUM($G$3:G995)</f>
        <v>116799256427.55754</v>
      </c>
      <c r="I995" s="13">
        <f t="shared" si="111"/>
        <v>-4.2043156826379206E-4</v>
      </c>
      <c r="J995" s="2">
        <f t="shared" si="107"/>
        <v>150990422067.91806</v>
      </c>
      <c r="K995" s="27">
        <f t="shared" si="108"/>
        <v>112373646878.74844</v>
      </c>
      <c r="L995">
        <f t="shared" si="109"/>
        <v>1</v>
      </c>
    </row>
    <row r="996" spans="1:12" x14ac:dyDescent="0.3">
      <c r="A996" s="1">
        <v>45827</v>
      </c>
      <c r="B996" s="26">
        <v>151007226814.88086</v>
      </c>
      <c r="C996" s="26">
        <f t="shared" si="105"/>
        <v>267915245719.87439</v>
      </c>
      <c r="D996" s="26">
        <v>59853536833.605141</v>
      </c>
      <c r="E996" s="2">
        <v>155588301934.80701</v>
      </c>
      <c r="F996" s="2">
        <f t="shared" si="110"/>
        <v>108762477.43600464</v>
      </c>
      <c r="G996" s="2">
        <f t="shared" si="106"/>
        <v>108762477.43600464</v>
      </c>
      <c r="H996" s="2">
        <f>SUM($G$3:G996)</f>
        <v>116908018904.99355</v>
      </c>
      <c r="I996" s="13">
        <f t="shared" si="111"/>
        <v>6.990401982893107E-4</v>
      </c>
      <c r="J996" s="2">
        <f t="shared" si="107"/>
        <v>151112786936.65665</v>
      </c>
      <c r="K996" s="27">
        <f t="shared" si="108"/>
        <v>112326943785.06738</v>
      </c>
      <c r="L996">
        <f t="shared" si="109"/>
        <v>1</v>
      </c>
    </row>
    <row r="997" spans="1:12" x14ac:dyDescent="0.3">
      <c r="A997" s="1">
        <v>45828</v>
      </c>
      <c r="B997" s="26">
        <v>151487587728.89355</v>
      </c>
      <c r="C997" s="26">
        <f t="shared" si="105"/>
        <v>268536029042.2641</v>
      </c>
      <c r="D997" s="26">
        <v>59988334044.529007</v>
      </c>
      <c r="E997" s="2">
        <v>155728724343.18399</v>
      </c>
      <c r="F997" s="2">
        <f t="shared" si="110"/>
        <v>140422408.37698364</v>
      </c>
      <c r="G997" s="2">
        <f t="shared" si="106"/>
        <v>140422408.37698364</v>
      </c>
      <c r="H997" s="2">
        <f>SUM($G$3:G997)</f>
        <v>117048441313.37053</v>
      </c>
      <c r="I997" s="13">
        <f t="shared" si="111"/>
        <v>9.0171167181419035E-4</v>
      </c>
      <c r="J997" s="2">
        <f t="shared" si="107"/>
        <v>151624185854.88367</v>
      </c>
      <c r="K997" s="27">
        <f t="shared" si="108"/>
        <v>112807304699.08011</v>
      </c>
      <c r="L997">
        <f t="shared" si="109"/>
        <v>1</v>
      </c>
    </row>
    <row r="998" spans="1:12" x14ac:dyDescent="0.3">
      <c r="A998" s="1">
        <v>45829</v>
      </c>
      <c r="B998" s="26">
        <v>151403566899.79401</v>
      </c>
      <c r="C998" s="26">
        <f t="shared" si="105"/>
        <v>268666943385.57355</v>
      </c>
      <c r="D998" s="26">
        <v>59988334044.529007</v>
      </c>
      <c r="E998" s="2">
        <v>155943659515.59299</v>
      </c>
      <c r="F998" s="2">
        <f t="shared" si="110"/>
        <v>214935172.40899658</v>
      </c>
      <c r="G998" s="2">
        <f t="shared" si="106"/>
        <v>214935172.40899658</v>
      </c>
      <c r="H998" s="2">
        <f>SUM($G$3:G998)</f>
        <v>117263376485.77953</v>
      </c>
      <c r="I998" s="13">
        <f t="shared" si="111"/>
        <v>1.3782873447798303E-3</v>
      </c>
      <c r="J998" s="2">
        <f t="shared" si="107"/>
        <v>151612244520.00653</v>
      </c>
      <c r="K998" s="27">
        <f t="shared" si="108"/>
        <v>112723283869.98056</v>
      </c>
      <c r="L998">
        <f t="shared" si="109"/>
        <v>1</v>
      </c>
    </row>
    <row r="999" spans="1:12" x14ac:dyDescent="0.3">
      <c r="A999" s="1">
        <v>45830</v>
      </c>
      <c r="B999" s="26">
        <v>151102124920.04657</v>
      </c>
      <c r="C999" s="26">
        <f t="shared" si="105"/>
        <v>268365501405.82611</v>
      </c>
      <c r="D999" s="26">
        <v>59988334044.529007</v>
      </c>
      <c r="E999" s="2">
        <v>155914735505.37701</v>
      </c>
      <c r="F999" s="2">
        <f t="shared" si="110"/>
        <v>-28924010.2159729</v>
      </c>
      <c r="G999" s="2">
        <f t="shared" si="106"/>
        <v>0</v>
      </c>
      <c r="H999" s="2">
        <f>SUM($G$3:G999)</f>
        <v>117263376485.77953</v>
      </c>
      <c r="I999" s="13">
        <f t="shared" si="111"/>
        <v>-1.855117165303173E-4</v>
      </c>
      <c r="J999" s="2">
        <f t="shared" si="107"/>
        <v>151074093705.48126</v>
      </c>
      <c r="K999" s="27">
        <f t="shared" si="108"/>
        <v>112450765900.4491</v>
      </c>
      <c r="L999">
        <f t="shared" si="109"/>
        <v>1</v>
      </c>
    </row>
    <row r="1000" spans="1:12" x14ac:dyDescent="0.3">
      <c r="A1000" s="1">
        <v>45831</v>
      </c>
      <c r="B1000" s="26">
        <v>152481362074.60312</v>
      </c>
      <c r="C1000" s="26">
        <f t="shared" si="105"/>
        <v>269744738560.38263</v>
      </c>
      <c r="D1000" s="26">
        <v>60236333292.518211</v>
      </c>
      <c r="E1000" s="2">
        <v>155823535902.08899</v>
      </c>
      <c r="F1000" s="2">
        <f t="shared" si="110"/>
        <v>-91199603.288024902</v>
      </c>
      <c r="G1000" s="2">
        <f t="shared" si="106"/>
        <v>0</v>
      </c>
      <c r="H1000" s="2">
        <f>SUM($G$3:G1000)</f>
        <v>117263376485.77953</v>
      </c>
      <c r="I1000" s="13">
        <f t="shared" si="111"/>
        <v>-5.8527489291046355E-4</v>
      </c>
      <c r="J1000" s="2">
        <f t="shared" si="107"/>
        <v>152392118561.74405</v>
      </c>
      <c r="K1000" s="27">
        <f t="shared" si="108"/>
        <v>113921202658.29364</v>
      </c>
      <c r="L1000">
        <f t="shared" si="109"/>
        <v>1</v>
      </c>
    </row>
    <row r="1001" spans="1:12" x14ac:dyDescent="0.3">
      <c r="A1001" s="1">
        <v>45832</v>
      </c>
      <c r="B1001" s="26">
        <v>152459537058.67035</v>
      </c>
      <c r="C1001" s="26">
        <f t="shared" si="105"/>
        <v>269963985493.3349</v>
      </c>
      <c r="D1001" s="26">
        <v>60197905148.970276</v>
      </c>
      <c r="E1001" s="2">
        <v>156064607850.974</v>
      </c>
      <c r="F1001" s="2">
        <f t="shared" si="110"/>
        <v>241071948.88500977</v>
      </c>
      <c r="G1001" s="2">
        <f t="shared" si="106"/>
        <v>241071948.88500977</v>
      </c>
      <c r="H1001" s="2">
        <f>SUM($G$3:G1001)</f>
        <v>117504448434.66454</v>
      </c>
      <c r="I1001" s="13">
        <f t="shared" si="111"/>
        <v>1.5446932664913318E-3</v>
      </c>
      <c r="J1001" s="2">
        <f t="shared" si="107"/>
        <v>152695040278.97726</v>
      </c>
      <c r="K1001" s="27">
        <f t="shared" si="108"/>
        <v>113899377642.3609</v>
      </c>
      <c r="L1001">
        <f t="shared" si="109"/>
        <v>1</v>
      </c>
    </row>
    <row r="1002" spans="1:12" x14ac:dyDescent="0.3">
      <c r="A1002" s="1">
        <v>45833</v>
      </c>
      <c r="B1002" s="26">
        <v>152061913942.14218</v>
      </c>
      <c r="C1002" s="26">
        <f t="shared" si="105"/>
        <v>269909189107.9137</v>
      </c>
      <c r="D1002" s="26">
        <v>60048958221.889587</v>
      </c>
      <c r="E1002" s="2">
        <v>156407434582.08099</v>
      </c>
      <c r="F1002" s="2">
        <f t="shared" si="110"/>
        <v>342826731.10699463</v>
      </c>
      <c r="G1002" s="2">
        <f t="shared" si="106"/>
        <v>342826731.10699463</v>
      </c>
      <c r="H1002" s="2">
        <f>SUM($G$3:G1002)</f>
        <v>117847275165.77153</v>
      </c>
      <c r="I1002" s="13">
        <f t="shared" si="111"/>
        <v>2.191882579130743E-3</v>
      </c>
      <c r="J1002" s="2">
        <f t="shared" si="107"/>
        <v>152395215802.26123</v>
      </c>
      <c r="K1002" s="27">
        <f t="shared" si="108"/>
        <v>113501754525.8327</v>
      </c>
      <c r="L1002">
        <f t="shared" si="109"/>
        <v>1</v>
      </c>
    </row>
    <row r="1003" spans="1:12" x14ac:dyDescent="0.3">
      <c r="A1003" s="1">
        <v>45834</v>
      </c>
      <c r="B1003" s="26">
        <v>151556789339.91843</v>
      </c>
      <c r="C1003" s="26">
        <f t="shared" si="105"/>
        <v>269763629222.04498</v>
      </c>
      <c r="D1003" s="26">
        <v>59921201144.761909</v>
      </c>
      <c r="E1003" s="2">
        <v>156766999298.436</v>
      </c>
      <c r="F1003" s="2">
        <f t="shared" si="110"/>
        <v>359564716.35501099</v>
      </c>
      <c r="G1003" s="2">
        <f t="shared" si="106"/>
        <v>359564716.35501099</v>
      </c>
      <c r="H1003" s="2">
        <f>SUM($G$3:G1003)</f>
        <v>118206839882.12654</v>
      </c>
      <c r="I1003" s="13">
        <f t="shared" si="111"/>
        <v>2.2936250484102889E-3</v>
      </c>
      <c r="J1003" s="2">
        <f t="shared" si="107"/>
        <v>151904403788.20511</v>
      </c>
      <c r="K1003" s="27">
        <f t="shared" si="108"/>
        <v>112996629923.60898</v>
      </c>
      <c r="L1003">
        <f t="shared" si="109"/>
        <v>1</v>
      </c>
    </row>
    <row r="1004" spans="1:12" x14ac:dyDescent="0.3">
      <c r="A1004" s="1">
        <v>45835</v>
      </c>
      <c r="B1004" s="26">
        <v>151753080252.70575</v>
      </c>
      <c r="C1004" s="26">
        <f t="shared" si="105"/>
        <v>270464645437.45728</v>
      </c>
      <c r="D1004" s="26">
        <v>60014840427.837967</v>
      </c>
      <c r="E1004" s="2">
        <v>157271724601.061</v>
      </c>
      <c r="F1004" s="2">
        <f t="shared" si="110"/>
        <v>504725302.625</v>
      </c>
      <c r="G1004" s="2">
        <f t="shared" si="106"/>
        <v>504725302.625</v>
      </c>
      <c r="H1004" s="2">
        <f>SUM($G$3:G1004)</f>
        <v>118711565184.75154</v>
      </c>
      <c r="I1004" s="13">
        <f t="shared" si="111"/>
        <v>3.2092564884456986E-3</v>
      </c>
      <c r="J1004" s="2">
        <f t="shared" si="107"/>
        <v>152240094810.14835</v>
      </c>
      <c r="K1004" s="27">
        <f t="shared" si="108"/>
        <v>113192920836.39627</v>
      </c>
      <c r="L1004">
        <f t="shared" si="109"/>
        <v>1</v>
      </c>
    </row>
    <row r="1005" spans="1:12" x14ac:dyDescent="0.3">
      <c r="A1005" s="1">
        <v>45836</v>
      </c>
      <c r="B1005" s="26">
        <v>151758018294.5968</v>
      </c>
      <c r="C1005" s="26">
        <f t="shared" si="105"/>
        <v>270731347803.13733</v>
      </c>
      <c r="D1005" s="26">
        <v>60014840427.837967</v>
      </c>
      <c r="E1005" s="2">
        <v>157533488924.85001</v>
      </c>
      <c r="F1005" s="2">
        <f t="shared" si="110"/>
        <v>261764323.78900146</v>
      </c>
      <c r="G1005" s="2">
        <f t="shared" si="106"/>
        <v>261764323.78900146</v>
      </c>
      <c r="H1005" s="2">
        <f>SUM($G$3:G1005)</f>
        <v>118973329508.54054</v>
      </c>
      <c r="I1005" s="13">
        <f t="shared" si="111"/>
        <v>1.6616423947410565E-3</v>
      </c>
      <c r="J1005" s="2">
        <f t="shared" si="107"/>
        <v>152010185851.53699</v>
      </c>
      <c r="K1005" s="27">
        <f t="shared" si="108"/>
        <v>113197858878.28732</v>
      </c>
      <c r="L1005">
        <f t="shared" si="109"/>
        <v>1</v>
      </c>
    </row>
    <row r="1006" spans="1:12" x14ac:dyDescent="0.3">
      <c r="A1006" s="1">
        <v>45837</v>
      </c>
      <c r="B1006" s="26">
        <v>151775454307.42792</v>
      </c>
      <c r="C1006" s="26">
        <f t="shared" si="105"/>
        <v>270749535357.35748</v>
      </c>
      <c r="D1006" s="26">
        <v>60014840427.837967</v>
      </c>
      <c r="E1006" s="2">
        <v>157534240466.23901</v>
      </c>
      <c r="F1006" s="2">
        <f t="shared" si="110"/>
        <v>751541.38900756836</v>
      </c>
      <c r="G1006" s="2">
        <f t="shared" si="106"/>
        <v>751541.38900756836</v>
      </c>
      <c r="H1006" s="2">
        <f>SUM($G$3:G1006)</f>
        <v>118974081049.92955</v>
      </c>
      <c r="I1006" s="13">
        <f t="shared" si="111"/>
        <v>4.7706542195734921E-6</v>
      </c>
      <c r="J1006" s="2">
        <f t="shared" si="107"/>
        <v>151776178375.63947</v>
      </c>
      <c r="K1006" s="27">
        <f t="shared" si="108"/>
        <v>113215294891.11847</v>
      </c>
      <c r="L1006">
        <f t="shared" si="109"/>
        <v>1</v>
      </c>
    </row>
    <row r="1007" spans="1:12" x14ac:dyDescent="0.3">
      <c r="A1007" s="18">
        <v>45838</v>
      </c>
      <c r="B1007" s="26">
        <v>162605455601.53836</v>
      </c>
      <c r="C1007" s="26">
        <f t="shared" si="105"/>
        <v>281641495578.42792</v>
      </c>
      <c r="D1007" s="26">
        <v>61397784739</v>
      </c>
      <c r="E1007" s="2">
        <v>157596199393.19901</v>
      </c>
      <c r="F1007" s="2">
        <f t="shared" si="110"/>
        <v>61958926.959991455</v>
      </c>
      <c r="G1007" s="2">
        <f t="shared" si="106"/>
        <v>61958926.959991455</v>
      </c>
      <c r="H1007" s="2">
        <f>SUM($G$3:G1007)</f>
        <v>119036039976.88954</v>
      </c>
      <c r="I1007" s="13">
        <f t="shared" si="111"/>
        <v>3.9314988050825585E-4</v>
      </c>
      <c r="J1007" s="2">
        <f t="shared" si="107"/>
        <v>162669383916.97812</v>
      </c>
      <c r="K1007" s="27">
        <f t="shared" si="108"/>
        <v>124045296185.22891</v>
      </c>
      <c r="L1007">
        <f t="shared" si="109"/>
        <v>1</v>
      </c>
    </row>
    <row r="1008" spans="1:12" x14ac:dyDescent="0.3">
      <c r="A1008" s="1">
        <v>45839</v>
      </c>
      <c r="B1008" s="26">
        <v>161767485199.7384</v>
      </c>
      <c r="C1008" s="26">
        <f t="shared" si="105"/>
        <v>280932778553.91992</v>
      </c>
      <c r="D1008" s="26">
        <v>61195740383.810829</v>
      </c>
      <c r="E1008" s="2">
        <v>157725452770.491</v>
      </c>
      <c r="F1008" s="2">
        <f t="shared" si="110"/>
        <v>129253377.29199219</v>
      </c>
      <c r="G1008" s="2">
        <f t="shared" si="106"/>
        <v>129253377.29199219</v>
      </c>
      <c r="H1008" s="2">
        <f>SUM($G$3:G1008)</f>
        <v>119165293354.18153</v>
      </c>
      <c r="I1008" s="13">
        <f t="shared" si="111"/>
        <v>8.1948331750913398E-4</v>
      </c>
      <c r="J1008" s="2">
        <f t="shared" si="107"/>
        <v>161900050955.17499</v>
      </c>
      <c r="K1008" s="27">
        <f t="shared" si="108"/>
        <v>123207325783.42892</v>
      </c>
      <c r="L1008">
        <f t="shared" si="109"/>
        <v>1</v>
      </c>
    </row>
    <row r="1009" spans="1:12" x14ac:dyDescent="0.3">
      <c r="A1009" s="1">
        <v>45840</v>
      </c>
      <c r="B1009" s="26">
        <v>161939912235.23267</v>
      </c>
      <c r="C1009" s="26">
        <f t="shared" si="105"/>
        <v>281108034239.2832</v>
      </c>
      <c r="D1009" s="26">
        <v>61158492757.259491</v>
      </c>
      <c r="E1009" s="2">
        <v>157728281420.35999</v>
      </c>
      <c r="F1009" s="2">
        <f t="shared" si="110"/>
        <v>2828649.8689880371</v>
      </c>
      <c r="G1009" s="2">
        <f t="shared" si="106"/>
        <v>2828649.8689880371</v>
      </c>
      <c r="H1009" s="2">
        <f>SUM($G$3:G1009)</f>
        <v>119168122004.05052</v>
      </c>
      <c r="I1009" s="13">
        <f t="shared" si="111"/>
        <v>1.793368851493051E-5</v>
      </c>
      <c r="J1009" s="2">
        <f t="shared" si="107"/>
        <v>161942816415.17682</v>
      </c>
      <c r="K1009" s="27">
        <f t="shared" si="108"/>
        <v>123379752818.92322</v>
      </c>
      <c r="L1009">
        <f t="shared" si="109"/>
        <v>1</v>
      </c>
    </row>
    <row r="1010" spans="1:12" x14ac:dyDescent="0.3">
      <c r="A1010" s="1">
        <v>45841</v>
      </c>
      <c r="B1010" s="26">
        <v>161349255897.478</v>
      </c>
      <c r="C1010" s="26">
        <f t="shared" si="105"/>
        <v>280668645971.32355</v>
      </c>
      <c r="D1010" s="26">
        <v>61014872022.903427</v>
      </c>
      <c r="E1010" s="2">
        <v>157879549490.155</v>
      </c>
      <c r="F1010" s="2">
        <f t="shared" si="110"/>
        <v>151268069.79501343</v>
      </c>
      <c r="G1010" s="2">
        <f t="shared" si="106"/>
        <v>151268069.79501343</v>
      </c>
      <c r="H1010" s="2">
        <f>SUM($G$3:G1010)</f>
        <v>119319390073.84554</v>
      </c>
      <c r="I1010" s="13">
        <f t="shared" si="111"/>
        <v>9.5812326728514103E-4</v>
      </c>
      <c r="J1010" s="2">
        <f t="shared" si="107"/>
        <v>161503848373.71249</v>
      </c>
      <c r="K1010" s="27">
        <f t="shared" si="108"/>
        <v>122789096481.16855</v>
      </c>
      <c r="L1010">
        <f t="shared" si="109"/>
        <v>1</v>
      </c>
    </row>
    <row r="1011" spans="1:12" x14ac:dyDescent="0.3">
      <c r="A1011" s="1">
        <v>45842</v>
      </c>
      <c r="B1011" s="26">
        <v>161191594885.93158</v>
      </c>
      <c r="C1011" s="26">
        <f t="shared" si="105"/>
        <v>280944033648.56012</v>
      </c>
      <c r="D1011" s="26">
        <v>61014872022.903427</v>
      </c>
      <c r="E1011" s="2">
        <v>158312598178.93799</v>
      </c>
      <c r="F1011" s="2">
        <f t="shared" si="110"/>
        <v>433048688.7829895</v>
      </c>
      <c r="G1011" s="2">
        <f t="shared" si="106"/>
        <v>433048688.7829895</v>
      </c>
      <c r="H1011" s="2">
        <f>SUM($G$3:G1011)</f>
        <v>119752438762.62852</v>
      </c>
      <c r="I1011" s="13">
        <f t="shared" si="111"/>
        <v>2.7354025754382609E-3</v>
      </c>
      <c r="J1011" s="2">
        <f t="shared" si="107"/>
        <v>161632518789.72156</v>
      </c>
      <c r="K1011" s="27">
        <f t="shared" si="108"/>
        <v>122631435469.62213</v>
      </c>
      <c r="L1011">
        <f t="shared" si="109"/>
        <v>1</v>
      </c>
    </row>
    <row r="1012" spans="1:12" x14ac:dyDescent="0.3">
      <c r="A1012" s="1">
        <v>45843</v>
      </c>
      <c r="B1012" s="26">
        <v>161224530227.24734</v>
      </c>
      <c r="C1012" s="26">
        <f t="shared" si="105"/>
        <v>281120916322.8399</v>
      </c>
      <c r="D1012" s="26">
        <v>61014872022.903427</v>
      </c>
      <c r="E1012" s="2">
        <v>158456545511.90201</v>
      </c>
      <c r="F1012" s="2">
        <f t="shared" si="110"/>
        <v>143947332.96401978</v>
      </c>
      <c r="G1012" s="2">
        <f t="shared" si="106"/>
        <v>143947332.96401978</v>
      </c>
      <c r="H1012" s="2">
        <f>SUM($G$3:G1012)</f>
        <v>119896386095.59254</v>
      </c>
      <c r="I1012" s="13">
        <f t="shared" si="111"/>
        <v>9.0843412305241489E-4</v>
      </c>
      <c r="J1012" s="2">
        <f t="shared" si="107"/>
        <v>161370992091.97885</v>
      </c>
      <c r="K1012" s="27">
        <f t="shared" si="108"/>
        <v>122664370810.9379</v>
      </c>
      <c r="L1012">
        <f t="shared" si="109"/>
        <v>1</v>
      </c>
    </row>
    <row r="1013" spans="1:12" x14ac:dyDescent="0.3">
      <c r="A1013" s="1">
        <v>45844</v>
      </c>
      <c r="B1013" s="26">
        <v>161272101647.94461</v>
      </c>
      <c r="C1013" s="26">
        <f t="shared" si="105"/>
        <v>281333062757.07117</v>
      </c>
      <c r="D1013" s="26">
        <v>61014872022.903427</v>
      </c>
      <c r="E1013" s="2">
        <v>158621120525.436</v>
      </c>
      <c r="F1013" s="2">
        <f t="shared" si="110"/>
        <v>164575013.53399658</v>
      </c>
      <c r="G1013" s="2">
        <f t="shared" si="106"/>
        <v>164575013.53399658</v>
      </c>
      <c r="H1013" s="2">
        <f>SUM($G$3:G1013)</f>
        <v>120060961109.12654</v>
      </c>
      <c r="I1013" s="13">
        <f t="shared" si="111"/>
        <v>1.0375353104860069E-3</v>
      </c>
      <c r="J1013" s="2">
        <f t="shared" si="107"/>
        <v>161439427148.00067</v>
      </c>
      <c r="K1013" s="27">
        <f t="shared" si="108"/>
        <v>122711942231.63516</v>
      </c>
      <c r="L1013">
        <f t="shared" si="109"/>
        <v>1</v>
      </c>
    </row>
    <row r="1014" spans="1:12" x14ac:dyDescent="0.3">
      <c r="A1014" s="1">
        <v>45845</v>
      </c>
      <c r="B1014" s="26">
        <v>161395096361.55133</v>
      </c>
      <c r="C1014" s="26">
        <f t="shared" si="105"/>
        <v>281469344775.23785</v>
      </c>
      <c r="D1014" s="26">
        <v>61069674227.584763</v>
      </c>
      <c r="E1014" s="2">
        <v>158634407829.996</v>
      </c>
      <c r="F1014" s="2">
        <f t="shared" si="110"/>
        <v>13287304.559997559</v>
      </c>
      <c r="G1014" s="2">
        <f t="shared" si="106"/>
        <v>13287304.559997559</v>
      </c>
      <c r="H1014" s="2">
        <f>SUM($G$3:G1014)</f>
        <v>120074248413.68654</v>
      </c>
      <c r="I1014" s="13">
        <f t="shared" si="111"/>
        <v>8.3760545658147421E-5</v>
      </c>
      <c r="J1014" s="2">
        <f t="shared" si="107"/>
        <v>161408614902.8891</v>
      </c>
      <c r="K1014" s="27">
        <f t="shared" si="108"/>
        <v>122834936945.24185</v>
      </c>
      <c r="L1014">
        <f t="shared" si="109"/>
        <v>1</v>
      </c>
    </row>
    <row r="1015" spans="1:12" x14ac:dyDescent="0.3">
      <c r="A1015" s="1">
        <v>45846</v>
      </c>
      <c r="B1015" s="26">
        <v>161259071048.1828</v>
      </c>
      <c r="C1015" s="26">
        <f t="shared" si="105"/>
        <v>281333319461.86932</v>
      </c>
      <c r="D1015" s="26">
        <v>61042219785.343674</v>
      </c>
      <c r="E1015" s="2">
        <v>158583008856.61099</v>
      </c>
      <c r="F1015" s="2">
        <f t="shared" si="110"/>
        <v>-51398973.385009766</v>
      </c>
      <c r="G1015" s="2">
        <f t="shared" si="106"/>
        <v>0</v>
      </c>
      <c r="H1015" s="2">
        <f>SUM($G$3:G1015)</f>
        <v>120074248413.68654</v>
      </c>
      <c r="I1015" s="13">
        <f t="shared" si="111"/>
        <v>-3.2411400033079303E-4</v>
      </c>
      <c r="J1015" s="2">
        <f t="shared" si="107"/>
        <v>161206804725.57574</v>
      </c>
      <c r="K1015" s="27">
        <f t="shared" si="108"/>
        <v>122750310605.25833</v>
      </c>
      <c r="L1015">
        <f t="shared" si="109"/>
        <v>1</v>
      </c>
    </row>
    <row r="1016" spans="1:12" x14ac:dyDescent="0.3">
      <c r="A1016" s="1">
        <v>45847</v>
      </c>
      <c r="B1016" s="26">
        <v>161205873897.68866</v>
      </c>
      <c r="C1016" s="26">
        <f t="shared" si="105"/>
        <v>281374288283.10718</v>
      </c>
      <c r="D1016" s="26">
        <v>60977034771.732117</v>
      </c>
      <c r="E1016" s="2">
        <v>158677174828.34299</v>
      </c>
      <c r="F1016" s="2">
        <f t="shared" si="110"/>
        <v>94165971.731994629</v>
      </c>
      <c r="G1016" s="2">
        <f t="shared" si="106"/>
        <v>94165971.731994629</v>
      </c>
      <c r="H1016" s="2">
        <f>SUM($G$3:G1016)</f>
        <v>120168414385.41853</v>
      </c>
      <c r="I1016" s="13">
        <f t="shared" si="111"/>
        <v>5.9344371258098969E-4</v>
      </c>
      <c r="J1016" s="2">
        <f t="shared" si="107"/>
        <v>161301540509.98438</v>
      </c>
      <c r="K1016" s="27">
        <f t="shared" si="108"/>
        <v>122697113454.76419</v>
      </c>
      <c r="L1016">
        <f t="shared" si="109"/>
        <v>1</v>
      </c>
    </row>
    <row r="1017" spans="1:12" x14ac:dyDescent="0.3">
      <c r="A1017" s="1">
        <v>45848</v>
      </c>
      <c r="B1017" s="26">
        <v>161680777144.79776</v>
      </c>
      <c r="C1017" s="26">
        <f t="shared" si="105"/>
        <v>281878403852.52332</v>
      </c>
      <c r="D1017" s="26">
        <v>61031004810.135391</v>
      </c>
      <c r="E1017" s="2">
        <v>158706387150.64999</v>
      </c>
      <c r="F1017" s="2">
        <f t="shared" si="110"/>
        <v>29212322.307006836</v>
      </c>
      <c r="G1017" s="2">
        <f t="shared" si="106"/>
        <v>29212322.307006836</v>
      </c>
      <c r="H1017" s="2">
        <f>SUM($G$3:G1017)</f>
        <v>120197626707.72554</v>
      </c>
      <c r="I1017" s="13">
        <f t="shared" si="111"/>
        <v>1.8406519631297141E-4</v>
      </c>
      <c r="J1017" s="2">
        <f t="shared" si="107"/>
        <v>161710536948.78296</v>
      </c>
      <c r="K1017" s="27">
        <f t="shared" si="108"/>
        <v>123172016701.87332</v>
      </c>
      <c r="L1017">
        <f t="shared" si="109"/>
        <v>1</v>
      </c>
    </row>
    <row r="1018" spans="1:12" x14ac:dyDescent="0.3">
      <c r="A1018" s="1">
        <v>45849</v>
      </c>
      <c r="B1018" s="26">
        <v>162421968967.4278</v>
      </c>
      <c r="C1018" s="26">
        <f t="shared" si="105"/>
        <v>282702892730.68536</v>
      </c>
      <c r="D1018" s="26">
        <v>61110991364.246513</v>
      </c>
      <c r="E1018" s="2">
        <v>158789684206.18201</v>
      </c>
      <c r="F1018" s="2">
        <f t="shared" si="110"/>
        <v>83297055.532012939</v>
      </c>
      <c r="G1018" s="2">
        <f t="shared" si="106"/>
        <v>83297055.532012939</v>
      </c>
      <c r="H1018" s="2">
        <f>SUM($G$3:G1018)</f>
        <v>120280923763.25755</v>
      </c>
      <c r="I1018" s="13">
        <f t="shared" si="111"/>
        <v>5.2457472882089164E-4</v>
      </c>
      <c r="J1018" s="2">
        <f t="shared" si="107"/>
        <v>162507171427.75345</v>
      </c>
      <c r="K1018" s="27">
        <f t="shared" si="108"/>
        <v>123913208524.50336</v>
      </c>
      <c r="L1018">
        <f t="shared" si="109"/>
        <v>1</v>
      </c>
    </row>
    <row r="1019" spans="1:12" x14ac:dyDescent="0.3">
      <c r="A1019" s="1">
        <v>45850</v>
      </c>
      <c r="B1019" s="26">
        <v>162367395872.80573</v>
      </c>
      <c r="C1019" s="26">
        <f t="shared" si="105"/>
        <v>282983085847.87524</v>
      </c>
      <c r="D1019" s="26">
        <v>61110991364.246513</v>
      </c>
      <c r="E1019" s="2">
        <v>159124450417.99399</v>
      </c>
      <c r="F1019" s="2">
        <f t="shared" si="110"/>
        <v>334766211.8119812</v>
      </c>
      <c r="G1019" s="2">
        <f t="shared" si="106"/>
        <v>334766211.8119812</v>
      </c>
      <c r="H1019" s="2">
        <f>SUM($G$3:G1019)</f>
        <v>120615689975.06953</v>
      </c>
      <c r="I1019" s="13">
        <f t="shared" si="111"/>
        <v>2.1038012130292043E-3</v>
      </c>
      <c r="J1019" s="2">
        <f t="shared" si="107"/>
        <v>162708984597.19934</v>
      </c>
      <c r="K1019" s="27">
        <f t="shared" si="108"/>
        <v>123858635429.88126</v>
      </c>
      <c r="L1019">
        <f t="shared" si="109"/>
        <v>1</v>
      </c>
    </row>
    <row r="1020" spans="1:12" x14ac:dyDescent="0.3">
      <c r="A1020" s="1">
        <v>45851</v>
      </c>
      <c r="B1020" s="26">
        <v>162538774538.37326</v>
      </c>
      <c r="C1020" s="26">
        <f t="shared" si="105"/>
        <v>283462167724.20483</v>
      </c>
      <c r="D1020" s="26">
        <v>61110991364.246513</v>
      </c>
      <c r="E1020" s="2">
        <v>159432153628.75601</v>
      </c>
      <c r="F1020" s="2">
        <f t="shared" si="110"/>
        <v>307703210.76202393</v>
      </c>
      <c r="G1020" s="2">
        <f t="shared" si="106"/>
        <v>307703210.76202393</v>
      </c>
      <c r="H1020" s="2">
        <f>SUM($G$3:G1020)</f>
        <v>120923393185.83156</v>
      </c>
      <c r="I1020" s="13">
        <f t="shared" si="111"/>
        <v>1.92999469528915E-3</v>
      </c>
      <c r="J1020" s="2">
        <f t="shared" si="107"/>
        <v>162852473511.01111</v>
      </c>
      <c r="K1020" s="27">
        <f t="shared" si="108"/>
        <v>124030014095.44882</v>
      </c>
      <c r="L1020">
        <f t="shared" si="109"/>
        <v>1</v>
      </c>
    </row>
    <row r="1021" spans="1:12" x14ac:dyDescent="0.3">
      <c r="A1021" s="1">
        <v>45852</v>
      </c>
      <c r="B1021" s="26">
        <v>162749914607.39343</v>
      </c>
      <c r="C1021" s="26">
        <f t="shared" si="105"/>
        <v>283774090025.71796</v>
      </c>
      <c r="D1021" s="26">
        <v>61149600369.623764</v>
      </c>
      <c r="E1021" s="2">
        <v>159532935861.24899</v>
      </c>
      <c r="F1021" s="2">
        <f t="shared" si="110"/>
        <v>100782232.49298096</v>
      </c>
      <c r="G1021" s="2">
        <f t="shared" si="106"/>
        <v>100782232.49298096</v>
      </c>
      <c r="H1021" s="2">
        <f>SUM($G$3:G1021)</f>
        <v>121024175418.32454</v>
      </c>
      <c r="I1021" s="13">
        <f t="shared" si="111"/>
        <v>6.3173307724139524E-4</v>
      </c>
      <c r="J1021" s="2">
        <f t="shared" si="107"/>
        <v>162852729111.76913</v>
      </c>
      <c r="K1021" s="27">
        <f t="shared" si="108"/>
        <v>124241154164.46896</v>
      </c>
      <c r="L1021">
        <f t="shared" si="109"/>
        <v>1</v>
      </c>
    </row>
    <row r="1022" spans="1:12" x14ac:dyDescent="0.3">
      <c r="A1022" s="1">
        <v>45853</v>
      </c>
      <c r="B1022" s="26">
        <v>162328175725.62204</v>
      </c>
      <c r="C1022" s="26">
        <f t="shared" si="105"/>
        <v>283369231755.34058</v>
      </c>
      <c r="D1022" s="26">
        <v>61133200891.486542</v>
      </c>
      <c r="E1022" s="2">
        <v>159549816472.64301</v>
      </c>
      <c r="F1022" s="2">
        <f t="shared" si="110"/>
        <v>16880611.394012451</v>
      </c>
      <c r="G1022" s="2">
        <f t="shared" si="106"/>
        <v>16880611.394012451</v>
      </c>
      <c r="H1022" s="2">
        <f>SUM($G$3:G1022)</f>
        <v>121041056029.71855</v>
      </c>
      <c r="I1022" s="13">
        <f t="shared" si="111"/>
        <v>1.0580150931672718E-4</v>
      </c>
      <c r="J1022" s="2">
        <f t="shared" si="107"/>
        <v>162345350291.61844</v>
      </c>
      <c r="K1022" s="27">
        <f t="shared" si="108"/>
        <v>123819415282.69757</v>
      </c>
      <c r="L1022">
        <f t="shared" si="109"/>
        <v>1</v>
      </c>
    </row>
    <row r="1023" spans="1:12" x14ac:dyDescent="0.3">
      <c r="A1023" s="1">
        <v>45854</v>
      </c>
      <c r="B1023" s="26">
        <v>162683395907.24814</v>
      </c>
      <c r="C1023" s="26">
        <f t="shared" si="105"/>
        <v>284063480877.42566</v>
      </c>
      <c r="D1023" s="26">
        <v>61135456892.70179</v>
      </c>
      <c r="E1023" s="2">
        <v>159888845413.10199</v>
      </c>
      <c r="F1023" s="2">
        <f t="shared" si="110"/>
        <v>339028940.45898438</v>
      </c>
      <c r="G1023" s="2">
        <f t="shared" si="106"/>
        <v>339028940.45898438</v>
      </c>
      <c r="H1023" s="2">
        <f>SUM($G$3:G1023)</f>
        <v>121380084970.17754</v>
      </c>
      <c r="I1023" s="13">
        <f t="shared" si="111"/>
        <v>2.1204039567803575E-3</v>
      </c>
      <c r="J1023" s="2">
        <f t="shared" si="107"/>
        <v>163028350423.63232</v>
      </c>
      <c r="K1023" s="27">
        <f t="shared" si="108"/>
        <v>124174635464.32367</v>
      </c>
      <c r="L1023">
        <f t="shared" si="109"/>
        <v>1</v>
      </c>
    </row>
    <row r="1024" spans="1:12" x14ac:dyDescent="0.3">
      <c r="A1024" s="1">
        <v>45855</v>
      </c>
      <c r="B1024" s="26">
        <v>162542939297.70889</v>
      </c>
      <c r="C1024" s="26">
        <f t="shared" si="105"/>
        <v>284080654106.27344</v>
      </c>
      <c r="D1024" s="26">
        <v>61115380222.672455</v>
      </c>
      <c r="E1024" s="2">
        <v>160046475251.48901</v>
      </c>
      <c r="F1024" s="2">
        <f t="shared" si="110"/>
        <v>157629838.38702393</v>
      </c>
      <c r="G1024" s="2">
        <f t="shared" si="106"/>
        <v>157629838.38702393</v>
      </c>
      <c r="H1024" s="2">
        <f>SUM($G$3:G1024)</f>
        <v>121537714808.56456</v>
      </c>
      <c r="I1024" s="13">
        <f t="shared" si="111"/>
        <v>9.8490040558114325E-4</v>
      </c>
      <c r="J1024" s="2">
        <f t="shared" si="107"/>
        <v>162703027904.54755</v>
      </c>
      <c r="K1024" s="27">
        <f t="shared" si="108"/>
        <v>124034178854.78442</v>
      </c>
      <c r="L1024">
        <f t="shared" si="109"/>
        <v>1</v>
      </c>
    </row>
    <row r="1025" spans="1:12" x14ac:dyDescent="0.3">
      <c r="A1025" s="1">
        <v>45856</v>
      </c>
      <c r="B1025" s="26">
        <v>162512433281.33585</v>
      </c>
      <c r="C1025" s="26">
        <f t="shared" si="105"/>
        <v>284358932398.52838</v>
      </c>
      <c r="D1025" s="26">
        <v>61145137291.662018</v>
      </c>
      <c r="E1025" s="2">
        <v>160355259560.117</v>
      </c>
      <c r="F1025" s="2">
        <f t="shared" si="110"/>
        <v>308784308.62799072</v>
      </c>
      <c r="G1025" s="2">
        <f t="shared" si="106"/>
        <v>308784308.62799072</v>
      </c>
      <c r="H1025" s="2">
        <f>SUM($G$3:G1025)</f>
        <v>121846499117.19255</v>
      </c>
      <c r="I1025" s="13">
        <f t="shared" si="111"/>
        <v>1.9256263216750171E-3</v>
      </c>
      <c r="J1025" s="2">
        <f t="shared" si="107"/>
        <v>162825371500.46182</v>
      </c>
      <c r="K1025" s="27">
        <f t="shared" si="108"/>
        <v>124003672838.41138</v>
      </c>
      <c r="L1025">
        <f t="shared" si="109"/>
        <v>1</v>
      </c>
    </row>
    <row r="1026" spans="1:12" x14ac:dyDescent="0.3">
      <c r="A1026" s="1">
        <v>45857</v>
      </c>
      <c r="B1026" s="26">
        <v>162537258836.00458</v>
      </c>
      <c r="C1026" s="26">
        <f t="shared" si="105"/>
        <v>284930185280.43311</v>
      </c>
      <c r="D1026" s="26">
        <v>61145137291.662018</v>
      </c>
      <c r="E1026" s="2">
        <v>160901686887.353</v>
      </c>
      <c r="F1026" s="2">
        <f t="shared" si="110"/>
        <v>546427327.23599243</v>
      </c>
      <c r="G1026" s="2">
        <f t="shared" si="106"/>
        <v>546427327.23599243</v>
      </c>
      <c r="H1026" s="2">
        <f>SUM($G$3:G1026)</f>
        <v>122392926444.42854</v>
      </c>
      <c r="I1026" s="13">
        <f t="shared" si="111"/>
        <v>3.3960323089623373E-3</v>
      </c>
      <c r="J1026" s="2">
        <f t="shared" si="107"/>
        <v>163089240618.42181</v>
      </c>
      <c r="K1026" s="27">
        <f t="shared" si="108"/>
        <v>124028498393.08011</v>
      </c>
      <c r="L1026">
        <f t="shared" si="109"/>
        <v>1</v>
      </c>
    </row>
    <row r="1027" spans="1:12" x14ac:dyDescent="0.3">
      <c r="A1027" s="1">
        <v>45858</v>
      </c>
      <c r="B1027" s="26">
        <v>162566572621.84201</v>
      </c>
      <c r="C1027" s="26">
        <f t="shared" ref="C1027:C1090" si="112">B1027+H1027</f>
        <v>285681328609.95453</v>
      </c>
      <c r="D1027" s="26">
        <v>61145137291.662018</v>
      </c>
      <c r="E1027" s="2">
        <v>161623516431.03699</v>
      </c>
      <c r="F1027" s="2">
        <f t="shared" si="110"/>
        <v>721829543.68399048</v>
      </c>
      <c r="G1027" s="2">
        <f t="shared" si="106"/>
        <v>721829543.68399048</v>
      </c>
      <c r="H1027" s="2">
        <f>SUM($G$3:G1027)</f>
        <v>123114755988.11253</v>
      </c>
      <c r="I1027" s="13">
        <f t="shared" si="111"/>
        <v>4.466117057860125E-3</v>
      </c>
      <c r="J1027" s="2">
        <f t="shared" si="107"/>
        <v>163292613964.86627</v>
      </c>
      <c r="K1027" s="27">
        <f t="shared" si="108"/>
        <v>124057812178.91754</v>
      </c>
      <c r="L1027">
        <f t="shared" si="109"/>
        <v>1</v>
      </c>
    </row>
    <row r="1028" spans="1:12" x14ac:dyDescent="0.3">
      <c r="A1028" s="1">
        <v>45859</v>
      </c>
      <c r="B1028" s="26">
        <v>162863609100.03098</v>
      </c>
      <c r="C1028" s="26">
        <f t="shared" si="112"/>
        <v>286012772813.03052</v>
      </c>
      <c r="D1028" s="26">
        <v>61213580498.728516</v>
      </c>
      <c r="E1028" s="2">
        <v>161657924155.92401</v>
      </c>
      <c r="F1028" s="2">
        <f t="shared" si="110"/>
        <v>34407724.887023926</v>
      </c>
      <c r="G1028" s="2">
        <f t="shared" ref="G1028:G1091" si="113">IF(F1028&gt;0,F1028,0)</f>
        <v>34407724.887023926</v>
      </c>
      <c r="H1028" s="2">
        <f>SUM($G$3:G1028)</f>
        <v>123149163712.99956</v>
      </c>
      <c r="I1028" s="13">
        <f t="shared" si="111"/>
        <v>2.1284279794312231E-4</v>
      </c>
      <c r="J1028" s="2">
        <f t="shared" ref="J1028:J1091" si="114">B1028*(I1028+1)</f>
        <v>162898273446.27493</v>
      </c>
      <c r="K1028" s="27">
        <f t="shared" ref="K1028:K1091" si="115">C1028-E1028</f>
        <v>124354848657.10651</v>
      </c>
      <c r="L1028">
        <f t="shared" ref="L1028:L1091" si="116">IF(K1028&gt;0,1,0)</f>
        <v>1</v>
      </c>
    </row>
    <row r="1029" spans="1:12" x14ac:dyDescent="0.3">
      <c r="A1029" s="1">
        <v>45860</v>
      </c>
      <c r="B1029" s="26">
        <v>163474476258.96497</v>
      </c>
      <c r="C1029" s="26">
        <f t="shared" si="112"/>
        <v>286680029723.59753</v>
      </c>
      <c r="D1029" s="26">
        <v>61287397385.919037</v>
      </c>
      <c r="E1029" s="2">
        <v>161714313907.55701</v>
      </c>
      <c r="F1029" s="2">
        <f t="shared" ref="F1029:F1092" si="117">E1029-E1028</f>
        <v>56389751.632995605</v>
      </c>
      <c r="G1029" s="2">
        <f t="shared" si="113"/>
        <v>56389751.632995605</v>
      </c>
      <c r="H1029" s="2">
        <f>SUM($G$3:G1029)</f>
        <v>123205553464.63255</v>
      </c>
      <c r="I1029" s="13">
        <f t="shared" ref="I1029:I1092" si="118">(E1029-E1028)/E1029</f>
        <v>3.4869981679686349E-4</v>
      </c>
      <c r="J1029" s="2">
        <f t="shared" si="114"/>
        <v>163531479778.88745</v>
      </c>
      <c r="K1029" s="27">
        <f t="shared" si="115"/>
        <v>124965715816.04053</v>
      </c>
      <c r="L1029">
        <f t="shared" si="116"/>
        <v>1</v>
      </c>
    </row>
    <row r="1030" spans="1:12" x14ac:dyDescent="0.3">
      <c r="A1030" s="1">
        <v>45861</v>
      </c>
      <c r="B1030" s="26">
        <v>162339596304.53238</v>
      </c>
      <c r="C1030" s="26">
        <f t="shared" si="112"/>
        <v>285829695588.08893</v>
      </c>
      <c r="D1030" s="26">
        <v>61065337735.02813</v>
      </c>
      <c r="E1030" s="2">
        <v>161998859726.48099</v>
      </c>
      <c r="F1030" s="2">
        <f t="shared" si="117"/>
        <v>284545818.92398071</v>
      </c>
      <c r="G1030" s="2">
        <f t="shared" si="113"/>
        <v>284545818.92398071</v>
      </c>
      <c r="H1030" s="2">
        <f>SUM($G$3:G1030)</f>
        <v>123490099283.55653</v>
      </c>
      <c r="I1030" s="13">
        <f t="shared" si="118"/>
        <v>1.7564680356664739E-3</v>
      </c>
      <c r="J1030" s="2">
        <f t="shared" si="114"/>
        <v>162624740616.36429</v>
      </c>
      <c r="K1030" s="27">
        <f t="shared" si="115"/>
        <v>123830835861.60794</v>
      </c>
      <c r="L1030">
        <f t="shared" si="116"/>
        <v>1</v>
      </c>
    </row>
    <row r="1031" spans="1:12" x14ac:dyDescent="0.3">
      <c r="A1031" s="1">
        <v>45862</v>
      </c>
      <c r="B1031" s="26">
        <v>162254179751.86328</v>
      </c>
      <c r="C1031" s="26">
        <f t="shared" si="112"/>
        <v>285746483493.91486</v>
      </c>
      <c r="D1031" s="26">
        <v>61037139096.518372</v>
      </c>
      <c r="E1031" s="2">
        <v>162001064184.97601</v>
      </c>
      <c r="F1031" s="2">
        <f t="shared" si="117"/>
        <v>2204458.4950256348</v>
      </c>
      <c r="G1031" s="2">
        <f t="shared" si="113"/>
        <v>2204458.4950256348</v>
      </c>
      <c r="H1031" s="2">
        <f>SUM($G$3:G1031)</f>
        <v>123492303742.05156</v>
      </c>
      <c r="I1031" s="13">
        <f t="shared" si="118"/>
        <v>1.3607679098382592E-5</v>
      </c>
      <c r="J1031" s="2">
        <f t="shared" si="114"/>
        <v>162256387654.67371</v>
      </c>
      <c r="K1031" s="27">
        <f t="shared" si="115"/>
        <v>123745419308.93884</v>
      </c>
      <c r="L1031">
        <f t="shared" si="116"/>
        <v>1</v>
      </c>
    </row>
    <row r="1032" spans="1:12" x14ac:dyDescent="0.3">
      <c r="A1032" s="1">
        <v>45863</v>
      </c>
      <c r="B1032" s="26">
        <v>162078632233.57993</v>
      </c>
      <c r="C1032" s="26">
        <f t="shared" si="112"/>
        <v>286150917338.41949</v>
      </c>
      <c r="D1032" s="26">
        <v>61045960000.429977</v>
      </c>
      <c r="E1032" s="2">
        <v>162581045547.76401</v>
      </c>
      <c r="F1032" s="2">
        <f t="shared" si="117"/>
        <v>579981362.78799438</v>
      </c>
      <c r="G1032" s="2">
        <f t="shared" si="113"/>
        <v>579981362.78799438</v>
      </c>
      <c r="H1032" s="2">
        <f>SUM($G$3:G1032)</f>
        <v>124072285104.83955</v>
      </c>
      <c r="I1032" s="13">
        <f t="shared" si="118"/>
        <v>3.567336898553799E-3</v>
      </c>
      <c r="J1032" s="2">
        <f t="shared" si="114"/>
        <v>162656821318.8139</v>
      </c>
      <c r="K1032" s="27">
        <f t="shared" si="115"/>
        <v>123569871790.65549</v>
      </c>
      <c r="L1032">
        <f t="shared" si="116"/>
        <v>1</v>
      </c>
    </row>
    <row r="1033" spans="1:12" x14ac:dyDescent="0.3">
      <c r="A1033" s="1">
        <v>45864</v>
      </c>
      <c r="B1033" s="26">
        <v>162153610920.10416</v>
      </c>
      <c r="C1033" s="26">
        <f t="shared" si="112"/>
        <v>286695740876.41669</v>
      </c>
      <c r="D1033" s="26">
        <v>61045960000.429977</v>
      </c>
      <c r="E1033" s="2">
        <v>163050890399.237</v>
      </c>
      <c r="F1033" s="2">
        <f t="shared" si="117"/>
        <v>469844851.47299194</v>
      </c>
      <c r="G1033" s="2">
        <f t="shared" si="113"/>
        <v>469844851.47299194</v>
      </c>
      <c r="H1033" s="2">
        <f>SUM($G$3:G1033)</f>
        <v>124542129956.31255</v>
      </c>
      <c r="I1033" s="13">
        <f t="shared" si="118"/>
        <v>2.8815840890077751E-3</v>
      </c>
      <c r="J1033" s="2">
        <f t="shared" si="114"/>
        <v>162620870185.30667</v>
      </c>
      <c r="K1033" s="27">
        <f t="shared" si="115"/>
        <v>123644850477.17969</v>
      </c>
      <c r="L1033">
        <f t="shared" si="116"/>
        <v>1</v>
      </c>
    </row>
    <row r="1034" spans="1:12" x14ac:dyDescent="0.3">
      <c r="A1034" s="1">
        <v>45865</v>
      </c>
      <c r="B1034" s="26">
        <v>162219956151.38458</v>
      </c>
      <c r="C1034" s="26">
        <f t="shared" si="112"/>
        <v>287047144911.34613</v>
      </c>
      <c r="D1034" s="26">
        <v>61045960000.429977</v>
      </c>
      <c r="E1034" s="2">
        <v>163335949202.88599</v>
      </c>
      <c r="F1034" s="2">
        <f t="shared" si="117"/>
        <v>285058803.64898682</v>
      </c>
      <c r="G1034" s="2">
        <f t="shared" si="113"/>
        <v>285058803.64898682</v>
      </c>
      <c r="H1034" s="2">
        <f>SUM($G$3:G1034)</f>
        <v>124827188759.96153</v>
      </c>
      <c r="I1034" s="13">
        <f t="shared" si="118"/>
        <v>1.7452300307442062E-3</v>
      </c>
      <c r="J1034" s="2">
        <f t="shared" si="114"/>
        <v>162503067290.44598</v>
      </c>
      <c r="K1034" s="27">
        <f t="shared" si="115"/>
        <v>123711195708.46014</v>
      </c>
      <c r="L1034">
        <f t="shared" si="116"/>
        <v>1</v>
      </c>
    </row>
    <row r="1035" spans="1:12" x14ac:dyDescent="0.3">
      <c r="A1035" s="1">
        <v>45866</v>
      </c>
      <c r="B1035" s="26">
        <v>162410789516.70453</v>
      </c>
      <c r="C1035" s="26">
        <f t="shared" si="112"/>
        <v>287513581753.65607</v>
      </c>
      <c r="D1035" s="26">
        <v>61126002704.003738</v>
      </c>
      <c r="E1035" s="2">
        <v>163611552679.87601</v>
      </c>
      <c r="F1035" s="2">
        <f t="shared" si="117"/>
        <v>275603476.99002075</v>
      </c>
      <c r="G1035" s="2">
        <f t="shared" si="113"/>
        <v>275603476.99002075</v>
      </c>
      <c r="H1035" s="2">
        <f>SUM($G$3:G1035)</f>
        <v>125102792236.95155</v>
      </c>
      <c r="I1035" s="13">
        <f t="shared" si="118"/>
        <v>1.6844988784457614E-3</v>
      </c>
      <c r="J1035" s="2">
        <f t="shared" si="114"/>
        <v>162684370309.49289</v>
      </c>
      <c r="K1035" s="27">
        <f t="shared" si="115"/>
        <v>123902029073.78006</v>
      </c>
      <c r="L1035">
        <f t="shared" si="116"/>
        <v>1</v>
      </c>
    </row>
    <row r="1036" spans="1:12" x14ac:dyDescent="0.3">
      <c r="A1036" s="1">
        <v>45867</v>
      </c>
      <c r="B1036" s="26">
        <v>162345555018.43896</v>
      </c>
      <c r="C1036" s="26">
        <f t="shared" si="112"/>
        <v>287448347255.3905</v>
      </c>
      <c r="D1036" s="26">
        <v>61112622232.056328</v>
      </c>
      <c r="E1036" s="2">
        <v>163590746762.93701</v>
      </c>
      <c r="F1036" s="2">
        <f t="shared" si="117"/>
        <v>-20805916.938995361</v>
      </c>
      <c r="G1036" s="2">
        <f t="shared" si="113"/>
        <v>0</v>
      </c>
      <c r="H1036" s="2">
        <f>SUM($G$3:G1036)</f>
        <v>125102792236.95155</v>
      </c>
      <c r="I1036" s="13">
        <f t="shared" si="118"/>
        <v>-1.2718272488324587E-4</v>
      </c>
      <c r="J1036" s="2">
        <f t="shared" si="114"/>
        <v>162324907468.37903</v>
      </c>
      <c r="K1036" s="27">
        <f t="shared" si="115"/>
        <v>123857600492.45349</v>
      </c>
      <c r="L1036">
        <f t="shared" si="116"/>
        <v>1</v>
      </c>
    </row>
    <row r="1037" spans="1:12" x14ac:dyDescent="0.3">
      <c r="A1037" s="1">
        <v>45868</v>
      </c>
      <c r="B1037" s="26">
        <v>162135278310.6174</v>
      </c>
      <c r="C1037" s="26">
        <f t="shared" si="112"/>
        <v>287270148000.87097</v>
      </c>
      <c r="D1037" s="26">
        <v>61102256535.44191</v>
      </c>
      <c r="E1037" s="2">
        <v>163622824216.23901</v>
      </c>
      <c r="F1037" s="2">
        <f t="shared" si="117"/>
        <v>32077453.302001953</v>
      </c>
      <c r="G1037" s="2">
        <f t="shared" si="113"/>
        <v>32077453.302001953</v>
      </c>
      <c r="H1037" s="2">
        <f>SUM($G$3:G1037)</f>
        <v>125134869690.25356</v>
      </c>
      <c r="I1037" s="13">
        <f t="shared" si="118"/>
        <v>1.9604510223836103E-4</v>
      </c>
      <c r="J1037" s="2">
        <f t="shared" si="114"/>
        <v>162167064137.83023</v>
      </c>
      <c r="K1037" s="27">
        <f t="shared" si="115"/>
        <v>123647323784.63196</v>
      </c>
      <c r="L1037">
        <f t="shared" si="116"/>
        <v>1</v>
      </c>
    </row>
    <row r="1038" spans="1:12" x14ac:dyDescent="0.3">
      <c r="A1038" s="1">
        <v>45869</v>
      </c>
      <c r="B1038" s="26">
        <v>162165602886.28079</v>
      </c>
      <c r="C1038" s="26">
        <f t="shared" si="112"/>
        <v>287420904094.90631</v>
      </c>
      <c r="D1038" s="26">
        <v>61110358896.437271</v>
      </c>
      <c r="E1038" s="2">
        <v>163743255734.61099</v>
      </c>
      <c r="F1038" s="2">
        <f t="shared" si="117"/>
        <v>120431518.37197876</v>
      </c>
      <c r="G1038" s="2">
        <f t="shared" si="113"/>
        <v>120431518.37197876</v>
      </c>
      <c r="H1038" s="2">
        <f>SUM($G$3:G1038)</f>
        <v>125255301208.62553</v>
      </c>
      <c r="I1038" s="13">
        <f t="shared" si="118"/>
        <v>7.354899463289633E-4</v>
      </c>
      <c r="J1038" s="2">
        <f t="shared" si="114"/>
        <v>162284874056.84402</v>
      </c>
      <c r="K1038" s="27">
        <f t="shared" si="115"/>
        <v>123677648360.29532</v>
      </c>
      <c r="L1038">
        <f t="shared" si="116"/>
        <v>1</v>
      </c>
    </row>
    <row r="1039" spans="1:12" x14ac:dyDescent="0.3">
      <c r="A1039" s="1">
        <v>45870</v>
      </c>
      <c r="B1039" s="26">
        <v>163742581464.97409</v>
      </c>
      <c r="C1039" s="26">
        <f t="shared" si="112"/>
        <v>288997882673.59961</v>
      </c>
      <c r="D1039" s="26">
        <v>61522018929.608948</v>
      </c>
      <c r="E1039" s="2">
        <v>163726923788.979</v>
      </c>
      <c r="F1039" s="2">
        <f t="shared" si="117"/>
        <v>-16331945.631988525</v>
      </c>
      <c r="G1039" s="2">
        <f t="shared" si="113"/>
        <v>0</v>
      </c>
      <c r="H1039" s="2">
        <f>SUM($G$3:G1039)</f>
        <v>125255301208.62553</v>
      </c>
      <c r="I1039" s="13">
        <f t="shared" si="118"/>
        <v>-9.9751129832733609E-5</v>
      </c>
      <c r="J1039" s="2">
        <f t="shared" si="114"/>
        <v>163726247957.47122</v>
      </c>
      <c r="K1039" s="27">
        <f t="shared" si="115"/>
        <v>125270958884.62061</v>
      </c>
      <c r="L1039">
        <f t="shared" si="116"/>
        <v>1</v>
      </c>
    </row>
    <row r="1040" spans="1:12" x14ac:dyDescent="0.3">
      <c r="A1040" s="1">
        <v>45871</v>
      </c>
      <c r="B1040" s="26">
        <v>163647189693.67429</v>
      </c>
      <c r="C1040" s="26">
        <f t="shared" si="112"/>
        <v>289003753359.0318</v>
      </c>
      <c r="D1040" s="26">
        <v>61522018929.608948</v>
      </c>
      <c r="E1040" s="2">
        <v>163828186245.711</v>
      </c>
      <c r="F1040" s="2">
        <f t="shared" si="117"/>
        <v>101262456.73199463</v>
      </c>
      <c r="G1040" s="2">
        <f t="shared" si="113"/>
        <v>101262456.73199463</v>
      </c>
      <c r="H1040" s="2">
        <f>SUM($G$3:G1040)</f>
        <v>125356563665.35753</v>
      </c>
      <c r="I1040" s="13">
        <f t="shared" si="118"/>
        <v>6.1810155537045549E-4</v>
      </c>
      <c r="J1040" s="2">
        <f t="shared" si="114"/>
        <v>163748340276.15598</v>
      </c>
      <c r="K1040" s="27">
        <f t="shared" si="115"/>
        <v>125175567113.3208</v>
      </c>
      <c r="L1040">
        <f t="shared" si="116"/>
        <v>1</v>
      </c>
    </row>
    <row r="1041" spans="1:12" x14ac:dyDescent="0.3">
      <c r="A1041" s="1">
        <v>45872</v>
      </c>
      <c r="B1041" s="26">
        <v>163786498028.53342</v>
      </c>
      <c r="C1041" s="26">
        <f t="shared" si="112"/>
        <v>289174839785.73596</v>
      </c>
      <c r="D1041" s="26">
        <v>61522018929.608948</v>
      </c>
      <c r="E1041" s="2">
        <v>163859964337.556</v>
      </c>
      <c r="F1041" s="2">
        <f t="shared" si="117"/>
        <v>31778091.845001221</v>
      </c>
      <c r="G1041" s="2">
        <f t="shared" si="113"/>
        <v>31778091.845001221</v>
      </c>
      <c r="H1041" s="2">
        <f>SUM($G$3:G1041)</f>
        <v>125388341757.20253</v>
      </c>
      <c r="I1041" s="13">
        <f t="shared" si="118"/>
        <v>1.9393444868288562E-4</v>
      </c>
      <c r="J1041" s="2">
        <f t="shared" si="114"/>
        <v>163818261872.73029</v>
      </c>
      <c r="K1041" s="27">
        <f t="shared" si="115"/>
        <v>125314875448.17996</v>
      </c>
      <c r="L1041">
        <f t="shared" si="116"/>
        <v>1</v>
      </c>
    </row>
    <row r="1042" spans="1:12" x14ac:dyDescent="0.3">
      <c r="A1042" s="1">
        <v>45873</v>
      </c>
      <c r="B1042" s="26">
        <v>164643811113.52008</v>
      </c>
      <c r="C1042" s="26">
        <f t="shared" si="112"/>
        <v>290070524681.24658</v>
      </c>
      <c r="D1042" s="26">
        <v>61719648055.714752</v>
      </c>
      <c r="E1042" s="2">
        <v>163898336148.07999</v>
      </c>
      <c r="F1042" s="2">
        <f t="shared" si="117"/>
        <v>38371810.523986816</v>
      </c>
      <c r="G1042" s="2">
        <f t="shared" si="113"/>
        <v>38371810.523986816</v>
      </c>
      <c r="H1042" s="2">
        <f>SUM($G$3:G1042)</f>
        <v>125426713567.72652</v>
      </c>
      <c r="I1042" s="13">
        <f t="shared" si="118"/>
        <v>2.3411958550523899E-4</v>
      </c>
      <c r="J1042" s="2">
        <f t="shared" si="114"/>
        <v>164682357454.33398</v>
      </c>
      <c r="K1042" s="27">
        <f t="shared" si="115"/>
        <v>126172188533.1666</v>
      </c>
      <c r="L1042">
        <f t="shared" si="116"/>
        <v>1</v>
      </c>
    </row>
    <row r="1043" spans="1:12" x14ac:dyDescent="0.3">
      <c r="A1043" s="1">
        <v>45874</v>
      </c>
      <c r="B1043" s="26">
        <v>164888057515.97217</v>
      </c>
      <c r="C1043" s="26">
        <f t="shared" si="112"/>
        <v>290314771083.69867</v>
      </c>
      <c r="D1043" s="26">
        <v>61800952973.913727</v>
      </c>
      <c r="E1043" s="2">
        <v>163892973829.065</v>
      </c>
      <c r="F1043" s="2">
        <f t="shared" si="117"/>
        <v>-5362319.0149841309</v>
      </c>
      <c r="G1043" s="2">
        <f t="shared" si="113"/>
        <v>0</v>
      </c>
      <c r="H1043" s="2">
        <f>SUM($G$3:G1043)</f>
        <v>125426713567.72652</v>
      </c>
      <c r="I1043" s="13">
        <f t="shared" si="118"/>
        <v>-3.2718419159181615E-5</v>
      </c>
      <c r="J1043" s="2">
        <f t="shared" si="114"/>
        <v>164882662639.39203</v>
      </c>
      <c r="K1043" s="27">
        <f t="shared" si="115"/>
        <v>126421797254.63367</v>
      </c>
      <c r="L1043">
        <f t="shared" si="116"/>
        <v>1</v>
      </c>
    </row>
    <row r="1044" spans="1:12" x14ac:dyDescent="0.3">
      <c r="A1044" s="1">
        <v>45875</v>
      </c>
      <c r="B1044" s="26">
        <v>165032516694.1601</v>
      </c>
      <c r="C1044" s="26">
        <f t="shared" si="112"/>
        <v>290459230261.8866</v>
      </c>
      <c r="D1044" s="26">
        <v>61814670169.434433</v>
      </c>
      <c r="E1044" s="2">
        <v>163881457760.116</v>
      </c>
      <c r="F1044" s="2">
        <f t="shared" si="117"/>
        <v>-11516068.949005127</v>
      </c>
      <c r="G1044" s="2">
        <f t="shared" si="113"/>
        <v>0</v>
      </c>
      <c r="H1044" s="2">
        <f>SUM($G$3:G1044)</f>
        <v>125426713567.72652</v>
      </c>
      <c r="I1044" s="13">
        <f t="shared" si="118"/>
        <v>-7.0270725598877386E-5</v>
      </c>
      <c r="J1044" s="2">
        <f t="shared" si="114"/>
        <v>165020919739.4646</v>
      </c>
      <c r="K1044" s="27">
        <f t="shared" si="115"/>
        <v>126577772501.7706</v>
      </c>
      <c r="L1044">
        <f t="shared" si="116"/>
        <v>1</v>
      </c>
    </row>
    <row r="1045" spans="1:12" x14ac:dyDescent="0.3">
      <c r="A1045" s="1">
        <v>45876</v>
      </c>
      <c r="B1045" s="26">
        <v>165204927971.39807</v>
      </c>
      <c r="C1045" s="26">
        <f t="shared" si="112"/>
        <v>290631641539.12457</v>
      </c>
      <c r="D1045" s="26">
        <v>61793332025.229057</v>
      </c>
      <c r="E1045" s="2">
        <v>163849751258.642</v>
      </c>
      <c r="F1045" s="2">
        <f t="shared" si="117"/>
        <v>-31706501.473999023</v>
      </c>
      <c r="G1045" s="2">
        <f t="shared" si="113"/>
        <v>0</v>
      </c>
      <c r="H1045" s="2">
        <f>SUM($G$3:G1045)</f>
        <v>125426713567.72652</v>
      </c>
      <c r="I1045" s="13">
        <f t="shared" si="118"/>
        <v>-1.9350961005701689E-4</v>
      </c>
      <c r="J1045" s="2">
        <f t="shared" si="114"/>
        <v>165172959230.20682</v>
      </c>
      <c r="K1045" s="27">
        <f t="shared" si="115"/>
        <v>126781890280.48257</v>
      </c>
      <c r="L1045">
        <f t="shared" si="116"/>
        <v>1</v>
      </c>
    </row>
    <row r="1046" spans="1:12" x14ac:dyDescent="0.3">
      <c r="A1046" s="1">
        <v>45877</v>
      </c>
      <c r="B1046" s="26">
        <v>165100027398.6011</v>
      </c>
      <c r="C1046" s="26">
        <f t="shared" si="112"/>
        <v>290739872288.78363</v>
      </c>
      <c r="D1046" s="26">
        <v>61772761383.612244</v>
      </c>
      <c r="E1046" s="2">
        <v>164062882581.09799</v>
      </c>
      <c r="F1046" s="2">
        <f t="shared" si="117"/>
        <v>213131322.45599365</v>
      </c>
      <c r="G1046" s="2">
        <f t="shared" si="113"/>
        <v>213131322.45599365</v>
      </c>
      <c r="H1046" s="2">
        <f>SUM($G$3:G1046)</f>
        <v>125639844890.18251</v>
      </c>
      <c r="I1046" s="13">
        <f t="shared" si="118"/>
        <v>1.2990831265605773E-3</v>
      </c>
      <c r="J1046" s="2">
        <f t="shared" si="114"/>
        <v>165314506058.38934</v>
      </c>
      <c r="K1046" s="27">
        <f t="shared" si="115"/>
        <v>126676989707.68564</v>
      </c>
      <c r="L1046">
        <f t="shared" si="116"/>
        <v>1</v>
      </c>
    </row>
    <row r="1047" spans="1:12" x14ac:dyDescent="0.3">
      <c r="A1047" s="1">
        <v>45878</v>
      </c>
      <c r="B1047" s="26">
        <v>165090319964.83615</v>
      </c>
      <c r="C1047" s="26">
        <f t="shared" si="112"/>
        <v>291015318851.28265</v>
      </c>
      <c r="D1047" s="26">
        <v>61772761383.612244</v>
      </c>
      <c r="E1047" s="2">
        <v>164348036577.362</v>
      </c>
      <c r="F1047" s="2">
        <f t="shared" si="117"/>
        <v>285153996.26400757</v>
      </c>
      <c r="G1047" s="2">
        <f t="shared" si="113"/>
        <v>285153996.26400757</v>
      </c>
      <c r="H1047" s="2">
        <f>SUM($G$3:G1047)</f>
        <v>125924998886.44652</v>
      </c>
      <c r="I1047" s="13">
        <f t="shared" si="118"/>
        <v>1.7350617762310761E-3</v>
      </c>
      <c r="J1047" s="2">
        <f t="shared" si="114"/>
        <v>165376761868.6329</v>
      </c>
      <c r="K1047" s="27">
        <f t="shared" si="115"/>
        <v>126667282273.92065</v>
      </c>
      <c r="L1047">
        <f t="shared" si="116"/>
        <v>1</v>
      </c>
    </row>
    <row r="1048" spans="1:12" x14ac:dyDescent="0.3">
      <c r="A1048" s="1">
        <v>45879</v>
      </c>
      <c r="B1048" s="26">
        <v>165220511970.3877</v>
      </c>
      <c r="C1048" s="26">
        <f t="shared" si="112"/>
        <v>291308435189.89923</v>
      </c>
      <c r="D1048" s="26">
        <v>61772761383.612244</v>
      </c>
      <c r="E1048" s="2">
        <v>164510960910.427</v>
      </c>
      <c r="F1048" s="2">
        <f t="shared" si="117"/>
        <v>162924333.06500244</v>
      </c>
      <c r="G1048" s="2">
        <f t="shared" si="113"/>
        <v>162924333.06500244</v>
      </c>
      <c r="H1048" s="2">
        <f>SUM($G$3:G1048)</f>
        <v>126087923219.51152</v>
      </c>
      <c r="I1048" s="13">
        <f t="shared" si="118"/>
        <v>9.9035548855441638E-4</v>
      </c>
      <c r="J1048" s="2">
        <f t="shared" si="114"/>
        <v>165384139011.23935</v>
      </c>
      <c r="K1048" s="27">
        <f t="shared" si="115"/>
        <v>126797474279.47223</v>
      </c>
      <c r="L1048">
        <f t="shared" si="116"/>
        <v>1</v>
      </c>
    </row>
    <row r="1049" spans="1:12" x14ac:dyDescent="0.3">
      <c r="A1049" s="1">
        <v>45880</v>
      </c>
      <c r="B1049" s="26">
        <v>164927590206.50076</v>
      </c>
      <c r="C1049" s="26">
        <f t="shared" si="112"/>
        <v>291019131910.53625</v>
      </c>
      <c r="D1049" s="26">
        <v>61725551260.599548</v>
      </c>
      <c r="E1049" s="2">
        <v>164514579394.95099</v>
      </c>
      <c r="F1049" s="2">
        <f t="shared" si="117"/>
        <v>3618484.5239868164</v>
      </c>
      <c r="G1049" s="2">
        <f t="shared" si="113"/>
        <v>3618484.5239868164</v>
      </c>
      <c r="H1049" s="2">
        <f>SUM($G$3:G1049)</f>
        <v>126091541704.03551</v>
      </c>
      <c r="I1049" s="13">
        <f t="shared" si="118"/>
        <v>2.1994917029814738E-5</v>
      </c>
      <c r="J1049" s="2">
        <f t="shared" si="114"/>
        <v>164931217775.1633</v>
      </c>
      <c r="K1049" s="27">
        <f t="shared" si="115"/>
        <v>126504552515.58527</v>
      </c>
      <c r="L1049">
        <f t="shared" si="116"/>
        <v>1</v>
      </c>
    </row>
    <row r="1050" spans="1:12" x14ac:dyDescent="0.3">
      <c r="A1050" s="1">
        <v>45881</v>
      </c>
      <c r="B1050" s="26">
        <v>165639050568.05234</v>
      </c>
      <c r="C1050" s="26">
        <f t="shared" si="112"/>
        <v>291747441098.06683</v>
      </c>
      <c r="D1050" s="26">
        <v>61874521575.964767</v>
      </c>
      <c r="E1050" s="2">
        <v>164531428220.92999</v>
      </c>
      <c r="F1050" s="2">
        <f t="shared" si="117"/>
        <v>16848825.979003906</v>
      </c>
      <c r="G1050" s="2">
        <f t="shared" si="113"/>
        <v>16848825.979003906</v>
      </c>
      <c r="H1050" s="2">
        <f>SUM($G$3:G1050)</f>
        <v>126108390530.01451</v>
      </c>
      <c r="I1050" s="13">
        <f t="shared" si="118"/>
        <v>1.0240490926985446E-4</v>
      </c>
      <c r="J1050" s="2">
        <f t="shared" si="114"/>
        <v>165656012819.99731</v>
      </c>
      <c r="K1050" s="27">
        <f t="shared" si="115"/>
        <v>127216012877.13684</v>
      </c>
      <c r="L1050">
        <f t="shared" si="116"/>
        <v>1</v>
      </c>
    </row>
    <row r="1051" spans="1:12" x14ac:dyDescent="0.3">
      <c r="A1051" s="1">
        <v>45882</v>
      </c>
      <c r="B1051" s="26">
        <v>166467430733.41675</v>
      </c>
      <c r="C1051" s="26">
        <f t="shared" si="112"/>
        <v>292626760022.8653</v>
      </c>
      <c r="D1051" s="26">
        <v>62021202324.601852</v>
      </c>
      <c r="E1051" s="2">
        <v>164582366980.36401</v>
      </c>
      <c r="F1051" s="2">
        <f t="shared" si="117"/>
        <v>50938759.434020996</v>
      </c>
      <c r="G1051" s="2">
        <f t="shared" si="113"/>
        <v>50938759.434020996</v>
      </c>
      <c r="H1051" s="2">
        <f>SUM($G$3:G1051)</f>
        <v>126159329289.44853</v>
      </c>
      <c r="I1051" s="13">
        <f t="shared" si="118"/>
        <v>3.0950314039473255E-4</v>
      </c>
      <c r="J1051" s="2">
        <f t="shared" si="114"/>
        <v>166518952926.0022</v>
      </c>
      <c r="K1051" s="27">
        <f t="shared" si="115"/>
        <v>128044393042.50128</v>
      </c>
      <c r="L1051">
        <f t="shared" si="116"/>
        <v>1</v>
      </c>
    </row>
    <row r="1052" spans="1:12" x14ac:dyDescent="0.3">
      <c r="A1052" s="1">
        <v>45883</v>
      </c>
      <c r="B1052" s="26">
        <v>165708600380.58865</v>
      </c>
      <c r="C1052" s="26">
        <f t="shared" si="112"/>
        <v>292352812999.37915</v>
      </c>
      <c r="D1052" s="26">
        <v>61944402047.380508</v>
      </c>
      <c r="E1052" s="2">
        <v>165067250309.70599</v>
      </c>
      <c r="F1052" s="2">
        <f t="shared" si="117"/>
        <v>484883329.34197998</v>
      </c>
      <c r="G1052" s="2">
        <f t="shared" si="113"/>
        <v>484883329.34197998</v>
      </c>
      <c r="H1052" s="2">
        <f>SUM($G$3:G1052)</f>
        <v>126644212618.79051</v>
      </c>
      <c r="I1052" s="13">
        <f t="shared" si="118"/>
        <v>2.9374895894383763E-3</v>
      </c>
      <c r="J1052" s="2">
        <f t="shared" si="114"/>
        <v>166195367669.08704</v>
      </c>
      <c r="K1052" s="27">
        <f t="shared" si="115"/>
        <v>127285562689.67316</v>
      </c>
      <c r="L1052">
        <f t="shared" si="116"/>
        <v>1</v>
      </c>
    </row>
    <row r="1053" spans="1:12" x14ac:dyDescent="0.3">
      <c r="A1053" s="1">
        <v>45884</v>
      </c>
      <c r="B1053" s="26">
        <v>165681924292.04019</v>
      </c>
      <c r="C1053" s="26">
        <f t="shared" si="112"/>
        <v>292395441732.11969</v>
      </c>
      <c r="D1053" s="26">
        <v>61949792381.404938</v>
      </c>
      <c r="E1053" s="2">
        <v>165136555130.995</v>
      </c>
      <c r="F1053" s="2">
        <f t="shared" si="117"/>
        <v>69304821.289001465</v>
      </c>
      <c r="G1053" s="2">
        <f t="shared" si="113"/>
        <v>69304821.289001465</v>
      </c>
      <c r="H1053" s="2">
        <f>SUM($G$3:G1053)</f>
        <v>126713517440.07951</v>
      </c>
      <c r="I1053" s="13">
        <f t="shared" si="118"/>
        <v>4.1968188832584787E-4</v>
      </c>
      <c r="J1053" s="2">
        <f t="shared" si="114"/>
        <v>165751457994.88852</v>
      </c>
      <c r="K1053" s="27">
        <f t="shared" si="115"/>
        <v>127258886601.12469</v>
      </c>
      <c r="L1053">
        <f t="shared" si="116"/>
        <v>1</v>
      </c>
    </row>
    <row r="1054" spans="1:12" x14ac:dyDescent="0.3">
      <c r="A1054" s="1">
        <v>45885</v>
      </c>
      <c r="B1054" s="26">
        <v>165712120571.85623</v>
      </c>
      <c r="C1054" s="26">
        <f t="shared" si="112"/>
        <v>293254250774.52478</v>
      </c>
      <c r="D1054" s="26">
        <v>61949792381.404938</v>
      </c>
      <c r="E1054" s="2">
        <v>165965167893.58401</v>
      </c>
      <c r="F1054" s="2">
        <f t="shared" si="117"/>
        <v>828612762.58901978</v>
      </c>
      <c r="G1054" s="2">
        <f t="shared" si="113"/>
        <v>828612762.58901978</v>
      </c>
      <c r="H1054" s="2">
        <f>SUM($G$3:G1054)</f>
        <v>127542130202.66853</v>
      </c>
      <c r="I1054" s="13">
        <f t="shared" si="118"/>
        <v>4.9926907742492204E-3</v>
      </c>
      <c r="J1054" s="2">
        <f t="shared" si="114"/>
        <v>166539469947.41663</v>
      </c>
      <c r="K1054" s="27">
        <f t="shared" si="115"/>
        <v>127289082880.94077</v>
      </c>
      <c r="L1054">
        <f t="shared" si="116"/>
        <v>1</v>
      </c>
    </row>
    <row r="1055" spans="1:12" x14ac:dyDescent="0.3">
      <c r="A1055" s="1">
        <v>45886</v>
      </c>
      <c r="B1055" s="26">
        <v>165708716309.7066</v>
      </c>
      <c r="C1055" s="26">
        <f t="shared" si="112"/>
        <v>293778662810.47815</v>
      </c>
      <c r="D1055" s="26">
        <v>61949792381.404938</v>
      </c>
      <c r="E1055" s="2">
        <v>166492984191.68701</v>
      </c>
      <c r="F1055" s="2">
        <f t="shared" si="117"/>
        <v>527816298.10299683</v>
      </c>
      <c r="G1055" s="2">
        <f t="shared" si="113"/>
        <v>527816298.10299683</v>
      </c>
      <c r="H1055" s="2">
        <f>SUM($G$3:G1055)</f>
        <v>128069946500.77153</v>
      </c>
      <c r="I1055" s="13">
        <f t="shared" si="118"/>
        <v>3.1702014392108583E-3</v>
      </c>
      <c r="J1055" s="2">
        <f t="shared" si="114"/>
        <v>166234046320.64142</v>
      </c>
      <c r="K1055" s="27">
        <f t="shared" si="115"/>
        <v>127285678618.79114</v>
      </c>
      <c r="L1055">
        <f t="shared" si="116"/>
        <v>1</v>
      </c>
    </row>
    <row r="1056" spans="1:12" x14ac:dyDescent="0.3">
      <c r="A1056" s="1">
        <v>45887</v>
      </c>
      <c r="B1056" s="26">
        <v>165299508693.48865</v>
      </c>
      <c r="C1056" s="26">
        <f t="shared" si="112"/>
        <v>293638969067.47015</v>
      </c>
      <c r="D1056" s="26">
        <v>61875438403.347763</v>
      </c>
      <c r="E1056" s="2">
        <v>166762498064.897</v>
      </c>
      <c r="F1056" s="2">
        <f t="shared" si="117"/>
        <v>269513873.20999146</v>
      </c>
      <c r="G1056" s="2">
        <f t="shared" si="113"/>
        <v>269513873.20999146</v>
      </c>
      <c r="H1056" s="2">
        <f>SUM($G$3:G1056)</f>
        <v>128339460373.98152</v>
      </c>
      <c r="I1056" s="13">
        <f t="shared" si="118"/>
        <v>1.6161539694920372E-3</v>
      </c>
      <c r="J1056" s="2">
        <f t="shared" si="114"/>
        <v>165566658150.61871</v>
      </c>
      <c r="K1056" s="27">
        <f t="shared" si="115"/>
        <v>126876471002.57315</v>
      </c>
      <c r="L1056">
        <f t="shared" si="116"/>
        <v>1</v>
      </c>
    </row>
    <row r="1057" spans="1:12" x14ac:dyDescent="0.3">
      <c r="A1057" s="1">
        <v>45888</v>
      </c>
      <c r="B1057" s="26">
        <v>165652541871.41528</v>
      </c>
      <c r="C1057" s="26">
        <f t="shared" si="112"/>
        <v>294034978090.92279</v>
      </c>
      <c r="D1057" s="26">
        <v>62041243726.697647</v>
      </c>
      <c r="E1057" s="2">
        <v>166805473910.423</v>
      </c>
      <c r="F1057" s="2">
        <f t="shared" si="117"/>
        <v>42975845.526000977</v>
      </c>
      <c r="G1057" s="2">
        <f t="shared" si="113"/>
        <v>42975845.526000977</v>
      </c>
      <c r="H1057" s="2">
        <f>SUM($G$3:G1057)</f>
        <v>128382436219.50752</v>
      </c>
      <c r="I1057" s="13">
        <f t="shared" si="118"/>
        <v>2.5764049895076965E-4</v>
      </c>
      <c r="J1057" s="2">
        <f t="shared" si="114"/>
        <v>165695220674.95547</v>
      </c>
      <c r="K1057" s="27">
        <f t="shared" si="115"/>
        <v>127229504180.49979</v>
      </c>
      <c r="L1057">
        <f t="shared" si="116"/>
        <v>1</v>
      </c>
    </row>
    <row r="1058" spans="1:12" x14ac:dyDescent="0.3">
      <c r="A1058" s="1">
        <v>45889</v>
      </c>
      <c r="B1058" s="26">
        <v>165490522275.20398</v>
      </c>
      <c r="C1058" s="26">
        <f t="shared" si="112"/>
        <v>294092734049.25952</v>
      </c>
      <c r="D1058" s="26">
        <v>61959726104.574783</v>
      </c>
      <c r="E1058" s="2">
        <v>167025249464.97101</v>
      </c>
      <c r="F1058" s="2">
        <f t="shared" si="117"/>
        <v>219775554.54800415</v>
      </c>
      <c r="G1058" s="2">
        <f t="shared" si="113"/>
        <v>219775554.54800415</v>
      </c>
      <c r="H1058" s="2">
        <f>SUM($G$3:G1058)</f>
        <v>128602211774.05553</v>
      </c>
      <c r="I1058" s="13">
        <f t="shared" si="118"/>
        <v>1.3158223397480755E-3</v>
      </c>
      <c r="J1058" s="2">
        <f t="shared" si="114"/>
        <v>165708278401.43027</v>
      </c>
      <c r="K1058" s="27">
        <f t="shared" si="115"/>
        <v>127067484584.28851</v>
      </c>
      <c r="L1058">
        <f t="shared" si="116"/>
        <v>1</v>
      </c>
    </row>
    <row r="1059" spans="1:12" x14ac:dyDescent="0.3">
      <c r="A1059" s="1">
        <v>45890</v>
      </c>
      <c r="B1059" s="26">
        <v>164790091414.62006</v>
      </c>
      <c r="C1059" s="26">
        <f t="shared" si="112"/>
        <v>293392303188.6756</v>
      </c>
      <c r="D1059" s="26">
        <v>61827917164.969406</v>
      </c>
      <c r="E1059" s="2">
        <v>167022764187.698</v>
      </c>
      <c r="F1059" s="2">
        <f t="shared" si="117"/>
        <v>-2485277.2730102539</v>
      </c>
      <c r="G1059" s="2">
        <f t="shared" si="113"/>
        <v>0</v>
      </c>
      <c r="H1059" s="2">
        <f>SUM($G$3:G1059)</f>
        <v>128602211774.05553</v>
      </c>
      <c r="I1059" s="13">
        <f t="shared" si="118"/>
        <v>-1.487987152587974E-5</v>
      </c>
      <c r="J1059" s="2">
        <f t="shared" si="114"/>
        <v>164787639359.23105</v>
      </c>
      <c r="K1059" s="27">
        <f t="shared" si="115"/>
        <v>126369539000.9776</v>
      </c>
      <c r="L1059">
        <f t="shared" si="116"/>
        <v>1</v>
      </c>
    </row>
    <row r="1060" spans="1:12" x14ac:dyDescent="0.3">
      <c r="A1060" s="1">
        <v>45891</v>
      </c>
      <c r="B1060" s="26">
        <v>166430530495.47003</v>
      </c>
      <c r="C1060" s="26">
        <f t="shared" si="112"/>
        <v>295032742269.52557</v>
      </c>
      <c r="D1060" s="26">
        <v>62126967110.921738</v>
      </c>
      <c r="E1060" s="2">
        <v>167022463443.884</v>
      </c>
      <c r="F1060" s="2">
        <f t="shared" si="117"/>
        <v>-300743.81399536133</v>
      </c>
      <c r="G1060" s="2">
        <f t="shared" si="113"/>
        <v>0</v>
      </c>
      <c r="H1060" s="2">
        <f>SUM($G$3:G1060)</f>
        <v>128602211774.05553</v>
      </c>
      <c r="I1060" s="13">
        <f t="shared" si="118"/>
        <v>-1.8006189574398466E-6</v>
      </c>
      <c r="J1060" s="2">
        <f t="shared" si="114"/>
        <v>166430230817.50171</v>
      </c>
      <c r="K1060" s="27">
        <f t="shared" si="115"/>
        <v>128010278825.64157</v>
      </c>
      <c r="L1060">
        <f t="shared" si="116"/>
        <v>1</v>
      </c>
    </row>
    <row r="1061" spans="1:12" x14ac:dyDescent="0.3">
      <c r="A1061" s="1">
        <v>45892</v>
      </c>
      <c r="B1061" s="26">
        <v>166284411138.68713</v>
      </c>
      <c r="C1061" s="26">
        <f t="shared" si="112"/>
        <v>294886622912.74268</v>
      </c>
      <c r="D1061" s="26">
        <v>62126967110.921738</v>
      </c>
      <c r="E1061" s="2">
        <v>167015858355.22699</v>
      </c>
      <c r="F1061" s="2">
        <f t="shared" si="117"/>
        <v>-6605088.6570129395</v>
      </c>
      <c r="G1061" s="2">
        <f t="shared" si="113"/>
        <v>0</v>
      </c>
      <c r="H1061" s="2">
        <f>SUM($G$3:G1061)</f>
        <v>128602211774.05553</v>
      </c>
      <c r="I1061" s="13">
        <f t="shared" si="118"/>
        <v>-3.9547673628479867E-5</v>
      </c>
      <c r="J1061" s="2">
        <f t="shared" si="114"/>
        <v>166277834977.06592</v>
      </c>
      <c r="K1061" s="27">
        <f t="shared" si="115"/>
        <v>127870764557.51569</v>
      </c>
      <c r="L1061">
        <f t="shared" si="116"/>
        <v>1</v>
      </c>
    </row>
    <row r="1062" spans="1:12" x14ac:dyDescent="0.3">
      <c r="A1062" s="1">
        <v>45893</v>
      </c>
      <c r="B1062" s="26">
        <v>166075110208.28305</v>
      </c>
      <c r="C1062" s="26">
        <f t="shared" si="112"/>
        <v>294752543183.43958</v>
      </c>
      <c r="D1062" s="26">
        <v>62126967110.921738</v>
      </c>
      <c r="E1062" s="2">
        <v>167091079556.328</v>
      </c>
      <c r="F1062" s="2">
        <f t="shared" si="117"/>
        <v>75221201.101013184</v>
      </c>
      <c r="G1062" s="2">
        <f t="shared" si="113"/>
        <v>75221201.101013184</v>
      </c>
      <c r="H1062" s="2">
        <f>SUM($G$3:G1062)</f>
        <v>128677432975.15654</v>
      </c>
      <c r="I1062" s="13">
        <f t="shared" si="118"/>
        <v>4.5018083132113222E-4</v>
      </c>
      <c r="J1062" s="2">
        <f t="shared" si="114"/>
        <v>166149874039.45834</v>
      </c>
      <c r="K1062" s="27">
        <f t="shared" si="115"/>
        <v>127661463627.11157</v>
      </c>
      <c r="L1062">
        <f t="shared" si="116"/>
        <v>1</v>
      </c>
    </row>
    <row r="1063" spans="1:12" x14ac:dyDescent="0.3">
      <c r="A1063" s="1">
        <v>45894</v>
      </c>
      <c r="B1063" s="26">
        <v>165639457073.45953</v>
      </c>
      <c r="C1063" s="26">
        <f t="shared" si="112"/>
        <v>294364972601.58905</v>
      </c>
      <c r="D1063" s="26">
        <v>62084572225.072784</v>
      </c>
      <c r="E1063" s="2">
        <v>167139162109.30099</v>
      </c>
      <c r="F1063" s="2">
        <f t="shared" si="117"/>
        <v>48082552.972991943</v>
      </c>
      <c r="G1063" s="2">
        <f t="shared" si="113"/>
        <v>48082552.972991943</v>
      </c>
      <c r="H1063" s="2">
        <f>SUM($G$3:G1063)</f>
        <v>128725515528.12953</v>
      </c>
      <c r="I1063" s="13">
        <f t="shared" si="118"/>
        <v>2.8767975360285855E-4</v>
      </c>
      <c r="J1063" s="2">
        <f t="shared" si="114"/>
        <v>165687108191.65735</v>
      </c>
      <c r="K1063" s="27">
        <f t="shared" si="115"/>
        <v>127225810492.28806</v>
      </c>
      <c r="L1063">
        <f t="shared" si="116"/>
        <v>1</v>
      </c>
    </row>
    <row r="1064" spans="1:12" x14ac:dyDescent="0.3">
      <c r="A1064" s="1">
        <v>45895</v>
      </c>
      <c r="B1064" s="26">
        <v>166345231881.86786</v>
      </c>
      <c r="C1064" s="26">
        <f t="shared" si="112"/>
        <v>295121226048.36938</v>
      </c>
      <c r="D1064" s="26">
        <v>62208561425.681488</v>
      </c>
      <c r="E1064" s="2">
        <v>167189640747.673</v>
      </c>
      <c r="F1064" s="2">
        <f t="shared" si="117"/>
        <v>50478638.372009277</v>
      </c>
      <c r="G1064" s="2">
        <f t="shared" si="113"/>
        <v>50478638.372009277</v>
      </c>
      <c r="H1064" s="2">
        <f>SUM($G$3:G1064)</f>
        <v>128775994166.50154</v>
      </c>
      <c r="I1064" s="13">
        <f t="shared" si="118"/>
        <v>3.0192443829814172E-4</v>
      </c>
      <c r="J1064" s="2">
        <f t="shared" si="114"/>
        <v>166395455572.56738</v>
      </c>
      <c r="K1064" s="27">
        <f t="shared" si="115"/>
        <v>127931585300.69638</v>
      </c>
      <c r="L1064">
        <f t="shared" si="116"/>
        <v>1</v>
      </c>
    </row>
    <row r="1065" spans="1:12" x14ac:dyDescent="0.3">
      <c r="A1065" s="1">
        <v>45896</v>
      </c>
      <c r="B1065" s="26">
        <v>166530696757.05151</v>
      </c>
      <c r="C1065" s="26">
        <f t="shared" si="112"/>
        <v>295344706460.63507</v>
      </c>
      <c r="D1065" s="26">
        <v>62230949140.652786</v>
      </c>
      <c r="E1065" s="2">
        <v>167227656284.755</v>
      </c>
      <c r="F1065" s="2">
        <f t="shared" si="117"/>
        <v>38015537.082000732</v>
      </c>
      <c r="G1065" s="2">
        <f t="shared" si="113"/>
        <v>38015537.082000732</v>
      </c>
      <c r="H1065" s="2">
        <f>SUM($G$3:G1065)</f>
        <v>128814009703.58354</v>
      </c>
      <c r="I1065" s="13">
        <f t="shared" si="118"/>
        <v>2.2732805043483914E-4</v>
      </c>
      <c r="J1065" s="2">
        <f t="shared" si="114"/>
        <v>166568553855.68283</v>
      </c>
      <c r="K1065" s="27">
        <f t="shared" si="115"/>
        <v>128117050175.88007</v>
      </c>
      <c r="L1065">
        <f t="shared" si="116"/>
        <v>1</v>
      </c>
    </row>
    <row r="1066" spans="1:12" x14ac:dyDescent="0.3">
      <c r="A1066" s="1">
        <v>45897</v>
      </c>
      <c r="B1066" s="26">
        <v>166526721298.06262</v>
      </c>
      <c r="C1066" s="26">
        <f t="shared" si="112"/>
        <v>295340731001.64618</v>
      </c>
      <c r="D1066" s="26">
        <v>62225486710.158859</v>
      </c>
      <c r="E1066" s="2">
        <v>167227040389.98599</v>
      </c>
      <c r="F1066" s="2">
        <f t="shared" si="117"/>
        <v>-615894.76901245117</v>
      </c>
      <c r="G1066" s="2">
        <f t="shared" si="113"/>
        <v>0</v>
      </c>
      <c r="H1066" s="2">
        <f>SUM($G$3:G1066)</f>
        <v>128814009703.58354</v>
      </c>
      <c r="I1066" s="13">
        <f t="shared" si="118"/>
        <v>-3.6829855242079175E-6</v>
      </c>
      <c r="J1066" s="2">
        <f t="shared" si="114"/>
        <v>166526107982.55869</v>
      </c>
      <c r="K1066" s="27">
        <f t="shared" si="115"/>
        <v>128113690611.66019</v>
      </c>
      <c r="L1066">
        <f t="shared" si="116"/>
        <v>1</v>
      </c>
    </row>
    <row r="1067" spans="1:12" x14ac:dyDescent="0.3">
      <c r="A1067" s="1">
        <v>45898</v>
      </c>
      <c r="B1067" s="26">
        <v>167108291966.98407</v>
      </c>
      <c r="C1067" s="26">
        <f t="shared" si="112"/>
        <v>296046154602.38965</v>
      </c>
      <c r="D1067" s="26">
        <v>62441393381.718971</v>
      </c>
      <c r="E1067" s="2">
        <v>167350893321.80801</v>
      </c>
      <c r="F1067" s="2">
        <f t="shared" si="117"/>
        <v>123852931.82202148</v>
      </c>
      <c r="G1067" s="2">
        <f t="shared" si="113"/>
        <v>123852931.82202148</v>
      </c>
      <c r="H1067" s="2">
        <f>SUM($G$3:G1067)</f>
        <v>128937862635.40556</v>
      </c>
      <c r="I1067" s="13">
        <f t="shared" si="118"/>
        <v>7.4007929903223185E-4</v>
      </c>
      <c r="J1067" s="2">
        <f t="shared" si="114"/>
        <v>167231965354.56546</v>
      </c>
      <c r="K1067" s="27">
        <f t="shared" si="115"/>
        <v>128695261280.58163</v>
      </c>
      <c r="L1067">
        <f t="shared" si="116"/>
        <v>1</v>
      </c>
    </row>
    <row r="1068" spans="1:12" x14ac:dyDescent="0.3">
      <c r="A1068" s="1">
        <v>45899</v>
      </c>
      <c r="B1068" s="26">
        <v>167180082019.60437</v>
      </c>
      <c r="C1068" s="26">
        <f t="shared" si="112"/>
        <v>296160343019.48395</v>
      </c>
      <c r="D1068" s="26">
        <v>62441393381.718971</v>
      </c>
      <c r="E1068" s="2">
        <v>167393291686.28201</v>
      </c>
      <c r="F1068" s="2">
        <f t="shared" si="117"/>
        <v>42398364.473999023</v>
      </c>
      <c r="G1068" s="2">
        <f t="shared" si="113"/>
        <v>42398364.473999023</v>
      </c>
      <c r="H1068" s="2">
        <f>SUM($G$3:G1068)</f>
        <v>128980260999.87956</v>
      </c>
      <c r="I1068" s="13">
        <f t="shared" si="118"/>
        <v>2.5328592350916531E-4</v>
      </c>
      <c r="J1068" s="2">
        <f t="shared" si="114"/>
        <v>167222426381.07104</v>
      </c>
      <c r="K1068" s="27">
        <f t="shared" si="115"/>
        <v>128767051333.20193</v>
      </c>
      <c r="L1068">
        <f t="shared" si="116"/>
        <v>1</v>
      </c>
    </row>
    <row r="1069" spans="1:12" x14ac:dyDescent="0.3">
      <c r="A1069" s="1">
        <v>45900</v>
      </c>
      <c r="B1069" s="26">
        <v>167218745246.36636</v>
      </c>
      <c r="C1069" s="26">
        <f t="shared" si="112"/>
        <v>296428744737.14594</v>
      </c>
      <c r="D1069" s="26">
        <v>62441393381.718971</v>
      </c>
      <c r="E1069" s="2">
        <v>167623030177.18201</v>
      </c>
      <c r="F1069" s="2">
        <f t="shared" si="117"/>
        <v>229738490.8999939</v>
      </c>
      <c r="G1069" s="2">
        <f t="shared" si="113"/>
        <v>229738490.8999939</v>
      </c>
      <c r="H1069" s="2">
        <f>SUM($G$3:G1069)</f>
        <v>129209999490.77956</v>
      </c>
      <c r="I1069" s="13">
        <f t="shared" si="118"/>
        <v>1.3705663873105874E-3</v>
      </c>
      <c r="J1069" s="2">
        <f t="shared" si="114"/>
        <v>167447929637.92926</v>
      </c>
      <c r="K1069" s="27">
        <f t="shared" si="115"/>
        <v>128805714559.96393</v>
      </c>
      <c r="L1069">
        <f t="shared" si="116"/>
        <v>1</v>
      </c>
    </row>
    <row r="1070" spans="1:12" x14ac:dyDescent="0.3">
      <c r="A1070" s="1">
        <v>45901</v>
      </c>
      <c r="B1070" s="26">
        <v>167271887469.98984</v>
      </c>
      <c r="C1070" s="26">
        <f t="shared" si="112"/>
        <v>296892793814.11938</v>
      </c>
      <c r="D1070" s="26">
        <v>62441393381.718971</v>
      </c>
      <c r="E1070" s="2">
        <v>168033937030.53201</v>
      </c>
      <c r="F1070" s="2">
        <f t="shared" si="117"/>
        <v>410906853.3500061</v>
      </c>
      <c r="G1070" s="2">
        <f t="shared" si="113"/>
        <v>410906853.3500061</v>
      </c>
      <c r="H1070" s="2">
        <f>SUM($G$3:G1070)</f>
        <v>129620906344.12956</v>
      </c>
      <c r="I1070" s="13">
        <f t="shared" si="118"/>
        <v>2.4453801452937671E-3</v>
      </c>
      <c r="J1070" s="2">
        <f t="shared" si="114"/>
        <v>167680930822.47476</v>
      </c>
      <c r="K1070" s="27">
        <f t="shared" si="115"/>
        <v>128858856783.58737</v>
      </c>
      <c r="L1070">
        <f t="shared" si="116"/>
        <v>1</v>
      </c>
    </row>
    <row r="1071" spans="1:12" x14ac:dyDescent="0.3">
      <c r="A1071" s="1">
        <v>45902</v>
      </c>
      <c r="B1071" s="26">
        <v>168157425194.99811</v>
      </c>
      <c r="C1071" s="26">
        <f t="shared" si="112"/>
        <v>297787124735.18768</v>
      </c>
      <c r="D1071" s="26">
        <v>62570988518.824051</v>
      </c>
      <c r="E1071" s="2">
        <v>168042730226.59201</v>
      </c>
      <c r="F1071" s="2">
        <f t="shared" si="117"/>
        <v>8793196.0599975586</v>
      </c>
      <c r="G1071" s="2">
        <f t="shared" si="113"/>
        <v>8793196.0599975586</v>
      </c>
      <c r="H1071" s="2">
        <f>SUM($G$3:G1071)</f>
        <v>129629699540.18956</v>
      </c>
      <c r="I1071" s="13">
        <f t="shared" si="118"/>
        <v>5.2327143507729526E-5</v>
      </c>
      <c r="J1071" s="2">
        <f t="shared" si="114"/>
        <v>168166224392.71817</v>
      </c>
      <c r="K1071" s="27">
        <f t="shared" si="115"/>
        <v>129744394508.59567</v>
      </c>
      <c r="L1071">
        <f t="shared" si="116"/>
        <v>1</v>
      </c>
    </row>
    <row r="1072" spans="1:12" x14ac:dyDescent="0.3">
      <c r="A1072" s="1">
        <v>45903</v>
      </c>
      <c r="B1072" s="26">
        <v>168439892468.56708</v>
      </c>
      <c r="C1072" s="26">
        <f t="shared" si="112"/>
        <v>298069592008.75665</v>
      </c>
      <c r="D1072" s="26">
        <v>62606248753.181946</v>
      </c>
      <c r="E1072" s="2">
        <v>168030536519.75299</v>
      </c>
      <c r="F1072" s="2">
        <f t="shared" si="117"/>
        <v>-12193706.839019775</v>
      </c>
      <c r="G1072" s="2">
        <f t="shared" si="113"/>
        <v>0</v>
      </c>
      <c r="H1072" s="2">
        <f>SUM($G$3:G1072)</f>
        <v>129629699540.18956</v>
      </c>
      <c r="I1072" s="13">
        <f t="shared" si="118"/>
        <v>-7.2568397932755107E-5</v>
      </c>
      <c r="J1072" s="2">
        <f t="shared" si="114"/>
        <v>168427669055.42267</v>
      </c>
      <c r="K1072" s="27">
        <f t="shared" si="115"/>
        <v>130039055489.00366</v>
      </c>
      <c r="L1072">
        <f t="shared" si="116"/>
        <v>1</v>
      </c>
    </row>
    <row r="1073" spans="1:12" x14ac:dyDescent="0.3">
      <c r="A1073" s="1">
        <v>45904</v>
      </c>
      <c r="B1073" s="26">
        <v>169388131257.35968</v>
      </c>
      <c r="C1073" s="26">
        <f t="shared" si="112"/>
        <v>299196174076.91327</v>
      </c>
      <c r="D1073" s="26">
        <v>62894240175.202408</v>
      </c>
      <c r="E1073" s="2">
        <v>168208879799.117</v>
      </c>
      <c r="F1073" s="2">
        <f t="shared" si="117"/>
        <v>178343279.36401367</v>
      </c>
      <c r="G1073" s="2">
        <f t="shared" si="113"/>
        <v>178343279.36401367</v>
      </c>
      <c r="H1073" s="2">
        <f>SUM($G$3:G1073)</f>
        <v>129808042819.55357</v>
      </c>
      <c r="I1073" s="13">
        <f t="shared" si="118"/>
        <v>1.060248897543338E-3</v>
      </c>
      <c r="J1073" s="2">
        <f t="shared" si="114"/>
        <v>169567724836.78223</v>
      </c>
      <c r="K1073" s="27">
        <f t="shared" si="115"/>
        <v>130987294277.79626</v>
      </c>
      <c r="L1073">
        <f t="shared" si="116"/>
        <v>1</v>
      </c>
    </row>
    <row r="1074" spans="1:12" x14ac:dyDescent="0.3">
      <c r="A1074" s="1">
        <v>45905</v>
      </c>
      <c r="B1074" s="26">
        <v>171611767851.55139</v>
      </c>
      <c r="C1074" s="26">
        <f t="shared" si="112"/>
        <v>301552034204.73596</v>
      </c>
      <c r="D1074" s="26">
        <v>63407081233.496277</v>
      </c>
      <c r="E1074" s="2">
        <v>168341103332.74799</v>
      </c>
      <c r="F1074" s="2">
        <f t="shared" si="117"/>
        <v>132223533.63098145</v>
      </c>
      <c r="G1074" s="2">
        <f t="shared" si="113"/>
        <v>132223533.63098145</v>
      </c>
      <c r="H1074" s="2">
        <f>SUM($G$3:G1074)</f>
        <v>129940266353.18456</v>
      </c>
      <c r="I1074" s="13">
        <f t="shared" si="118"/>
        <v>7.8545008327303466E-4</v>
      </c>
      <c r="J1074" s="2">
        <f t="shared" si="114"/>
        <v>171746560328.90103</v>
      </c>
      <c r="K1074" s="27">
        <f t="shared" si="115"/>
        <v>133210930871.98798</v>
      </c>
      <c r="L1074">
        <f t="shared" si="116"/>
        <v>1</v>
      </c>
    </row>
    <row r="1075" spans="1:12" x14ac:dyDescent="0.3">
      <c r="A1075" s="1">
        <v>45906</v>
      </c>
      <c r="B1075" s="26">
        <v>171490907803.55313</v>
      </c>
      <c r="C1075" s="26">
        <f t="shared" si="112"/>
        <v>301661519479.1687</v>
      </c>
      <c r="D1075" s="26">
        <v>63407081233.496277</v>
      </c>
      <c r="E1075" s="2">
        <v>168571448655.17899</v>
      </c>
      <c r="F1075" s="2">
        <f t="shared" si="117"/>
        <v>230345322.43099976</v>
      </c>
      <c r="G1075" s="2">
        <f t="shared" si="113"/>
        <v>230345322.43099976</v>
      </c>
      <c r="H1075" s="2">
        <f>SUM($G$3:G1075)</f>
        <v>130170611675.61555</v>
      </c>
      <c r="I1075" s="13">
        <f t="shared" si="118"/>
        <v>1.3664551397560936E-3</v>
      </c>
      <c r="J1075" s="2">
        <f t="shared" si="114"/>
        <v>171725242435.94272</v>
      </c>
      <c r="K1075" s="27">
        <f t="shared" si="115"/>
        <v>133090070823.98972</v>
      </c>
      <c r="L1075">
        <f t="shared" si="116"/>
        <v>1</v>
      </c>
    </row>
    <row r="1076" spans="1:12" x14ac:dyDescent="0.3">
      <c r="A1076" s="1">
        <v>45907</v>
      </c>
      <c r="B1076" s="26">
        <v>171586108922.85187</v>
      </c>
      <c r="C1076" s="26">
        <f t="shared" si="112"/>
        <v>302120626662.35645</v>
      </c>
      <c r="D1076" s="26">
        <v>63407081233.496277</v>
      </c>
      <c r="E1076" s="2">
        <v>168935354719.06799</v>
      </c>
      <c r="F1076" s="2">
        <f t="shared" si="117"/>
        <v>363906063.88900757</v>
      </c>
      <c r="G1076" s="2">
        <f t="shared" si="113"/>
        <v>363906063.88900757</v>
      </c>
      <c r="H1076" s="2">
        <f>SUM($G$3:G1076)</f>
        <v>130534517739.50456</v>
      </c>
      <c r="I1076" s="13">
        <f t="shared" si="118"/>
        <v>2.1541143030372016E-3</v>
      </c>
      <c r="J1076" s="2">
        <f t="shared" si="114"/>
        <v>171955725014.2851</v>
      </c>
      <c r="K1076" s="27">
        <f t="shared" si="115"/>
        <v>133185271943.28845</v>
      </c>
      <c r="L1076">
        <f t="shared" si="116"/>
        <v>1</v>
      </c>
    </row>
    <row r="1077" spans="1:12" x14ac:dyDescent="0.3">
      <c r="A1077" s="1">
        <v>45908</v>
      </c>
      <c r="B1077" s="26">
        <v>171372141563.62576</v>
      </c>
      <c r="C1077" s="26">
        <f t="shared" si="112"/>
        <v>301906659303.13031</v>
      </c>
      <c r="D1077" s="26">
        <v>63299660515.157806</v>
      </c>
      <c r="E1077" s="2">
        <v>168873494952.155</v>
      </c>
      <c r="F1077" s="2">
        <f t="shared" si="117"/>
        <v>-61859766.912994385</v>
      </c>
      <c r="G1077" s="2">
        <f t="shared" si="113"/>
        <v>0</v>
      </c>
      <c r="H1077" s="2">
        <f>SUM($G$3:G1077)</f>
        <v>130534517739.50456</v>
      </c>
      <c r="I1077" s="13">
        <f t="shared" si="118"/>
        <v>-3.6630832405357871E-4</v>
      </c>
      <c r="J1077" s="2">
        <f t="shared" si="114"/>
        <v>171309366521.66013</v>
      </c>
      <c r="K1077" s="27">
        <f t="shared" si="115"/>
        <v>133033164350.97531</v>
      </c>
      <c r="L1077">
        <f t="shared" si="116"/>
        <v>1</v>
      </c>
    </row>
    <row r="1078" spans="1:12" x14ac:dyDescent="0.3">
      <c r="A1078" s="1">
        <v>45909</v>
      </c>
      <c r="B1078" s="26">
        <v>171283064396.8183</v>
      </c>
      <c r="C1078" s="26">
        <f t="shared" si="112"/>
        <v>301832386440.96484</v>
      </c>
      <c r="D1078" s="26">
        <v>63292426112.276619</v>
      </c>
      <c r="E1078" s="2">
        <v>168888299256.797</v>
      </c>
      <c r="F1078" s="2">
        <f t="shared" si="117"/>
        <v>14804304.641998291</v>
      </c>
      <c r="G1078" s="2">
        <f t="shared" si="113"/>
        <v>14804304.641998291</v>
      </c>
      <c r="H1078" s="2">
        <f>SUM($G$3:G1078)</f>
        <v>130549322044.14656</v>
      </c>
      <c r="I1078" s="13">
        <f t="shared" si="118"/>
        <v>8.7657372992359524E-5</v>
      </c>
      <c r="J1078" s="2">
        <f t="shared" si="114"/>
        <v>171298078620.2814</v>
      </c>
      <c r="K1078" s="27">
        <f t="shared" si="115"/>
        <v>132944087184.16785</v>
      </c>
      <c r="L1078">
        <f t="shared" si="116"/>
        <v>1</v>
      </c>
    </row>
    <row r="1079" spans="1:12" x14ac:dyDescent="0.3">
      <c r="A1079" s="1">
        <v>45910</v>
      </c>
      <c r="B1079" s="26">
        <v>171213948842.89343</v>
      </c>
      <c r="C1079" s="26">
        <f t="shared" si="112"/>
        <v>301810609871.30798</v>
      </c>
      <c r="D1079" s="26">
        <v>63220852107.140106</v>
      </c>
      <c r="E1079" s="2">
        <v>168935638241.065</v>
      </c>
      <c r="F1079" s="2">
        <f t="shared" si="117"/>
        <v>47338984.268005371</v>
      </c>
      <c r="G1079" s="2">
        <f t="shared" si="113"/>
        <v>47338984.268005371</v>
      </c>
      <c r="H1079" s="2">
        <f>SUM($G$3:G1079)</f>
        <v>130596661028.41457</v>
      </c>
      <c r="I1079" s="13">
        <f t="shared" si="118"/>
        <v>2.8021905123686431E-4</v>
      </c>
      <c r="J1079" s="2">
        <f t="shared" si="114"/>
        <v>171261926253.19669</v>
      </c>
      <c r="K1079" s="27">
        <f t="shared" si="115"/>
        <v>132874971630.24298</v>
      </c>
      <c r="L1079">
        <f t="shared" si="116"/>
        <v>1</v>
      </c>
    </row>
    <row r="1080" spans="1:12" x14ac:dyDescent="0.3">
      <c r="A1080" s="1">
        <v>45911</v>
      </c>
      <c r="B1080" s="26">
        <v>171470156051.6994</v>
      </c>
      <c r="C1080" s="26">
        <f t="shared" si="112"/>
        <v>302274836634.14697</v>
      </c>
      <c r="D1080" s="26">
        <v>63269849779.592819</v>
      </c>
      <c r="E1080" s="2">
        <v>169143657795.09799</v>
      </c>
      <c r="F1080" s="2">
        <f t="shared" si="117"/>
        <v>208019554.0329895</v>
      </c>
      <c r="G1080" s="2">
        <f t="shared" si="113"/>
        <v>208019554.0329895</v>
      </c>
      <c r="H1080" s="2">
        <f>SUM($G$3:G1080)</f>
        <v>130804680582.44756</v>
      </c>
      <c r="I1080" s="13">
        <f t="shared" si="118"/>
        <v>1.2298395147927218E-3</v>
      </c>
      <c r="J1080" s="2">
        <f t="shared" si="114"/>
        <v>171681036825.21945</v>
      </c>
      <c r="K1080" s="27">
        <f t="shared" si="115"/>
        <v>133131178839.04898</v>
      </c>
      <c r="L1080">
        <f t="shared" si="116"/>
        <v>1</v>
      </c>
    </row>
    <row r="1081" spans="1:12" x14ac:dyDescent="0.3">
      <c r="A1081" s="1">
        <v>45912</v>
      </c>
      <c r="B1081" s="26">
        <v>171651325409.42523</v>
      </c>
      <c r="C1081" s="26">
        <f t="shared" si="112"/>
        <v>302755944135.07379</v>
      </c>
      <c r="D1081" s="26">
        <v>63269097862.812958</v>
      </c>
      <c r="E1081" s="2">
        <v>169443595938.29901</v>
      </c>
      <c r="F1081" s="2">
        <f t="shared" si="117"/>
        <v>299938143.20101929</v>
      </c>
      <c r="G1081" s="2">
        <f t="shared" si="113"/>
        <v>299938143.20101929</v>
      </c>
      <c r="H1081" s="2">
        <f>SUM($G$3:G1081)</f>
        <v>131104618725.64857</v>
      </c>
      <c r="I1081" s="13">
        <f t="shared" si="118"/>
        <v>1.7701356108509312E-3</v>
      </c>
      <c r="J1081" s="2">
        <f t="shared" si="114"/>
        <v>171955171533.18219</v>
      </c>
      <c r="K1081" s="27">
        <f t="shared" si="115"/>
        <v>133312348196.77478</v>
      </c>
      <c r="L1081">
        <f t="shared" si="116"/>
        <v>1</v>
      </c>
    </row>
    <row r="1082" spans="1:12" x14ac:dyDescent="0.3">
      <c r="A1082" s="1">
        <v>45913</v>
      </c>
      <c r="B1082" s="26">
        <v>171627257467.51175</v>
      </c>
      <c r="C1082" s="26">
        <f t="shared" si="112"/>
        <v>302935602685.63934</v>
      </c>
      <c r="D1082" s="26">
        <v>63269097862.812958</v>
      </c>
      <c r="E1082" s="2">
        <v>169647322430.77802</v>
      </c>
      <c r="F1082" s="2">
        <f t="shared" si="117"/>
        <v>203726492.47900391</v>
      </c>
      <c r="G1082" s="2">
        <f t="shared" si="113"/>
        <v>203726492.47900391</v>
      </c>
      <c r="H1082" s="2">
        <f>SUM($G$3:G1082)</f>
        <v>131308345218.12758</v>
      </c>
      <c r="I1082" s="13">
        <f t="shared" si="118"/>
        <v>1.2008824516645783E-3</v>
      </c>
      <c r="J1082" s="2">
        <f t="shared" si="114"/>
        <v>171833361629.23178</v>
      </c>
      <c r="K1082" s="27">
        <f t="shared" si="115"/>
        <v>133288280254.86133</v>
      </c>
      <c r="L1082">
        <f t="shared" si="116"/>
        <v>1</v>
      </c>
    </row>
    <row r="1083" spans="1:12" x14ac:dyDescent="0.3">
      <c r="A1083" s="1">
        <v>45914</v>
      </c>
      <c r="B1083" s="26">
        <v>171618049558.64035</v>
      </c>
      <c r="C1083" s="26">
        <f t="shared" si="112"/>
        <v>303370619490.33789</v>
      </c>
      <c r="D1083" s="26">
        <v>63269097862.812958</v>
      </c>
      <c r="E1083" s="2">
        <v>170091547144.34799</v>
      </c>
      <c r="F1083" s="2">
        <f t="shared" si="117"/>
        <v>444224713.56997681</v>
      </c>
      <c r="G1083" s="2">
        <f t="shared" si="113"/>
        <v>444224713.56997681</v>
      </c>
      <c r="H1083" s="2">
        <f>SUM($G$3:G1083)</f>
        <v>131752569931.69756</v>
      </c>
      <c r="I1083" s="13">
        <f t="shared" si="118"/>
        <v>2.61168012771961E-3</v>
      </c>
      <c r="J1083" s="2">
        <f t="shared" si="114"/>
        <v>172066261008.23065</v>
      </c>
      <c r="K1083" s="27">
        <f t="shared" si="115"/>
        <v>133279072345.9899</v>
      </c>
      <c r="L1083">
        <f t="shared" si="116"/>
        <v>1</v>
      </c>
    </row>
    <row r="1084" spans="1:12" x14ac:dyDescent="0.3">
      <c r="A1084" s="1">
        <v>45915</v>
      </c>
      <c r="B1084" s="26">
        <v>172627277058.92459</v>
      </c>
      <c r="C1084" s="26">
        <f t="shared" si="112"/>
        <v>304624824684.00818</v>
      </c>
      <c r="D1084" s="26">
        <v>63508053498.306816</v>
      </c>
      <c r="E1084" s="2">
        <v>170336524837.73401</v>
      </c>
      <c r="F1084" s="2">
        <f t="shared" si="117"/>
        <v>244977693.38601685</v>
      </c>
      <c r="G1084" s="2">
        <f t="shared" si="113"/>
        <v>244977693.38601685</v>
      </c>
      <c r="H1084" s="2">
        <f>SUM($G$3:G1084)</f>
        <v>131997547625.08357</v>
      </c>
      <c r="I1084" s="13">
        <f t="shared" si="118"/>
        <v>1.4381982585319709E-3</v>
      </c>
      <c r="J1084" s="2">
        <f t="shared" si="114"/>
        <v>172875549308.16583</v>
      </c>
      <c r="K1084" s="27">
        <f t="shared" si="115"/>
        <v>134288299846.27417</v>
      </c>
      <c r="L1084">
        <f t="shared" si="116"/>
        <v>1</v>
      </c>
    </row>
    <row r="1085" spans="1:12" x14ac:dyDescent="0.3">
      <c r="A1085" s="1">
        <v>45916</v>
      </c>
      <c r="B1085" s="26">
        <v>173643544070.59583</v>
      </c>
      <c r="C1085" s="26">
        <f t="shared" si="112"/>
        <v>305641091695.67938</v>
      </c>
      <c r="D1085" s="26">
        <v>63735731059.3423</v>
      </c>
      <c r="E1085" s="2">
        <v>170303334835.32599</v>
      </c>
      <c r="F1085" s="2">
        <f t="shared" si="117"/>
        <v>-33190002.40802002</v>
      </c>
      <c r="G1085" s="2">
        <f t="shared" si="113"/>
        <v>0</v>
      </c>
      <c r="H1085" s="2">
        <f>SUM($G$3:G1085)</f>
        <v>131997547625.08357</v>
      </c>
      <c r="I1085" s="13">
        <f t="shared" si="118"/>
        <v>-1.9488756600164606E-4</v>
      </c>
      <c r="J1085" s="2">
        <f t="shared" si="114"/>
        <v>173609703102.94</v>
      </c>
      <c r="K1085" s="27">
        <f t="shared" si="115"/>
        <v>135337756860.35339</v>
      </c>
      <c r="L1085">
        <f t="shared" si="116"/>
        <v>1</v>
      </c>
    </row>
    <row r="1086" spans="1:12" x14ac:dyDescent="0.3">
      <c r="A1086" s="1">
        <v>45917</v>
      </c>
      <c r="B1086" s="26">
        <v>173234395829.75891</v>
      </c>
      <c r="C1086" s="26">
        <f t="shared" si="112"/>
        <v>305786781434.57251</v>
      </c>
      <c r="D1086" s="26">
        <v>63677737152.764572</v>
      </c>
      <c r="E1086" s="2">
        <v>170858172815.056</v>
      </c>
      <c r="F1086" s="2">
        <f t="shared" si="117"/>
        <v>554837979.73001099</v>
      </c>
      <c r="G1086" s="2">
        <f t="shared" si="113"/>
        <v>554837979.73001099</v>
      </c>
      <c r="H1086" s="2">
        <f>SUM($G$3:G1086)</f>
        <v>132552385604.81358</v>
      </c>
      <c r="I1086" s="13">
        <f t="shared" si="118"/>
        <v>3.2473599043493853E-3</v>
      </c>
      <c r="J1086" s="2">
        <f t="shared" si="114"/>
        <v>173796950260.83066</v>
      </c>
      <c r="K1086" s="27">
        <f t="shared" si="115"/>
        <v>134928608619.51651</v>
      </c>
      <c r="L1086">
        <f t="shared" si="116"/>
        <v>1</v>
      </c>
    </row>
    <row r="1087" spans="1:12" x14ac:dyDescent="0.3">
      <c r="A1087" s="1">
        <v>45918</v>
      </c>
      <c r="B1087" s="26">
        <v>173267116306.96393</v>
      </c>
      <c r="C1087" s="26">
        <f t="shared" si="112"/>
        <v>305968177307.79553</v>
      </c>
      <c r="D1087" s="26">
        <v>63666470471.128906</v>
      </c>
      <c r="E1087" s="2">
        <v>171006848211.07401</v>
      </c>
      <c r="F1087" s="2">
        <f t="shared" si="117"/>
        <v>148675396.01800537</v>
      </c>
      <c r="G1087" s="2">
        <f t="shared" si="113"/>
        <v>148675396.01800537</v>
      </c>
      <c r="H1087" s="2">
        <f>SUM($G$3:G1087)</f>
        <v>132701061000.83159</v>
      </c>
      <c r="I1087" s="13">
        <f t="shared" si="118"/>
        <v>8.6941194211412581E-4</v>
      </c>
      <c r="J1087" s="2">
        <f t="shared" si="114"/>
        <v>173417756807.05688</v>
      </c>
      <c r="K1087" s="27">
        <f t="shared" si="115"/>
        <v>134961329096.72153</v>
      </c>
      <c r="L1087">
        <f t="shared" si="116"/>
        <v>1</v>
      </c>
    </row>
    <row r="1088" spans="1:12" x14ac:dyDescent="0.3">
      <c r="A1088" s="1">
        <v>45919</v>
      </c>
      <c r="B1088" s="26">
        <v>173332658432.2186</v>
      </c>
      <c r="C1088" s="26">
        <f t="shared" si="112"/>
        <v>306208272779.2572</v>
      </c>
      <c r="D1088" s="26">
        <v>63703076561.730698</v>
      </c>
      <c r="E1088" s="2">
        <v>171181401557.28101</v>
      </c>
      <c r="F1088" s="2">
        <f t="shared" si="117"/>
        <v>174553346.20700073</v>
      </c>
      <c r="G1088" s="2">
        <f t="shared" si="113"/>
        <v>174553346.20700073</v>
      </c>
      <c r="H1088" s="2">
        <f>SUM($G$3:G1088)</f>
        <v>132875614347.03859</v>
      </c>
      <c r="I1088" s="13">
        <f t="shared" si="118"/>
        <v>1.0196980782903066E-3</v>
      </c>
      <c r="J1088" s="2">
        <f t="shared" si="114"/>
        <v>173509405410.92688</v>
      </c>
      <c r="K1088" s="27">
        <f t="shared" si="115"/>
        <v>135026871221.9762</v>
      </c>
      <c r="L1088">
        <f t="shared" si="116"/>
        <v>1</v>
      </c>
    </row>
    <row r="1089" spans="1:12" x14ac:dyDescent="0.3">
      <c r="A1089" s="1">
        <v>45920</v>
      </c>
      <c r="B1089" s="26">
        <v>173367991493.0235</v>
      </c>
      <c r="C1089" s="26">
        <f t="shared" si="112"/>
        <v>306581631799.64209</v>
      </c>
      <c r="D1089" s="26">
        <v>63703076561.730698</v>
      </c>
      <c r="E1089" s="2">
        <v>171519427516.86099</v>
      </c>
      <c r="F1089" s="2">
        <f t="shared" si="117"/>
        <v>338025959.57998657</v>
      </c>
      <c r="G1089" s="2">
        <f t="shared" si="113"/>
        <v>338025959.57998657</v>
      </c>
      <c r="H1089" s="2">
        <f>SUM($G$3:G1089)</f>
        <v>133213640306.61858</v>
      </c>
      <c r="I1089" s="13">
        <f t="shared" si="118"/>
        <v>1.970773599665597E-3</v>
      </c>
      <c r="J1089" s="2">
        <f t="shared" si="114"/>
        <v>173709660553.68503</v>
      </c>
      <c r="K1089" s="27">
        <f t="shared" si="115"/>
        <v>135062204282.7811</v>
      </c>
      <c r="L1089">
        <f t="shared" si="116"/>
        <v>1</v>
      </c>
    </row>
    <row r="1090" spans="1:12" x14ac:dyDescent="0.3">
      <c r="A1090" s="1">
        <v>45921</v>
      </c>
      <c r="B1090" s="26">
        <v>173333998824.01636</v>
      </c>
      <c r="C1090" s="26">
        <f t="shared" si="112"/>
        <v>306547639130.63495</v>
      </c>
      <c r="D1090" s="26">
        <v>63703076561.730698</v>
      </c>
      <c r="E1090" s="2">
        <v>171511067457.423</v>
      </c>
      <c r="F1090" s="2">
        <f t="shared" si="117"/>
        <v>-8360059.4379882813</v>
      </c>
      <c r="G1090" s="2">
        <f t="shared" si="113"/>
        <v>0</v>
      </c>
      <c r="H1090" s="2">
        <f>SUM($G$3:G1090)</f>
        <v>133213640306.61858</v>
      </c>
      <c r="I1090" s="13">
        <f t="shared" si="118"/>
        <v>-4.8743556680758433E-5</v>
      </c>
      <c r="J1090" s="2">
        <f t="shared" si="114"/>
        <v>173325549908.41998</v>
      </c>
      <c r="K1090" s="27">
        <f t="shared" si="115"/>
        <v>135036571673.21194</v>
      </c>
      <c r="L1090">
        <f t="shared" si="116"/>
        <v>1</v>
      </c>
    </row>
    <row r="1091" spans="1:12" x14ac:dyDescent="0.3">
      <c r="A1091" s="1">
        <v>45922</v>
      </c>
      <c r="B1091" s="26">
        <v>174116086413.2569</v>
      </c>
      <c r="C1091" s="26">
        <f t="shared" ref="C1091:C1154" si="119">B1091+H1091</f>
        <v>307824437074.97046</v>
      </c>
      <c r="D1091" s="26">
        <v>63915657281.377998</v>
      </c>
      <c r="E1091" s="2">
        <v>172005777812.51801</v>
      </c>
      <c r="F1091" s="2">
        <f t="shared" si="117"/>
        <v>494710355.09500122</v>
      </c>
      <c r="G1091" s="2">
        <f t="shared" si="113"/>
        <v>494710355.09500122</v>
      </c>
      <c r="H1091" s="2">
        <f>SUM($G$3:G1091)</f>
        <v>133708350661.71358</v>
      </c>
      <c r="I1091" s="13">
        <f t="shared" si="118"/>
        <v>2.8761263800930171E-3</v>
      </c>
      <c r="J1091" s="2">
        <f t="shared" si="114"/>
        <v>174616866282.58859</v>
      </c>
      <c r="K1091" s="27">
        <f t="shared" si="115"/>
        <v>135818659262.45245</v>
      </c>
      <c r="L1091">
        <f t="shared" si="116"/>
        <v>1</v>
      </c>
    </row>
    <row r="1092" spans="1:12" x14ac:dyDescent="0.3">
      <c r="A1092" s="1">
        <v>45923</v>
      </c>
      <c r="B1092" s="26">
        <v>174037379059.84406</v>
      </c>
      <c r="C1092" s="26">
        <f t="shared" si="119"/>
        <v>307897349075.54065</v>
      </c>
      <c r="D1092" s="26">
        <v>63902395213.124023</v>
      </c>
      <c r="E1092" s="2">
        <v>172157397166.50101</v>
      </c>
      <c r="F1092" s="2">
        <f t="shared" si="117"/>
        <v>151619353.98300171</v>
      </c>
      <c r="G1092" s="2">
        <f t="shared" ref="G1092:G1155" si="120">IF(F1092&gt;0,F1092,0)</f>
        <v>151619353.98300171</v>
      </c>
      <c r="H1092" s="2">
        <f>SUM($G$3:G1092)</f>
        <v>133859970015.69658</v>
      </c>
      <c r="I1092" s="13">
        <f t="shared" si="118"/>
        <v>8.8070194181876459E-4</v>
      </c>
      <c r="J1092" s="2">
        <f t="shared" ref="J1092:J1155" si="121">B1092*(I1092+1)</f>
        <v>174190654117.5311</v>
      </c>
      <c r="K1092" s="27">
        <f t="shared" ref="K1092:K1155" si="122">C1092-E1092</f>
        <v>135739951909.03964</v>
      </c>
      <c r="L1092">
        <f t="shared" ref="L1092:L1155" si="123">IF(K1092&gt;0,1,0)</f>
        <v>1</v>
      </c>
    </row>
    <row r="1093" spans="1:12" x14ac:dyDescent="0.3">
      <c r="A1093" s="1">
        <v>45924</v>
      </c>
      <c r="B1093" s="26">
        <v>173689181091.06323</v>
      </c>
      <c r="C1093" s="26">
        <f t="shared" si="119"/>
        <v>308177639760.55682</v>
      </c>
      <c r="D1093" s="26">
        <v>63798325167.706451</v>
      </c>
      <c r="E1093" s="2">
        <v>172785885820.298</v>
      </c>
      <c r="F1093" s="2">
        <f t="shared" ref="F1093:F1156" si="124">E1093-E1092</f>
        <v>628488653.79699707</v>
      </c>
      <c r="G1093" s="2">
        <f t="shared" si="120"/>
        <v>628488653.79699707</v>
      </c>
      <c r="H1093" s="2">
        <f>SUM($G$3:G1093)</f>
        <v>134488458669.49358</v>
      </c>
      <c r="I1093" s="13">
        <f t="shared" ref="I1093:I1156" si="125">(E1093-E1092)/E1093</f>
        <v>3.6373842158070845E-3</v>
      </c>
      <c r="J1093" s="2">
        <f t="shared" si="121"/>
        <v>174320955376.82031</v>
      </c>
      <c r="K1093" s="27">
        <f t="shared" si="122"/>
        <v>135391753940.25882</v>
      </c>
      <c r="L1093">
        <f t="shared" si="123"/>
        <v>1</v>
      </c>
    </row>
    <row r="1094" spans="1:12" x14ac:dyDescent="0.3">
      <c r="A1094" s="1">
        <v>45925</v>
      </c>
      <c r="B1094" s="26">
        <v>172811506833.35992</v>
      </c>
      <c r="C1094" s="26">
        <f t="shared" si="119"/>
        <v>307615497436.38953</v>
      </c>
      <c r="D1094" s="26">
        <v>63654836779.710533</v>
      </c>
      <c r="E1094" s="2">
        <v>173101417753.83401</v>
      </c>
      <c r="F1094" s="2">
        <f t="shared" si="124"/>
        <v>315531933.53601074</v>
      </c>
      <c r="G1094" s="2">
        <f t="shared" si="120"/>
        <v>315531933.53601074</v>
      </c>
      <c r="H1094" s="2">
        <f>SUM($G$3:G1094)</f>
        <v>134803990603.02959</v>
      </c>
      <c r="I1094" s="13">
        <f t="shared" si="125"/>
        <v>1.8228154201759682E-3</v>
      </c>
      <c r="J1094" s="2">
        <f t="shared" si="121"/>
        <v>173126510312.79962</v>
      </c>
      <c r="K1094" s="27">
        <f t="shared" si="122"/>
        <v>134514079682.55551</v>
      </c>
      <c r="L1094">
        <f t="shared" si="123"/>
        <v>1</v>
      </c>
    </row>
    <row r="1095" spans="1:12" x14ac:dyDescent="0.3">
      <c r="A1095" s="1">
        <v>45926</v>
      </c>
      <c r="B1095" s="26">
        <v>173478334993.83365</v>
      </c>
      <c r="C1095" s="26">
        <f t="shared" si="119"/>
        <v>308704628816.90222</v>
      </c>
      <c r="D1095" s="26">
        <v>63817360942.601471</v>
      </c>
      <c r="E1095" s="2">
        <v>173523720973.87299</v>
      </c>
      <c r="F1095" s="2">
        <f t="shared" si="124"/>
        <v>422303220.03897095</v>
      </c>
      <c r="G1095" s="2">
        <f t="shared" si="120"/>
        <v>422303220.03897095</v>
      </c>
      <c r="H1095" s="2">
        <f>SUM($G$3:G1095)</f>
        <v>135226293823.06856</v>
      </c>
      <c r="I1095" s="13">
        <f t="shared" si="125"/>
        <v>2.4336915879216076E-3</v>
      </c>
      <c r="J1095" s="2">
        <f t="shared" si="121"/>
        <v>173900527758.39478</v>
      </c>
      <c r="K1095" s="27">
        <f t="shared" si="122"/>
        <v>135180907843.02924</v>
      </c>
      <c r="L1095">
        <f t="shared" si="123"/>
        <v>1</v>
      </c>
    </row>
    <row r="1096" spans="1:12" x14ac:dyDescent="0.3">
      <c r="A1096" s="1">
        <v>45927</v>
      </c>
      <c r="B1096" s="26">
        <v>173485027794.86594</v>
      </c>
      <c r="C1096" s="26">
        <f t="shared" si="119"/>
        <v>308723264635.0835</v>
      </c>
      <c r="D1096" s="26">
        <v>63817360942.601471</v>
      </c>
      <c r="E1096" s="2">
        <v>173535663991.022</v>
      </c>
      <c r="F1096" s="2">
        <f t="shared" si="124"/>
        <v>11943017.149017334</v>
      </c>
      <c r="G1096" s="2">
        <f t="shared" si="120"/>
        <v>11943017.149017334</v>
      </c>
      <c r="H1096" s="2">
        <f>SUM($G$3:G1096)</f>
        <v>135238236840.21758</v>
      </c>
      <c r="I1096" s="13">
        <f t="shared" si="125"/>
        <v>6.8821686991298888E-5</v>
      </c>
      <c r="J1096" s="2">
        <f t="shared" si="121"/>
        <v>173496967327.14651</v>
      </c>
      <c r="K1096" s="27">
        <f t="shared" si="122"/>
        <v>135187600644.06149</v>
      </c>
      <c r="L1096">
        <f t="shared" si="123"/>
        <v>1</v>
      </c>
    </row>
    <row r="1097" spans="1:12" x14ac:dyDescent="0.3">
      <c r="A1097" s="1">
        <v>45928</v>
      </c>
      <c r="B1097" s="26">
        <v>173602099779.08798</v>
      </c>
      <c r="C1097" s="26">
        <f t="shared" si="119"/>
        <v>309575022446.73553</v>
      </c>
      <c r="D1097" s="26">
        <v>63817360942.601471</v>
      </c>
      <c r="E1097" s="2">
        <v>174270349818.452</v>
      </c>
      <c r="F1097" s="2">
        <f t="shared" si="124"/>
        <v>734685827.42999268</v>
      </c>
      <c r="G1097" s="2">
        <f t="shared" si="120"/>
        <v>734685827.42999268</v>
      </c>
      <c r="H1097" s="2">
        <f>SUM($G$3:G1097)</f>
        <v>135972922667.64757</v>
      </c>
      <c r="I1097" s="13">
        <f t="shared" si="125"/>
        <v>4.2157821350296224E-3</v>
      </c>
      <c r="J1097" s="2">
        <f t="shared" si="121"/>
        <v>174333968409.94031</v>
      </c>
      <c r="K1097" s="27">
        <f t="shared" si="122"/>
        <v>135304672628.28354</v>
      </c>
      <c r="L1097">
        <f t="shared" si="123"/>
        <v>1</v>
      </c>
    </row>
    <row r="1098" spans="1:12" x14ac:dyDescent="0.3">
      <c r="A1098" s="1">
        <v>45929</v>
      </c>
      <c r="B1098" s="26">
        <v>173952973977.19952</v>
      </c>
      <c r="C1098" s="26">
        <f t="shared" si="119"/>
        <v>310081080538.5141</v>
      </c>
      <c r="D1098" s="26">
        <v>63782821673.964905</v>
      </c>
      <c r="E1098" s="2">
        <v>174425533712.11899</v>
      </c>
      <c r="F1098" s="2">
        <f t="shared" si="124"/>
        <v>155183893.66699219</v>
      </c>
      <c r="G1098" s="2">
        <f t="shared" si="120"/>
        <v>155183893.66699219</v>
      </c>
      <c r="H1098" s="2">
        <f>SUM($G$3:G1098)</f>
        <v>136128106561.31456</v>
      </c>
      <c r="I1098" s="13">
        <f t="shared" si="125"/>
        <v>8.8968564615726385E-4</v>
      </c>
      <c r="J1098" s="2">
        <f t="shared" si="121"/>
        <v>174107737441.25342</v>
      </c>
      <c r="K1098" s="27">
        <f t="shared" si="122"/>
        <v>135655546826.39511</v>
      </c>
      <c r="L1098">
        <f t="shared" si="123"/>
        <v>1</v>
      </c>
    </row>
    <row r="1099" spans="1:12" x14ac:dyDescent="0.3">
      <c r="A1099" s="18">
        <v>45930</v>
      </c>
      <c r="B1099" s="26">
        <v>171367224538.06491</v>
      </c>
      <c r="C1099" s="26">
        <f t="shared" si="119"/>
        <v>307529622107.66748</v>
      </c>
      <c r="D1099" s="26">
        <v>73814526973</v>
      </c>
      <c r="E1099" s="2">
        <v>174459824720.40701</v>
      </c>
      <c r="F1099" s="2">
        <f t="shared" si="124"/>
        <v>34291008.288024902</v>
      </c>
      <c r="G1099" s="2">
        <f t="shared" si="120"/>
        <v>34291008.288024902</v>
      </c>
      <c r="H1099" s="2">
        <f>SUM($G$3:G1099)</f>
        <v>136162397569.60258</v>
      </c>
      <c r="I1099" s="13">
        <f t="shared" si="125"/>
        <v>1.9655532924546035E-4</v>
      </c>
      <c r="J1099" s="2">
        <f t="shared" si="121"/>
        <v>171400907679.30588</v>
      </c>
      <c r="K1099" s="27">
        <f t="shared" si="122"/>
        <v>133069797387.26047</v>
      </c>
      <c r="L1099">
        <f t="shared" si="123"/>
        <v>1</v>
      </c>
    </row>
    <row r="1100" spans="1:12" x14ac:dyDescent="0.3">
      <c r="A1100" s="1">
        <v>45931</v>
      </c>
      <c r="B1100" s="26">
        <v>181674074611.2168</v>
      </c>
      <c r="C1100" s="26">
        <f t="shared" si="119"/>
        <v>318066733711.54437</v>
      </c>
      <c r="D1100" s="26">
        <v>73840912723.750336</v>
      </c>
      <c r="E1100" s="2">
        <v>174690086251.13199</v>
      </c>
      <c r="F1100" s="2">
        <f t="shared" si="124"/>
        <v>230261530.72497559</v>
      </c>
      <c r="G1100" s="2">
        <f t="shared" si="120"/>
        <v>230261530.72497559</v>
      </c>
      <c r="H1100" s="2">
        <f>SUM($G$3:G1100)</f>
        <v>136392659100.32756</v>
      </c>
      <c r="I1100" s="13">
        <f t="shared" si="125"/>
        <v>1.3181144715559581E-3</v>
      </c>
      <c r="J1100" s="2">
        <f t="shared" si="121"/>
        <v>181913541838.06839</v>
      </c>
      <c r="K1100" s="27">
        <f t="shared" si="122"/>
        <v>143376647460.41238</v>
      </c>
      <c r="L1100">
        <f t="shared" si="123"/>
        <v>1</v>
      </c>
    </row>
    <row r="1101" spans="1:12" x14ac:dyDescent="0.3">
      <c r="A1101" s="1">
        <v>45932</v>
      </c>
      <c r="B1101" s="26">
        <v>181563939107.95618</v>
      </c>
      <c r="C1101" s="26">
        <f t="shared" si="119"/>
        <v>318265802922.44775</v>
      </c>
      <c r="D1101" s="26">
        <v>73770117392.538483</v>
      </c>
      <c r="E1101" s="2">
        <v>174999290965.29599</v>
      </c>
      <c r="F1101" s="2">
        <f t="shared" si="124"/>
        <v>309204714.16400146</v>
      </c>
      <c r="G1101" s="2">
        <f t="shared" si="120"/>
        <v>309204714.16400146</v>
      </c>
      <c r="H1101" s="2">
        <f>SUM($G$3:G1101)</f>
        <v>136701863814.49156</v>
      </c>
      <c r="I1101" s="13">
        <f t="shared" si="125"/>
        <v>1.7668912397211922E-3</v>
      </c>
      <c r="J1101" s="2">
        <f t="shared" si="121"/>
        <v>181884742841.41531</v>
      </c>
      <c r="K1101" s="27">
        <f t="shared" si="122"/>
        <v>143266511957.15176</v>
      </c>
      <c r="L1101">
        <f t="shared" si="123"/>
        <v>1</v>
      </c>
    </row>
    <row r="1102" spans="1:12" x14ac:dyDescent="0.3">
      <c r="A1102" s="1">
        <v>45933</v>
      </c>
      <c r="B1102" s="26">
        <v>181598280260.87137</v>
      </c>
      <c r="C1102" s="26">
        <f t="shared" si="119"/>
        <v>319117461613.07996</v>
      </c>
      <c r="D1102" s="26">
        <v>73729005049.10614</v>
      </c>
      <c r="E1102" s="2">
        <v>175816608503.013</v>
      </c>
      <c r="F1102" s="2">
        <f t="shared" si="124"/>
        <v>817317537.7170105</v>
      </c>
      <c r="G1102" s="2">
        <f t="shared" si="120"/>
        <v>817317537.7170105</v>
      </c>
      <c r="H1102" s="2">
        <f>SUM($G$3:G1102)</f>
        <v>137519181352.20856</v>
      </c>
      <c r="I1102" s="13">
        <f t="shared" si="125"/>
        <v>4.6486935715348192E-3</v>
      </c>
      <c r="J1102" s="2">
        <f t="shared" si="121"/>
        <v>182442475018.92188</v>
      </c>
      <c r="K1102" s="27">
        <f t="shared" si="122"/>
        <v>143300853110.06696</v>
      </c>
      <c r="L1102">
        <f t="shared" si="123"/>
        <v>1</v>
      </c>
    </row>
    <row r="1103" spans="1:12" x14ac:dyDescent="0.3">
      <c r="A1103" s="1">
        <v>45934</v>
      </c>
      <c r="B1103" s="26">
        <v>181546384253.34937</v>
      </c>
      <c r="C1103" s="26">
        <f t="shared" si="119"/>
        <v>319584523694.81793</v>
      </c>
      <c r="D1103" s="26">
        <v>73729005049.10614</v>
      </c>
      <c r="E1103" s="2">
        <v>176335566592.27301</v>
      </c>
      <c r="F1103" s="2">
        <f t="shared" si="124"/>
        <v>518958089.26000977</v>
      </c>
      <c r="G1103" s="2">
        <f t="shared" si="120"/>
        <v>518958089.26000977</v>
      </c>
      <c r="H1103" s="2">
        <f>SUM($G$3:G1103)</f>
        <v>138038139441.46857</v>
      </c>
      <c r="I1103" s="13">
        <f t="shared" si="125"/>
        <v>2.9430142726677264E-3</v>
      </c>
      <c r="J1103" s="2">
        <f t="shared" si="121"/>
        <v>182080677853.35818</v>
      </c>
      <c r="K1103" s="27">
        <f t="shared" si="122"/>
        <v>143248957102.54492</v>
      </c>
      <c r="L1103">
        <f t="shared" si="123"/>
        <v>1</v>
      </c>
    </row>
    <row r="1104" spans="1:12" x14ac:dyDescent="0.3">
      <c r="A1104" s="1">
        <v>45935</v>
      </c>
      <c r="B1104" s="26">
        <v>181617205770.45197</v>
      </c>
      <c r="C1104" s="26">
        <f t="shared" si="119"/>
        <v>319655345211.92053</v>
      </c>
      <c r="D1104" s="26">
        <v>73729005049.10614</v>
      </c>
      <c r="E1104" s="2">
        <v>176304224855.29401</v>
      </c>
      <c r="F1104" s="2">
        <f t="shared" si="124"/>
        <v>-31341736.979003906</v>
      </c>
      <c r="G1104" s="2">
        <f t="shared" si="120"/>
        <v>0</v>
      </c>
      <c r="H1104" s="2">
        <f>SUM($G$3:G1104)</f>
        <v>138038139441.46857</v>
      </c>
      <c r="I1104" s="13">
        <f t="shared" si="125"/>
        <v>-1.7777076530484963E-4</v>
      </c>
      <c r="J1104" s="2">
        <f t="shared" si="121"/>
        <v>181584919540.78961</v>
      </c>
      <c r="K1104" s="27">
        <f t="shared" si="122"/>
        <v>143351120356.62653</v>
      </c>
      <c r="L1104">
        <f t="shared" si="123"/>
        <v>1</v>
      </c>
    </row>
    <row r="1105" spans="1:12" x14ac:dyDescent="0.3">
      <c r="A1105" s="1">
        <v>45936</v>
      </c>
      <c r="B1105" s="26">
        <v>182334958996.27649</v>
      </c>
      <c r="C1105" s="26">
        <f t="shared" si="119"/>
        <v>321136388533.29706</v>
      </c>
      <c r="D1105" s="26">
        <v>73781229034.325668</v>
      </c>
      <c r="E1105" s="2">
        <v>177067514950.84601</v>
      </c>
      <c r="F1105" s="2">
        <f t="shared" si="124"/>
        <v>763290095.55200195</v>
      </c>
      <c r="G1105" s="2">
        <f t="shared" si="120"/>
        <v>763290095.55200195</v>
      </c>
      <c r="H1105" s="2">
        <f>SUM($G$3:G1105)</f>
        <v>138801429537.02057</v>
      </c>
      <c r="I1105" s="13">
        <f t="shared" si="125"/>
        <v>4.3107291349511034E-3</v>
      </c>
      <c r="J1105" s="2">
        <f t="shared" si="121"/>
        <v>183120955616.34186</v>
      </c>
      <c r="K1105" s="27">
        <f t="shared" si="122"/>
        <v>144068873582.45105</v>
      </c>
      <c r="L1105">
        <f t="shared" si="123"/>
        <v>1</v>
      </c>
    </row>
    <row r="1106" spans="1:12" x14ac:dyDescent="0.3">
      <c r="A1106" s="1">
        <v>45937</v>
      </c>
      <c r="B1106" s="26">
        <v>182810320602.68973</v>
      </c>
      <c r="C1106" s="26">
        <f t="shared" si="119"/>
        <v>321624200111.1153</v>
      </c>
      <c r="D1106" s="26">
        <v>73912691690.063156</v>
      </c>
      <c r="E1106" s="2">
        <v>177079964922.25101</v>
      </c>
      <c r="F1106" s="2">
        <f t="shared" si="124"/>
        <v>12449971.404998779</v>
      </c>
      <c r="G1106" s="2">
        <f t="shared" si="120"/>
        <v>12449971.404998779</v>
      </c>
      <c r="H1106" s="2">
        <f>SUM($G$3:G1106)</f>
        <v>138813879508.42557</v>
      </c>
      <c r="I1106" s="13">
        <f t="shared" si="125"/>
        <v>7.0307058229117467E-5</v>
      </c>
      <c r="J1106" s="2">
        <f t="shared" si="121"/>
        <v>182823173458.54523</v>
      </c>
      <c r="K1106" s="27">
        <f t="shared" si="122"/>
        <v>144544235188.86429</v>
      </c>
      <c r="L1106">
        <f t="shared" si="123"/>
        <v>1</v>
      </c>
    </row>
    <row r="1107" spans="1:12" x14ac:dyDescent="0.3">
      <c r="A1107" s="1">
        <v>45938</v>
      </c>
      <c r="B1107" s="26">
        <v>182690991968.52087</v>
      </c>
      <c r="C1107" s="26">
        <f t="shared" si="119"/>
        <v>321919574619.05847</v>
      </c>
      <c r="D1107" s="26">
        <v>73838536428.442276</v>
      </c>
      <c r="E1107" s="2">
        <v>177494668064.36301</v>
      </c>
      <c r="F1107" s="2">
        <f t="shared" si="124"/>
        <v>414703142.11199951</v>
      </c>
      <c r="G1107" s="2">
        <f t="shared" si="120"/>
        <v>414703142.11199951</v>
      </c>
      <c r="H1107" s="2">
        <f>SUM($G$3:G1107)</f>
        <v>139228582650.53757</v>
      </c>
      <c r="I1107" s="13">
        <f t="shared" si="125"/>
        <v>2.3364259142794087E-3</v>
      </c>
      <c r="J1107" s="2">
        <f t="shared" si="121"/>
        <v>183117835936.46155</v>
      </c>
      <c r="K1107" s="27">
        <f t="shared" si="122"/>
        <v>144424906554.69547</v>
      </c>
      <c r="L1107">
        <f t="shared" si="123"/>
        <v>1</v>
      </c>
    </row>
    <row r="1108" spans="1:12" x14ac:dyDescent="0.3">
      <c r="A1108" s="1">
        <v>45939</v>
      </c>
      <c r="B1108" s="26">
        <v>181800430031.26614</v>
      </c>
      <c r="C1108" s="26">
        <f t="shared" si="119"/>
        <v>321485186225.9657</v>
      </c>
      <c r="D1108" s="26">
        <v>73733965087.194809</v>
      </c>
      <c r="E1108" s="2">
        <v>177950841608.52499</v>
      </c>
      <c r="F1108" s="2">
        <f t="shared" si="124"/>
        <v>456173544.1619873</v>
      </c>
      <c r="G1108" s="2">
        <f t="shared" si="120"/>
        <v>456173544.1619873</v>
      </c>
      <c r="H1108" s="2">
        <f>SUM($G$3:G1108)</f>
        <v>139684756194.69955</v>
      </c>
      <c r="I1108" s="13">
        <f t="shared" si="125"/>
        <v>2.5634806783635558E-3</v>
      </c>
      <c r="J1108" s="2">
        <f t="shared" si="121"/>
        <v>182266471920.96948</v>
      </c>
      <c r="K1108" s="27">
        <f t="shared" si="122"/>
        <v>143534344617.4407</v>
      </c>
      <c r="L1108">
        <f t="shared" si="123"/>
        <v>1</v>
      </c>
    </row>
    <row r="1109" spans="1:12" x14ac:dyDescent="0.3">
      <c r="A1109" s="1">
        <v>45940</v>
      </c>
      <c r="B1109" s="26">
        <v>181632592800.93024</v>
      </c>
      <c r="C1109" s="26">
        <f t="shared" si="119"/>
        <v>321795897149.4668</v>
      </c>
      <c r="D1109" s="26">
        <v>73785822557.040039</v>
      </c>
      <c r="E1109" s="2">
        <v>178429389762.362</v>
      </c>
      <c r="F1109" s="2">
        <f t="shared" si="124"/>
        <v>478548153.83700562</v>
      </c>
      <c r="G1109" s="2">
        <f t="shared" si="120"/>
        <v>478548153.83700562</v>
      </c>
      <c r="H1109" s="2">
        <f>SUM($G$3:G1109)</f>
        <v>140163304348.53656</v>
      </c>
      <c r="I1109" s="13">
        <f t="shared" si="125"/>
        <v>2.6820029731332456E-3</v>
      </c>
      <c r="J1109" s="2">
        <f t="shared" si="121"/>
        <v>182119731954.84021</v>
      </c>
      <c r="K1109" s="27">
        <f t="shared" si="122"/>
        <v>143366507387.1048</v>
      </c>
      <c r="L1109">
        <f t="shared" si="123"/>
        <v>1</v>
      </c>
    </row>
    <row r="1110" spans="1:12" x14ac:dyDescent="0.3">
      <c r="A1110" s="1">
        <v>45941</v>
      </c>
      <c r="B1110" s="26">
        <v>181291898231.10281</v>
      </c>
      <c r="C1110" s="26">
        <f t="shared" si="119"/>
        <v>322016461979.54938</v>
      </c>
      <c r="D1110" s="26">
        <v>73785822557.040039</v>
      </c>
      <c r="E1110" s="2">
        <v>178990649162.272</v>
      </c>
      <c r="F1110" s="2">
        <f t="shared" si="124"/>
        <v>561259399.91000366</v>
      </c>
      <c r="G1110" s="2">
        <f t="shared" si="120"/>
        <v>561259399.91000366</v>
      </c>
      <c r="H1110" s="2">
        <f>SUM($G$3:G1110)</f>
        <v>140724563748.44656</v>
      </c>
      <c r="I1110" s="13">
        <f t="shared" si="125"/>
        <v>3.1356911801642151E-3</v>
      </c>
      <c r="J1110" s="2">
        <f t="shared" si="121"/>
        <v>181860373637.42133</v>
      </c>
      <c r="K1110" s="27">
        <f t="shared" si="122"/>
        <v>143025812817.27737</v>
      </c>
      <c r="L1110">
        <f t="shared" si="123"/>
        <v>1</v>
      </c>
    </row>
    <row r="1111" spans="1:12" x14ac:dyDescent="0.3">
      <c r="A1111" s="1">
        <v>45942</v>
      </c>
      <c r="B1111" s="26">
        <v>181691551016.76251</v>
      </c>
      <c r="C1111" s="26">
        <f t="shared" si="119"/>
        <v>322872183780.67609</v>
      </c>
      <c r="D1111" s="26">
        <v>73785822557.040039</v>
      </c>
      <c r="E1111" s="2">
        <v>179446718177.73901</v>
      </c>
      <c r="F1111" s="2">
        <f t="shared" si="124"/>
        <v>456069015.4670105</v>
      </c>
      <c r="G1111" s="2">
        <f t="shared" si="120"/>
        <v>456069015.4670105</v>
      </c>
      <c r="H1111" s="2">
        <f>SUM($G$3:G1111)</f>
        <v>141180632763.91357</v>
      </c>
      <c r="I1111" s="13">
        <f t="shared" si="125"/>
        <v>2.5415288732964269E-3</v>
      </c>
      <c r="J1111" s="2">
        <f t="shared" si="121"/>
        <v>182153325339.70563</v>
      </c>
      <c r="K1111" s="27">
        <f t="shared" si="122"/>
        <v>143425465602.93707</v>
      </c>
      <c r="L1111">
        <f t="shared" si="123"/>
        <v>1</v>
      </c>
    </row>
    <row r="1112" spans="1:12" x14ac:dyDescent="0.3">
      <c r="A1112" s="1">
        <v>45943</v>
      </c>
      <c r="B1112" s="26">
        <v>182069772311.33929</v>
      </c>
      <c r="C1112" s="26">
        <f t="shared" si="119"/>
        <v>323816127467.87384</v>
      </c>
      <c r="D1112" s="26">
        <v>73785822557.040039</v>
      </c>
      <c r="E1112" s="2">
        <v>180012440570.35999</v>
      </c>
      <c r="F1112" s="2">
        <f t="shared" si="124"/>
        <v>565722392.62097168</v>
      </c>
      <c r="G1112" s="2">
        <f t="shared" si="120"/>
        <v>565722392.62097168</v>
      </c>
      <c r="H1112" s="2">
        <f>SUM($G$3:G1112)</f>
        <v>141746355156.53455</v>
      </c>
      <c r="I1112" s="13">
        <f t="shared" si="125"/>
        <v>3.1426849768188794E-3</v>
      </c>
      <c r="J1112" s="2">
        <f t="shared" si="121"/>
        <v>182641960249.51495</v>
      </c>
      <c r="K1112" s="27">
        <f t="shared" si="122"/>
        <v>143803686897.51385</v>
      </c>
      <c r="L1112">
        <f t="shared" si="123"/>
        <v>1</v>
      </c>
    </row>
    <row r="1113" spans="1:12" x14ac:dyDescent="0.3">
      <c r="A1113" s="1">
        <v>45944</v>
      </c>
      <c r="B1113" s="26">
        <v>182142206416.6098</v>
      </c>
      <c r="C1113" s="26">
        <f t="shared" si="119"/>
        <v>323888561573.14435</v>
      </c>
      <c r="D1113" s="26">
        <v>73819211105.807632</v>
      </c>
      <c r="E1113" s="2">
        <v>179968076038.43301</v>
      </c>
      <c r="F1113" s="2">
        <f t="shared" si="124"/>
        <v>-44364531.926971436</v>
      </c>
      <c r="G1113" s="2">
        <f t="shared" si="120"/>
        <v>0</v>
      </c>
      <c r="H1113" s="2">
        <f>SUM($G$3:G1113)</f>
        <v>141746355156.53455</v>
      </c>
      <c r="I1113" s="13">
        <f t="shared" si="125"/>
        <v>-2.4651334227464424E-4</v>
      </c>
      <c r="J1113" s="2">
        <f t="shared" si="121"/>
        <v>182097305932.53677</v>
      </c>
      <c r="K1113" s="27">
        <f t="shared" si="122"/>
        <v>143920485534.71133</v>
      </c>
      <c r="L1113">
        <f t="shared" si="123"/>
        <v>1</v>
      </c>
    </row>
    <row r="1114" spans="1:12" x14ac:dyDescent="0.3">
      <c r="A1114" s="1">
        <v>45945</v>
      </c>
      <c r="B1114" s="26">
        <v>181690509426.18994</v>
      </c>
      <c r="C1114" s="26">
        <f t="shared" si="119"/>
        <v>324193246260.17151</v>
      </c>
      <c r="D1114" s="26">
        <v>73709727219.669617</v>
      </c>
      <c r="E1114" s="2">
        <v>180724457715.88</v>
      </c>
      <c r="F1114" s="2">
        <f t="shared" si="124"/>
        <v>756381677.44699097</v>
      </c>
      <c r="G1114" s="2">
        <f t="shared" si="120"/>
        <v>756381677.44699097</v>
      </c>
      <c r="H1114" s="2">
        <f>SUM($G$3:G1114)</f>
        <v>142502736833.98154</v>
      </c>
      <c r="I1114" s="13">
        <f t="shared" si="125"/>
        <v>4.1852756788243427E-3</v>
      </c>
      <c r="J1114" s="2">
        <f t="shared" si="121"/>
        <v>182450934296.36456</v>
      </c>
      <c r="K1114" s="27">
        <f t="shared" si="122"/>
        <v>143468788544.2915</v>
      </c>
      <c r="L1114">
        <f t="shared" si="123"/>
        <v>1</v>
      </c>
    </row>
    <row r="1115" spans="1:12" x14ac:dyDescent="0.3">
      <c r="A1115" s="1">
        <v>45946</v>
      </c>
      <c r="B1115" s="26">
        <v>182307611490.94833</v>
      </c>
      <c r="C1115" s="26">
        <f t="shared" si="119"/>
        <v>324832466702.05884</v>
      </c>
      <c r="D1115" s="26">
        <v>73806052097.715912</v>
      </c>
      <c r="E1115" s="2">
        <v>180746576093.009</v>
      </c>
      <c r="F1115" s="2">
        <f t="shared" si="124"/>
        <v>22118377.128997803</v>
      </c>
      <c r="G1115" s="2">
        <f t="shared" si="120"/>
        <v>22118377.128997803</v>
      </c>
      <c r="H1115" s="2">
        <f>SUM($G$3:G1115)</f>
        <v>142524855211.11053</v>
      </c>
      <c r="I1115" s="13">
        <f t="shared" si="125"/>
        <v>1.2237231601895505E-4</v>
      </c>
      <c r="J1115" s="2">
        <f t="shared" si="121"/>
        <v>182329920895.59436</v>
      </c>
      <c r="K1115" s="27">
        <f t="shared" si="122"/>
        <v>144085890609.04984</v>
      </c>
      <c r="L1115">
        <f t="shared" si="123"/>
        <v>1</v>
      </c>
    </row>
    <row r="1116" spans="1:12" x14ac:dyDescent="0.3">
      <c r="A1116" s="1">
        <v>45947</v>
      </c>
      <c r="B1116" s="26">
        <v>182512053340.47971</v>
      </c>
      <c r="C1116" s="26">
        <f t="shared" si="119"/>
        <v>325700108788.16028</v>
      </c>
      <c r="D1116" s="26">
        <v>73917842249.264923</v>
      </c>
      <c r="E1116" s="2">
        <v>181409776329.57901</v>
      </c>
      <c r="F1116" s="2">
        <f t="shared" si="124"/>
        <v>663200236.57000732</v>
      </c>
      <c r="G1116" s="2">
        <f t="shared" si="120"/>
        <v>663200236.57000732</v>
      </c>
      <c r="H1116" s="2">
        <f>SUM($G$3:G1116)</f>
        <v>143188055447.68054</v>
      </c>
      <c r="I1116" s="13">
        <f t="shared" si="125"/>
        <v>3.6558130988769209E-3</v>
      </c>
      <c r="J1116" s="2">
        <f t="shared" si="121"/>
        <v>183179283295.78473</v>
      </c>
      <c r="K1116" s="27">
        <f t="shared" si="122"/>
        <v>144290332458.58127</v>
      </c>
      <c r="L1116">
        <f t="shared" si="123"/>
        <v>1</v>
      </c>
    </row>
    <row r="1117" spans="1:12" x14ac:dyDescent="0.3">
      <c r="A1117" s="1">
        <v>45948</v>
      </c>
      <c r="B1117" s="26">
        <v>182514030413.46631</v>
      </c>
      <c r="C1117" s="26">
        <f t="shared" si="119"/>
        <v>325982913627.72583</v>
      </c>
      <c r="D1117" s="26">
        <v>73917842249.264923</v>
      </c>
      <c r="E1117" s="2">
        <v>181690604096.15799</v>
      </c>
      <c r="F1117" s="2">
        <f t="shared" si="124"/>
        <v>280827766.57897949</v>
      </c>
      <c r="G1117" s="2">
        <f t="shared" si="120"/>
        <v>280827766.57897949</v>
      </c>
      <c r="H1117" s="2">
        <f>SUM($G$3:G1117)</f>
        <v>143468883214.25952</v>
      </c>
      <c r="I1117" s="13">
        <f t="shared" si="125"/>
        <v>1.545637255024779E-3</v>
      </c>
      <c r="J1117" s="2">
        <f t="shared" si="121"/>
        <v>182796130898.43811</v>
      </c>
      <c r="K1117" s="27">
        <f t="shared" si="122"/>
        <v>144292309531.56784</v>
      </c>
      <c r="L1117">
        <f t="shared" si="123"/>
        <v>1</v>
      </c>
    </row>
    <row r="1118" spans="1:12" x14ac:dyDescent="0.3">
      <c r="A1118" s="1">
        <v>45949</v>
      </c>
      <c r="B1118" s="26">
        <v>182672558859.66812</v>
      </c>
      <c r="C1118" s="26">
        <f t="shared" si="119"/>
        <v>326425179804.63666</v>
      </c>
      <c r="D1118" s="26">
        <v>73917842249.264923</v>
      </c>
      <c r="E1118" s="2">
        <v>181974341826.867</v>
      </c>
      <c r="F1118" s="2">
        <f t="shared" si="124"/>
        <v>283737730.70901489</v>
      </c>
      <c r="G1118" s="2">
        <f t="shared" si="120"/>
        <v>283737730.70901489</v>
      </c>
      <c r="H1118" s="2">
        <f>SUM($G$3:G1118)</f>
        <v>143752620944.96854</v>
      </c>
      <c r="I1118" s="13">
        <f t="shared" si="125"/>
        <v>1.5592183373794918E-3</v>
      </c>
      <c r="J1118" s="2">
        <f t="shared" si="121"/>
        <v>182957385263.17816</v>
      </c>
      <c r="K1118" s="27">
        <f t="shared" si="122"/>
        <v>144450837977.76965</v>
      </c>
      <c r="L1118">
        <f t="shared" si="123"/>
        <v>1</v>
      </c>
    </row>
    <row r="1119" spans="1:12" x14ac:dyDescent="0.3">
      <c r="A1119" s="1">
        <v>45950</v>
      </c>
      <c r="B1119" s="26">
        <v>184411432483.63022</v>
      </c>
      <c r="C1119" s="26">
        <f t="shared" si="119"/>
        <v>328173343604.17273</v>
      </c>
      <c r="D1119" s="26">
        <v>74149661705.601379</v>
      </c>
      <c r="E1119" s="2">
        <v>181983632002.44101</v>
      </c>
      <c r="F1119" s="2">
        <f t="shared" si="124"/>
        <v>9290175.574005127</v>
      </c>
      <c r="G1119" s="2">
        <f t="shared" si="120"/>
        <v>9290175.574005127</v>
      </c>
      <c r="H1119" s="2">
        <f>SUM($G$3:G1119)</f>
        <v>143761911120.54254</v>
      </c>
      <c r="I1119" s="13">
        <f t="shared" si="125"/>
        <v>5.1049511825769666E-5</v>
      </c>
      <c r="J1119" s="2">
        <f t="shared" si="121"/>
        <v>184420846597.23361</v>
      </c>
      <c r="K1119" s="27">
        <f t="shared" si="122"/>
        <v>146189711601.73172</v>
      </c>
      <c r="L1119">
        <f t="shared" si="123"/>
        <v>1</v>
      </c>
    </row>
    <row r="1120" spans="1:12" x14ac:dyDescent="0.3">
      <c r="A1120" s="1">
        <v>45951</v>
      </c>
      <c r="B1120" s="26">
        <v>183720621545.8129</v>
      </c>
      <c r="C1120" s="26">
        <f t="shared" si="119"/>
        <v>327482532666.35547</v>
      </c>
      <c r="D1120" s="26">
        <v>74163654632.002975</v>
      </c>
      <c r="E1120" s="2">
        <v>181966466928.96701</v>
      </c>
      <c r="F1120" s="2">
        <f t="shared" si="124"/>
        <v>-17165073.473999023</v>
      </c>
      <c r="G1120" s="2">
        <f t="shared" si="120"/>
        <v>0</v>
      </c>
      <c r="H1120" s="2">
        <f>SUM($G$3:G1120)</f>
        <v>143761911120.54254</v>
      </c>
      <c r="I1120" s="13">
        <f t="shared" si="125"/>
        <v>-9.4330970775509065E-5</v>
      </c>
      <c r="J1120" s="2">
        <f t="shared" si="121"/>
        <v>183703291001.23102</v>
      </c>
      <c r="K1120" s="27">
        <f t="shared" si="122"/>
        <v>145516065737.38846</v>
      </c>
      <c r="L1120">
        <f t="shared" si="123"/>
        <v>1</v>
      </c>
    </row>
    <row r="1121" spans="1:12" x14ac:dyDescent="0.3">
      <c r="A1121" s="1">
        <v>45952</v>
      </c>
      <c r="B1121" s="26">
        <v>183211944150.87253</v>
      </c>
      <c r="C1121" s="26">
        <f t="shared" si="119"/>
        <v>327064233732.82806</v>
      </c>
      <c r="D1121" s="26">
        <v>74138330119.276672</v>
      </c>
      <c r="E1121" s="2">
        <v>182056845390.38</v>
      </c>
      <c r="F1121" s="2">
        <f t="shared" si="124"/>
        <v>90378461.412994385</v>
      </c>
      <c r="G1121" s="2">
        <f t="shared" si="120"/>
        <v>90378461.412994385</v>
      </c>
      <c r="H1121" s="2">
        <f>SUM($G$3:G1121)</f>
        <v>143852289581.95554</v>
      </c>
      <c r="I1121" s="13">
        <f t="shared" si="125"/>
        <v>4.9642989923942755E-4</v>
      </c>
      <c r="J1121" s="2">
        <f t="shared" si="121"/>
        <v>183302896037.8468</v>
      </c>
      <c r="K1121" s="27">
        <f t="shared" si="122"/>
        <v>145007388342.44806</v>
      </c>
      <c r="L1121">
        <f t="shared" si="123"/>
        <v>1</v>
      </c>
    </row>
    <row r="1122" spans="1:12" x14ac:dyDescent="0.3">
      <c r="A1122" s="1">
        <v>45953</v>
      </c>
      <c r="B1122" s="26">
        <v>183384512619.73346</v>
      </c>
      <c r="C1122" s="26">
        <f t="shared" si="119"/>
        <v>327659251057.05298</v>
      </c>
      <c r="D1122" s="26">
        <v>74118300262.295486</v>
      </c>
      <c r="E1122" s="2">
        <v>182479294245.74399</v>
      </c>
      <c r="F1122" s="2">
        <f t="shared" si="124"/>
        <v>422448855.36398315</v>
      </c>
      <c r="G1122" s="2">
        <f t="shared" si="120"/>
        <v>422448855.36398315</v>
      </c>
      <c r="H1122" s="2">
        <f>SUM($G$3:G1122)</f>
        <v>144274738437.31952</v>
      </c>
      <c r="I1122" s="13">
        <f t="shared" si="125"/>
        <v>2.3150509054198406E-3</v>
      </c>
      <c r="J1122" s="2">
        <f t="shared" si="121"/>
        <v>183809057101.71378</v>
      </c>
      <c r="K1122" s="27">
        <f t="shared" si="122"/>
        <v>145179956811.30899</v>
      </c>
      <c r="L1122">
        <f t="shared" si="123"/>
        <v>1</v>
      </c>
    </row>
    <row r="1123" spans="1:12" x14ac:dyDescent="0.3">
      <c r="A1123" s="1">
        <v>45954</v>
      </c>
      <c r="B1123" s="26">
        <v>184339491736.0899</v>
      </c>
      <c r="C1123" s="26">
        <f t="shared" si="119"/>
        <v>328718748719.59442</v>
      </c>
      <c r="D1123" s="26">
        <v>74289305535.813202</v>
      </c>
      <c r="E1123" s="2">
        <v>182583812791.92899</v>
      </c>
      <c r="F1123" s="2">
        <f t="shared" si="124"/>
        <v>104518546.18499756</v>
      </c>
      <c r="G1123" s="2">
        <f t="shared" si="120"/>
        <v>104518546.18499756</v>
      </c>
      <c r="H1123" s="2">
        <f>SUM($G$3:G1123)</f>
        <v>144379256983.50452</v>
      </c>
      <c r="I1123" s="13">
        <f t="shared" si="125"/>
        <v>5.7244146995717542E-4</v>
      </c>
      <c r="J1123" s="2">
        <f t="shared" si="121"/>
        <v>184445015305.71048</v>
      </c>
      <c r="K1123" s="27">
        <f t="shared" si="122"/>
        <v>146134935927.66544</v>
      </c>
      <c r="L1123">
        <f t="shared" si="123"/>
        <v>1</v>
      </c>
    </row>
    <row r="1124" spans="1:12" x14ac:dyDescent="0.3">
      <c r="A1124" s="1">
        <v>45955</v>
      </c>
      <c r="B1124" s="26">
        <v>184386354409.32721</v>
      </c>
      <c r="C1124" s="26">
        <f t="shared" si="119"/>
        <v>329145940042.46777</v>
      </c>
      <c r="D1124" s="26">
        <v>74289305535.813202</v>
      </c>
      <c r="E1124" s="2">
        <v>182964141441.565</v>
      </c>
      <c r="F1124" s="2">
        <f t="shared" si="124"/>
        <v>380328649.63601685</v>
      </c>
      <c r="G1124" s="2">
        <f t="shared" si="120"/>
        <v>380328649.63601685</v>
      </c>
      <c r="H1124" s="2">
        <f>SUM($G$3:G1124)</f>
        <v>144759585633.14053</v>
      </c>
      <c r="I1124" s="13">
        <f t="shared" si="125"/>
        <v>2.0787059510100018E-3</v>
      </c>
      <c r="J1124" s="2">
        <f t="shared" si="121"/>
        <v>184769639421.52289</v>
      </c>
      <c r="K1124" s="27">
        <f t="shared" si="122"/>
        <v>146181798600.90277</v>
      </c>
      <c r="L1124">
        <f t="shared" si="123"/>
        <v>1</v>
      </c>
    </row>
    <row r="1125" spans="1:12" x14ac:dyDescent="0.3">
      <c r="A1125" s="1">
        <v>45956</v>
      </c>
      <c r="B1125" s="26">
        <v>184548198122.02185</v>
      </c>
      <c r="C1125" s="26">
        <f t="shared" si="119"/>
        <v>329307783755.16235</v>
      </c>
      <c r="D1125" s="26">
        <v>74289305535.813202</v>
      </c>
      <c r="E1125" s="2">
        <v>182955826348.95599</v>
      </c>
      <c r="F1125" s="2">
        <f t="shared" si="124"/>
        <v>-8315092.6090087891</v>
      </c>
      <c r="G1125" s="2">
        <f t="shared" si="120"/>
        <v>0</v>
      </c>
      <c r="H1125" s="2">
        <f>SUM($G$3:G1125)</f>
        <v>144759585633.14053</v>
      </c>
      <c r="I1125" s="13">
        <f t="shared" si="125"/>
        <v>-4.5448635197598E-5</v>
      </c>
      <c r="J1125" s="2">
        <f t="shared" si="121"/>
        <v>184539810658.28903</v>
      </c>
      <c r="K1125" s="27">
        <f t="shared" si="122"/>
        <v>146351957406.20636</v>
      </c>
      <c r="L1125">
        <f t="shared" si="123"/>
        <v>1</v>
      </c>
    </row>
    <row r="1126" spans="1:12" x14ac:dyDescent="0.3">
      <c r="A1126" s="1">
        <v>45957</v>
      </c>
      <c r="B1126" s="26">
        <v>185195174097.14383</v>
      </c>
      <c r="C1126" s="26">
        <f t="shared" si="119"/>
        <v>330190831170.84241</v>
      </c>
      <c r="D1126" s="26">
        <v>74474845002.082733</v>
      </c>
      <c r="E1126" s="2">
        <v>183191897789.51401</v>
      </c>
      <c r="F1126" s="2">
        <f t="shared" si="124"/>
        <v>236071440.55801392</v>
      </c>
      <c r="G1126" s="2">
        <f t="shared" si="120"/>
        <v>236071440.55801392</v>
      </c>
      <c r="H1126" s="2">
        <f>SUM($G$3:G1126)</f>
        <v>144995657073.69855</v>
      </c>
      <c r="I1126" s="13">
        <f t="shared" si="125"/>
        <v>1.2886565585409136E-3</v>
      </c>
      <c r="J1126" s="2">
        <f t="shared" si="121"/>
        <v>185433827072.85422</v>
      </c>
      <c r="K1126" s="27">
        <f t="shared" si="122"/>
        <v>146998933381.3284</v>
      </c>
      <c r="L1126">
        <f t="shared" si="123"/>
        <v>1</v>
      </c>
    </row>
    <row r="1127" spans="1:12" x14ac:dyDescent="0.3">
      <c r="A1127" s="1">
        <v>45958</v>
      </c>
      <c r="B1127" s="26">
        <v>185387519661.50143</v>
      </c>
      <c r="C1127" s="26">
        <f t="shared" si="119"/>
        <v>330390747486.36597</v>
      </c>
      <c r="D1127" s="26">
        <v>74554315590.659271</v>
      </c>
      <c r="E1127" s="2">
        <v>183199468540.67999</v>
      </c>
      <c r="F1127" s="2">
        <f t="shared" si="124"/>
        <v>7570751.1659851074</v>
      </c>
      <c r="G1127" s="2">
        <f t="shared" si="120"/>
        <v>7570751.1659851074</v>
      </c>
      <c r="H1127" s="2">
        <f>SUM($G$3:G1127)</f>
        <v>145003227824.86453</v>
      </c>
      <c r="I1127" s="13">
        <f t="shared" si="125"/>
        <v>4.1325180833174737E-5</v>
      </c>
      <c r="J1127" s="2">
        <f t="shared" si="121"/>
        <v>185395180834.27563</v>
      </c>
      <c r="K1127" s="27">
        <f t="shared" si="122"/>
        <v>147191278945.68597</v>
      </c>
      <c r="L1127">
        <f t="shared" si="123"/>
        <v>1</v>
      </c>
    </row>
    <row r="1128" spans="1:12" x14ac:dyDescent="0.3">
      <c r="A1128" s="1">
        <v>45959</v>
      </c>
      <c r="B1128" s="26">
        <v>182983451160.11984</v>
      </c>
      <c r="C1128" s="26">
        <f t="shared" si="119"/>
        <v>328075084834.16736</v>
      </c>
      <c r="D1128" s="26">
        <v>74131262246.152313</v>
      </c>
      <c r="E1128" s="2">
        <v>183287874389.86301</v>
      </c>
      <c r="F1128" s="2">
        <f t="shared" si="124"/>
        <v>88405849.183013916</v>
      </c>
      <c r="G1128" s="2">
        <f t="shared" si="120"/>
        <v>88405849.183013916</v>
      </c>
      <c r="H1128" s="2">
        <f>SUM($G$3:G1128)</f>
        <v>145091633674.04755</v>
      </c>
      <c r="I1128" s="13">
        <f t="shared" si="125"/>
        <v>4.8233332116106052E-4</v>
      </c>
      <c r="J1128" s="2">
        <f t="shared" si="121"/>
        <v>183071710175.83539</v>
      </c>
      <c r="K1128" s="27">
        <f t="shared" si="122"/>
        <v>144787210444.30435</v>
      </c>
      <c r="L1128">
        <f t="shared" si="123"/>
        <v>1</v>
      </c>
    </row>
    <row r="1129" spans="1:12" x14ac:dyDescent="0.3">
      <c r="A1129" s="1">
        <v>45960</v>
      </c>
      <c r="B1129" s="26">
        <v>183995268386.81161</v>
      </c>
      <c r="C1129" s="26">
        <f t="shared" si="119"/>
        <v>329189548906.13513</v>
      </c>
      <c r="D1129" s="26">
        <v>74356584588.880768</v>
      </c>
      <c r="E1129" s="2">
        <v>183390521235.13901</v>
      </c>
      <c r="F1129" s="2">
        <f t="shared" si="124"/>
        <v>102646845.27600098</v>
      </c>
      <c r="G1129" s="2">
        <f t="shared" si="120"/>
        <v>102646845.27600098</v>
      </c>
      <c r="H1129" s="2">
        <f>SUM($G$3:G1129)</f>
        <v>145194280519.32355</v>
      </c>
      <c r="I1129" s="13">
        <f t="shared" si="125"/>
        <v>5.5971728846546879E-4</v>
      </c>
      <c r="J1129" s="2">
        <f t="shared" si="121"/>
        <v>184098253719.52356</v>
      </c>
      <c r="K1129" s="27">
        <f t="shared" si="122"/>
        <v>145799027670.99612</v>
      </c>
      <c r="L1129">
        <f t="shared" si="123"/>
        <v>1</v>
      </c>
    </row>
    <row r="1130" spans="1:12" x14ac:dyDescent="0.3">
      <c r="A1130" s="1">
        <v>45961</v>
      </c>
      <c r="B1130" s="26">
        <v>184822191732.92776</v>
      </c>
      <c r="C1130" s="26">
        <f t="shared" si="119"/>
        <v>330016472252.25134</v>
      </c>
      <c r="D1130" s="26">
        <v>74486155975.690628</v>
      </c>
      <c r="E1130" s="2">
        <v>183366211111.34601</v>
      </c>
      <c r="F1130" s="2">
        <f t="shared" si="124"/>
        <v>-24310123.792999268</v>
      </c>
      <c r="G1130" s="2">
        <f t="shared" si="120"/>
        <v>0</v>
      </c>
      <c r="H1130" s="2">
        <f>SUM($G$3:G1130)</f>
        <v>145194280519.32355</v>
      </c>
      <c r="I1130" s="13">
        <f t="shared" si="125"/>
        <v>-1.3257689977701158E-4</v>
      </c>
      <c r="J1130" s="2">
        <f t="shared" si="121"/>
        <v>184797688579.73782</v>
      </c>
      <c r="K1130" s="27">
        <f t="shared" si="122"/>
        <v>146650261140.90533</v>
      </c>
      <c r="L1130">
        <f t="shared" si="123"/>
        <v>1</v>
      </c>
    </row>
    <row r="1131" spans="1:12" x14ac:dyDescent="0.3">
      <c r="A1131" s="1">
        <v>45962</v>
      </c>
      <c r="B1131" s="26">
        <v>184904166877.06708</v>
      </c>
      <c r="C1131" s="26">
        <f t="shared" si="119"/>
        <v>330098447396.39063</v>
      </c>
      <c r="D1131" s="26">
        <v>74486155975.690628</v>
      </c>
      <c r="E1131" s="2">
        <v>183355571992.56</v>
      </c>
      <c r="F1131" s="2">
        <f t="shared" si="124"/>
        <v>-10639118.786010742</v>
      </c>
      <c r="G1131" s="2">
        <f t="shared" si="120"/>
        <v>0</v>
      </c>
      <c r="H1131" s="2">
        <f>SUM($G$3:G1131)</f>
        <v>145194280519.32355</v>
      </c>
      <c r="I1131" s="13">
        <f t="shared" si="125"/>
        <v>-5.8024518537361086E-5</v>
      </c>
      <c r="J1131" s="2">
        <f t="shared" si="121"/>
        <v>184893437901.8085</v>
      </c>
      <c r="K1131" s="27">
        <f t="shared" si="122"/>
        <v>146742875403.83063</v>
      </c>
      <c r="L1131">
        <f t="shared" si="123"/>
        <v>1</v>
      </c>
    </row>
    <row r="1132" spans="1:12" x14ac:dyDescent="0.3">
      <c r="A1132" s="1">
        <v>45963</v>
      </c>
      <c r="B1132" s="26">
        <v>184870884709.54132</v>
      </c>
      <c r="C1132" s="26">
        <f t="shared" si="119"/>
        <v>330144021340.3949</v>
      </c>
      <c r="D1132" s="26">
        <v>74486155975.690628</v>
      </c>
      <c r="E1132" s="2">
        <v>183434428104.09</v>
      </c>
      <c r="F1132" s="2">
        <f t="shared" si="124"/>
        <v>78856111.529998779</v>
      </c>
      <c r="G1132" s="2">
        <f t="shared" si="120"/>
        <v>78856111.529998779</v>
      </c>
      <c r="H1132" s="2">
        <f>SUM($G$3:G1132)</f>
        <v>145273136630.85355</v>
      </c>
      <c r="I1132" s="13">
        <f t="shared" si="125"/>
        <v>4.298871937238075E-4</v>
      </c>
      <c r="J1132" s="2">
        <f t="shared" si="121"/>
        <v>184950358335.37036</v>
      </c>
      <c r="K1132" s="27">
        <f t="shared" si="122"/>
        <v>146709593236.3049</v>
      </c>
      <c r="L1132">
        <f t="shared" si="123"/>
        <v>1</v>
      </c>
    </row>
    <row r="1133" spans="1:12" x14ac:dyDescent="0.3">
      <c r="A1133" s="1">
        <v>45964</v>
      </c>
      <c r="B1133" s="26">
        <v>183117314513.07281</v>
      </c>
      <c r="C1133" s="26">
        <f t="shared" si="119"/>
        <v>328413029563.59637</v>
      </c>
      <c r="D1133" s="26">
        <v>74210569179.843628</v>
      </c>
      <c r="E1133" s="2">
        <v>183457006523.76001</v>
      </c>
      <c r="F1133" s="2">
        <f t="shared" si="124"/>
        <v>22578419.670013428</v>
      </c>
      <c r="G1133" s="2">
        <f t="shared" si="120"/>
        <v>22578419.670013428</v>
      </c>
      <c r="H1133" s="2">
        <f>SUM($G$3:G1133)</f>
        <v>145295715050.52356</v>
      </c>
      <c r="I1133" s="13">
        <f t="shared" si="125"/>
        <v>1.2307199434811029E-4</v>
      </c>
      <c r="J1133" s="2">
        <f t="shared" si="121"/>
        <v>183139851126.16962</v>
      </c>
      <c r="K1133" s="27">
        <f t="shared" si="122"/>
        <v>144956023039.83636</v>
      </c>
      <c r="L1133">
        <f t="shared" si="123"/>
        <v>1</v>
      </c>
    </row>
    <row r="1134" spans="1:12" x14ac:dyDescent="0.3">
      <c r="A1134" s="1">
        <v>45965</v>
      </c>
      <c r="B1134" s="26">
        <v>182109294361.76663</v>
      </c>
      <c r="C1134" s="26">
        <f t="shared" si="119"/>
        <v>327405009412.29016</v>
      </c>
      <c r="D1134" s="26">
        <v>74181313323.720413</v>
      </c>
      <c r="E1134" s="2">
        <v>183437646536.87</v>
      </c>
      <c r="F1134" s="2">
        <f t="shared" si="124"/>
        <v>-19359986.890014648</v>
      </c>
      <c r="G1134" s="2">
        <f t="shared" si="120"/>
        <v>0</v>
      </c>
      <c r="H1134" s="2">
        <f>SUM($G$3:G1134)</f>
        <v>145295715050.52356</v>
      </c>
      <c r="I1134" s="13">
        <f t="shared" si="125"/>
        <v>-1.0553987829386698E-4</v>
      </c>
      <c r="J1134" s="2">
        <f t="shared" si="121"/>
        <v>182090074569.00351</v>
      </c>
      <c r="K1134" s="27">
        <f t="shared" si="122"/>
        <v>143967362875.42017</v>
      </c>
      <c r="L1134">
        <f t="shared" si="123"/>
        <v>1</v>
      </c>
    </row>
    <row r="1135" spans="1:12" x14ac:dyDescent="0.3">
      <c r="A1135" s="1">
        <v>45966</v>
      </c>
      <c r="B1135" s="26">
        <v>182324399153.95474</v>
      </c>
      <c r="C1135" s="26">
        <f t="shared" si="119"/>
        <v>327620114204.47827</v>
      </c>
      <c r="D1135" s="26">
        <v>74141998942.722519</v>
      </c>
      <c r="E1135" s="2">
        <v>183420827853.54599</v>
      </c>
      <c r="F1135" s="2">
        <f t="shared" si="124"/>
        <v>-16818683.324005127</v>
      </c>
      <c r="G1135" s="2">
        <f t="shared" si="120"/>
        <v>0</v>
      </c>
      <c r="H1135" s="2">
        <f>SUM($G$3:G1135)</f>
        <v>145295715050.52356</v>
      </c>
      <c r="I1135" s="13">
        <f t="shared" si="125"/>
        <v>-9.1694512127238654E-5</v>
      </c>
      <c r="J1135" s="2">
        <f t="shared" si="121"/>
        <v>182307681007.12543</v>
      </c>
      <c r="K1135" s="27">
        <f t="shared" si="122"/>
        <v>144199286350.93228</v>
      </c>
      <c r="L1135">
        <f t="shared" si="123"/>
        <v>1</v>
      </c>
    </row>
    <row r="1136" spans="1:12" x14ac:dyDescent="0.3">
      <c r="A1136" s="1">
        <v>45967</v>
      </c>
      <c r="B1136" s="26">
        <v>183009853315.85962</v>
      </c>
      <c r="C1136" s="26">
        <f t="shared" si="119"/>
        <v>328358090832.80615</v>
      </c>
      <c r="D1136" s="26">
        <v>74317247773.567932</v>
      </c>
      <c r="E1136" s="2">
        <v>183473350319.96899</v>
      </c>
      <c r="F1136" s="2">
        <f t="shared" si="124"/>
        <v>52522466.42300415</v>
      </c>
      <c r="G1136" s="2">
        <f t="shared" si="120"/>
        <v>52522466.42300415</v>
      </c>
      <c r="H1136" s="2">
        <f>SUM($G$3:G1136)</f>
        <v>145348237516.94656</v>
      </c>
      <c r="I1136" s="13">
        <f t="shared" si="125"/>
        <v>2.8626754965452701E-4</v>
      </c>
      <c r="J1136" s="2">
        <f t="shared" si="121"/>
        <v>183062243098.13098</v>
      </c>
      <c r="K1136" s="27">
        <f t="shared" si="122"/>
        <v>144884740512.83716</v>
      </c>
      <c r="L1136">
        <f t="shared" si="123"/>
        <v>1</v>
      </c>
    </row>
    <row r="1137" spans="1:12" x14ac:dyDescent="0.3">
      <c r="A1137" s="1">
        <v>45968</v>
      </c>
      <c r="B1137" s="26">
        <v>183373281640.52295</v>
      </c>
      <c r="C1137" s="26">
        <f t="shared" si="119"/>
        <v>328721519157.46948</v>
      </c>
      <c r="D1137" s="26">
        <v>74321647451.030182</v>
      </c>
      <c r="E1137" s="2">
        <v>183373529053.05499</v>
      </c>
      <c r="F1137" s="2">
        <f t="shared" si="124"/>
        <v>-99821266.914001465</v>
      </c>
      <c r="G1137" s="2">
        <f t="shared" si="120"/>
        <v>0</v>
      </c>
      <c r="H1137" s="2">
        <f>SUM($G$3:G1137)</f>
        <v>145348237516.94656</v>
      </c>
      <c r="I1137" s="13">
        <f t="shared" si="125"/>
        <v>-5.4436028705713807E-4</v>
      </c>
      <c r="J1137" s="2">
        <f t="shared" si="121"/>
        <v>183273460508.2905</v>
      </c>
      <c r="K1137" s="27">
        <f t="shared" si="122"/>
        <v>145347990104.41449</v>
      </c>
      <c r="L1137">
        <f t="shared" si="123"/>
        <v>1</v>
      </c>
    </row>
    <row r="1138" spans="1:12" x14ac:dyDescent="0.3">
      <c r="A1138" s="1">
        <v>45969</v>
      </c>
      <c r="B1138" s="26">
        <v>183236578698.73233</v>
      </c>
      <c r="C1138" s="26">
        <f t="shared" si="119"/>
        <v>328601542367.43994</v>
      </c>
      <c r="D1138" s="26">
        <v>74321647451.030182</v>
      </c>
      <c r="E1138" s="2">
        <v>183390255204.81601</v>
      </c>
      <c r="F1138" s="2">
        <f t="shared" si="124"/>
        <v>16726151.761016846</v>
      </c>
      <c r="G1138" s="2">
        <f t="shared" si="120"/>
        <v>16726151.761016846</v>
      </c>
      <c r="H1138" s="2">
        <f>SUM($G$3:G1138)</f>
        <v>145364963668.70758</v>
      </c>
      <c r="I1138" s="13">
        <f t="shared" si="125"/>
        <v>9.1205237390266751E-5</v>
      </c>
      <c r="J1138" s="2">
        <f t="shared" si="121"/>
        <v>183253290834.39111</v>
      </c>
      <c r="K1138" s="27">
        <f t="shared" si="122"/>
        <v>145211287162.62393</v>
      </c>
      <c r="L1138">
        <f t="shared" si="123"/>
        <v>1</v>
      </c>
    </row>
    <row r="1139" spans="1:12" x14ac:dyDescent="0.3">
      <c r="A1139" s="1">
        <v>45970</v>
      </c>
      <c r="B1139" s="26">
        <v>183431498238.14758</v>
      </c>
      <c r="C1139" s="26">
        <f t="shared" si="119"/>
        <v>328824234732.40814</v>
      </c>
      <c r="D1139" s="26">
        <v>74321647451.030182</v>
      </c>
      <c r="E1139" s="2">
        <v>183418028030.36899</v>
      </c>
      <c r="F1139" s="2">
        <f t="shared" si="124"/>
        <v>27772825.552978516</v>
      </c>
      <c r="G1139" s="2">
        <f t="shared" si="120"/>
        <v>27772825.552978516</v>
      </c>
      <c r="H1139" s="2">
        <f>SUM($G$3:G1139)</f>
        <v>145392736494.26056</v>
      </c>
      <c r="I1139" s="13">
        <f t="shared" si="125"/>
        <v>1.5141818855658016E-4</v>
      </c>
      <c r="J1139" s="2">
        <f t="shared" si="121"/>
        <v>183459273103.33505</v>
      </c>
      <c r="K1139" s="27">
        <f t="shared" si="122"/>
        <v>145406206702.03915</v>
      </c>
      <c r="L1139">
        <f t="shared" si="123"/>
        <v>1</v>
      </c>
    </row>
    <row r="1140" spans="1:12" x14ac:dyDescent="0.3">
      <c r="A1140" s="1">
        <v>45971</v>
      </c>
      <c r="B1140" s="26">
        <v>183276591950.13931</v>
      </c>
      <c r="C1140" s="26">
        <f t="shared" si="119"/>
        <v>328677623074.07385</v>
      </c>
      <c r="D1140" s="26">
        <v>74197053391.788391</v>
      </c>
      <c r="E1140" s="2">
        <v>183426322660.043</v>
      </c>
      <c r="F1140" s="2">
        <f t="shared" si="124"/>
        <v>8294629.6740112305</v>
      </c>
      <c r="G1140" s="2">
        <f t="shared" si="120"/>
        <v>8294629.6740112305</v>
      </c>
      <c r="H1140" s="2">
        <f>SUM($G$3:G1140)</f>
        <v>145401031123.93457</v>
      </c>
      <c r="I1140" s="13">
        <f t="shared" si="125"/>
        <v>4.5220498092764229E-5</v>
      </c>
      <c r="J1140" s="2">
        <f t="shared" si="121"/>
        <v>183284879808.91605</v>
      </c>
      <c r="K1140" s="27">
        <f t="shared" si="122"/>
        <v>145251300414.03085</v>
      </c>
      <c r="L1140">
        <f t="shared" si="123"/>
        <v>1</v>
      </c>
    </row>
    <row r="1141" spans="1:12" x14ac:dyDescent="0.3">
      <c r="A1141" s="1">
        <v>45972</v>
      </c>
      <c r="B1141" s="26">
        <v>183997795123.25916</v>
      </c>
      <c r="C1141" s="26">
        <f t="shared" si="119"/>
        <v>329437719754.77869</v>
      </c>
      <c r="D1141" s="26">
        <v>74379464435.756958</v>
      </c>
      <c r="E1141" s="2">
        <v>183465216167.62799</v>
      </c>
      <c r="F1141" s="2">
        <f t="shared" si="124"/>
        <v>38893507.584991455</v>
      </c>
      <c r="G1141" s="2">
        <f t="shared" si="120"/>
        <v>38893507.584991455</v>
      </c>
      <c r="H1141" s="2">
        <f>SUM($G$3:G1141)</f>
        <v>145439924631.51956</v>
      </c>
      <c r="I1141" s="13">
        <f t="shared" si="125"/>
        <v>2.1199390487979664E-4</v>
      </c>
      <c r="J1141" s="2">
        <f t="shared" si="121"/>
        <v>184036801534.33658</v>
      </c>
      <c r="K1141" s="27">
        <f t="shared" si="122"/>
        <v>145972503587.1507</v>
      </c>
      <c r="L1141">
        <f t="shared" si="123"/>
        <v>1</v>
      </c>
    </row>
    <row r="1142" spans="1:12" x14ac:dyDescent="0.3">
      <c r="A1142" s="1">
        <v>45973</v>
      </c>
      <c r="B1142" s="26">
        <v>183146355608.87442</v>
      </c>
      <c r="C1142" s="26">
        <f t="shared" si="119"/>
        <v>328586280240.39398</v>
      </c>
      <c r="D1142" s="26">
        <v>74180931037.51236</v>
      </c>
      <c r="E1142" s="2">
        <v>183429112491.61301</v>
      </c>
      <c r="F1142" s="2">
        <f t="shared" si="124"/>
        <v>-36103676.014984131</v>
      </c>
      <c r="G1142" s="2">
        <f t="shared" si="120"/>
        <v>0</v>
      </c>
      <c r="H1142" s="2">
        <f>SUM($G$3:G1142)</f>
        <v>145439924631.51956</v>
      </c>
      <c r="I1142" s="13">
        <f t="shared" si="125"/>
        <v>-1.9682631358004804E-4</v>
      </c>
      <c r="J1142" s="2">
        <f t="shared" si="121"/>
        <v>183110307586.85431</v>
      </c>
      <c r="K1142" s="27">
        <f t="shared" si="122"/>
        <v>145157167748.78098</v>
      </c>
      <c r="L1142">
        <f t="shared" si="123"/>
        <v>1</v>
      </c>
    </row>
    <row r="1143" spans="1:12" x14ac:dyDescent="0.3">
      <c r="A1143" s="1">
        <v>45974</v>
      </c>
      <c r="B1143" s="26">
        <v>182507925208.16714</v>
      </c>
      <c r="C1143" s="26">
        <f t="shared" si="119"/>
        <v>328523759335.13074</v>
      </c>
      <c r="D1143" s="26">
        <v>74123372756.126556</v>
      </c>
      <c r="E1143" s="2">
        <v>184005021987.05701</v>
      </c>
      <c r="F1143" s="2">
        <f t="shared" si="124"/>
        <v>575909495.44400024</v>
      </c>
      <c r="G1143" s="2">
        <f t="shared" si="120"/>
        <v>575909495.44400024</v>
      </c>
      <c r="H1143" s="2">
        <f>SUM($G$3:G1143)</f>
        <v>146015834126.96356</v>
      </c>
      <c r="I1143" s="13">
        <f t="shared" si="125"/>
        <v>3.1298574855446607E-3</v>
      </c>
      <c r="J1143" s="2">
        <f t="shared" si="121"/>
        <v>183079149004.05118</v>
      </c>
      <c r="K1143" s="27">
        <f t="shared" si="122"/>
        <v>144518737348.07373</v>
      </c>
      <c r="L1143">
        <f t="shared" si="123"/>
        <v>1</v>
      </c>
    </row>
    <row r="1144" spans="1:12" x14ac:dyDescent="0.3">
      <c r="A1144" s="1">
        <v>45975</v>
      </c>
      <c r="B1144" s="26">
        <v>182045504149.38849</v>
      </c>
      <c r="C1144" s="26">
        <f t="shared" si="119"/>
        <v>328061338276.35205</v>
      </c>
      <c r="D1144" s="26">
        <v>74162220824.819046</v>
      </c>
      <c r="E1144" s="2">
        <v>183904959047.32599</v>
      </c>
      <c r="F1144" s="2">
        <f t="shared" si="124"/>
        <v>-100062939.73101807</v>
      </c>
      <c r="G1144" s="2">
        <f t="shared" si="120"/>
        <v>0</v>
      </c>
      <c r="H1144" s="2">
        <f>SUM($G$3:G1144)</f>
        <v>146015834126.96356</v>
      </c>
      <c r="I1144" s="13">
        <f t="shared" si="125"/>
        <v>-5.4410136762689438E-4</v>
      </c>
      <c r="J1144" s="2">
        <f t="shared" si="121"/>
        <v>181946452941.61047</v>
      </c>
      <c r="K1144" s="27">
        <f t="shared" si="122"/>
        <v>144156379229.02606</v>
      </c>
      <c r="L1144">
        <f t="shared" si="123"/>
        <v>1</v>
      </c>
    </row>
    <row r="1145" spans="1:12" x14ac:dyDescent="0.3">
      <c r="A1145" s="1">
        <v>45976</v>
      </c>
      <c r="B1145" s="26">
        <v>182065899081.77399</v>
      </c>
      <c r="C1145" s="26">
        <f t="shared" si="119"/>
        <v>328086425869.06757</v>
      </c>
      <c r="D1145" s="26">
        <v>74162220824.819046</v>
      </c>
      <c r="E1145" s="2">
        <v>183909651707.65601</v>
      </c>
      <c r="F1145" s="2">
        <f t="shared" si="124"/>
        <v>4692660.3300170898</v>
      </c>
      <c r="G1145" s="2">
        <f t="shared" si="120"/>
        <v>4692660.3300170898</v>
      </c>
      <c r="H1145" s="2">
        <f>SUM($G$3:G1145)</f>
        <v>146020526787.29358</v>
      </c>
      <c r="I1145" s="13">
        <f t="shared" si="125"/>
        <v>2.5516117759151508E-5</v>
      </c>
      <c r="J1145" s="2">
        <f t="shared" si="121"/>
        <v>182070544696.69489</v>
      </c>
      <c r="K1145" s="27">
        <f t="shared" si="122"/>
        <v>144176774161.41156</v>
      </c>
      <c r="L1145">
        <f t="shared" si="123"/>
        <v>1</v>
      </c>
    </row>
    <row r="1146" spans="1:12" x14ac:dyDescent="0.3">
      <c r="A1146" s="1">
        <v>45977</v>
      </c>
      <c r="B1146" s="26">
        <v>181912059492.94788</v>
      </c>
      <c r="C1146" s="26">
        <f t="shared" si="119"/>
        <v>327986618270.42249</v>
      </c>
      <c r="D1146" s="26">
        <v>74162220824.819046</v>
      </c>
      <c r="E1146" s="2">
        <v>183963683697.83701</v>
      </c>
      <c r="F1146" s="2">
        <f t="shared" si="124"/>
        <v>54031990.180999756</v>
      </c>
      <c r="G1146" s="2">
        <f t="shared" si="120"/>
        <v>54031990.180999756</v>
      </c>
      <c r="H1146" s="2">
        <f>SUM($G$3:G1146)</f>
        <v>146074558777.47458</v>
      </c>
      <c r="I1146" s="13">
        <f t="shared" si="125"/>
        <v>2.9371009046409442E-4</v>
      </c>
      <c r="J1146" s="2">
        <f t="shared" si="121"/>
        <v>181965488900.39807</v>
      </c>
      <c r="K1146" s="27">
        <f t="shared" si="122"/>
        <v>144022934572.58548</v>
      </c>
      <c r="L1146">
        <f t="shared" si="123"/>
        <v>1</v>
      </c>
    </row>
    <row r="1147" spans="1:12" x14ac:dyDescent="0.3">
      <c r="A1147" s="1">
        <v>45978</v>
      </c>
      <c r="B1147" s="26">
        <v>182063419753.03491</v>
      </c>
      <c r="C1147" s="26">
        <f t="shared" si="119"/>
        <v>328137978530.50952</v>
      </c>
      <c r="D1147" s="26">
        <v>74239219244.536804</v>
      </c>
      <c r="E1147" s="2">
        <v>183926036215.10199</v>
      </c>
      <c r="F1147" s="2">
        <f t="shared" si="124"/>
        <v>-37647482.735015869</v>
      </c>
      <c r="G1147" s="2">
        <f t="shared" si="120"/>
        <v>0</v>
      </c>
      <c r="H1147" s="2">
        <f>SUM($G$3:G1147)</f>
        <v>146074558777.47458</v>
      </c>
      <c r="I1147" s="13">
        <f t="shared" si="125"/>
        <v>-2.0468816438248599E-4</v>
      </c>
      <c r="J1147" s="2">
        <f t="shared" si="121"/>
        <v>182026153525.84448</v>
      </c>
      <c r="K1147" s="27">
        <f t="shared" si="122"/>
        <v>144211942315.40753</v>
      </c>
      <c r="L1147">
        <f t="shared" si="123"/>
        <v>1</v>
      </c>
    </row>
    <row r="1148" spans="1:12" x14ac:dyDescent="0.3">
      <c r="A1148" s="1">
        <v>45979</v>
      </c>
      <c r="B1148" s="26">
        <v>182389888745.12485</v>
      </c>
      <c r="C1148" s="26">
        <f t="shared" si="119"/>
        <v>328464447522.59943</v>
      </c>
      <c r="D1148" s="26">
        <v>74284937532.903763</v>
      </c>
      <c r="E1148" s="2">
        <v>183853937016.85199</v>
      </c>
      <c r="F1148" s="2">
        <f t="shared" si="124"/>
        <v>-72099198.25</v>
      </c>
      <c r="G1148" s="2">
        <f t="shared" si="120"/>
        <v>0</v>
      </c>
      <c r="H1148" s="2">
        <f>SUM($G$3:G1148)</f>
        <v>146074558777.47458</v>
      </c>
      <c r="I1148" s="13">
        <f t="shared" si="125"/>
        <v>-3.9215476926877783E-4</v>
      </c>
      <c r="J1148" s="2">
        <f t="shared" si="121"/>
        <v>182318363680.38705</v>
      </c>
      <c r="K1148" s="27">
        <f t="shared" si="122"/>
        <v>144610510505.74744</v>
      </c>
      <c r="L1148">
        <f t="shared" si="123"/>
        <v>1</v>
      </c>
    </row>
    <row r="1149" spans="1:12" x14ac:dyDescent="0.3">
      <c r="A1149" s="1">
        <v>45980</v>
      </c>
      <c r="B1149" s="26">
        <v>181759796766.65497</v>
      </c>
      <c r="C1149" s="26">
        <f t="shared" si="119"/>
        <v>327834355544.12952</v>
      </c>
      <c r="D1149" s="26">
        <v>74188521459.814545</v>
      </c>
      <c r="E1149" s="2">
        <v>183762763572.12299</v>
      </c>
      <c r="F1149" s="2">
        <f t="shared" si="124"/>
        <v>-91173444.729003906</v>
      </c>
      <c r="G1149" s="2">
        <f t="shared" si="120"/>
        <v>0</v>
      </c>
      <c r="H1149" s="2">
        <f>SUM($G$3:G1149)</f>
        <v>146074558777.47458</v>
      </c>
      <c r="I1149" s="13">
        <f t="shared" si="125"/>
        <v>-4.9614754891961707E-4</v>
      </c>
      <c r="J1149" s="2">
        <f t="shared" si="121"/>
        <v>181669617088.99707</v>
      </c>
      <c r="K1149" s="27">
        <f t="shared" si="122"/>
        <v>144071591972.00653</v>
      </c>
      <c r="L1149">
        <f t="shared" si="123"/>
        <v>1</v>
      </c>
    </row>
    <row r="1150" spans="1:12" x14ac:dyDescent="0.3">
      <c r="A1150" s="1">
        <v>45981</v>
      </c>
      <c r="B1150" s="26">
        <v>181722728189.15988</v>
      </c>
      <c r="C1150" s="26">
        <f t="shared" si="119"/>
        <v>327797286966.63446</v>
      </c>
      <c r="D1150" s="26">
        <v>74238240319.702606</v>
      </c>
      <c r="E1150" s="2">
        <v>183700071934.62201</v>
      </c>
      <c r="F1150" s="2">
        <f t="shared" si="124"/>
        <v>-62691637.500976563</v>
      </c>
      <c r="G1150" s="2">
        <f t="shared" si="120"/>
        <v>0</v>
      </c>
      <c r="H1150" s="2">
        <f>SUM($G$3:G1150)</f>
        <v>146074558777.47458</v>
      </c>
      <c r="I1150" s="13">
        <f t="shared" si="125"/>
        <v>-3.4127170904586372E-4</v>
      </c>
      <c r="J1150" s="2">
        <f t="shared" si="121"/>
        <v>181660711363.13831</v>
      </c>
      <c r="K1150" s="27">
        <f t="shared" si="122"/>
        <v>144097215032.01245</v>
      </c>
      <c r="L1150">
        <f t="shared" si="123"/>
        <v>1</v>
      </c>
    </row>
    <row r="1151" spans="1:12" x14ac:dyDescent="0.3">
      <c r="A1151" s="1">
        <v>45982</v>
      </c>
      <c r="B1151" s="26">
        <v>182588106824.952</v>
      </c>
      <c r="C1151" s="26">
        <f t="shared" si="119"/>
        <v>329554352576.79456</v>
      </c>
      <c r="D1151" s="26">
        <v>74446322438.352112</v>
      </c>
      <c r="E1151" s="2">
        <v>184591758908.98999</v>
      </c>
      <c r="F1151" s="2">
        <f t="shared" si="124"/>
        <v>891686974.36798096</v>
      </c>
      <c r="G1151" s="2">
        <f t="shared" si="120"/>
        <v>891686974.36798096</v>
      </c>
      <c r="H1151" s="2">
        <f>SUM($G$3:G1151)</f>
        <v>146966245751.84256</v>
      </c>
      <c r="I1151" s="13">
        <f t="shared" si="125"/>
        <v>4.8305892941169328E-3</v>
      </c>
      <c r="J1151" s="2">
        <f t="shared" si="121"/>
        <v>183470114979.0137</v>
      </c>
      <c r="K1151" s="27">
        <f t="shared" si="122"/>
        <v>144962593667.80457</v>
      </c>
      <c r="L1151">
        <f t="shared" si="123"/>
        <v>1</v>
      </c>
    </row>
    <row r="1152" spans="1:12" x14ac:dyDescent="0.3">
      <c r="A1152" s="1">
        <v>45983</v>
      </c>
      <c r="B1152" s="26">
        <v>182522038053.17313</v>
      </c>
      <c r="C1152" s="26">
        <f t="shared" si="119"/>
        <v>329600418971.66669</v>
      </c>
      <c r="D1152" s="26">
        <v>74446322438.352112</v>
      </c>
      <c r="E1152" s="2">
        <v>184703894075.64099</v>
      </c>
      <c r="F1152" s="2">
        <f t="shared" si="124"/>
        <v>112135166.65100098</v>
      </c>
      <c r="G1152" s="2">
        <f t="shared" si="120"/>
        <v>112135166.65100098</v>
      </c>
      <c r="H1152" s="2">
        <f>SUM($G$3:G1152)</f>
        <v>147078380918.49356</v>
      </c>
      <c r="I1152" s="13">
        <f t="shared" si="125"/>
        <v>6.0710775596901467E-4</v>
      </c>
      <c r="J1152" s="2">
        <f t="shared" si="121"/>
        <v>182632848598.11047</v>
      </c>
      <c r="K1152" s="27">
        <f t="shared" si="122"/>
        <v>144896524896.0257</v>
      </c>
      <c r="L1152">
        <f t="shared" si="123"/>
        <v>1</v>
      </c>
    </row>
    <row r="1153" spans="1:12" x14ac:dyDescent="0.3">
      <c r="A1153" s="1">
        <v>45984</v>
      </c>
      <c r="B1153" s="26">
        <v>182833535830.74667</v>
      </c>
      <c r="C1153" s="26">
        <f t="shared" si="119"/>
        <v>329911916749.24023</v>
      </c>
      <c r="D1153" s="26">
        <v>74446322438.352112</v>
      </c>
      <c r="E1153" s="2">
        <v>184513624922.39401</v>
      </c>
      <c r="F1153" s="2">
        <f t="shared" si="124"/>
        <v>-190269153.24697876</v>
      </c>
      <c r="G1153" s="2">
        <f t="shared" si="120"/>
        <v>0</v>
      </c>
      <c r="H1153" s="2">
        <f>SUM($G$3:G1153)</f>
        <v>147078380918.49356</v>
      </c>
      <c r="I1153" s="13">
        <f t="shared" si="125"/>
        <v>-1.0311929719390939E-3</v>
      </c>
      <c r="J1153" s="2">
        <f t="shared" si="121"/>
        <v>182644999173.56323</v>
      </c>
      <c r="K1153" s="27">
        <f t="shared" si="122"/>
        <v>145398291826.84622</v>
      </c>
      <c r="L1153">
        <f t="shared" si="123"/>
        <v>1</v>
      </c>
    </row>
    <row r="1154" spans="1:12" x14ac:dyDescent="0.3">
      <c r="A1154" s="1">
        <v>45985</v>
      </c>
      <c r="B1154" s="26">
        <v>183403175581.5498</v>
      </c>
      <c r="C1154" s="26">
        <f t="shared" si="119"/>
        <v>330481556500.04333</v>
      </c>
      <c r="D1154" s="26">
        <v>74487565975.456711</v>
      </c>
      <c r="E1154" s="2">
        <v>184450064025.40799</v>
      </c>
      <c r="F1154" s="2">
        <f t="shared" si="124"/>
        <v>-63560896.986022949</v>
      </c>
      <c r="G1154" s="2">
        <f t="shared" si="120"/>
        <v>0</v>
      </c>
      <c r="H1154" s="2">
        <f>SUM($G$3:G1154)</f>
        <v>147078380918.49356</v>
      </c>
      <c r="I1154" s="13">
        <f t="shared" si="125"/>
        <v>-3.4459677377649185E-4</v>
      </c>
      <c r="J1154" s="2">
        <f t="shared" si="121"/>
        <v>183339975438.94403</v>
      </c>
      <c r="K1154" s="27">
        <f t="shared" si="122"/>
        <v>146031492474.63535</v>
      </c>
      <c r="L1154">
        <f t="shared" si="123"/>
        <v>1</v>
      </c>
    </row>
    <row r="1155" spans="1:12" x14ac:dyDescent="0.3">
      <c r="A1155" s="1">
        <v>45986</v>
      </c>
      <c r="B1155" s="26">
        <v>184511477805.83575</v>
      </c>
      <c r="C1155" s="26">
        <f t="shared" ref="C1155:C1218" si="126">B1155+H1155</f>
        <v>331589858724.32935</v>
      </c>
      <c r="D1155" s="26">
        <v>74728204177.075089</v>
      </c>
      <c r="E1155" s="2">
        <v>184364174120.28699</v>
      </c>
      <c r="F1155" s="2">
        <f t="shared" si="124"/>
        <v>-85889905.121002197</v>
      </c>
      <c r="G1155" s="2">
        <f t="shared" si="120"/>
        <v>0</v>
      </c>
      <c r="H1155" s="2">
        <f>SUM($G$3:G1155)</f>
        <v>147078380918.49356</v>
      </c>
      <c r="I1155" s="13">
        <f t="shared" si="125"/>
        <v>-4.658709075710338E-4</v>
      </c>
      <c r="J1155" s="2">
        <f t="shared" si="121"/>
        <v>184425519276.21307</v>
      </c>
      <c r="K1155" s="27">
        <f t="shared" si="122"/>
        <v>147225684604.04236</v>
      </c>
      <c r="L1155">
        <f t="shared" si="123"/>
        <v>1</v>
      </c>
    </row>
    <row r="1156" spans="1:12" x14ac:dyDescent="0.3">
      <c r="A1156" s="1">
        <v>45987</v>
      </c>
      <c r="B1156" s="26">
        <v>182952625186.17093</v>
      </c>
      <c r="C1156" s="26">
        <f t="shared" si="126"/>
        <v>330149978075.05847</v>
      </c>
      <c r="D1156" s="26">
        <v>74344214110.952499</v>
      </c>
      <c r="E1156" s="2">
        <v>184483146090.681</v>
      </c>
      <c r="F1156" s="2">
        <f t="shared" si="124"/>
        <v>118971970.39401245</v>
      </c>
      <c r="G1156" s="2">
        <f t="shared" ref="G1156:G1219" si="127">IF(F1156&gt;0,F1156,0)</f>
        <v>118971970.39401245</v>
      </c>
      <c r="H1156" s="2">
        <f>SUM($G$3:G1156)</f>
        <v>147197352888.88757</v>
      </c>
      <c r="I1156" s="13">
        <f t="shared" si="125"/>
        <v>6.4489343831730227E-4</v>
      </c>
      <c r="J1156" s="2">
        <f t="shared" ref="J1156:J1219" si="128">B1156*(I1156+1)</f>
        <v>183070610133.67639</v>
      </c>
      <c r="K1156" s="27">
        <f t="shared" ref="K1156:K1219" si="129">C1156-E1156</f>
        <v>145666831984.37747</v>
      </c>
      <c r="L1156">
        <f t="shared" ref="L1156:L1219" si="130">IF(K1156&gt;0,1,0)</f>
        <v>1</v>
      </c>
    </row>
    <row r="1157" spans="1:12" x14ac:dyDescent="0.3">
      <c r="A1157" s="1">
        <v>45988</v>
      </c>
      <c r="B1157" s="26">
        <v>183042868654.68207</v>
      </c>
      <c r="C1157" s="26">
        <f t="shared" si="126"/>
        <v>330315556594.46564</v>
      </c>
      <c r="D1157" s="26">
        <v>74344214110.952499</v>
      </c>
      <c r="E1157" s="2">
        <v>184558481141.577</v>
      </c>
      <c r="F1157" s="2">
        <f t="shared" ref="F1157:F1220" si="131">E1157-E1156</f>
        <v>75335050.895996094</v>
      </c>
      <c r="G1157" s="2">
        <f t="shared" si="127"/>
        <v>75335050.895996094</v>
      </c>
      <c r="H1157" s="2">
        <f>SUM($G$3:G1157)</f>
        <v>147272687939.78357</v>
      </c>
      <c r="I1157" s="13">
        <f t="shared" ref="I1157:I1220" si="132">(E1157-E1156)/E1157</f>
        <v>4.0819067446814155E-4</v>
      </c>
      <c r="J1157" s="2">
        <f t="shared" si="128"/>
        <v>183117585046.69482</v>
      </c>
      <c r="K1157" s="27">
        <f t="shared" si="129"/>
        <v>145757075452.88864</v>
      </c>
      <c r="L1157">
        <f t="shared" si="130"/>
        <v>1</v>
      </c>
    </row>
    <row r="1158" spans="1:12" x14ac:dyDescent="0.3">
      <c r="A1158" s="1">
        <v>45989</v>
      </c>
      <c r="B1158" s="26">
        <v>184422461914.60205</v>
      </c>
      <c r="C1158" s="26">
        <f t="shared" si="126"/>
        <v>331700876093.86761</v>
      </c>
      <c r="D1158" s="26">
        <v>74558808875.197479</v>
      </c>
      <c r="E1158" s="2">
        <v>184564207381.05899</v>
      </c>
      <c r="F1158" s="2">
        <f t="shared" si="131"/>
        <v>5726239.4819946289</v>
      </c>
      <c r="G1158" s="2">
        <f t="shared" si="127"/>
        <v>5726239.4819946289</v>
      </c>
      <c r="H1158" s="2">
        <f>SUM($G$3:G1158)</f>
        <v>147278414179.26556</v>
      </c>
      <c r="I1158" s="13">
        <f t="shared" si="132"/>
        <v>3.1025731171006494E-5</v>
      </c>
      <c r="J1158" s="2">
        <f t="shared" si="128"/>
        <v>184428183756.32733</v>
      </c>
      <c r="K1158" s="27">
        <f t="shared" si="129"/>
        <v>147136668712.80862</v>
      </c>
      <c r="L1158">
        <f t="shared" si="130"/>
        <v>1</v>
      </c>
    </row>
    <row r="1159" spans="1:12" x14ac:dyDescent="0.3">
      <c r="A1159" s="1">
        <v>45990</v>
      </c>
      <c r="B1159" s="26">
        <v>184432901550.65189</v>
      </c>
      <c r="C1159" s="26">
        <f t="shared" si="126"/>
        <v>331807075598.36346</v>
      </c>
      <c r="D1159" s="26">
        <v>74558808875.197479</v>
      </c>
      <c r="E1159" s="2">
        <v>184659967249.505</v>
      </c>
      <c r="F1159" s="2">
        <f t="shared" si="131"/>
        <v>95759868.446014404</v>
      </c>
      <c r="G1159" s="2">
        <f t="shared" si="127"/>
        <v>95759868.446014404</v>
      </c>
      <c r="H1159" s="2">
        <f>SUM($G$3:G1159)</f>
        <v>147374174047.71158</v>
      </c>
      <c r="I1159" s="13">
        <f t="shared" si="132"/>
        <v>5.1857405734632013E-4</v>
      </c>
      <c r="J1159" s="2">
        <f t="shared" si="128"/>
        <v>184528543668.71716</v>
      </c>
      <c r="K1159" s="27">
        <f t="shared" si="129"/>
        <v>147147108348.85846</v>
      </c>
      <c r="L1159">
        <f t="shared" si="130"/>
        <v>1</v>
      </c>
    </row>
    <row r="1160" spans="1:12" x14ac:dyDescent="0.3">
      <c r="A1160" s="1">
        <v>45991</v>
      </c>
      <c r="B1160" s="26">
        <v>184445068751.35074</v>
      </c>
      <c r="C1160" s="26">
        <f t="shared" si="126"/>
        <v>331837288462.64734</v>
      </c>
      <c r="D1160" s="26">
        <v>74558808875.197479</v>
      </c>
      <c r="E1160" s="2">
        <v>184678012913.09</v>
      </c>
      <c r="F1160" s="2">
        <f t="shared" si="131"/>
        <v>18045663.584991455</v>
      </c>
      <c r="G1160" s="2">
        <f t="shared" si="127"/>
        <v>18045663.584991455</v>
      </c>
      <c r="H1160" s="2">
        <f>SUM($G$3:G1160)</f>
        <v>147392219711.29657</v>
      </c>
      <c r="I1160" s="13">
        <f t="shared" si="132"/>
        <v>9.7714196185789571E-5</v>
      </c>
      <c r="J1160" s="2">
        <f t="shared" si="128"/>
        <v>184463091652.98419</v>
      </c>
      <c r="K1160" s="27">
        <f t="shared" si="129"/>
        <v>147159275549.55734</v>
      </c>
      <c r="L1160">
        <f t="shared" si="130"/>
        <v>1</v>
      </c>
    </row>
    <row r="1161" spans="1:12" x14ac:dyDescent="0.3">
      <c r="A1161" s="1">
        <v>45992</v>
      </c>
      <c r="B1161" s="26">
        <v>184924963138.18488</v>
      </c>
      <c r="C1161" s="26">
        <f t="shared" si="126"/>
        <v>332317182849.48145</v>
      </c>
      <c r="D1161" s="26">
        <v>74733120736.288528</v>
      </c>
      <c r="E1161" s="2">
        <v>184642693214.22198</v>
      </c>
      <c r="F1161" s="2">
        <f t="shared" si="131"/>
        <v>-35319698.868011475</v>
      </c>
      <c r="G1161" s="2">
        <f t="shared" si="127"/>
        <v>0</v>
      </c>
      <c r="H1161" s="2">
        <f>SUM($G$3:G1161)</f>
        <v>147392219711.29657</v>
      </c>
      <c r="I1161" s="13">
        <f t="shared" si="132"/>
        <v>-1.9128674009880072E-4</v>
      </c>
      <c r="J1161" s="2">
        <f t="shared" si="128"/>
        <v>184889589444.82327</v>
      </c>
      <c r="K1161" s="27">
        <f t="shared" si="129"/>
        <v>147674489635.25946</v>
      </c>
      <c r="L1161">
        <f t="shared" si="130"/>
        <v>1</v>
      </c>
    </row>
    <row r="1162" spans="1:12" x14ac:dyDescent="0.3">
      <c r="A1162" s="1">
        <v>45993</v>
      </c>
      <c r="B1162" s="26">
        <v>185879326305.9136</v>
      </c>
      <c r="C1162" s="26">
        <f t="shared" si="126"/>
        <v>333271546017.21021</v>
      </c>
      <c r="D1162" s="26">
        <v>74859172708.286987</v>
      </c>
      <c r="E1162" s="2">
        <v>184606686821.14499</v>
      </c>
      <c r="F1162" s="2">
        <f t="shared" si="131"/>
        <v>-36006393.07699585</v>
      </c>
      <c r="G1162" s="2">
        <f t="shared" si="127"/>
        <v>0</v>
      </c>
      <c r="H1162" s="2">
        <f>SUM($G$3:G1162)</f>
        <v>147392219711.29657</v>
      </c>
      <c r="I1162" s="13">
        <f t="shared" si="132"/>
        <v>-1.9504381827663921E-4</v>
      </c>
      <c r="J1162" s="2">
        <f t="shared" si="128"/>
        <v>185843071692.37222</v>
      </c>
      <c r="K1162" s="27">
        <f t="shared" si="129"/>
        <v>148664859196.06522</v>
      </c>
      <c r="L1162">
        <f t="shared" si="130"/>
        <v>1</v>
      </c>
    </row>
    <row r="1163" spans="1:12" x14ac:dyDescent="0.3">
      <c r="A1163" s="1">
        <v>45994</v>
      </c>
      <c r="B1163" s="26">
        <v>187274151854.20154</v>
      </c>
      <c r="C1163" s="26">
        <f t="shared" si="126"/>
        <v>334711503382.70813</v>
      </c>
      <c r="D1163" s="26">
        <v>75099603467.419418</v>
      </c>
      <c r="E1163" s="2">
        <v>184651818638.35501</v>
      </c>
      <c r="F1163" s="2">
        <f t="shared" si="131"/>
        <v>45131817.210021973</v>
      </c>
      <c r="G1163" s="2">
        <f t="shared" si="127"/>
        <v>45131817.210021973</v>
      </c>
      <c r="H1163" s="2">
        <f>SUM($G$3:G1163)</f>
        <v>147437351528.50659</v>
      </c>
      <c r="I1163" s="13">
        <f t="shared" si="132"/>
        <v>2.4441577420048979E-4</v>
      </c>
      <c r="J1163" s="2">
        <f t="shared" si="128"/>
        <v>187319924611.01474</v>
      </c>
      <c r="K1163" s="27">
        <f t="shared" si="129"/>
        <v>150059684744.35312</v>
      </c>
      <c r="L1163">
        <f t="shared" si="130"/>
        <v>1</v>
      </c>
    </row>
    <row r="1164" spans="1:12" x14ac:dyDescent="0.3">
      <c r="A1164" s="1">
        <v>45995</v>
      </c>
      <c r="B1164" s="26">
        <v>187324230014.85132</v>
      </c>
      <c r="C1164" s="26">
        <f t="shared" si="126"/>
        <v>335466797359.8009</v>
      </c>
      <c r="D1164" s="26">
        <v>75131840741.733032</v>
      </c>
      <c r="E1164" s="2">
        <v>185357034454.798</v>
      </c>
      <c r="F1164" s="2">
        <f t="shared" si="131"/>
        <v>705215816.44299316</v>
      </c>
      <c r="G1164" s="2">
        <f t="shared" si="127"/>
        <v>705215816.44299316</v>
      </c>
      <c r="H1164" s="2">
        <f>SUM($G$3:G1164)</f>
        <v>148142567344.94958</v>
      </c>
      <c r="I1164" s="13">
        <f t="shared" si="132"/>
        <v>3.8046347607863257E-3</v>
      </c>
      <c r="J1164" s="2">
        <f t="shared" si="128"/>
        <v>188036930291.90335</v>
      </c>
      <c r="K1164" s="27">
        <f t="shared" si="129"/>
        <v>150109762905.0029</v>
      </c>
      <c r="L1164">
        <f t="shared" si="130"/>
        <v>1</v>
      </c>
    </row>
    <row r="1165" spans="1:12" x14ac:dyDescent="0.3">
      <c r="A1165" s="1">
        <v>45996</v>
      </c>
      <c r="B1165" s="26">
        <v>187182114632.33591</v>
      </c>
      <c r="C1165" s="26">
        <f t="shared" si="126"/>
        <v>335519617961.42651</v>
      </c>
      <c r="D1165" s="26">
        <v>75159485820.935333</v>
      </c>
      <c r="E1165" s="2">
        <v>185551970438.939</v>
      </c>
      <c r="F1165" s="2">
        <f t="shared" si="131"/>
        <v>194935984.14099121</v>
      </c>
      <c r="G1165" s="2">
        <f t="shared" si="127"/>
        <v>194935984.14099121</v>
      </c>
      <c r="H1165" s="2">
        <f>SUM($G$3:G1165)</f>
        <v>148337503329.09058</v>
      </c>
      <c r="I1165" s="13">
        <f t="shared" si="132"/>
        <v>1.0505735060633069E-3</v>
      </c>
      <c r="J1165" s="2">
        <f t="shared" si="128"/>
        <v>187378763202.77756</v>
      </c>
      <c r="K1165" s="27">
        <f t="shared" si="129"/>
        <v>149967647522.48752</v>
      </c>
      <c r="L1165">
        <f t="shared" si="130"/>
        <v>1</v>
      </c>
    </row>
    <row r="1166" spans="1:12" x14ac:dyDescent="0.3">
      <c r="A1166" s="1">
        <v>45997</v>
      </c>
      <c r="B1166" s="26">
        <v>187203103549.96805</v>
      </c>
      <c r="C1166" s="26">
        <f t="shared" si="126"/>
        <v>335551718103.19263</v>
      </c>
      <c r="D1166" s="26">
        <v>75159485820.935333</v>
      </c>
      <c r="E1166" s="2">
        <v>185563081663.073</v>
      </c>
      <c r="F1166" s="2">
        <f t="shared" si="131"/>
        <v>11111224.134002686</v>
      </c>
      <c r="G1166" s="2">
        <f t="shared" si="127"/>
        <v>11111224.134002686</v>
      </c>
      <c r="H1166" s="2">
        <f>SUM($G$3:G1166)</f>
        <v>148348614553.22458</v>
      </c>
      <c r="I1166" s="13">
        <f t="shared" si="132"/>
        <v>5.9878419965978699E-5</v>
      </c>
      <c r="J1166" s="2">
        <f t="shared" si="128"/>
        <v>187214312976.02133</v>
      </c>
      <c r="K1166" s="27">
        <f t="shared" si="129"/>
        <v>149988636440.11963</v>
      </c>
      <c r="L1166">
        <f t="shared" si="130"/>
        <v>1</v>
      </c>
    </row>
    <row r="1167" spans="1:12" x14ac:dyDescent="0.3">
      <c r="A1167" s="1">
        <v>45998</v>
      </c>
      <c r="B1167" s="26">
        <v>187271077736.62967</v>
      </c>
      <c r="C1167" s="26">
        <f t="shared" si="126"/>
        <v>335742877559.56323</v>
      </c>
      <c r="D1167" s="26">
        <v>75159485820.935333</v>
      </c>
      <c r="E1167" s="2">
        <v>185686266932.78201</v>
      </c>
      <c r="F1167" s="2">
        <f t="shared" si="131"/>
        <v>123185269.70901489</v>
      </c>
      <c r="G1167" s="2">
        <f t="shared" si="127"/>
        <v>123185269.70901489</v>
      </c>
      <c r="H1167" s="2">
        <f>SUM($G$3:G1167)</f>
        <v>148471799822.93359</v>
      </c>
      <c r="I1167" s="13">
        <f t="shared" si="132"/>
        <v>6.6340538664395507E-4</v>
      </c>
      <c r="J1167" s="2">
        <f t="shared" si="128"/>
        <v>187395314378.36276</v>
      </c>
      <c r="K1167" s="27">
        <f t="shared" si="129"/>
        <v>150056610626.78122</v>
      </c>
      <c r="L1167">
        <f t="shared" si="130"/>
        <v>1</v>
      </c>
    </row>
    <row r="1168" spans="1:12" x14ac:dyDescent="0.3">
      <c r="A1168" s="1">
        <v>45999</v>
      </c>
      <c r="B1168" s="26">
        <v>187370214655.4025</v>
      </c>
      <c r="C1168" s="26">
        <f t="shared" si="126"/>
        <v>335848627835.84509</v>
      </c>
      <c r="D1168" s="26">
        <v>75162939302.637512</v>
      </c>
      <c r="E1168" s="2">
        <v>185692880290.29099</v>
      </c>
      <c r="F1168" s="2">
        <f t="shared" si="131"/>
        <v>6613357.508972168</v>
      </c>
      <c r="G1168" s="2">
        <f t="shared" si="127"/>
        <v>6613357.508972168</v>
      </c>
      <c r="H1168" s="2">
        <f>SUM($G$3:G1168)</f>
        <v>148478413180.44257</v>
      </c>
      <c r="I1168" s="13">
        <f t="shared" si="132"/>
        <v>3.5614491512187235E-5</v>
      </c>
      <c r="J1168" s="2">
        <f t="shared" si="128"/>
        <v>187376887750.32196</v>
      </c>
      <c r="K1168" s="27">
        <f t="shared" si="129"/>
        <v>150155747545.55411</v>
      </c>
      <c r="L1168">
        <f t="shared" si="130"/>
        <v>1</v>
      </c>
    </row>
    <row r="1169" spans="1:12" x14ac:dyDescent="0.3">
      <c r="A1169" s="1">
        <v>46000</v>
      </c>
      <c r="B1169" s="26">
        <v>187308504944.74142</v>
      </c>
      <c r="C1169" s="26">
        <f t="shared" si="126"/>
        <v>335786918125.18396</v>
      </c>
      <c r="D1169" s="26">
        <v>75119100687.624634</v>
      </c>
      <c r="E1169" s="2">
        <v>185671906870.26801</v>
      </c>
      <c r="F1169" s="2">
        <f t="shared" si="131"/>
        <v>-20973420.022979736</v>
      </c>
      <c r="G1169" s="2">
        <f t="shared" si="127"/>
        <v>0</v>
      </c>
      <c r="H1169" s="2">
        <f>SUM($G$3:G1169)</f>
        <v>148478413180.44257</v>
      </c>
      <c r="I1169" s="13">
        <f t="shared" si="132"/>
        <v>-1.1295957679604275E-4</v>
      </c>
      <c r="J1169" s="2">
        <f t="shared" si="128"/>
        <v>187287346655.29257</v>
      </c>
      <c r="K1169" s="27">
        <f t="shared" si="129"/>
        <v>150115011254.91595</v>
      </c>
      <c r="L1169">
        <f t="shared" si="130"/>
        <v>1</v>
      </c>
    </row>
    <row r="1170" spans="1:12" x14ac:dyDescent="0.3">
      <c r="A1170" s="1">
        <v>46001</v>
      </c>
      <c r="B1170" s="26">
        <v>188402881506.00214</v>
      </c>
      <c r="C1170" s="26">
        <f t="shared" si="126"/>
        <v>336947609020.00867</v>
      </c>
      <c r="D1170" s="26">
        <v>75324085901.359848</v>
      </c>
      <c r="E1170" s="2">
        <v>185738221203.832</v>
      </c>
      <c r="F1170" s="2">
        <f t="shared" si="131"/>
        <v>66314333.563995361</v>
      </c>
      <c r="G1170" s="2">
        <f t="shared" si="127"/>
        <v>66314333.563995361</v>
      </c>
      <c r="H1170" s="2">
        <f>SUM($G$3:G1170)</f>
        <v>148544727514.00656</v>
      </c>
      <c r="I1170" s="13">
        <f t="shared" si="132"/>
        <v>3.5703116533683705E-4</v>
      </c>
      <c r="J1170" s="2">
        <f t="shared" si="128"/>
        <v>188470147206.33905</v>
      </c>
      <c r="K1170" s="27">
        <f t="shared" si="129"/>
        <v>151209387816.17667</v>
      </c>
      <c r="L1170">
        <f t="shared" si="130"/>
        <v>1</v>
      </c>
    </row>
    <row r="1171" spans="1:12" x14ac:dyDescent="0.3">
      <c r="A1171" s="1">
        <v>46002</v>
      </c>
      <c r="B1171" s="26">
        <v>189335959659.67892</v>
      </c>
      <c r="C1171" s="26">
        <f t="shared" si="126"/>
        <v>338237235346.49951</v>
      </c>
      <c r="D1171" s="26">
        <v>75485440273.951569</v>
      </c>
      <c r="E1171" s="2">
        <v>186094769376.646</v>
      </c>
      <c r="F1171" s="2">
        <f t="shared" si="131"/>
        <v>356548172.81399536</v>
      </c>
      <c r="G1171" s="2">
        <f t="shared" si="127"/>
        <v>356548172.81399536</v>
      </c>
      <c r="H1171" s="2">
        <f>SUM($G$3:G1171)</f>
        <v>148901275686.82056</v>
      </c>
      <c r="I1171" s="13">
        <f t="shared" si="132"/>
        <v>1.9159494595592888E-3</v>
      </c>
      <c r="J1171" s="2">
        <f t="shared" si="128"/>
        <v>189698717789.26404</v>
      </c>
      <c r="K1171" s="27">
        <f t="shared" si="129"/>
        <v>152142465969.85352</v>
      </c>
      <c r="L1171">
        <f t="shared" si="130"/>
        <v>1</v>
      </c>
    </row>
    <row r="1172" spans="1:12" x14ac:dyDescent="0.3">
      <c r="A1172" s="1">
        <v>46003</v>
      </c>
      <c r="B1172" s="26">
        <v>190239664447.90567</v>
      </c>
      <c r="C1172" s="26">
        <f t="shared" si="126"/>
        <v>339234401348.3772</v>
      </c>
      <c r="D1172" s="26">
        <v>75688728397.602158</v>
      </c>
      <c r="E1172" s="2">
        <v>186188230590.297</v>
      </c>
      <c r="F1172" s="2">
        <f t="shared" si="131"/>
        <v>93461213.651000977</v>
      </c>
      <c r="G1172" s="2">
        <f t="shared" si="127"/>
        <v>93461213.651000977</v>
      </c>
      <c r="H1172" s="2">
        <f>SUM($G$3:G1172)</f>
        <v>148994736900.47156</v>
      </c>
      <c r="I1172" s="13">
        <f t="shared" si="132"/>
        <v>5.0197165177781979E-4</v>
      </c>
      <c r="J1172" s="2">
        <f t="shared" si="128"/>
        <v>190335159366.50223</v>
      </c>
      <c r="K1172" s="27">
        <f t="shared" si="129"/>
        <v>153046170758.0802</v>
      </c>
      <c r="L1172">
        <f t="shared" si="130"/>
        <v>1</v>
      </c>
    </row>
    <row r="1173" spans="1:12" x14ac:dyDescent="0.3">
      <c r="A1173" s="1">
        <v>46004</v>
      </c>
      <c r="B1173" s="26">
        <v>190238105236.63324</v>
      </c>
      <c r="C1173" s="26">
        <f t="shared" si="126"/>
        <v>339293762969.95483</v>
      </c>
      <c r="D1173" s="26">
        <v>75688728397.602158</v>
      </c>
      <c r="E1173" s="2">
        <v>186249151423.147</v>
      </c>
      <c r="F1173" s="2">
        <f t="shared" si="131"/>
        <v>60920832.850006104</v>
      </c>
      <c r="G1173" s="2">
        <f t="shared" si="127"/>
        <v>60920832.850006104</v>
      </c>
      <c r="H1173" s="2">
        <f>SUM($G$3:G1173)</f>
        <v>149055657733.32156</v>
      </c>
      <c r="I1173" s="13">
        <f t="shared" si="132"/>
        <v>3.2709321027507712E-4</v>
      </c>
      <c r="J1173" s="2">
        <f t="shared" si="128"/>
        <v>190300330829.19174</v>
      </c>
      <c r="K1173" s="27">
        <f t="shared" si="129"/>
        <v>153044611546.80783</v>
      </c>
      <c r="L1173">
        <f t="shared" si="130"/>
        <v>1</v>
      </c>
    </row>
    <row r="1174" spans="1:12" x14ac:dyDescent="0.3">
      <c r="A1174" s="1">
        <v>46005</v>
      </c>
      <c r="B1174" s="26">
        <v>190089811812.37744</v>
      </c>
      <c r="C1174" s="26">
        <f t="shared" si="126"/>
        <v>339145469545.69897</v>
      </c>
      <c r="D1174" s="26">
        <v>75688728397.602158</v>
      </c>
      <c r="E1174" s="2">
        <v>186242557114.832</v>
      </c>
      <c r="F1174" s="2">
        <f t="shared" si="131"/>
        <v>-6594308.3150024414</v>
      </c>
      <c r="G1174" s="2">
        <f t="shared" si="127"/>
        <v>0</v>
      </c>
      <c r="H1174" s="2">
        <f>SUM($G$3:G1174)</f>
        <v>149055657733.32156</v>
      </c>
      <c r="I1174" s="13">
        <f t="shared" si="132"/>
        <v>-3.5407097159520706E-5</v>
      </c>
      <c r="J1174" s="2">
        <f t="shared" si="128"/>
        <v>190083081283.94156</v>
      </c>
      <c r="K1174" s="27">
        <f t="shared" si="129"/>
        <v>152902912430.86697</v>
      </c>
      <c r="L1174">
        <f t="shared" si="130"/>
        <v>1</v>
      </c>
    </row>
    <row r="1175" spans="1:12" x14ac:dyDescent="0.3">
      <c r="A1175" s="1">
        <v>46006</v>
      </c>
      <c r="B1175" s="26">
        <v>189694107377.02417</v>
      </c>
      <c r="C1175" s="26">
        <f t="shared" si="126"/>
        <v>338793876579.43872</v>
      </c>
      <c r="D1175" s="26">
        <v>75638218090.187927</v>
      </c>
      <c r="E1175" s="2">
        <v>186286668583.92499</v>
      </c>
      <c r="F1175" s="2">
        <f t="shared" si="131"/>
        <v>44111469.092987061</v>
      </c>
      <c r="G1175" s="2">
        <f t="shared" si="127"/>
        <v>44111469.092987061</v>
      </c>
      <c r="H1175" s="2">
        <f>SUM($G$3:G1175)</f>
        <v>149099769202.41455</v>
      </c>
      <c r="I1175" s="13">
        <f t="shared" si="132"/>
        <v>2.3679348301359617E-4</v>
      </c>
      <c r="J1175" s="2">
        <f t="shared" si="128"/>
        <v>189739025705.41714</v>
      </c>
      <c r="K1175" s="27">
        <f t="shared" si="129"/>
        <v>152507207995.51373</v>
      </c>
      <c r="L1175">
        <f t="shared" si="130"/>
        <v>1</v>
      </c>
    </row>
    <row r="1176" spans="1:12" x14ac:dyDescent="0.3">
      <c r="A1176" s="1">
        <v>46007</v>
      </c>
      <c r="B1176" s="26">
        <v>189978878071.36826</v>
      </c>
      <c r="C1176" s="26">
        <f t="shared" si="126"/>
        <v>339078647273.78284</v>
      </c>
      <c r="D1176" s="26">
        <v>75674574611.169678</v>
      </c>
      <c r="E1176" s="2">
        <v>186264086469.99301</v>
      </c>
      <c r="F1176" s="2">
        <f t="shared" si="131"/>
        <v>-22582113.931976318</v>
      </c>
      <c r="G1176" s="2">
        <f t="shared" si="127"/>
        <v>0</v>
      </c>
      <c r="H1176" s="2">
        <f>SUM($G$3:G1176)</f>
        <v>149099769202.41455</v>
      </c>
      <c r="I1176" s="13">
        <f t="shared" si="132"/>
        <v>-1.2123707988987066E-4</v>
      </c>
      <c r="J1176" s="2">
        <f t="shared" si="128"/>
        <v>189955845586.95013</v>
      </c>
      <c r="K1176" s="27">
        <f t="shared" si="129"/>
        <v>152814560803.78983</v>
      </c>
      <c r="L1176">
        <f t="shared" si="130"/>
        <v>1</v>
      </c>
    </row>
    <row r="1177" spans="1:12" x14ac:dyDescent="0.3">
      <c r="A1177" s="1">
        <v>46008</v>
      </c>
      <c r="B1177" s="26">
        <v>189731081030.34665</v>
      </c>
      <c r="C1177" s="26">
        <f t="shared" si="126"/>
        <v>338878796231.97314</v>
      </c>
      <c r="D1177" s="26">
        <v>75633348330.289063</v>
      </c>
      <c r="E1177" s="2">
        <v>186312032469.20499</v>
      </c>
      <c r="F1177" s="2">
        <f t="shared" si="131"/>
        <v>47945999.211975098</v>
      </c>
      <c r="G1177" s="2">
        <f t="shared" si="127"/>
        <v>47945999.211975098</v>
      </c>
      <c r="H1177" s="2">
        <f>SUM($G$3:G1177)</f>
        <v>149147715201.62653</v>
      </c>
      <c r="I1177" s="13">
        <f t="shared" si="132"/>
        <v>2.5734247314327356E-4</v>
      </c>
      <c r="J1177" s="2">
        <f t="shared" si="128"/>
        <v>189779906895.97116</v>
      </c>
      <c r="K1177" s="27">
        <f t="shared" si="129"/>
        <v>152566763762.76816</v>
      </c>
      <c r="L1177">
        <f t="shared" si="130"/>
        <v>1</v>
      </c>
    </row>
    <row r="1178" spans="1:12" x14ac:dyDescent="0.3">
      <c r="A1178" s="1">
        <v>46009</v>
      </c>
      <c r="B1178" s="26">
        <v>190174678379.47165</v>
      </c>
      <c r="C1178" s="26">
        <f t="shared" si="126"/>
        <v>339322393581.09814</v>
      </c>
      <c r="D1178" s="26">
        <v>75730888473.510086</v>
      </c>
      <c r="E1178" s="2">
        <v>186282760329.77399</v>
      </c>
      <c r="F1178" s="2">
        <f t="shared" si="131"/>
        <v>-29272139.430999756</v>
      </c>
      <c r="G1178" s="2">
        <f t="shared" si="127"/>
        <v>0</v>
      </c>
      <c r="H1178" s="2">
        <f>SUM($G$3:G1178)</f>
        <v>149147715201.62653</v>
      </c>
      <c r="I1178" s="13">
        <f t="shared" si="132"/>
        <v>-1.5713820956474804E-4</v>
      </c>
      <c r="J1178" s="2">
        <f t="shared" si="128"/>
        <v>190144794671.00653</v>
      </c>
      <c r="K1178" s="27">
        <f t="shared" si="129"/>
        <v>153039633251.32416</v>
      </c>
      <c r="L1178">
        <f t="shared" si="130"/>
        <v>1</v>
      </c>
    </row>
    <row r="1179" spans="1:12" x14ac:dyDescent="0.3">
      <c r="A1179" s="1">
        <v>46010</v>
      </c>
      <c r="B1179" s="26">
        <v>190423484831.02515</v>
      </c>
      <c r="C1179" s="26">
        <f t="shared" si="126"/>
        <v>339571200032.65167</v>
      </c>
      <c r="D1179" s="26">
        <v>75736791152.285599</v>
      </c>
      <c r="E1179" s="2">
        <v>186202092308.798</v>
      </c>
      <c r="F1179" s="2">
        <f t="shared" si="131"/>
        <v>-80668020.975982666</v>
      </c>
      <c r="G1179" s="2">
        <f t="shared" si="127"/>
        <v>0</v>
      </c>
      <c r="H1179" s="2">
        <f>SUM($G$3:G1179)</f>
        <v>149147715201.62653</v>
      </c>
      <c r="I1179" s="13">
        <f t="shared" si="132"/>
        <v>-4.3322832722095635E-4</v>
      </c>
      <c r="J1179" s="2">
        <f t="shared" si="128"/>
        <v>190340987983.22821</v>
      </c>
      <c r="K1179" s="27">
        <f t="shared" si="129"/>
        <v>153369107723.85367</v>
      </c>
      <c r="L1179">
        <f t="shared" si="130"/>
        <v>1</v>
      </c>
    </row>
    <row r="1180" spans="1:12" x14ac:dyDescent="0.3">
      <c r="A1180" s="1">
        <v>46011</v>
      </c>
      <c r="B1180" s="26">
        <v>190457061401.12225</v>
      </c>
      <c r="C1180" s="26">
        <f t="shared" si="126"/>
        <v>339629361410.63281</v>
      </c>
      <c r="D1180" s="26">
        <v>75736791152.285599</v>
      </c>
      <c r="E1180" s="2">
        <v>186226677116.68201</v>
      </c>
      <c r="F1180" s="2">
        <f t="shared" si="131"/>
        <v>24584807.884002686</v>
      </c>
      <c r="G1180" s="2">
        <f t="shared" si="127"/>
        <v>24584807.884002686</v>
      </c>
      <c r="H1180" s="2">
        <f>SUM($G$3:G1180)</f>
        <v>149172300009.51053</v>
      </c>
      <c r="I1180" s="13">
        <f t="shared" si="132"/>
        <v>1.3201549995223752E-4</v>
      </c>
      <c r="J1180" s="2">
        <f t="shared" si="128"/>
        <v>190482204685.30255</v>
      </c>
      <c r="K1180" s="27">
        <f t="shared" si="129"/>
        <v>153402684293.95081</v>
      </c>
      <c r="L1180">
        <f t="shared" si="130"/>
        <v>1</v>
      </c>
    </row>
    <row r="1181" spans="1:12" x14ac:dyDescent="0.3">
      <c r="A1181" s="1">
        <v>46012</v>
      </c>
      <c r="B1181" s="26">
        <v>190454121692.1618</v>
      </c>
      <c r="C1181" s="26">
        <f t="shared" si="126"/>
        <v>340173377066.94531</v>
      </c>
      <c r="D1181" s="26">
        <v>75736791152.285599</v>
      </c>
      <c r="E1181" s="2">
        <v>186773632481.95499</v>
      </c>
      <c r="F1181" s="2">
        <f t="shared" si="131"/>
        <v>546955365.27297974</v>
      </c>
      <c r="G1181" s="2">
        <f t="shared" si="127"/>
        <v>546955365.27297974</v>
      </c>
      <c r="H1181" s="2">
        <f>SUM($G$3:G1181)</f>
        <v>149719255374.78351</v>
      </c>
      <c r="I1181" s="13">
        <f t="shared" si="132"/>
        <v>2.9284399409312952E-3</v>
      </c>
      <c r="J1181" s="2">
        <f t="shared" si="128"/>
        <v>191011855149.04013</v>
      </c>
      <c r="K1181" s="27">
        <f t="shared" si="129"/>
        <v>153399744584.99033</v>
      </c>
      <c r="L1181">
        <f t="shared" si="130"/>
        <v>1</v>
      </c>
    </row>
    <row r="1182" spans="1:12" x14ac:dyDescent="0.3">
      <c r="A1182" s="1">
        <v>46013</v>
      </c>
      <c r="B1182" s="26">
        <v>190532767521.01282</v>
      </c>
      <c r="C1182" s="26">
        <f t="shared" si="126"/>
        <v>340265497106.77734</v>
      </c>
      <c r="D1182" s="26">
        <v>75681337869.844498</v>
      </c>
      <c r="E1182" s="2">
        <v>186787106692.936</v>
      </c>
      <c r="F1182" s="2">
        <f t="shared" si="131"/>
        <v>13474210.981018066</v>
      </c>
      <c r="G1182" s="2">
        <f t="shared" si="127"/>
        <v>13474210.981018066</v>
      </c>
      <c r="H1182" s="2">
        <f>SUM($G$3:G1182)</f>
        <v>149732729585.76453</v>
      </c>
      <c r="I1182" s="13">
        <f t="shared" si="132"/>
        <v>7.2136729454076612E-5</v>
      </c>
      <c r="J1182" s="2">
        <f t="shared" si="128"/>
        <v>190546511931.71561</v>
      </c>
      <c r="K1182" s="27">
        <f t="shared" si="129"/>
        <v>153478390413.84134</v>
      </c>
      <c r="L1182">
        <f t="shared" si="130"/>
        <v>1</v>
      </c>
    </row>
    <row r="1183" spans="1:12" x14ac:dyDescent="0.3">
      <c r="A1183" s="1">
        <v>46014</v>
      </c>
      <c r="B1183" s="26">
        <v>191383175584.94067</v>
      </c>
      <c r="C1183" s="26">
        <f t="shared" si="126"/>
        <v>341139712858.5412</v>
      </c>
      <c r="D1183" s="26">
        <v>75830925386.060776</v>
      </c>
      <c r="E1183" s="2">
        <v>186810914380.772</v>
      </c>
      <c r="F1183" s="2">
        <f t="shared" si="131"/>
        <v>23807687.835998535</v>
      </c>
      <c r="G1183" s="2">
        <f t="shared" si="127"/>
        <v>23807687.835998535</v>
      </c>
      <c r="H1183" s="2">
        <f>SUM($G$3:G1183)</f>
        <v>149756537273.60052</v>
      </c>
      <c r="I1183" s="13">
        <f t="shared" si="132"/>
        <v>1.2744270277202286E-4</v>
      </c>
      <c r="J1183" s="2">
        <f t="shared" si="128"/>
        <v>191407565974.10229</v>
      </c>
      <c r="K1183" s="27">
        <f t="shared" si="129"/>
        <v>154328798477.7692</v>
      </c>
      <c r="L1183">
        <f t="shared" si="130"/>
        <v>1</v>
      </c>
    </row>
    <row r="1184" spans="1:12" x14ac:dyDescent="0.3">
      <c r="A1184" s="1">
        <v>46015</v>
      </c>
      <c r="B1184" s="26">
        <v>189801951598.34641</v>
      </c>
      <c r="C1184" s="26">
        <f t="shared" si="126"/>
        <v>339574763856.4989</v>
      </c>
      <c r="D1184" s="26">
        <v>75528613296.233856</v>
      </c>
      <c r="E1184" s="2">
        <v>186827189365.32401</v>
      </c>
      <c r="F1184" s="2">
        <f t="shared" si="131"/>
        <v>16274984.552001953</v>
      </c>
      <c r="G1184" s="2">
        <f t="shared" si="127"/>
        <v>16274984.552001953</v>
      </c>
      <c r="H1184" s="2">
        <f>SUM($G$3:G1184)</f>
        <v>149772812258.15253</v>
      </c>
      <c r="I1184" s="13">
        <f t="shared" si="132"/>
        <v>8.7112505451107891E-5</v>
      </c>
      <c r="J1184" s="2">
        <f t="shared" si="128"/>
        <v>189818485721.88965</v>
      </c>
      <c r="K1184" s="27">
        <f t="shared" si="129"/>
        <v>152747574491.1749</v>
      </c>
      <c r="L1184">
        <f t="shared" si="130"/>
        <v>1</v>
      </c>
    </row>
    <row r="1185" spans="1:12" x14ac:dyDescent="0.3">
      <c r="A1185" s="1">
        <v>46016</v>
      </c>
      <c r="B1185" s="26">
        <v>189820372047.79724</v>
      </c>
      <c r="C1185" s="26">
        <f t="shared" si="126"/>
        <v>339593184305.94977</v>
      </c>
      <c r="D1185" s="26">
        <v>75528613296.233856</v>
      </c>
      <c r="E1185" s="2">
        <v>186793465675.51401</v>
      </c>
      <c r="F1185" s="2">
        <f t="shared" si="131"/>
        <v>-33723689.809997559</v>
      </c>
      <c r="G1185" s="2">
        <f t="shared" si="127"/>
        <v>0</v>
      </c>
      <c r="H1185" s="2">
        <f>SUM($G$3:G1185)</f>
        <v>149772812258.15253</v>
      </c>
      <c r="I1185" s="13">
        <f t="shared" si="132"/>
        <v>-1.8053998670692397E-4</v>
      </c>
      <c r="J1185" s="2">
        <f t="shared" si="128"/>
        <v>189786101880.35101</v>
      </c>
      <c r="K1185" s="27">
        <f t="shared" si="129"/>
        <v>152799718630.43576</v>
      </c>
      <c r="L1185">
        <f t="shared" si="130"/>
        <v>1</v>
      </c>
    </row>
    <row r="1186" spans="1:12" x14ac:dyDescent="0.3">
      <c r="A1186" s="1">
        <v>46017</v>
      </c>
      <c r="B1186" s="26">
        <v>190349936782.17947</v>
      </c>
      <c r="C1186" s="26">
        <f t="shared" si="126"/>
        <v>340122749040.33203</v>
      </c>
      <c r="D1186" s="26">
        <v>75593111264.2724</v>
      </c>
      <c r="E1186" s="2">
        <v>186791970834.21799</v>
      </c>
      <c r="F1186" s="2">
        <f t="shared" si="131"/>
        <v>-1494841.2960205078</v>
      </c>
      <c r="G1186" s="2">
        <f t="shared" si="127"/>
        <v>0</v>
      </c>
      <c r="H1186" s="2">
        <f>SUM($G$3:G1186)</f>
        <v>149772812258.15253</v>
      </c>
      <c r="I1186" s="13">
        <f t="shared" si="132"/>
        <v>-8.002706376213636E-6</v>
      </c>
      <c r="J1186" s="2">
        <f t="shared" si="128"/>
        <v>190348413467.52667</v>
      </c>
      <c r="K1186" s="27">
        <f t="shared" si="129"/>
        <v>153330778206.11404</v>
      </c>
      <c r="L1186">
        <f t="shared" si="130"/>
        <v>1</v>
      </c>
    </row>
    <row r="1187" spans="1:12" x14ac:dyDescent="0.3">
      <c r="A1187" s="1">
        <v>46018</v>
      </c>
      <c r="B1187" s="26">
        <v>190367778786.69534</v>
      </c>
      <c r="C1187" s="26">
        <f t="shared" si="126"/>
        <v>340140591044.8479</v>
      </c>
      <c r="D1187" s="26">
        <v>75593111264.2724</v>
      </c>
      <c r="E1187" s="2">
        <v>186755060290.957</v>
      </c>
      <c r="F1187" s="2">
        <f t="shared" si="131"/>
        <v>-36910543.260986328</v>
      </c>
      <c r="G1187" s="2">
        <f t="shared" si="127"/>
        <v>0</v>
      </c>
      <c r="H1187" s="2">
        <f>SUM($G$3:G1187)</f>
        <v>149772812258.15253</v>
      </c>
      <c r="I1187" s="13">
        <f t="shared" si="132"/>
        <v>-1.9764146258463444E-4</v>
      </c>
      <c r="J1187" s="2">
        <f t="shared" si="128"/>
        <v>190330154220.46695</v>
      </c>
      <c r="K1187" s="27">
        <f t="shared" si="129"/>
        <v>153385530753.8909</v>
      </c>
      <c r="L1187">
        <f t="shared" si="130"/>
        <v>1</v>
      </c>
    </row>
    <row r="1188" spans="1:12" x14ac:dyDescent="0.3">
      <c r="A1188" s="1">
        <v>46019</v>
      </c>
      <c r="B1188" s="26">
        <v>190360630243.32016</v>
      </c>
      <c r="C1188" s="26">
        <f t="shared" si="126"/>
        <v>340133442501.47266</v>
      </c>
      <c r="D1188" s="26">
        <v>75593111264.2724</v>
      </c>
      <c r="E1188" s="2">
        <v>186731617227.19101</v>
      </c>
      <c r="F1188" s="2">
        <f t="shared" si="131"/>
        <v>-23443063.765991211</v>
      </c>
      <c r="G1188" s="2">
        <f t="shared" si="127"/>
        <v>0</v>
      </c>
      <c r="H1188" s="2">
        <f>SUM($G$3:G1188)</f>
        <v>149772812258.15253</v>
      </c>
      <c r="I1188" s="13">
        <f t="shared" si="132"/>
        <v>-1.2554415858493159E-4</v>
      </c>
      <c r="J1188" s="2">
        <f t="shared" si="128"/>
        <v>190336731578.16858</v>
      </c>
      <c r="K1188" s="27">
        <f t="shared" si="129"/>
        <v>153401825274.28165</v>
      </c>
      <c r="L1188">
        <f t="shared" si="130"/>
        <v>1</v>
      </c>
    </row>
    <row r="1189" spans="1:12" x14ac:dyDescent="0.3">
      <c r="A1189" s="1">
        <v>46020</v>
      </c>
      <c r="B1189" s="26">
        <v>189793470844.31387</v>
      </c>
      <c r="C1189" s="26">
        <f t="shared" si="126"/>
        <v>339566283102.46643</v>
      </c>
      <c r="D1189" s="26">
        <v>75615438157.194229</v>
      </c>
      <c r="E1189" s="2">
        <v>186710944191.763</v>
      </c>
      <c r="F1189" s="2">
        <f t="shared" si="131"/>
        <v>-20673035.428009033</v>
      </c>
      <c r="G1189" s="2">
        <f t="shared" si="127"/>
        <v>0</v>
      </c>
      <c r="H1189" s="2">
        <f>SUM($G$3:G1189)</f>
        <v>149772812258.15253</v>
      </c>
      <c r="I1189" s="13">
        <f t="shared" si="132"/>
        <v>-1.107221406731071E-4</v>
      </c>
      <c r="J1189" s="2">
        <f t="shared" si="128"/>
        <v>189772456504.93622</v>
      </c>
      <c r="K1189" s="27">
        <f t="shared" si="129"/>
        <v>152855338910.70343</v>
      </c>
      <c r="L1189">
        <f t="shared" si="130"/>
        <v>1</v>
      </c>
    </row>
    <row r="1190" spans="1:12" x14ac:dyDescent="0.3">
      <c r="A1190" s="1">
        <v>46021</v>
      </c>
      <c r="B1190" s="26">
        <v>192040647039.88196</v>
      </c>
      <c r="C1190" s="26">
        <f t="shared" si="126"/>
        <v>341813459298.03448</v>
      </c>
      <c r="D1190" s="26">
        <v>76033773746.647141</v>
      </c>
      <c r="E1190" s="2">
        <v>186622402821.94199</v>
      </c>
      <c r="F1190" s="2">
        <f t="shared" si="131"/>
        <v>-88541369.821014404</v>
      </c>
      <c r="G1190" s="2">
        <f t="shared" si="127"/>
        <v>0</v>
      </c>
      <c r="H1190" s="2">
        <f>SUM($G$3:G1190)</f>
        <v>149772812258.15253</v>
      </c>
      <c r="I1190" s="13">
        <f t="shared" si="132"/>
        <v>-4.7444127008423783E-4</v>
      </c>
      <c r="J1190" s="2">
        <f t="shared" si="128"/>
        <v>191949535031.39255</v>
      </c>
      <c r="K1190" s="27">
        <f t="shared" si="129"/>
        <v>155191056476.0925</v>
      </c>
      <c r="L1190">
        <f t="shared" si="130"/>
        <v>1</v>
      </c>
    </row>
    <row r="1191" spans="1:12" x14ac:dyDescent="0.3">
      <c r="A1191" s="18">
        <v>46022</v>
      </c>
      <c r="B1191" s="26">
        <v>192877781084.19324</v>
      </c>
      <c r="C1191" s="26">
        <f t="shared" si="126"/>
        <v>343182275796.97076</v>
      </c>
      <c r="D1191" s="26">
        <v>75332981976</v>
      </c>
      <c r="E1191" s="2">
        <v>187154085276.56699</v>
      </c>
      <c r="F1191" s="2">
        <f t="shared" si="131"/>
        <v>531682454.625</v>
      </c>
      <c r="G1191" s="2">
        <f t="shared" si="127"/>
        <v>531682454.625</v>
      </c>
      <c r="H1191" s="2">
        <f>SUM($G$3:G1191)</f>
        <v>150304494712.77753</v>
      </c>
      <c r="I1191" s="13">
        <f t="shared" si="132"/>
        <v>2.8408808380501346E-3</v>
      </c>
      <c r="J1191" s="2">
        <f t="shared" si="128"/>
        <v>193425723876.56097</v>
      </c>
      <c r="K1191" s="27">
        <f t="shared" si="129"/>
        <v>156028190520.40378</v>
      </c>
      <c r="L1191">
        <f t="shared" si="130"/>
        <v>1</v>
      </c>
    </row>
    <row r="1192" spans="1:12" x14ac:dyDescent="0.3">
      <c r="A1192" s="1">
        <v>46023</v>
      </c>
      <c r="B1192" s="26">
        <v>192938108656.79633</v>
      </c>
      <c r="C1192" s="26">
        <f t="shared" si="126"/>
        <v>343242603369.57385</v>
      </c>
      <c r="D1192" s="26">
        <v>75332981976</v>
      </c>
      <c r="E1192" s="2">
        <v>187087814456.25</v>
      </c>
      <c r="F1192" s="2">
        <f t="shared" si="131"/>
        <v>-66270820.316986084</v>
      </c>
      <c r="G1192" s="2">
        <f t="shared" si="127"/>
        <v>0</v>
      </c>
      <c r="H1192" s="2">
        <f>SUM($G$3:G1192)</f>
        <v>150304494712.77753</v>
      </c>
      <c r="I1192" s="13">
        <f t="shared" si="132"/>
        <v>-3.5422307171418339E-4</v>
      </c>
      <c r="J1192" s="2">
        <f t="shared" si="128"/>
        <v>192869765527.29718</v>
      </c>
      <c r="K1192" s="27">
        <f t="shared" si="129"/>
        <v>156154788913.32385</v>
      </c>
      <c r="L1192">
        <f t="shared" si="130"/>
        <v>1</v>
      </c>
    </row>
    <row r="1193" spans="1:12" x14ac:dyDescent="0.3">
      <c r="A1193" s="1">
        <v>46024</v>
      </c>
      <c r="B1193" s="26">
        <v>193626665141.12091</v>
      </c>
      <c r="C1193" s="26">
        <f t="shared" si="126"/>
        <v>343931159853.89844</v>
      </c>
      <c r="D1193" s="26">
        <v>75406024217.848755</v>
      </c>
      <c r="E1193" s="2">
        <v>186881197640.76001</v>
      </c>
      <c r="F1193" s="2">
        <f t="shared" si="131"/>
        <v>-206616815.48999023</v>
      </c>
      <c r="G1193" s="2">
        <f t="shared" si="127"/>
        <v>0</v>
      </c>
      <c r="H1193" s="2">
        <f>SUM($G$3:G1193)</f>
        <v>150304494712.77753</v>
      </c>
      <c r="I1193" s="13">
        <f t="shared" si="132"/>
        <v>-1.1056051550309936E-3</v>
      </c>
      <c r="J1193" s="2">
        <f t="shared" si="128"/>
        <v>193412590501.98944</v>
      </c>
      <c r="K1193" s="27">
        <f t="shared" si="129"/>
        <v>157049962213.13843</v>
      </c>
      <c r="L1193">
        <f t="shared" si="130"/>
        <v>1</v>
      </c>
    </row>
    <row r="1194" spans="1:12" x14ac:dyDescent="0.3">
      <c r="A1194" s="1">
        <v>46025</v>
      </c>
      <c r="B1194" s="26">
        <v>193673251647.0434</v>
      </c>
      <c r="C1194" s="26">
        <f t="shared" si="126"/>
        <v>344124699964.40991</v>
      </c>
      <c r="D1194" s="26">
        <v>75406024217.848755</v>
      </c>
      <c r="E1194" s="2">
        <v>187028151245.349</v>
      </c>
      <c r="F1194" s="2">
        <f t="shared" si="131"/>
        <v>146953604.58898926</v>
      </c>
      <c r="G1194" s="2">
        <f t="shared" si="127"/>
        <v>146953604.58898926</v>
      </c>
      <c r="H1194" s="2">
        <f>SUM($G$3:G1194)</f>
        <v>150451448317.36652</v>
      </c>
      <c r="I1194" s="13">
        <f t="shared" si="132"/>
        <v>7.8572986799303399E-4</v>
      </c>
      <c r="J1194" s="2">
        <f t="shared" si="128"/>
        <v>193825426505.4938</v>
      </c>
      <c r="K1194" s="27">
        <f t="shared" si="129"/>
        <v>157096548719.06091</v>
      </c>
      <c r="L1194">
        <f t="shared" si="130"/>
        <v>1</v>
      </c>
    </row>
    <row r="1195" spans="1:12" x14ac:dyDescent="0.3">
      <c r="A1195" s="1">
        <v>46026</v>
      </c>
      <c r="B1195" s="26">
        <v>193743122749.22824</v>
      </c>
      <c r="C1195" s="26">
        <f t="shared" si="126"/>
        <v>344207246402.80078</v>
      </c>
      <c r="D1195" s="26">
        <v>75406024217.848755</v>
      </c>
      <c r="E1195" s="2">
        <v>187040826581.55499</v>
      </c>
      <c r="F1195" s="2">
        <f t="shared" si="131"/>
        <v>12675336.205993652</v>
      </c>
      <c r="G1195" s="2">
        <f t="shared" si="127"/>
        <v>12675336.205993652</v>
      </c>
      <c r="H1195" s="2">
        <f>SUM($G$3:G1195)</f>
        <v>150464123653.57251</v>
      </c>
      <c r="I1195" s="13">
        <f t="shared" si="132"/>
        <v>6.7767751231931456E-5</v>
      </c>
      <c r="J1195" s="2">
        <f t="shared" si="128"/>
        <v>193756252284.9736</v>
      </c>
      <c r="K1195" s="27">
        <f t="shared" si="129"/>
        <v>157166419821.24579</v>
      </c>
      <c r="L1195">
        <f t="shared" si="130"/>
        <v>1</v>
      </c>
    </row>
    <row r="1196" spans="1:12" x14ac:dyDescent="0.3">
      <c r="A1196" s="1">
        <v>46027</v>
      </c>
      <c r="B1196" s="26">
        <v>195142143271.01791</v>
      </c>
      <c r="C1196" s="26">
        <f t="shared" si="126"/>
        <v>345606266924.59045</v>
      </c>
      <c r="D1196" s="26">
        <v>75491932463.762268</v>
      </c>
      <c r="E1196" s="2">
        <v>187033604127.80301</v>
      </c>
      <c r="F1196" s="2">
        <f t="shared" si="131"/>
        <v>-7222453.7519836426</v>
      </c>
      <c r="G1196" s="2">
        <f t="shared" si="127"/>
        <v>0</v>
      </c>
      <c r="H1196" s="2">
        <f>SUM($G$3:G1196)</f>
        <v>150464123653.57251</v>
      </c>
      <c r="I1196" s="13">
        <f t="shared" si="132"/>
        <v>-3.8615808029066402E-5</v>
      </c>
      <c r="J1196" s="2">
        <f t="shared" si="128"/>
        <v>195134607699.47498</v>
      </c>
      <c r="K1196" s="27">
        <f t="shared" si="129"/>
        <v>158572662796.78745</v>
      </c>
      <c r="L1196">
        <f t="shared" si="130"/>
        <v>1</v>
      </c>
    </row>
    <row r="1197" spans="1:12" x14ac:dyDescent="0.3">
      <c r="A1197" s="1">
        <v>46028</v>
      </c>
      <c r="B1197" s="26">
        <v>195583878208.30591</v>
      </c>
      <c r="C1197" s="26">
        <f t="shared" si="126"/>
        <v>346117970570.73645</v>
      </c>
      <c r="D1197" s="26">
        <v>75539098590.536713</v>
      </c>
      <c r="E1197" s="2">
        <v>187103572836.66101</v>
      </c>
      <c r="F1197" s="2">
        <f t="shared" si="131"/>
        <v>69968708.858001709</v>
      </c>
      <c r="G1197" s="2">
        <f t="shared" si="127"/>
        <v>69968708.858001709</v>
      </c>
      <c r="H1197" s="2">
        <f>SUM($G$3:G1197)</f>
        <v>150534092362.43051</v>
      </c>
      <c r="I1197" s="13">
        <f t="shared" si="132"/>
        <v>3.739570965813864E-4</v>
      </c>
      <c r="J1197" s="2">
        <f t="shared" si="128"/>
        <v>195657018187.53879</v>
      </c>
      <c r="K1197" s="27">
        <f t="shared" si="129"/>
        <v>159014397734.07544</v>
      </c>
      <c r="L1197">
        <f t="shared" si="130"/>
        <v>1</v>
      </c>
    </row>
    <row r="1198" spans="1:12" x14ac:dyDescent="0.3">
      <c r="A1198" s="1">
        <v>46029</v>
      </c>
      <c r="B1198" s="26">
        <v>194966874141.70203</v>
      </c>
      <c r="C1198" s="26">
        <f t="shared" si="126"/>
        <v>345500966504.13257</v>
      </c>
      <c r="D1198" s="26">
        <v>75510230749.813553</v>
      </c>
      <c r="E1198" s="2">
        <v>187031955233.172</v>
      </c>
      <c r="F1198" s="2">
        <f t="shared" si="131"/>
        <v>-71617603.489013672</v>
      </c>
      <c r="G1198" s="2">
        <f t="shared" si="127"/>
        <v>0</v>
      </c>
      <c r="H1198" s="2">
        <f>SUM($G$3:G1198)</f>
        <v>150534092362.43051</v>
      </c>
      <c r="I1198" s="13">
        <f t="shared" si="132"/>
        <v>-3.8291640270630913E-4</v>
      </c>
      <c r="J1198" s="2">
        <f t="shared" si="128"/>
        <v>194892218127.6088</v>
      </c>
      <c r="K1198" s="27">
        <f t="shared" si="129"/>
        <v>158469011270.96057</v>
      </c>
      <c r="L1198">
        <f t="shared" si="130"/>
        <v>1</v>
      </c>
    </row>
    <row r="1199" spans="1:12" x14ac:dyDescent="0.3">
      <c r="A1199" s="1">
        <v>46030</v>
      </c>
      <c r="B1199" s="26">
        <v>195131064197.88068</v>
      </c>
      <c r="C1199" s="26">
        <f t="shared" si="126"/>
        <v>345665156560.31116</v>
      </c>
      <c r="D1199" s="26">
        <v>75519197180.031921</v>
      </c>
      <c r="E1199" s="2">
        <v>186930057326.40799</v>
      </c>
      <c r="F1199" s="2">
        <f t="shared" si="131"/>
        <v>-101897906.76400757</v>
      </c>
      <c r="G1199" s="2">
        <f t="shared" si="127"/>
        <v>0</v>
      </c>
      <c r="H1199" s="2">
        <f>SUM($G$3:G1199)</f>
        <v>150534092362.43051</v>
      </c>
      <c r="I1199" s="13">
        <f t="shared" si="132"/>
        <v>-5.4511247801137998E-4</v>
      </c>
      <c r="J1199" s="2">
        <f t="shared" si="128"/>
        <v>195024695819.93878</v>
      </c>
      <c r="K1199" s="27">
        <f t="shared" si="129"/>
        <v>158735099233.90317</v>
      </c>
      <c r="L1199">
        <f t="shared" si="130"/>
        <v>1</v>
      </c>
    </row>
    <row r="1200" spans="1:12" x14ac:dyDescent="0.3">
      <c r="A1200" s="1">
        <v>46031</v>
      </c>
      <c r="B1200" s="26">
        <v>194996473265.62549</v>
      </c>
      <c r="C1200" s="26">
        <f t="shared" si="126"/>
        <v>345537267378.66003</v>
      </c>
      <c r="D1200" s="26">
        <v>75496521644.289398</v>
      </c>
      <c r="E1200" s="2">
        <v>186936759077.01199</v>
      </c>
      <c r="F1200" s="2">
        <f t="shared" si="131"/>
        <v>6701750.6040039063</v>
      </c>
      <c r="G1200" s="2">
        <f t="shared" si="127"/>
        <v>6701750.6040039063</v>
      </c>
      <c r="H1200" s="2">
        <f>SUM($G$3:G1200)</f>
        <v>150540794113.03452</v>
      </c>
      <c r="I1200" s="13">
        <f t="shared" si="132"/>
        <v>3.5850362641854714E-5</v>
      </c>
      <c r="J1200" s="2">
        <f t="shared" si="128"/>
        <v>195003463959.90594</v>
      </c>
      <c r="K1200" s="27">
        <f t="shared" si="129"/>
        <v>158600508301.64804</v>
      </c>
      <c r="L1200">
        <f t="shared" si="130"/>
        <v>1</v>
      </c>
    </row>
    <row r="1201" spans="1:12" x14ac:dyDescent="0.3">
      <c r="A1201" s="1">
        <v>46032</v>
      </c>
      <c r="B1201" s="26">
        <v>194993969555.93979</v>
      </c>
      <c r="C1201" s="26">
        <f t="shared" si="126"/>
        <v>345534763668.9743</v>
      </c>
      <c r="D1201" s="26">
        <v>75496521644.289398</v>
      </c>
      <c r="E1201" s="2">
        <v>186820832482.81601</v>
      </c>
      <c r="F1201" s="2">
        <f t="shared" si="131"/>
        <v>-115926594.19598389</v>
      </c>
      <c r="G1201" s="2">
        <f t="shared" si="127"/>
        <v>0</v>
      </c>
      <c r="H1201" s="2">
        <f>SUM($G$3:G1201)</f>
        <v>150540794113.03452</v>
      </c>
      <c r="I1201" s="13">
        <f t="shared" si="132"/>
        <v>-6.205228434930936E-4</v>
      </c>
      <c r="J1201" s="2">
        <f t="shared" si="128"/>
        <v>194872971343.48694</v>
      </c>
      <c r="K1201" s="27">
        <f t="shared" si="129"/>
        <v>158713931186.15829</v>
      </c>
      <c r="L1201">
        <f t="shared" si="130"/>
        <v>1</v>
      </c>
    </row>
    <row r="1202" spans="1:12" x14ac:dyDescent="0.3">
      <c r="A1202" s="1">
        <v>46033</v>
      </c>
      <c r="B1202" s="26">
        <v>195016278830.79559</v>
      </c>
      <c r="C1202" s="26">
        <f t="shared" si="126"/>
        <v>345557072943.83008</v>
      </c>
      <c r="D1202" s="26">
        <v>75496521644.289398</v>
      </c>
      <c r="E1202" s="2">
        <v>186725420234.34799</v>
      </c>
      <c r="F1202" s="2">
        <f t="shared" si="131"/>
        <v>-95412248.468017578</v>
      </c>
      <c r="G1202" s="2">
        <f t="shared" si="127"/>
        <v>0</v>
      </c>
      <c r="H1202" s="2">
        <f>SUM($G$3:G1202)</f>
        <v>150540794113.03452</v>
      </c>
      <c r="I1202" s="13">
        <f t="shared" si="132"/>
        <v>-5.1097621495922371E-4</v>
      </c>
      <c r="J1202" s="2">
        <f t="shared" si="128"/>
        <v>194916630150.7832</v>
      </c>
      <c r="K1202" s="27">
        <f t="shared" si="129"/>
        <v>158831652709.48209</v>
      </c>
      <c r="L1202">
        <f t="shared" si="130"/>
        <v>1</v>
      </c>
    </row>
    <row r="1203" spans="1:12" x14ac:dyDescent="0.3">
      <c r="A1203" s="1">
        <v>46034</v>
      </c>
      <c r="B1203" s="26">
        <v>194797802274.29147</v>
      </c>
      <c r="C1203" s="26">
        <f t="shared" si="126"/>
        <v>345338596387.32599</v>
      </c>
      <c r="D1203" s="26">
        <v>75424823489.899536</v>
      </c>
      <c r="E1203" s="2">
        <v>186718468708.035</v>
      </c>
      <c r="F1203" s="2">
        <f t="shared" si="131"/>
        <v>-6951526.3129882813</v>
      </c>
      <c r="G1203" s="2">
        <f t="shared" si="127"/>
        <v>0</v>
      </c>
      <c r="H1203" s="2">
        <f>SUM($G$3:G1203)</f>
        <v>150540794113.03452</v>
      </c>
      <c r="I1203" s="13">
        <f t="shared" si="132"/>
        <v>-3.7229987805106387E-5</v>
      </c>
      <c r="J1203" s="2">
        <f t="shared" si="128"/>
        <v>194790549954.48834</v>
      </c>
      <c r="K1203" s="27">
        <f t="shared" si="129"/>
        <v>158620127679.29099</v>
      </c>
      <c r="L1203">
        <f t="shared" si="130"/>
        <v>1</v>
      </c>
    </row>
    <row r="1204" spans="1:12" x14ac:dyDescent="0.3">
      <c r="A1204" s="1">
        <v>46035</v>
      </c>
      <c r="B1204" s="26">
        <v>194337900825.81387</v>
      </c>
      <c r="C1204" s="26">
        <f t="shared" si="126"/>
        <v>344888492938.84338</v>
      </c>
      <c r="D1204" s="26">
        <v>75337031516.719589</v>
      </c>
      <c r="E1204" s="2">
        <v>186728266708.03</v>
      </c>
      <c r="F1204" s="2">
        <f t="shared" si="131"/>
        <v>9797999.9949951172</v>
      </c>
      <c r="G1204" s="2">
        <f t="shared" si="127"/>
        <v>9797999.9949951172</v>
      </c>
      <c r="H1204" s="2">
        <f>SUM($G$3:G1204)</f>
        <v>150550592113.02951</v>
      </c>
      <c r="I1204" s="13">
        <f t="shared" si="132"/>
        <v>5.2471969925771114E-5</v>
      </c>
      <c r="J1204" s="2">
        <f t="shared" si="128"/>
        <v>194348098118.30145</v>
      </c>
      <c r="K1204" s="27">
        <f t="shared" si="129"/>
        <v>158160226230.81339</v>
      </c>
      <c r="L1204">
        <f t="shared" si="130"/>
        <v>1</v>
      </c>
    </row>
    <row r="1205" spans="1:12" x14ac:dyDescent="0.3">
      <c r="A1205" s="1">
        <v>46036</v>
      </c>
      <c r="B1205" s="26">
        <v>194684188634.86179</v>
      </c>
      <c r="C1205" s="26">
        <f t="shared" si="126"/>
        <v>345278364373.56531</v>
      </c>
      <c r="D1205" s="26">
        <v>75319772875.015076</v>
      </c>
      <c r="E1205" s="2">
        <v>186771850333.70401</v>
      </c>
      <c r="F1205" s="2">
        <f t="shared" si="131"/>
        <v>43583625.67401123</v>
      </c>
      <c r="G1205" s="2">
        <f t="shared" si="127"/>
        <v>43583625.67401123</v>
      </c>
      <c r="H1205" s="2">
        <f>SUM($G$3:G1205)</f>
        <v>150594175738.70352</v>
      </c>
      <c r="I1205" s="13">
        <f t="shared" si="132"/>
        <v>2.3335221874249605E-4</v>
      </c>
      <c r="J1205" s="2">
        <f t="shared" si="128"/>
        <v>194729618622.23383</v>
      </c>
      <c r="K1205" s="27">
        <f t="shared" si="129"/>
        <v>158506514039.8613</v>
      </c>
      <c r="L1205">
        <f t="shared" si="130"/>
        <v>1</v>
      </c>
    </row>
    <row r="1206" spans="1:12" x14ac:dyDescent="0.3">
      <c r="A1206" s="1">
        <v>46037</v>
      </c>
      <c r="B1206" s="26">
        <v>194361157500.81287</v>
      </c>
      <c r="C1206" s="26">
        <f t="shared" si="126"/>
        <v>345022589811.13837</v>
      </c>
      <c r="D1206" s="26">
        <v>75305761205.57486</v>
      </c>
      <c r="E1206" s="2">
        <v>186839106905.32599</v>
      </c>
      <c r="F1206" s="2">
        <f t="shared" si="131"/>
        <v>67256571.62197876</v>
      </c>
      <c r="G1206" s="2">
        <f t="shared" si="127"/>
        <v>67256571.62197876</v>
      </c>
      <c r="H1206" s="2">
        <f>SUM($G$3:G1206)</f>
        <v>150661432310.3255</v>
      </c>
      <c r="I1206" s="13">
        <f t="shared" si="132"/>
        <v>3.5997052617072622E-4</v>
      </c>
      <c r="J1206" s="2">
        <f t="shared" si="128"/>
        <v>194431121788.94559</v>
      </c>
      <c r="K1206" s="27">
        <f t="shared" si="129"/>
        <v>158183482905.81238</v>
      </c>
      <c r="L1206">
        <f t="shared" si="130"/>
        <v>1</v>
      </c>
    </row>
    <row r="1207" spans="1:12" x14ac:dyDescent="0.3">
      <c r="A1207" s="1">
        <v>46038</v>
      </c>
      <c r="B1207" s="26">
        <v>194666687381.7103</v>
      </c>
      <c r="C1207" s="26">
        <f t="shared" si="126"/>
        <v>345328119692.03577</v>
      </c>
      <c r="D1207" s="26">
        <v>75355618698.958618</v>
      </c>
      <c r="E1207" s="2">
        <v>186815349657.57001</v>
      </c>
      <c r="F1207" s="2">
        <f t="shared" si="131"/>
        <v>-23757247.755981445</v>
      </c>
      <c r="G1207" s="2">
        <f t="shared" si="127"/>
        <v>0</v>
      </c>
      <c r="H1207" s="2">
        <f>SUM($G$3:G1207)</f>
        <v>150661432310.3255</v>
      </c>
      <c r="I1207" s="13">
        <f t="shared" si="132"/>
        <v>-1.2716967743565055E-4</v>
      </c>
      <c r="J1207" s="2">
        <f t="shared" si="128"/>
        <v>194641931681.8685</v>
      </c>
      <c r="K1207" s="27">
        <f t="shared" si="129"/>
        <v>158512770034.46576</v>
      </c>
      <c r="L1207">
        <f t="shared" si="130"/>
        <v>1</v>
      </c>
    </row>
    <row r="1208" spans="1:12" x14ac:dyDescent="0.3">
      <c r="A1208" s="1">
        <v>46039</v>
      </c>
      <c r="B1208" s="26">
        <v>194646344139.35449</v>
      </c>
      <c r="C1208" s="26">
        <f t="shared" si="126"/>
        <v>345307776449.67999</v>
      </c>
      <c r="D1208" s="26">
        <v>75355618698.958618</v>
      </c>
      <c r="E1208" s="2">
        <v>186794505781.452</v>
      </c>
      <c r="F1208" s="2">
        <f t="shared" si="131"/>
        <v>-20843876.118011475</v>
      </c>
      <c r="G1208" s="2">
        <f t="shared" si="127"/>
        <v>0</v>
      </c>
      <c r="H1208" s="2">
        <f>SUM($G$3:G1208)</f>
        <v>150661432310.3255</v>
      </c>
      <c r="I1208" s="13">
        <f t="shared" si="132"/>
        <v>-1.1158720129808654E-4</v>
      </c>
      <c r="J1208" s="2">
        <f t="shared" si="128"/>
        <v>194624624098.56906</v>
      </c>
      <c r="K1208" s="27">
        <f t="shared" si="129"/>
        <v>158513270668.228</v>
      </c>
      <c r="L1208">
        <f t="shared" si="130"/>
        <v>1</v>
      </c>
    </row>
    <row r="1209" spans="1:12" x14ac:dyDescent="0.3">
      <c r="A1209" s="1">
        <v>46040</v>
      </c>
      <c r="B1209" s="26">
        <v>194658081661.17331</v>
      </c>
      <c r="C1209" s="26">
        <f t="shared" si="126"/>
        <v>345326815058.82178</v>
      </c>
      <c r="D1209" s="26">
        <v>75355618698.958618</v>
      </c>
      <c r="E1209" s="2">
        <v>186801806868.77499</v>
      </c>
      <c r="F1209" s="2">
        <f t="shared" si="131"/>
        <v>7301087.3229980469</v>
      </c>
      <c r="G1209" s="2">
        <f t="shared" si="127"/>
        <v>7301087.3229980469</v>
      </c>
      <c r="H1209" s="2">
        <f>SUM($G$3:G1209)</f>
        <v>150668733397.6485</v>
      </c>
      <c r="I1209" s="13">
        <f t="shared" si="132"/>
        <v>3.9084671852916996E-5</v>
      </c>
      <c r="J1209" s="2">
        <f t="shared" si="128"/>
        <v>194665689808.41858</v>
      </c>
      <c r="K1209" s="27">
        <f t="shared" si="129"/>
        <v>158525008190.04678</v>
      </c>
      <c r="L1209">
        <f t="shared" si="130"/>
        <v>1</v>
      </c>
    </row>
    <row r="1210" spans="1:12" x14ac:dyDescent="0.3">
      <c r="A1210" s="1">
        <v>46041</v>
      </c>
      <c r="B1210" s="26">
        <v>194725308005.72311</v>
      </c>
      <c r="C1210" s="26">
        <f t="shared" si="126"/>
        <v>345519603956.09766</v>
      </c>
      <c r="D1210" s="26">
        <v>75355618698.958618</v>
      </c>
      <c r="E1210" s="2">
        <v>186927369421.50101</v>
      </c>
      <c r="F1210" s="2">
        <f t="shared" si="131"/>
        <v>125562552.72601318</v>
      </c>
      <c r="G1210" s="2">
        <f t="shared" si="127"/>
        <v>125562552.72601318</v>
      </c>
      <c r="H1210" s="2">
        <f>SUM($G$3:G1210)</f>
        <v>150794295950.37451</v>
      </c>
      <c r="I1210" s="13">
        <f t="shared" si="132"/>
        <v>6.7171839583792144E-4</v>
      </c>
      <c r="J1210" s="2">
        <f t="shared" si="128"/>
        <v>194856108577.24579</v>
      </c>
      <c r="K1210" s="27">
        <f t="shared" si="129"/>
        <v>158592234534.59665</v>
      </c>
      <c r="L1210">
        <f t="shared" si="130"/>
        <v>1</v>
      </c>
    </row>
    <row r="1211" spans="1:12" x14ac:dyDescent="0.3">
      <c r="A1211" s="1">
        <v>46042</v>
      </c>
      <c r="B1211" s="26">
        <v>194206334556.64987</v>
      </c>
      <c r="C1211" s="26">
        <f t="shared" si="126"/>
        <v>345000630507.02441</v>
      </c>
      <c r="D1211" s="26">
        <v>75289733537.226639</v>
      </c>
      <c r="E1211" s="2">
        <v>186887286830.97299</v>
      </c>
      <c r="F1211" s="2">
        <f t="shared" si="131"/>
        <v>-40082590.528015137</v>
      </c>
      <c r="G1211" s="2">
        <f t="shared" si="127"/>
        <v>0</v>
      </c>
      <c r="H1211" s="2">
        <f>SUM($G$3:G1211)</f>
        <v>150794295950.37451</v>
      </c>
      <c r="I1211" s="13">
        <f t="shared" si="132"/>
        <v>-2.1447467726505736E-4</v>
      </c>
      <c r="J1211" s="2">
        <f t="shared" si="128"/>
        <v>194164682215.72299</v>
      </c>
      <c r="K1211" s="27">
        <f t="shared" si="129"/>
        <v>158113343676.05142</v>
      </c>
      <c r="L1211">
        <f t="shared" si="130"/>
        <v>1</v>
      </c>
    </row>
    <row r="1212" spans="1:12" x14ac:dyDescent="0.3">
      <c r="A1212" s="1">
        <v>46043</v>
      </c>
      <c r="B1212" s="26">
        <v>193949942622.06287</v>
      </c>
      <c r="C1212" s="26">
        <f t="shared" si="126"/>
        <v>344744238572.43738</v>
      </c>
      <c r="D1212" s="26">
        <v>75216707470.395523</v>
      </c>
      <c r="E1212" s="2">
        <v>186799503247.35901</v>
      </c>
      <c r="F1212" s="2">
        <f t="shared" si="131"/>
        <v>-87783583.613983154</v>
      </c>
      <c r="G1212" s="2">
        <f t="shared" si="127"/>
        <v>0</v>
      </c>
      <c r="H1212" s="2">
        <f>SUM($G$3:G1212)</f>
        <v>150794295950.37451</v>
      </c>
      <c r="I1212" s="13">
        <f t="shared" si="132"/>
        <v>-4.6993478081009966E-4</v>
      </c>
      <c r="J1212" s="2">
        <f t="shared" si="128"/>
        <v>193858798798.28864</v>
      </c>
      <c r="K1212" s="27">
        <f t="shared" si="129"/>
        <v>157944735325.07837</v>
      </c>
      <c r="L1212">
        <f t="shared" si="130"/>
        <v>1</v>
      </c>
    </row>
    <row r="1213" spans="1:12" x14ac:dyDescent="0.3">
      <c r="A1213" s="1">
        <v>46044</v>
      </c>
      <c r="B1213" s="26">
        <v>194368293432.09698</v>
      </c>
      <c r="C1213" s="26">
        <f t="shared" si="126"/>
        <v>345214509280.49646</v>
      </c>
      <c r="D1213" s="26">
        <v>75226405538.205292</v>
      </c>
      <c r="E1213" s="2">
        <v>186851423145.384</v>
      </c>
      <c r="F1213" s="2">
        <f t="shared" si="131"/>
        <v>51919898.024993896</v>
      </c>
      <c r="G1213" s="2">
        <f t="shared" si="127"/>
        <v>51919898.024993896</v>
      </c>
      <c r="H1213" s="2">
        <f>SUM($G$3:G1213)</f>
        <v>150846215848.39951</v>
      </c>
      <c r="I1213" s="13">
        <f t="shared" si="132"/>
        <v>2.778672870187156E-4</v>
      </c>
      <c r="J1213" s="2">
        <f t="shared" si="128"/>
        <v>194422302022.47543</v>
      </c>
      <c r="K1213" s="27">
        <f t="shared" si="129"/>
        <v>158363086135.11246</v>
      </c>
      <c r="L1213">
        <f t="shared" si="130"/>
        <v>1</v>
      </c>
    </row>
    <row r="1214" spans="1:12" x14ac:dyDescent="0.3">
      <c r="A1214" s="1">
        <v>46045</v>
      </c>
      <c r="B1214" s="26">
        <v>194609738857.8342</v>
      </c>
      <c r="C1214" s="26">
        <f t="shared" si="126"/>
        <v>345455954706.2337</v>
      </c>
      <c r="D1214" s="26">
        <v>75228699861.421158</v>
      </c>
      <c r="E1214" s="2">
        <v>186739115367.89301</v>
      </c>
      <c r="F1214" s="2">
        <f t="shared" si="131"/>
        <v>-112307777.49099731</v>
      </c>
      <c r="G1214" s="2">
        <f t="shared" si="127"/>
        <v>0</v>
      </c>
      <c r="H1214" s="2">
        <f>SUM($G$3:G1214)</f>
        <v>150846215848.39951</v>
      </c>
      <c r="I1214" s="13">
        <f t="shared" si="132"/>
        <v>-6.014153878245637E-4</v>
      </c>
      <c r="J1214" s="2">
        <f t="shared" si="128"/>
        <v>194492697566.26459</v>
      </c>
      <c r="K1214" s="27">
        <f t="shared" si="129"/>
        <v>158716839338.3407</v>
      </c>
      <c r="L1214">
        <f t="shared" si="130"/>
        <v>1</v>
      </c>
    </row>
    <row r="1215" spans="1:12" x14ac:dyDescent="0.3">
      <c r="A1215" s="1">
        <v>46046</v>
      </c>
      <c r="B1215" s="26">
        <v>194610836334.88046</v>
      </c>
      <c r="C1215" s="26">
        <f t="shared" si="126"/>
        <v>345457052183.27997</v>
      </c>
      <c r="D1215" s="26">
        <v>75228699861.421158</v>
      </c>
      <c r="E1215" s="2">
        <v>186674668629.36499</v>
      </c>
      <c r="F1215" s="2">
        <f t="shared" si="131"/>
        <v>-64446738.528015137</v>
      </c>
      <c r="G1215" s="2">
        <f t="shared" si="127"/>
        <v>0</v>
      </c>
      <c r="H1215" s="2">
        <f>SUM($G$3:G1215)</f>
        <v>150846215848.39951</v>
      </c>
      <c r="I1215" s="13">
        <f t="shared" si="132"/>
        <v>-3.4523558553073707E-4</v>
      </c>
      <c r="J1215" s="2">
        <f t="shared" si="128"/>
        <v>194543649748.84775</v>
      </c>
      <c r="K1215" s="27">
        <f t="shared" si="129"/>
        <v>158782383553.91498</v>
      </c>
      <c r="L1215">
        <f t="shared" si="130"/>
        <v>1</v>
      </c>
    </row>
    <row r="1216" spans="1:12" x14ac:dyDescent="0.3">
      <c r="A1216" s="1">
        <v>46047</v>
      </c>
      <c r="B1216" s="26">
        <v>194345117039.20746</v>
      </c>
      <c r="C1216" s="26">
        <f t="shared" si="126"/>
        <v>345191332887.60693</v>
      </c>
      <c r="D1216" s="26">
        <v>75228699861.421158</v>
      </c>
      <c r="E1216" s="2">
        <v>186632218279.98999</v>
      </c>
      <c r="F1216" s="2">
        <f t="shared" si="131"/>
        <v>-42450349.375</v>
      </c>
      <c r="G1216" s="2">
        <f t="shared" si="127"/>
        <v>0</v>
      </c>
      <c r="H1216" s="2">
        <f>SUM($G$3:G1216)</f>
        <v>150846215848.39951</v>
      </c>
      <c r="I1216" s="13">
        <f t="shared" si="132"/>
        <v>-2.2745456152332177E-4</v>
      </c>
      <c r="J1216" s="2">
        <f t="shared" si="128"/>
        <v>194300912355.82712</v>
      </c>
      <c r="K1216" s="27">
        <f t="shared" si="129"/>
        <v>158559114607.61694</v>
      </c>
      <c r="L1216">
        <f t="shared" si="130"/>
        <v>1</v>
      </c>
    </row>
    <row r="1217" spans="1:12" x14ac:dyDescent="0.3">
      <c r="A1217" s="1">
        <v>46048</v>
      </c>
      <c r="B1217" s="26">
        <v>194905149880.93524</v>
      </c>
      <c r="C1217" s="26">
        <f t="shared" si="126"/>
        <v>345831019587.13977</v>
      </c>
      <c r="D1217" s="26">
        <v>75268064996.468109</v>
      </c>
      <c r="E1217" s="2">
        <v>186711872137.79501</v>
      </c>
      <c r="F1217" s="2">
        <f t="shared" si="131"/>
        <v>79653857.805023193</v>
      </c>
      <c r="G1217" s="2">
        <f t="shared" si="127"/>
        <v>79653857.805023193</v>
      </c>
      <c r="H1217" s="2">
        <f>SUM($G$3:G1217)</f>
        <v>150925869706.20453</v>
      </c>
      <c r="I1217" s="13">
        <f t="shared" si="132"/>
        <v>4.2661378140024188E-4</v>
      </c>
      <c r="J1217" s="2">
        <f t="shared" si="128"/>
        <v>194988299103.94031</v>
      </c>
      <c r="K1217" s="27">
        <f t="shared" si="129"/>
        <v>159119147449.34476</v>
      </c>
      <c r="L1217">
        <f t="shared" si="130"/>
        <v>1</v>
      </c>
    </row>
    <row r="1218" spans="1:12" x14ac:dyDescent="0.3">
      <c r="A1218" s="1">
        <v>46049</v>
      </c>
      <c r="B1218" s="26">
        <v>195967013179.78308</v>
      </c>
      <c r="C1218" s="26">
        <f t="shared" si="126"/>
        <v>346892882885.98761</v>
      </c>
      <c r="D1218" s="26">
        <v>75301519605.828766</v>
      </c>
      <c r="E1218" s="2">
        <v>186340326833.81699</v>
      </c>
      <c r="F1218" s="2">
        <f t="shared" si="131"/>
        <v>-371545303.97802734</v>
      </c>
      <c r="G1218" s="2">
        <f t="shared" si="127"/>
        <v>0</v>
      </c>
      <c r="H1218" s="2">
        <f>SUM($G$3:G1218)</f>
        <v>150925869706.20453</v>
      </c>
      <c r="I1218" s="13">
        <f t="shared" si="132"/>
        <v>-1.9939071176438413E-3</v>
      </c>
      <c r="J1218" s="2">
        <f t="shared" si="128"/>
        <v>195576273157.38052</v>
      </c>
      <c r="K1218" s="27">
        <f t="shared" si="129"/>
        <v>160552556052.17062</v>
      </c>
      <c r="L1218">
        <f t="shared" si="130"/>
        <v>1</v>
      </c>
    </row>
    <row r="1219" spans="1:12" x14ac:dyDescent="0.3">
      <c r="A1219" s="1">
        <v>46050</v>
      </c>
      <c r="B1219" s="26">
        <v>196291596662.78122</v>
      </c>
      <c r="C1219" s="26">
        <f t="shared" ref="C1219:C1241" si="133">B1219+H1219</f>
        <v>347217466368.98572</v>
      </c>
      <c r="D1219" s="26">
        <v>75222380984.386902</v>
      </c>
      <c r="E1219" s="2">
        <v>186293602721.54401</v>
      </c>
      <c r="F1219" s="2">
        <f t="shared" si="131"/>
        <v>-46724112.272979736</v>
      </c>
      <c r="G1219" s="2">
        <f t="shared" si="127"/>
        <v>0</v>
      </c>
      <c r="H1219" s="2">
        <f>SUM($G$3:G1219)</f>
        <v>150925869706.20453</v>
      </c>
      <c r="I1219" s="13">
        <f t="shared" si="132"/>
        <v>-2.5080900036497232E-4</v>
      </c>
      <c r="J1219" s="2">
        <f t="shared" si="128"/>
        <v>196242364963.64218</v>
      </c>
      <c r="K1219" s="27">
        <f t="shared" si="129"/>
        <v>160923863647.44171</v>
      </c>
      <c r="L1219">
        <f t="shared" si="130"/>
        <v>1</v>
      </c>
    </row>
    <row r="1220" spans="1:12" x14ac:dyDescent="0.3">
      <c r="A1220" s="1">
        <v>46051</v>
      </c>
      <c r="B1220" s="26">
        <v>195836860927.2226</v>
      </c>
      <c r="C1220" s="26">
        <f t="shared" si="133"/>
        <v>346762730633.42712</v>
      </c>
      <c r="D1220" s="26">
        <v>75243199561.430008</v>
      </c>
      <c r="E1220" s="2">
        <v>186055690577.92999</v>
      </c>
      <c r="F1220" s="2">
        <f t="shared" si="131"/>
        <v>-237912143.61401367</v>
      </c>
      <c r="G1220" s="2">
        <f t="shared" ref="G1220:G1243" si="134">IF(F1220&gt;0,F1220,0)</f>
        <v>0</v>
      </c>
      <c r="H1220" s="2">
        <f>SUM($G$3:G1220)</f>
        <v>150925869706.20453</v>
      </c>
      <c r="I1220" s="13">
        <f t="shared" si="132"/>
        <v>-1.2787146841626081E-3</v>
      </c>
      <c r="J1220" s="2">
        <f t="shared" ref="J1220:J1241" si="135">B1220*(I1220+1)</f>
        <v>195586441457.45465</v>
      </c>
      <c r="K1220" s="27">
        <f t="shared" ref="K1220:K1243" si="136">C1220-E1220</f>
        <v>160707040055.49713</v>
      </c>
      <c r="L1220">
        <f t="shared" ref="L1220:L1243" si="137">IF(K1220&gt;0,1,0)</f>
        <v>1</v>
      </c>
    </row>
    <row r="1221" spans="1:12" x14ac:dyDescent="0.3">
      <c r="A1221" s="1">
        <v>46052</v>
      </c>
      <c r="B1221" s="26">
        <v>194027357857.30957</v>
      </c>
      <c r="C1221" s="26">
        <f t="shared" si="133"/>
        <v>344953227563.5141</v>
      </c>
      <c r="D1221" s="26">
        <v>75257517522.267929</v>
      </c>
      <c r="E1221" s="2">
        <v>185567893600.26999</v>
      </c>
      <c r="F1221" s="2">
        <f t="shared" ref="F1221:F1243" si="138">E1221-E1220</f>
        <v>-487796977.66000366</v>
      </c>
      <c r="G1221" s="2">
        <f t="shared" si="134"/>
        <v>0</v>
      </c>
      <c r="H1221" s="2">
        <f>SUM($G$3:G1221)</f>
        <v>150925869706.20453</v>
      </c>
      <c r="I1221" s="13">
        <f t="shared" ref="I1221:I1241" si="139">(E1221-E1220)/E1221</f>
        <v>-2.628671200583666E-3</v>
      </c>
      <c r="J1221" s="2">
        <f t="shared" si="135"/>
        <v>193517323729.58472</v>
      </c>
      <c r="K1221" s="27">
        <f t="shared" si="136"/>
        <v>159385333963.24411</v>
      </c>
      <c r="L1221">
        <f t="shared" si="137"/>
        <v>1</v>
      </c>
    </row>
    <row r="1222" spans="1:12" x14ac:dyDescent="0.3">
      <c r="A1222" s="1">
        <v>46053</v>
      </c>
      <c r="B1222" s="26">
        <v>193453604360.00812</v>
      </c>
      <c r="C1222" s="26">
        <f t="shared" si="133"/>
        <v>344384001804.17761</v>
      </c>
      <c r="D1222" s="26">
        <v>75257517522.267929</v>
      </c>
      <c r="E1222" s="2">
        <v>185572421338.23499</v>
      </c>
      <c r="F1222" s="2">
        <f t="shared" si="138"/>
        <v>4527737.9649963379</v>
      </c>
      <c r="G1222" s="2">
        <f t="shared" si="134"/>
        <v>4527737.9649963379</v>
      </c>
      <c r="H1222" s="2">
        <f>SUM($G$3:G1222)</f>
        <v>150930397444.16953</v>
      </c>
      <c r="I1222" s="13">
        <f t="shared" si="139"/>
        <v>2.4398765357185386E-5</v>
      </c>
      <c r="J1222" s="2">
        <f t="shared" si="135"/>
        <v>193458324389.1084</v>
      </c>
      <c r="K1222" s="27">
        <f t="shared" si="136"/>
        <v>158811580465.94263</v>
      </c>
      <c r="L1222">
        <f t="shared" si="137"/>
        <v>1</v>
      </c>
    </row>
    <row r="1223" spans="1:12" x14ac:dyDescent="0.3">
      <c r="A1223" s="1">
        <v>46054</v>
      </c>
      <c r="B1223" s="26">
        <v>193283918634.2305</v>
      </c>
      <c r="C1223" s="26">
        <f t="shared" si="133"/>
        <v>344214316078.40002</v>
      </c>
      <c r="D1223" s="26">
        <v>75257517522.267929</v>
      </c>
      <c r="E1223" s="2">
        <v>185172123360.56699</v>
      </c>
      <c r="F1223" s="2">
        <f t="shared" si="138"/>
        <v>-400297977.66799927</v>
      </c>
      <c r="G1223" s="2">
        <f t="shared" si="134"/>
        <v>0</v>
      </c>
      <c r="H1223" s="2">
        <f>SUM($G$3:G1223)</f>
        <v>150930397444.16953</v>
      </c>
      <c r="I1223" s="13">
        <f t="shared" si="139"/>
        <v>-2.1617615567789297E-3</v>
      </c>
      <c r="J1223" s="2">
        <f t="shared" si="135"/>
        <v>192866084889.38342</v>
      </c>
      <c r="K1223" s="27">
        <f t="shared" si="136"/>
        <v>159042192717.83304</v>
      </c>
      <c r="L1223">
        <f t="shared" si="137"/>
        <v>1</v>
      </c>
    </row>
    <row r="1224" spans="1:12" x14ac:dyDescent="0.3">
      <c r="A1224" s="1">
        <v>46055</v>
      </c>
      <c r="B1224" s="26">
        <v>192354744010.57822</v>
      </c>
      <c r="C1224" s="26">
        <f t="shared" si="133"/>
        <v>343285141454.74774</v>
      </c>
      <c r="D1224" s="26">
        <v>75233814457.28833</v>
      </c>
      <c r="E1224" s="2">
        <v>185167207996.427</v>
      </c>
      <c r="F1224" s="2">
        <f t="shared" si="138"/>
        <v>-4915364.1399841309</v>
      </c>
      <c r="G1224" s="2">
        <f t="shared" si="134"/>
        <v>0</v>
      </c>
      <c r="H1224" s="2">
        <f>SUM($G$3:G1224)</f>
        <v>150930397444.16953</v>
      </c>
      <c r="I1224" s="13">
        <f t="shared" si="139"/>
        <v>-2.654554331282555E-5</v>
      </c>
      <c r="J1224" s="2">
        <f t="shared" si="135"/>
        <v>192349637849.38965</v>
      </c>
      <c r="K1224" s="27">
        <f t="shared" si="136"/>
        <v>158117933458.32074</v>
      </c>
      <c r="L1224">
        <f t="shared" si="137"/>
        <v>1</v>
      </c>
    </row>
    <row r="1225" spans="1:12" x14ac:dyDescent="0.3">
      <c r="A1225" s="1">
        <v>46056</v>
      </c>
      <c r="B1225" s="26">
        <v>193099021178.79178</v>
      </c>
      <c r="C1225" s="26">
        <f t="shared" si="133"/>
        <v>344066265890.64026</v>
      </c>
      <c r="D1225" s="26">
        <v>75211556407.559509</v>
      </c>
      <c r="E1225" s="2">
        <v>185204055264.10599</v>
      </c>
      <c r="F1225" s="2">
        <f t="shared" si="138"/>
        <v>36847267.678985596</v>
      </c>
      <c r="G1225" s="2">
        <f t="shared" si="134"/>
        <v>36847267.678985596</v>
      </c>
      <c r="H1225" s="2">
        <f>SUM($G$3:G1225)</f>
        <v>150967244711.84851</v>
      </c>
      <c r="I1225" s="13">
        <f t="shared" si="139"/>
        <v>1.9895497226796895E-4</v>
      </c>
      <c r="J1225" s="2">
        <f t="shared" si="135"/>
        <v>193137439189.1954</v>
      </c>
      <c r="K1225" s="27">
        <f t="shared" si="136"/>
        <v>158862210626.53427</v>
      </c>
      <c r="L1225">
        <f t="shared" si="137"/>
        <v>1</v>
      </c>
    </row>
    <row r="1226" spans="1:12" x14ac:dyDescent="0.3">
      <c r="A1226" s="1">
        <v>46057</v>
      </c>
      <c r="B1226" s="26">
        <v>192560512725.45602</v>
      </c>
      <c r="C1226" s="26">
        <f t="shared" si="133"/>
        <v>343527757437.30457</v>
      </c>
      <c r="D1226" s="26">
        <v>75183865568.817657</v>
      </c>
      <c r="E1226" s="2">
        <v>185108966305.298</v>
      </c>
      <c r="F1226" s="2">
        <f t="shared" si="138"/>
        <v>-95088958.807983398</v>
      </c>
      <c r="G1226" s="2">
        <f t="shared" si="134"/>
        <v>0</v>
      </c>
      <c r="H1226" s="2">
        <f>SUM($G$3:G1226)</f>
        <v>150967244711.84851</v>
      </c>
      <c r="I1226" s="13">
        <f t="shared" si="139"/>
        <v>-5.1369180383814745E-4</v>
      </c>
      <c r="J1226" s="2">
        <f t="shared" si="135"/>
        <v>192461595968.32608</v>
      </c>
      <c r="K1226" s="27">
        <f t="shared" si="136"/>
        <v>158418791132.00656</v>
      </c>
      <c r="L1226">
        <f t="shared" si="137"/>
        <v>1</v>
      </c>
    </row>
    <row r="1227" spans="1:12" x14ac:dyDescent="0.3">
      <c r="A1227" s="1">
        <v>46058</v>
      </c>
      <c r="B1227" s="26">
        <v>191383268329.36353</v>
      </c>
      <c r="C1227" s="26">
        <f t="shared" si="133"/>
        <v>342581783998.88904</v>
      </c>
      <c r="D1227" s="26">
        <v>75242997987.919632</v>
      </c>
      <c r="E1227" s="2">
        <v>185340237262.97501</v>
      </c>
      <c r="F1227" s="2">
        <f t="shared" si="138"/>
        <v>231270957.67700195</v>
      </c>
      <c r="G1227" s="2">
        <f t="shared" si="134"/>
        <v>231270957.67700195</v>
      </c>
      <c r="H1227" s="2">
        <f>SUM($G$3:G1227)</f>
        <v>151198515669.52551</v>
      </c>
      <c r="I1227" s="13">
        <f t="shared" si="139"/>
        <v>1.2478183965463306E-3</v>
      </c>
      <c r="J1227" s="2">
        <f t="shared" si="135"/>
        <v>191622079892.37607</v>
      </c>
      <c r="K1227" s="27">
        <f t="shared" si="136"/>
        <v>157241546735.91403</v>
      </c>
      <c r="L1227">
        <f t="shared" si="137"/>
        <v>1</v>
      </c>
    </row>
    <row r="1228" spans="1:12" x14ac:dyDescent="0.3">
      <c r="A1228" s="1">
        <v>46059</v>
      </c>
      <c r="B1228" s="26">
        <v>192582476591.90634</v>
      </c>
      <c r="C1228" s="26">
        <f t="shared" si="133"/>
        <v>343838770854.75385</v>
      </c>
      <c r="D1228" s="26">
        <v>75211014649.879303</v>
      </c>
      <c r="E1228" s="2">
        <v>185398015856.297</v>
      </c>
      <c r="F1228" s="2">
        <f t="shared" si="138"/>
        <v>57778593.321990967</v>
      </c>
      <c r="G1228" s="2">
        <f t="shared" si="134"/>
        <v>57778593.321990967</v>
      </c>
      <c r="H1228" s="2">
        <f>SUM($G$3:G1228)</f>
        <v>151256294262.8475</v>
      </c>
      <c r="I1228" s="13">
        <f t="shared" si="139"/>
        <v>3.1164623340292633E-4</v>
      </c>
      <c r="J1228" s="2">
        <f t="shared" si="135"/>
        <v>192642494195.35562</v>
      </c>
      <c r="K1228" s="27">
        <f t="shared" si="136"/>
        <v>158440754998.45685</v>
      </c>
      <c r="L1228">
        <f t="shared" si="137"/>
        <v>1</v>
      </c>
    </row>
    <row r="1229" spans="1:12" x14ac:dyDescent="0.3">
      <c r="A1229" s="1">
        <v>46060</v>
      </c>
      <c r="B1229" s="26">
        <v>192499955167.09912</v>
      </c>
      <c r="C1229" s="26">
        <f t="shared" si="133"/>
        <v>343965408822.32458</v>
      </c>
      <c r="D1229" s="26">
        <v>75211014649.879303</v>
      </c>
      <c r="E1229" s="2">
        <v>185607175248.67499</v>
      </c>
      <c r="F1229" s="2">
        <f t="shared" si="138"/>
        <v>209159392.37799072</v>
      </c>
      <c r="G1229" s="2">
        <f t="shared" si="134"/>
        <v>209159392.37799072</v>
      </c>
      <c r="H1229" s="2">
        <f>SUM($G$3:G1229)</f>
        <v>151465453655.22549</v>
      </c>
      <c r="I1229" s="13">
        <f t="shared" si="139"/>
        <v>1.1268928159580073E-3</v>
      </c>
      <c r="J1229" s="2">
        <f t="shared" si="135"/>
        <v>192716881983.64917</v>
      </c>
      <c r="K1229" s="27">
        <f t="shared" si="136"/>
        <v>158358233573.6496</v>
      </c>
      <c r="L1229">
        <f t="shared" si="137"/>
        <v>1</v>
      </c>
    </row>
    <row r="1230" spans="1:12" x14ac:dyDescent="0.3">
      <c r="A1230" s="1">
        <v>46061</v>
      </c>
      <c r="B1230" s="26">
        <v>192616413737.06186</v>
      </c>
      <c r="C1230" s="26">
        <f t="shared" si="133"/>
        <v>344084187163.69141</v>
      </c>
      <c r="D1230" s="26">
        <v>75211014649.879303</v>
      </c>
      <c r="E1230" s="2">
        <v>185609495020.07901</v>
      </c>
      <c r="F1230" s="2">
        <f t="shared" si="138"/>
        <v>2319771.4040222168</v>
      </c>
      <c r="G1230" s="2">
        <f t="shared" si="134"/>
        <v>2319771.4040222168</v>
      </c>
      <c r="H1230" s="2">
        <f>SUM($G$3:G1230)</f>
        <v>151467773426.62952</v>
      </c>
      <c r="I1230" s="13">
        <f t="shared" si="139"/>
        <v>1.2498128954939869E-5</v>
      </c>
      <c r="J1230" s="2">
        <f t="shared" si="135"/>
        <v>192618821081.83957</v>
      </c>
      <c r="K1230" s="27">
        <f t="shared" si="136"/>
        <v>158474692143.6124</v>
      </c>
      <c r="L1230">
        <f t="shared" si="137"/>
        <v>1</v>
      </c>
    </row>
    <row r="1231" spans="1:12" x14ac:dyDescent="0.3">
      <c r="A1231" s="1">
        <v>46062</v>
      </c>
      <c r="B1231" s="26">
        <v>192779810045.46091</v>
      </c>
      <c r="C1231" s="26">
        <f t="shared" si="133"/>
        <v>344247583472.09045</v>
      </c>
      <c r="D1231" s="26">
        <v>75190213121.499222</v>
      </c>
      <c r="E1231" s="2">
        <v>184478793107.54199</v>
      </c>
      <c r="F1231" s="2">
        <f t="shared" si="138"/>
        <v>-1130701912.5370178</v>
      </c>
      <c r="G1231" s="2">
        <f t="shared" si="134"/>
        <v>0</v>
      </c>
      <c r="H1231" s="2">
        <f>SUM($G$3:G1231)</f>
        <v>151467773426.62952</v>
      </c>
      <c r="I1231" s="13">
        <f t="shared" si="139"/>
        <v>-6.1291701527875601E-3</v>
      </c>
      <c r="J1231" s="2">
        <f t="shared" si="135"/>
        <v>191598229787.6702</v>
      </c>
      <c r="K1231" s="27">
        <f t="shared" si="136"/>
        <v>159768790364.54846</v>
      </c>
      <c r="L1231">
        <f t="shared" si="137"/>
        <v>1</v>
      </c>
    </row>
    <row r="1232" spans="1:12" x14ac:dyDescent="0.3">
      <c r="A1232" s="1">
        <v>46063</v>
      </c>
      <c r="B1232" s="26">
        <v>192605477267.26987</v>
      </c>
      <c r="C1232" s="26">
        <f t="shared" si="133"/>
        <v>344073250693.89941</v>
      </c>
      <c r="D1232" s="26">
        <v>75202176202.244614</v>
      </c>
      <c r="E1232" s="2">
        <v>184439644113.591</v>
      </c>
      <c r="F1232" s="2">
        <f t="shared" si="138"/>
        <v>-39148993.95098877</v>
      </c>
      <c r="G1232" s="2">
        <f t="shared" si="134"/>
        <v>0</v>
      </c>
      <c r="H1232" s="2">
        <f>SUM($G$3:G1232)</f>
        <v>151467773426.62952</v>
      </c>
      <c r="I1232" s="13">
        <f t="shared" si="139"/>
        <v>-2.1225910589416474E-4</v>
      </c>
      <c r="J1232" s="2">
        <f t="shared" si="135"/>
        <v>192564595000.87479</v>
      </c>
      <c r="K1232" s="27">
        <f t="shared" si="136"/>
        <v>159633606580.30841</v>
      </c>
      <c r="L1232">
        <f t="shared" si="137"/>
        <v>1</v>
      </c>
    </row>
    <row r="1233" spans="1:12" x14ac:dyDescent="0.3">
      <c r="A1233" s="1">
        <v>46064</v>
      </c>
      <c r="B1233" s="26">
        <v>192255496485.24216</v>
      </c>
      <c r="C1233" s="26">
        <f t="shared" si="133"/>
        <v>343723269911.8717</v>
      </c>
      <c r="D1233" s="26">
        <v>75139270186.256729</v>
      </c>
      <c r="E1233" s="2">
        <v>184308875462.89099</v>
      </c>
      <c r="F1233" s="2">
        <f t="shared" si="138"/>
        <v>-130768650.70001221</v>
      </c>
      <c r="G1233" s="2">
        <f t="shared" si="134"/>
        <v>0</v>
      </c>
      <c r="H1233" s="2">
        <f>SUM($G$3:G1233)</f>
        <v>151467773426.62952</v>
      </c>
      <c r="I1233" s="13">
        <f t="shared" si="139"/>
        <v>-7.0950815782249918E-4</v>
      </c>
      <c r="J1233" s="2">
        <f t="shared" si="135"/>
        <v>192119089642.09967</v>
      </c>
      <c r="K1233" s="27">
        <f t="shared" si="136"/>
        <v>159414394448.98071</v>
      </c>
      <c r="L1233">
        <f t="shared" si="137"/>
        <v>1</v>
      </c>
    </row>
    <row r="1234" spans="1:12" x14ac:dyDescent="0.3">
      <c r="A1234" s="1">
        <v>46065</v>
      </c>
      <c r="B1234" s="26">
        <v>191593974166.36938</v>
      </c>
      <c r="C1234" s="26">
        <f t="shared" si="133"/>
        <v>343061747592.9989</v>
      </c>
      <c r="D1234" s="26">
        <v>75165062577.900238</v>
      </c>
      <c r="E1234" s="2">
        <v>183911794652.422</v>
      </c>
      <c r="F1234" s="2">
        <f t="shared" si="138"/>
        <v>-397080810.46899414</v>
      </c>
      <c r="G1234" s="2">
        <f t="shared" si="134"/>
        <v>0</v>
      </c>
      <c r="H1234" s="2">
        <f>SUM($G$3:G1234)</f>
        <v>151467773426.62952</v>
      </c>
      <c r="I1234" s="13">
        <f t="shared" si="139"/>
        <v>-2.1590828974261487E-3</v>
      </c>
      <c r="J1234" s="2">
        <f t="shared" si="135"/>
        <v>191180306893.49686</v>
      </c>
      <c r="K1234" s="27">
        <f t="shared" si="136"/>
        <v>159149952940.5769</v>
      </c>
      <c r="L1234">
        <f t="shared" si="137"/>
        <v>1</v>
      </c>
    </row>
    <row r="1235" spans="1:12" x14ac:dyDescent="0.3">
      <c r="A1235" s="1">
        <v>46066</v>
      </c>
      <c r="B1235" s="26">
        <v>192641878172.93771</v>
      </c>
      <c r="C1235" s="26">
        <f t="shared" si="133"/>
        <v>344109651599.56726</v>
      </c>
      <c r="D1235" s="26">
        <v>75196870561.53598</v>
      </c>
      <c r="E1235" s="2">
        <v>183900181610.99301</v>
      </c>
      <c r="F1235" s="2">
        <f t="shared" si="138"/>
        <v>-11613041.428985596</v>
      </c>
      <c r="G1235" s="2">
        <f t="shared" si="134"/>
        <v>0</v>
      </c>
      <c r="H1235" s="2">
        <f>SUM($G$3:G1235)</f>
        <v>151467773426.62952</v>
      </c>
      <c r="I1235" s="13">
        <f t="shared" si="139"/>
        <v>-6.3148613162062274E-5</v>
      </c>
      <c r="J1235" s="2">
        <f t="shared" si="135"/>
        <v>192629713105.49417</v>
      </c>
      <c r="K1235" s="27">
        <f t="shared" si="136"/>
        <v>160209469988.57425</v>
      </c>
      <c r="L1235">
        <f t="shared" si="137"/>
        <v>1</v>
      </c>
    </row>
    <row r="1236" spans="1:12" x14ac:dyDescent="0.3">
      <c r="A1236" s="1">
        <v>46067</v>
      </c>
      <c r="B1236" s="26">
        <v>192740477011.26633</v>
      </c>
      <c r="C1236" s="26">
        <f t="shared" si="133"/>
        <v>344208250437.89587</v>
      </c>
      <c r="D1236" s="26">
        <v>75196870561.53598</v>
      </c>
      <c r="E1236" s="2">
        <v>183726133687.936</v>
      </c>
      <c r="F1236" s="2">
        <f t="shared" si="138"/>
        <v>-174047923.05700684</v>
      </c>
      <c r="G1236" s="2">
        <f t="shared" si="134"/>
        <v>0</v>
      </c>
      <c r="H1236" s="2">
        <f>SUM($G$3:G1236)</f>
        <v>151467773426.62952</v>
      </c>
      <c r="I1236" s="13">
        <f t="shared" si="139"/>
        <v>-9.47322623969392E-4</v>
      </c>
      <c r="J1236" s="2">
        <f t="shared" si="135"/>
        <v>192557889596.8389</v>
      </c>
      <c r="K1236" s="27">
        <f t="shared" si="136"/>
        <v>160482116749.95987</v>
      </c>
      <c r="L1236">
        <f t="shared" si="137"/>
        <v>1</v>
      </c>
    </row>
    <row r="1237" spans="1:12" x14ac:dyDescent="0.3">
      <c r="A1237" s="1">
        <v>46068</v>
      </c>
      <c r="B1237" s="26">
        <v>192637654665.74225</v>
      </c>
      <c r="C1237" s="26">
        <f t="shared" si="133"/>
        <v>344137901761.5918</v>
      </c>
      <c r="D1237" s="26">
        <v>75196870561.53598</v>
      </c>
      <c r="E1237" s="2">
        <v>183758607357.15601</v>
      </c>
      <c r="F1237" s="2">
        <f t="shared" si="138"/>
        <v>32473669.220001221</v>
      </c>
      <c r="G1237" s="2">
        <f t="shared" si="134"/>
        <v>32473669.220001221</v>
      </c>
      <c r="H1237" s="2">
        <f>SUM($G$3:G1237)</f>
        <v>151500247095.84952</v>
      </c>
      <c r="I1237" s="13">
        <f t="shared" si="139"/>
        <v>1.7671917352358308E-4</v>
      </c>
      <c r="J1237" s="2">
        <f t="shared" si="135"/>
        <v>192671697432.86429</v>
      </c>
      <c r="K1237" s="27">
        <f t="shared" si="136"/>
        <v>160379294404.43579</v>
      </c>
      <c r="L1237">
        <f t="shared" si="137"/>
        <v>1</v>
      </c>
    </row>
    <row r="1238" spans="1:12" x14ac:dyDescent="0.3">
      <c r="A1238" s="1">
        <v>46069</v>
      </c>
      <c r="B1238" s="26">
        <v>192436421111.21747</v>
      </c>
      <c r="C1238" s="26">
        <f t="shared" si="133"/>
        <v>343936668207.06702</v>
      </c>
      <c r="D1238" s="26">
        <v>75196870561.53598</v>
      </c>
      <c r="E1238" s="2">
        <v>183702555799.09399</v>
      </c>
      <c r="F1238" s="2">
        <f t="shared" si="138"/>
        <v>-56051558.062011719</v>
      </c>
      <c r="G1238" s="2">
        <f t="shared" si="134"/>
        <v>0</v>
      </c>
      <c r="H1238" s="2">
        <f>SUM($G$3:G1238)</f>
        <v>151500247095.84952</v>
      </c>
      <c r="I1238" s="13">
        <f t="shared" si="139"/>
        <v>-3.0512127508619107E-4</v>
      </c>
      <c r="J1238" s="2">
        <f t="shared" si="135"/>
        <v>192377704665.035</v>
      </c>
      <c r="K1238" s="27">
        <f t="shared" si="136"/>
        <v>160234112407.97302</v>
      </c>
      <c r="L1238">
        <f t="shared" si="137"/>
        <v>1</v>
      </c>
    </row>
    <row r="1239" spans="1:12" x14ac:dyDescent="0.3">
      <c r="A1239" s="1">
        <v>46070</v>
      </c>
      <c r="B1239" s="26">
        <v>191863456129.03577</v>
      </c>
      <c r="C1239" s="26">
        <f t="shared" si="133"/>
        <v>343363703224.88525</v>
      </c>
      <c r="D1239" s="26">
        <v>75189812279.383606</v>
      </c>
      <c r="E1239" s="2">
        <v>183684801652.64301</v>
      </c>
      <c r="F1239" s="2">
        <f t="shared" si="138"/>
        <v>-17754146.45098877</v>
      </c>
      <c r="G1239" s="2">
        <f t="shared" si="134"/>
        <v>0</v>
      </c>
      <c r="H1239" s="2">
        <f>SUM($G$3:G1239)</f>
        <v>151500247095.84952</v>
      </c>
      <c r="I1239" s="13">
        <f t="shared" si="139"/>
        <v>-9.6655500570824214E-5</v>
      </c>
      <c r="J1239" s="2">
        <f t="shared" si="135"/>
        <v>191844911470.64236</v>
      </c>
      <c r="K1239" s="27">
        <f t="shared" si="136"/>
        <v>159678901572.24225</v>
      </c>
      <c r="L1239">
        <f t="shared" si="137"/>
        <v>1</v>
      </c>
    </row>
    <row r="1240" spans="1:12" x14ac:dyDescent="0.3">
      <c r="A1240" s="1">
        <v>46071</v>
      </c>
      <c r="B1240" s="26">
        <v>191707717220.66705</v>
      </c>
      <c r="C1240" s="26">
        <f t="shared" si="133"/>
        <v>343207964316.5166</v>
      </c>
      <c r="D1240" s="26">
        <v>75135198033.114212</v>
      </c>
      <c r="E1240" s="2">
        <v>183684433314.58899</v>
      </c>
      <c r="F1240" s="2">
        <f t="shared" si="138"/>
        <v>-368338.05401611328</v>
      </c>
      <c r="G1240" s="2">
        <f t="shared" si="134"/>
        <v>0</v>
      </c>
      <c r="H1240" s="2">
        <f>SUM($G$3:G1240)</f>
        <v>151500247095.84952</v>
      </c>
      <c r="I1240" s="13">
        <f t="shared" si="139"/>
        <v>-2.0052763719246445E-6</v>
      </c>
      <c r="J1240" s="2">
        <f t="shared" si="135"/>
        <v>191707332793.7114</v>
      </c>
      <c r="K1240" s="27">
        <f t="shared" si="136"/>
        <v>159523531001.92761</v>
      </c>
      <c r="L1240">
        <f t="shared" si="137"/>
        <v>1</v>
      </c>
    </row>
    <row r="1241" spans="1:12" x14ac:dyDescent="0.3">
      <c r="A1241" s="18">
        <v>46072</v>
      </c>
      <c r="B1241" s="26">
        <v>192132295247.04489</v>
      </c>
      <c r="C1241" s="26">
        <f t="shared" si="133"/>
        <v>343632542342.89441</v>
      </c>
      <c r="D1241" s="26">
        <v>75180530650.469803</v>
      </c>
      <c r="E1241" s="2">
        <v>183682918392.276</v>
      </c>
      <c r="F1241" s="2">
        <f t="shared" si="138"/>
        <v>-1514922.3129882813</v>
      </c>
      <c r="G1241" s="2">
        <f t="shared" si="134"/>
        <v>0</v>
      </c>
      <c r="H1241" s="2">
        <f>SUM($G$3:G1241)</f>
        <v>151500247095.84952</v>
      </c>
      <c r="I1241" s="13">
        <f t="shared" si="139"/>
        <v>-8.2474860822550208E-6</v>
      </c>
      <c r="J1241" s="2">
        <f t="shared" si="135"/>
        <v>192130710638.61389</v>
      </c>
      <c r="K1241" s="27">
        <f t="shared" si="136"/>
        <v>159949623950.61841</v>
      </c>
      <c r="L1241">
        <f t="shared" si="137"/>
        <v>1</v>
      </c>
    </row>
    <row r="1242" spans="1:12" x14ac:dyDescent="0.3">
      <c r="E1242" s="2"/>
      <c r="F1242" s="2"/>
      <c r="G1242" s="2">
        <f t="shared" si="134"/>
        <v>0</v>
      </c>
      <c r="H1242" s="2"/>
      <c r="I1242" s="13"/>
      <c r="J1242" s="2"/>
      <c r="K1242" s="27">
        <f t="shared" si="136"/>
        <v>0</v>
      </c>
      <c r="L1242">
        <f t="shared" si="137"/>
        <v>0</v>
      </c>
    </row>
    <row r="1243" spans="1:12" x14ac:dyDescent="0.3">
      <c r="E1243" s="2"/>
      <c r="F1243" s="2">
        <f t="shared" si="138"/>
        <v>0</v>
      </c>
      <c r="G1243" s="2">
        <f t="shared" si="134"/>
        <v>0</v>
      </c>
      <c r="H1243" s="2"/>
      <c r="I1243" s="13"/>
      <c r="J1243" s="2"/>
      <c r="K1243" s="27">
        <f t="shared" si="136"/>
        <v>0</v>
      </c>
      <c r="L1243">
        <f t="shared" si="137"/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36AF-9A4C-4A71-A24E-8CF3EAB70184}">
  <dimension ref="A1:C968"/>
  <sheetViews>
    <sheetView workbookViewId="0">
      <selection activeCell="B1" sqref="B1"/>
    </sheetView>
  </sheetViews>
  <sheetFormatPr defaultRowHeight="14.4" x14ac:dyDescent="0.3"/>
  <cols>
    <col min="1" max="1" width="23.6640625" bestFit="1" customWidth="1"/>
    <col min="2" max="2" width="5.21875" bestFit="1" customWidth="1"/>
    <col min="3" max="3" width="16.77734375" bestFit="1" customWidth="1"/>
  </cols>
  <sheetData>
    <row r="1" spans="1:3" x14ac:dyDescent="0.3">
      <c r="A1" t="s">
        <v>160</v>
      </c>
      <c r="B1" t="s">
        <v>161</v>
      </c>
      <c r="C1" t="s">
        <v>162</v>
      </c>
    </row>
    <row r="2" spans="1:3" x14ac:dyDescent="0.3">
      <c r="A2" t="s">
        <v>163</v>
      </c>
      <c r="B2">
        <v>59</v>
      </c>
      <c r="C2" t="s">
        <v>164</v>
      </c>
    </row>
    <row r="3" spans="1:3" x14ac:dyDescent="0.3">
      <c r="A3" t="s">
        <v>165</v>
      </c>
      <c r="B3">
        <v>59</v>
      </c>
      <c r="C3" t="s">
        <v>164</v>
      </c>
    </row>
    <row r="4" spans="1:3" x14ac:dyDescent="0.3">
      <c r="A4" t="s">
        <v>166</v>
      </c>
      <c r="B4">
        <v>60</v>
      </c>
      <c r="C4" t="s">
        <v>167</v>
      </c>
    </row>
    <row r="5" spans="1:3" x14ac:dyDescent="0.3">
      <c r="A5" t="s">
        <v>168</v>
      </c>
      <c r="B5">
        <v>61</v>
      </c>
      <c r="C5" t="s">
        <v>167</v>
      </c>
    </row>
    <row r="6" spans="1:3" x14ac:dyDescent="0.3">
      <c r="A6" t="s">
        <v>169</v>
      </c>
      <c r="B6">
        <v>61</v>
      </c>
      <c r="C6" t="s">
        <v>167</v>
      </c>
    </row>
    <row r="7" spans="1:3" x14ac:dyDescent="0.3">
      <c r="A7" t="s">
        <v>170</v>
      </c>
      <c r="B7">
        <v>61</v>
      </c>
      <c r="C7" t="s">
        <v>167</v>
      </c>
    </row>
    <row r="8" spans="1:3" x14ac:dyDescent="0.3">
      <c r="A8" t="s">
        <v>171</v>
      </c>
      <c r="B8">
        <v>63</v>
      </c>
      <c r="C8" t="s">
        <v>167</v>
      </c>
    </row>
    <row r="9" spans="1:3" x14ac:dyDescent="0.3">
      <c r="A9" t="s">
        <v>172</v>
      </c>
      <c r="B9">
        <v>59</v>
      </c>
      <c r="C9" t="s">
        <v>164</v>
      </c>
    </row>
    <row r="10" spans="1:3" x14ac:dyDescent="0.3">
      <c r="A10" t="s">
        <v>173</v>
      </c>
      <c r="B10">
        <v>59</v>
      </c>
      <c r="C10" t="s">
        <v>164</v>
      </c>
    </row>
    <row r="11" spans="1:3" x14ac:dyDescent="0.3">
      <c r="A11" t="s">
        <v>174</v>
      </c>
      <c r="B11">
        <v>56</v>
      </c>
      <c r="C11" t="s">
        <v>164</v>
      </c>
    </row>
    <row r="12" spans="1:3" x14ac:dyDescent="0.3">
      <c r="A12" t="s">
        <v>175</v>
      </c>
      <c r="B12">
        <v>57</v>
      </c>
      <c r="C12" t="s">
        <v>164</v>
      </c>
    </row>
    <row r="13" spans="1:3" x14ac:dyDescent="0.3">
      <c r="A13" t="s">
        <v>176</v>
      </c>
      <c r="B13">
        <v>57</v>
      </c>
      <c r="C13" t="s">
        <v>164</v>
      </c>
    </row>
    <row r="14" spans="1:3" x14ac:dyDescent="0.3">
      <c r="A14" t="s">
        <v>177</v>
      </c>
      <c r="B14">
        <v>56</v>
      </c>
      <c r="C14" t="s">
        <v>164</v>
      </c>
    </row>
    <row r="15" spans="1:3" x14ac:dyDescent="0.3">
      <c r="A15" t="s">
        <v>178</v>
      </c>
      <c r="B15">
        <v>57</v>
      </c>
      <c r="C15" t="s">
        <v>164</v>
      </c>
    </row>
    <row r="16" spans="1:3" x14ac:dyDescent="0.3">
      <c r="A16" t="s">
        <v>179</v>
      </c>
      <c r="B16">
        <v>58</v>
      </c>
      <c r="C16" t="s">
        <v>164</v>
      </c>
    </row>
    <row r="17" spans="1:3" x14ac:dyDescent="0.3">
      <c r="A17" t="s">
        <v>180</v>
      </c>
      <c r="B17">
        <v>63</v>
      </c>
      <c r="C17" t="s">
        <v>167</v>
      </c>
    </row>
    <row r="18" spans="1:3" x14ac:dyDescent="0.3">
      <c r="A18" t="s">
        <v>181</v>
      </c>
      <c r="B18">
        <v>58</v>
      </c>
      <c r="C18" t="s">
        <v>164</v>
      </c>
    </row>
    <row r="19" spans="1:3" x14ac:dyDescent="0.3">
      <c r="A19" t="s">
        <v>182</v>
      </c>
      <c r="B19">
        <v>58</v>
      </c>
      <c r="C19" t="s">
        <v>164</v>
      </c>
    </row>
    <row r="20" spans="1:3" x14ac:dyDescent="0.3">
      <c r="A20" t="s">
        <v>183</v>
      </c>
      <c r="B20">
        <v>57</v>
      </c>
      <c r="C20" t="s">
        <v>164</v>
      </c>
    </row>
    <row r="21" spans="1:3" x14ac:dyDescent="0.3">
      <c r="A21" t="s">
        <v>184</v>
      </c>
      <c r="B21">
        <v>57</v>
      </c>
      <c r="C21" t="s">
        <v>164</v>
      </c>
    </row>
    <row r="22" spans="1:3" x14ac:dyDescent="0.3">
      <c r="A22" t="s">
        <v>185</v>
      </c>
      <c r="B22">
        <v>55</v>
      </c>
      <c r="C22" t="s">
        <v>164</v>
      </c>
    </row>
    <row r="23" spans="1:3" x14ac:dyDescent="0.3">
      <c r="A23" t="s">
        <v>186</v>
      </c>
      <c r="B23">
        <v>56</v>
      </c>
      <c r="C23" t="s">
        <v>164</v>
      </c>
    </row>
    <row r="24" spans="1:3" x14ac:dyDescent="0.3">
      <c r="A24" t="s">
        <v>187</v>
      </c>
      <c r="B24">
        <v>55</v>
      </c>
      <c r="C24" t="s">
        <v>164</v>
      </c>
    </row>
    <row r="25" spans="1:3" x14ac:dyDescent="0.3">
      <c r="A25" t="s">
        <v>188</v>
      </c>
      <c r="B25">
        <v>55</v>
      </c>
      <c r="C25" t="s">
        <v>164</v>
      </c>
    </row>
    <row r="26" spans="1:3" x14ac:dyDescent="0.3">
      <c r="A26" t="s">
        <v>189</v>
      </c>
      <c r="B26">
        <v>54</v>
      </c>
      <c r="C26" t="s">
        <v>164</v>
      </c>
    </row>
    <row r="27" spans="1:3" x14ac:dyDescent="0.3">
      <c r="A27" t="s">
        <v>190</v>
      </c>
      <c r="B27">
        <v>56</v>
      </c>
      <c r="C27" t="s">
        <v>164</v>
      </c>
    </row>
    <row r="28" spans="1:3" x14ac:dyDescent="0.3">
      <c r="A28" t="s">
        <v>191</v>
      </c>
      <c r="B28">
        <v>52</v>
      </c>
      <c r="C28" t="s">
        <v>164</v>
      </c>
    </row>
    <row r="29" spans="1:3" x14ac:dyDescent="0.3">
      <c r="A29" t="s">
        <v>192</v>
      </c>
      <c r="B29">
        <v>52</v>
      </c>
      <c r="C29" t="s">
        <v>164</v>
      </c>
    </row>
    <row r="30" spans="1:3" x14ac:dyDescent="0.3">
      <c r="A30" t="s">
        <v>193</v>
      </c>
      <c r="B30">
        <v>52</v>
      </c>
      <c r="C30" t="s">
        <v>164</v>
      </c>
    </row>
    <row r="31" spans="1:3" x14ac:dyDescent="0.3">
      <c r="A31" t="s">
        <v>194</v>
      </c>
      <c r="B31">
        <v>51</v>
      </c>
      <c r="C31" t="s">
        <v>164</v>
      </c>
    </row>
    <row r="32" spans="1:3" x14ac:dyDescent="0.3">
      <c r="A32" t="s">
        <v>195</v>
      </c>
      <c r="B32">
        <v>52</v>
      </c>
      <c r="C32" t="s">
        <v>164</v>
      </c>
    </row>
    <row r="33" spans="1:3" x14ac:dyDescent="0.3">
      <c r="A33" t="s">
        <v>196</v>
      </c>
      <c r="B33">
        <v>52</v>
      </c>
      <c r="C33" t="s">
        <v>164</v>
      </c>
    </row>
    <row r="34" spans="1:3" x14ac:dyDescent="0.3">
      <c r="A34" t="s">
        <v>197</v>
      </c>
      <c r="B34">
        <v>52</v>
      </c>
      <c r="C34" t="s">
        <v>164</v>
      </c>
    </row>
    <row r="35" spans="1:3" x14ac:dyDescent="0.3">
      <c r="A35" t="s">
        <v>198</v>
      </c>
      <c r="B35">
        <v>51</v>
      </c>
      <c r="C35" t="s">
        <v>164</v>
      </c>
    </row>
    <row r="36" spans="1:3" x14ac:dyDescent="0.3">
      <c r="A36" t="s">
        <v>199</v>
      </c>
      <c r="B36">
        <v>53</v>
      </c>
      <c r="C36" t="s">
        <v>164</v>
      </c>
    </row>
    <row r="37" spans="1:3" x14ac:dyDescent="0.3">
      <c r="A37" t="s">
        <v>200</v>
      </c>
      <c r="B37">
        <v>51</v>
      </c>
      <c r="C37" t="s">
        <v>164</v>
      </c>
    </row>
    <row r="38" spans="1:3" x14ac:dyDescent="0.3">
      <c r="A38" t="s">
        <v>201</v>
      </c>
      <c r="B38">
        <v>51</v>
      </c>
      <c r="C38" t="s">
        <v>164</v>
      </c>
    </row>
    <row r="39" spans="1:3" x14ac:dyDescent="0.3">
      <c r="A39" t="s">
        <v>202</v>
      </c>
      <c r="B39">
        <v>50</v>
      </c>
      <c r="C39" t="s">
        <v>164</v>
      </c>
    </row>
    <row r="40" spans="1:3" x14ac:dyDescent="0.3">
      <c r="A40" t="s">
        <v>203</v>
      </c>
      <c r="B40">
        <v>50</v>
      </c>
      <c r="C40" t="s">
        <v>164</v>
      </c>
    </row>
    <row r="41" spans="1:3" x14ac:dyDescent="0.3">
      <c r="A41" t="s">
        <v>204</v>
      </c>
      <c r="B41">
        <v>50</v>
      </c>
      <c r="C41" t="s">
        <v>164</v>
      </c>
    </row>
    <row r="42" spans="1:3" x14ac:dyDescent="0.3">
      <c r="A42" t="s">
        <v>205</v>
      </c>
      <c r="B42">
        <v>50</v>
      </c>
      <c r="C42" t="s">
        <v>164</v>
      </c>
    </row>
    <row r="43" spans="1:3" x14ac:dyDescent="0.3">
      <c r="A43" t="s">
        <v>206</v>
      </c>
      <c r="B43">
        <v>53</v>
      </c>
      <c r="C43" t="s">
        <v>164</v>
      </c>
    </row>
    <row r="44" spans="1:3" x14ac:dyDescent="0.3">
      <c r="A44" t="s">
        <v>207</v>
      </c>
      <c r="B44">
        <v>52</v>
      </c>
      <c r="C44" t="s">
        <v>164</v>
      </c>
    </row>
    <row r="45" spans="1:3" x14ac:dyDescent="0.3">
      <c r="A45" t="s">
        <v>208</v>
      </c>
      <c r="B45">
        <v>51</v>
      </c>
      <c r="C45" t="s">
        <v>164</v>
      </c>
    </row>
    <row r="46" spans="1:3" x14ac:dyDescent="0.3">
      <c r="A46" t="s">
        <v>209</v>
      </c>
      <c r="B46">
        <v>51</v>
      </c>
      <c r="C46" t="s">
        <v>164</v>
      </c>
    </row>
    <row r="47" spans="1:3" x14ac:dyDescent="0.3">
      <c r="A47" t="s">
        <v>210</v>
      </c>
      <c r="B47">
        <v>51</v>
      </c>
      <c r="C47" t="s">
        <v>164</v>
      </c>
    </row>
    <row r="48" spans="1:3" x14ac:dyDescent="0.3">
      <c r="A48" t="s">
        <v>211</v>
      </c>
      <c r="B48">
        <v>50</v>
      </c>
      <c r="C48" t="s">
        <v>164</v>
      </c>
    </row>
    <row r="49" spans="1:3" x14ac:dyDescent="0.3">
      <c r="A49" t="s">
        <v>212</v>
      </c>
      <c r="B49">
        <v>50</v>
      </c>
      <c r="C49" t="s">
        <v>164</v>
      </c>
    </row>
    <row r="50" spans="1:3" x14ac:dyDescent="0.3">
      <c r="A50" t="s">
        <v>213</v>
      </c>
      <c r="B50">
        <v>49</v>
      </c>
      <c r="C50" t="s">
        <v>164</v>
      </c>
    </row>
    <row r="51" spans="1:3" x14ac:dyDescent="0.3">
      <c r="A51" t="s">
        <v>214</v>
      </c>
      <c r="B51">
        <v>47</v>
      </c>
      <c r="C51" t="s">
        <v>164</v>
      </c>
    </row>
    <row r="52" spans="1:3" x14ac:dyDescent="0.3">
      <c r="A52" t="s">
        <v>215</v>
      </c>
      <c r="B52">
        <v>37</v>
      </c>
      <c r="C52" t="s">
        <v>216</v>
      </c>
    </row>
    <row r="53" spans="1:3" x14ac:dyDescent="0.3">
      <c r="A53" t="s">
        <v>217</v>
      </c>
      <c r="B53">
        <v>34</v>
      </c>
      <c r="C53" t="s">
        <v>216</v>
      </c>
    </row>
    <row r="54" spans="1:3" x14ac:dyDescent="0.3">
      <c r="A54" t="s">
        <v>218</v>
      </c>
      <c r="B54">
        <v>34</v>
      </c>
      <c r="C54" t="s">
        <v>216</v>
      </c>
    </row>
    <row r="55" spans="1:3" x14ac:dyDescent="0.3">
      <c r="A55" t="s">
        <v>219</v>
      </c>
      <c r="B55">
        <v>35</v>
      </c>
      <c r="C55" t="s">
        <v>216</v>
      </c>
    </row>
    <row r="56" spans="1:3" x14ac:dyDescent="0.3">
      <c r="A56" t="s">
        <v>220</v>
      </c>
      <c r="B56">
        <v>34</v>
      </c>
      <c r="C56" t="s">
        <v>216</v>
      </c>
    </row>
    <row r="57" spans="1:3" x14ac:dyDescent="0.3">
      <c r="A57" t="s">
        <v>221</v>
      </c>
      <c r="B57">
        <v>34</v>
      </c>
      <c r="C57" t="s">
        <v>216</v>
      </c>
    </row>
    <row r="58" spans="1:3" x14ac:dyDescent="0.3">
      <c r="A58" t="s">
        <v>222</v>
      </c>
      <c r="B58">
        <v>35</v>
      </c>
      <c r="C58" t="s">
        <v>216</v>
      </c>
    </row>
    <row r="59" spans="1:3" x14ac:dyDescent="0.3">
      <c r="A59" t="s">
        <v>223</v>
      </c>
      <c r="B59">
        <v>34</v>
      </c>
      <c r="C59" t="s">
        <v>216</v>
      </c>
    </row>
    <row r="60" spans="1:3" x14ac:dyDescent="0.3">
      <c r="A60" t="s">
        <v>224</v>
      </c>
      <c r="B60">
        <v>34</v>
      </c>
      <c r="C60" t="s">
        <v>216</v>
      </c>
    </row>
    <row r="61" spans="1:3" x14ac:dyDescent="0.3">
      <c r="A61" t="s">
        <v>225</v>
      </c>
      <c r="B61">
        <v>34</v>
      </c>
      <c r="C61" t="s">
        <v>216</v>
      </c>
    </row>
    <row r="62" spans="1:3" x14ac:dyDescent="0.3">
      <c r="A62" t="s">
        <v>226</v>
      </c>
      <c r="B62">
        <v>35</v>
      </c>
      <c r="C62" t="s">
        <v>216</v>
      </c>
    </row>
    <row r="63" spans="1:3" x14ac:dyDescent="0.3">
      <c r="A63" t="s">
        <v>227</v>
      </c>
      <c r="B63">
        <v>35</v>
      </c>
      <c r="C63" t="s">
        <v>216</v>
      </c>
    </row>
    <row r="64" spans="1:3" x14ac:dyDescent="0.3">
      <c r="A64" t="s">
        <v>228</v>
      </c>
      <c r="B64">
        <v>42</v>
      </c>
      <c r="C64" t="s">
        <v>164</v>
      </c>
    </row>
    <row r="65" spans="1:3" x14ac:dyDescent="0.3">
      <c r="A65" t="s">
        <v>229</v>
      </c>
      <c r="B65">
        <v>40</v>
      </c>
      <c r="C65" t="s">
        <v>164</v>
      </c>
    </row>
    <row r="66" spans="1:3" x14ac:dyDescent="0.3">
      <c r="A66" t="s">
        <v>230</v>
      </c>
      <c r="B66">
        <v>35</v>
      </c>
      <c r="C66" t="s">
        <v>216</v>
      </c>
    </row>
    <row r="67" spans="1:3" x14ac:dyDescent="0.3">
      <c r="A67" t="s">
        <v>231</v>
      </c>
      <c r="B67">
        <v>34</v>
      </c>
      <c r="C67" t="s">
        <v>216</v>
      </c>
    </row>
    <row r="68" spans="1:3" x14ac:dyDescent="0.3">
      <c r="A68" t="s">
        <v>232</v>
      </c>
      <c r="B68">
        <v>35</v>
      </c>
      <c r="C68" t="s">
        <v>216</v>
      </c>
    </row>
    <row r="69" spans="1:3" x14ac:dyDescent="0.3">
      <c r="A69" t="s">
        <v>233</v>
      </c>
      <c r="B69">
        <v>35</v>
      </c>
      <c r="C69" t="s">
        <v>216</v>
      </c>
    </row>
    <row r="70" spans="1:3" x14ac:dyDescent="0.3">
      <c r="A70" t="s">
        <v>234</v>
      </c>
      <c r="B70">
        <v>35</v>
      </c>
      <c r="C70" t="s">
        <v>216</v>
      </c>
    </row>
    <row r="71" spans="1:3" x14ac:dyDescent="0.3">
      <c r="A71" t="s">
        <v>235</v>
      </c>
      <c r="B71">
        <v>35</v>
      </c>
      <c r="C71" t="s">
        <v>216</v>
      </c>
    </row>
    <row r="72" spans="1:3" x14ac:dyDescent="0.3">
      <c r="A72" t="s">
        <v>236</v>
      </c>
      <c r="B72">
        <v>35</v>
      </c>
      <c r="C72" t="s">
        <v>216</v>
      </c>
    </row>
    <row r="73" spans="1:3" x14ac:dyDescent="0.3">
      <c r="A73" t="s">
        <v>237</v>
      </c>
      <c r="B73">
        <v>37</v>
      </c>
      <c r="C73" t="s">
        <v>216</v>
      </c>
    </row>
    <row r="74" spans="1:3" x14ac:dyDescent="0.3">
      <c r="A74" t="s">
        <v>238</v>
      </c>
      <c r="B74">
        <v>35</v>
      </c>
      <c r="C74" t="s">
        <v>216</v>
      </c>
    </row>
    <row r="75" spans="1:3" x14ac:dyDescent="0.3">
      <c r="A75" t="s">
        <v>239</v>
      </c>
      <c r="B75">
        <v>35</v>
      </c>
      <c r="C75" t="s">
        <v>216</v>
      </c>
    </row>
    <row r="76" spans="1:3" x14ac:dyDescent="0.3">
      <c r="A76" t="s">
        <v>240</v>
      </c>
      <c r="B76">
        <v>35</v>
      </c>
      <c r="C76" t="s">
        <v>216</v>
      </c>
    </row>
    <row r="77" spans="1:3" x14ac:dyDescent="0.3">
      <c r="A77" t="s">
        <v>241</v>
      </c>
      <c r="B77">
        <v>32</v>
      </c>
      <c r="C77" t="s">
        <v>216</v>
      </c>
    </row>
    <row r="78" spans="1:3" x14ac:dyDescent="0.3">
      <c r="A78" t="s">
        <v>242</v>
      </c>
      <c r="B78">
        <v>34</v>
      </c>
      <c r="C78" t="s">
        <v>216</v>
      </c>
    </row>
    <row r="79" spans="1:3" x14ac:dyDescent="0.3">
      <c r="A79" t="s">
        <v>243</v>
      </c>
      <c r="B79">
        <v>36</v>
      </c>
      <c r="C79" t="s">
        <v>216</v>
      </c>
    </row>
    <row r="80" spans="1:3" x14ac:dyDescent="0.3">
      <c r="A80" t="s">
        <v>244</v>
      </c>
      <c r="B80">
        <v>38</v>
      </c>
      <c r="C80" t="s">
        <v>216</v>
      </c>
    </row>
    <row r="81" spans="1:3" x14ac:dyDescent="0.3">
      <c r="A81" t="s">
        <v>245</v>
      </c>
      <c r="B81">
        <v>38</v>
      </c>
      <c r="C81" t="s">
        <v>216</v>
      </c>
    </row>
    <row r="82" spans="1:3" x14ac:dyDescent="0.3">
      <c r="A82" t="s">
        <v>246</v>
      </c>
      <c r="B82">
        <v>38</v>
      </c>
      <c r="C82" t="s">
        <v>216</v>
      </c>
    </row>
    <row r="83" spans="1:3" x14ac:dyDescent="0.3">
      <c r="A83" t="s">
        <v>247</v>
      </c>
      <c r="B83">
        <v>38</v>
      </c>
      <c r="C83" t="s">
        <v>216</v>
      </c>
    </row>
    <row r="84" spans="1:3" x14ac:dyDescent="0.3">
      <c r="A84" t="s">
        <v>248</v>
      </c>
      <c r="B84">
        <v>39</v>
      </c>
      <c r="C84" t="s">
        <v>216</v>
      </c>
    </row>
    <row r="85" spans="1:3" x14ac:dyDescent="0.3">
      <c r="A85" t="s">
        <v>249</v>
      </c>
      <c r="B85">
        <v>42</v>
      </c>
      <c r="C85" t="s">
        <v>164</v>
      </c>
    </row>
    <row r="86" spans="1:3" x14ac:dyDescent="0.3">
      <c r="A86" t="s">
        <v>250</v>
      </c>
      <c r="B86">
        <v>42</v>
      </c>
      <c r="C86" t="s">
        <v>164</v>
      </c>
    </row>
    <row r="87" spans="1:3" x14ac:dyDescent="0.3">
      <c r="A87" t="s">
        <v>251</v>
      </c>
      <c r="B87">
        <v>39</v>
      </c>
      <c r="C87" t="s">
        <v>216</v>
      </c>
    </row>
    <row r="88" spans="1:3" x14ac:dyDescent="0.3">
      <c r="A88" t="s">
        <v>252</v>
      </c>
      <c r="B88">
        <v>39</v>
      </c>
      <c r="C88" t="s">
        <v>216</v>
      </c>
    </row>
    <row r="89" spans="1:3" x14ac:dyDescent="0.3">
      <c r="A89" t="s">
        <v>253</v>
      </c>
      <c r="B89">
        <v>39</v>
      </c>
      <c r="C89" t="s">
        <v>216</v>
      </c>
    </row>
    <row r="90" spans="1:3" x14ac:dyDescent="0.3">
      <c r="A90" t="s">
        <v>254</v>
      </c>
      <c r="B90">
        <v>38</v>
      </c>
      <c r="C90" t="s">
        <v>216</v>
      </c>
    </row>
    <row r="91" spans="1:3" x14ac:dyDescent="0.3">
      <c r="A91" t="s">
        <v>255</v>
      </c>
      <c r="B91">
        <v>39</v>
      </c>
      <c r="C91" t="s">
        <v>216</v>
      </c>
    </row>
    <row r="92" spans="1:3" x14ac:dyDescent="0.3">
      <c r="A92" t="s">
        <v>256</v>
      </c>
      <c r="B92">
        <v>38</v>
      </c>
      <c r="C92" t="s">
        <v>216</v>
      </c>
    </row>
    <row r="93" spans="1:3" x14ac:dyDescent="0.3">
      <c r="A93" t="s">
        <v>257</v>
      </c>
      <c r="B93">
        <v>39</v>
      </c>
      <c r="C93" t="s">
        <v>216</v>
      </c>
    </row>
    <row r="94" spans="1:3" x14ac:dyDescent="0.3">
      <c r="A94" t="s">
        <v>258</v>
      </c>
      <c r="B94">
        <v>42</v>
      </c>
      <c r="C94" t="s">
        <v>164</v>
      </c>
    </row>
    <row r="95" spans="1:3" x14ac:dyDescent="0.3">
      <c r="A95" t="s">
        <v>259</v>
      </c>
      <c r="B95">
        <v>42</v>
      </c>
      <c r="C95" t="s">
        <v>164</v>
      </c>
    </row>
    <row r="96" spans="1:3" x14ac:dyDescent="0.3">
      <c r="A96" t="s">
        <v>260</v>
      </c>
      <c r="B96">
        <v>42</v>
      </c>
      <c r="C96" t="s">
        <v>164</v>
      </c>
    </row>
    <row r="97" spans="1:3" x14ac:dyDescent="0.3">
      <c r="A97" t="s">
        <v>261</v>
      </c>
      <c r="B97">
        <v>47</v>
      </c>
      <c r="C97" t="s">
        <v>164</v>
      </c>
    </row>
    <row r="98" spans="1:3" x14ac:dyDescent="0.3">
      <c r="A98" t="s">
        <v>262</v>
      </c>
      <c r="B98">
        <v>44</v>
      </c>
      <c r="C98" t="s">
        <v>164</v>
      </c>
    </row>
    <row r="99" spans="1:3" x14ac:dyDescent="0.3">
      <c r="A99" t="s">
        <v>263</v>
      </c>
      <c r="B99">
        <v>44</v>
      </c>
      <c r="C99" t="s">
        <v>164</v>
      </c>
    </row>
    <row r="100" spans="1:3" x14ac:dyDescent="0.3">
      <c r="A100" t="s">
        <v>264</v>
      </c>
      <c r="B100">
        <v>45</v>
      </c>
      <c r="C100" t="s">
        <v>164</v>
      </c>
    </row>
    <row r="101" spans="1:3" x14ac:dyDescent="0.3">
      <c r="A101" t="s">
        <v>265</v>
      </c>
      <c r="B101">
        <v>43</v>
      </c>
      <c r="C101" t="s">
        <v>164</v>
      </c>
    </row>
    <row r="102" spans="1:3" x14ac:dyDescent="0.3">
      <c r="A102" t="s">
        <v>266</v>
      </c>
      <c r="B102">
        <v>46</v>
      </c>
      <c r="C102" t="s">
        <v>164</v>
      </c>
    </row>
    <row r="103" spans="1:3" x14ac:dyDescent="0.3">
      <c r="A103" t="s">
        <v>267</v>
      </c>
      <c r="B103">
        <v>46</v>
      </c>
      <c r="C103" t="s">
        <v>164</v>
      </c>
    </row>
    <row r="104" spans="1:3" x14ac:dyDescent="0.3">
      <c r="A104" t="s">
        <v>268</v>
      </c>
      <c r="B104">
        <v>45</v>
      </c>
      <c r="C104" t="s">
        <v>164</v>
      </c>
    </row>
    <row r="105" spans="1:3" x14ac:dyDescent="0.3">
      <c r="A105" t="s">
        <v>269</v>
      </c>
      <c r="B105">
        <v>43</v>
      </c>
      <c r="C105" t="s">
        <v>164</v>
      </c>
    </row>
    <row r="106" spans="1:3" x14ac:dyDescent="0.3">
      <c r="A106" t="s">
        <v>270</v>
      </c>
      <c r="B106">
        <v>42</v>
      </c>
      <c r="C106" t="s">
        <v>164</v>
      </c>
    </row>
    <row r="107" spans="1:3" x14ac:dyDescent="0.3">
      <c r="A107" t="s">
        <v>271</v>
      </c>
      <c r="B107">
        <v>40</v>
      </c>
      <c r="C107" t="s">
        <v>164</v>
      </c>
    </row>
    <row r="108" spans="1:3" x14ac:dyDescent="0.3">
      <c r="A108" t="s">
        <v>272</v>
      </c>
      <c r="B108">
        <v>39</v>
      </c>
      <c r="C108" t="s">
        <v>216</v>
      </c>
    </row>
    <row r="109" spans="1:3" x14ac:dyDescent="0.3">
      <c r="A109" t="s">
        <v>273</v>
      </c>
      <c r="B109">
        <v>40</v>
      </c>
      <c r="C109" t="s">
        <v>164</v>
      </c>
    </row>
    <row r="110" spans="1:3" x14ac:dyDescent="0.3">
      <c r="A110" t="s">
        <v>274</v>
      </c>
      <c r="B110">
        <v>40</v>
      </c>
      <c r="C110" t="s">
        <v>164</v>
      </c>
    </row>
    <row r="111" spans="1:3" x14ac:dyDescent="0.3">
      <c r="A111" t="s">
        <v>275</v>
      </c>
      <c r="B111">
        <v>41</v>
      </c>
      <c r="C111" t="s">
        <v>164</v>
      </c>
    </row>
    <row r="112" spans="1:3" x14ac:dyDescent="0.3">
      <c r="A112" t="s">
        <v>276</v>
      </c>
      <c r="B112">
        <v>47</v>
      </c>
      <c r="C112" t="s">
        <v>164</v>
      </c>
    </row>
    <row r="113" spans="1:3" x14ac:dyDescent="0.3">
      <c r="A113" t="s">
        <v>277</v>
      </c>
      <c r="B113">
        <v>47</v>
      </c>
      <c r="C113" t="s">
        <v>164</v>
      </c>
    </row>
    <row r="114" spans="1:3" x14ac:dyDescent="0.3">
      <c r="A114" t="s">
        <v>278</v>
      </c>
      <c r="B114">
        <v>47</v>
      </c>
      <c r="C114" t="s">
        <v>164</v>
      </c>
    </row>
    <row r="115" spans="1:3" x14ac:dyDescent="0.3">
      <c r="A115" t="s">
        <v>279</v>
      </c>
      <c r="B115">
        <v>49</v>
      </c>
      <c r="C115" t="s">
        <v>164</v>
      </c>
    </row>
    <row r="116" spans="1:3" x14ac:dyDescent="0.3">
      <c r="A116" t="s">
        <v>280</v>
      </c>
      <c r="B116">
        <v>53</v>
      </c>
      <c r="C116" t="s">
        <v>164</v>
      </c>
    </row>
    <row r="117" spans="1:3" x14ac:dyDescent="0.3">
      <c r="A117" t="s">
        <v>281</v>
      </c>
      <c r="B117">
        <v>54</v>
      </c>
      <c r="C117" t="s">
        <v>164</v>
      </c>
    </row>
    <row r="118" spans="1:3" x14ac:dyDescent="0.3">
      <c r="A118" t="s">
        <v>282</v>
      </c>
      <c r="B118">
        <v>55</v>
      </c>
      <c r="C118" t="s">
        <v>164</v>
      </c>
    </row>
    <row r="119" spans="1:3" x14ac:dyDescent="0.3">
      <c r="A119" t="s">
        <v>283</v>
      </c>
      <c r="B119">
        <v>67</v>
      </c>
      <c r="C119" t="s">
        <v>167</v>
      </c>
    </row>
    <row r="120" spans="1:3" x14ac:dyDescent="0.3">
      <c r="A120" t="s">
        <v>284</v>
      </c>
      <c r="B120">
        <v>71</v>
      </c>
      <c r="C120" t="s">
        <v>167</v>
      </c>
    </row>
    <row r="121" spans="1:3" x14ac:dyDescent="0.3">
      <c r="A121" t="s">
        <v>285</v>
      </c>
      <c r="B121">
        <v>72</v>
      </c>
      <c r="C121" t="s">
        <v>167</v>
      </c>
    </row>
    <row r="122" spans="1:3" x14ac:dyDescent="0.3">
      <c r="A122" t="s">
        <v>286</v>
      </c>
      <c r="B122">
        <v>71</v>
      </c>
      <c r="C122" t="s">
        <v>167</v>
      </c>
    </row>
    <row r="123" spans="1:3" x14ac:dyDescent="0.3">
      <c r="A123" t="s">
        <v>287</v>
      </c>
      <c r="B123">
        <v>71</v>
      </c>
      <c r="C123" t="s">
        <v>167</v>
      </c>
    </row>
    <row r="124" spans="1:3" x14ac:dyDescent="0.3">
      <c r="A124" t="s">
        <v>288</v>
      </c>
      <c r="B124">
        <v>71</v>
      </c>
      <c r="C124" t="s">
        <v>167</v>
      </c>
    </row>
    <row r="125" spans="1:3" x14ac:dyDescent="0.3">
      <c r="A125" t="s">
        <v>289</v>
      </c>
      <c r="B125">
        <v>72</v>
      </c>
      <c r="C125" t="s">
        <v>167</v>
      </c>
    </row>
    <row r="126" spans="1:3" x14ac:dyDescent="0.3">
      <c r="A126" t="s">
        <v>290</v>
      </c>
      <c r="B126">
        <v>72</v>
      </c>
      <c r="C126" t="s">
        <v>167</v>
      </c>
    </row>
    <row r="127" spans="1:3" x14ac:dyDescent="0.3">
      <c r="A127" t="s">
        <v>291</v>
      </c>
      <c r="B127">
        <v>72</v>
      </c>
      <c r="C127" t="s">
        <v>167</v>
      </c>
    </row>
    <row r="128" spans="1:3" x14ac:dyDescent="0.3">
      <c r="A128" t="s">
        <v>292</v>
      </c>
      <c r="B128">
        <v>74</v>
      </c>
      <c r="C128" t="s">
        <v>167</v>
      </c>
    </row>
    <row r="129" spans="1:3" x14ac:dyDescent="0.3">
      <c r="A129" t="s">
        <v>293</v>
      </c>
      <c r="B129">
        <v>72</v>
      </c>
      <c r="C129" t="s">
        <v>167</v>
      </c>
    </row>
    <row r="130" spans="1:3" x14ac:dyDescent="0.3">
      <c r="A130" t="s">
        <v>294</v>
      </c>
      <c r="B130">
        <v>72</v>
      </c>
      <c r="C130" t="s">
        <v>167</v>
      </c>
    </row>
    <row r="131" spans="1:3" x14ac:dyDescent="0.3">
      <c r="A131" t="s">
        <v>295</v>
      </c>
      <c r="B131">
        <v>72</v>
      </c>
      <c r="C131" t="s">
        <v>167</v>
      </c>
    </row>
    <row r="132" spans="1:3" x14ac:dyDescent="0.3">
      <c r="A132" t="s">
        <v>296</v>
      </c>
      <c r="B132">
        <v>73</v>
      </c>
      <c r="C132" t="s">
        <v>167</v>
      </c>
    </row>
    <row r="133" spans="1:3" x14ac:dyDescent="0.3">
      <c r="A133" t="s">
        <v>297</v>
      </c>
      <c r="B133">
        <v>73</v>
      </c>
      <c r="C133" t="s">
        <v>167</v>
      </c>
    </row>
    <row r="134" spans="1:3" x14ac:dyDescent="0.3">
      <c r="A134" t="s">
        <v>298</v>
      </c>
      <c r="B134">
        <v>73</v>
      </c>
      <c r="C134" t="s">
        <v>167</v>
      </c>
    </row>
    <row r="135" spans="1:3" x14ac:dyDescent="0.3">
      <c r="A135" t="s">
        <v>299</v>
      </c>
      <c r="B135">
        <v>74</v>
      </c>
      <c r="C135" t="s">
        <v>167</v>
      </c>
    </row>
    <row r="136" spans="1:3" x14ac:dyDescent="0.3">
      <c r="A136" t="s">
        <v>300</v>
      </c>
      <c r="B136">
        <v>77</v>
      </c>
      <c r="C136" t="s">
        <v>167</v>
      </c>
    </row>
    <row r="137" spans="1:3" x14ac:dyDescent="0.3">
      <c r="A137" t="s">
        <v>301</v>
      </c>
      <c r="B137">
        <v>78</v>
      </c>
      <c r="C137" t="s">
        <v>167</v>
      </c>
    </row>
    <row r="138" spans="1:3" x14ac:dyDescent="0.3">
      <c r="A138" t="s">
        <v>302</v>
      </c>
      <c r="B138">
        <v>77</v>
      </c>
      <c r="C138" t="s">
        <v>167</v>
      </c>
    </row>
    <row r="139" spans="1:3" x14ac:dyDescent="0.3">
      <c r="A139" t="s">
        <v>303</v>
      </c>
      <c r="B139">
        <v>76</v>
      </c>
      <c r="C139" t="s">
        <v>167</v>
      </c>
    </row>
    <row r="140" spans="1:3" x14ac:dyDescent="0.3">
      <c r="A140" t="s">
        <v>304</v>
      </c>
      <c r="B140">
        <v>75</v>
      </c>
      <c r="C140" t="s">
        <v>167</v>
      </c>
    </row>
    <row r="141" spans="1:3" x14ac:dyDescent="0.3">
      <c r="A141" t="s">
        <v>305</v>
      </c>
      <c r="B141">
        <v>71</v>
      </c>
      <c r="C141" t="s">
        <v>167</v>
      </c>
    </row>
    <row r="142" spans="1:3" x14ac:dyDescent="0.3">
      <c r="A142" t="s">
        <v>306</v>
      </c>
      <c r="B142">
        <v>77</v>
      </c>
      <c r="C142" t="s">
        <v>167</v>
      </c>
    </row>
    <row r="143" spans="1:3" x14ac:dyDescent="0.3">
      <c r="A143" t="s">
        <v>307</v>
      </c>
      <c r="B143">
        <v>71</v>
      </c>
      <c r="C143" t="s">
        <v>167</v>
      </c>
    </row>
    <row r="144" spans="1:3" x14ac:dyDescent="0.3">
      <c r="A144" t="s">
        <v>308</v>
      </c>
      <c r="B144">
        <v>72</v>
      </c>
      <c r="C144" t="s">
        <v>167</v>
      </c>
    </row>
    <row r="145" spans="1:3" x14ac:dyDescent="0.3">
      <c r="A145" t="s">
        <v>309</v>
      </c>
      <c r="B145">
        <v>72</v>
      </c>
      <c r="C145" t="s">
        <v>167</v>
      </c>
    </row>
    <row r="146" spans="1:3" x14ac:dyDescent="0.3">
      <c r="A146" t="s">
        <v>310</v>
      </c>
      <c r="B146">
        <v>74</v>
      </c>
      <c r="C146" t="s">
        <v>167</v>
      </c>
    </row>
    <row r="147" spans="1:3" x14ac:dyDescent="0.3">
      <c r="A147" t="s">
        <v>311</v>
      </c>
      <c r="B147">
        <v>74</v>
      </c>
      <c r="C147" t="s">
        <v>167</v>
      </c>
    </row>
    <row r="148" spans="1:3" x14ac:dyDescent="0.3">
      <c r="A148" t="s">
        <v>312</v>
      </c>
      <c r="B148">
        <v>67</v>
      </c>
      <c r="C148" t="s">
        <v>167</v>
      </c>
    </row>
    <row r="149" spans="1:3" x14ac:dyDescent="0.3">
      <c r="A149" t="s">
        <v>313</v>
      </c>
      <c r="B149">
        <v>73</v>
      </c>
      <c r="C149" t="s">
        <v>167</v>
      </c>
    </row>
    <row r="150" spans="1:3" x14ac:dyDescent="0.3">
      <c r="A150" t="s">
        <v>314</v>
      </c>
      <c r="B150">
        <v>72</v>
      </c>
      <c r="C150" t="s">
        <v>167</v>
      </c>
    </row>
    <row r="151" spans="1:3" x14ac:dyDescent="0.3">
      <c r="A151" t="s">
        <v>315</v>
      </c>
      <c r="B151">
        <v>73</v>
      </c>
      <c r="C151" t="s">
        <v>167</v>
      </c>
    </row>
    <row r="152" spans="1:3" x14ac:dyDescent="0.3">
      <c r="A152" t="s">
        <v>316</v>
      </c>
      <c r="B152">
        <v>73</v>
      </c>
      <c r="C152" t="s">
        <v>167</v>
      </c>
    </row>
    <row r="153" spans="1:3" x14ac:dyDescent="0.3">
      <c r="A153" t="s">
        <v>317</v>
      </c>
      <c r="B153">
        <v>71</v>
      </c>
      <c r="C153" t="s">
        <v>167</v>
      </c>
    </row>
    <row r="154" spans="1:3" x14ac:dyDescent="0.3">
      <c r="A154" t="s">
        <v>318</v>
      </c>
      <c r="B154">
        <v>69</v>
      </c>
      <c r="C154" t="s">
        <v>167</v>
      </c>
    </row>
    <row r="155" spans="1:3" x14ac:dyDescent="0.3">
      <c r="A155" t="s">
        <v>319</v>
      </c>
      <c r="B155">
        <v>71</v>
      </c>
      <c r="C155" t="s">
        <v>167</v>
      </c>
    </row>
    <row r="156" spans="1:3" x14ac:dyDescent="0.3">
      <c r="A156" t="s">
        <v>320</v>
      </c>
      <c r="B156">
        <v>70</v>
      </c>
      <c r="C156" t="s">
        <v>167</v>
      </c>
    </row>
    <row r="157" spans="1:3" x14ac:dyDescent="0.3">
      <c r="A157" t="s">
        <v>321</v>
      </c>
      <c r="B157">
        <v>70</v>
      </c>
      <c r="C157" t="s">
        <v>167</v>
      </c>
    </row>
    <row r="158" spans="1:3" x14ac:dyDescent="0.3">
      <c r="A158" t="s">
        <v>322</v>
      </c>
      <c r="B158">
        <v>72</v>
      </c>
      <c r="C158" t="s">
        <v>167</v>
      </c>
    </row>
    <row r="159" spans="1:3" x14ac:dyDescent="0.3">
      <c r="A159" t="s">
        <v>323</v>
      </c>
      <c r="B159">
        <v>74</v>
      </c>
      <c r="C159" t="s">
        <v>167</v>
      </c>
    </row>
    <row r="160" spans="1:3" x14ac:dyDescent="0.3">
      <c r="A160" t="s">
        <v>324</v>
      </c>
      <c r="B160">
        <v>75</v>
      </c>
      <c r="C160" t="s">
        <v>167</v>
      </c>
    </row>
    <row r="161" spans="1:3" x14ac:dyDescent="0.3">
      <c r="A161" t="s">
        <v>325</v>
      </c>
      <c r="B161">
        <v>79</v>
      </c>
      <c r="C161" t="s">
        <v>167</v>
      </c>
    </row>
    <row r="162" spans="1:3" x14ac:dyDescent="0.3">
      <c r="A162" t="s">
        <v>326</v>
      </c>
      <c r="B162">
        <v>82</v>
      </c>
      <c r="C162" t="s">
        <v>327</v>
      </c>
    </row>
    <row r="163" spans="1:3" x14ac:dyDescent="0.3">
      <c r="A163" t="s">
        <v>328</v>
      </c>
      <c r="B163">
        <v>81</v>
      </c>
      <c r="C163" t="s">
        <v>327</v>
      </c>
    </row>
    <row r="164" spans="1:3" x14ac:dyDescent="0.3">
      <c r="A164" t="s">
        <v>329</v>
      </c>
      <c r="B164">
        <v>81</v>
      </c>
      <c r="C164" t="s">
        <v>327</v>
      </c>
    </row>
    <row r="165" spans="1:3" x14ac:dyDescent="0.3">
      <c r="A165" t="s">
        <v>330</v>
      </c>
      <c r="B165">
        <v>82</v>
      </c>
      <c r="C165" t="s">
        <v>327</v>
      </c>
    </row>
    <row r="166" spans="1:3" x14ac:dyDescent="0.3">
      <c r="A166" t="s">
        <v>331</v>
      </c>
      <c r="B166">
        <v>80</v>
      </c>
      <c r="C166" t="s">
        <v>327</v>
      </c>
    </row>
    <row r="167" spans="1:3" x14ac:dyDescent="0.3">
      <c r="A167" t="s">
        <v>332</v>
      </c>
      <c r="B167">
        <v>80</v>
      </c>
      <c r="C167" t="s">
        <v>327</v>
      </c>
    </row>
    <row r="168" spans="1:3" x14ac:dyDescent="0.3">
      <c r="A168" t="s">
        <v>333</v>
      </c>
      <c r="B168">
        <v>74</v>
      </c>
      <c r="C168" t="s">
        <v>167</v>
      </c>
    </row>
    <row r="169" spans="1:3" x14ac:dyDescent="0.3">
      <c r="A169" t="s">
        <v>334</v>
      </c>
      <c r="B169">
        <v>73</v>
      </c>
      <c r="C169" t="s">
        <v>167</v>
      </c>
    </row>
    <row r="170" spans="1:3" x14ac:dyDescent="0.3">
      <c r="A170" t="s">
        <v>335</v>
      </c>
      <c r="B170">
        <v>76</v>
      </c>
      <c r="C170" t="s">
        <v>167</v>
      </c>
    </row>
    <row r="171" spans="1:3" x14ac:dyDescent="0.3">
      <c r="A171" t="s">
        <v>336</v>
      </c>
      <c r="B171">
        <v>77</v>
      </c>
      <c r="C171" t="s">
        <v>167</v>
      </c>
    </row>
    <row r="172" spans="1:3" x14ac:dyDescent="0.3">
      <c r="A172" t="s">
        <v>337</v>
      </c>
      <c r="B172">
        <v>73</v>
      </c>
      <c r="C172" t="s">
        <v>167</v>
      </c>
    </row>
    <row r="173" spans="1:3" x14ac:dyDescent="0.3">
      <c r="A173" t="s">
        <v>338</v>
      </c>
      <c r="B173">
        <v>73</v>
      </c>
      <c r="C173" t="s">
        <v>167</v>
      </c>
    </row>
    <row r="174" spans="1:3" x14ac:dyDescent="0.3">
      <c r="A174" t="s">
        <v>339</v>
      </c>
      <c r="B174">
        <v>70</v>
      </c>
      <c r="C174" t="s">
        <v>167</v>
      </c>
    </row>
    <row r="175" spans="1:3" x14ac:dyDescent="0.3">
      <c r="A175" t="s">
        <v>340</v>
      </c>
      <c r="B175">
        <v>72</v>
      </c>
      <c r="C175" t="s">
        <v>167</v>
      </c>
    </row>
    <row r="176" spans="1:3" x14ac:dyDescent="0.3">
      <c r="A176" t="s">
        <v>341</v>
      </c>
      <c r="B176">
        <v>71</v>
      </c>
      <c r="C176" t="s">
        <v>167</v>
      </c>
    </row>
    <row r="177" spans="1:3" x14ac:dyDescent="0.3">
      <c r="A177" t="s">
        <v>342</v>
      </c>
      <c r="B177">
        <v>74</v>
      </c>
      <c r="C177" t="s">
        <v>167</v>
      </c>
    </row>
    <row r="178" spans="1:3" x14ac:dyDescent="0.3">
      <c r="A178" t="s">
        <v>343</v>
      </c>
      <c r="B178">
        <v>75</v>
      </c>
      <c r="C178" t="s">
        <v>167</v>
      </c>
    </row>
    <row r="179" spans="1:3" x14ac:dyDescent="0.3">
      <c r="A179" t="s">
        <v>344</v>
      </c>
      <c r="B179">
        <v>75</v>
      </c>
      <c r="C179" t="s">
        <v>167</v>
      </c>
    </row>
    <row r="180" spans="1:3" x14ac:dyDescent="0.3">
      <c r="A180" t="s">
        <v>345</v>
      </c>
      <c r="B180">
        <v>74</v>
      </c>
      <c r="C180" t="s">
        <v>167</v>
      </c>
    </row>
    <row r="181" spans="1:3" x14ac:dyDescent="0.3">
      <c r="A181" t="s">
        <v>346</v>
      </c>
      <c r="B181">
        <v>72</v>
      </c>
      <c r="C181" t="s">
        <v>167</v>
      </c>
    </row>
    <row r="182" spans="1:3" x14ac:dyDescent="0.3">
      <c r="A182" t="s">
        <v>347</v>
      </c>
      <c r="B182">
        <v>73</v>
      </c>
      <c r="C182" t="s">
        <v>167</v>
      </c>
    </row>
    <row r="183" spans="1:3" x14ac:dyDescent="0.3">
      <c r="A183" t="s">
        <v>348</v>
      </c>
      <c r="B183">
        <v>70</v>
      </c>
      <c r="C183" t="s">
        <v>167</v>
      </c>
    </row>
    <row r="184" spans="1:3" x14ac:dyDescent="0.3">
      <c r="A184" t="s">
        <v>349</v>
      </c>
      <c r="B184">
        <v>73</v>
      </c>
      <c r="C184" t="s">
        <v>167</v>
      </c>
    </row>
    <row r="185" spans="1:3" x14ac:dyDescent="0.3">
      <c r="A185" t="s">
        <v>350</v>
      </c>
      <c r="B185">
        <v>71</v>
      </c>
      <c r="C185" t="s">
        <v>167</v>
      </c>
    </row>
    <row r="186" spans="1:3" x14ac:dyDescent="0.3">
      <c r="A186" t="s">
        <v>351</v>
      </c>
      <c r="B186">
        <v>68</v>
      </c>
      <c r="C186" t="s">
        <v>167</v>
      </c>
    </row>
    <row r="187" spans="1:3" x14ac:dyDescent="0.3">
      <c r="A187" t="s">
        <v>352</v>
      </c>
      <c r="B187">
        <v>68</v>
      </c>
      <c r="C187" t="s">
        <v>167</v>
      </c>
    </row>
    <row r="188" spans="1:3" x14ac:dyDescent="0.3">
      <c r="A188" t="s">
        <v>353</v>
      </c>
      <c r="B188">
        <v>68</v>
      </c>
      <c r="C188" t="s">
        <v>167</v>
      </c>
    </row>
    <row r="189" spans="1:3" x14ac:dyDescent="0.3">
      <c r="A189" t="s">
        <v>354</v>
      </c>
      <c r="B189">
        <v>73</v>
      </c>
      <c r="C189" t="s">
        <v>167</v>
      </c>
    </row>
    <row r="190" spans="1:3" x14ac:dyDescent="0.3">
      <c r="A190" t="s">
        <v>355</v>
      </c>
      <c r="B190">
        <v>74</v>
      </c>
      <c r="C190" t="s">
        <v>167</v>
      </c>
    </row>
    <row r="191" spans="1:3" x14ac:dyDescent="0.3">
      <c r="A191" t="s">
        <v>356</v>
      </c>
      <c r="B191">
        <v>67</v>
      </c>
      <c r="C191" t="s">
        <v>167</v>
      </c>
    </row>
    <row r="192" spans="1:3" x14ac:dyDescent="0.3">
      <c r="A192" t="s">
        <v>357</v>
      </c>
      <c r="B192">
        <v>70</v>
      </c>
      <c r="C192" t="s">
        <v>167</v>
      </c>
    </row>
    <row r="193" spans="1:3" x14ac:dyDescent="0.3">
      <c r="A193" t="s">
        <v>358</v>
      </c>
      <c r="B193">
        <v>70</v>
      </c>
      <c r="C193" t="s">
        <v>167</v>
      </c>
    </row>
    <row r="194" spans="1:3" x14ac:dyDescent="0.3">
      <c r="A194" t="s">
        <v>359</v>
      </c>
      <c r="B194">
        <v>68</v>
      </c>
      <c r="C194" t="s">
        <v>167</v>
      </c>
    </row>
    <row r="195" spans="1:3" x14ac:dyDescent="0.3">
      <c r="A195" t="s">
        <v>360</v>
      </c>
      <c r="B195">
        <v>67</v>
      </c>
      <c r="C195" t="s">
        <v>167</v>
      </c>
    </row>
    <row r="196" spans="1:3" x14ac:dyDescent="0.3">
      <c r="A196" t="s">
        <v>361</v>
      </c>
      <c r="B196">
        <v>74</v>
      </c>
      <c r="C196" t="s">
        <v>167</v>
      </c>
    </row>
    <row r="197" spans="1:3" x14ac:dyDescent="0.3">
      <c r="A197" t="s">
        <v>362</v>
      </c>
      <c r="B197">
        <v>72</v>
      </c>
      <c r="C197" t="s">
        <v>167</v>
      </c>
    </row>
    <row r="198" spans="1:3" x14ac:dyDescent="0.3">
      <c r="A198" t="s">
        <v>363</v>
      </c>
      <c r="B198">
        <v>74</v>
      </c>
      <c r="C198" t="s">
        <v>167</v>
      </c>
    </row>
    <row r="199" spans="1:3" x14ac:dyDescent="0.3">
      <c r="A199" t="s">
        <v>364</v>
      </c>
      <c r="B199">
        <v>73</v>
      </c>
      <c r="C199" t="s">
        <v>167</v>
      </c>
    </row>
    <row r="200" spans="1:3" x14ac:dyDescent="0.3">
      <c r="A200" t="s">
        <v>365</v>
      </c>
      <c r="B200">
        <v>63</v>
      </c>
      <c r="C200" t="s">
        <v>167</v>
      </c>
    </row>
    <row r="201" spans="1:3" x14ac:dyDescent="0.3">
      <c r="A201" t="s">
        <v>366</v>
      </c>
      <c r="B201">
        <v>63</v>
      </c>
      <c r="C201" t="s">
        <v>167</v>
      </c>
    </row>
    <row r="202" spans="1:3" x14ac:dyDescent="0.3">
      <c r="A202" t="s">
        <v>367</v>
      </c>
      <c r="B202">
        <v>59</v>
      </c>
      <c r="C202" t="s">
        <v>164</v>
      </c>
    </row>
    <row r="203" spans="1:3" x14ac:dyDescent="0.3">
      <c r="A203" t="s">
        <v>368</v>
      </c>
      <c r="B203">
        <v>61</v>
      </c>
      <c r="C203" t="s">
        <v>167</v>
      </c>
    </row>
    <row r="204" spans="1:3" x14ac:dyDescent="0.3">
      <c r="A204" t="s">
        <v>369</v>
      </c>
      <c r="B204">
        <v>63</v>
      </c>
      <c r="C204" t="s">
        <v>167</v>
      </c>
    </row>
    <row r="205" spans="1:3" x14ac:dyDescent="0.3">
      <c r="A205" t="s">
        <v>370</v>
      </c>
      <c r="B205">
        <v>61</v>
      </c>
      <c r="C205" t="s">
        <v>167</v>
      </c>
    </row>
    <row r="206" spans="1:3" x14ac:dyDescent="0.3">
      <c r="A206" t="s">
        <v>371</v>
      </c>
      <c r="B206">
        <v>56</v>
      </c>
      <c r="C206" t="s">
        <v>164</v>
      </c>
    </row>
    <row r="207" spans="1:3" x14ac:dyDescent="0.3">
      <c r="A207" t="s">
        <v>372</v>
      </c>
      <c r="B207">
        <v>57</v>
      </c>
      <c r="C207" t="s">
        <v>164</v>
      </c>
    </row>
    <row r="208" spans="1:3" x14ac:dyDescent="0.3">
      <c r="A208" t="s">
        <v>373</v>
      </c>
      <c r="B208">
        <v>57</v>
      </c>
      <c r="C208" t="s">
        <v>164</v>
      </c>
    </row>
    <row r="209" spans="1:3" x14ac:dyDescent="0.3">
      <c r="A209" t="s">
        <v>374</v>
      </c>
      <c r="B209">
        <v>56</v>
      </c>
      <c r="C209" t="s">
        <v>164</v>
      </c>
    </row>
    <row r="210" spans="1:3" x14ac:dyDescent="0.3">
      <c r="A210" t="s">
        <v>375</v>
      </c>
      <c r="B210">
        <v>49</v>
      </c>
      <c r="C210" t="s">
        <v>164</v>
      </c>
    </row>
    <row r="211" spans="1:3" x14ac:dyDescent="0.3">
      <c r="A211" t="s">
        <v>376</v>
      </c>
      <c r="B211">
        <v>50</v>
      </c>
      <c r="C211" t="s">
        <v>164</v>
      </c>
    </row>
    <row r="212" spans="1:3" x14ac:dyDescent="0.3">
      <c r="A212" t="s">
        <v>377</v>
      </c>
      <c r="B212">
        <v>50</v>
      </c>
      <c r="C212" t="s">
        <v>164</v>
      </c>
    </row>
    <row r="213" spans="1:3" x14ac:dyDescent="0.3">
      <c r="A213" t="s">
        <v>378</v>
      </c>
      <c r="B213">
        <v>49</v>
      </c>
      <c r="C213" t="s">
        <v>164</v>
      </c>
    </row>
    <row r="214" spans="1:3" x14ac:dyDescent="0.3">
      <c r="A214" t="s">
        <v>379</v>
      </c>
      <c r="B214">
        <v>55</v>
      </c>
      <c r="C214" t="s">
        <v>164</v>
      </c>
    </row>
    <row r="215" spans="1:3" x14ac:dyDescent="0.3">
      <c r="A215" t="s">
        <v>380</v>
      </c>
      <c r="B215">
        <v>55</v>
      </c>
      <c r="C215" t="s">
        <v>164</v>
      </c>
    </row>
    <row r="216" spans="1:3" x14ac:dyDescent="0.3">
      <c r="A216" t="s">
        <v>381</v>
      </c>
      <c r="B216">
        <v>55</v>
      </c>
      <c r="C216" t="s">
        <v>164</v>
      </c>
    </row>
    <row r="217" spans="1:3" x14ac:dyDescent="0.3">
      <c r="A217" t="s">
        <v>382</v>
      </c>
      <c r="B217">
        <v>59</v>
      </c>
      <c r="C217" t="s">
        <v>164</v>
      </c>
    </row>
    <row r="218" spans="1:3" x14ac:dyDescent="0.3">
      <c r="A218" t="s">
        <v>383</v>
      </c>
      <c r="B218">
        <v>57</v>
      </c>
      <c r="C218" t="s">
        <v>164</v>
      </c>
    </row>
    <row r="219" spans="1:3" x14ac:dyDescent="0.3">
      <c r="A219" t="s">
        <v>384</v>
      </c>
      <c r="B219">
        <v>56</v>
      </c>
      <c r="C219" t="s">
        <v>164</v>
      </c>
    </row>
    <row r="220" spans="1:3" x14ac:dyDescent="0.3">
      <c r="A220" t="s">
        <v>385</v>
      </c>
      <c r="B220">
        <v>57</v>
      </c>
      <c r="C220" t="s">
        <v>164</v>
      </c>
    </row>
    <row r="221" spans="1:3" x14ac:dyDescent="0.3">
      <c r="A221" t="s">
        <v>386</v>
      </c>
      <c r="B221">
        <v>57</v>
      </c>
      <c r="C221" t="s">
        <v>164</v>
      </c>
    </row>
    <row r="222" spans="1:3" x14ac:dyDescent="0.3">
      <c r="A222" t="s">
        <v>387</v>
      </c>
      <c r="B222">
        <v>56</v>
      </c>
      <c r="C222" t="s">
        <v>164</v>
      </c>
    </row>
    <row r="223" spans="1:3" x14ac:dyDescent="0.3">
      <c r="A223" t="s">
        <v>388</v>
      </c>
      <c r="B223">
        <v>55</v>
      </c>
      <c r="C223" t="s">
        <v>164</v>
      </c>
    </row>
    <row r="224" spans="1:3" x14ac:dyDescent="0.3">
      <c r="A224" t="s">
        <v>389</v>
      </c>
      <c r="B224">
        <v>55</v>
      </c>
      <c r="C224" t="s">
        <v>164</v>
      </c>
    </row>
    <row r="225" spans="1:3" x14ac:dyDescent="0.3">
      <c r="A225" t="s">
        <v>390</v>
      </c>
      <c r="B225">
        <v>56</v>
      </c>
      <c r="C225" t="s">
        <v>164</v>
      </c>
    </row>
    <row r="226" spans="1:3" x14ac:dyDescent="0.3">
      <c r="A226" t="s">
        <v>391</v>
      </c>
      <c r="B226">
        <v>59</v>
      </c>
      <c r="C226" t="s">
        <v>164</v>
      </c>
    </row>
    <row r="227" spans="1:3" x14ac:dyDescent="0.3">
      <c r="A227" t="s">
        <v>392</v>
      </c>
      <c r="B227">
        <v>62</v>
      </c>
      <c r="C227" t="s">
        <v>167</v>
      </c>
    </row>
    <row r="228" spans="1:3" x14ac:dyDescent="0.3">
      <c r="A228" t="s">
        <v>393</v>
      </c>
      <c r="B228">
        <v>66</v>
      </c>
      <c r="C228" t="s">
        <v>167</v>
      </c>
    </row>
    <row r="229" spans="1:3" x14ac:dyDescent="0.3">
      <c r="A229" t="s">
        <v>394</v>
      </c>
      <c r="B229">
        <v>67</v>
      </c>
      <c r="C229" t="s">
        <v>167</v>
      </c>
    </row>
    <row r="230" spans="1:3" x14ac:dyDescent="0.3">
      <c r="A230" t="s">
        <v>395</v>
      </c>
      <c r="B230">
        <v>68</v>
      </c>
      <c r="C230" t="s">
        <v>167</v>
      </c>
    </row>
    <row r="231" spans="1:3" x14ac:dyDescent="0.3">
      <c r="A231" t="s">
        <v>396</v>
      </c>
      <c r="B231">
        <v>72</v>
      </c>
      <c r="C231" t="s">
        <v>167</v>
      </c>
    </row>
    <row r="232" spans="1:3" x14ac:dyDescent="0.3">
      <c r="A232" t="s">
        <v>397</v>
      </c>
      <c r="B232">
        <v>71</v>
      </c>
      <c r="C232" t="s">
        <v>167</v>
      </c>
    </row>
    <row r="233" spans="1:3" x14ac:dyDescent="0.3">
      <c r="A233" t="s">
        <v>398</v>
      </c>
      <c r="B233">
        <v>75</v>
      </c>
      <c r="C233" t="s">
        <v>167</v>
      </c>
    </row>
    <row r="234" spans="1:3" x14ac:dyDescent="0.3">
      <c r="A234" t="s">
        <v>399</v>
      </c>
      <c r="B234">
        <v>76</v>
      </c>
      <c r="C234" t="s">
        <v>167</v>
      </c>
    </row>
    <row r="235" spans="1:3" x14ac:dyDescent="0.3">
      <c r="A235" t="s">
        <v>400</v>
      </c>
      <c r="B235">
        <v>76</v>
      </c>
      <c r="C235" t="s">
        <v>167</v>
      </c>
    </row>
    <row r="236" spans="1:3" x14ac:dyDescent="0.3">
      <c r="A236" t="s">
        <v>401</v>
      </c>
      <c r="B236">
        <v>74</v>
      </c>
      <c r="C236" t="s">
        <v>167</v>
      </c>
    </row>
    <row r="237" spans="1:3" x14ac:dyDescent="0.3">
      <c r="A237" t="s">
        <v>402</v>
      </c>
      <c r="B237">
        <v>75</v>
      </c>
      <c r="C237" t="s">
        <v>167</v>
      </c>
    </row>
    <row r="238" spans="1:3" x14ac:dyDescent="0.3">
      <c r="A238" t="s">
        <v>403</v>
      </c>
      <c r="B238">
        <v>74</v>
      </c>
      <c r="C238" t="s">
        <v>167</v>
      </c>
    </row>
    <row r="239" spans="1:3" x14ac:dyDescent="0.3">
      <c r="A239" t="s">
        <v>404</v>
      </c>
      <c r="B239">
        <v>75</v>
      </c>
      <c r="C239" t="s">
        <v>167</v>
      </c>
    </row>
    <row r="240" spans="1:3" x14ac:dyDescent="0.3">
      <c r="A240" t="s">
        <v>405</v>
      </c>
      <c r="B240">
        <v>73</v>
      </c>
      <c r="C240" t="s">
        <v>167</v>
      </c>
    </row>
    <row r="241" spans="1:3" x14ac:dyDescent="0.3">
      <c r="A241" t="s">
        <v>406</v>
      </c>
      <c r="B241">
        <v>72</v>
      </c>
      <c r="C241" t="s">
        <v>167</v>
      </c>
    </row>
    <row r="242" spans="1:3" x14ac:dyDescent="0.3">
      <c r="A242" t="s">
        <v>407</v>
      </c>
      <c r="B242">
        <v>70</v>
      </c>
      <c r="C242" t="s">
        <v>167</v>
      </c>
    </row>
    <row r="243" spans="1:3" x14ac:dyDescent="0.3">
      <c r="A243" t="s">
        <v>408</v>
      </c>
      <c r="B243">
        <v>71</v>
      </c>
      <c r="C243" t="s">
        <v>167</v>
      </c>
    </row>
    <row r="244" spans="1:3" x14ac:dyDescent="0.3">
      <c r="A244" t="s">
        <v>409</v>
      </c>
      <c r="B244">
        <v>72</v>
      </c>
      <c r="C244" t="s">
        <v>167</v>
      </c>
    </row>
    <row r="245" spans="1:3" x14ac:dyDescent="0.3">
      <c r="A245" t="s">
        <v>410</v>
      </c>
      <c r="B245">
        <v>76</v>
      </c>
      <c r="C245" t="s">
        <v>167</v>
      </c>
    </row>
    <row r="246" spans="1:3" x14ac:dyDescent="0.3">
      <c r="A246" t="s">
        <v>411</v>
      </c>
      <c r="B246">
        <v>80</v>
      </c>
      <c r="C246" t="s">
        <v>327</v>
      </c>
    </row>
    <row r="247" spans="1:3" x14ac:dyDescent="0.3">
      <c r="A247" t="s">
        <v>412</v>
      </c>
      <c r="B247">
        <v>86</v>
      </c>
      <c r="C247" t="s">
        <v>327</v>
      </c>
    </row>
    <row r="248" spans="1:3" x14ac:dyDescent="0.3">
      <c r="A248" t="s">
        <v>413</v>
      </c>
      <c r="B248">
        <v>85</v>
      </c>
      <c r="C248" t="s">
        <v>327</v>
      </c>
    </row>
    <row r="249" spans="1:3" x14ac:dyDescent="0.3">
      <c r="A249" t="s">
        <v>414</v>
      </c>
      <c r="B249">
        <v>86</v>
      </c>
      <c r="C249" t="s">
        <v>327</v>
      </c>
    </row>
    <row r="250" spans="1:3" x14ac:dyDescent="0.3">
      <c r="A250" t="s">
        <v>415</v>
      </c>
      <c r="B250">
        <v>86</v>
      </c>
      <c r="C250" t="s">
        <v>327</v>
      </c>
    </row>
    <row r="251" spans="1:3" x14ac:dyDescent="0.3">
      <c r="A251" t="s">
        <v>416</v>
      </c>
      <c r="B251">
        <v>86</v>
      </c>
      <c r="C251" t="s">
        <v>327</v>
      </c>
    </row>
    <row r="252" spans="1:3" x14ac:dyDescent="0.3">
      <c r="A252" t="s">
        <v>417</v>
      </c>
      <c r="B252">
        <v>90</v>
      </c>
      <c r="C252" t="s">
        <v>327</v>
      </c>
    </row>
    <row r="253" spans="1:3" x14ac:dyDescent="0.3">
      <c r="A253" t="s">
        <v>418</v>
      </c>
      <c r="B253">
        <v>86</v>
      </c>
      <c r="C253" t="s">
        <v>327</v>
      </c>
    </row>
    <row r="254" spans="1:3" x14ac:dyDescent="0.3">
      <c r="A254" t="s">
        <v>419</v>
      </c>
      <c r="B254">
        <v>88</v>
      </c>
      <c r="C254" t="s">
        <v>327</v>
      </c>
    </row>
    <row r="255" spans="1:3" x14ac:dyDescent="0.3">
      <c r="A255" t="s">
        <v>420</v>
      </c>
      <c r="B255">
        <v>89</v>
      </c>
      <c r="C255" t="s">
        <v>327</v>
      </c>
    </row>
    <row r="256" spans="1:3" x14ac:dyDescent="0.3">
      <c r="A256" t="s">
        <v>421</v>
      </c>
      <c r="B256">
        <v>89</v>
      </c>
      <c r="C256" t="s">
        <v>327</v>
      </c>
    </row>
    <row r="257" spans="1:3" x14ac:dyDescent="0.3">
      <c r="A257" t="s">
        <v>422</v>
      </c>
      <c r="B257">
        <v>89</v>
      </c>
      <c r="C257" t="s">
        <v>327</v>
      </c>
    </row>
    <row r="258" spans="1:3" x14ac:dyDescent="0.3">
      <c r="A258" t="s">
        <v>423</v>
      </c>
      <c r="B258">
        <v>89</v>
      </c>
      <c r="C258" t="s">
        <v>327</v>
      </c>
    </row>
    <row r="259" spans="1:3" x14ac:dyDescent="0.3">
      <c r="A259" t="s">
        <v>424</v>
      </c>
      <c r="B259">
        <v>92</v>
      </c>
      <c r="C259" t="s">
        <v>327</v>
      </c>
    </row>
    <row r="260" spans="1:3" x14ac:dyDescent="0.3">
      <c r="A260" t="s">
        <v>425</v>
      </c>
      <c r="B260">
        <v>90</v>
      </c>
      <c r="C260" t="s">
        <v>327</v>
      </c>
    </row>
    <row r="261" spans="1:3" x14ac:dyDescent="0.3">
      <c r="A261" t="s">
        <v>426</v>
      </c>
      <c r="B261">
        <v>91</v>
      </c>
      <c r="C261" t="s">
        <v>327</v>
      </c>
    </row>
    <row r="262" spans="1:3" x14ac:dyDescent="0.3">
      <c r="A262" t="s">
        <v>427</v>
      </c>
      <c r="B262">
        <v>89</v>
      </c>
      <c r="C262" t="s">
        <v>327</v>
      </c>
    </row>
    <row r="263" spans="1:3" x14ac:dyDescent="0.3">
      <c r="A263" t="s">
        <v>428</v>
      </c>
      <c r="B263">
        <v>87</v>
      </c>
      <c r="C263" t="s">
        <v>327</v>
      </c>
    </row>
    <row r="264" spans="1:3" x14ac:dyDescent="0.3">
      <c r="A264" t="s">
        <v>429</v>
      </c>
      <c r="B264">
        <v>82</v>
      </c>
      <c r="C264" t="s">
        <v>327</v>
      </c>
    </row>
    <row r="265" spans="1:3" x14ac:dyDescent="0.3">
      <c r="A265" t="s">
        <v>430</v>
      </c>
      <c r="B265">
        <v>85</v>
      </c>
      <c r="C265" t="s">
        <v>327</v>
      </c>
    </row>
    <row r="266" spans="1:3" x14ac:dyDescent="0.3">
      <c r="A266" t="s">
        <v>431</v>
      </c>
      <c r="B266">
        <v>83</v>
      </c>
      <c r="C266" t="s">
        <v>327</v>
      </c>
    </row>
    <row r="267" spans="1:3" x14ac:dyDescent="0.3">
      <c r="A267" t="s">
        <v>432</v>
      </c>
      <c r="B267">
        <v>74</v>
      </c>
      <c r="C267" t="s">
        <v>167</v>
      </c>
    </row>
    <row r="268" spans="1:3" x14ac:dyDescent="0.3">
      <c r="A268" t="s">
        <v>433</v>
      </c>
      <c r="B268">
        <v>82</v>
      </c>
      <c r="C268" t="s">
        <v>327</v>
      </c>
    </row>
    <row r="269" spans="1:3" x14ac:dyDescent="0.3">
      <c r="A269" t="s">
        <v>434</v>
      </c>
      <c r="B269">
        <v>79</v>
      </c>
      <c r="C269" t="s">
        <v>167</v>
      </c>
    </row>
    <row r="270" spans="1:3" x14ac:dyDescent="0.3">
      <c r="A270" t="s">
        <v>435</v>
      </c>
      <c r="B270">
        <v>75</v>
      </c>
      <c r="C270" t="s">
        <v>167</v>
      </c>
    </row>
    <row r="271" spans="1:3" x14ac:dyDescent="0.3">
      <c r="A271" t="s">
        <v>436</v>
      </c>
      <c r="B271">
        <v>75</v>
      </c>
      <c r="C271" t="s">
        <v>167</v>
      </c>
    </row>
    <row r="272" spans="1:3" x14ac:dyDescent="0.3">
      <c r="A272" t="s">
        <v>437</v>
      </c>
      <c r="B272">
        <v>80</v>
      </c>
      <c r="C272" t="s">
        <v>327</v>
      </c>
    </row>
    <row r="273" spans="1:3" x14ac:dyDescent="0.3">
      <c r="A273" t="s">
        <v>438</v>
      </c>
      <c r="B273">
        <v>83</v>
      </c>
      <c r="C273" t="s">
        <v>327</v>
      </c>
    </row>
    <row r="274" spans="1:3" x14ac:dyDescent="0.3">
      <c r="A274" t="s">
        <v>439</v>
      </c>
      <c r="B274">
        <v>82</v>
      </c>
      <c r="C274" t="s">
        <v>327</v>
      </c>
    </row>
    <row r="275" spans="1:3" x14ac:dyDescent="0.3">
      <c r="A275" t="s">
        <v>440</v>
      </c>
      <c r="B275">
        <v>81</v>
      </c>
      <c r="C275" t="s">
        <v>327</v>
      </c>
    </row>
    <row r="276" spans="1:3" x14ac:dyDescent="0.3">
      <c r="A276" t="s">
        <v>441</v>
      </c>
      <c r="B276">
        <v>82</v>
      </c>
      <c r="C276" t="s">
        <v>327</v>
      </c>
    </row>
    <row r="277" spans="1:3" x14ac:dyDescent="0.3">
      <c r="A277" t="s">
        <v>442</v>
      </c>
      <c r="B277">
        <v>80</v>
      </c>
      <c r="C277" t="s">
        <v>327</v>
      </c>
    </row>
    <row r="278" spans="1:3" x14ac:dyDescent="0.3">
      <c r="A278" t="s">
        <v>443</v>
      </c>
      <c r="B278">
        <v>80</v>
      </c>
      <c r="C278" t="s">
        <v>327</v>
      </c>
    </row>
    <row r="279" spans="1:3" x14ac:dyDescent="0.3">
      <c r="A279" t="s">
        <v>444</v>
      </c>
      <c r="B279">
        <v>82</v>
      </c>
      <c r="C279" t="s">
        <v>327</v>
      </c>
    </row>
    <row r="280" spans="1:3" x14ac:dyDescent="0.3">
      <c r="A280" t="s">
        <v>445</v>
      </c>
      <c r="B280">
        <v>79</v>
      </c>
      <c r="C280" t="s">
        <v>167</v>
      </c>
    </row>
    <row r="281" spans="1:3" x14ac:dyDescent="0.3">
      <c r="A281" t="s">
        <v>446</v>
      </c>
      <c r="B281">
        <v>71</v>
      </c>
      <c r="C281" t="s">
        <v>167</v>
      </c>
    </row>
    <row r="282" spans="1:3" x14ac:dyDescent="0.3">
      <c r="A282" t="s">
        <v>447</v>
      </c>
      <c r="B282">
        <v>72</v>
      </c>
      <c r="C282" t="s">
        <v>167</v>
      </c>
    </row>
    <row r="283" spans="1:3" x14ac:dyDescent="0.3">
      <c r="A283" t="s">
        <v>448</v>
      </c>
      <c r="B283">
        <v>75</v>
      </c>
      <c r="C283" t="s">
        <v>167</v>
      </c>
    </row>
    <row r="284" spans="1:3" x14ac:dyDescent="0.3">
      <c r="A284" t="s">
        <v>449</v>
      </c>
      <c r="B284">
        <v>74</v>
      </c>
      <c r="C284" t="s">
        <v>167</v>
      </c>
    </row>
    <row r="285" spans="1:3" x14ac:dyDescent="0.3">
      <c r="A285" t="s">
        <v>450</v>
      </c>
      <c r="B285">
        <v>75</v>
      </c>
      <c r="C285" t="s">
        <v>167</v>
      </c>
    </row>
    <row r="286" spans="1:3" x14ac:dyDescent="0.3">
      <c r="A286" t="s">
        <v>451</v>
      </c>
      <c r="B286">
        <v>76</v>
      </c>
      <c r="C286" t="s">
        <v>167</v>
      </c>
    </row>
    <row r="287" spans="1:3" x14ac:dyDescent="0.3">
      <c r="A287" t="s">
        <v>452</v>
      </c>
      <c r="B287">
        <v>79</v>
      </c>
      <c r="C287" t="s">
        <v>167</v>
      </c>
    </row>
    <row r="288" spans="1:3" x14ac:dyDescent="0.3">
      <c r="A288" t="s">
        <v>453</v>
      </c>
      <c r="B288">
        <v>75</v>
      </c>
      <c r="C288" t="s">
        <v>167</v>
      </c>
    </row>
    <row r="289" spans="1:3" x14ac:dyDescent="0.3">
      <c r="A289" t="s">
        <v>454</v>
      </c>
      <c r="B289">
        <v>76</v>
      </c>
      <c r="C289" t="s">
        <v>167</v>
      </c>
    </row>
    <row r="290" spans="1:3" x14ac:dyDescent="0.3">
      <c r="A290" t="s">
        <v>455</v>
      </c>
      <c r="B290">
        <v>75</v>
      </c>
      <c r="C290" t="s">
        <v>167</v>
      </c>
    </row>
    <row r="291" spans="1:3" x14ac:dyDescent="0.3">
      <c r="A291" t="s">
        <v>456</v>
      </c>
      <c r="B291">
        <v>68</v>
      </c>
      <c r="C291" t="s">
        <v>167</v>
      </c>
    </row>
    <row r="292" spans="1:3" x14ac:dyDescent="0.3">
      <c r="A292" t="s">
        <v>457</v>
      </c>
      <c r="B292">
        <v>61</v>
      </c>
      <c r="C292" t="s">
        <v>167</v>
      </c>
    </row>
    <row r="293" spans="1:3" x14ac:dyDescent="0.3">
      <c r="A293" t="s">
        <v>458</v>
      </c>
      <c r="B293">
        <v>65</v>
      </c>
      <c r="C293" t="s">
        <v>167</v>
      </c>
    </row>
    <row r="294" spans="1:3" x14ac:dyDescent="0.3">
      <c r="A294" t="s">
        <v>459</v>
      </c>
      <c r="B294">
        <v>60</v>
      </c>
      <c r="C294" t="s">
        <v>167</v>
      </c>
    </row>
    <row r="295" spans="1:3" x14ac:dyDescent="0.3">
      <c r="A295" t="s">
        <v>460</v>
      </c>
      <c r="B295">
        <v>60</v>
      </c>
      <c r="C295" t="s">
        <v>167</v>
      </c>
    </row>
    <row r="296" spans="1:3" x14ac:dyDescent="0.3">
      <c r="A296" t="s">
        <v>461</v>
      </c>
      <c r="B296">
        <v>55</v>
      </c>
      <c r="C296" t="s">
        <v>164</v>
      </c>
    </row>
    <row r="297" spans="1:3" x14ac:dyDescent="0.3">
      <c r="A297" t="s">
        <v>462</v>
      </c>
      <c r="B297">
        <v>59</v>
      </c>
      <c r="C297" t="s">
        <v>164</v>
      </c>
    </row>
    <row r="298" spans="1:3" x14ac:dyDescent="0.3">
      <c r="A298" t="s">
        <v>463</v>
      </c>
      <c r="B298">
        <v>60</v>
      </c>
      <c r="C298" t="s">
        <v>167</v>
      </c>
    </row>
    <row r="299" spans="1:3" x14ac:dyDescent="0.3">
      <c r="A299" t="s">
        <v>464</v>
      </c>
      <c r="B299">
        <v>62</v>
      </c>
      <c r="C299" t="s">
        <v>167</v>
      </c>
    </row>
    <row r="300" spans="1:3" x14ac:dyDescent="0.3">
      <c r="A300" t="s">
        <v>465</v>
      </c>
      <c r="B300">
        <v>62</v>
      </c>
      <c r="C300" t="s">
        <v>167</v>
      </c>
    </row>
    <row r="301" spans="1:3" x14ac:dyDescent="0.3">
      <c r="A301" t="s">
        <v>466</v>
      </c>
      <c r="B301">
        <v>65</v>
      </c>
      <c r="C301" t="s">
        <v>167</v>
      </c>
    </row>
    <row r="302" spans="1:3" x14ac:dyDescent="0.3">
      <c r="A302" t="s">
        <v>467</v>
      </c>
      <c r="B302">
        <v>64</v>
      </c>
      <c r="C302" t="s">
        <v>167</v>
      </c>
    </row>
    <row r="303" spans="1:3" x14ac:dyDescent="0.3">
      <c r="A303" t="s">
        <v>468</v>
      </c>
      <c r="B303">
        <v>60</v>
      </c>
      <c r="C303" t="s">
        <v>167</v>
      </c>
    </row>
    <row r="304" spans="1:3" x14ac:dyDescent="0.3">
      <c r="A304" t="s">
        <v>469</v>
      </c>
      <c r="B304">
        <v>60</v>
      </c>
      <c r="C304" t="s">
        <v>167</v>
      </c>
    </row>
    <row r="305" spans="1:3" x14ac:dyDescent="0.3">
      <c r="A305" t="s">
        <v>470</v>
      </c>
      <c r="B305">
        <v>58</v>
      </c>
      <c r="C305" t="s">
        <v>164</v>
      </c>
    </row>
    <row r="306" spans="1:3" x14ac:dyDescent="0.3">
      <c r="A306" t="s">
        <v>471</v>
      </c>
      <c r="B306">
        <v>58</v>
      </c>
      <c r="C306" t="s">
        <v>164</v>
      </c>
    </row>
    <row r="307" spans="1:3" x14ac:dyDescent="0.3">
      <c r="A307" t="s">
        <v>472</v>
      </c>
      <c r="B307">
        <v>57</v>
      </c>
      <c r="C307" t="s">
        <v>164</v>
      </c>
    </row>
    <row r="308" spans="1:3" x14ac:dyDescent="0.3">
      <c r="A308" t="s">
        <v>473</v>
      </c>
      <c r="B308">
        <v>58</v>
      </c>
      <c r="C308" t="s">
        <v>164</v>
      </c>
    </row>
    <row r="309" spans="1:3" x14ac:dyDescent="0.3">
      <c r="A309" t="s">
        <v>474</v>
      </c>
      <c r="B309">
        <v>52</v>
      </c>
      <c r="C309" t="s">
        <v>164</v>
      </c>
    </row>
    <row r="310" spans="1:3" x14ac:dyDescent="0.3">
      <c r="A310" t="s">
        <v>475</v>
      </c>
      <c r="B310">
        <v>47</v>
      </c>
      <c r="C310" t="s">
        <v>164</v>
      </c>
    </row>
    <row r="311" spans="1:3" x14ac:dyDescent="0.3">
      <c r="A311" t="s">
        <v>476</v>
      </c>
      <c r="B311">
        <v>49</v>
      </c>
      <c r="C311" t="s">
        <v>164</v>
      </c>
    </row>
    <row r="312" spans="1:3" x14ac:dyDescent="0.3">
      <c r="A312" t="s">
        <v>477</v>
      </c>
      <c r="B312">
        <v>56</v>
      </c>
      <c r="C312" t="s">
        <v>164</v>
      </c>
    </row>
    <row r="313" spans="1:3" x14ac:dyDescent="0.3">
      <c r="A313" t="s">
        <v>478</v>
      </c>
      <c r="B313">
        <v>58</v>
      </c>
      <c r="C313" t="s">
        <v>164</v>
      </c>
    </row>
    <row r="314" spans="1:3" x14ac:dyDescent="0.3">
      <c r="A314" t="s">
        <v>479</v>
      </c>
      <c r="B314">
        <v>58</v>
      </c>
      <c r="C314" t="s">
        <v>164</v>
      </c>
    </row>
    <row r="315" spans="1:3" x14ac:dyDescent="0.3">
      <c r="A315" t="s">
        <v>480</v>
      </c>
      <c r="B315">
        <v>57</v>
      </c>
      <c r="C315" t="s">
        <v>164</v>
      </c>
    </row>
    <row r="316" spans="1:3" x14ac:dyDescent="0.3">
      <c r="A316" t="s">
        <v>481</v>
      </c>
      <c r="B316">
        <v>55</v>
      </c>
      <c r="C316" t="s">
        <v>164</v>
      </c>
    </row>
    <row r="317" spans="1:3" x14ac:dyDescent="0.3">
      <c r="A317" t="s">
        <v>482</v>
      </c>
      <c r="B317">
        <v>52</v>
      </c>
      <c r="C317" t="s">
        <v>164</v>
      </c>
    </row>
    <row r="318" spans="1:3" x14ac:dyDescent="0.3">
      <c r="A318" t="s">
        <v>483</v>
      </c>
      <c r="B318">
        <v>56</v>
      </c>
      <c r="C318" t="s">
        <v>164</v>
      </c>
    </row>
    <row r="319" spans="1:3" x14ac:dyDescent="0.3">
      <c r="A319" t="s">
        <v>484</v>
      </c>
      <c r="B319">
        <v>51</v>
      </c>
      <c r="C319" t="s">
        <v>164</v>
      </c>
    </row>
    <row r="320" spans="1:3" x14ac:dyDescent="0.3">
      <c r="A320" t="s">
        <v>485</v>
      </c>
      <c r="B320">
        <v>51</v>
      </c>
      <c r="C320" t="s">
        <v>164</v>
      </c>
    </row>
    <row r="321" spans="1:3" x14ac:dyDescent="0.3">
      <c r="A321" t="s">
        <v>486</v>
      </c>
      <c r="B321">
        <v>52</v>
      </c>
      <c r="C321" t="s">
        <v>164</v>
      </c>
    </row>
    <row r="322" spans="1:3" x14ac:dyDescent="0.3">
      <c r="A322" t="s">
        <v>487</v>
      </c>
      <c r="B322">
        <v>55</v>
      </c>
      <c r="C322" t="s">
        <v>164</v>
      </c>
    </row>
    <row r="323" spans="1:3" x14ac:dyDescent="0.3">
      <c r="A323" t="s">
        <v>488</v>
      </c>
      <c r="B323">
        <v>52</v>
      </c>
      <c r="C323" t="s">
        <v>164</v>
      </c>
    </row>
    <row r="324" spans="1:3" x14ac:dyDescent="0.3">
      <c r="A324" t="s">
        <v>489</v>
      </c>
      <c r="B324">
        <v>61</v>
      </c>
      <c r="C324" t="s">
        <v>167</v>
      </c>
    </row>
    <row r="325" spans="1:3" x14ac:dyDescent="0.3">
      <c r="A325" t="s">
        <v>490</v>
      </c>
      <c r="B325">
        <v>59</v>
      </c>
      <c r="C325" t="s">
        <v>164</v>
      </c>
    </row>
    <row r="326" spans="1:3" x14ac:dyDescent="0.3">
      <c r="A326" t="s">
        <v>491</v>
      </c>
      <c r="B326">
        <v>62</v>
      </c>
      <c r="C326" t="s">
        <v>167</v>
      </c>
    </row>
    <row r="327" spans="1:3" x14ac:dyDescent="0.3">
      <c r="A327" t="s">
        <v>492</v>
      </c>
      <c r="B327">
        <v>62</v>
      </c>
      <c r="C327" t="s">
        <v>167</v>
      </c>
    </row>
    <row r="328" spans="1:3" x14ac:dyDescent="0.3">
      <c r="A328" t="s">
        <v>493</v>
      </c>
      <c r="B328">
        <v>60</v>
      </c>
      <c r="C328" t="s">
        <v>167</v>
      </c>
    </row>
    <row r="329" spans="1:3" x14ac:dyDescent="0.3">
      <c r="A329" t="s">
        <v>494</v>
      </c>
      <c r="B329">
        <v>70</v>
      </c>
      <c r="C329" t="s">
        <v>167</v>
      </c>
    </row>
    <row r="330" spans="1:3" x14ac:dyDescent="0.3">
      <c r="A330" t="s">
        <v>495</v>
      </c>
      <c r="B330">
        <v>68</v>
      </c>
      <c r="C330" t="s">
        <v>167</v>
      </c>
    </row>
    <row r="331" spans="1:3" x14ac:dyDescent="0.3">
      <c r="A331" t="s">
        <v>496</v>
      </c>
      <c r="B331">
        <v>66</v>
      </c>
      <c r="C331" t="s">
        <v>167</v>
      </c>
    </row>
    <row r="332" spans="1:3" x14ac:dyDescent="0.3">
      <c r="A332" t="s">
        <v>497</v>
      </c>
      <c r="B332">
        <v>64</v>
      </c>
      <c r="C332" t="s">
        <v>167</v>
      </c>
    </row>
    <row r="333" spans="1:3" x14ac:dyDescent="0.3">
      <c r="A333" t="s">
        <v>498</v>
      </c>
      <c r="B333">
        <v>64</v>
      </c>
      <c r="C333" t="s">
        <v>167</v>
      </c>
    </row>
    <row r="334" spans="1:3" x14ac:dyDescent="0.3">
      <c r="A334" t="s">
        <v>499</v>
      </c>
      <c r="B334">
        <v>65</v>
      </c>
      <c r="C334" t="s">
        <v>167</v>
      </c>
    </row>
    <row r="335" spans="1:3" x14ac:dyDescent="0.3">
      <c r="A335" t="s">
        <v>500</v>
      </c>
      <c r="B335">
        <v>64</v>
      </c>
      <c r="C335" t="s">
        <v>167</v>
      </c>
    </row>
    <row r="336" spans="1:3" x14ac:dyDescent="0.3">
      <c r="A336" t="s">
        <v>501</v>
      </c>
      <c r="B336">
        <v>65</v>
      </c>
      <c r="C336" t="s">
        <v>167</v>
      </c>
    </row>
    <row r="337" spans="1:3" x14ac:dyDescent="0.3">
      <c r="A337" t="s">
        <v>502</v>
      </c>
      <c r="B337">
        <v>63</v>
      </c>
      <c r="C337" t="s">
        <v>167</v>
      </c>
    </row>
    <row r="338" spans="1:3" x14ac:dyDescent="0.3">
      <c r="A338" t="s">
        <v>503</v>
      </c>
      <c r="B338">
        <v>61</v>
      </c>
      <c r="C338" t="s">
        <v>167</v>
      </c>
    </row>
    <row r="339" spans="1:3" x14ac:dyDescent="0.3">
      <c r="A339" t="s">
        <v>504</v>
      </c>
      <c r="B339">
        <v>62</v>
      </c>
      <c r="C339" t="s">
        <v>167</v>
      </c>
    </row>
    <row r="340" spans="1:3" x14ac:dyDescent="0.3">
      <c r="A340" t="s">
        <v>505</v>
      </c>
      <c r="B340">
        <v>60</v>
      </c>
      <c r="C340" t="s">
        <v>167</v>
      </c>
    </row>
    <row r="341" spans="1:3" x14ac:dyDescent="0.3">
      <c r="A341" t="s">
        <v>506</v>
      </c>
      <c r="B341">
        <v>60</v>
      </c>
      <c r="C341" t="s">
        <v>167</v>
      </c>
    </row>
    <row r="342" spans="1:3" x14ac:dyDescent="0.3">
      <c r="A342" t="s">
        <v>507</v>
      </c>
      <c r="B342">
        <v>60</v>
      </c>
      <c r="C342" t="s">
        <v>167</v>
      </c>
    </row>
    <row r="343" spans="1:3" x14ac:dyDescent="0.3">
      <c r="A343" t="s">
        <v>508</v>
      </c>
      <c r="B343">
        <v>62</v>
      </c>
      <c r="C343" t="s">
        <v>167</v>
      </c>
    </row>
    <row r="344" spans="1:3" x14ac:dyDescent="0.3">
      <c r="A344" t="s">
        <v>509</v>
      </c>
      <c r="B344">
        <v>65</v>
      </c>
      <c r="C344" t="s">
        <v>167</v>
      </c>
    </row>
    <row r="345" spans="1:3" x14ac:dyDescent="0.3">
      <c r="A345" t="s">
        <v>510</v>
      </c>
      <c r="B345">
        <v>66</v>
      </c>
      <c r="C345" t="s">
        <v>167</v>
      </c>
    </row>
    <row r="346" spans="1:3" x14ac:dyDescent="0.3">
      <c r="A346" t="s">
        <v>511</v>
      </c>
      <c r="B346">
        <v>65</v>
      </c>
      <c r="C346" t="s">
        <v>167</v>
      </c>
    </row>
    <row r="347" spans="1:3" x14ac:dyDescent="0.3">
      <c r="A347" t="s">
        <v>512</v>
      </c>
      <c r="B347">
        <v>61</v>
      </c>
      <c r="C347" t="s">
        <v>167</v>
      </c>
    </row>
    <row r="348" spans="1:3" x14ac:dyDescent="0.3">
      <c r="A348" t="s">
        <v>513</v>
      </c>
      <c r="B348">
        <v>61</v>
      </c>
      <c r="C348" t="s">
        <v>167</v>
      </c>
    </row>
    <row r="349" spans="1:3" x14ac:dyDescent="0.3">
      <c r="A349" t="s">
        <v>514</v>
      </c>
      <c r="B349">
        <v>61</v>
      </c>
      <c r="C349" t="s">
        <v>167</v>
      </c>
    </row>
    <row r="350" spans="1:3" x14ac:dyDescent="0.3">
      <c r="A350" t="s">
        <v>515</v>
      </c>
      <c r="B350">
        <v>60</v>
      </c>
      <c r="C350" t="s">
        <v>167</v>
      </c>
    </row>
    <row r="351" spans="1:3" x14ac:dyDescent="0.3">
      <c r="A351" t="s">
        <v>516</v>
      </c>
      <c r="B351">
        <v>56</v>
      </c>
      <c r="C351" t="s">
        <v>164</v>
      </c>
    </row>
    <row r="352" spans="1:3" x14ac:dyDescent="0.3">
      <c r="A352" t="s">
        <v>517</v>
      </c>
      <c r="B352">
        <v>58</v>
      </c>
      <c r="C352" t="s">
        <v>164</v>
      </c>
    </row>
    <row r="353" spans="1:3" x14ac:dyDescent="0.3">
      <c r="A353" t="s">
        <v>518</v>
      </c>
      <c r="B353">
        <v>55</v>
      </c>
      <c r="C353" t="s">
        <v>164</v>
      </c>
    </row>
    <row r="354" spans="1:3" x14ac:dyDescent="0.3">
      <c r="A354" t="s">
        <v>519</v>
      </c>
      <c r="B354">
        <v>53</v>
      </c>
      <c r="C354" t="s">
        <v>164</v>
      </c>
    </row>
    <row r="355" spans="1:3" x14ac:dyDescent="0.3">
      <c r="A355" t="s">
        <v>520</v>
      </c>
      <c r="B355">
        <v>54</v>
      </c>
      <c r="C355" t="s">
        <v>164</v>
      </c>
    </row>
    <row r="356" spans="1:3" x14ac:dyDescent="0.3">
      <c r="A356" t="s">
        <v>521</v>
      </c>
      <c r="B356">
        <v>55</v>
      </c>
      <c r="C356" t="s">
        <v>164</v>
      </c>
    </row>
    <row r="357" spans="1:3" x14ac:dyDescent="0.3">
      <c r="A357" t="s">
        <v>522</v>
      </c>
      <c r="B357">
        <v>55</v>
      </c>
      <c r="C357" t="s">
        <v>164</v>
      </c>
    </row>
    <row r="358" spans="1:3" x14ac:dyDescent="0.3">
      <c r="A358" t="s">
        <v>523</v>
      </c>
      <c r="B358">
        <v>52</v>
      </c>
      <c r="C358" t="s">
        <v>164</v>
      </c>
    </row>
    <row r="359" spans="1:3" x14ac:dyDescent="0.3">
      <c r="A359" t="s">
        <v>524</v>
      </c>
      <c r="B359">
        <v>52</v>
      </c>
      <c r="C359" t="s">
        <v>164</v>
      </c>
    </row>
    <row r="360" spans="1:3" x14ac:dyDescent="0.3">
      <c r="A360" t="s">
        <v>525</v>
      </c>
      <c r="B360">
        <v>52</v>
      </c>
      <c r="C360" t="s">
        <v>164</v>
      </c>
    </row>
    <row r="361" spans="1:3" x14ac:dyDescent="0.3">
      <c r="A361" t="s">
        <v>526</v>
      </c>
      <c r="B361">
        <v>51</v>
      </c>
      <c r="C361" t="s">
        <v>164</v>
      </c>
    </row>
    <row r="362" spans="1:3" x14ac:dyDescent="0.3">
      <c r="A362" t="s">
        <v>527</v>
      </c>
      <c r="B362">
        <v>51</v>
      </c>
      <c r="C362" t="s">
        <v>164</v>
      </c>
    </row>
    <row r="363" spans="1:3" x14ac:dyDescent="0.3">
      <c r="A363" t="s">
        <v>528</v>
      </c>
      <c r="B363">
        <v>49</v>
      </c>
      <c r="C363" t="s">
        <v>164</v>
      </c>
    </row>
    <row r="364" spans="1:3" x14ac:dyDescent="0.3">
      <c r="A364" t="s">
        <v>529</v>
      </c>
      <c r="B364">
        <v>44</v>
      </c>
      <c r="C364" t="s">
        <v>164</v>
      </c>
    </row>
    <row r="365" spans="1:3" x14ac:dyDescent="0.3">
      <c r="A365" t="s">
        <v>530</v>
      </c>
      <c r="B365">
        <v>46</v>
      </c>
      <c r="C365" t="s">
        <v>164</v>
      </c>
    </row>
    <row r="366" spans="1:3" x14ac:dyDescent="0.3">
      <c r="A366" t="s">
        <v>531</v>
      </c>
      <c r="B366">
        <v>45</v>
      </c>
      <c r="C366" t="s">
        <v>164</v>
      </c>
    </row>
    <row r="367" spans="1:3" x14ac:dyDescent="0.3">
      <c r="A367" t="s">
        <v>532</v>
      </c>
      <c r="B367">
        <v>46</v>
      </c>
      <c r="C367" t="s">
        <v>164</v>
      </c>
    </row>
    <row r="368" spans="1:3" x14ac:dyDescent="0.3">
      <c r="A368" t="s">
        <v>533</v>
      </c>
      <c r="B368">
        <v>44</v>
      </c>
      <c r="C368" t="s">
        <v>164</v>
      </c>
    </row>
    <row r="369" spans="1:3" x14ac:dyDescent="0.3">
      <c r="A369" t="s">
        <v>534</v>
      </c>
      <c r="B369">
        <v>45</v>
      </c>
      <c r="C369" t="s">
        <v>164</v>
      </c>
    </row>
    <row r="370" spans="1:3" x14ac:dyDescent="0.3">
      <c r="A370" t="s">
        <v>535</v>
      </c>
      <c r="B370">
        <v>49</v>
      </c>
      <c r="C370" t="s">
        <v>164</v>
      </c>
    </row>
    <row r="371" spans="1:3" x14ac:dyDescent="0.3">
      <c r="A371" t="s">
        <v>536</v>
      </c>
      <c r="B371">
        <v>49</v>
      </c>
      <c r="C371" t="s">
        <v>164</v>
      </c>
    </row>
    <row r="372" spans="1:3" x14ac:dyDescent="0.3">
      <c r="A372" t="s">
        <v>537</v>
      </c>
      <c r="B372">
        <v>48</v>
      </c>
      <c r="C372" t="s">
        <v>164</v>
      </c>
    </row>
    <row r="373" spans="1:3" x14ac:dyDescent="0.3">
      <c r="A373" t="s">
        <v>538</v>
      </c>
      <c r="B373">
        <v>45</v>
      </c>
      <c r="C373" t="s">
        <v>164</v>
      </c>
    </row>
    <row r="374" spans="1:3" x14ac:dyDescent="0.3">
      <c r="A374" t="s">
        <v>539</v>
      </c>
      <c r="B374">
        <v>38</v>
      </c>
      <c r="C374" t="s">
        <v>216</v>
      </c>
    </row>
    <row r="375" spans="1:3" x14ac:dyDescent="0.3">
      <c r="A375" t="s">
        <v>540</v>
      </c>
      <c r="B375">
        <v>37</v>
      </c>
      <c r="C375" t="s">
        <v>216</v>
      </c>
    </row>
    <row r="376" spans="1:3" x14ac:dyDescent="0.3">
      <c r="A376" t="s">
        <v>541</v>
      </c>
      <c r="B376">
        <v>40</v>
      </c>
      <c r="C376" t="s">
        <v>164</v>
      </c>
    </row>
    <row r="377" spans="1:3" x14ac:dyDescent="0.3">
      <c r="A377" t="s">
        <v>542</v>
      </c>
      <c r="B377">
        <v>36</v>
      </c>
      <c r="C377" t="s">
        <v>216</v>
      </c>
    </row>
    <row r="378" spans="1:3" x14ac:dyDescent="0.3">
      <c r="A378" t="s">
        <v>543</v>
      </c>
      <c r="B378">
        <v>37</v>
      </c>
      <c r="C378" t="s">
        <v>216</v>
      </c>
    </row>
    <row r="379" spans="1:3" x14ac:dyDescent="0.3">
      <c r="A379" t="s">
        <v>544</v>
      </c>
      <c r="B379">
        <v>40</v>
      </c>
      <c r="C379" t="s">
        <v>164</v>
      </c>
    </row>
    <row r="380" spans="1:3" x14ac:dyDescent="0.3">
      <c r="A380" t="s">
        <v>545</v>
      </c>
      <c r="B380">
        <v>40</v>
      </c>
      <c r="C380" t="s">
        <v>164</v>
      </c>
    </row>
    <row r="381" spans="1:3" x14ac:dyDescent="0.3">
      <c r="A381" t="s">
        <v>546</v>
      </c>
      <c r="B381">
        <v>40</v>
      </c>
      <c r="C381" t="s">
        <v>164</v>
      </c>
    </row>
    <row r="382" spans="1:3" x14ac:dyDescent="0.3">
      <c r="A382" t="s">
        <v>547</v>
      </c>
      <c r="B382">
        <v>41</v>
      </c>
      <c r="C382" t="s">
        <v>164</v>
      </c>
    </row>
    <row r="383" spans="1:3" x14ac:dyDescent="0.3">
      <c r="A383" t="s">
        <v>548</v>
      </c>
      <c r="B383">
        <v>45</v>
      </c>
      <c r="C383" t="s">
        <v>164</v>
      </c>
    </row>
    <row r="384" spans="1:3" x14ac:dyDescent="0.3">
      <c r="A384" t="s">
        <v>549</v>
      </c>
      <c r="B384">
        <v>48</v>
      </c>
      <c r="C384" t="s">
        <v>164</v>
      </c>
    </row>
    <row r="385" spans="1:3" x14ac:dyDescent="0.3">
      <c r="A385" t="s">
        <v>550</v>
      </c>
      <c r="B385">
        <v>57</v>
      </c>
      <c r="C385" t="s">
        <v>164</v>
      </c>
    </row>
    <row r="386" spans="1:3" x14ac:dyDescent="0.3">
      <c r="A386" t="s">
        <v>551</v>
      </c>
      <c r="B386">
        <v>58</v>
      </c>
      <c r="C386" t="s">
        <v>164</v>
      </c>
    </row>
    <row r="387" spans="1:3" x14ac:dyDescent="0.3">
      <c r="A387" t="s">
        <v>552</v>
      </c>
      <c r="B387">
        <v>57</v>
      </c>
      <c r="C387" t="s">
        <v>164</v>
      </c>
    </row>
    <row r="388" spans="1:3" x14ac:dyDescent="0.3">
      <c r="A388" t="s">
        <v>553</v>
      </c>
      <c r="B388">
        <v>57</v>
      </c>
      <c r="C388" t="s">
        <v>164</v>
      </c>
    </row>
    <row r="389" spans="1:3" x14ac:dyDescent="0.3">
      <c r="A389" t="s">
        <v>554</v>
      </c>
      <c r="B389">
        <v>61</v>
      </c>
      <c r="C389" t="s">
        <v>167</v>
      </c>
    </row>
    <row r="390" spans="1:3" x14ac:dyDescent="0.3">
      <c r="A390" t="s">
        <v>555</v>
      </c>
      <c r="B390">
        <v>62</v>
      </c>
      <c r="C390" t="s">
        <v>167</v>
      </c>
    </row>
    <row r="391" spans="1:3" x14ac:dyDescent="0.3">
      <c r="A391" t="s">
        <v>556</v>
      </c>
      <c r="B391">
        <v>64</v>
      </c>
      <c r="C391" t="s">
        <v>167</v>
      </c>
    </row>
    <row r="392" spans="1:3" x14ac:dyDescent="0.3">
      <c r="A392" t="s">
        <v>557</v>
      </c>
      <c r="B392">
        <v>63</v>
      </c>
      <c r="C392" t="s">
        <v>167</v>
      </c>
    </row>
    <row r="393" spans="1:3" x14ac:dyDescent="0.3">
      <c r="A393" t="s">
        <v>558</v>
      </c>
      <c r="B393">
        <v>60</v>
      </c>
      <c r="C393" t="s">
        <v>167</v>
      </c>
    </row>
    <row r="394" spans="1:3" x14ac:dyDescent="0.3">
      <c r="A394" t="s">
        <v>559</v>
      </c>
      <c r="B394">
        <v>59</v>
      </c>
      <c r="C394" t="s">
        <v>164</v>
      </c>
    </row>
    <row r="395" spans="1:3" x14ac:dyDescent="0.3">
      <c r="A395" t="s">
        <v>560</v>
      </c>
      <c r="B395">
        <v>59</v>
      </c>
      <c r="C395" t="s">
        <v>164</v>
      </c>
    </row>
    <row r="396" spans="1:3" x14ac:dyDescent="0.3">
      <c r="A396" t="s">
        <v>561</v>
      </c>
      <c r="B396">
        <v>63</v>
      </c>
      <c r="C396" t="s">
        <v>167</v>
      </c>
    </row>
    <row r="397" spans="1:3" x14ac:dyDescent="0.3">
      <c r="A397" t="s">
        <v>562</v>
      </c>
      <c r="B397">
        <v>63</v>
      </c>
      <c r="C397" t="s">
        <v>167</v>
      </c>
    </row>
    <row r="398" spans="1:3" x14ac:dyDescent="0.3">
      <c r="A398" t="s">
        <v>563</v>
      </c>
      <c r="B398">
        <v>63</v>
      </c>
      <c r="C398" t="s">
        <v>167</v>
      </c>
    </row>
    <row r="399" spans="1:3" x14ac:dyDescent="0.3">
      <c r="A399" t="s">
        <v>564</v>
      </c>
      <c r="B399">
        <v>61</v>
      </c>
      <c r="C399" t="s">
        <v>167</v>
      </c>
    </row>
    <row r="400" spans="1:3" x14ac:dyDescent="0.3">
      <c r="A400" t="s">
        <v>565</v>
      </c>
      <c r="B400">
        <v>60</v>
      </c>
      <c r="C400" t="s">
        <v>167</v>
      </c>
    </row>
    <row r="401" spans="1:3" x14ac:dyDescent="0.3">
      <c r="A401" t="s">
        <v>566</v>
      </c>
      <c r="B401">
        <v>57</v>
      </c>
      <c r="C401" t="s">
        <v>164</v>
      </c>
    </row>
    <row r="402" spans="1:3" x14ac:dyDescent="0.3">
      <c r="A402" t="s">
        <v>567</v>
      </c>
      <c r="B402">
        <v>58</v>
      </c>
      <c r="C402" t="s">
        <v>164</v>
      </c>
    </row>
    <row r="403" spans="1:3" x14ac:dyDescent="0.3">
      <c r="A403" t="s">
        <v>568</v>
      </c>
      <c r="B403">
        <v>49</v>
      </c>
      <c r="C403" t="s">
        <v>164</v>
      </c>
    </row>
    <row r="404" spans="1:3" x14ac:dyDescent="0.3">
      <c r="A404" t="s">
        <v>569</v>
      </c>
      <c r="B404">
        <v>48</v>
      </c>
      <c r="C404" t="s">
        <v>164</v>
      </c>
    </row>
    <row r="405" spans="1:3" x14ac:dyDescent="0.3">
      <c r="A405" t="s">
        <v>570</v>
      </c>
      <c r="B405">
        <v>31</v>
      </c>
      <c r="C405" t="s">
        <v>216</v>
      </c>
    </row>
    <row r="406" spans="1:3" x14ac:dyDescent="0.3">
      <c r="A406" t="s">
        <v>571</v>
      </c>
      <c r="B406">
        <v>34</v>
      </c>
      <c r="C406" t="s">
        <v>216</v>
      </c>
    </row>
    <row r="407" spans="1:3" x14ac:dyDescent="0.3">
      <c r="A407" t="s">
        <v>572</v>
      </c>
      <c r="B407">
        <v>44</v>
      </c>
      <c r="C407" t="s">
        <v>164</v>
      </c>
    </row>
    <row r="408" spans="1:3" x14ac:dyDescent="0.3">
      <c r="A408" t="s">
        <v>573</v>
      </c>
      <c r="B408">
        <v>43</v>
      </c>
      <c r="C408" t="s">
        <v>164</v>
      </c>
    </row>
    <row r="409" spans="1:3" x14ac:dyDescent="0.3">
      <c r="A409" t="s">
        <v>574</v>
      </c>
      <c r="B409">
        <v>56</v>
      </c>
      <c r="C409" t="s">
        <v>164</v>
      </c>
    </row>
    <row r="410" spans="1:3" x14ac:dyDescent="0.3">
      <c r="A410" t="s">
        <v>575</v>
      </c>
      <c r="B410">
        <v>55</v>
      </c>
      <c r="C410" t="s">
        <v>164</v>
      </c>
    </row>
    <row r="411" spans="1:3" x14ac:dyDescent="0.3">
      <c r="A411" t="s">
        <v>576</v>
      </c>
      <c r="B411">
        <v>55</v>
      </c>
      <c r="C411" t="s">
        <v>164</v>
      </c>
    </row>
    <row r="412" spans="1:3" x14ac:dyDescent="0.3">
      <c r="A412" t="s">
        <v>577</v>
      </c>
      <c r="B412">
        <v>50</v>
      </c>
      <c r="C412" t="s">
        <v>164</v>
      </c>
    </row>
    <row r="413" spans="1:3" x14ac:dyDescent="0.3">
      <c r="A413" t="s">
        <v>578</v>
      </c>
      <c r="B413">
        <v>52</v>
      </c>
      <c r="C413" t="s">
        <v>164</v>
      </c>
    </row>
    <row r="414" spans="1:3" x14ac:dyDescent="0.3">
      <c r="A414" t="s">
        <v>579</v>
      </c>
      <c r="B414">
        <v>55</v>
      </c>
      <c r="C414" t="s">
        <v>164</v>
      </c>
    </row>
    <row r="415" spans="1:3" x14ac:dyDescent="0.3">
      <c r="A415" t="s">
        <v>580</v>
      </c>
      <c r="B415">
        <v>43</v>
      </c>
      <c r="C415" t="s">
        <v>164</v>
      </c>
    </row>
    <row r="416" spans="1:3" x14ac:dyDescent="0.3">
      <c r="A416" t="s">
        <v>581</v>
      </c>
      <c r="B416">
        <v>41</v>
      </c>
      <c r="C416" t="s">
        <v>164</v>
      </c>
    </row>
    <row r="417" spans="1:3" x14ac:dyDescent="0.3">
      <c r="A417" t="s">
        <v>582</v>
      </c>
      <c r="B417">
        <v>44</v>
      </c>
      <c r="C417" t="s">
        <v>164</v>
      </c>
    </row>
    <row r="418" spans="1:3" x14ac:dyDescent="0.3">
      <c r="A418" t="s">
        <v>583</v>
      </c>
      <c r="B418">
        <v>45</v>
      </c>
      <c r="C418" t="s">
        <v>164</v>
      </c>
    </row>
    <row r="419" spans="1:3" x14ac:dyDescent="0.3">
      <c r="A419" t="s">
        <v>584</v>
      </c>
      <c r="B419">
        <v>43</v>
      </c>
      <c r="C419" t="s">
        <v>164</v>
      </c>
    </row>
    <row r="420" spans="1:3" x14ac:dyDescent="0.3">
      <c r="A420" t="s">
        <v>585</v>
      </c>
      <c r="B420">
        <v>46</v>
      </c>
      <c r="C420" t="s">
        <v>164</v>
      </c>
    </row>
    <row r="421" spans="1:3" x14ac:dyDescent="0.3">
      <c r="A421" t="s">
        <v>586</v>
      </c>
      <c r="B421">
        <v>45</v>
      </c>
      <c r="C421" t="s">
        <v>164</v>
      </c>
    </row>
    <row r="422" spans="1:3" x14ac:dyDescent="0.3">
      <c r="A422" t="s">
        <v>587</v>
      </c>
      <c r="B422">
        <v>50</v>
      </c>
      <c r="C422" t="s">
        <v>164</v>
      </c>
    </row>
    <row r="423" spans="1:3" x14ac:dyDescent="0.3">
      <c r="A423" t="s">
        <v>588</v>
      </c>
      <c r="B423">
        <v>48</v>
      </c>
      <c r="C423" t="s">
        <v>164</v>
      </c>
    </row>
    <row r="424" spans="1:3" x14ac:dyDescent="0.3">
      <c r="A424" t="s">
        <v>589</v>
      </c>
      <c r="B424">
        <v>56</v>
      </c>
      <c r="C424" t="s">
        <v>164</v>
      </c>
    </row>
    <row r="425" spans="1:3" x14ac:dyDescent="0.3">
      <c r="A425" t="s">
        <v>590</v>
      </c>
      <c r="B425">
        <v>56</v>
      </c>
      <c r="C425" t="s">
        <v>164</v>
      </c>
    </row>
    <row r="426" spans="1:3" x14ac:dyDescent="0.3">
      <c r="A426" t="s">
        <v>591</v>
      </c>
      <c r="B426">
        <v>56</v>
      </c>
      <c r="C426" t="s">
        <v>164</v>
      </c>
    </row>
    <row r="427" spans="1:3" x14ac:dyDescent="0.3">
      <c r="A427" t="s">
        <v>592</v>
      </c>
      <c r="B427">
        <v>54</v>
      </c>
      <c r="C427" t="s">
        <v>164</v>
      </c>
    </row>
    <row r="428" spans="1:3" x14ac:dyDescent="0.3">
      <c r="A428" t="s">
        <v>593</v>
      </c>
      <c r="B428">
        <v>47</v>
      </c>
      <c r="C428" t="s">
        <v>164</v>
      </c>
    </row>
    <row r="429" spans="1:3" x14ac:dyDescent="0.3">
      <c r="A429" t="s">
        <v>594</v>
      </c>
      <c r="B429">
        <v>46</v>
      </c>
      <c r="C429" t="s">
        <v>164</v>
      </c>
    </row>
    <row r="430" spans="1:3" x14ac:dyDescent="0.3">
      <c r="A430" t="s">
        <v>595</v>
      </c>
      <c r="B430">
        <v>46</v>
      </c>
      <c r="C430" t="s">
        <v>164</v>
      </c>
    </row>
    <row r="431" spans="1:3" x14ac:dyDescent="0.3">
      <c r="A431" t="s">
        <v>596</v>
      </c>
      <c r="B431">
        <v>46</v>
      </c>
      <c r="C431" t="s">
        <v>164</v>
      </c>
    </row>
    <row r="432" spans="1:3" x14ac:dyDescent="0.3">
      <c r="A432" t="s">
        <v>597</v>
      </c>
      <c r="B432">
        <v>46</v>
      </c>
      <c r="C432" t="s">
        <v>164</v>
      </c>
    </row>
    <row r="433" spans="1:3" x14ac:dyDescent="0.3">
      <c r="A433" t="s">
        <v>598</v>
      </c>
      <c r="B433">
        <v>43</v>
      </c>
      <c r="C433" t="s">
        <v>164</v>
      </c>
    </row>
    <row r="434" spans="1:3" x14ac:dyDescent="0.3">
      <c r="A434" t="s">
        <v>599</v>
      </c>
      <c r="B434">
        <v>47</v>
      </c>
      <c r="C434" t="s">
        <v>164</v>
      </c>
    </row>
    <row r="435" spans="1:3" x14ac:dyDescent="0.3">
      <c r="A435" t="s">
        <v>600</v>
      </c>
      <c r="B435">
        <v>34</v>
      </c>
      <c r="C435" t="s">
        <v>216</v>
      </c>
    </row>
    <row r="436" spans="1:3" x14ac:dyDescent="0.3">
      <c r="A436" t="s">
        <v>601</v>
      </c>
      <c r="B436">
        <v>34</v>
      </c>
      <c r="C436" t="s">
        <v>216</v>
      </c>
    </row>
    <row r="437" spans="1:3" x14ac:dyDescent="0.3">
      <c r="A437" t="s">
        <v>602</v>
      </c>
      <c r="B437">
        <v>30</v>
      </c>
      <c r="C437" t="s">
        <v>216</v>
      </c>
    </row>
    <row r="438" spans="1:3" x14ac:dyDescent="0.3">
      <c r="A438" t="s">
        <v>603</v>
      </c>
      <c r="B438">
        <v>26</v>
      </c>
      <c r="C438" t="s">
        <v>216</v>
      </c>
    </row>
    <row r="439" spans="1:3" x14ac:dyDescent="0.3">
      <c r="A439" t="s">
        <v>604</v>
      </c>
      <c r="B439">
        <v>35</v>
      </c>
      <c r="C439" t="s">
        <v>216</v>
      </c>
    </row>
    <row r="440" spans="1:3" x14ac:dyDescent="0.3">
      <c r="A440" t="s">
        <v>605</v>
      </c>
      <c r="B440">
        <v>41</v>
      </c>
      <c r="C440" t="s">
        <v>164</v>
      </c>
    </row>
    <row r="441" spans="1:3" x14ac:dyDescent="0.3">
      <c r="A441" t="s">
        <v>606</v>
      </c>
      <c r="B441">
        <v>47</v>
      </c>
      <c r="C441" t="s">
        <v>164</v>
      </c>
    </row>
    <row r="442" spans="1:3" x14ac:dyDescent="0.3">
      <c r="A442" t="s">
        <v>607</v>
      </c>
      <c r="B442">
        <v>37</v>
      </c>
      <c r="C442" t="s">
        <v>216</v>
      </c>
    </row>
    <row r="443" spans="1:3" x14ac:dyDescent="0.3">
      <c r="A443" t="s">
        <v>608</v>
      </c>
      <c r="B443">
        <v>37</v>
      </c>
      <c r="C443" t="s">
        <v>216</v>
      </c>
    </row>
    <row r="444" spans="1:3" x14ac:dyDescent="0.3">
      <c r="A444" t="s">
        <v>609</v>
      </c>
      <c r="B444">
        <v>33</v>
      </c>
      <c r="C444" t="s">
        <v>216</v>
      </c>
    </row>
    <row r="445" spans="1:3" x14ac:dyDescent="0.3">
      <c r="A445" t="s">
        <v>610</v>
      </c>
      <c r="B445">
        <v>38</v>
      </c>
      <c r="C445" t="s">
        <v>216</v>
      </c>
    </row>
    <row r="446" spans="1:3" x14ac:dyDescent="0.3">
      <c r="A446" t="s">
        <v>611</v>
      </c>
      <c r="B446">
        <v>38</v>
      </c>
      <c r="C446" t="s">
        <v>216</v>
      </c>
    </row>
    <row r="447" spans="1:3" x14ac:dyDescent="0.3">
      <c r="A447" t="s">
        <v>612</v>
      </c>
      <c r="B447">
        <v>36</v>
      </c>
      <c r="C447" t="s">
        <v>216</v>
      </c>
    </row>
    <row r="448" spans="1:3" x14ac:dyDescent="0.3">
      <c r="A448" t="s">
        <v>613</v>
      </c>
      <c r="B448">
        <v>34</v>
      </c>
      <c r="C448" t="s">
        <v>216</v>
      </c>
    </row>
    <row r="449" spans="1:3" x14ac:dyDescent="0.3">
      <c r="A449" t="s">
        <v>614</v>
      </c>
      <c r="B449">
        <v>38</v>
      </c>
      <c r="C449" t="s">
        <v>216</v>
      </c>
    </row>
    <row r="450" spans="1:3" x14ac:dyDescent="0.3">
      <c r="A450" t="s">
        <v>615</v>
      </c>
      <c r="B450">
        <v>44</v>
      </c>
      <c r="C450" t="s">
        <v>164</v>
      </c>
    </row>
    <row r="451" spans="1:3" x14ac:dyDescent="0.3">
      <c r="A451" t="s">
        <v>616</v>
      </c>
      <c r="B451">
        <v>48</v>
      </c>
      <c r="C451" t="s">
        <v>164</v>
      </c>
    </row>
    <row r="452" spans="1:3" x14ac:dyDescent="0.3">
      <c r="A452" t="s">
        <v>617</v>
      </c>
      <c r="B452">
        <v>50</v>
      </c>
      <c r="C452" t="s">
        <v>164</v>
      </c>
    </row>
    <row r="453" spans="1:3" x14ac:dyDescent="0.3">
      <c r="A453" t="s">
        <v>618</v>
      </c>
      <c r="B453">
        <v>51</v>
      </c>
      <c r="C453" t="s">
        <v>164</v>
      </c>
    </row>
    <row r="454" spans="1:3" x14ac:dyDescent="0.3">
      <c r="A454" t="s">
        <v>619</v>
      </c>
      <c r="B454">
        <v>51</v>
      </c>
      <c r="C454" t="s">
        <v>164</v>
      </c>
    </row>
    <row r="455" spans="1:3" x14ac:dyDescent="0.3">
      <c r="A455" t="s">
        <v>620</v>
      </c>
      <c r="B455">
        <v>51</v>
      </c>
      <c r="C455" t="s">
        <v>164</v>
      </c>
    </row>
    <row r="456" spans="1:3" x14ac:dyDescent="0.3">
      <c r="A456" t="s">
        <v>621</v>
      </c>
      <c r="B456">
        <v>53</v>
      </c>
      <c r="C456" t="s">
        <v>164</v>
      </c>
    </row>
    <row r="457" spans="1:3" x14ac:dyDescent="0.3">
      <c r="A457" t="s">
        <v>622</v>
      </c>
      <c r="B457">
        <v>48</v>
      </c>
      <c r="C457" t="s">
        <v>164</v>
      </c>
    </row>
    <row r="458" spans="1:3" x14ac:dyDescent="0.3">
      <c r="A458" t="s">
        <v>623</v>
      </c>
      <c r="B458">
        <v>54</v>
      </c>
      <c r="C458" t="s">
        <v>164</v>
      </c>
    </row>
    <row r="459" spans="1:3" x14ac:dyDescent="0.3">
      <c r="A459" t="s">
        <v>624</v>
      </c>
      <c r="B459">
        <v>57</v>
      </c>
      <c r="C459" t="s">
        <v>164</v>
      </c>
    </row>
    <row r="460" spans="1:3" x14ac:dyDescent="0.3">
      <c r="A460" t="s">
        <v>625</v>
      </c>
      <c r="B460">
        <v>57</v>
      </c>
      <c r="C460" t="s">
        <v>164</v>
      </c>
    </row>
    <row r="461" spans="1:3" x14ac:dyDescent="0.3">
      <c r="A461" t="s">
        <v>626</v>
      </c>
      <c r="B461">
        <v>56</v>
      </c>
      <c r="C461" t="s">
        <v>164</v>
      </c>
    </row>
    <row r="462" spans="1:3" x14ac:dyDescent="0.3">
      <c r="A462" t="s">
        <v>627</v>
      </c>
      <c r="B462">
        <v>48</v>
      </c>
      <c r="C462" t="s">
        <v>164</v>
      </c>
    </row>
    <row r="463" spans="1:3" x14ac:dyDescent="0.3">
      <c r="A463" t="s">
        <v>628</v>
      </c>
      <c r="B463">
        <v>39</v>
      </c>
      <c r="C463" t="s">
        <v>216</v>
      </c>
    </row>
    <row r="464" spans="1:3" x14ac:dyDescent="0.3">
      <c r="A464" t="s">
        <v>629</v>
      </c>
      <c r="B464">
        <v>36</v>
      </c>
      <c r="C464" t="s">
        <v>216</v>
      </c>
    </row>
    <row r="465" spans="1:3" x14ac:dyDescent="0.3">
      <c r="A465" t="s">
        <v>630</v>
      </c>
      <c r="B465">
        <v>36</v>
      </c>
      <c r="C465" t="s">
        <v>216</v>
      </c>
    </row>
    <row r="466" spans="1:3" x14ac:dyDescent="0.3">
      <c r="A466" t="s">
        <v>631</v>
      </c>
      <c r="B466">
        <v>41</v>
      </c>
      <c r="C466" t="s">
        <v>164</v>
      </c>
    </row>
    <row r="467" spans="1:3" x14ac:dyDescent="0.3">
      <c r="A467" t="s">
        <v>632</v>
      </c>
      <c r="B467">
        <v>41</v>
      </c>
      <c r="C467" t="s">
        <v>164</v>
      </c>
    </row>
    <row r="468" spans="1:3" x14ac:dyDescent="0.3">
      <c r="A468" t="s">
        <v>633</v>
      </c>
      <c r="B468">
        <v>43</v>
      </c>
      <c r="C468" t="s">
        <v>164</v>
      </c>
    </row>
    <row r="469" spans="1:3" x14ac:dyDescent="0.3">
      <c r="A469" t="s">
        <v>634</v>
      </c>
      <c r="B469">
        <v>41</v>
      </c>
      <c r="C469" t="s">
        <v>164</v>
      </c>
    </row>
    <row r="470" spans="1:3" x14ac:dyDescent="0.3">
      <c r="A470" t="s">
        <v>635</v>
      </c>
      <c r="B470">
        <v>42</v>
      </c>
      <c r="C470" t="s">
        <v>164</v>
      </c>
    </row>
    <row r="471" spans="1:3" x14ac:dyDescent="0.3">
      <c r="A471" t="s">
        <v>636</v>
      </c>
      <c r="B471">
        <v>37</v>
      </c>
      <c r="C471" t="s">
        <v>216</v>
      </c>
    </row>
    <row r="472" spans="1:3" x14ac:dyDescent="0.3">
      <c r="A472" t="s">
        <v>637</v>
      </c>
      <c r="B472">
        <v>37</v>
      </c>
      <c r="C472" t="s">
        <v>216</v>
      </c>
    </row>
    <row r="473" spans="1:3" x14ac:dyDescent="0.3">
      <c r="A473" t="s">
        <v>638</v>
      </c>
      <c r="B473">
        <v>43</v>
      </c>
      <c r="C473" t="s">
        <v>164</v>
      </c>
    </row>
    <row r="474" spans="1:3" x14ac:dyDescent="0.3">
      <c r="A474" t="s">
        <v>639</v>
      </c>
      <c r="B474">
        <v>46</v>
      </c>
      <c r="C474" t="s">
        <v>164</v>
      </c>
    </row>
    <row r="475" spans="1:3" x14ac:dyDescent="0.3">
      <c r="A475" t="s">
        <v>640</v>
      </c>
      <c r="B475">
        <v>45</v>
      </c>
      <c r="C475" t="s">
        <v>164</v>
      </c>
    </row>
    <row r="476" spans="1:3" x14ac:dyDescent="0.3">
      <c r="A476" t="s">
        <v>641</v>
      </c>
      <c r="B476">
        <v>56</v>
      </c>
      <c r="C476" t="s">
        <v>164</v>
      </c>
    </row>
    <row r="477" spans="1:3" x14ac:dyDescent="0.3">
      <c r="A477" t="s">
        <v>642</v>
      </c>
      <c r="B477">
        <v>58</v>
      </c>
      <c r="C477" t="s">
        <v>164</v>
      </c>
    </row>
    <row r="478" spans="1:3" x14ac:dyDescent="0.3">
      <c r="A478" t="s">
        <v>643</v>
      </c>
      <c r="B478">
        <v>60</v>
      </c>
      <c r="C478" t="s">
        <v>167</v>
      </c>
    </row>
    <row r="479" spans="1:3" x14ac:dyDescent="0.3">
      <c r="A479" t="s">
        <v>644</v>
      </c>
      <c r="B479">
        <v>58</v>
      </c>
      <c r="C479" t="s">
        <v>164</v>
      </c>
    </row>
    <row r="480" spans="1:3" x14ac:dyDescent="0.3">
      <c r="A480" t="s">
        <v>645</v>
      </c>
      <c r="B480">
        <v>61</v>
      </c>
      <c r="C480" t="s">
        <v>167</v>
      </c>
    </row>
    <row r="481" spans="1:3" x14ac:dyDescent="0.3">
      <c r="A481" t="s">
        <v>646</v>
      </c>
      <c r="B481">
        <v>60</v>
      </c>
      <c r="C481" t="s">
        <v>167</v>
      </c>
    </row>
    <row r="482" spans="1:3" x14ac:dyDescent="0.3">
      <c r="A482" t="s">
        <v>647</v>
      </c>
      <c r="B482">
        <v>63</v>
      </c>
      <c r="C482" t="s">
        <v>167</v>
      </c>
    </row>
    <row r="483" spans="1:3" x14ac:dyDescent="0.3">
      <c r="A483" t="s">
        <v>648</v>
      </c>
      <c r="B483">
        <v>57</v>
      </c>
      <c r="C483" t="s">
        <v>164</v>
      </c>
    </row>
    <row r="484" spans="1:3" x14ac:dyDescent="0.3">
      <c r="A484" t="s">
        <v>649</v>
      </c>
      <c r="B484">
        <v>56</v>
      </c>
      <c r="C484" t="s">
        <v>164</v>
      </c>
    </row>
    <row r="485" spans="1:3" x14ac:dyDescent="0.3">
      <c r="A485" t="s">
        <v>650</v>
      </c>
      <c r="B485">
        <v>52</v>
      </c>
      <c r="C485" t="s">
        <v>164</v>
      </c>
    </row>
    <row r="486" spans="1:3" x14ac:dyDescent="0.3">
      <c r="A486" t="s">
        <v>651</v>
      </c>
      <c r="B486">
        <v>56</v>
      </c>
      <c r="C486" t="s">
        <v>164</v>
      </c>
    </row>
    <row r="487" spans="1:3" x14ac:dyDescent="0.3">
      <c r="A487" t="s">
        <v>652</v>
      </c>
      <c r="B487">
        <v>50</v>
      </c>
      <c r="C487" t="s">
        <v>164</v>
      </c>
    </row>
    <row r="488" spans="1:3" x14ac:dyDescent="0.3">
      <c r="A488" t="s">
        <v>653</v>
      </c>
      <c r="B488">
        <v>52</v>
      </c>
      <c r="C488" t="s">
        <v>164</v>
      </c>
    </row>
    <row r="489" spans="1:3" x14ac:dyDescent="0.3">
      <c r="A489" t="s">
        <v>654</v>
      </c>
      <c r="B489">
        <v>54</v>
      </c>
      <c r="C489" t="s">
        <v>164</v>
      </c>
    </row>
    <row r="490" spans="1:3" x14ac:dyDescent="0.3">
      <c r="A490" t="s">
        <v>655</v>
      </c>
      <c r="B490">
        <v>60</v>
      </c>
      <c r="C490" t="s">
        <v>167</v>
      </c>
    </row>
    <row r="491" spans="1:3" x14ac:dyDescent="0.3">
      <c r="A491" t="s">
        <v>656</v>
      </c>
      <c r="B491">
        <v>67</v>
      </c>
      <c r="C491" t="s">
        <v>167</v>
      </c>
    </row>
    <row r="492" spans="1:3" x14ac:dyDescent="0.3">
      <c r="A492" t="s">
        <v>657</v>
      </c>
      <c r="B492">
        <v>66</v>
      </c>
      <c r="C492" t="s">
        <v>167</v>
      </c>
    </row>
    <row r="493" spans="1:3" x14ac:dyDescent="0.3">
      <c r="A493" t="s">
        <v>658</v>
      </c>
      <c r="B493">
        <v>59</v>
      </c>
      <c r="C493" t="s">
        <v>164</v>
      </c>
    </row>
    <row r="494" spans="1:3" x14ac:dyDescent="0.3">
      <c r="A494" t="s">
        <v>659</v>
      </c>
      <c r="B494">
        <v>57</v>
      </c>
      <c r="C494" t="s">
        <v>164</v>
      </c>
    </row>
    <row r="495" spans="1:3" x14ac:dyDescent="0.3">
      <c r="A495" t="s">
        <v>660</v>
      </c>
      <c r="B495">
        <v>55</v>
      </c>
      <c r="C495" t="s">
        <v>164</v>
      </c>
    </row>
    <row r="496" spans="1:3" x14ac:dyDescent="0.3">
      <c r="A496" t="s">
        <v>661</v>
      </c>
      <c r="B496">
        <v>53</v>
      </c>
      <c r="C496" t="s">
        <v>164</v>
      </c>
    </row>
    <row r="497" spans="1:3" x14ac:dyDescent="0.3">
      <c r="A497" t="s">
        <v>662</v>
      </c>
      <c r="B497">
        <v>50</v>
      </c>
      <c r="C497" t="s">
        <v>164</v>
      </c>
    </row>
    <row r="498" spans="1:3" x14ac:dyDescent="0.3">
      <c r="A498" t="s">
        <v>663</v>
      </c>
      <c r="B498">
        <v>62</v>
      </c>
      <c r="C498" t="s">
        <v>167</v>
      </c>
    </row>
    <row r="499" spans="1:3" x14ac:dyDescent="0.3">
      <c r="A499" t="s">
        <v>664</v>
      </c>
      <c r="B499">
        <v>70</v>
      </c>
      <c r="C499" t="s">
        <v>167</v>
      </c>
    </row>
    <row r="500" spans="1:3" x14ac:dyDescent="0.3">
      <c r="A500" t="s">
        <v>665</v>
      </c>
      <c r="B500">
        <v>72</v>
      </c>
      <c r="C500" t="s">
        <v>167</v>
      </c>
    </row>
    <row r="501" spans="1:3" x14ac:dyDescent="0.3">
      <c r="A501" t="s">
        <v>666</v>
      </c>
      <c r="B501">
        <v>73</v>
      </c>
      <c r="C501" t="s">
        <v>167</v>
      </c>
    </row>
    <row r="502" spans="1:3" x14ac:dyDescent="0.3">
      <c r="A502" t="s">
        <v>667</v>
      </c>
      <c r="B502">
        <v>74</v>
      </c>
      <c r="C502" t="s">
        <v>167</v>
      </c>
    </row>
    <row r="503" spans="1:3" x14ac:dyDescent="0.3">
      <c r="A503" t="s">
        <v>668</v>
      </c>
      <c r="B503">
        <v>79</v>
      </c>
      <c r="C503" t="s">
        <v>167</v>
      </c>
    </row>
    <row r="504" spans="1:3" x14ac:dyDescent="0.3">
      <c r="A504" t="s">
        <v>669</v>
      </c>
      <c r="B504">
        <v>86</v>
      </c>
      <c r="C504" t="s">
        <v>327</v>
      </c>
    </row>
    <row r="505" spans="1:3" x14ac:dyDescent="0.3">
      <c r="A505" t="s">
        <v>670</v>
      </c>
      <c r="B505">
        <v>86</v>
      </c>
      <c r="C505" t="s">
        <v>327</v>
      </c>
    </row>
    <row r="506" spans="1:3" x14ac:dyDescent="0.3">
      <c r="A506" t="s">
        <v>671</v>
      </c>
      <c r="B506">
        <v>83</v>
      </c>
      <c r="C506" t="s">
        <v>327</v>
      </c>
    </row>
    <row r="507" spans="1:3" x14ac:dyDescent="0.3">
      <c r="A507" t="s">
        <v>672</v>
      </c>
      <c r="B507">
        <v>85</v>
      </c>
      <c r="C507" t="s">
        <v>327</v>
      </c>
    </row>
    <row r="508" spans="1:3" x14ac:dyDescent="0.3">
      <c r="A508" t="s">
        <v>673</v>
      </c>
      <c r="B508">
        <v>84</v>
      </c>
      <c r="C508" t="s">
        <v>327</v>
      </c>
    </row>
    <row r="509" spans="1:3" x14ac:dyDescent="0.3">
      <c r="A509" t="s">
        <v>674</v>
      </c>
      <c r="B509">
        <v>82</v>
      </c>
      <c r="C509" t="s">
        <v>327</v>
      </c>
    </row>
    <row r="510" spans="1:3" x14ac:dyDescent="0.3">
      <c r="A510" t="s">
        <v>675</v>
      </c>
      <c r="B510">
        <v>84</v>
      </c>
      <c r="C510" t="s">
        <v>327</v>
      </c>
    </row>
    <row r="511" spans="1:3" x14ac:dyDescent="0.3">
      <c r="A511" t="s">
        <v>676</v>
      </c>
      <c r="B511">
        <v>83</v>
      </c>
      <c r="C511" t="s">
        <v>327</v>
      </c>
    </row>
    <row r="512" spans="1:3" x14ac:dyDescent="0.3">
      <c r="A512" t="s">
        <v>677</v>
      </c>
      <c r="B512">
        <v>83</v>
      </c>
      <c r="C512" t="s">
        <v>327</v>
      </c>
    </row>
    <row r="513" spans="1:3" x14ac:dyDescent="0.3">
      <c r="A513" t="s">
        <v>678</v>
      </c>
      <c r="B513">
        <v>88</v>
      </c>
      <c r="C513" t="s">
        <v>327</v>
      </c>
    </row>
    <row r="514" spans="1:3" x14ac:dyDescent="0.3">
      <c r="A514" t="s">
        <v>679</v>
      </c>
      <c r="B514">
        <v>88</v>
      </c>
      <c r="C514" t="s">
        <v>327</v>
      </c>
    </row>
    <row r="515" spans="1:3" x14ac:dyDescent="0.3">
      <c r="A515" t="s">
        <v>680</v>
      </c>
      <c r="B515">
        <v>87</v>
      </c>
      <c r="C515" t="s">
        <v>327</v>
      </c>
    </row>
    <row r="516" spans="1:3" x14ac:dyDescent="0.3">
      <c r="A516" t="s">
        <v>681</v>
      </c>
      <c r="B516">
        <v>87</v>
      </c>
      <c r="C516" t="s">
        <v>327</v>
      </c>
    </row>
    <row r="517" spans="1:3" x14ac:dyDescent="0.3">
      <c r="A517" t="s">
        <v>682</v>
      </c>
      <c r="B517">
        <v>83</v>
      </c>
      <c r="C517" t="s">
        <v>327</v>
      </c>
    </row>
    <row r="518" spans="1:3" x14ac:dyDescent="0.3">
      <c r="A518" t="s">
        <v>683</v>
      </c>
      <c r="B518">
        <v>80</v>
      </c>
      <c r="C518" t="s">
        <v>327</v>
      </c>
    </row>
    <row r="519" spans="1:3" x14ac:dyDescent="0.3">
      <c r="A519" t="s">
        <v>684</v>
      </c>
      <c r="B519">
        <v>85</v>
      </c>
      <c r="C519" t="s">
        <v>327</v>
      </c>
    </row>
    <row r="520" spans="1:3" x14ac:dyDescent="0.3">
      <c r="A520" t="s">
        <v>685</v>
      </c>
      <c r="B520">
        <v>84</v>
      </c>
      <c r="C520" t="s">
        <v>327</v>
      </c>
    </row>
    <row r="521" spans="1:3" x14ac:dyDescent="0.3">
      <c r="A521" t="s">
        <v>686</v>
      </c>
      <c r="B521">
        <v>84</v>
      </c>
      <c r="C521" t="s">
        <v>327</v>
      </c>
    </row>
    <row r="522" spans="1:3" x14ac:dyDescent="0.3">
      <c r="A522" t="s">
        <v>687</v>
      </c>
      <c r="B522">
        <v>83</v>
      </c>
      <c r="C522" t="s">
        <v>327</v>
      </c>
    </row>
    <row r="523" spans="1:3" x14ac:dyDescent="0.3">
      <c r="A523" t="s">
        <v>688</v>
      </c>
      <c r="B523">
        <v>83</v>
      </c>
      <c r="C523" t="s">
        <v>327</v>
      </c>
    </row>
    <row r="524" spans="1:3" x14ac:dyDescent="0.3">
      <c r="A524" t="s">
        <v>689</v>
      </c>
      <c r="B524">
        <v>80</v>
      </c>
      <c r="C524" t="s">
        <v>327</v>
      </c>
    </row>
    <row r="525" spans="1:3" x14ac:dyDescent="0.3">
      <c r="A525" t="s">
        <v>690</v>
      </c>
      <c r="B525">
        <v>80</v>
      </c>
      <c r="C525" t="s">
        <v>327</v>
      </c>
    </row>
    <row r="526" spans="1:3" x14ac:dyDescent="0.3">
      <c r="A526" t="s">
        <v>691</v>
      </c>
      <c r="B526">
        <v>83</v>
      </c>
      <c r="C526" t="s">
        <v>327</v>
      </c>
    </row>
    <row r="527" spans="1:3" x14ac:dyDescent="0.3">
      <c r="A527" t="s">
        <v>692</v>
      </c>
      <c r="B527">
        <v>80</v>
      </c>
      <c r="C527" t="s">
        <v>327</v>
      </c>
    </row>
    <row r="528" spans="1:3" x14ac:dyDescent="0.3">
      <c r="A528" t="s">
        <v>693</v>
      </c>
      <c r="B528">
        <v>83</v>
      </c>
      <c r="C528" t="s">
        <v>327</v>
      </c>
    </row>
    <row r="529" spans="1:3" x14ac:dyDescent="0.3">
      <c r="A529" t="s">
        <v>694</v>
      </c>
      <c r="B529">
        <v>82</v>
      </c>
      <c r="C529" t="s">
        <v>327</v>
      </c>
    </row>
    <row r="530" spans="1:3" x14ac:dyDescent="0.3">
      <c r="A530" t="s">
        <v>695</v>
      </c>
      <c r="B530">
        <v>82</v>
      </c>
      <c r="C530" t="s">
        <v>327</v>
      </c>
    </row>
    <row r="531" spans="1:3" x14ac:dyDescent="0.3">
      <c r="A531" t="s">
        <v>696</v>
      </c>
      <c r="B531">
        <v>83</v>
      </c>
      <c r="C531" t="s">
        <v>327</v>
      </c>
    </row>
    <row r="532" spans="1:3" x14ac:dyDescent="0.3">
      <c r="A532" t="s">
        <v>697</v>
      </c>
      <c r="B532">
        <v>76</v>
      </c>
      <c r="C532" t="s">
        <v>167</v>
      </c>
    </row>
    <row r="533" spans="1:3" x14ac:dyDescent="0.3">
      <c r="A533" t="s">
        <v>698</v>
      </c>
      <c r="B533">
        <v>73</v>
      </c>
      <c r="C533" t="s">
        <v>167</v>
      </c>
    </row>
    <row r="534" spans="1:3" x14ac:dyDescent="0.3">
      <c r="A534" t="s">
        <v>699</v>
      </c>
      <c r="B534">
        <v>80</v>
      </c>
      <c r="C534" t="s">
        <v>327</v>
      </c>
    </row>
    <row r="535" spans="1:3" x14ac:dyDescent="0.3">
      <c r="A535" t="s">
        <v>700</v>
      </c>
      <c r="B535">
        <v>78</v>
      </c>
      <c r="C535" t="s">
        <v>167</v>
      </c>
    </row>
    <row r="536" spans="1:3" x14ac:dyDescent="0.3">
      <c r="A536" t="s">
        <v>701</v>
      </c>
      <c r="B536">
        <v>79</v>
      </c>
      <c r="C536" t="s">
        <v>167</v>
      </c>
    </row>
    <row r="537" spans="1:3" x14ac:dyDescent="0.3">
      <c r="A537" t="s">
        <v>702</v>
      </c>
      <c r="B537">
        <v>77</v>
      </c>
      <c r="C537" t="s">
        <v>167</v>
      </c>
    </row>
    <row r="538" spans="1:3" x14ac:dyDescent="0.3">
      <c r="A538" t="s">
        <v>703</v>
      </c>
      <c r="B538">
        <v>80</v>
      </c>
      <c r="C538" t="s">
        <v>327</v>
      </c>
    </row>
    <row r="539" spans="1:3" x14ac:dyDescent="0.3">
      <c r="A539" t="s">
        <v>704</v>
      </c>
      <c r="B539">
        <v>81</v>
      </c>
      <c r="C539" t="s">
        <v>327</v>
      </c>
    </row>
    <row r="540" spans="1:3" x14ac:dyDescent="0.3">
      <c r="A540" t="s">
        <v>705</v>
      </c>
      <c r="B540">
        <v>80</v>
      </c>
      <c r="C540" t="s">
        <v>327</v>
      </c>
    </row>
    <row r="541" spans="1:3" x14ac:dyDescent="0.3">
      <c r="A541" t="s">
        <v>706</v>
      </c>
      <c r="B541">
        <v>69</v>
      </c>
      <c r="C541" t="s">
        <v>167</v>
      </c>
    </row>
    <row r="542" spans="1:3" x14ac:dyDescent="0.3">
      <c r="A542" t="s">
        <v>707</v>
      </c>
      <c r="B542">
        <v>62</v>
      </c>
      <c r="C542" t="s">
        <v>167</v>
      </c>
    </row>
    <row r="543" spans="1:3" x14ac:dyDescent="0.3">
      <c r="A543" t="s">
        <v>708</v>
      </c>
      <c r="B543">
        <v>62</v>
      </c>
      <c r="C543" t="s">
        <v>167</v>
      </c>
    </row>
    <row r="544" spans="1:3" x14ac:dyDescent="0.3">
      <c r="A544" t="s">
        <v>709</v>
      </c>
      <c r="B544">
        <v>59</v>
      </c>
      <c r="C544" t="s">
        <v>164</v>
      </c>
    </row>
    <row r="545" spans="1:3" x14ac:dyDescent="0.3">
      <c r="A545" t="s">
        <v>710</v>
      </c>
      <c r="B545">
        <v>54</v>
      </c>
      <c r="C545" t="s">
        <v>164</v>
      </c>
    </row>
    <row r="546" spans="1:3" x14ac:dyDescent="0.3">
      <c r="A546" t="s">
        <v>711</v>
      </c>
      <c r="B546">
        <v>55</v>
      </c>
      <c r="C546" t="s">
        <v>164</v>
      </c>
    </row>
    <row r="547" spans="1:3" x14ac:dyDescent="0.3">
      <c r="A547" t="s">
        <v>712</v>
      </c>
      <c r="B547">
        <v>62</v>
      </c>
      <c r="C547" t="s">
        <v>167</v>
      </c>
    </row>
    <row r="548" spans="1:3" x14ac:dyDescent="0.3">
      <c r="A548" t="s">
        <v>713</v>
      </c>
      <c r="B548">
        <v>63</v>
      </c>
      <c r="C548" t="s">
        <v>167</v>
      </c>
    </row>
    <row r="549" spans="1:3" x14ac:dyDescent="0.3">
      <c r="A549" t="s">
        <v>714</v>
      </c>
      <c r="B549">
        <v>54</v>
      </c>
      <c r="C549" t="s">
        <v>164</v>
      </c>
    </row>
    <row r="550" spans="1:3" x14ac:dyDescent="0.3">
      <c r="A550" t="s">
        <v>715</v>
      </c>
      <c r="B550">
        <v>51</v>
      </c>
      <c r="C550" t="s">
        <v>164</v>
      </c>
    </row>
    <row r="551" spans="1:3" x14ac:dyDescent="0.3">
      <c r="A551" t="s">
        <v>716</v>
      </c>
      <c r="B551">
        <v>54</v>
      </c>
      <c r="C551" t="s">
        <v>164</v>
      </c>
    </row>
    <row r="552" spans="1:3" x14ac:dyDescent="0.3">
      <c r="A552" t="s">
        <v>717</v>
      </c>
      <c r="B552">
        <v>50</v>
      </c>
      <c r="C552" t="s">
        <v>164</v>
      </c>
    </row>
    <row r="553" spans="1:3" x14ac:dyDescent="0.3">
      <c r="A553" t="s">
        <v>718</v>
      </c>
      <c r="B553">
        <v>48</v>
      </c>
      <c r="C553" t="s">
        <v>164</v>
      </c>
    </row>
    <row r="554" spans="1:3" x14ac:dyDescent="0.3">
      <c r="A554" t="s">
        <v>719</v>
      </c>
      <c r="B554">
        <v>49</v>
      </c>
      <c r="C554" t="s">
        <v>164</v>
      </c>
    </row>
    <row r="555" spans="1:3" x14ac:dyDescent="0.3">
      <c r="A555" t="s">
        <v>720</v>
      </c>
      <c r="B555">
        <v>51</v>
      </c>
      <c r="C555" t="s">
        <v>164</v>
      </c>
    </row>
    <row r="556" spans="1:3" x14ac:dyDescent="0.3">
      <c r="A556" t="s">
        <v>721</v>
      </c>
      <c r="B556">
        <v>57</v>
      </c>
      <c r="C556" t="s">
        <v>164</v>
      </c>
    </row>
    <row r="557" spans="1:3" x14ac:dyDescent="0.3">
      <c r="A557" t="s">
        <v>722</v>
      </c>
      <c r="B557">
        <v>60</v>
      </c>
      <c r="C557" t="s">
        <v>167</v>
      </c>
    </row>
    <row r="558" spans="1:3" x14ac:dyDescent="0.3">
      <c r="A558" t="s">
        <v>723</v>
      </c>
      <c r="B558">
        <v>61</v>
      </c>
      <c r="C558" t="s">
        <v>167</v>
      </c>
    </row>
    <row r="559" spans="1:3" x14ac:dyDescent="0.3">
      <c r="A559" t="s">
        <v>724</v>
      </c>
      <c r="B559">
        <v>60</v>
      </c>
      <c r="C559" t="s">
        <v>167</v>
      </c>
    </row>
    <row r="560" spans="1:3" x14ac:dyDescent="0.3">
      <c r="A560" t="s">
        <v>725</v>
      </c>
      <c r="B560">
        <v>66</v>
      </c>
      <c r="C560" t="s">
        <v>167</v>
      </c>
    </row>
    <row r="561" spans="1:3" x14ac:dyDescent="0.3">
      <c r="A561" t="s">
        <v>726</v>
      </c>
      <c r="B561">
        <v>54</v>
      </c>
      <c r="C561" t="s">
        <v>164</v>
      </c>
    </row>
    <row r="562" spans="1:3" x14ac:dyDescent="0.3">
      <c r="A562" t="s">
        <v>727</v>
      </c>
      <c r="B562">
        <v>49</v>
      </c>
      <c r="C562" t="s">
        <v>164</v>
      </c>
    </row>
    <row r="563" spans="1:3" x14ac:dyDescent="0.3">
      <c r="A563" t="s">
        <v>728</v>
      </c>
      <c r="B563">
        <v>43</v>
      </c>
      <c r="C563" t="s">
        <v>164</v>
      </c>
    </row>
    <row r="564" spans="1:3" x14ac:dyDescent="0.3">
      <c r="A564" t="s">
        <v>729</v>
      </c>
      <c r="B564">
        <v>48</v>
      </c>
      <c r="C564" t="s">
        <v>164</v>
      </c>
    </row>
    <row r="565" spans="1:3" x14ac:dyDescent="0.3">
      <c r="A565" t="s">
        <v>730</v>
      </c>
      <c r="B565">
        <v>48</v>
      </c>
      <c r="C565" t="s">
        <v>164</v>
      </c>
    </row>
    <row r="566" spans="1:3" x14ac:dyDescent="0.3">
      <c r="A566" t="s">
        <v>731</v>
      </c>
      <c r="B566">
        <v>47</v>
      </c>
      <c r="C566" t="s">
        <v>164</v>
      </c>
    </row>
    <row r="567" spans="1:3" x14ac:dyDescent="0.3">
      <c r="A567" t="s">
        <v>732</v>
      </c>
      <c r="B567">
        <v>46</v>
      </c>
      <c r="C567" t="s">
        <v>164</v>
      </c>
    </row>
    <row r="568" spans="1:3" x14ac:dyDescent="0.3">
      <c r="A568" t="s">
        <v>733</v>
      </c>
      <c r="B568">
        <v>51</v>
      </c>
      <c r="C568" t="s">
        <v>164</v>
      </c>
    </row>
    <row r="569" spans="1:3" x14ac:dyDescent="0.3">
      <c r="A569" t="s">
        <v>734</v>
      </c>
      <c r="B569">
        <v>60</v>
      </c>
      <c r="C569" t="s">
        <v>167</v>
      </c>
    </row>
    <row r="570" spans="1:3" x14ac:dyDescent="0.3">
      <c r="A570" t="s">
        <v>735</v>
      </c>
      <c r="B570">
        <v>57</v>
      </c>
      <c r="C570" t="s">
        <v>164</v>
      </c>
    </row>
    <row r="571" spans="1:3" x14ac:dyDescent="0.3">
      <c r="A571" t="s">
        <v>736</v>
      </c>
      <c r="B571">
        <v>66</v>
      </c>
      <c r="C571" t="s">
        <v>167</v>
      </c>
    </row>
    <row r="572" spans="1:3" x14ac:dyDescent="0.3">
      <c r="A572" t="s">
        <v>737</v>
      </c>
      <c r="B572">
        <v>64</v>
      </c>
      <c r="C572" t="s">
        <v>167</v>
      </c>
    </row>
    <row r="573" spans="1:3" x14ac:dyDescent="0.3">
      <c r="A573" t="s">
        <v>738</v>
      </c>
      <c r="B573">
        <v>58</v>
      </c>
      <c r="C573" t="s">
        <v>164</v>
      </c>
    </row>
    <row r="574" spans="1:3" x14ac:dyDescent="0.3">
      <c r="A574" t="s">
        <v>739</v>
      </c>
      <c r="B574">
        <v>59</v>
      </c>
      <c r="C574" t="s">
        <v>164</v>
      </c>
    </row>
    <row r="575" spans="1:3" x14ac:dyDescent="0.3">
      <c r="A575" t="s">
        <v>740</v>
      </c>
      <c r="B575">
        <v>66</v>
      </c>
      <c r="C575" t="s">
        <v>167</v>
      </c>
    </row>
    <row r="576" spans="1:3" x14ac:dyDescent="0.3">
      <c r="A576" t="s">
        <v>741</v>
      </c>
      <c r="B576">
        <v>60</v>
      </c>
      <c r="C576" t="s">
        <v>167</v>
      </c>
    </row>
    <row r="577" spans="1:3" x14ac:dyDescent="0.3">
      <c r="A577" t="s">
        <v>742</v>
      </c>
      <c r="B577">
        <v>61</v>
      </c>
      <c r="C577" t="s">
        <v>167</v>
      </c>
    </row>
    <row r="578" spans="1:3" x14ac:dyDescent="0.3">
      <c r="A578" t="s">
        <v>743</v>
      </c>
      <c r="B578">
        <v>61</v>
      </c>
      <c r="C578" t="s">
        <v>167</v>
      </c>
    </row>
    <row r="579" spans="1:3" x14ac:dyDescent="0.3">
      <c r="A579" t="s">
        <v>744</v>
      </c>
      <c r="B579">
        <v>60</v>
      </c>
      <c r="C579" t="s">
        <v>167</v>
      </c>
    </row>
    <row r="580" spans="1:3" x14ac:dyDescent="0.3">
      <c r="A580" t="s">
        <v>745</v>
      </c>
      <c r="B580">
        <v>55</v>
      </c>
      <c r="C580" t="s">
        <v>164</v>
      </c>
    </row>
    <row r="581" spans="1:3" x14ac:dyDescent="0.3">
      <c r="A581" t="s">
        <v>746</v>
      </c>
      <c r="B581">
        <v>53</v>
      </c>
      <c r="C581" t="s">
        <v>164</v>
      </c>
    </row>
    <row r="582" spans="1:3" x14ac:dyDescent="0.3">
      <c r="A582" t="s">
        <v>747</v>
      </c>
      <c r="B582">
        <v>50</v>
      </c>
      <c r="C582" t="s">
        <v>164</v>
      </c>
    </row>
    <row r="583" spans="1:3" x14ac:dyDescent="0.3">
      <c r="A583" t="s">
        <v>748</v>
      </c>
      <c r="B583">
        <v>54</v>
      </c>
      <c r="C583" t="s">
        <v>164</v>
      </c>
    </row>
    <row r="584" spans="1:3" x14ac:dyDescent="0.3">
      <c r="A584" t="s">
        <v>749</v>
      </c>
      <c r="B584">
        <v>54</v>
      </c>
      <c r="C584" t="s">
        <v>164</v>
      </c>
    </row>
    <row r="585" spans="1:3" x14ac:dyDescent="0.3">
      <c r="A585" t="s">
        <v>750</v>
      </c>
      <c r="B585">
        <v>50</v>
      </c>
      <c r="C585" t="s">
        <v>164</v>
      </c>
    </row>
    <row r="586" spans="1:3" x14ac:dyDescent="0.3">
      <c r="A586" t="s">
        <v>751</v>
      </c>
      <c r="B586">
        <v>47</v>
      </c>
      <c r="C586" t="s">
        <v>164</v>
      </c>
    </row>
    <row r="587" spans="1:3" x14ac:dyDescent="0.3">
      <c r="A587" t="s">
        <v>752</v>
      </c>
      <c r="B587">
        <v>39</v>
      </c>
      <c r="C587" t="s">
        <v>216</v>
      </c>
    </row>
    <row r="588" spans="1:3" x14ac:dyDescent="0.3">
      <c r="A588" t="s">
        <v>753</v>
      </c>
      <c r="B588">
        <v>45</v>
      </c>
      <c r="C588" t="s">
        <v>164</v>
      </c>
    </row>
    <row r="589" spans="1:3" x14ac:dyDescent="0.3">
      <c r="A589" t="s">
        <v>754</v>
      </c>
      <c r="B589">
        <v>38</v>
      </c>
      <c r="C589" t="s">
        <v>216</v>
      </c>
    </row>
    <row r="590" spans="1:3" x14ac:dyDescent="0.3">
      <c r="A590" t="s">
        <v>755</v>
      </c>
      <c r="B590">
        <v>35</v>
      </c>
      <c r="C590" t="s">
        <v>216</v>
      </c>
    </row>
    <row r="591" spans="1:3" x14ac:dyDescent="0.3">
      <c r="A591" t="s">
        <v>756</v>
      </c>
      <c r="B591">
        <v>35</v>
      </c>
      <c r="C591" t="s">
        <v>216</v>
      </c>
    </row>
    <row r="592" spans="1:3" x14ac:dyDescent="0.3">
      <c r="A592" t="s">
        <v>757</v>
      </c>
      <c r="B592">
        <v>35</v>
      </c>
      <c r="C592" t="s">
        <v>216</v>
      </c>
    </row>
    <row r="593" spans="1:3" x14ac:dyDescent="0.3">
      <c r="A593" t="s">
        <v>758</v>
      </c>
      <c r="B593">
        <v>35</v>
      </c>
      <c r="C593" t="s">
        <v>216</v>
      </c>
    </row>
    <row r="594" spans="1:3" x14ac:dyDescent="0.3">
      <c r="A594" t="s">
        <v>759</v>
      </c>
      <c r="B594">
        <v>35</v>
      </c>
      <c r="C594" t="s">
        <v>216</v>
      </c>
    </row>
    <row r="595" spans="1:3" x14ac:dyDescent="0.3">
      <c r="A595" t="s">
        <v>760</v>
      </c>
      <c r="B595">
        <v>37</v>
      </c>
      <c r="C595" t="s">
        <v>216</v>
      </c>
    </row>
    <row r="596" spans="1:3" x14ac:dyDescent="0.3">
      <c r="A596" t="s">
        <v>761</v>
      </c>
      <c r="B596">
        <v>35</v>
      </c>
      <c r="C596" t="s">
        <v>216</v>
      </c>
    </row>
    <row r="597" spans="1:3" x14ac:dyDescent="0.3">
      <c r="A597" t="s">
        <v>762</v>
      </c>
      <c r="B597">
        <v>40</v>
      </c>
      <c r="C597" t="s">
        <v>164</v>
      </c>
    </row>
    <row r="598" spans="1:3" x14ac:dyDescent="0.3">
      <c r="A598" t="s">
        <v>763</v>
      </c>
      <c r="B598">
        <v>38</v>
      </c>
      <c r="C598" t="s">
        <v>216</v>
      </c>
    </row>
    <row r="599" spans="1:3" x14ac:dyDescent="0.3">
      <c r="A599" t="s">
        <v>764</v>
      </c>
      <c r="B599">
        <v>41</v>
      </c>
      <c r="C599" t="s">
        <v>164</v>
      </c>
    </row>
    <row r="600" spans="1:3" x14ac:dyDescent="0.3">
      <c r="A600" t="s">
        <v>765</v>
      </c>
      <c r="B600">
        <v>41</v>
      </c>
      <c r="C600" t="s">
        <v>164</v>
      </c>
    </row>
    <row r="601" spans="1:3" x14ac:dyDescent="0.3">
      <c r="A601" t="s">
        <v>766</v>
      </c>
      <c r="B601">
        <v>38</v>
      </c>
      <c r="C601" t="s">
        <v>216</v>
      </c>
    </row>
    <row r="602" spans="1:3" x14ac:dyDescent="0.3">
      <c r="A602" t="s">
        <v>767</v>
      </c>
      <c r="B602">
        <v>38</v>
      </c>
      <c r="C602" t="s">
        <v>216</v>
      </c>
    </row>
    <row r="603" spans="1:3" x14ac:dyDescent="0.3">
      <c r="A603" t="s">
        <v>768</v>
      </c>
      <c r="B603">
        <v>37</v>
      </c>
      <c r="C603" t="s">
        <v>216</v>
      </c>
    </row>
    <row r="604" spans="1:3" x14ac:dyDescent="0.3">
      <c r="A604" t="s">
        <v>769</v>
      </c>
      <c r="B604">
        <v>40</v>
      </c>
      <c r="C604" t="s">
        <v>164</v>
      </c>
    </row>
    <row r="605" spans="1:3" x14ac:dyDescent="0.3">
      <c r="A605" t="s">
        <v>770</v>
      </c>
      <c r="B605">
        <v>43</v>
      </c>
      <c r="C605" t="s">
        <v>164</v>
      </c>
    </row>
    <row r="606" spans="1:3" x14ac:dyDescent="0.3">
      <c r="A606" t="s">
        <v>771</v>
      </c>
      <c r="B606">
        <v>38</v>
      </c>
      <c r="C606" t="s">
        <v>216</v>
      </c>
    </row>
    <row r="607" spans="1:3" x14ac:dyDescent="0.3">
      <c r="A607" t="s">
        <v>772</v>
      </c>
      <c r="B607">
        <v>40</v>
      </c>
      <c r="C607" t="s">
        <v>164</v>
      </c>
    </row>
    <row r="608" spans="1:3" x14ac:dyDescent="0.3">
      <c r="A608" t="s">
        <v>773</v>
      </c>
      <c r="B608">
        <v>40</v>
      </c>
      <c r="C608" t="s">
        <v>164</v>
      </c>
    </row>
    <row r="609" spans="1:3" x14ac:dyDescent="0.3">
      <c r="A609" t="s">
        <v>774</v>
      </c>
      <c r="B609">
        <v>29</v>
      </c>
      <c r="C609" t="s">
        <v>216</v>
      </c>
    </row>
    <row r="610" spans="1:3" x14ac:dyDescent="0.3">
      <c r="A610" t="s">
        <v>775</v>
      </c>
      <c r="B610">
        <v>26</v>
      </c>
      <c r="C610" t="s">
        <v>216</v>
      </c>
    </row>
    <row r="611" spans="1:3" x14ac:dyDescent="0.3">
      <c r="A611" t="s">
        <v>776</v>
      </c>
      <c r="B611">
        <v>20</v>
      </c>
      <c r="C611" t="s">
        <v>216</v>
      </c>
    </row>
    <row r="612" spans="1:3" x14ac:dyDescent="0.3">
      <c r="A612" t="s">
        <v>777</v>
      </c>
      <c r="B612">
        <v>21</v>
      </c>
      <c r="C612" t="s">
        <v>216</v>
      </c>
    </row>
    <row r="613" spans="1:3" x14ac:dyDescent="0.3">
      <c r="A613" t="s">
        <v>778</v>
      </c>
      <c r="B613">
        <v>20</v>
      </c>
      <c r="C613" t="s">
        <v>216</v>
      </c>
    </row>
    <row r="614" spans="1:3" x14ac:dyDescent="0.3">
      <c r="A614" t="s">
        <v>779</v>
      </c>
      <c r="B614">
        <v>22</v>
      </c>
      <c r="C614" t="s">
        <v>216</v>
      </c>
    </row>
    <row r="615" spans="1:3" x14ac:dyDescent="0.3">
      <c r="A615" t="s">
        <v>780</v>
      </c>
      <c r="B615">
        <v>39</v>
      </c>
      <c r="C615" t="s">
        <v>216</v>
      </c>
    </row>
    <row r="616" spans="1:3" x14ac:dyDescent="0.3">
      <c r="A616" t="s">
        <v>781</v>
      </c>
      <c r="B616">
        <v>24</v>
      </c>
      <c r="C616" t="s">
        <v>216</v>
      </c>
    </row>
    <row r="617" spans="1:3" x14ac:dyDescent="0.3">
      <c r="A617" t="s">
        <v>782</v>
      </c>
      <c r="B617">
        <v>25</v>
      </c>
      <c r="C617" t="s">
        <v>216</v>
      </c>
    </row>
    <row r="618" spans="1:3" x14ac:dyDescent="0.3">
      <c r="A618" t="s">
        <v>783</v>
      </c>
      <c r="B618">
        <v>30</v>
      </c>
      <c r="C618" t="s">
        <v>216</v>
      </c>
    </row>
    <row r="619" spans="1:3" x14ac:dyDescent="0.3">
      <c r="A619" t="s">
        <v>784</v>
      </c>
      <c r="B619">
        <v>30</v>
      </c>
      <c r="C619" t="s">
        <v>216</v>
      </c>
    </row>
    <row r="620" spans="1:3" x14ac:dyDescent="0.3">
      <c r="A620" t="s">
        <v>785</v>
      </c>
      <c r="B620">
        <v>25</v>
      </c>
      <c r="C620" t="s">
        <v>216</v>
      </c>
    </row>
    <row r="621" spans="1:3" x14ac:dyDescent="0.3">
      <c r="A621" t="s">
        <v>786</v>
      </c>
      <c r="B621">
        <v>24</v>
      </c>
      <c r="C621" t="s">
        <v>216</v>
      </c>
    </row>
    <row r="622" spans="1:3" x14ac:dyDescent="0.3">
      <c r="A622" t="s">
        <v>787</v>
      </c>
      <c r="B622">
        <v>17</v>
      </c>
      <c r="C622" t="s">
        <v>788</v>
      </c>
    </row>
    <row r="623" spans="1:3" x14ac:dyDescent="0.3">
      <c r="A623" t="s">
        <v>789</v>
      </c>
      <c r="B623">
        <v>15</v>
      </c>
      <c r="C623" t="s">
        <v>788</v>
      </c>
    </row>
    <row r="624" spans="1:3" x14ac:dyDescent="0.3">
      <c r="A624" t="s">
        <v>790</v>
      </c>
      <c r="B624">
        <v>19</v>
      </c>
      <c r="C624" t="s">
        <v>788</v>
      </c>
    </row>
    <row r="625" spans="1:3" x14ac:dyDescent="0.3">
      <c r="A625" t="s">
        <v>791</v>
      </c>
      <c r="B625">
        <v>21</v>
      </c>
      <c r="C625" t="s">
        <v>216</v>
      </c>
    </row>
    <row r="626" spans="1:3" x14ac:dyDescent="0.3">
      <c r="A626" t="s">
        <v>792</v>
      </c>
      <c r="B626">
        <v>18</v>
      </c>
      <c r="C626" t="s">
        <v>788</v>
      </c>
    </row>
    <row r="627" spans="1:3" x14ac:dyDescent="0.3">
      <c r="A627" t="s">
        <v>793</v>
      </c>
      <c r="B627">
        <v>22</v>
      </c>
      <c r="C627" t="s">
        <v>216</v>
      </c>
    </row>
    <row r="628" spans="1:3" x14ac:dyDescent="0.3">
      <c r="A628" t="s">
        <v>794</v>
      </c>
      <c r="B628">
        <v>24</v>
      </c>
      <c r="C628" t="s">
        <v>216</v>
      </c>
    </row>
    <row r="629" spans="1:3" x14ac:dyDescent="0.3">
      <c r="A629" t="s">
        <v>795</v>
      </c>
      <c r="B629">
        <v>22</v>
      </c>
      <c r="C629" t="s">
        <v>216</v>
      </c>
    </row>
    <row r="630" spans="1:3" x14ac:dyDescent="0.3">
      <c r="A630" t="s">
        <v>796</v>
      </c>
      <c r="B630">
        <v>25</v>
      </c>
      <c r="C630" t="s">
        <v>216</v>
      </c>
    </row>
    <row r="631" spans="1:3" x14ac:dyDescent="0.3">
      <c r="A631" t="s">
        <v>797</v>
      </c>
      <c r="B631">
        <v>23</v>
      </c>
      <c r="C631" t="s">
        <v>216</v>
      </c>
    </row>
    <row r="632" spans="1:3" x14ac:dyDescent="0.3">
      <c r="A632" t="s">
        <v>798</v>
      </c>
      <c r="B632">
        <v>31</v>
      </c>
      <c r="C632" t="s">
        <v>216</v>
      </c>
    </row>
    <row r="633" spans="1:3" x14ac:dyDescent="0.3">
      <c r="A633" t="s">
        <v>799</v>
      </c>
      <c r="B633">
        <v>27</v>
      </c>
      <c r="C633" t="s">
        <v>216</v>
      </c>
    </row>
    <row r="634" spans="1:3" x14ac:dyDescent="0.3">
      <c r="A634" t="s">
        <v>800</v>
      </c>
      <c r="B634">
        <v>27</v>
      </c>
      <c r="C634" t="s">
        <v>216</v>
      </c>
    </row>
    <row r="635" spans="1:3" x14ac:dyDescent="0.3">
      <c r="A635" t="s">
        <v>801</v>
      </c>
      <c r="B635">
        <v>27</v>
      </c>
      <c r="C635" t="s">
        <v>216</v>
      </c>
    </row>
    <row r="636" spans="1:3" x14ac:dyDescent="0.3">
      <c r="A636" t="s">
        <v>802</v>
      </c>
      <c r="B636">
        <v>31</v>
      </c>
      <c r="C636" t="s">
        <v>216</v>
      </c>
    </row>
    <row r="637" spans="1:3" x14ac:dyDescent="0.3">
      <c r="A637" t="s">
        <v>803</v>
      </c>
      <c r="B637">
        <v>34</v>
      </c>
      <c r="C637" t="s">
        <v>216</v>
      </c>
    </row>
    <row r="638" spans="1:3" x14ac:dyDescent="0.3">
      <c r="A638" t="s">
        <v>804</v>
      </c>
      <c r="B638">
        <v>34</v>
      </c>
      <c r="C638" t="s">
        <v>216</v>
      </c>
    </row>
    <row r="639" spans="1:3" x14ac:dyDescent="0.3">
      <c r="A639" t="s">
        <v>805</v>
      </c>
      <c r="B639">
        <v>33</v>
      </c>
      <c r="C639" t="s">
        <v>216</v>
      </c>
    </row>
    <row r="640" spans="1:3" x14ac:dyDescent="0.3">
      <c r="A640" t="s">
        <v>806</v>
      </c>
      <c r="B640">
        <v>33</v>
      </c>
      <c r="C640" t="s">
        <v>216</v>
      </c>
    </row>
    <row r="641" spans="1:3" x14ac:dyDescent="0.3">
      <c r="A641" t="s">
        <v>807</v>
      </c>
      <c r="B641">
        <v>27</v>
      </c>
      <c r="C641" t="s">
        <v>216</v>
      </c>
    </row>
    <row r="642" spans="1:3" x14ac:dyDescent="0.3">
      <c r="A642" t="s">
        <v>808</v>
      </c>
      <c r="B642">
        <v>24</v>
      </c>
      <c r="C642" t="s">
        <v>216</v>
      </c>
    </row>
    <row r="643" spans="1:3" x14ac:dyDescent="0.3">
      <c r="A643" t="s">
        <v>809</v>
      </c>
      <c r="B643">
        <v>24</v>
      </c>
      <c r="C643" t="s">
        <v>216</v>
      </c>
    </row>
    <row r="644" spans="1:3" x14ac:dyDescent="0.3">
      <c r="A644" t="s">
        <v>810</v>
      </c>
      <c r="B644">
        <v>24</v>
      </c>
      <c r="C644" t="s">
        <v>216</v>
      </c>
    </row>
    <row r="645" spans="1:3" x14ac:dyDescent="0.3">
      <c r="A645" t="s">
        <v>811</v>
      </c>
      <c r="B645">
        <v>29</v>
      </c>
      <c r="C645" t="s">
        <v>216</v>
      </c>
    </row>
    <row r="646" spans="1:3" x14ac:dyDescent="0.3">
      <c r="A646" t="s">
        <v>812</v>
      </c>
      <c r="B646">
        <v>24</v>
      </c>
      <c r="C646" t="s">
        <v>216</v>
      </c>
    </row>
    <row r="647" spans="1:3" x14ac:dyDescent="0.3">
      <c r="A647" t="s">
        <v>813</v>
      </c>
      <c r="B647">
        <v>25</v>
      </c>
      <c r="C647" t="s">
        <v>216</v>
      </c>
    </row>
    <row r="648" spans="1:3" x14ac:dyDescent="0.3">
      <c r="A648" t="s">
        <v>814</v>
      </c>
      <c r="B648">
        <v>27</v>
      </c>
      <c r="C648" t="s">
        <v>216</v>
      </c>
    </row>
    <row r="649" spans="1:3" x14ac:dyDescent="0.3">
      <c r="A649" t="s">
        <v>815</v>
      </c>
      <c r="B649">
        <v>27</v>
      </c>
      <c r="C649" t="s">
        <v>216</v>
      </c>
    </row>
    <row r="650" spans="1:3" x14ac:dyDescent="0.3">
      <c r="A650" t="s">
        <v>816</v>
      </c>
      <c r="B650">
        <v>17</v>
      </c>
      <c r="C650" t="s">
        <v>788</v>
      </c>
    </row>
    <row r="651" spans="1:3" x14ac:dyDescent="0.3">
      <c r="A651" t="s">
        <v>817</v>
      </c>
      <c r="B651">
        <v>19</v>
      </c>
      <c r="C651" t="s">
        <v>788</v>
      </c>
    </row>
    <row r="652" spans="1:3" x14ac:dyDescent="0.3">
      <c r="A652" t="s">
        <v>818</v>
      </c>
      <c r="B652">
        <v>15</v>
      </c>
      <c r="C652" t="s">
        <v>788</v>
      </c>
    </row>
    <row r="653" spans="1:3" x14ac:dyDescent="0.3">
      <c r="A653" t="s">
        <v>819</v>
      </c>
      <c r="B653">
        <v>25</v>
      </c>
      <c r="C653" t="s">
        <v>216</v>
      </c>
    </row>
    <row r="654" spans="1:3" x14ac:dyDescent="0.3">
      <c r="A654" t="s">
        <v>820</v>
      </c>
      <c r="B654">
        <v>21</v>
      </c>
      <c r="C654" t="s">
        <v>216</v>
      </c>
    </row>
    <row r="655" spans="1:3" x14ac:dyDescent="0.3">
      <c r="A655" t="s">
        <v>821</v>
      </c>
      <c r="B655">
        <v>27</v>
      </c>
      <c r="C655" t="s">
        <v>216</v>
      </c>
    </row>
    <row r="656" spans="1:3" x14ac:dyDescent="0.3">
      <c r="A656" t="s">
        <v>822</v>
      </c>
      <c r="B656">
        <v>32</v>
      </c>
      <c r="C656" t="s">
        <v>216</v>
      </c>
    </row>
    <row r="657" spans="1:3" x14ac:dyDescent="0.3">
      <c r="A657" t="s">
        <v>823</v>
      </c>
      <c r="B657">
        <v>29</v>
      </c>
      <c r="C657" t="s">
        <v>216</v>
      </c>
    </row>
    <row r="658" spans="1:3" x14ac:dyDescent="0.3">
      <c r="A658" t="s">
        <v>824</v>
      </c>
      <c r="B658">
        <v>31</v>
      </c>
      <c r="C658" t="s">
        <v>216</v>
      </c>
    </row>
    <row r="659" spans="1:3" x14ac:dyDescent="0.3">
      <c r="A659" t="s">
        <v>825</v>
      </c>
      <c r="B659">
        <v>29</v>
      </c>
      <c r="C659" t="s">
        <v>216</v>
      </c>
    </row>
    <row r="660" spans="1:3" x14ac:dyDescent="0.3">
      <c r="A660" t="s">
        <v>826</v>
      </c>
      <c r="B660">
        <v>30</v>
      </c>
      <c r="C660" t="s">
        <v>216</v>
      </c>
    </row>
    <row r="661" spans="1:3" x14ac:dyDescent="0.3">
      <c r="A661" t="s">
        <v>827</v>
      </c>
      <c r="B661">
        <v>32</v>
      </c>
      <c r="C661" t="s">
        <v>216</v>
      </c>
    </row>
    <row r="662" spans="1:3" x14ac:dyDescent="0.3">
      <c r="A662" t="s">
        <v>828</v>
      </c>
      <c r="B662">
        <v>32</v>
      </c>
      <c r="C662" t="s">
        <v>216</v>
      </c>
    </row>
    <row r="663" spans="1:3" x14ac:dyDescent="0.3">
      <c r="A663" t="s">
        <v>829</v>
      </c>
      <c r="B663">
        <v>33</v>
      </c>
      <c r="C663" t="s">
        <v>216</v>
      </c>
    </row>
    <row r="664" spans="1:3" x14ac:dyDescent="0.3">
      <c r="A664" t="s">
        <v>830</v>
      </c>
      <c r="B664">
        <v>34</v>
      </c>
      <c r="C664" t="s">
        <v>216</v>
      </c>
    </row>
    <row r="665" spans="1:3" x14ac:dyDescent="0.3">
      <c r="A665" t="s">
        <v>831</v>
      </c>
      <c r="B665">
        <v>38</v>
      </c>
      <c r="C665" t="s">
        <v>216</v>
      </c>
    </row>
    <row r="666" spans="1:3" x14ac:dyDescent="0.3">
      <c r="A666" t="s">
        <v>832</v>
      </c>
      <c r="B666">
        <v>52</v>
      </c>
      <c r="C666" t="s">
        <v>164</v>
      </c>
    </row>
    <row r="667" spans="1:3" x14ac:dyDescent="0.3">
      <c r="A667" t="s">
        <v>833</v>
      </c>
      <c r="B667">
        <v>53</v>
      </c>
      <c r="C667" t="s">
        <v>164</v>
      </c>
    </row>
    <row r="668" spans="1:3" x14ac:dyDescent="0.3">
      <c r="A668" t="s">
        <v>834</v>
      </c>
      <c r="B668">
        <v>52</v>
      </c>
      <c r="C668" t="s">
        <v>164</v>
      </c>
    </row>
    <row r="669" spans="1:3" x14ac:dyDescent="0.3">
      <c r="A669" t="s">
        <v>835</v>
      </c>
      <c r="B669">
        <v>53</v>
      </c>
      <c r="C669" t="s">
        <v>164</v>
      </c>
    </row>
    <row r="670" spans="1:3" x14ac:dyDescent="0.3">
      <c r="A670" t="s">
        <v>836</v>
      </c>
      <c r="B670">
        <v>53</v>
      </c>
      <c r="C670" t="s">
        <v>164</v>
      </c>
    </row>
    <row r="671" spans="1:3" x14ac:dyDescent="0.3">
      <c r="A671" t="s">
        <v>837</v>
      </c>
      <c r="B671">
        <v>51</v>
      </c>
      <c r="C671" t="s">
        <v>164</v>
      </c>
    </row>
    <row r="672" spans="1:3" x14ac:dyDescent="0.3">
      <c r="A672" t="s">
        <v>838</v>
      </c>
      <c r="B672">
        <v>53</v>
      </c>
      <c r="C672" t="s">
        <v>164</v>
      </c>
    </row>
    <row r="673" spans="1:3" x14ac:dyDescent="0.3">
      <c r="A673" t="s">
        <v>839</v>
      </c>
      <c r="B673">
        <v>52</v>
      </c>
      <c r="C673" t="s">
        <v>164</v>
      </c>
    </row>
    <row r="674" spans="1:3" x14ac:dyDescent="0.3">
      <c r="A674" t="s">
        <v>840</v>
      </c>
      <c r="B674">
        <v>51</v>
      </c>
      <c r="C674" t="s">
        <v>164</v>
      </c>
    </row>
    <row r="675" spans="1:3" x14ac:dyDescent="0.3">
      <c r="A675" t="s">
        <v>841</v>
      </c>
      <c r="B675">
        <v>55</v>
      </c>
      <c r="C675" t="s">
        <v>164</v>
      </c>
    </row>
    <row r="676" spans="1:3" x14ac:dyDescent="0.3">
      <c r="A676" t="s">
        <v>842</v>
      </c>
      <c r="B676">
        <v>56</v>
      </c>
      <c r="C676" t="s">
        <v>164</v>
      </c>
    </row>
    <row r="677" spans="1:3" x14ac:dyDescent="0.3">
      <c r="A677" t="s">
        <v>843</v>
      </c>
      <c r="B677">
        <v>53</v>
      </c>
      <c r="C677" t="s">
        <v>164</v>
      </c>
    </row>
    <row r="678" spans="1:3" x14ac:dyDescent="0.3">
      <c r="A678" t="s">
        <v>844</v>
      </c>
      <c r="B678">
        <v>49</v>
      </c>
      <c r="C678" t="s">
        <v>164</v>
      </c>
    </row>
    <row r="679" spans="1:3" x14ac:dyDescent="0.3">
      <c r="A679" t="s">
        <v>845</v>
      </c>
      <c r="B679">
        <v>50</v>
      </c>
      <c r="C679" t="s">
        <v>164</v>
      </c>
    </row>
    <row r="680" spans="1:3" x14ac:dyDescent="0.3">
      <c r="A680" t="s">
        <v>846</v>
      </c>
      <c r="B680">
        <v>53</v>
      </c>
      <c r="C680" t="s">
        <v>164</v>
      </c>
    </row>
    <row r="681" spans="1:3" x14ac:dyDescent="0.3">
      <c r="A681" t="s">
        <v>847</v>
      </c>
      <c r="B681">
        <v>53</v>
      </c>
      <c r="C681" t="s">
        <v>164</v>
      </c>
    </row>
    <row r="682" spans="1:3" x14ac:dyDescent="0.3">
      <c r="A682" t="s">
        <v>848</v>
      </c>
      <c r="B682">
        <v>70</v>
      </c>
      <c r="C682" t="s">
        <v>167</v>
      </c>
    </row>
    <row r="683" spans="1:3" x14ac:dyDescent="0.3">
      <c r="A683" t="s">
        <v>849</v>
      </c>
      <c r="B683">
        <v>71</v>
      </c>
      <c r="C683" t="s">
        <v>167</v>
      </c>
    </row>
    <row r="684" spans="1:3" x14ac:dyDescent="0.3">
      <c r="A684" t="s">
        <v>850</v>
      </c>
      <c r="B684">
        <v>75</v>
      </c>
      <c r="C684" t="s">
        <v>167</v>
      </c>
    </row>
    <row r="685" spans="1:3" x14ac:dyDescent="0.3">
      <c r="A685" t="s">
        <v>851</v>
      </c>
      <c r="B685">
        <v>73</v>
      </c>
      <c r="C685" t="s">
        <v>167</v>
      </c>
    </row>
    <row r="686" spans="1:3" x14ac:dyDescent="0.3">
      <c r="A686" t="s">
        <v>852</v>
      </c>
      <c r="B686">
        <v>71</v>
      </c>
      <c r="C686" t="s">
        <v>167</v>
      </c>
    </row>
    <row r="687" spans="1:3" x14ac:dyDescent="0.3">
      <c r="A687" t="s">
        <v>853</v>
      </c>
      <c r="B687">
        <v>74</v>
      </c>
      <c r="C687" t="s">
        <v>167</v>
      </c>
    </row>
    <row r="688" spans="1:3" x14ac:dyDescent="0.3">
      <c r="A688" t="s">
        <v>854</v>
      </c>
      <c r="B688">
        <v>71</v>
      </c>
      <c r="C688" t="s">
        <v>167</v>
      </c>
    </row>
    <row r="689" spans="1:3" x14ac:dyDescent="0.3">
      <c r="A689" t="s">
        <v>855</v>
      </c>
      <c r="B689">
        <v>69</v>
      </c>
      <c r="C689" t="s">
        <v>167</v>
      </c>
    </row>
    <row r="690" spans="1:3" x14ac:dyDescent="0.3">
      <c r="A690" t="s">
        <v>856</v>
      </c>
      <c r="B690">
        <v>68</v>
      </c>
      <c r="C690" t="s">
        <v>167</v>
      </c>
    </row>
    <row r="691" spans="1:3" x14ac:dyDescent="0.3">
      <c r="A691" t="s">
        <v>857</v>
      </c>
      <c r="B691">
        <v>66</v>
      </c>
      <c r="C691" t="s">
        <v>167</v>
      </c>
    </row>
    <row r="692" spans="1:3" x14ac:dyDescent="0.3">
      <c r="A692" t="s">
        <v>858</v>
      </c>
      <c r="B692">
        <v>71</v>
      </c>
      <c r="C692" t="s">
        <v>167</v>
      </c>
    </row>
    <row r="693" spans="1:3" x14ac:dyDescent="0.3">
      <c r="A693" t="s">
        <v>859</v>
      </c>
      <c r="B693">
        <v>68</v>
      </c>
      <c r="C693" t="s">
        <v>167</v>
      </c>
    </row>
    <row r="694" spans="1:3" x14ac:dyDescent="0.3">
      <c r="A694" t="s">
        <v>860</v>
      </c>
      <c r="B694">
        <v>69</v>
      </c>
      <c r="C694" t="s">
        <v>167</v>
      </c>
    </row>
    <row r="695" spans="1:3" x14ac:dyDescent="0.3">
      <c r="A695" t="s">
        <v>861</v>
      </c>
      <c r="B695">
        <v>73</v>
      </c>
      <c r="C695" t="s">
        <v>167</v>
      </c>
    </row>
    <row r="696" spans="1:3" x14ac:dyDescent="0.3">
      <c r="A696" t="s">
        <v>862</v>
      </c>
      <c r="B696">
        <v>76</v>
      </c>
      <c r="C696" t="s">
        <v>167</v>
      </c>
    </row>
    <row r="697" spans="1:3" x14ac:dyDescent="0.3">
      <c r="A697" t="s">
        <v>863</v>
      </c>
      <c r="B697">
        <v>67</v>
      </c>
      <c r="C697" t="s">
        <v>167</v>
      </c>
    </row>
    <row r="698" spans="1:3" x14ac:dyDescent="0.3">
      <c r="A698" t="s">
        <v>864</v>
      </c>
      <c r="B698">
        <v>67</v>
      </c>
      <c r="C698" t="s">
        <v>167</v>
      </c>
    </row>
    <row r="699" spans="1:3" x14ac:dyDescent="0.3">
      <c r="A699" t="s">
        <v>865</v>
      </c>
      <c r="B699">
        <v>69</v>
      </c>
      <c r="C699" t="s">
        <v>167</v>
      </c>
    </row>
    <row r="700" spans="1:3" x14ac:dyDescent="0.3">
      <c r="A700" t="s">
        <v>866</v>
      </c>
      <c r="B700">
        <v>68</v>
      </c>
      <c r="C700" t="s">
        <v>167</v>
      </c>
    </row>
    <row r="701" spans="1:3" x14ac:dyDescent="0.3">
      <c r="A701" t="s">
        <v>867</v>
      </c>
      <c r="B701">
        <v>68</v>
      </c>
      <c r="C701" t="s">
        <v>167</v>
      </c>
    </row>
    <row r="702" spans="1:3" x14ac:dyDescent="0.3">
      <c r="A702" t="s">
        <v>868</v>
      </c>
      <c r="B702">
        <v>65</v>
      </c>
      <c r="C702" t="s">
        <v>167</v>
      </c>
    </row>
    <row r="703" spans="1:3" x14ac:dyDescent="0.3">
      <c r="A703" t="s">
        <v>869</v>
      </c>
      <c r="B703">
        <v>61</v>
      </c>
      <c r="C703" t="s">
        <v>167</v>
      </c>
    </row>
    <row r="704" spans="1:3" x14ac:dyDescent="0.3">
      <c r="A704" t="s">
        <v>870</v>
      </c>
      <c r="B704">
        <v>55</v>
      </c>
      <c r="C704" t="s">
        <v>164</v>
      </c>
    </row>
    <row r="705" spans="1:3" x14ac:dyDescent="0.3">
      <c r="A705" t="s">
        <v>871</v>
      </c>
      <c r="B705">
        <v>56</v>
      </c>
      <c r="C705" t="s">
        <v>164</v>
      </c>
    </row>
    <row r="706" spans="1:3" x14ac:dyDescent="0.3">
      <c r="A706" t="s">
        <v>872</v>
      </c>
      <c r="B706">
        <v>57</v>
      </c>
      <c r="C706" t="s">
        <v>164</v>
      </c>
    </row>
    <row r="707" spans="1:3" x14ac:dyDescent="0.3">
      <c r="A707" t="s">
        <v>873</v>
      </c>
      <c r="B707">
        <v>58</v>
      </c>
      <c r="C707" t="s">
        <v>164</v>
      </c>
    </row>
    <row r="708" spans="1:3" x14ac:dyDescent="0.3">
      <c r="A708" t="s">
        <v>874</v>
      </c>
      <c r="B708">
        <v>57</v>
      </c>
      <c r="C708" t="s">
        <v>164</v>
      </c>
    </row>
    <row r="709" spans="1:3" x14ac:dyDescent="0.3">
      <c r="A709" t="s">
        <v>875</v>
      </c>
      <c r="B709">
        <v>55</v>
      </c>
      <c r="C709" t="s">
        <v>164</v>
      </c>
    </row>
    <row r="710" spans="1:3" x14ac:dyDescent="0.3">
      <c r="A710" t="s">
        <v>876</v>
      </c>
      <c r="B710">
        <v>46</v>
      </c>
      <c r="C710" t="s">
        <v>164</v>
      </c>
    </row>
    <row r="711" spans="1:3" x14ac:dyDescent="0.3">
      <c r="A711" t="s">
        <v>877</v>
      </c>
      <c r="B711">
        <v>52</v>
      </c>
      <c r="C711" t="s">
        <v>164</v>
      </c>
    </row>
    <row r="712" spans="1:3" x14ac:dyDescent="0.3">
      <c r="A712" t="s">
        <v>878</v>
      </c>
      <c r="B712">
        <v>55</v>
      </c>
      <c r="C712" t="s">
        <v>164</v>
      </c>
    </row>
    <row r="713" spans="1:3" x14ac:dyDescent="0.3">
      <c r="A713" t="s">
        <v>879</v>
      </c>
      <c r="B713">
        <v>55</v>
      </c>
      <c r="C713" t="s">
        <v>164</v>
      </c>
    </row>
    <row r="714" spans="1:3" x14ac:dyDescent="0.3">
      <c r="A714" t="s">
        <v>880</v>
      </c>
      <c r="B714">
        <v>64</v>
      </c>
      <c r="C714" t="s">
        <v>167</v>
      </c>
    </row>
    <row r="715" spans="1:3" x14ac:dyDescent="0.3">
      <c r="A715" t="s">
        <v>881</v>
      </c>
      <c r="B715">
        <v>65</v>
      </c>
      <c r="C715" t="s">
        <v>167</v>
      </c>
    </row>
    <row r="716" spans="1:3" x14ac:dyDescent="0.3">
      <c r="A716" t="s">
        <v>882</v>
      </c>
      <c r="B716">
        <v>61</v>
      </c>
      <c r="C716" t="s">
        <v>167</v>
      </c>
    </row>
    <row r="717" spans="1:3" x14ac:dyDescent="0.3">
      <c r="A717" t="s">
        <v>883</v>
      </c>
      <c r="B717">
        <v>54</v>
      </c>
      <c r="C717" t="s">
        <v>164</v>
      </c>
    </row>
    <row r="718" spans="1:3" x14ac:dyDescent="0.3">
      <c r="A718" t="s">
        <v>884</v>
      </c>
      <c r="B718">
        <v>52</v>
      </c>
      <c r="C718" t="s">
        <v>164</v>
      </c>
    </row>
    <row r="719" spans="1:3" x14ac:dyDescent="0.3">
      <c r="A719" t="s">
        <v>885</v>
      </c>
      <c r="B719">
        <v>50</v>
      </c>
      <c r="C719" t="s">
        <v>164</v>
      </c>
    </row>
    <row r="720" spans="1:3" x14ac:dyDescent="0.3">
      <c r="A720" t="s">
        <v>886</v>
      </c>
      <c r="B720">
        <v>51</v>
      </c>
      <c r="C720" t="s">
        <v>164</v>
      </c>
    </row>
    <row r="721" spans="1:3" x14ac:dyDescent="0.3">
      <c r="A721" t="s">
        <v>887</v>
      </c>
      <c r="B721">
        <v>53</v>
      </c>
      <c r="C721" t="s">
        <v>164</v>
      </c>
    </row>
    <row r="722" spans="1:3" x14ac:dyDescent="0.3">
      <c r="A722" t="s">
        <v>888</v>
      </c>
      <c r="B722">
        <v>48</v>
      </c>
      <c r="C722" t="s">
        <v>164</v>
      </c>
    </row>
    <row r="723" spans="1:3" x14ac:dyDescent="0.3">
      <c r="A723" t="s">
        <v>889</v>
      </c>
      <c r="B723">
        <v>48</v>
      </c>
      <c r="C723" t="s">
        <v>164</v>
      </c>
    </row>
    <row r="724" spans="1:3" x14ac:dyDescent="0.3">
      <c r="A724" t="s">
        <v>890</v>
      </c>
      <c r="B724">
        <v>48</v>
      </c>
      <c r="C724" t="s">
        <v>164</v>
      </c>
    </row>
    <row r="725" spans="1:3" x14ac:dyDescent="0.3">
      <c r="A725" t="s">
        <v>891</v>
      </c>
      <c r="B725">
        <v>43</v>
      </c>
      <c r="C725" t="s">
        <v>164</v>
      </c>
    </row>
    <row r="726" spans="1:3" x14ac:dyDescent="0.3">
      <c r="A726" t="s">
        <v>892</v>
      </c>
      <c r="B726">
        <v>40</v>
      </c>
      <c r="C726" t="s">
        <v>164</v>
      </c>
    </row>
    <row r="727" spans="1:3" x14ac:dyDescent="0.3">
      <c r="A727" t="s">
        <v>893</v>
      </c>
      <c r="B727">
        <v>37</v>
      </c>
      <c r="C727" t="s">
        <v>216</v>
      </c>
    </row>
    <row r="728" spans="1:3" x14ac:dyDescent="0.3">
      <c r="A728" t="s">
        <v>894</v>
      </c>
      <c r="B728">
        <v>47</v>
      </c>
      <c r="C728" t="s">
        <v>164</v>
      </c>
    </row>
    <row r="729" spans="1:3" x14ac:dyDescent="0.3">
      <c r="A729" t="s">
        <v>895</v>
      </c>
      <c r="B729">
        <v>48</v>
      </c>
      <c r="C729" t="s">
        <v>164</v>
      </c>
    </row>
    <row r="730" spans="1:3" x14ac:dyDescent="0.3">
      <c r="A730" t="s">
        <v>896</v>
      </c>
      <c r="B730">
        <v>50</v>
      </c>
      <c r="C730" t="s">
        <v>164</v>
      </c>
    </row>
    <row r="731" spans="1:3" x14ac:dyDescent="0.3">
      <c r="A731" t="s">
        <v>897</v>
      </c>
      <c r="B731">
        <v>49</v>
      </c>
      <c r="C731" t="s">
        <v>164</v>
      </c>
    </row>
    <row r="732" spans="1:3" x14ac:dyDescent="0.3">
      <c r="A732" t="s">
        <v>898</v>
      </c>
      <c r="B732">
        <v>49</v>
      </c>
      <c r="C732" t="s">
        <v>164</v>
      </c>
    </row>
    <row r="733" spans="1:3" x14ac:dyDescent="0.3">
      <c r="A733" t="s">
        <v>899</v>
      </c>
      <c r="B733">
        <v>50</v>
      </c>
      <c r="C733" t="s">
        <v>164</v>
      </c>
    </row>
    <row r="734" spans="1:3" x14ac:dyDescent="0.3">
      <c r="A734" t="s">
        <v>900</v>
      </c>
      <c r="B734">
        <v>52</v>
      </c>
      <c r="C734" t="s">
        <v>164</v>
      </c>
    </row>
    <row r="735" spans="1:3" x14ac:dyDescent="0.3">
      <c r="A735" t="s">
        <v>901</v>
      </c>
      <c r="B735">
        <v>50</v>
      </c>
      <c r="C735" t="s">
        <v>164</v>
      </c>
    </row>
    <row r="736" spans="1:3" x14ac:dyDescent="0.3">
      <c r="A736" t="s">
        <v>902</v>
      </c>
      <c r="B736">
        <v>46</v>
      </c>
      <c r="C736" t="s">
        <v>164</v>
      </c>
    </row>
    <row r="737" spans="1:3" x14ac:dyDescent="0.3">
      <c r="A737" t="s">
        <v>903</v>
      </c>
      <c r="B737">
        <v>54</v>
      </c>
      <c r="C737" t="s">
        <v>164</v>
      </c>
    </row>
    <row r="738" spans="1:3" x14ac:dyDescent="0.3">
      <c r="A738" t="s">
        <v>904</v>
      </c>
      <c r="B738">
        <v>55</v>
      </c>
      <c r="C738" t="s">
        <v>164</v>
      </c>
    </row>
    <row r="739" spans="1:3" x14ac:dyDescent="0.3">
      <c r="A739" t="s">
        <v>905</v>
      </c>
      <c r="B739">
        <v>51</v>
      </c>
      <c r="C739" t="s">
        <v>164</v>
      </c>
    </row>
    <row r="740" spans="1:3" x14ac:dyDescent="0.3">
      <c r="A740" t="s">
        <v>906</v>
      </c>
      <c r="B740">
        <v>50</v>
      </c>
      <c r="C740" t="s">
        <v>164</v>
      </c>
    </row>
    <row r="741" spans="1:3" x14ac:dyDescent="0.3">
      <c r="A741" t="s">
        <v>907</v>
      </c>
      <c r="B741">
        <v>52</v>
      </c>
      <c r="C741" t="s">
        <v>164</v>
      </c>
    </row>
    <row r="742" spans="1:3" x14ac:dyDescent="0.3">
      <c r="A742" t="s">
        <v>908</v>
      </c>
      <c r="B742">
        <v>50</v>
      </c>
      <c r="C742" t="s">
        <v>164</v>
      </c>
    </row>
    <row r="743" spans="1:3" x14ac:dyDescent="0.3">
      <c r="A743" t="s">
        <v>909</v>
      </c>
      <c r="B743">
        <v>52</v>
      </c>
      <c r="C743" t="s">
        <v>164</v>
      </c>
    </row>
    <row r="744" spans="1:3" x14ac:dyDescent="0.3">
      <c r="A744" t="s">
        <v>910</v>
      </c>
      <c r="B744">
        <v>58</v>
      </c>
      <c r="C744" t="s">
        <v>164</v>
      </c>
    </row>
    <row r="745" spans="1:3" x14ac:dyDescent="0.3">
      <c r="A745" t="s">
        <v>911</v>
      </c>
      <c r="B745">
        <v>67</v>
      </c>
      <c r="C745" t="s">
        <v>167</v>
      </c>
    </row>
    <row r="746" spans="1:3" x14ac:dyDescent="0.3">
      <c r="A746" t="s">
        <v>912</v>
      </c>
      <c r="B746">
        <v>69</v>
      </c>
      <c r="C746" t="s">
        <v>167</v>
      </c>
    </row>
    <row r="747" spans="1:3" x14ac:dyDescent="0.3">
      <c r="A747" t="s">
        <v>913</v>
      </c>
      <c r="B747">
        <v>68</v>
      </c>
      <c r="C747" t="s">
        <v>167</v>
      </c>
    </row>
    <row r="748" spans="1:3" x14ac:dyDescent="0.3">
      <c r="A748" t="s">
        <v>914</v>
      </c>
      <c r="B748">
        <v>70</v>
      </c>
      <c r="C748" t="s">
        <v>167</v>
      </c>
    </row>
    <row r="749" spans="1:3" x14ac:dyDescent="0.3">
      <c r="A749" t="s">
        <v>915</v>
      </c>
      <c r="B749">
        <v>70</v>
      </c>
      <c r="C749" t="s">
        <v>167</v>
      </c>
    </row>
    <row r="750" spans="1:3" x14ac:dyDescent="0.3">
      <c r="A750" t="s">
        <v>916</v>
      </c>
      <c r="B750">
        <v>68</v>
      </c>
      <c r="C750" t="s">
        <v>167</v>
      </c>
    </row>
    <row r="751" spans="1:3" x14ac:dyDescent="0.3">
      <c r="A751" t="s">
        <v>917</v>
      </c>
      <c r="B751">
        <v>70</v>
      </c>
      <c r="C751" t="s">
        <v>167</v>
      </c>
    </row>
    <row r="752" spans="1:3" x14ac:dyDescent="0.3">
      <c r="A752" t="s">
        <v>918</v>
      </c>
      <c r="B752">
        <v>71</v>
      </c>
      <c r="C752" t="s">
        <v>167</v>
      </c>
    </row>
    <row r="753" spans="1:3" x14ac:dyDescent="0.3">
      <c r="A753" t="s">
        <v>919</v>
      </c>
      <c r="B753">
        <v>69</v>
      </c>
      <c r="C753" t="s">
        <v>167</v>
      </c>
    </row>
    <row r="754" spans="1:3" x14ac:dyDescent="0.3">
      <c r="A754" t="s">
        <v>920</v>
      </c>
      <c r="B754">
        <v>68</v>
      </c>
      <c r="C754" t="s">
        <v>167</v>
      </c>
    </row>
    <row r="755" spans="1:3" x14ac:dyDescent="0.3">
      <c r="A755" t="s">
        <v>921</v>
      </c>
      <c r="B755">
        <v>67</v>
      </c>
      <c r="C755" t="s">
        <v>167</v>
      </c>
    </row>
    <row r="756" spans="1:3" x14ac:dyDescent="0.3">
      <c r="A756" t="s">
        <v>922</v>
      </c>
      <c r="B756">
        <v>67</v>
      </c>
      <c r="C756" t="s">
        <v>167</v>
      </c>
    </row>
    <row r="757" spans="1:3" x14ac:dyDescent="0.3">
      <c r="A757" t="s">
        <v>923</v>
      </c>
      <c r="B757">
        <v>70</v>
      </c>
      <c r="C757" t="s">
        <v>167</v>
      </c>
    </row>
    <row r="758" spans="1:3" x14ac:dyDescent="0.3">
      <c r="A758" t="s">
        <v>924</v>
      </c>
      <c r="B758">
        <v>67</v>
      </c>
      <c r="C758" t="s">
        <v>167</v>
      </c>
    </row>
    <row r="759" spans="1:3" x14ac:dyDescent="0.3">
      <c r="A759" t="s">
        <v>925</v>
      </c>
      <c r="B759">
        <v>66</v>
      </c>
      <c r="C759" t="s">
        <v>167</v>
      </c>
    </row>
    <row r="760" spans="1:3" x14ac:dyDescent="0.3">
      <c r="A760" t="s">
        <v>926</v>
      </c>
      <c r="B760">
        <v>64</v>
      </c>
      <c r="C760" t="s">
        <v>167</v>
      </c>
    </row>
    <row r="761" spans="1:3" x14ac:dyDescent="0.3">
      <c r="A761" t="s">
        <v>927</v>
      </c>
      <c r="B761">
        <v>64</v>
      </c>
      <c r="C761" t="s">
        <v>167</v>
      </c>
    </row>
    <row r="762" spans="1:3" x14ac:dyDescent="0.3">
      <c r="A762" t="s">
        <v>928</v>
      </c>
      <c r="B762">
        <v>67</v>
      </c>
      <c r="C762" t="s">
        <v>167</v>
      </c>
    </row>
    <row r="763" spans="1:3" x14ac:dyDescent="0.3">
      <c r="A763" t="s">
        <v>929</v>
      </c>
      <c r="B763">
        <v>63</v>
      </c>
      <c r="C763" t="s">
        <v>167</v>
      </c>
    </row>
    <row r="764" spans="1:3" x14ac:dyDescent="0.3">
      <c r="A764" t="s">
        <v>930</v>
      </c>
      <c r="B764">
        <v>63</v>
      </c>
      <c r="C764" t="s">
        <v>167</v>
      </c>
    </row>
    <row r="765" spans="1:3" x14ac:dyDescent="0.3">
      <c r="A765" t="s">
        <v>931</v>
      </c>
      <c r="B765">
        <v>62</v>
      </c>
      <c r="C765" t="s">
        <v>167</v>
      </c>
    </row>
    <row r="766" spans="1:3" x14ac:dyDescent="0.3">
      <c r="A766" t="s">
        <v>932</v>
      </c>
      <c r="B766">
        <v>57</v>
      </c>
      <c r="C766" t="s">
        <v>164</v>
      </c>
    </row>
    <row r="767" spans="1:3" x14ac:dyDescent="0.3">
      <c r="A767" t="s">
        <v>933</v>
      </c>
      <c r="B767">
        <v>51</v>
      </c>
      <c r="C767" t="s">
        <v>164</v>
      </c>
    </row>
    <row r="768" spans="1:3" x14ac:dyDescent="0.3">
      <c r="A768" t="s">
        <v>934</v>
      </c>
      <c r="B768">
        <v>48</v>
      </c>
      <c r="C768" t="s">
        <v>164</v>
      </c>
    </row>
    <row r="769" spans="1:3" x14ac:dyDescent="0.3">
      <c r="A769" t="s">
        <v>935</v>
      </c>
      <c r="B769">
        <v>52</v>
      </c>
      <c r="C769" t="s">
        <v>164</v>
      </c>
    </row>
    <row r="770" spans="1:3" x14ac:dyDescent="0.3">
      <c r="A770" t="s">
        <v>936</v>
      </c>
      <c r="B770">
        <v>55</v>
      </c>
      <c r="C770" t="s">
        <v>164</v>
      </c>
    </row>
    <row r="771" spans="1:3" x14ac:dyDescent="0.3">
      <c r="A771" t="s">
        <v>937</v>
      </c>
      <c r="B771">
        <v>52</v>
      </c>
      <c r="C771" t="s">
        <v>164</v>
      </c>
    </row>
    <row r="772" spans="1:3" x14ac:dyDescent="0.3">
      <c r="A772" t="s">
        <v>938</v>
      </c>
      <c r="B772">
        <v>54</v>
      </c>
      <c r="C772" t="s">
        <v>164</v>
      </c>
    </row>
    <row r="773" spans="1:3" x14ac:dyDescent="0.3">
      <c r="A773" t="s">
        <v>939</v>
      </c>
      <c r="B773">
        <v>59</v>
      </c>
      <c r="C773" t="s">
        <v>164</v>
      </c>
    </row>
    <row r="774" spans="1:3" x14ac:dyDescent="0.3">
      <c r="A774" t="s">
        <v>940</v>
      </c>
      <c r="B774">
        <v>58</v>
      </c>
      <c r="C774" t="s">
        <v>164</v>
      </c>
    </row>
    <row r="775" spans="1:3" x14ac:dyDescent="0.3">
      <c r="A775" t="s">
        <v>941</v>
      </c>
      <c r="B775">
        <v>59</v>
      </c>
      <c r="C775" t="s">
        <v>164</v>
      </c>
    </row>
    <row r="776" spans="1:3" x14ac:dyDescent="0.3">
      <c r="A776" t="s">
        <v>942</v>
      </c>
      <c r="B776">
        <v>62</v>
      </c>
      <c r="C776" t="s">
        <v>167</v>
      </c>
    </row>
    <row r="777" spans="1:3" x14ac:dyDescent="0.3">
      <c r="A777" t="s">
        <v>943</v>
      </c>
      <c r="B777">
        <v>60</v>
      </c>
      <c r="C777" t="s">
        <v>167</v>
      </c>
    </row>
    <row r="778" spans="1:3" x14ac:dyDescent="0.3">
      <c r="A778" t="s">
        <v>944</v>
      </c>
      <c r="B778">
        <v>63</v>
      </c>
      <c r="C778" t="s">
        <v>167</v>
      </c>
    </row>
    <row r="779" spans="1:3" x14ac:dyDescent="0.3">
      <c r="A779" t="s">
        <v>945</v>
      </c>
      <c r="B779">
        <v>68</v>
      </c>
      <c r="C779" t="s">
        <v>167</v>
      </c>
    </row>
    <row r="780" spans="1:3" x14ac:dyDescent="0.3">
      <c r="A780" t="s">
        <v>946</v>
      </c>
      <c r="B780">
        <v>59</v>
      </c>
      <c r="C780" t="s">
        <v>164</v>
      </c>
    </row>
    <row r="781" spans="1:3" x14ac:dyDescent="0.3">
      <c r="A781" t="s">
        <v>947</v>
      </c>
      <c r="B781">
        <v>57</v>
      </c>
      <c r="C781" t="s">
        <v>164</v>
      </c>
    </row>
    <row r="782" spans="1:3" x14ac:dyDescent="0.3">
      <c r="A782" t="s">
        <v>948</v>
      </c>
      <c r="B782">
        <v>57</v>
      </c>
      <c r="C782" t="s">
        <v>164</v>
      </c>
    </row>
    <row r="783" spans="1:3" x14ac:dyDescent="0.3">
      <c r="A783" t="s">
        <v>949</v>
      </c>
      <c r="B783">
        <v>56</v>
      </c>
      <c r="C783" t="s">
        <v>164</v>
      </c>
    </row>
    <row r="784" spans="1:3" x14ac:dyDescent="0.3">
      <c r="A784" t="s">
        <v>950</v>
      </c>
      <c r="B784">
        <v>53</v>
      </c>
      <c r="C784" t="s">
        <v>164</v>
      </c>
    </row>
    <row r="785" spans="1:3" x14ac:dyDescent="0.3">
      <c r="A785" t="s">
        <v>951</v>
      </c>
      <c r="B785">
        <v>45</v>
      </c>
      <c r="C785" t="s">
        <v>164</v>
      </c>
    </row>
    <row r="786" spans="1:3" x14ac:dyDescent="0.3">
      <c r="A786" t="s">
        <v>952</v>
      </c>
      <c r="B786">
        <v>50</v>
      </c>
      <c r="C786" t="s">
        <v>164</v>
      </c>
    </row>
    <row r="787" spans="1:3" x14ac:dyDescent="0.3">
      <c r="A787" t="s">
        <v>953</v>
      </c>
      <c r="B787">
        <v>46</v>
      </c>
      <c r="C787" t="s">
        <v>164</v>
      </c>
    </row>
    <row r="788" spans="1:3" x14ac:dyDescent="0.3">
      <c r="A788" t="s">
        <v>954</v>
      </c>
      <c r="B788">
        <v>56</v>
      </c>
      <c r="C788" t="s">
        <v>164</v>
      </c>
    </row>
    <row r="789" spans="1:3" x14ac:dyDescent="0.3">
      <c r="A789" t="s">
        <v>955</v>
      </c>
      <c r="B789">
        <v>53</v>
      </c>
      <c r="C789" t="s">
        <v>164</v>
      </c>
    </row>
    <row r="790" spans="1:3" x14ac:dyDescent="0.3">
      <c r="A790" t="s">
        <v>956</v>
      </c>
      <c r="B790">
        <v>50</v>
      </c>
      <c r="C790" t="s">
        <v>164</v>
      </c>
    </row>
    <row r="791" spans="1:3" x14ac:dyDescent="0.3">
      <c r="A791" t="s">
        <v>957</v>
      </c>
      <c r="B791">
        <v>43</v>
      </c>
      <c r="C791" t="s">
        <v>164</v>
      </c>
    </row>
    <row r="792" spans="1:3" x14ac:dyDescent="0.3">
      <c r="A792" t="s">
        <v>958</v>
      </c>
      <c r="B792">
        <v>47</v>
      </c>
      <c r="C792" t="s">
        <v>164</v>
      </c>
    </row>
    <row r="793" spans="1:3" x14ac:dyDescent="0.3">
      <c r="A793" t="s">
        <v>959</v>
      </c>
      <c r="B793">
        <v>45</v>
      </c>
      <c r="C793" t="s">
        <v>164</v>
      </c>
    </row>
    <row r="794" spans="1:3" x14ac:dyDescent="0.3">
      <c r="A794" t="s">
        <v>960</v>
      </c>
      <c r="B794">
        <v>47</v>
      </c>
      <c r="C794" t="s">
        <v>164</v>
      </c>
    </row>
    <row r="795" spans="1:3" x14ac:dyDescent="0.3">
      <c r="A795" t="s">
        <v>961</v>
      </c>
      <c r="B795">
        <v>39</v>
      </c>
      <c r="C795" t="s">
        <v>216</v>
      </c>
    </row>
    <row r="796" spans="1:3" x14ac:dyDescent="0.3">
      <c r="A796" t="s">
        <v>962</v>
      </c>
      <c r="B796">
        <v>40</v>
      </c>
      <c r="C796" t="s">
        <v>164</v>
      </c>
    </row>
    <row r="797" spans="1:3" x14ac:dyDescent="0.3">
      <c r="A797" t="s">
        <v>963</v>
      </c>
      <c r="B797">
        <v>39</v>
      </c>
      <c r="C797" t="s">
        <v>216</v>
      </c>
    </row>
    <row r="798" spans="1:3" x14ac:dyDescent="0.3">
      <c r="A798" t="s">
        <v>964</v>
      </c>
      <c r="B798">
        <v>39</v>
      </c>
      <c r="C798" t="s">
        <v>216</v>
      </c>
    </row>
    <row r="799" spans="1:3" x14ac:dyDescent="0.3">
      <c r="A799" t="s">
        <v>965</v>
      </c>
      <c r="B799">
        <v>42</v>
      </c>
      <c r="C799" t="s">
        <v>164</v>
      </c>
    </row>
    <row r="800" spans="1:3" x14ac:dyDescent="0.3">
      <c r="A800" t="s">
        <v>966</v>
      </c>
      <c r="B800">
        <v>44</v>
      </c>
      <c r="C800" t="s">
        <v>164</v>
      </c>
    </row>
    <row r="801" spans="1:3" x14ac:dyDescent="0.3">
      <c r="A801" t="s">
        <v>967</v>
      </c>
      <c r="B801">
        <v>41</v>
      </c>
      <c r="C801" t="s">
        <v>164</v>
      </c>
    </row>
    <row r="802" spans="1:3" x14ac:dyDescent="0.3">
      <c r="A802" t="s">
        <v>968</v>
      </c>
      <c r="B802">
        <v>41</v>
      </c>
      <c r="C802" t="s">
        <v>164</v>
      </c>
    </row>
    <row r="803" spans="1:3" x14ac:dyDescent="0.3">
      <c r="A803" t="s">
        <v>969</v>
      </c>
      <c r="B803">
        <v>40</v>
      </c>
      <c r="C803" t="s">
        <v>164</v>
      </c>
    </row>
    <row r="804" spans="1:3" x14ac:dyDescent="0.3">
      <c r="A804" t="s">
        <v>970</v>
      </c>
      <c r="B804">
        <v>42</v>
      </c>
      <c r="C804" t="s">
        <v>164</v>
      </c>
    </row>
    <row r="805" spans="1:3" x14ac:dyDescent="0.3">
      <c r="A805" t="s">
        <v>971</v>
      </c>
      <c r="B805">
        <v>44</v>
      </c>
      <c r="C805" t="s">
        <v>164</v>
      </c>
    </row>
    <row r="806" spans="1:3" x14ac:dyDescent="0.3">
      <c r="A806" t="s">
        <v>972</v>
      </c>
      <c r="B806">
        <v>43</v>
      </c>
      <c r="C806" t="s">
        <v>164</v>
      </c>
    </row>
    <row r="807" spans="1:3" x14ac:dyDescent="0.3">
      <c r="A807" t="s">
        <v>973</v>
      </c>
      <c r="B807">
        <v>47</v>
      </c>
      <c r="C807" t="s">
        <v>164</v>
      </c>
    </row>
    <row r="808" spans="1:3" x14ac:dyDescent="0.3">
      <c r="A808" t="s">
        <v>974</v>
      </c>
      <c r="B808">
        <v>50</v>
      </c>
      <c r="C808" t="s">
        <v>164</v>
      </c>
    </row>
    <row r="809" spans="1:3" x14ac:dyDescent="0.3">
      <c r="A809" t="s">
        <v>975</v>
      </c>
      <c r="B809">
        <v>53</v>
      </c>
      <c r="C809" t="s">
        <v>164</v>
      </c>
    </row>
    <row r="810" spans="1:3" x14ac:dyDescent="0.3">
      <c r="A810" t="s">
        <v>976</v>
      </c>
      <c r="B810">
        <v>52</v>
      </c>
      <c r="C810" t="s">
        <v>164</v>
      </c>
    </row>
    <row r="811" spans="1:3" x14ac:dyDescent="0.3">
      <c r="A811" t="s">
        <v>977</v>
      </c>
      <c r="B811">
        <v>51</v>
      </c>
      <c r="C811" t="s">
        <v>164</v>
      </c>
    </row>
    <row r="812" spans="1:3" x14ac:dyDescent="0.3">
      <c r="A812" t="s">
        <v>978</v>
      </c>
      <c r="B812">
        <v>50</v>
      </c>
      <c r="C812" t="s">
        <v>164</v>
      </c>
    </row>
    <row r="813" spans="1:3" x14ac:dyDescent="0.3">
      <c r="A813" t="s">
        <v>979</v>
      </c>
      <c r="B813">
        <v>51</v>
      </c>
      <c r="C813" t="s">
        <v>164</v>
      </c>
    </row>
    <row r="814" spans="1:3" x14ac:dyDescent="0.3">
      <c r="A814" t="s">
        <v>980</v>
      </c>
      <c r="B814">
        <v>51</v>
      </c>
      <c r="C814" t="s">
        <v>164</v>
      </c>
    </row>
    <row r="815" spans="1:3" x14ac:dyDescent="0.3">
      <c r="A815" t="s">
        <v>981</v>
      </c>
      <c r="B815">
        <v>52</v>
      </c>
      <c r="C815" t="s">
        <v>164</v>
      </c>
    </row>
    <row r="816" spans="1:3" x14ac:dyDescent="0.3">
      <c r="A816" t="s">
        <v>982</v>
      </c>
      <c r="B816">
        <v>48</v>
      </c>
      <c r="C816" t="s">
        <v>164</v>
      </c>
    </row>
    <row r="817" spans="1:3" x14ac:dyDescent="0.3">
      <c r="A817" t="s">
        <v>983</v>
      </c>
      <c r="B817">
        <v>48</v>
      </c>
      <c r="C817" t="s">
        <v>164</v>
      </c>
    </row>
    <row r="818" spans="1:3" x14ac:dyDescent="0.3">
      <c r="A818" t="s">
        <v>984</v>
      </c>
      <c r="B818">
        <v>47</v>
      </c>
      <c r="C818" t="s">
        <v>164</v>
      </c>
    </row>
    <row r="819" spans="1:3" x14ac:dyDescent="0.3">
      <c r="A819" t="s">
        <v>985</v>
      </c>
      <c r="B819">
        <v>40</v>
      </c>
      <c r="C819" t="s">
        <v>164</v>
      </c>
    </row>
    <row r="820" spans="1:3" x14ac:dyDescent="0.3">
      <c r="A820" t="s">
        <v>986</v>
      </c>
      <c r="B820">
        <v>39</v>
      </c>
      <c r="C820" t="s">
        <v>216</v>
      </c>
    </row>
    <row r="821" spans="1:3" x14ac:dyDescent="0.3">
      <c r="A821" t="s">
        <v>987</v>
      </c>
      <c r="B821">
        <v>41</v>
      </c>
      <c r="C821" t="s">
        <v>164</v>
      </c>
    </row>
    <row r="822" spans="1:3" x14ac:dyDescent="0.3">
      <c r="A822" t="s">
        <v>988</v>
      </c>
      <c r="B822">
        <v>32</v>
      </c>
      <c r="C822" t="s">
        <v>216</v>
      </c>
    </row>
    <row r="823" spans="1:3" x14ac:dyDescent="0.3">
      <c r="A823" t="s">
        <v>989</v>
      </c>
      <c r="B823">
        <v>34</v>
      </c>
      <c r="C823" t="s">
        <v>216</v>
      </c>
    </row>
    <row r="824" spans="1:3" x14ac:dyDescent="0.3">
      <c r="A824" t="s">
        <v>990</v>
      </c>
      <c r="B824">
        <v>34</v>
      </c>
      <c r="C824" t="s">
        <v>216</v>
      </c>
    </row>
    <row r="825" spans="1:3" x14ac:dyDescent="0.3">
      <c r="A825" t="s">
        <v>991</v>
      </c>
      <c r="B825">
        <v>39</v>
      </c>
      <c r="C825" t="s">
        <v>216</v>
      </c>
    </row>
    <row r="826" spans="1:3" x14ac:dyDescent="0.3">
      <c r="A826" t="s">
        <v>992</v>
      </c>
      <c r="B826">
        <v>43</v>
      </c>
      <c r="C826" t="s">
        <v>164</v>
      </c>
    </row>
    <row r="827" spans="1:3" x14ac:dyDescent="0.3">
      <c r="A827" t="s">
        <v>993</v>
      </c>
      <c r="B827">
        <v>42</v>
      </c>
      <c r="C827" t="s">
        <v>164</v>
      </c>
    </row>
    <row r="828" spans="1:3" x14ac:dyDescent="0.3">
      <c r="A828" t="s">
        <v>994</v>
      </c>
      <c r="B828">
        <v>51</v>
      </c>
      <c r="C828" t="s">
        <v>164</v>
      </c>
    </row>
    <row r="829" spans="1:3" x14ac:dyDescent="0.3">
      <c r="A829" t="s">
        <v>995</v>
      </c>
      <c r="B829">
        <v>57</v>
      </c>
      <c r="C829" t="s">
        <v>164</v>
      </c>
    </row>
    <row r="830" spans="1:3" x14ac:dyDescent="0.3">
      <c r="A830" t="s">
        <v>996</v>
      </c>
      <c r="B830">
        <v>59</v>
      </c>
      <c r="C830" t="s">
        <v>164</v>
      </c>
    </row>
    <row r="831" spans="1:3" x14ac:dyDescent="0.3">
      <c r="A831" t="s">
        <v>997</v>
      </c>
      <c r="B831">
        <v>58</v>
      </c>
      <c r="C831" t="s">
        <v>164</v>
      </c>
    </row>
    <row r="832" spans="1:3" x14ac:dyDescent="0.3">
      <c r="A832" t="s">
        <v>998</v>
      </c>
      <c r="B832">
        <v>59</v>
      </c>
      <c r="C832" t="s">
        <v>164</v>
      </c>
    </row>
    <row r="833" spans="1:3" x14ac:dyDescent="0.3">
      <c r="A833" t="s">
        <v>999</v>
      </c>
      <c r="B833">
        <v>62</v>
      </c>
      <c r="C833" t="s">
        <v>167</v>
      </c>
    </row>
    <row r="834" spans="1:3" x14ac:dyDescent="0.3">
      <c r="A834" t="s">
        <v>1000</v>
      </c>
      <c r="B834">
        <v>55</v>
      </c>
      <c r="C834" t="s">
        <v>164</v>
      </c>
    </row>
    <row r="835" spans="1:3" x14ac:dyDescent="0.3">
      <c r="A835" t="s">
        <v>1001</v>
      </c>
      <c r="B835">
        <v>58</v>
      </c>
      <c r="C835" t="s">
        <v>164</v>
      </c>
    </row>
    <row r="836" spans="1:3" x14ac:dyDescent="0.3">
      <c r="A836" t="s">
        <v>1002</v>
      </c>
      <c r="B836">
        <v>54</v>
      </c>
      <c r="C836" t="s">
        <v>164</v>
      </c>
    </row>
    <row r="837" spans="1:3" x14ac:dyDescent="0.3">
      <c r="A837" t="s">
        <v>1003</v>
      </c>
      <c r="B837">
        <v>35</v>
      </c>
      <c r="C837" t="s">
        <v>216</v>
      </c>
    </row>
    <row r="838" spans="1:3" x14ac:dyDescent="0.3">
      <c r="A838" t="s">
        <v>1004</v>
      </c>
      <c r="B838">
        <v>31</v>
      </c>
      <c r="C838" t="s">
        <v>216</v>
      </c>
    </row>
    <row r="839" spans="1:3" x14ac:dyDescent="0.3">
      <c r="A839" t="s">
        <v>1005</v>
      </c>
      <c r="B839">
        <v>40</v>
      </c>
      <c r="C839" t="s">
        <v>164</v>
      </c>
    </row>
    <row r="840" spans="1:3" x14ac:dyDescent="0.3">
      <c r="A840" t="s">
        <v>1006</v>
      </c>
      <c r="B840">
        <v>42</v>
      </c>
      <c r="C840" t="s">
        <v>164</v>
      </c>
    </row>
    <row r="841" spans="1:3" x14ac:dyDescent="0.3">
      <c r="A841" t="s">
        <v>1007</v>
      </c>
      <c r="B841">
        <v>37</v>
      </c>
      <c r="C841" t="s">
        <v>216</v>
      </c>
    </row>
    <row r="842" spans="1:3" x14ac:dyDescent="0.3">
      <c r="A842" t="s">
        <v>1008</v>
      </c>
      <c r="B842">
        <v>32</v>
      </c>
      <c r="C842" t="s">
        <v>216</v>
      </c>
    </row>
    <row r="843" spans="1:3" x14ac:dyDescent="0.3">
      <c r="A843" t="s">
        <v>1009</v>
      </c>
      <c r="B843">
        <v>28</v>
      </c>
      <c r="C843" t="s">
        <v>216</v>
      </c>
    </row>
    <row r="844" spans="1:3" x14ac:dyDescent="0.3">
      <c r="A844" t="s">
        <v>1010</v>
      </c>
      <c r="B844">
        <v>25</v>
      </c>
      <c r="C844" t="s">
        <v>216</v>
      </c>
    </row>
    <row r="845" spans="1:3" x14ac:dyDescent="0.3">
      <c r="A845" t="s">
        <v>1011</v>
      </c>
      <c r="B845">
        <v>27</v>
      </c>
      <c r="C845" t="s">
        <v>216</v>
      </c>
    </row>
    <row r="846" spans="1:3" x14ac:dyDescent="0.3">
      <c r="A846" t="s">
        <v>1012</v>
      </c>
      <c r="B846">
        <v>30</v>
      </c>
      <c r="C846" t="s">
        <v>216</v>
      </c>
    </row>
    <row r="847" spans="1:3" x14ac:dyDescent="0.3">
      <c r="A847" t="s">
        <v>1013</v>
      </c>
      <c r="B847">
        <v>33</v>
      </c>
      <c r="C847" t="s">
        <v>216</v>
      </c>
    </row>
    <row r="848" spans="1:3" x14ac:dyDescent="0.3">
      <c r="A848" t="s">
        <v>1014</v>
      </c>
      <c r="B848">
        <v>29</v>
      </c>
      <c r="C848" t="s">
        <v>216</v>
      </c>
    </row>
    <row r="849" spans="1:3" x14ac:dyDescent="0.3">
      <c r="A849" t="s">
        <v>1015</v>
      </c>
      <c r="B849">
        <v>28</v>
      </c>
      <c r="C849" t="s">
        <v>216</v>
      </c>
    </row>
    <row r="850" spans="1:3" x14ac:dyDescent="0.3">
      <c r="A850" t="s">
        <v>1016</v>
      </c>
      <c r="B850">
        <v>32</v>
      </c>
      <c r="C850" t="s">
        <v>216</v>
      </c>
    </row>
    <row r="851" spans="1:3" x14ac:dyDescent="0.3">
      <c r="A851" t="s">
        <v>1017</v>
      </c>
      <c r="B851">
        <v>34</v>
      </c>
      <c r="C851" t="s">
        <v>216</v>
      </c>
    </row>
    <row r="852" spans="1:3" x14ac:dyDescent="0.3">
      <c r="A852" t="s">
        <v>1018</v>
      </c>
      <c r="B852">
        <v>36</v>
      </c>
      <c r="C852" t="s">
        <v>216</v>
      </c>
    </row>
    <row r="853" spans="1:3" x14ac:dyDescent="0.3">
      <c r="A853" t="s">
        <v>1019</v>
      </c>
      <c r="B853">
        <v>42</v>
      </c>
      <c r="C853" t="s">
        <v>164</v>
      </c>
    </row>
    <row r="854" spans="1:3" x14ac:dyDescent="0.3">
      <c r="A854" t="s">
        <v>1020</v>
      </c>
      <c r="B854">
        <v>42</v>
      </c>
      <c r="C854" t="s">
        <v>164</v>
      </c>
    </row>
    <row r="855" spans="1:3" x14ac:dyDescent="0.3">
      <c r="A855" t="s">
        <v>1021</v>
      </c>
      <c r="B855">
        <v>39</v>
      </c>
      <c r="C855" t="s">
        <v>216</v>
      </c>
    </row>
    <row r="856" spans="1:3" x14ac:dyDescent="0.3">
      <c r="A856" t="s">
        <v>1022</v>
      </c>
      <c r="B856">
        <v>34</v>
      </c>
      <c r="C856" t="s">
        <v>216</v>
      </c>
    </row>
    <row r="857" spans="1:3" x14ac:dyDescent="0.3">
      <c r="A857" t="s">
        <v>1023</v>
      </c>
      <c r="B857">
        <v>31</v>
      </c>
      <c r="C857" t="s">
        <v>216</v>
      </c>
    </row>
    <row r="858" spans="1:3" x14ac:dyDescent="0.3">
      <c r="A858" t="s">
        <v>1024</v>
      </c>
      <c r="B858">
        <v>33</v>
      </c>
      <c r="C858" t="s">
        <v>216</v>
      </c>
    </row>
    <row r="859" spans="1:3" x14ac:dyDescent="0.3">
      <c r="A859" t="s">
        <v>1025</v>
      </c>
      <c r="B859">
        <v>35</v>
      </c>
      <c r="C859" t="s">
        <v>216</v>
      </c>
    </row>
    <row r="860" spans="1:3" x14ac:dyDescent="0.3">
      <c r="A860" t="s">
        <v>1026</v>
      </c>
      <c r="B860">
        <v>36</v>
      </c>
      <c r="C860" t="s">
        <v>216</v>
      </c>
    </row>
    <row r="861" spans="1:3" x14ac:dyDescent="0.3">
      <c r="A861" t="s">
        <v>1027</v>
      </c>
      <c r="B861">
        <v>27</v>
      </c>
      <c r="C861" t="s">
        <v>216</v>
      </c>
    </row>
    <row r="862" spans="1:3" x14ac:dyDescent="0.3">
      <c r="A862" t="s">
        <v>1028</v>
      </c>
      <c r="B862">
        <v>20</v>
      </c>
      <c r="C862" t="s">
        <v>216</v>
      </c>
    </row>
    <row r="863" spans="1:3" x14ac:dyDescent="0.3">
      <c r="A863" t="s">
        <v>1029</v>
      </c>
      <c r="B863">
        <v>24</v>
      </c>
      <c r="C863" t="s">
        <v>216</v>
      </c>
    </row>
    <row r="864" spans="1:3" x14ac:dyDescent="0.3">
      <c r="A864" t="s">
        <v>1030</v>
      </c>
      <c r="B864">
        <v>21</v>
      </c>
      <c r="C864" t="s">
        <v>216</v>
      </c>
    </row>
    <row r="865" spans="1:3" x14ac:dyDescent="0.3">
      <c r="A865" t="s">
        <v>1031</v>
      </c>
      <c r="B865">
        <v>25</v>
      </c>
      <c r="C865" t="s">
        <v>216</v>
      </c>
    </row>
    <row r="866" spans="1:3" x14ac:dyDescent="0.3">
      <c r="A866" t="s">
        <v>1032</v>
      </c>
      <c r="B866">
        <v>24</v>
      </c>
      <c r="C866" t="s">
        <v>216</v>
      </c>
    </row>
    <row r="867" spans="1:3" x14ac:dyDescent="0.3">
      <c r="A867" t="s">
        <v>1033</v>
      </c>
      <c r="B867">
        <v>29</v>
      </c>
      <c r="C867" t="s">
        <v>216</v>
      </c>
    </row>
    <row r="868" spans="1:3" x14ac:dyDescent="0.3">
      <c r="A868" t="s">
        <v>1034</v>
      </c>
      <c r="B868">
        <v>31</v>
      </c>
      <c r="C868" t="s">
        <v>216</v>
      </c>
    </row>
    <row r="869" spans="1:3" x14ac:dyDescent="0.3">
      <c r="A869" t="s">
        <v>1035</v>
      </c>
      <c r="B869">
        <v>26</v>
      </c>
      <c r="C869" t="s">
        <v>216</v>
      </c>
    </row>
    <row r="870" spans="1:3" x14ac:dyDescent="0.3">
      <c r="A870" t="s">
        <v>1036</v>
      </c>
      <c r="B870">
        <v>25</v>
      </c>
      <c r="C870" t="s">
        <v>216</v>
      </c>
    </row>
    <row r="871" spans="1:3" x14ac:dyDescent="0.3">
      <c r="A871" t="s">
        <v>1037</v>
      </c>
      <c r="B871">
        <v>22</v>
      </c>
      <c r="C871" t="s">
        <v>216</v>
      </c>
    </row>
    <row r="872" spans="1:3" x14ac:dyDescent="0.3">
      <c r="A872" t="s">
        <v>1038</v>
      </c>
      <c r="B872">
        <v>16</v>
      </c>
      <c r="C872" t="s">
        <v>788</v>
      </c>
    </row>
    <row r="873" spans="1:3" x14ac:dyDescent="0.3">
      <c r="A873" t="s">
        <v>1039</v>
      </c>
      <c r="B873">
        <v>18</v>
      </c>
      <c r="C873" t="s">
        <v>788</v>
      </c>
    </row>
    <row r="874" spans="1:3" x14ac:dyDescent="0.3">
      <c r="A874" t="s">
        <v>1040</v>
      </c>
      <c r="B874">
        <v>17</v>
      </c>
      <c r="C874" t="s">
        <v>788</v>
      </c>
    </row>
    <row r="875" spans="1:3" x14ac:dyDescent="0.3">
      <c r="A875" t="s">
        <v>1041</v>
      </c>
      <c r="B875">
        <v>15</v>
      </c>
      <c r="C875" t="s">
        <v>788</v>
      </c>
    </row>
    <row r="876" spans="1:3" x14ac:dyDescent="0.3">
      <c r="A876" t="s">
        <v>1042</v>
      </c>
      <c r="B876">
        <v>16</v>
      </c>
      <c r="C876" t="s">
        <v>788</v>
      </c>
    </row>
    <row r="877" spans="1:3" x14ac:dyDescent="0.3">
      <c r="A877" t="s">
        <v>1043</v>
      </c>
      <c r="B877">
        <v>15</v>
      </c>
      <c r="C877" t="s">
        <v>788</v>
      </c>
    </row>
    <row r="878" spans="1:3" x14ac:dyDescent="0.3">
      <c r="A878" t="s">
        <v>1044</v>
      </c>
      <c r="B878">
        <v>11</v>
      </c>
      <c r="C878" t="s">
        <v>788</v>
      </c>
    </row>
    <row r="879" spans="1:3" x14ac:dyDescent="0.3">
      <c r="A879" t="s">
        <v>1045</v>
      </c>
      <c r="B879">
        <v>10</v>
      </c>
      <c r="C879" t="s">
        <v>788</v>
      </c>
    </row>
    <row r="880" spans="1:3" x14ac:dyDescent="0.3">
      <c r="A880" t="s">
        <v>1046</v>
      </c>
      <c r="B880">
        <v>10</v>
      </c>
      <c r="C880" t="s">
        <v>788</v>
      </c>
    </row>
    <row r="881" spans="1:3" x14ac:dyDescent="0.3">
      <c r="A881" t="s">
        <v>1047</v>
      </c>
      <c r="B881">
        <v>12</v>
      </c>
      <c r="C881" t="s">
        <v>788</v>
      </c>
    </row>
    <row r="882" spans="1:3" x14ac:dyDescent="0.3">
      <c r="A882" t="s">
        <v>1048</v>
      </c>
      <c r="B882">
        <v>15</v>
      </c>
      <c r="C882" t="s">
        <v>788</v>
      </c>
    </row>
    <row r="883" spans="1:3" x14ac:dyDescent="0.3">
      <c r="A883" t="s">
        <v>1049</v>
      </c>
      <c r="B883">
        <v>15</v>
      </c>
      <c r="C883" t="s">
        <v>788</v>
      </c>
    </row>
    <row r="884" spans="1:3" x14ac:dyDescent="0.3">
      <c r="A884" t="s">
        <v>1050</v>
      </c>
      <c r="B884">
        <v>18</v>
      </c>
      <c r="C884" t="s">
        <v>788</v>
      </c>
    </row>
    <row r="885" spans="1:3" x14ac:dyDescent="0.3">
      <c r="A885" t="s">
        <v>1051</v>
      </c>
      <c r="B885">
        <v>20</v>
      </c>
      <c r="C885" t="s">
        <v>216</v>
      </c>
    </row>
    <row r="886" spans="1:3" x14ac:dyDescent="0.3">
      <c r="A886" t="s">
        <v>1052</v>
      </c>
      <c r="B886">
        <v>20</v>
      </c>
      <c r="C886" t="s">
        <v>216</v>
      </c>
    </row>
    <row r="887" spans="1:3" x14ac:dyDescent="0.3">
      <c r="A887" t="s">
        <v>1053</v>
      </c>
      <c r="B887">
        <v>20</v>
      </c>
      <c r="C887" t="s">
        <v>216</v>
      </c>
    </row>
    <row r="888" spans="1:3" x14ac:dyDescent="0.3">
      <c r="A888" t="s">
        <v>1054</v>
      </c>
      <c r="B888">
        <v>20</v>
      </c>
      <c r="C888" t="s">
        <v>216</v>
      </c>
    </row>
    <row r="889" spans="1:3" x14ac:dyDescent="0.3">
      <c r="A889" t="s">
        <v>1055</v>
      </c>
      <c r="B889">
        <v>16</v>
      </c>
      <c r="C889" t="s">
        <v>788</v>
      </c>
    </row>
    <row r="890" spans="1:3" x14ac:dyDescent="0.3">
      <c r="A890" t="s">
        <v>1056</v>
      </c>
      <c r="B890">
        <v>22</v>
      </c>
      <c r="C890" t="s">
        <v>216</v>
      </c>
    </row>
    <row r="891" spans="1:3" x14ac:dyDescent="0.3">
      <c r="A891" t="s">
        <v>1057</v>
      </c>
      <c r="B891">
        <v>27</v>
      </c>
      <c r="C891" t="s">
        <v>216</v>
      </c>
    </row>
    <row r="892" spans="1:3" x14ac:dyDescent="0.3">
      <c r="A892" t="s">
        <v>1058</v>
      </c>
      <c r="B892">
        <v>25</v>
      </c>
      <c r="C892" t="s">
        <v>216</v>
      </c>
    </row>
    <row r="893" spans="1:3" x14ac:dyDescent="0.3">
      <c r="A893" t="s">
        <v>1059</v>
      </c>
      <c r="B893">
        <v>21</v>
      </c>
      <c r="C893" t="s">
        <v>216</v>
      </c>
    </row>
    <row r="894" spans="1:3" x14ac:dyDescent="0.3">
      <c r="A894" t="s">
        <v>1060</v>
      </c>
      <c r="B894">
        <v>22</v>
      </c>
      <c r="C894" t="s">
        <v>216</v>
      </c>
    </row>
    <row r="895" spans="1:3" x14ac:dyDescent="0.3">
      <c r="A895" t="s">
        <v>1061</v>
      </c>
      <c r="B895">
        <v>24</v>
      </c>
      <c r="C895" t="s">
        <v>216</v>
      </c>
    </row>
    <row r="896" spans="1:3" x14ac:dyDescent="0.3">
      <c r="A896" t="s">
        <v>1062</v>
      </c>
      <c r="B896">
        <v>25</v>
      </c>
      <c r="C896" t="s">
        <v>216</v>
      </c>
    </row>
    <row r="897" spans="1:3" x14ac:dyDescent="0.3">
      <c r="A897" t="s">
        <v>1063</v>
      </c>
      <c r="B897">
        <v>30</v>
      </c>
      <c r="C897" t="s">
        <v>216</v>
      </c>
    </row>
    <row r="898" spans="1:3" x14ac:dyDescent="0.3">
      <c r="A898" t="s">
        <v>1064</v>
      </c>
      <c r="B898">
        <v>29</v>
      </c>
      <c r="C898" t="s">
        <v>216</v>
      </c>
    </row>
    <row r="899" spans="1:3" x14ac:dyDescent="0.3">
      <c r="A899" t="s">
        <v>1065</v>
      </c>
      <c r="B899">
        <v>29</v>
      </c>
      <c r="C899" t="s">
        <v>216</v>
      </c>
    </row>
    <row r="900" spans="1:3" x14ac:dyDescent="0.3">
      <c r="A900" t="s">
        <v>1066</v>
      </c>
      <c r="B900">
        <v>26</v>
      </c>
      <c r="C900" t="s">
        <v>216</v>
      </c>
    </row>
    <row r="901" spans="1:3" x14ac:dyDescent="0.3">
      <c r="A901" t="s">
        <v>1067</v>
      </c>
      <c r="B901">
        <v>27</v>
      </c>
      <c r="C901" t="s">
        <v>216</v>
      </c>
    </row>
    <row r="902" spans="1:3" x14ac:dyDescent="0.3">
      <c r="A902" t="s">
        <v>1068</v>
      </c>
      <c r="B902">
        <v>24</v>
      </c>
      <c r="C902" t="s">
        <v>216</v>
      </c>
    </row>
    <row r="903" spans="1:3" x14ac:dyDescent="0.3">
      <c r="A903" t="s">
        <v>1069</v>
      </c>
      <c r="B903">
        <v>22</v>
      </c>
      <c r="C903" t="s">
        <v>216</v>
      </c>
    </row>
    <row r="904" spans="1:3" x14ac:dyDescent="0.3">
      <c r="A904" t="s">
        <v>1070</v>
      </c>
      <c r="B904">
        <v>25</v>
      </c>
      <c r="C904" t="s">
        <v>216</v>
      </c>
    </row>
    <row r="905" spans="1:3" x14ac:dyDescent="0.3">
      <c r="A905" t="s">
        <v>1071</v>
      </c>
      <c r="B905">
        <v>22</v>
      </c>
      <c r="C905" t="s">
        <v>216</v>
      </c>
    </row>
    <row r="906" spans="1:3" x14ac:dyDescent="0.3">
      <c r="A906" t="s">
        <v>1072</v>
      </c>
      <c r="B906">
        <v>21</v>
      </c>
      <c r="C906" t="s">
        <v>216</v>
      </c>
    </row>
    <row r="907" spans="1:3" x14ac:dyDescent="0.3">
      <c r="A907" t="s">
        <v>1073</v>
      </c>
      <c r="B907">
        <v>27</v>
      </c>
      <c r="C907" t="s">
        <v>216</v>
      </c>
    </row>
    <row r="908" spans="1:3" x14ac:dyDescent="0.3">
      <c r="A908" t="s">
        <v>1074</v>
      </c>
      <c r="B908">
        <v>28</v>
      </c>
      <c r="C908" t="s">
        <v>216</v>
      </c>
    </row>
    <row r="909" spans="1:3" x14ac:dyDescent="0.3">
      <c r="A909" t="s">
        <v>1075</v>
      </c>
      <c r="B909">
        <v>29</v>
      </c>
      <c r="C909" t="s">
        <v>216</v>
      </c>
    </row>
    <row r="910" spans="1:3" x14ac:dyDescent="0.3">
      <c r="A910" t="s">
        <v>1076</v>
      </c>
      <c r="B910">
        <v>29</v>
      </c>
      <c r="C910" t="s">
        <v>216</v>
      </c>
    </row>
    <row r="911" spans="1:3" x14ac:dyDescent="0.3">
      <c r="A911" t="s">
        <v>1077</v>
      </c>
      <c r="B911">
        <v>27</v>
      </c>
      <c r="C911" t="s">
        <v>216</v>
      </c>
    </row>
    <row r="912" spans="1:3" x14ac:dyDescent="0.3">
      <c r="A912" t="s">
        <v>1078</v>
      </c>
      <c r="B912">
        <v>28</v>
      </c>
      <c r="C912" t="s">
        <v>216</v>
      </c>
    </row>
    <row r="913" spans="1:3" x14ac:dyDescent="0.3">
      <c r="A913" t="s">
        <v>1079</v>
      </c>
      <c r="B913">
        <v>27</v>
      </c>
      <c r="C913" t="s">
        <v>216</v>
      </c>
    </row>
    <row r="914" spans="1:3" x14ac:dyDescent="0.3">
      <c r="A914" t="s">
        <v>1080</v>
      </c>
      <c r="B914">
        <v>28</v>
      </c>
      <c r="C914" t="s">
        <v>216</v>
      </c>
    </row>
    <row r="915" spans="1:3" x14ac:dyDescent="0.3">
      <c r="A915" t="s">
        <v>1081</v>
      </c>
      <c r="B915">
        <v>29</v>
      </c>
      <c r="C915" t="s">
        <v>216</v>
      </c>
    </row>
    <row r="916" spans="1:3" x14ac:dyDescent="0.3">
      <c r="A916" t="s">
        <v>1082</v>
      </c>
      <c r="B916">
        <v>30</v>
      </c>
      <c r="C916" t="s">
        <v>216</v>
      </c>
    </row>
    <row r="917" spans="1:3" x14ac:dyDescent="0.3">
      <c r="A917" t="s">
        <v>1083</v>
      </c>
      <c r="B917">
        <v>29</v>
      </c>
      <c r="C917" t="s">
        <v>216</v>
      </c>
    </row>
    <row r="918" spans="1:3" x14ac:dyDescent="0.3">
      <c r="A918" t="s">
        <v>1084</v>
      </c>
      <c r="B918">
        <v>32</v>
      </c>
      <c r="C918" t="s">
        <v>216</v>
      </c>
    </row>
    <row r="919" spans="1:3" x14ac:dyDescent="0.3">
      <c r="A919" t="s">
        <v>1085</v>
      </c>
      <c r="B919">
        <v>31</v>
      </c>
      <c r="C919" t="s">
        <v>216</v>
      </c>
    </row>
    <row r="920" spans="1:3" x14ac:dyDescent="0.3">
      <c r="A920" t="s">
        <v>1086</v>
      </c>
      <c r="B920">
        <v>34</v>
      </c>
      <c r="C920" t="s">
        <v>216</v>
      </c>
    </row>
    <row r="921" spans="1:3" x14ac:dyDescent="0.3">
      <c r="A921" t="s">
        <v>1087</v>
      </c>
      <c r="B921">
        <v>38</v>
      </c>
      <c r="C921" t="s">
        <v>216</v>
      </c>
    </row>
    <row r="922" spans="1:3" x14ac:dyDescent="0.3">
      <c r="A922" t="s">
        <v>1088</v>
      </c>
      <c r="B922">
        <v>40</v>
      </c>
      <c r="C922" t="s">
        <v>164</v>
      </c>
    </row>
    <row r="923" spans="1:3" x14ac:dyDescent="0.3">
      <c r="A923" t="s">
        <v>1089</v>
      </c>
      <c r="B923">
        <v>42</v>
      </c>
      <c r="C923" t="s">
        <v>164</v>
      </c>
    </row>
    <row r="924" spans="1:3" x14ac:dyDescent="0.3">
      <c r="A924" t="s">
        <v>1090</v>
      </c>
      <c r="B924">
        <v>49</v>
      </c>
      <c r="C924" t="s">
        <v>164</v>
      </c>
    </row>
    <row r="925" spans="1:3" x14ac:dyDescent="0.3">
      <c r="A925" t="s">
        <v>1091</v>
      </c>
      <c r="B925">
        <v>49</v>
      </c>
      <c r="C925" t="s">
        <v>164</v>
      </c>
    </row>
    <row r="926" spans="1:3" x14ac:dyDescent="0.3">
      <c r="A926" t="s">
        <v>1092</v>
      </c>
      <c r="B926">
        <v>43</v>
      </c>
      <c r="C926" t="s">
        <v>164</v>
      </c>
    </row>
    <row r="927" spans="1:3" x14ac:dyDescent="0.3">
      <c r="A927" t="s">
        <v>1093</v>
      </c>
      <c r="B927">
        <v>41</v>
      </c>
      <c r="C927" t="s">
        <v>164</v>
      </c>
    </row>
    <row r="928" spans="1:3" x14ac:dyDescent="0.3">
      <c r="A928" t="s">
        <v>1094</v>
      </c>
      <c r="B928">
        <v>40</v>
      </c>
      <c r="C928" t="s">
        <v>164</v>
      </c>
    </row>
    <row r="929" spans="1:3" x14ac:dyDescent="0.3">
      <c r="A929" t="s">
        <v>1095</v>
      </c>
      <c r="B929">
        <v>40</v>
      </c>
      <c r="C929" t="s">
        <v>164</v>
      </c>
    </row>
    <row r="930" spans="1:3" x14ac:dyDescent="0.3">
      <c r="A930" t="s">
        <v>1096</v>
      </c>
      <c r="B930">
        <v>41</v>
      </c>
      <c r="C930" t="s">
        <v>164</v>
      </c>
    </row>
    <row r="931" spans="1:3" x14ac:dyDescent="0.3">
      <c r="A931" t="s">
        <v>1097</v>
      </c>
      <c r="B931">
        <v>41</v>
      </c>
      <c r="C931" t="s">
        <v>164</v>
      </c>
    </row>
    <row r="932" spans="1:3" x14ac:dyDescent="0.3">
      <c r="A932" t="s">
        <v>1098</v>
      </c>
      <c r="B932">
        <v>52</v>
      </c>
      <c r="C932" t="s">
        <v>164</v>
      </c>
    </row>
    <row r="933" spans="1:3" x14ac:dyDescent="0.3">
      <c r="A933" t="s">
        <v>1099</v>
      </c>
      <c r="B933">
        <v>54</v>
      </c>
      <c r="C933" t="s">
        <v>164</v>
      </c>
    </row>
    <row r="934" spans="1:3" x14ac:dyDescent="0.3">
      <c r="A934" t="s">
        <v>1100</v>
      </c>
      <c r="B934">
        <v>50</v>
      </c>
      <c r="C934" t="s">
        <v>164</v>
      </c>
    </row>
    <row r="935" spans="1:3" x14ac:dyDescent="0.3">
      <c r="A935" t="s">
        <v>1101</v>
      </c>
      <c r="B935">
        <v>50</v>
      </c>
      <c r="C935" t="s">
        <v>164</v>
      </c>
    </row>
    <row r="936" spans="1:3" x14ac:dyDescent="0.3">
      <c r="A936" t="s">
        <v>1102</v>
      </c>
      <c r="B936">
        <v>49</v>
      </c>
      <c r="C936" t="s">
        <v>164</v>
      </c>
    </row>
    <row r="937" spans="1:3" x14ac:dyDescent="0.3">
      <c r="A937" t="s">
        <v>1103</v>
      </c>
      <c r="B937">
        <v>45</v>
      </c>
      <c r="C937" t="s">
        <v>164</v>
      </c>
    </row>
    <row r="938" spans="1:3" x14ac:dyDescent="0.3">
      <c r="A938" t="s">
        <v>1104</v>
      </c>
      <c r="B938">
        <v>42</v>
      </c>
      <c r="C938" t="s">
        <v>164</v>
      </c>
    </row>
    <row r="939" spans="1:3" x14ac:dyDescent="0.3">
      <c r="A939" t="s">
        <v>1105</v>
      </c>
      <c r="B939">
        <v>32</v>
      </c>
      <c r="C939" t="s">
        <v>216</v>
      </c>
    </row>
    <row r="940" spans="1:3" x14ac:dyDescent="0.3">
      <c r="A940" t="s">
        <v>1106</v>
      </c>
      <c r="B940">
        <v>34</v>
      </c>
      <c r="C940" t="s">
        <v>216</v>
      </c>
    </row>
    <row r="941" spans="1:3" x14ac:dyDescent="0.3">
      <c r="A941" t="s">
        <v>1107</v>
      </c>
      <c r="B941">
        <v>34</v>
      </c>
      <c r="C941" t="s">
        <v>216</v>
      </c>
    </row>
    <row r="942" spans="1:3" x14ac:dyDescent="0.3">
      <c r="A942" t="s">
        <v>1108</v>
      </c>
      <c r="B942">
        <v>35</v>
      </c>
      <c r="C942" t="s">
        <v>216</v>
      </c>
    </row>
    <row r="943" spans="1:3" x14ac:dyDescent="0.3">
      <c r="A943" t="s">
        <v>1109</v>
      </c>
      <c r="B943">
        <v>34</v>
      </c>
      <c r="C943" t="s">
        <v>216</v>
      </c>
    </row>
    <row r="944" spans="1:3" x14ac:dyDescent="0.3">
      <c r="A944" t="s">
        <v>1110</v>
      </c>
      <c r="B944">
        <v>29</v>
      </c>
      <c r="C944" t="s">
        <v>216</v>
      </c>
    </row>
    <row r="945" spans="1:3" x14ac:dyDescent="0.3">
      <c r="A945" t="s">
        <v>1111</v>
      </c>
      <c r="B945">
        <v>35</v>
      </c>
      <c r="C945" t="s">
        <v>216</v>
      </c>
    </row>
    <row r="946" spans="1:3" x14ac:dyDescent="0.3">
      <c r="A946" t="s">
        <v>1112</v>
      </c>
      <c r="B946">
        <v>37</v>
      </c>
      <c r="C946" t="s">
        <v>216</v>
      </c>
    </row>
    <row r="947" spans="1:3" x14ac:dyDescent="0.3">
      <c r="A947" t="s">
        <v>1113</v>
      </c>
      <c r="B947">
        <v>38</v>
      </c>
      <c r="C947" t="s">
        <v>216</v>
      </c>
    </row>
    <row r="948" spans="1:3" x14ac:dyDescent="0.3">
      <c r="A948" t="s">
        <v>1114</v>
      </c>
      <c r="B948">
        <v>28</v>
      </c>
      <c r="C948" t="s">
        <v>216</v>
      </c>
    </row>
    <row r="949" spans="1:3" x14ac:dyDescent="0.3">
      <c r="A949" t="s">
        <v>1115</v>
      </c>
      <c r="B949">
        <v>26</v>
      </c>
      <c r="C949" t="s">
        <v>216</v>
      </c>
    </row>
    <row r="950" spans="1:3" x14ac:dyDescent="0.3">
      <c r="A950" t="s">
        <v>1116</v>
      </c>
      <c r="B950">
        <v>18</v>
      </c>
      <c r="C950" t="s">
        <v>788</v>
      </c>
    </row>
    <row r="951" spans="1:3" x14ac:dyDescent="0.3">
      <c r="A951" t="s">
        <v>1117</v>
      </c>
      <c r="B951">
        <v>15</v>
      </c>
      <c r="C951" t="s">
        <v>788</v>
      </c>
    </row>
    <row r="952" spans="1:3" x14ac:dyDescent="0.3">
      <c r="A952" t="s">
        <v>1118</v>
      </c>
      <c r="B952">
        <v>17</v>
      </c>
      <c r="C952" t="s">
        <v>788</v>
      </c>
    </row>
    <row r="953" spans="1:3" x14ac:dyDescent="0.3">
      <c r="A953" t="s">
        <v>1119</v>
      </c>
      <c r="B953">
        <v>14</v>
      </c>
      <c r="C953" t="s">
        <v>788</v>
      </c>
    </row>
    <row r="954" spans="1:3" x14ac:dyDescent="0.3">
      <c r="A954" t="s">
        <v>1120</v>
      </c>
      <c r="B954">
        <v>11</v>
      </c>
      <c r="C954" t="s">
        <v>788</v>
      </c>
    </row>
    <row r="955" spans="1:3" x14ac:dyDescent="0.3">
      <c r="A955" t="s">
        <v>1121</v>
      </c>
      <c r="B955">
        <v>5</v>
      </c>
      <c r="C955" t="s">
        <v>788</v>
      </c>
    </row>
    <row r="956" spans="1:3" x14ac:dyDescent="0.3">
      <c r="A956" t="s">
        <v>1122</v>
      </c>
      <c r="B956">
        <v>8</v>
      </c>
      <c r="C956" t="s">
        <v>788</v>
      </c>
    </row>
    <row r="957" spans="1:3" x14ac:dyDescent="0.3">
      <c r="A957" t="s">
        <v>1123</v>
      </c>
      <c r="B957">
        <v>8</v>
      </c>
      <c r="C957" t="s">
        <v>788</v>
      </c>
    </row>
    <row r="958" spans="1:3" x14ac:dyDescent="0.3">
      <c r="A958" t="s">
        <v>1124</v>
      </c>
      <c r="B958">
        <v>9</v>
      </c>
      <c r="C958" t="s">
        <v>788</v>
      </c>
    </row>
    <row r="959" spans="1:3" x14ac:dyDescent="0.3">
      <c r="A959" t="s">
        <v>1125</v>
      </c>
      <c r="B959">
        <v>10</v>
      </c>
      <c r="C959" t="s">
        <v>788</v>
      </c>
    </row>
    <row r="960" spans="1:3" x14ac:dyDescent="0.3">
      <c r="A960" t="s">
        <v>1126</v>
      </c>
      <c r="B960">
        <v>9</v>
      </c>
      <c r="C960" t="s">
        <v>788</v>
      </c>
    </row>
    <row r="961" spans="1:3" x14ac:dyDescent="0.3">
      <c r="A961" t="s">
        <v>1127</v>
      </c>
      <c r="B961">
        <v>8</v>
      </c>
      <c r="C961" t="s">
        <v>788</v>
      </c>
    </row>
    <row r="962" spans="1:3" x14ac:dyDescent="0.3">
      <c r="A962" t="s">
        <v>1128</v>
      </c>
      <c r="B962">
        <v>8</v>
      </c>
      <c r="C962" t="s">
        <v>788</v>
      </c>
    </row>
    <row r="963" spans="1:3" x14ac:dyDescent="0.3">
      <c r="A963" t="s">
        <v>1129</v>
      </c>
      <c r="B963">
        <v>11</v>
      </c>
      <c r="C963" t="s">
        <v>788</v>
      </c>
    </row>
    <row r="964" spans="1:3" x14ac:dyDescent="0.3">
      <c r="A964" t="s">
        <v>1130</v>
      </c>
      <c r="B964">
        <v>13</v>
      </c>
      <c r="C964" t="s">
        <v>788</v>
      </c>
    </row>
    <row r="965" spans="1:3" x14ac:dyDescent="0.3">
      <c r="A965" t="s">
        <v>1131</v>
      </c>
      <c r="B965">
        <v>12</v>
      </c>
      <c r="C965" t="s">
        <v>788</v>
      </c>
    </row>
    <row r="966" spans="1:3" x14ac:dyDescent="0.3">
      <c r="A966" t="s">
        <v>1132</v>
      </c>
      <c r="B966">
        <v>13</v>
      </c>
      <c r="C966" t="s">
        <v>788</v>
      </c>
    </row>
    <row r="967" spans="1:3" x14ac:dyDescent="0.3">
      <c r="A967" t="s">
        <v>1133</v>
      </c>
      <c r="B967">
        <v>12</v>
      </c>
      <c r="C967" t="s">
        <v>788</v>
      </c>
    </row>
    <row r="968" spans="1:3" x14ac:dyDescent="0.3">
      <c r="A968" t="s">
        <v>1134</v>
      </c>
      <c r="B968">
        <v>11</v>
      </c>
      <c r="C968" t="s">
        <v>788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F9A0-DC71-411C-8F13-807127A4B3E1}">
  <dimension ref="A1:AI1518"/>
  <sheetViews>
    <sheetView zoomScale="34" workbookViewId="0">
      <selection activeCell="Q36" sqref="Q36"/>
    </sheetView>
  </sheetViews>
  <sheetFormatPr defaultRowHeight="14.4" x14ac:dyDescent="0.3"/>
  <cols>
    <col min="1" max="1" width="9.33203125" bestFit="1" customWidth="1"/>
    <col min="2" max="3" width="9" bestFit="1" customWidth="1"/>
    <col min="4" max="4" width="23.88671875" hidden="1" customWidth="1"/>
    <col min="5" max="5" width="33" bestFit="1" customWidth="1"/>
    <col min="6" max="6" width="27.21875" customWidth="1"/>
    <col min="7" max="7" width="16.21875" hidden="1" customWidth="1"/>
    <col min="8" max="8" width="26.77734375" bestFit="1" customWidth="1"/>
    <col min="9" max="10" width="26.77734375" customWidth="1"/>
    <col min="11" max="11" width="28.5546875" hidden="1" customWidth="1"/>
    <col min="12" max="12" width="23" hidden="1" customWidth="1"/>
    <col min="13" max="14" width="19.33203125" bestFit="1" customWidth="1"/>
    <col min="15" max="15" width="18.88671875" bestFit="1" customWidth="1"/>
    <col min="18" max="18" width="21.44140625" customWidth="1"/>
    <col min="19" max="19" width="21" bestFit="1" customWidth="1"/>
    <col min="20" max="20" width="13.33203125" bestFit="1" customWidth="1"/>
    <col min="21" max="24" width="13.33203125" customWidth="1"/>
    <col min="25" max="25" width="13.33203125" bestFit="1" customWidth="1"/>
  </cols>
  <sheetData>
    <row r="1" spans="1:35" x14ac:dyDescent="0.3">
      <c r="A1" t="s">
        <v>84</v>
      </c>
      <c r="B1" s="1">
        <v>44562</v>
      </c>
    </row>
    <row r="2" spans="1:35" x14ac:dyDescent="0.3">
      <c r="A2" t="s">
        <v>85</v>
      </c>
      <c r="N2" s="23" t="s">
        <v>143</v>
      </c>
      <c r="O2" s="23" t="s">
        <v>143</v>
      </c>
      <c r="Y2" t="s">
        <v>86</v>
      </c>
    </row>
    <row r="3" spans="1:35" x14ac:dyDescent="0.3">
      <c r="B3" t="s">
        <v>87</v>
      </c>
      <c r="C3" t="s">
        <v>88</v>
      </c>
      <c r="D3" t="s">
        <v>89</v>
      </c>
      <c r="E3" t="s">
        <v>90</v>
      </c>
      <c r="G3" t="s">
        <v>91</v>
      </c>
      <c r="H3" t="s">
        <v>92</v>
      </c>
      <c r="K3" t="s">
        <v>93</v>
      </c>
      <c r="L3" t="s">
        <v>94</v>
      </c>
      <c r="M3" s="20" t="s">
        <v>95</v>
      </c>
      <c r="N3" s="20" t="s">
        <v>96</v>
      </c>
      <c r="O3" s="20" t="s">
        <v>97</v>
      </c>
      <c r="P3" t="s">
        <v>98</v>
      </c>
      <c r="Q3" t="s">
        <v>99</v>
      </c>
      <c r="R3" t="s">
        <v>100</v>
      </c>
      <c r="S3" t="s">
        <v>101</v>
      </c>
      <c r="T3" t="s">
        <v>102</v>
      </c>
      <c r="Y3" t="s">
        <v>102</v>
      </c>
      <c r="Z3" t="s">
        <v>102</v>
      </c>
      <c r="AD3" t="s">
        <v>102</v>
      </c>
    </row>
    <row r="4" spans="1:35" x14ac:dyDescent="0.3">
      <c r="B4" s="20" t="s">
        <v>103</v>
      </c>
      <c r="C4" s="20" t="s">
        <v>104</v>
      </c>
      <c r="D4" t="s">
        <v>105</v>
      </c>
      <c r="E4" s="20" t="s">
        <v>106</v>
      </c>
      <c r="F4" s="24" t="s">
        <v>134</v>
      </c>
      <c r="G4" t="s">
        <v>107</v>
      </c>
      <c r="H4" s="20" t="s">
        <v>108</v>
      </c>
      <c r="J4" s="24" t="s">
        <v>135</v>
      </c>
      <c r="K4" t="s">
        <v>109</v>
      </c>
      <c r="L4" t="s">
        <v>110</v>
      </c>
      <c r="M4" t="s">
        <v>111</v>
      </c>
      <c r="N4" t="s">
        <v>112</v>
      </c>
      <c r="O4" t="s">
        <v>113</v>
      </c>
      <c r="P4" t="s">
        <v>114</v>
      </c>
      <c r="Q4" t="s">
        <v>115</v>
      </c>
      <c r="R4" t="s">
        <v>116</v>
      </c>
      <c r="S4" t="s">
        <v>117</v>
      </c>
      <c r="T4" s="20" t="s">
        <v>118</v>
      </c>
      <c r="U4" s="20"/>
      <c r="V4" s="24" t="s">
        <v>139</v>
      </c>
      <c r="Y4" t="s">
        <v>119</v>
      </c>
      <c r="Z4" s="20" t="s">
        <v>120</v>
      </c>
      <c r="AD4" t="s">
        <v>121</v>
      </c>
    </row>
    <row r="5" spans="1:35" x14ac:dyDescent="0.3">
      <c r="B5" t="s">
        <v>122</v>
      </c>
      <c r="C5" t="s">
        <v>122</v>
      </c>
      <c r="D5" t="s">
        <v>122</v>
      </c>
      <c r="E5" t="s">
        <v>122</v>
      </c>
      <c r="G5" t="s">
        <v>122</v>
      </c>
      <c r="H5" t="s">
        <v>122</v>
      </c>
      <c r="K5" t="s">
        <v>122</v>
      </c>
      <c r="L5" t="s">
        <v>122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122</v>
      </c>
      <c r="T5" t="s">
        <v>122</v>
      </c>
      <c r="V5" t="s">
        <v>140</v>
      </c>
      <c r="Y5" t="s">
        <v>122</v>
      </c>
      <c r="Z5" t="s">
        <v>122</v>
      </c>
      <c r="AD5" t="s">
        <v>122</v>
      </c>
    </row>
    <row r="6" spans="1:35" x14ac:dyDescent="0.3">
      <c r="A6" t="s">
        <v>123</v>
      </c>
      <c r="B6" t="s">
        <v>124</v>
      </c>
      <c r="C6" t="s">
        <v>124</v>
      </c>
      <c r="D6" t="s">
        <v>124</v>
      </c>
      <c r="E6" t="s">
        <v>124</v>
      </c>
      <c r="F6" t="s">
        <v>128</v>
      </c>
      <c r="G6" t="s">
        <v>124</v>
      </c>
      <c r="H6" t="s">
        <v>124</v>
      </c>
      <c r="J6" t="s">
        <v>129</v>
      </c>
      <c r="K6" t="s">
        <v>124</v>
      </c>
      <c r="L6" t="s">
        <v>124</v>
      </c>
      <c r="M6" t="s">
        <v>124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124</v>
      </c>
      <c r="T6" t="s">
        <v>124</v>
      </c>
      <c r="V6" t="s">
        <v>130</v>
      </c>
      <c r="W6" t="s">
        <v>149</v>
      </c>
      <c r="X6" t="s">
        <v>150</v>
      </c>
      <c r="Y6" t="s">
        <v>124</v>
      </c>
      <c r="Z6" t="s">
        <v>124</v>
      </c>
      <c r="AA6" t="s">
        <v>131</v>
      </c>
      <c r="AB6" t="s">
        <v>141</v>
      </c>
      <c r="AC6" t="s">
        <v>142</v>
      </c>
      <c r="AD6" t="s">
        <v>124</v>
      </c>
      <c r="AE6" t="s">
        <v>147</v>
      </c>
      <c r="AF6" t="s">
        <v>144</v>
      </c>
      <c r="AG6" t="s">
        <v>148</v>
      </c>
      <c r="AH6" t="s">
        <v>145</v>
      </c>
      <c r="AI6" t="s">
        <v>146</v>
      </c>
    </row>
    <row r="7" spans="1:35" x14ac:dyDescent="0.3">
      <c r="A7" s="1">
        <v>44562</v>
      </c>
      <c r="B7">
        <v>47333.2</v>
      </c>
      <c r="C7">
        <v>1829.2</v>
      </c>
      <c r="D7">
        <v>1.2999999999999999E-2</v>
      </c>
      <c r="E7">
        <v>0.05</v>
      </c>
      <c r="G7">
        <v>7.0000000000000007E-2</v>
      </c>
      <c r="H7">
        <v>9.1249999999999998E-2</v>
      </c>
      <c r="I7">
        <f>H7</f>
        <v>9.1249999999999998E-2</v>
      </c>
      <c r="K7">
        <v>8.8999999999999996E-2</v>
      </c>
      <c r="L7">
        <v>3.04E-2</v>
      </c>
      <c r="M7">
        <v>0.34760000000000002</v>
      </c>
      <c r="N7">
        <v>0.3851</v>
      </c>
      <c r="O7">
        <v>0.4713</v>
      </c>
      <c r="P7">
        <v>5.1049999999999998E-2</v>
      </c>
      <c r="Q7">
        <v>8.0250000000000002E-2</v>
      </c>
      <c r="R7">
        <v>0.17760000000000001</v>
      </c>
      <c r="S7">
        <v>0.37619999999999998</v>
      </c>
      <c r="T7">
        <v>4.3999999999999997E-2</v>
      </c>
      <c r="U7">
        <f>T7</f>
        <v>4.3999999999999997E-2</v>
      </c>
      <c r="W7">
        <f>M7</f>
        <v>0.34760000000000002</v>
      </c>
      <c r="Y7">
        <v>2.8000000000000001E-2</v>
      </c>
      <c r="Z7">
        <v>0.185</v>
      </c>
      <c r="AA7">
        <f>N7</f>
        <v>0.3851</v>
      </c>
      <c r="AD7">
        <v>0.38300000000000001</v>
      </c>
      <c r="AE7">
        <f>O7</f>
        <v>0.4713</v>
      </c>
      <c r="AH7">
        <f t="shared" ref="AH7:AH70" si="0">(AD7+Z7)/2</f>
        <v>0.28400000000000003</v>
      </c>
    </row>
    <row r="8" spans="1:35" x14ac:dyDescent="0.3">
      <c r="A8" s="1">
        <v>44563</v>
      </c>
      <c r="B8">
        <v>47028.52</v>
      </c>
      <c r="C8">
        <v>1829.2</v>
      </c>
      <c r="D8">
        <v>1.2999999999999999E-2</v>
      </c>
      <c r="E8">
        <v>0.05</v>
      </c>
      <c r="F8">
        <f>E8-E7</f>
        <v>0</v>
      </c>
      <c r="G8">
        <v>7.0000000000000007E-2</v>
      </c>
      <c r="H8">
        <v>9.1249999999999998E-2</v>
      </c>
      <c r="I8">
        <f t="shared" ref="I8:I71" si="1">H8</f>
        <v>9.1249999999999998E-2</v>
      </c>
      <c r="J8">
        <f t="shared" ref="J8:J71" si="2">I8-I7</f>
        <v>0</v>
      </c>
      <c r="K8">
        <v>8.8999999999999996E-2</v>
      </c>
      <c r="L8">
        <v>3.04E-2</v>
      </c>
      <c r="M8">
        <v>0.34760000000000002</v>
      </c>
      <c r="N8">
        <v>0.3851</v>
      </c>
      <c r="O8">
        <v>0.4713</v>
      </c>
      <c r="P8">
        <v>5.1049999999999998E-2</v>
      </c>
      <c r="Q8">
        <v>8.0250000000000002E-2</v>
      </c>
      <c r="R8">
        <v>0.17760000000000001</v>
      </c>
      <c r="S8">
        <v>0.37619999999999998</v>
      </c>
      <c r="T8">
        <v>4.3999999999999997E-2</v>
      </c>
      <c r="U8">
        <f t="shared" ref="U8:U71" si="3">T8</f>
        <v>4.3999999999999997E-2</v>
      </c>
      <c r="V8">
        <f>U8-U7</f>
        <v>0</v>
      </c>
      <c r="W8">
        <f t="shared" ref="W8:W71" si="4">M8</f>
        <v>0.34760000000000002</v>
      </c>
      <c r="X8">
        <f>W8-W7</f>
        <v>0</v>
      </c>
      <c r="Y8">
        <v>2.8000000000000001E-2</v>
      </c>
      <c r="Z8">
        <v>0.185</v>
      </c>
      <c r="AA8">
        <f t="shared" ref="AA8:AA71" si="5">N8</f>
        <v>0.3851</v>
      </c>
      <c r="AB8">
        <f>AA8-AA7</f>
        <v>0</v>
      </c>
      <c r="AC8">
        <f>Z8-Z7</f>
        <v>0</v>
      </c>
      <c r="AD8">
        <v>0.38300000000000001</v>
      </c>
      <c r="AE8">
        <f t="shared" ref="AE8:AE71" si="6">O8</f>
        <v>0.4713</v>
      </c>
      <c r="AF8">
        <f>AD8-AD7</f>
        <v>0</v>
      </c>
      <c r="AG8">
        <f>AE8-AE7</f>
        <v>0</v>
      </c>
      <c r="AH8">
        <f t="shared" si="0"/>
        <v>0.28400000000000003</v>
      </c>
      <c r="AI8">
        <f>AH8-AH7</f>
        <v>0</v>
      </c>
    </row>
    <row r="9" spans="1:35" x14ac:dyDescent="0.3">
      <c r="A9" s="1">
        <v>44564</v>
      </c>
      <c r="B9">
        <v>45997.26</v>
      </c>
      <c r="C9">
        <v>1801.45</v>
      </c>
      <c r="D9">
        <v>0.04</v>
      </c>
      <c r="E9">
        <v>0.05</v>
      </c>
      <c r="F9">
        <f t="shared" ref="F9:F72" si="7">E9-E8</f>
        <v>0</v>
      </c>
      <c r="G9">
        <v>0.08</v>
      </c>
      <c r="H9">
        <v>9.11E-2</v>
      </c>
      <c r="I9">
        <f t="shared" si="1"/>
        <v>9.11E-2</v>
      </c>
      <c r="J9">
        <f t="shared" si="2"/>
        <v>-1.4999999999999736E-4</v>
      </c>
      <c r="K9">
        <v>9.0749999999999997E-2</v>
      </c>
      <c r="L9">
        <v>5.3199999999999997E-2</v>
      </c>
      <c r="M9">
        <v>0.3659</v>
      </c>
      <c r="N9">
        <v>0.40699999999999997</v>
      </c>
      <c r="O9">
        <v>0.50049999999999994</v>
      </c>
      <c r="P9">
        <v>4.9750000000000003E-2</v>
      </c>
      <c r="Q9">
        <v>0.08</v>
      </c>
      <c r="R9">
        <v>0.1928</v>
      </c>
      <c r="S9">
        <v>0.38379999999999997</v>
      </c>
      <c r="T9">
        <v>6.2E-2</v>
      </c>
      <c r="U9">
        <f t="shared" si="3"/>
        <v>6.2E-2</v>
      </c>
      <c r="V9">
        <f t="shared" ref="V9:V72" si="8">U9-U8</f>
        <v>1.8000000000000002E-2</v>
      </c>
      <c r="W9">
        <f t="shared" si="4"/>
        <v>0.3659</v>
      </c>
      <c r="X9">
        <f t="shared" ref="X9:X72" si="9">W9-W8</f>
        <v>1.8299999999999983E-2</v>
      </c>
      <c r="Y9">
        <v>4.5999999999999999E-2</v>
      </c>
      <c r="Z9">
        <v>0.19900000000000001</v>
      </c>
      <c r="AA9">
        <f t="shared" si="5"/>
        <v>0.40699999999999997</v>
      </c>
      <c r="AB9">
        <f t="shared" ref="AB9:AB72" si="10">AA9-AA8</f>
        <v>2.1899999999999975E-2</v>
      </c>
      <c r="AC9">
        <f t="shared" ref="AC9:AC72" si="11">Z9-Z8</f>
        <v>1.4000000000000012E-2</v>
      </c>
      <c r="AD9">
        <v>0.38900000000000001</v>
      </c>
      <c r="AE9">
        <f t="shared" si="6"/>
        <v>0.50049999999999994</v>
      </c>
      <c r="AF9">
        <f t="shared" ref="AF9:AG72" si="12">AD9-AD8</f>
        <v>6.0000000000000053E-3</v>
      </c>
      <c r="AG9">
        <f t="shared" si="12"/>
        <v>2.9199999999999948E-2</v>
      </c>
      <c r="AH9">
        <f t="shared" si="0"/>
        <v>0.29400000000000004</v>
      </c>
      <c r="AI9">
        <f t="shared" ref="AI9:AI72" si="13">AH9-AH8</f>
        <v>1.0000000000000009E-2</v>
      </c>
    </row>
    <row r="10" spans="1:35" x14ac:dyDescent="0.3">
      <c r="A10" s="1">
        <v>44565</v>
      </c>
      <c r="B10">
        <v>46220.42</v>
      </c>
      <c r="C10">
        <v>1814.6</v>
      </c>
      <c r="D10">
        <v>6.9000000000000006E-2</v>
      </c>
      <c r="E10">
        <v>0.05</v>
      </c>
      <c r="F10">
        <f t="shared" si="7"/>
        <v>0</v>
      </c>
      <c r="G10">
        <v>0.08</v>
      </c>
      <c r="H10">
        <v>9.2740000000000003E-2</v>
      </c>
      <c r="I10">
        <f t="shared" si="1"/>
        <v>9.2740000000000003E-2</v>
      </c>
      <c r="J10">
        <f t="shared" si="2"/>
        <v>1.6400000000000026E-3</v>
      </c>
      <c r="K10">
        <v>9.0800000000000006E-2</v>
      </c>
      <c r="L10">
        <v>7.3499999999999996E-2</v>
      </c>
      <c r="M10">
        <v>0.34899999999999998</v>
      </c>
      <c r="N10">
        <v>0.38650000000000001</v>
      </c>
      <c r="O10">
        <v>0.47520000000000001</v>
      </c>
      <c r="P10">
        <v>4.9849999999999998E-2</v>
      </c>
      <c r="Q10">
        <v>8.115E-2</v>
      </c>
      <c r="R10">
        <v>0.21060000000000001</v>
      </c>
      <c r="S10">
        <v>0.36599999999999999</v>
      </c>
      <c r="T10">
        <v>0.08</v>
      </c>
      <c r="U10">
        <f t="shared" si="3"/>
        <v>0.08</v>
      </c>
      <c r="V10">
        <f t="shared" si="8"/>
        <v>1.8000000000000002E-2</v>
      </c>
      <c r="W10">
        <f t="shared" si="4"/>
        <v>0.34899999999999998</v>
      </c>
      <c r="X10">
        <f t="shared" si="9"/>
        <v>-1.6900000000000026E-2</v>
      </c>
      <c r="Y10">
        <v>4.5999999999999999E-2</v>
      </c>
      <c r="Z10">
        <v>0.216</v>
      </c>
      <c r="AA10">
        <f t="shared" si="5"/>
        <v>0.38650000000000001</v>
      </c>
      <c r="AB10">
        <f t="shared" si="10"/>
        <v>-2.0499999999999963E-2</v>
      </c>
      <c r="AC10">
        <f t="shared" si="11"/>
        <v>1.6999999999999987E-2</v>
      </c>
      <c r="AD10">
        <v>0.371</v>
      </c>
      <c r="AE10">
        <f t="shared" si="6"/>
        <v>0.47520000000000001</v>
      </c>
      <c r="AF10">
        <f t="shared" si="12"/>
        <v>-1.8000000000000016E-2</v>
      </c>
      <c r="AG10">
        <f t="shared" si="12"/>
        <v>-2.5299999999999934E-2</v>
      </c>
      <c r="AH10">
        <f t="shared" si="0"/>
        <v>0.29349999999999998</v>
      </c>
      <c r="AI10">
        <f t="shared" si="13"/>
        <v>-5.0000000000005596E-4</v>
      </c>
    </row>
    <row r="11" spans="1:35" x14ac:dyDescent="0.3">
      <c r="A11" s="1">
        <v>44566</v>
      </c>
      <c r="B11">
        <v>43603.88</v>
      </c>
      <c r="C11">
        <v>1810.44</v>
      </c>
      <c r="D11">
        <v>6.9000000000000006E-2</v>
      </c>
      <c r="E11">
        <v>0.05</v>
      </c>
      <c r="F11">
        <f t="shared" si="7"/>
        <v>0</v>
      </c>
      <c r="G11">
        <v>0.08</v>
      </c>
      <c r="H11">
        <v>9.3170000000000003E-2</v>
      </c>
      <c r="I11">
        <f t="shared" si="1"/>
        <v>9.3170000000000003E-2</v>
      </c>
      <c r="J11">
        <f t="shared" si="2"/>
        <v>4.2999999999999983E-4</v>
      </c>
      <c r="K11">
        <v>9.8199999999999996E-2</v>
      </c>
      <c r="L11">
        <v>8.3699999999999997E-2</v>
      </c>
      <c r="M11">
        <v>0.38059999999999999</v>
      </c>
      <c r="N11">
        <v>0.42249999999999999</v>
      </c>
      <c r="O11">
        <v>0.51910000000000001</v>
      </c>
      <c r="P11">
        <v>5.0200000000000002E-2</v>
      </c>
      <c r="Q11">
        <v>7.9000000000000001E-2</v>
      </c>
      <c r="R11">
        <v>0.2233</v>
      </c>
      <c r="S11">
        <v>0.39150000000000001</v>
      </c>
      <c r="T11">
        <v>8.8999999999999996E-2</v>
      </c>
      <c r="U11">
        <f t="shared" si="3"/>
        <v>8.8999999999999996E-2</v>
      </c>
      <c r="V11">
        <f t="shared" si="8"/>
        <v>8.9999999999999941E-3</v>
      </c>
      <c r="W11">
        <f t="shared" si="4"/>
        <v>0.38059999999999999</v>
      </c>
      <c r="X11">
        <f t="shared" si="9"/>
        <v>3.1600000000000017E-2</v>
      </c>
      <c r="Y11">
        <v>4.7E-2</v>
      </c>
      <c r="Z11">
        <v>0.23</v>
      </c>
      <c r="AA11">
        <f t="shared" si="5"/>
        <v>0.42249999999999999</v>
      </c>
      <c r="AB11">
        <f t="shared" si="10"/>
        <v>3.5999999999999976E-2</v>
      </c>
      <c r="AC11">
        <f t="shared" si="11"/>
        <v>1.4000000000000012E-2</v>
      </c>
      <c r="AD11">
        <v>0.39800000000000002</v>
      </c>
      <c r="AE11">
        <f t="shared" si="6"/>
        <v>0.51910000000000001</v>
      </c>
      <c r="AF11">
        <f t="shared" si="12"/>
        <v>2.7000000000000024E-2</v>
      </c>
      <c r="AG11">
        <f t="shared" si="12"/>
        <v>4.3899999999999995E-2</v>
      </c>
      <c r="AH11">
        <f t="shared" si="0"/>
        <v>0.314</v>
      </c>
      <c r="AI11">
        <f t="shared" si="13"/>
        <v>2.0500000000000018E-2</v>
      </c>
    </row>
    <row r="12" spans="1:35" x14ac:dyDescent="0.3">
      <c r="A12" s="1">
        <v>44567</v>
      </c>
      <c r="B12">
        <v>43120.88</v>
      </c>
      <c r="C12">
        <v>1791.16</v>
      </c>
      <c r="D12">
        <v>0.05</v>
      </c>
      <c r="E12">
        <v>0.05</v>
      </c>
      <c r="F12">
        <f t="shared" si="7"/>
        <v>0</v>
      </c>
      <c r="G12">
        <v>0.08</v>
      </c>
      <c r="H12">
        <v>0.10435</v>
      </c>
      <c r="I12">
        <f t="shared" si="1"/>
        <v>0.10435</v>
      </c>
      <c r="J12">
        <f t="shared" si="2"/>
        <v>1.1179999999999995E-2</v>
      </c>
      <c r="K12">
        <v>0.11175</v>
      </c>
      <c r="L12">
        <v>9.1300000000000006E-2</v>
      </c>
      <c r="M12">
        <v>0.4173</v>
      </c>
      <c r="N12">
        <v>0.46129999999999999</v>
      </c>
      <c r="O12">
        <v>0.56230000000000002</v>
      </c>
      <c r="P12">
        <v>4.9349999999999998E-2</v>
      </c>
      <c r="Q12">
        <v>7.9200000000000007E-2</v>
      </c>
      <c r="R12">
        <v>0.22839999999999999</v>
      </c>
      <c r="S12">
        <v>0.41189999999999999</v>
      </c>
      <c r="T12">
        <v>9.6000000000000002E-2</v>
      </c>
      <c r="U12">
        <f t="shared" si="3"/>
        <v>9.6000000000000002E-2</v>
      </c>
      <c r="V12">
        <f t="shared" si="8"/>
        <v>7.0000000000000062E-3</v>
      </c>
      <c r="W12">
        <f t="shared" si="4"/>
        <v>0.4173</v>
      </c>
      <c r="X12">
        <f t="shared" si="9"/>
        <v>3.670000000000001E-2</v>
      </c>
      <c r="Y12">
        <v>4.8000000000000001E-2</v>
      </c>
      <c r="Z12">
        <v>0.23300000000000001</v>
      </c>
      <c r="AA12">
        <f t="shared" si="5"/>
        <v>0.46129999999999999</v>
      </c>
      <c r="AB12">
        <f t="shared" si="10"/>
        <v>3.8800000000000001E-2</v>
      </c>
      <c r="AC12">
        <f t="shared" si="11"/>
        <v>3.0000000000000027E-3</v>
      </c>
      <c r="AD12">
        <v>0.42099999999999999</v>
      </c>
      <c r="AE12">
        <f t="shared" si="6"/>
        <v>0.56230000000000002</v>
      </c>
      <c r="AF12">
        <f t="shared" si="12"/>
        <v>2.2999999999999965E-2</v>
      </c>
      <c r="AG12">
        <f t="shared" si="12"/>
        <v>4.3200000000000016E-2</v>
      </c>
      <c r="AH12">
        <f t="shared" si="0"/>
        <v>0.32700000000000001</v>
      </c>
      <c r="AI12">
        <f t="shared" si="13"/>
        <v>1.3000000000000012E-2</v>
      </c>
    </row>
    <row r="13" spans="1:35" x14ac:dyDescent="0.3">
      <c r="A13" s="1">
        <v>44568</v>
      </c>
      <c r="B13">
        <v>41881.75</v>
      </c>
      <c r="C13">
        <v>1796.55</v>
      </c>
      <c r="D13">
        <v>0.03</v>
      </c>
      <c r="E13">
        <v>0.05</v>
      </c>
      <c r="F13">
        <f t="shared" si="7"/>
        <v>0</v>
      </c>
      <c r="G13">
        <v>0.08</v>
      </c>
      <c r="H13">
        <v>0.11477</v>
      </c>
      <c r="I13">
        <f t="shared" si="1"/>
        <v>0.11477</v>
      </c>
      <c r="J13">
        <f t="shared" si="2"/>
        <v>1.0419999999999999E-2</v>
      </c>
      <c r="K13">
        <v>0.1143</v>
      </c>
      <c r="L13">
        <v>9.1300000000000006E-2</v>
      </c>
      <c r="M13">
        <v>0.40179999999999999</v>
      </c>
      <c r="N13">
        <v>0.44750000000000001</v>
      </c>
      <c r="O13">
        <v>0.55269999999999997</v>
      </c>
      <c r="P13">
        <v>5.0999999999999997E-2</v>
      </c>
      <c r="Q13">
        <v>8.2000000000000003E-2</v>
      </c>
      <c r="R13">
        <v>0.23089999999999999</v>
      </c>
      <c r="S13">
        <v>0.4093</v>
      </c>
      <c r="T13">
        <v>9.5000000000000001E-2</v>
      </c>
      <c r="U13">
        <f t="shared" si="3"/>
        <v>9.5000000000000001E-2</v>
      </c>
      <c r="V13">
        <f t="shared" si="8"/>
        <v>-1.0000000000000009E-3</v>
      </c>
      <c r="W13">
        <f t="shared" si="4"/>
        <v>0.40179999999999999</v>
      </c>
      <c r="X13">
        <f t="shared" si="9"/>
        <v>-1.5500000000000014E-2</v>
      </c>
      <c r="Y13">
        <v>4.5999999999999999E-2</v>
      </c>
      <c r="Z13">
        <v>0.23599999999999999</v>
      </c>
      <c r="AA13">
        <f t="shared" si="5"/>
        <v>0.44750000000000001</v>
      </c>
      <c r="AB13">
        <f t="shared" si="10"/>
        <v>-1.3799999999999979E-2</v>
      </c>
      <c r="AC13">
        <f t="shared" si="11"/>
        <v>2.9999999999999749E-3</v>
      </c>
      <c r="AD13">
        <v>0.41599999999999998</v>
      </c>
      <c r="AE13">
        <f t="shared" si="6"/>
        <v>0.55269999999999997</v>
      </c>
      <c r="AF13">
        <f t="shared" si="12"/>
        <v>-5.0000000000000044E-3</v>
      </c>
      <c r="AG13">
        <f t="shared" si="12"/>
        <v>-9.6000000000000529E-3</v>
      </c>
      <c r="AH13">
        <f t="shared" si="0"/>
        <v>0.32599999999999996</v>
      </c>
      <c r="AI13">
        <f t="shared" si="13"/>
        <v>-1.0000000000000564E-3</v>
      </c>
    </row>
    <row r="14" spans="1:35" x14ac:dyDescent="0.3">
      <c r="A14" s="1">
        <v>44569</v>
      </c>
      <c r="B14">
        <v>41788.379999999997</v>
      </c>
      <c r="C14">
        <v>1796.55</v>
      </c>
      <c r="D14">
        <v>0.03</v>
      </c>
      <c r="E14">
        <v>0.05</v>
      </c>
      <c r="F14">
        <f t="shared" si="7"/>
        <v>0</v>
      </c>
      <c r="G14">
        <v>0.08</v>
      </c>
      <c r="H14">
        <v>0.11477</v>
      </c>
      <c r="I14">
        <f t="shared" si="1"/>
        <v>0.11477</v>
      </c>
      <c r="J14">
        <f t="shared" si="2"/>
        <v>0</v>
      </c>
      <c r="K14">
        <v>0.1143</v>
      </c>
      <c r="L14">
        <v>9.1300000000000006E-2</v>
      </c>
      <c r="M14">
        <v>0.40179999999999999</v>
      </c>
      <c r="N14">
        <v>0.44750000000000001</v>
      </c>
      <c r="O14">
        <v>0.55269999999999997</v>
      </c>
      <c r="P14">
        <v>5.0999999999999997E-2</v>
      </c>
      <c r="Q14">
        <v>8.2000000000000003E-2</v>
      </c>
      <c r="R14">
        <v>0.23089999999999999</v>
      </c>
      <c r="S14">
        <v>0.4093</v>
      </c>
      <c r="T14">
        <v>9.5000000000000001E-2</v>
      </c>
      <c r="U14">
        <f t="shared" si="3"/>
        <v>9.5000000000000001E-2</v>
      </c>
      <c r="V14">
        <f t="shared" si="8"/>
        <v>0</v>
      </c>
      <c r="W14">
        <f t="shared" si="4"/>
        <v>0.40179999999999999</v>
      </c>
      <c r="X14">
        <f t="shared" si="9"/>
        <v>0</v>
      </c>
      <c r="Y14">
        <v>4.5999999999999999E-2</v>
      </c>
      <c r="Z14">
        <v>0.23599999999999999</v>
      </c>
      <c r="AA14">
        <f t="shared" si="5"/>
        <v>0.44750000000000001</v>
      </c>
      <c r="AB14">
        <f t="shared" si="10"/>
        <v>0</v>
      </c>
      <c r="AC14">
        <f t="shared" si="11"/>
        <v>0</v>
      </c>
      <c r="AD14">
        <v>0.41599999999999998</v>
      </c>
      <c r="AE14">
        <f t="shared" si="6"/>
        <v>0.55269999999999997</v>
      </c>
      <c r="AF14">
        <f t="shared" si="12"/>
        <v>0</v>
      </c>
      <c r="AG14">
        <f t="shared" si="12"/>
        <v>0</v>
      </c>
      <c r="AH14">
        <f t="shared" si="0"/>
        <v>0.32599999999999996</v>
      </c>
      <c r="AI14">
        <f t="shared" si="13"/>
        <v>0</v>
      </c>
    </row>
    <row r="15" spans="1:35" x14ac:dyDescent="0.3">
      <c r="A15" s="1">
        <v>44570</v>
      </c>
      <c r="B15">
        <v>42315.13</v>
      </c>
      <c r="C15">
        <v>1796.55</v>
      </c>
      <c r="D15">
        <v>0.03</v>
      </c>
      <c r="E15">
        <v>0.05</v>
      </c>
      <c r="F15">
        <f t="shared" si="7"/>
        <v>0</v>
      </c>
      <c r="G15">
        <v>0.08</v>
      </c>
      <c r="H15">
        <v>0.11477</v>
      </c>
      <c r="I15">
        <f t="shared" si="1"/>
        <v>0.11477</v>
      </c>
      <c r="J15">
        <f t="shared" si="2"/>
        <v>0</v>
      </c>
      <c r="K15">
        <v>0.1143</v>
      </c>
      <c r="L15">
        <v>9.1300000000000006E-2</v>
      </c>
      <c r="M15">
        <v>0.40179999999999999</v>
      </c>
      <c r="N15">
        <v>0.44750000000000001</v>
      </c>
      <c r="O15">
        <v>0.55269999999999997</v>
      </c>
      <c r="P15">
        <v>5.0999999999999997E-2</v>
      </c>
      <c r="Q15">
        <v>8.2000000000000003E-2</v>
      </c>
      <c r="R15">
        <v>0.23089999999999999</v>
      </c>
      <c r="S15">
        <v>0.4093</v>
      </c>
      <c r="T15">
        <v>9.5000000000000001E-2</v>
      </c>
      <c r="U15">
        <f t="shared" si="3"/>
        <v>9.5000000000000001E-2</v>
      </c>
      <c r="V15">
        <f t="shared" si="8"/>
        <v>0</v>
      </c>
      <c r="W15">
        <f t="shared" si="4"/>
        <v>0.40179999999999999</v>
      </c>
      <c r="X15">
        <f t="shared" si="9"/>
        <v>0</v>
      </c>
      <c r="Y15">
        <v>4.5999999999999999E-2</v>
      </c>
      <c r="Z15">
        <v>0.23599999999999999</v>
      </c>
      <c r="AA15">
        <f t="shared" si="5"/>
        <v>0.44750000000000001</v>
      </c>
      <c r="AB15">
        <f t="shared" si="10"/>
        <v>0</v>
      </c>
      <c r="AC15">
        <f t="shared" si="11"/>
        <v>0</v>
      </c>
      <c r="AD15">
        <v>0.41599999999999998</v>
      </c>
      <c r="AE15">
        <f t="shared" si="6"/>
        <v>0.55269999999999997</v>
      </c>
      <c r="AF15">
        <f t="shared" si="12"/>
        <v>0</v>
      </c>
      <c r="AG15">
        <f t="shared" si="12"/>
        <v>0</v>
      </c>
      <c r="AH15">
        <f t="shared" si="0"/>
        <v>0.32599999999999996</v>
      </c>
      <c r="AI15">
        <f t="shared" si="13"/>
        <v>0</v>
      </c>
    </row>
    <row r="16" spans="1:35" x14ac:dyDescent="0.3">
      <c r="A16" s="1">
        <v>44571</v>
      </c>
      <c r="B16">
        <v>41729.31</v>
      </c>
      <c r="C16">
        <v>1801.68</v>
      </c>
      <c r="D16">
        <v>7.0000000000000007E-2</v>
      </c>
      <c r="E16">
        <v>0.05</v>
      </c>
      <c r="F16">
        <f t="shared" si="7"/>
        <v>0</v>
      </c>
      <c r="G16">
        <v>0.08</v>
      </c>
      <c r="H16">
        <v>0.11685</v>
      </c>
      <c r="I16">
        <f t="shared" si="1"/>
        <v>0.11685</v>
      </c>
      <c r="J16">
        <f t="shared" si="2"/>
        <v>2.0799999999999985E-3</v>
      </c>
      <c r="K16">
        <v>0.121</v>
      </c>
      <c r="L16">
        <v>8.6199999999999999E-2</v>
      </c>
      <c r="M16">
        <v>0.43630000000000002</v>
      </c>
      <c r="N16">
        <v>0.4834</v>
      </c>
      <c r="O16">
        <v>0.59130000000000005</v>
      </c>
      <c r="P16">
        <v>5.0500000000000003E-2</v>
      </c>
      <c r="Q16">
        <v>7.4999999999999997E-2</v>
      </c>
      <c r="R16">
        <v>0.25119999999999998</v>
      </c>
      <c r="S16">
        <v>0.42459999999999998</v>
      </c>
      <c r="T16">
        <v>9.4E-2</v>
      </c>
      <c r="U16">
        <f t="shared" si="3"/>
        <v>9.4E-2</v>
      </c>
      <c r="V16">
        <f t="shared" si="8"/>
        <v>-1.0000000000000009E-3</v>
      </c>
      <c r="W16">
        <f t="shared" si="4"/>
        <v>0.43630000000000002</v>
      </c>
      <c r="X16">
        <f t="shared" si="9"/>
        <v>3.4500000000000031E-2</v>
      </c>
      <c r="Y16">
        <v>4.2999999999999997E-2</v>
      </c>
      <c r="Z16">
        <v>0.25600000000000001</v>
      </c>
      <c r="AA16">
        <f t="shared" si="5"/>
        <v>0.4834</v>
      </c>
      <c r="AB16">
        <f t="shared" si="10"/>
        <v>3.5899999999999987E-2</v>
      </c>
      <c r="AC16">
        <f t="shared" si="11"/>
        <v>2.0000000000000018E-2</v>
      </c>
      <c r="AD16">
        <v>0.435</v>
      </c>
      <c r="AE16">
        <f t="shared" si="6"/>
        <v>0.59130000000000005</v>
      </c>
      <c r="AF16">
        <f t="shared" si="12"/>
        <v>1.9000000000000017E-2</v>
      </c>
      <c r="AG16">
        <f t="shared" si="12"/>
        <v>3.8600000000000079E-2</v>
      </c>
      <c r="AH16">
        <f t="shared" si="0"/>
        <v>0.34550000000000003</v>
      </c>
      <c r="AI16">
        <f t="shared" si="13"/>
        <v>1.9500000000000073E-2</v>
      </c>
    </row>
    <row r="17" spans="1:35" x14ac:dyDescent="0.3">
      <c r="A17" s="1">
        <v>44572</v>
      </c>
      <c r="B17">
        <v>42687.27</v>
      </c>
      <c r="C17">
        <v>1821.6</v>
      </c>
      <c r="D17">
        <v>3.5000000000000003E-2</v>
      </c>
      <c r="E17">
        <v>0.05</v>
      </c>
      <c r="F17">
        <f t="shared" si="7"/>
        <v>0</v>
      </c>
      <c r="G17">
        <v>0.08</v>
      </c>
      <c r="H17">
        <v>0.12478</v>
      </c>
      <c r="I17">
        <f t="shared" si="1"/>
        <v>0.12478</v>
      </c>
      <c r="J17">
        <f t="shared" si="2"/>
        <v>7.9300000000000065E-3</v>
      </c>
      <c r="K17">
        <v>0.1172</v>
      </c>
      <c r="L17">
        <v>0.109</v>
      </c>
      <c r="M17">
        <v>0.40679999999999999</v>
      </c>
      <c r="N17">
        <v>0.45540000000000003</v>
      </c>
      <c r="O17">
        <v>0.5665</v>
      </c>
      <c r="P17">
        <v>4.9099999999999998E-2</v>
      </c>
      <c r="Q17">
        <v>8.4000000000000005E-2</v>
      </c>
      <c r="R17">
        <v>0.26650000000000001</v>
      </c>
      <c r="S17">
        <v>0.43480000000000002</v>
      </c>
      <c r="T17">
        <v>0.11700000000000001</v>
      </c>
      <c r="U17">
        <f t="shared" si="3"/>
        <v>0.11700000000000001</v>
      </c>
      <c r="V17">
        <f t="shared" si="8"/>
        <v>2.3000000000000007E-2</v>
      </c>
      <c r="W17">
        <f t="shared" si="4"/>
        <v>0.40679999999999999</v>
      </c>
      <c r="X17">
        <f t="shared" si="9"/>
        <v>-2.9500000000000026E-2</v>
      </c>
      <c r="Y17">
        <v>3.9E-2</v>
      </c>
      <c r="Z17">
        <v>0.27400000000000002</v>
      </c>
      <c r="AA17">
        <f t="shared" si="5"/>
        <v>0.45540000000000003</v>
      </c>
      <c r="AB17">
        <f t="shared" si="10"/>
        <v>-2.7999999999999969E-2</v>
      </c>
      <c r="AC17">
        <f t="shared" si="11"/>
        <v>1.8000000000000016E-2</v>
      </c>
      <c r="AD17">
        <v>0.44</v>
      </c>
      <c r="AE17">
        <f t="shared" si="6"/>
        <v>0.5665</v>
      </c>
      <c r="AF17">
        <f t="shared" si="12"/>
        <v>5.0000000000000044E-3</v>
      </c>
      <c r="AG17">
        <f t="shared" si="12"/>
        <v>-2.4800000000000044E-2</v>
      </c>
      <c r="AH17">
        <f t="shared" si="0"/>
        <v>0.35699999999999998</v>
      </c>
      <c r="AI17">
        <f t="shared" si="13"/>
        <v>1.1499999999999955E-2</v>
      </c>
    </row>
    <row r="18" spans="1:35" x14ac:dyDescent="0.3">
      <c r="A18" s="1">
        <v>44573</v>
      </c>
      <c r="B18">
        <v>43793.81</v>
      </c>
      <c r="C18">
        <v>1826.15</v>
      </c>
      <c r="D18">
        <v>3.3000000000000002E-2</v>
      </c>
      <c r="E18">
        <v>0.05</v>
      </c>
      <c r="F18">
        <f t="shared" si="7"/>
        <v>0</v>
      </c>
      <c r="G18">
        <v>0.08</v>
      </c>
      <c r="H18">
        <v>0.12432</v>
      </c>
      <c r="I18">
        <f t="shared" si="1"/>
        <v>0.12432</v>
      </c>
      <c r="J18">
        <f t="shared" si="2"/>
        <v>-4.6000000000000207E-4</v>
      </c>
      <c r="K18">
        <v>0.1232</v>
      </c>
      <c r="L18">
        <v>0.11409999999999999</v>
      </c>
      <c r="M18">
        <v>0.4143</v>
      </c>
      <c r="N18">
        <v>0.46310000000000001</v>
      </c>
      <c r="O18">
        <v>0.57440000000000002</v>
      </c>
      <c r="P18">
        <v>4.99E-2</v>
      </c>
      <c r="Q18">
        <v>7.8E-2</v>
      </c>
      <c r="R18">
        <v>0.27160000000000001</v>
      </c>
      <c r="S18">
        <v>0.44500000000000001</v>
      </c>
      <c r="T18">
        <v>0.11899999999999999</v>
      </c>
      <c r="U18">
        <f t="shared" si="3"/>
        <v>0.11899999999999999</v>
      </c>
      <c r="V18">
        <f t="shared" si="8"/>
        <v>1.9999999999999879E-3</v>
      </c>
      <c r="W18">
        <f t="shared" si="4"/>
        <v>0.4143</v>
      </c>
      <c r="X18">
        <f t="shared" si="9"/>
        <v>7.5000000000000067E-3</v>
      </c>
      <c r="Y18">
        <v>3.4000000000000002E-2</v>
      </c>
      <c r="Z18">
        <v>0.27800000000000002</v>
      </c>
      <c r="AA18">
        <f t="shared" si="5"/>
        <v>0.46310000000000001</v>
      </c>
      <c r="AB18">
        <f t="shared" si="10"/>
        <v>7.6999999999999846E-3</v>
      </c>
      <c r="AC18">
        <f t="shared" si="11"/>
        <v>4.0000000000000036E-3</v>
      </c>
      <c r="AD18">
        <v>0.45100000000000001</v>
      </c>
      <c r="AE18">
        <f t="shared" si="6"/>
        <v>0.57440000000000002</v>
      </c>
      <c r="AF18">
        <f t="shared" si="12"/>
        <v>1.100000000000001E-2</v>
      </c>
      <c r="AG18">
        <f t="shared" si="12"/>
        <v>7.9000000000000181E-3</v>
      </c>
      <c r="AH18">
        <f t="shared" si="0"/>
        <v>0.36450000000000005</v>
      </c>
      <c r="AI18">
        <f t="shared" si="13"/>
        <v>7.5000000000000622E-3</v>
      </c>
    </row>
    <row r="19" spans="1:35" x14ac:dyDescent="0.3">
      <c r="A19" s="1">
        <v>44574</v>
      </c>
      <c r="B19">
        <v>42828.59</v>
      </c>
      <c r="C19">
        <v>1822.54</v>
      </c>
      <c r="D19">
        <v>2.1999999999999999E-2</v>
      </c>
      <c r="E19">
        <v>0.05</v>
      </c>
      <c r="F19">
        <f t="shared" si="7"/>
        <v>0</v>
      </c>
      <c r="G19">
        <v>0.08</v>
      </c>
      <c r="H19">
        <v>0.13149</v>
      </c>
      <c r="I19">
        <f t="shared" si="1"/>
        <v>0.13149</v>
      </c>
      <c r="J19">
        <f t="shared" si="2"/>
        <v>7.1699999999999958E-3</v>
      </c>
      <c r="K19">
        <v>0.13405</v>
      </c>
      <c r="L19">
        <v>0.11409999999999999</v>
      </c>
      <c r="M19">
        <v>0.40610000000000002</v>
      </c>
      <c r="N19">
        <v>0.45369999999999999</v>
      </c>
      <c r="O19">
        <v>0.56289999999999996</v>
      </c>
      <c r="P19">
        <v>5.0099999999999999E-2</v>
      </c>
      <c r="Q19">
        <v>8.1299999999999997E-2</v>
      </c>
      <c r="R19">
        <v>0.27160000000000001</v>
      </c>
      <c r="S19">
        <v>0.43990000000000001</v>
      </c>
      <c r="T19">
        <v>0.11700000000000001</v>
      </c>
      <c r="U19">
        <f t="shared" si="3"/>
        <v>0.11700000000000001</v>
      </c>
      <c r="V19">
        <f t="shared" si="8"/>
        <v>-1.9999999999999879E-3</v>
      </c>
      <c r="W19">
        <f t="shared" si="4"/>
        <v>0.40610000000000002</v>
      </c>
      <c r="X19">
        <f t="shared" si="9"/>
        <v>-8.1999999999999851E-3</v>
      </c>
      <c r="Y19">
        <v>0.03</v>
      </c>
      <c r="Z19">
        <v>0.27700000000000002</v>
      </c>
      <c r="AA19">
        <f t="shared" si="5"/>
        <v>0.45369999999999999</v>
      </c>
      <c r="AB19">
        <f t="shared" si="10"/>
        <v>-9.4000000000000195E-3</v>
      </c>
      <c r="AC19">
        <f t="shared" si="11"/>
        <v>-1.0000000000000009E-3</v>
      </c>
      <c r="AD19">
        <v>0.44800000000000001</v>
      </c>
      <c r="AE19">
        <f t="shared" si="6"/>
        <v>0.56289999999999996</v>
      </c>
      <c r="AF19">
        <f t="shared" si="12"/>
        <v>-3.0000000000000027E-3</v>
      </c>
      <c r="AG19">
        <f t="shared" si="12"/>
        <v>-1.1500000000000066E-2</v>
      </c>
      <c r="AH19">
        <f t="shared" si="0"/>
        <v>0.36250000000000004</v>
      </c>
      <c r="AI19">
        <f t="shared" si="13"/>
        <v>-2.0000000000000018E-3</v>
      </c>
    </row>
    <row r="20" spans="1:35" x14ac:dyDescent="0.3">
      <c r="A20" s="1">
        <v>44575</v>
      </c>
      <c r="B20">
        <v>43321.7</v>
      </c>
      <c r="C20">
        <v>1817.94</v>
      </c>
      <c r="D20">
        <v>2.5000000000000001E-2</v>
      </c>
      <c r="E20">
        <v>0.05</v>
      </c>
      <c r="F20">
        <f t="shared" si="7"/>
        <v>0</v>
      </c>
      <c r="G20">
        <v>0.08</v>
      </c>
      <c r="H20">
        <v>0.13671</v>
      </c>
      <c r="I20">
        <f t="shared" si="1"/>
        <v>0.13671</v>
      </c>
      <c r="J20">
        <f t="shared" si="2"/>
        <v>5.2200000000000024E-3</v>
      </c>
      <c r="K20">
        <v>0.14344999999999999</v>
      </c>
      <c r="L20">
        <v>0.1116</v>
      </c>
      <c r="M20">
        <v>0.45240000000000002</v>
      </c>
      <c r="N20">
        <v>0.50549999999999995</v>
      </c>
      <c r="O20">
        <v>0.62539999999999996</v>
      </c>
      <c r="P20">
        <v>4.7100000000000003E-2</v>
      </c>
      <c r="Q20">
        <v>7.6999999999999999E-2</v>
      </c>
      <c r="R20">
        <v>0.28170000000000001</v>
      </c>
      <c r="S20">
        <v>0.47560000000000002</v>
      </c>
      <c r="T20">
        <v>0.12</v>
      </c>
      <c r="U20">
        <f t="shared" si="3"/>
        <v>0.12</v>
      </c>
      <c r="V20">
        <f t="shared" si="8"/>
        <v>2.9999999999999888E-3</v>
      </c>
      <c r="W20">
        <f t="shared" si="4"/>
        <v>0.45240000000000002</v>
      </c>
      <c r="X20">
        <f t="shared" si="9"/>
        <v>4.6300000000000008E-2</v>
      </c>
      <c r="Y20">
        <v>4.1000000000000002E-2</v>
      </c>
      <c r="Z20">
        <v>0.29199999999999998</v>
      </c>
      <c r="AA20">
        <f t="shared" si="5"/>
        <v>0.50549999999999995</v>
      </c>
      <c r="AB20">
        <f t="shared" si="10"/>
        <v>5.1799999999999957E-2</v>
      </c>
      <c r="AC20">
        <f t="shared" si="11"/>
        <v>1.4999999999999958E-2</v>
      </c>
      <c r="AD20">
        <v>0.49099999999999999</v>
      </c>
      <c r="AE20">
        <f t="shared" si="6"/>
        <v>0.62539999999999996</v>
      </c>
      <c r="AF20">
        <f t="shared" si="12"/>
        <v>4.2999999999999983E-2</v>
      </c>
      <c r="AG20">
        <f t="shared" si="12"/>
        <v>6.25E-2</v>
      </c>
      <c r="AH20">
        <f t="shared" si="0"/>
        <v>0.39149999999999996</v>
      </c>
      <c r="AI20">
        <f t="shared" si="13"/>
        <v>2.8999999999999915E-2</v>
      </c>
    </row>
    <row r="21" spans="1:35" x14ac:dyDescent="0.3">
      <c r="A21" s="1">
        <v>44576</v>
      </c>
      <c r="B21">
        <v>43333.72</v>
      </c>
      <c r="C21">
        <v>1817.94</v>
      </c>
      <c r="D21">
        <v>2.5000000000000001E-2</v>
      </c>
      <c r="E21">
        <v>0.05</v>
      </c>
      <c r="F21">
        <f t="shared" si="7"/>
        <v>0</v>
      </c>
      <c r="G21">
        <v>0.08</v>
      </c>
      <c r="H21">
        <v>0.13671</v>
      </c>
      <c r="I21">
        <f t="shared" si="1"/>
        <v>0.13671</v>
      </c>
      <c r="J21">
        <f t="shared" si="2"/>
        <v>0</v>
      </c>
      <c r="K21">
        <v>0.14344999999999999</v>
      </c>
      <c r="L21">
        <v>0.1116</v>
      </c>
      <c r="M21">
        <v>0.45240000000000002</v>
      </c>
      <c r="N21">
        <v>0.50549999999999995</v>
      </c>
      <c r="O21">
        <v>0.62539999999999996</v>
      </c>
      <c r="P21">
        <v>4.7100000000000003E-2</v>
      </c>
      <c r="Q21">
        <v>7.6999999999999999E-2</v>
      </c>
      <c r="R21">
        <v>0.28170000000000001</v>
      </c>
      <c r="S21">
        <v>0.47560000000000002</v>
      </c>
      <c r="T21">
        <v>0.12</v>
      </c>
      <c r="U21">
        <f t="shared" si="3"/>
        <v>0.12</v>
      </c>
      <c r="V21">
        <f t="shared" si="8"/>
        <v>0</v>
      </c>
      <c r="W21">
        <f t="shared" si="4"/>
        <v>0.45240000000000002</v>
      </c>
      <c r="X21">
        <f t="shared" si="9"/>
        <v>0</v>
      </c>
      <c r="Y21">
        <v>4.1000000000000002E-2</v>
      </c>
      <c r="Z21">
        <v>0.29199999999999998</v>
      </c>
      <c r="AA21">
        <f t="shared" si="5"/>
        <v>0.50549999999999995</v>
      </c>
      <c r="AB21">
        <f t="shared" si="10"/>
        <v>0</v>
      </c>
      <c r="AC21">
        <f t="shared" si="11"/>
        <v>0</v>
      </c>
      <c r="AD21">
        <v>0.49099999999999999</v>
      </c>
      <c r="AE21">
        <f t="shared" si="6"/>
        <v>0.62539999999999996</v>
      </c>
      <c r="AF21">
        <f t="shared" si="12"/>
        <v>0</v>
      </c>
      <c r="AG21">
        <f t="shared" si="12"/>
        <v>0</v>
      </c>
      <c r="AH21">
        <f t="shared" si="0"/>
        <v>0.39149999999999996</v>
      </c>
      <c r="AI21">
        <f t="shared" si="13"/>
        <v>0</v>
      </c>
    </row>
    <row r="22" spans="1:35" x14ac:dyDescent="0.3">
      <c r="A22" s="1">
        <v>44577</v>
      </c>
      <c r="B22">
        <v>42982.400000000001</v>
      </c>
      <c r="C22">
        <v>1817.94</v>
      </c>
      <c r="D22">
        <v>2.5000000000000001E-2</v>
      </c>
      <c r="E22">
        <v>0.05</v>
      </c>
      <c r="F22">
        <f t="shared" si="7"/>
        <v>0</v>
      </c>
      <c r="G22">
        <v>0.08</v>
      </c>
      <c r="H22">
        <v>0.13671</v>
      </c>
      <c r="I22">
        <f t="shared" si="1"/>
        <v>0.13671</v>
      </c>
      <c r="J22">
        <f t="shared" si="2"/>
        <v>0</v>
      </c>
      <c r="K22">
        <v>0.14344999999999999</v>
      </c>
      <c r="L22">
        <v>0.1116</v>
      </c>
      <c r="M22">
        <v>0.45240000000000002</v>
      </c>
      <c r="N22">
        <v>0.50549999999999995</v>
      </c>
      <c r="O22">
        <v>0.62539999999999996</v>
      </c>
      <c r="P22">
        <v>4.7100000000000003E-2</v>
      </c>
      <c r="Q22">
        <v>7.6999999999999999E-2</v>
      </c>
      <c r="R22">
        <v>0.28170000000000001</v>
      </c>
      <c r="S22">
        <v>0.47560000000000002</v>
      </c>
      <c r="T22">
        <v>0.12</v>
      </c>
      <c r="U22">
        <f t="shared" si="3"/>
        <v>0.12</v>
      </c>
      <c r="V22">
        <f t="shared" si="8"/>
        <v>0</v>
      </c>
      <c r="W22">
        <f t="shared" si="4"/>
        <v>0.45240000000000002</v>
      </c>
      <c r="X22">
        <f t="shared" si="9"/>
        <v>0</v>
      </c>
      <c r="Y22">
        <v>4.1000000000000002E-2</v>
      </c>
      <c r="Z22">
        <v>0.29199999999999998</v>
      </c>
      <c r="AA22">
        <f t="shared" si="5"/>
        <v>0.50549999999999995</v>
      </c>
      <c r="AB22">
        <f t="shared" si="10"/>
        <v>0</v>
      </c>
      <c r="AC22">
        <f t="shared" si="11"/>
        <v>0</v>
      </c>
      <c r="AD22">
        <v>0.49099999999999999</v>
      </c>
      <c r="AE22">
        <f t="shared" si="6"/>
        <v>0.62539999999999996</v>
      </c>
      <c r="AF22">
        <f t="shared" si="12"/>
        <v>0</v>
      </c>
      <c r="AG22">
        <f t="shared" si="12"/>
        <v>0</v>
      </c>
      <c r="AH22">
        <f t="shared" si="0"/>
        <v>0.39149999999999996</v>
      </c>
      <c r="AI22">
        <f t="shared" si="13"/>
        <v>0</v>
      </c>
    </row>
    <row r="23" spans="1:35" x14ac:dyDescent="0.3">
      <c r="A23" s="1">
        <v>44578</v>
      </c>
      <c r="B23">
        <v>41743.99</v>
      </c>
      <c r="C23">
        <v>1819.23</v>
      </c>
      <c r="D23">
        <v>2.1999999999999999E-2</v>
      </c>
      <c r="E23">
        <v>0.05</v>
      </c>
      <c r="F23">
        <f t="shared" si="7"/>
        <v>0</v>
      </c>
      <c r="G23">
        <v>0.08</v>
      </c>
      <c r="H23">
        <v>0.13671</v>
      </c>
      <c r="I23">
        <f t="shared" si="1"/>
        <v>0.13671</v>
      </c>
      <c r="J23">
        <f t="shared" si="2"/>
        <v>0</v>
      </c>
      <c r="K23">
        <v>0.1545</v>
      </c>
      <c r="L23">
        <v>0.1116</v>
      </c>
      <c r="M23">
        <v>0.45240000000000002</v>
      </c>
      <c r="N23">
        <v>0.50549999999999995</v>
      </c>
      <c r="O23">
        <v>0.62539999999999996</v>
      </c>
      <c r="P23">
        <v>4.65E-2</v>
      </c>
      <c r="Q23">
        <v>7.6999999999999999E-2</v>
      </c>
      <c r="R23">
        <v>0.28170000000000001</v>
      </c>
      <c r="S23">
        <v>0.47560000000000002</v>
      </c>
      <c r="T23">
        <v>0.12</v>
      </c>
      <c r="U23">
        <f t="shared" si="3"/>
        <v>0.12</v>
      </c>
      <c r="V23">
        <f t="shared" si="8"/>
        <v>0</v>
      </c>
      <c r="W23">
        <f t="shared" si="4"/>
        <v>0.45240000000000002</v>
      </c>
      <c r="X23">
        <f t="shared" si="9"/>
        <v>0</v>
      </c>
      <c r="Y23">
        <v>4.1000000000000002E-2</v>
      </c>
      <c r="Z23">
        <v>0.29199999999999998</v>
      </c>
      <c r="AA23">
        <f t="shared" si="5"/>
        <v>0.50549999999999995</v>
      </c>
      <c r="AB23">
        <f t="shared" si="10"/>
        <v>0</v>
      </c>
      <c r="AC23">
        <f t="shared" si="11"/>
        <v>0</v>
      </c>
      <c r="AD23">
        <v>0.49099999999999999</v>
      </c>
      <c r="AE23">
        <f t="shared" si="6"/>
        <v>0.62539999999999996</v>
      </c>
      <c r="AF23">
        <f t="shared" si="12"/>
        <v>0</v>
      </c>
      <c r="AG23">
        <f t="shared" si="12"/>
        <v>0</v>
      </c>
      <c r="AH23">
        <f t="shared" si="0"/>
        <v>0.39149999999999996</v>
      </c>
      <c r="AI23">
        <f t="shared" si="13"/>
        <v>0</v>
      </c>
    </row>
    <row r="24" spans="1:35" x14ac:dyDescent="0.3">
      <c r="A24" s="1">
        <v>44579</v>
      </c>
      <c r="B24">
        <v>42395.22</v>
      </c>
      <c r="C24">
        <v>1813.74</v>
      </c>
      <c r="D24">
        <v>0.04</v>
      </c>
      <c r="E24">
        <v>0.05</v>
      </c>
      <c r="F24">
        <f t="shared" si="7"/>
        <v>0</v>
      </c>
      <c r="G24">
        <v>0.08</v>
      </c>
      <c r="H24">
        <v>0.14248</v>
      </c>
      <c r="I24">
        <f t="shared" si="1"/>
        <v>0.14248</v>
      </c>
      <c r="J24">
        <f t="shared" si="2"/>
        <v>5.7699999999999974E-3</v>
      </c>
      <c r="K24">
        <v>0.15690000000000001</v>
      </c>
      <c r="L24">
        <v>0.1242</v>
      </c>
      <c r="M24">
        <v>0.51729999999999998</v>
      </c>
      <c r="N24">
        <v>0.57269999999999999</v>
      </c>
      <c r="O24">
        <v>0.6976</v>
      </c>
      <c r="P24">
        <v>4.5699999999999998E-2</v>
      </c>
      <c r="Q24">
        <v>7.7100000000000002E-2</v>
      </c>
      <c r="R24">
        <v>0.3453</v>
      </c>
      <c r="S24">
        <v>0.54200000000000004</v>
      </c>
      <c r="T24">
        <v>0.13300000000000001</v>
      </c>
      <c r="U24">
        <f t="shared" si="3"/>
        <v>0.13300000000000001</v>
      </c>
      <c r="V24">
        <f t="shared" si="8"/>
        <v>1.3000000000000012E-2</v>
      </c>
      <c r="W24">
        <f t="shared" si="4"/>
        <v>0.51729999999999998</v>
      </c>
      <c r="X24">
        <f t="shared" si="9"/>
        <v>6.4899999999999958E-2</v>
      </c>
      <c r="Y24">
        <v>3.9E-2</v>
      </c>
      <c r="Z24">
        <v>0.35199999999999998</v>
      </c>
      <c r="AA24">
        <f t="shared" si="5"/>
        <v>0.57269999999999999</v>
      </c>
      <c r="AB24">
        <f t="shared" si="10"/>
        <v>6.7200000000000037E-2</v>
      </c>
      <c r="AC24">
        <f t="shared" si="11"/>
        <v>0.06</v>
      </c>
      <c r="AD24">
        <v>0.54800000000000004</v>
      </c>
      <c r="AE24">
        <f t="shared" si="6"/>
        <v>0.6976</v>
      </c>
      <c r="AF24">
        <f t="shared" si="12"/>
        <v>5.7000000000000051E-2</v>
      </c>
      <c r="AG24">
        <f t="shared" si="12"/>
        <v>7.2200000000000042E-2</v>
      </c>
      <c r="AH24">
        <f t="shared" si="0"/>
        <v>0.45</v>
      </c>
      <c r="AI24">
        <f t="shared" si="13"/>
        <v>5.8500000000000052E-2</v>
      </c>
    </row>
    <row r="25" spans="1:35" x14ac:dyDescent="0.3">
      <c r="A25" s="1">
        <v>44580</v>
      </c>
      <c r="B25">
        <v>41724.22</v>
      </c>
      <c r="C25">
        <v>1840.54</v>
      </c>
      <c r="D25">
        <v>0.04</v>
      </c>
      <c r="E25">
        <v>0.05</v>
      </c>
      <c r="F25">
        <f t="shared" si="7"/>
        <v>0</v>
      </c>
      <c r="G25">
        <v>0.08</v>
      </c>
      <c r="H25">
        <v>0.16037000000000001</v>
      </c>
      <c r="I25">
        <f t="shared" si="1"/>
        <v>0.16037000000000001</v>
      </c>
      <c r="J25">
        <f t="shared" si="2"/>
        <v>1.7890000000000017E-2</v>
      </c>
      <c r="K25">
        <v>0.16445000000000001</v>
      </c>
      <c r="L25">
        <v>0.1648</v>
      </c>
      <c r="M25">
        <v>0.50409999999999999</v>
      </c>
      <c r="N25">
        <v>0.55620000000000003</v>
      </c>
      <c r="O25">
        <v>0.68420000000000003</v>
      </c>
      <c r="P25">
        <v>4.8800000000000003E-2</v>
      </c>
      <c r="Q25">
        <v>7.9899999999999999E-2</v>
      </c>
      <c r="R25">
        <v>0.35799999999999998</v>
      </c>
      <c r="S25">
        <v>0.5343</v>
      </c>
      <c r="T25">
        <v>0.17100000000000001</v>
      </c>
      <c r="U25">
        <f t="shared" si="3"/>
        <v>0.17100000000000001</v>
      </c>
      <c r="V25">
        <f t="shared" si="8"/>
        <v>3.8000000000000006E-2</v>
      </c>
      <c r="W25">
        <f t="shared" si="4"/>
        <v>0.50409999999999999</v>
      </c>
      <c r="X25">
        <f t="shared" si="9"/>
        <v>-1.319999999999999E-2</v>
      </c>
      <c r="Y25">
        <v>3.9E-2</v>
      </c>
      <c r="Z25">
        <v>0.36399999999999999</v>
      </c>
      <c r="AA25">
        <f t="shared" si="5"/>
        <v>0.55620000000000003</v>
      </c>
      <c r="AB25">
        <f t="shared" si="10"/>
        <v>-1.6499999999999959E-2</v>
      </c>
      <c r="AC25">
        <f t="shared" si="11"/>
        <v>1.2000000000000011E-2</v>
      </c>
      <c r="AD25">
        <v>0.54100000000000004</v>
      </c>
      <c r="AE25">
        <f t="shared" si="6"/>
        <v>0.68420000000000003</v>
      </c>
      <c r="AF25">
        <f t="shared" si="12"/>
        <v>-7.0000000000000062E-3</v>
      </c>
      <c r="AG25">
        <f t="shared" si="12"/>
        <v>-1.3399999999999967E-2</v>
      </c>
      <c r="AH25">
        <f t="shared" si="0"/>
        <v>0.45250000000000001</v>
      </c>
      <c r="AI25">
        <f t="shared" si="13"/>
        <v>2.5000000000000022E-3</v>
      </c>
    </row>
    <row r="26" spans="1:35" x14ac:dyDescent="0.3">
      <c r="A26" s="1">
        <v>44581</v>
      </c>
      <c r="B26">
        <v>41326.769999999997</v>
      </c>
      <c r="C26">
        <v>1839.29</v>
      </c>
      <c r="D26">
        <v>0.01</v>
      </c>
      <c r="E26">
        <v>0.04</v>
      </c>
      <c r="F26">
        <f t="shared" si="7"/>
        <v>-1.0000000000000002E-2</v>
      </c>
      <c r="G26">
        <v>0.08</v>
      </c>
      <c r="H26">
        <v>0.17063999999999999</v>
      </c>
      <c r="I26">
        <f t="shared" si="1"/>
        <v>0.17063999999999999</v>
      </c>
      <c r="J26">
        <f t="shared" si="2"/>
        <v>1.0269999999999974E-2</v>
      </c>
      <c r="K26">
        <v>0.16900000000000001</v>
      </c>
      <c r="L26">
        <v>0.1648</v>
      </c>
      <c r="M26">
        <v>0.53400000000000003</v>
      </c>
      <c r="N26">
        <v>0.58520000000000005</v>
      </c>
      <c r="O26">
        <v>0.71050000000000002</v>
      </c>
      <c r="P26">
        <v>5.5500000000000001E-2</v>
      </c>
      <c r="Q26">
        <v>8.6800000000000002E-2</v>
      </c>
      <c r="R26">
        <v>0.3453</v>
      </c>
      <c r="S26">
        <v>0.53939999999999999</v>
      </c>
      <c r="T26">
        <v>0.17100000000000001</v>
      </c>
      <c r="U26">
        <f t="shared" si="3"/>
        <v>0.17100000000000001</v>
      </c>
      <c r="V26">
        <f t="shared" si="8"/>
        <v>0</v>
      </c>
      <c r="W26">
        <f t="shared" si="4"/>
        <v>0.53400000000000003</v>
      </c>
      <c r="X26">
        <f t="shared" si="9"/>
        <v>2.9900000000000038E-2</v>
      </c>
      <c r="Y26">
        <v>3.7999999999999999E-2</v>
      </c>
      <c r="Z26">
        <v>0.35199999999999998</v>
      </c>
      <c r="AA26">
        <f t="shared" si="5"/>
        <v>0.58520000000000005</v>
      </c>
      <c r="AB26">
        <f t="shared" si="10"/>
        <v>2.9000000000000026E-2</v>
      </c>
      <c r="AC26">
        <f t="shared" si="11"/>
        <v>-1.2000000000000011E-2</v>
      </c>
      <c r="AD26">
        <v>0.54700000000000004</v>
      </c>
      <c r="AE26">
        <f t="shared" si="6"/>
        <v>0.71050000000000002</v>
      </c>
      <c r="AF26">
        <f t="shared" si="12"/>
        <v>6.0000000000000053E-3</v>
      </c>
      <c r="AG26">
        <f t="shared" si="12"/>
        <v>2.629999999999999E-2</v>
      </c>
      <c r="AH26">
        <f t="shared" si="0"/>
        <v>0.44950000000000001</v>
      </c>
      <c r="AI26">
        <f t="shared" si="13"/>
        <v>-3.0000000000000027E-3</v>
      </c>
    </row>
    <row r="27" spans="1:35" x14ac:dyDescent="0.3">
      <c r="A27" s="1">
        <v>44582</v>
      </c>
      <c r="B27">
        <v>36692.379999999997</v>
      </c>
      <c r="C27">
        <v>1835.38</v>
      </c>
      <c r="D27">
        <v>2.5000000000000001E-2</v>
      </c>
      <c r="E27">
        <v>0.05</v>
      </c>
      <c r="F27">
        <f t="shared" si="7"/>
        <v>1.0000000000000002E-2</v>
      </c>
      <c r="G27">
        <v>0.08</v>
      </c>
      <c r="H27">
        <v>0.17113999999999999</v>
      </c>
      <c r="I27">
        <f t="shared" si="1"/>
        <v>0.17113999999999999</v>
      </c>
      <c r="J27">
        <f t="shared" si="2"/>
        <v>5.0000000000000044E-4</v>
      </c>
      <c r="K27">
        <v>0.16375000000000001</v>
      </c>
      <c r="L27">
        <v>0.15970000000000001</v>
      </c>
      <c r="M27">
        <v>0.49049999999999999</v>
      </c>
      <c r="N27">
        <v>0.54610000000000003</v>
      </c>
      <c r="O27">
        <v>0.67230000000000001</v>
      </c>
      <c r="P27">
        <v>5.5500000000000001E-2</v>
      </c>
      <c r="Q27">
        <v>8.8499999999999995E-2</v>
      </c>
      <c r="R27">
        <v>0.3478</v>
      </c>
      <c r="S27">
        <v>0.54700000000000004</v>
      </c>
      <c r="T27">
        <v>0.16700000000000001</v>
      </c>
      <c r="U27">
        <f t="shared" si="3"/>
        <v>0.16700000000000001</v>
      </c>
      <c r="V27">
        <f t="shared" si="8"/>
        <v>-4.0000000000000036E-3</v>
      </c>
      <c r="W27">
        <f t="shared" si="4"/>
        <v>0.49049999999999999</v>
      </c>
      <c r="X27">
        <f t="shared" si="9"/>
        <v>-4.3500000000000039E-2</v>
      </c>
      <c r="Y27">
        <v>3.6999999999999998E-2</v>
      </c>
      <c r="Z27">
        <v>0.35399999999999998</v>
      </c>
      <c r="AA27">
        <f t="shared" si="5"/>
        <v>0.54610000000000003</v>
      </c>
      <c r="AB27">
        <f t="shared" si="10"/>
        <v>-3.9100000000000024E-2</v>
      </c>
      <c r="AC27">
        <f t="shared" si="11"/>
        <v>2.0000000000000018E-3</v>
      </c>
      <c r="AD27">
        <v>0.55500000000000005</v>
      </c>
      <c r="AE27">
        <f t="shared" si="6"/>
        <v>0.67230000000000001</v>
      </c>
      <c r="AF27">
        <f t="shared" si="12"/>
        <v>8.0000000000000071E-3</v>
      </c>
      <c r="AG27">
        <f t="shared" si="12"/>
        <v>-3.8200000000000012E-2</v>
      </c>
      <c r="AH27">
        <f t="shared" si="0"/>
        <v>0.45450000000000002</v>
      </c>
      <c r="AI27">
        <f t="shared" si="13"/>
        <v>5.0000000000000044E-3</v>
      </c>
    </row>
    <row r="28" spans="1:35" x14ac:dyDescent="0.3">
      <c r="A28" s="1">
        <v>44583</v>
      </c>
      <c r="B28">
        <v>35402.769999999997</v>
      </c>
      <c r="C28">
        <v>1835.38</v>
      </c>
      <c r="D28">
        <v>2.5000000000000001E-2</v>
      </c>
      <c r="E28">
        <v>0.05</v>
      </c>
      <c r="F28">
        <f t="shared" si="7"/>
        <v>0</v>
      </c>
      <c r="G28">
        <v>0.08</v>
      </c>
      <c r="H28">
        <v>0.17113999999999999</v>
      </c>
      <c r="I28">
        <f t="shared" si="1"/>
        <v>0.17113999999999999</v>
      </c>
      <c r="J28">
        <f t="shared" si="2"/>
        <v>0</v>
      </c>
      <c r="K28">
        <v>0.16375000000000001</v>
      </c>
      <c r="L28">
        <v>0.15970000000000001</v>
      </c>
      <c r="M28">
        <v>0.49049999999999999</v>
      </c>
      <c r="N28">
        <v>0.54610000000000003</v>
      </c>
      <c r="O28">
        <v>0.67230000000000001</v>
      </c>
      <c r="P28">
        <v>5.5500000000000001E-2</v>
      </c>
      <c r="Q28">
        <v>8.8499999999999995E-2</v>
      </c>
      <c r="R28">
        <v>0.3478</v>
      </c>
      <c r="S28">
        <v>0.54700000000000004</v>
      </c>
      <c r="T28">
        <v>0.16700000000000001</v>
      </c>
      <c r="U28">
        <f t="shared" si="3"/>
        <v>0.16700000000000001</v>
      </c>
      <c r="V28">
        <f t="shared" si="8"/>
        <v>0</v>
      </c>
      <c r="W28">
        <f t="shared" si="4"/>
        <v>0.49049999999999999</v>
      </c>
      <c r="X28">
        <f t="shared" si="9"/>
        <v>0</v>
      </c>
      <c r="Y28">
        <v>3.6999999999999998E-2</v>
      </c>
      <c r="Z28">
        <v>0.35399999999999998</v>
      </c>
      <c r="AA28">
        <f t="shared" si="5"/>
        <v>0.54610000000000003</v>
      </c>
      <c r="AB28">
        <f t="shared" si="10"/>
        <v>0</v>
      </c>
      <c r="AC28">
        <f t="shared" si="11"/>
        <v>0</v>
      </c>
      <c r="AD28">
        <v>0.55500000000000005</v>
      </c>
      <c r="AE28">
        <f t="shared" si="6"/>
        <v>0.67230000000000001</v>
      </c>
      <c r="AF28">
        <f t="shared" si="12"/>
        <v>0</v>
      </c>
      <c r="AG28">
        <f t="shared" si="12"/>
        <v>0</v>
      </c>
      <c r="AH28">
        <f t="shared" si="0"/>
        <v>0.45450000000000002</v>
      </c>
      <c r="AI28">
        <f t="shared" si="13"/>
        <v>0</v>
      </c>
    </row>
    <row r="29" spans="1:35" x14ac:dyDescent="0.3">
      <c r="A29" s="1">
        <v>44584</v>
      </c>
      <c r="B29">
        <v>35364.47</v>
      </c>
      <c r="C29">
        <v>1835.38</v>
      </c>
      <c r="D29">
        <v>2.5000000000000001E-2</v>
      </c>
      <c r="E29">
        <v>0.05</v>
      </c>
      <c r="F29">
        <f t="shared" si="7"/>
        <v>0</v>
      </c>
      <c r="G29">
        <v>0.08</v>
      </c>
      <c r="H29">
        <v>0.17113999999999999</v>
      </c>
      <c r="I29">
        <f t="shared" si="1"/>
        <v>0.17113999999999999</v>
      </c>
      <c r="J29">
        <f t="shared" si="2"/>
        <v>0</v>
      </c>
      <c r="K29">
        <v>0.16375000000000001</v>
      </c>
      <c r="L29">
        <v>0.15970000000000001</v>
      </c>
      <c r="M29">
        <v>0.49049999999999999</v>
      </c>
      <c r="N29">
        <v>0.54610000000000003</v>
      </c>
      <c r="O29">
        <v>0.67230000000000001</v>
      </c>
      <c r="P29">
        <v>5.5500000000000001E-2</v>
      </c>
      <c r="Q29">
        <v>8.8499999999999995E-2</v>
      </c>
      <c r="R29">
        <v>0.3478</v>
      </c>
      <c r="S29">
        <v>0.54700000000000004</v>
      </c>
      <c r="T29">
        <v>0.16700000000000001</v>
      </c>
      <c r="U29">
        <f t="shared" si="3"/>
        <v>0.16700000000000001</v>
      </c>
      <c r="V29">
        <f t="shared" si="8"/>
        <v>0</v>
      </c>
      <c r="W29">
        <f t="shared" si="4"/>
        <v>0.49049999999999999</v>
      </c>
      <c r="X29">
        <f t="shared" si="9"/>
        <v>0</v>
      </c>
      <c r="Y29">
        <v>3.6999999999999998E-2</v>
      </c>
      <c r="Z29">
        <v>0.35399999999999998</v>
      </c>
      <c r="AA29">
        <f t="shared" si="5"/>
        <v>0.54610000000000003</v>
      </c>
      <c r="AB29">
        <f t="shared" si="10"/>
        <v>0</v>
      </c>
      <c r="AC29">
        <f t="shared" si="11"/>
        <v>0</v>
      </c>
      <c r="AD29">
        <v>0.55500000000000005</v>
      </c>
      <c r="AE29">
        <f t="shared" si="6"/>
        <v>0.67230000000000001</v>
      </c>
      <c r="AF29">
        <f t="shared" si="12"/>
        <v>0</v>
      </c>
      <c r="AG29">
        <f t="shared" si="12"/>
        <v>0</v>
      </c>
      <c r="AH29">
        <f t="shared" si="0"/>
        <v>0.45450000000000002</v>
      </c>
      <c r="AI29">
        <f t="shared" si="13"/>
        <v>0</v>
      </c>
    </row>
    <row r="30" spans="1:35" x14ac:dyDescent="0.3">
      <c r="A30" s="1">
        <v>44585</v>
      </c>
      <c r="B30">
        <v>36828.36</v>
      </c>
      <c r="C30">
        <v>1843.06</v>
      </c>
      <c r="D30">
        <v>0.02</v>
      </c>
      <c r="E30">
        <v>0.04</v>
      </c>
      <c r="F30">
        <f t="shared" si="7"/>
        <v>-1.0000000000000002E-2</v>
      </c>
      <c r="G30">
        <v>0.08</v>
      </c>
      <c r="H30">
        <v>0.16711999999999999</v>
      </c>
      <c r="I30">
        <f t="shared" si="1"/>
        <v>0.16711999999999999</v>
      </c>
      <c r="J30">
        <f t="shared" si="2"/>
        <v>-4.0199999999999958E-3</v>
      </c>
      <c r="K30">
        <v>0.16284999999999999</v>
      </c>
      <c r="L30">
        <v>0.1547</v>
      </c>
      <c r="M30">
        <v>0.48530000000000001</v>
      </c>
      <c r="N30">
        <v>0.53700000000000003</v>
      </c>
      <c r="O30">
        <v>0.66100000000000003</v>
      </c>
      <c r="P30">
        <v>5.7500000000000002E-2</v>
      </c>
      <c r="Q30">
        <v>8.9499999999999996E-2</v>
      </c>
      <c r="R30">
        <v>0.34279999999999999</v>
      </c>
      <c r="S30">
        <v>0.54959999999999998</v>
      </c>
      <c r="T30">
        <v>0.16400000000000001</v>
      </c>
      <c r="U30">
        <f t="shared" si="3"/>
        <v>0.16400000000000001</v>
      </c>
      <c r="V30">
        <f t="shared" si="8"/>
        <v>-3.0000000000000027E-3</v>
      </c>
      <c r="W30">
        <f t="shared" si="4"/>
        <v>0.48530000000000001</v>
      </c>
      <c r="X30">
        <f t="shared" si="9"/>
        <v>-5.1999999999999824E-3</v>
      </c>
      <c r="Y30">
        <v>4.2000000000000003E-2</v>
      </c>
      <c r="Z30">
        <v>0.35</v>
      </c>
      <c r="AA30">
        <f t="shared" si="5"/>
        <v>0.53700000000000003</v>
      </c>
      <c r="AB30">
        <f t="shared" si="10"/>
        <v>-9.099999999999997E-3</v>
      </c>
      <c r="AC30">
        <f t="shared" si="11"/>
        <v>-4.0000000000000036E-3</v>
      </c>
      <c r="AD30">
        <v>0.56000000000000005</v>
      </c>
      <c r="AE30">
        <f t="shared" si="6"/>
        <v>0.66100000000000003</v>
      </c>
      <c r="AF30">
        <f t="shared" si="12"/>
        <v>5.0000000000000044E-3</v>
      </c>
      <c r="AG30">
        <f t="shared" si="12"/>
        <v>-1.1299999999999977E-2</v>
      </c>
      <c r="AH30">
        <f t="shared" si="0"/>
        <v>0.45500000000000002</v>
      </c>
      <c r="AI30">
        <f t="shared" si="13"/>
        <v>5.0000000000000044E-4</v>
      </c>
    </row>
    <row r="31" spans="1:35" x14ac:dyDescent="0.3">
      <c r="A31" s="1">
        <v>44586</v>
      </c>
      <c r="B31">
        <v>36579.75</v>
      </c>
      <c r="C31">
        <v>1848.02</v>
      </c>
      <c r="D31">
        <v>3.7999999999999999E-2</v>
      </c>
      <c r="E31">
        <v>0.05</v>
      </c>
      <c r="F31">
        <f t="shared" si="7"/>
        <v>1.0000000000000002E-2</v>
      </c>
      <c r="G31">
        <v>0.08</v>
      </c>
      <c r="H31">
        <v>0.16527</v>
      </c>
      <c r="I31">
        <f t="shared" si="1"/>
        <v>0.16527</v>
      </c>
      <c r="J31">
        <f t="shared" si="2"/>
        <v>-1.8499999999999905E-3</v>
      </c>
      <c r="K31">
        <v>0.17055000000000001</v>
      </c>
      <c r="L31">
        <v>0.17749999999999999</v>
      </c>
      <c r="M31">
        <v>0.50829999999999997</v>
      </c>
      <c r="N31">
        <v>0.56189999999999996</v>
      </c>
      <c r="O31">
        <v>0.68959999999999999</v>
      </c>
      <c r="P31">
        <v>5.8299999999999998E-2</v>
      </c>
      <c r="Q31">
        <v>9.3700000000000006E-2</v>
      </c>
      <c r="R31">
        <v>0.37840000000000001</v>
      </c>
      <c r="S31">
        <v>0.58789999999999998</v>
      </c>
      <c r="T31">
        <v>0.189</v>
      </c>
      <c r="U31">
        <f t="shared" si="3"/>
        <v>0.189</v>
      </c>
      <c r="V31">
        <f t="shared" si="8"/>
        <v>2.4999999999999994E-2</v>
      </c>
      <c r="W31">
        <f t="shared" si="4"/>
        <v>0.50829999999999997</v>
      </c>
      <c r="X31">
        <f t="shared" si="9"/>
        <v>2.2999999999999965E-2</v>
      </c>
      <c r="Y31">
        <v>4.2999999999999997E-2</v>
      </c>
      <c r="Z31">
        <v>0.38300000000000001</v>
      </c>
      <c r="AA31">
        <f t="shared" si="5"/>
        <v>0.56189999999999996</v>
      </c>
      <c r="AB31">
        <f t="shared" si="10"/>
        <v>2.4899999999999922E-2</v>
      </c>
      <c r="AC31">
        <f t="shared" si="11"/>
        <v>3.3000000000000029E-2</v>
      </c>
      <c r="AD31">
        <v>0.59599999999999997</v>
      </c>
      <c r="AE31">
        <f t="shared" si="6"/>
        <v>0.68959999999999999</v>
      </c>
      <c r="AF31">
        <f t="shared" si="12"/>
        <v>3.5999999999999921E-2</v>
      </c>
      <c r="AG31">
        <f t="shared" si="12"/>
        <v>2.8599999999999959E-2</v>
      </c>
      <c r="AH31">
        <f t="shared" si="0"/>
        <v>0.48949999999999999</v>
      </c>
      <c r="AI31">
        <f t="shared" si="13"/>
        <v>3.4499999999999975E-2</v>
      </c>
    </row>
    <row r="32" spans="1:35" x14ac:dyDescent="0.3">
      <c r="A32" s="1">
        <v>44587</v>
      </c>
      <c r="B32">
        <v>36356.699999999997</v>
      </c>
      <c r="C32">
        <v>1819.59</v>
      </c>
      <c r="D32">
        <v>4.2000000000000003E-2</v>
      </c>
      <c r="E32">
        <v>0.04</v>
      </c>
      <c r="F32">
        <f t="shared" si="7"/>
        <v>-1.0000000000000002E-2</v>
      </c>
      <c r="G32">
        <v>0.08</v>
      </c>
      <c r="H32">
        <v>0.17238999999999999</v>
      </c>
      <c r="I32">
        <f t="shared" si="1"/>
        <v>0.17238999999999999</v>
      </c>
      <c r="J32">
        <f t="shared" si="2"/>
        <v>7.1199999999999875E-3</v>
      </c>
      <c r="K32">
        <v>0.1855</v>
      </c>
      <c r="L32">
        <v>0.18509999999999999</v>
      </c>
      <c r="M32">
        <v>0.5796</v>
      </c>
      <c r="N32">
        <v>0.64070000000000005</v>
      </c>
      <c r="O32">
        <v>0.77849999999999997</v>
      </c>
      <c r="P32">
        <v>5.2150000000000002E-2</v>
      </c>
      <c r="Q32">
        <v>8.2549999999999998E-2</v>
      </c>
      <c r="R32">
        <v>0.39369999999999999</v>
      </c>
      <c r="S32">
        <v>0.6956</v>
      </c>
      <c r="T32">
        <v>0.19500000000000001</v>
      </c>
      <c r="U32">
        <f t="shared" si="3"/>
        <v>0.19500000000000001</v>
      </c>
      <c r="V32">
        <f t="shared" si="8"/>
        <v>6.0000000000000053E-3</v>
      </c>
      <c r="W32">
        <f t="shared" si="4"/>
        <v>0.5796</v>
      </c>
      <c r="X32">
        <f t="shared" si="9"/>
        <v>7.130000000000003E-2</v>
      </c>
      <c r="Y32">
        <v>3.2000000000000001E-2</v>
      </c>
      <c r="Z32">
        <v>0.40500000000000003</v>
      </c>
      <c r="AA32">
        <f t="shared" si="5"/>
        <v>0.64070000000000005</v>
      </c>
      <c r="AB32">
        <f t="shared" si="10"/>
        <v>7.8800000000000092E-2</v>
      </c>
      <c r="AC32">
        <f t="shared" si="11"/>
        <v>2.200000000000002E-2</v>
      </c>
      <c r="AD32">
        <v>0.70699999999999996</v>
      </c>
      <c r="AE32">
        <f t="shared" si="6"/>
        <v>0.77849999999999997</v>
      </c>
      <c r="AF32">
        <f t="shared" si="12"/>
        <v>0.11099999999999999</v>
      </c>
      <c r="AG32">
        <f t="shared" si="12"/>
        <v>8.8899999999999979E-2</v>
      </c>
      <c r="AH32">
        <f t="shared" si="0"/>
        <v>0.55600000000000005</v>
      </c>
      <c r="AI32">
        <f t="shared" si="13"/>
        <v>6.6500000000000059E-2</v>
      </c>
    </row>
    <row r="33" spans="1:35" x14ac:dyDescent="0.3">
      <c r="A33" s="1">
        <v>44588</v>
      </c>
      <c r="B33">
        <v>36198.949999999997</v>
      </c>
      <c r="C33">
        <v>1797.43</v>
      </c>
      <c r="D33">
        <v>0.05</v>
      </c>
      <c r="E33">
        <v>0.04</v>
      </c>
      <c r="F33">
        <f t="shared" si="7"/>
        <v>0</v>
      </c>
      <c r="G33">
        <v>0.08</v>
      </c>
      <c r="H33">
        <v>0.17938999999999999</v>
      </c>
      <c r="I33">
        <f t="shared" si="1"/>
        <v>0.17938999999999999</v>
      </c>
      <c r="J33">
        <f t="shared" si="2"/>
        <v>7.0000000000000062E-3</v>
      </c>
      <c r="K33">
        <v>0.1978</v>
      </c>
      <c r="L33">
        <v>0.19020000000000001</v>
      </c>
      <c r="M33">
        <v>0.64810000000000001</v>
      </c>
      <c r="N33">
        <v>0.71009999999999995</v>
      </c>
      <c r="O33">
        <v>0.84909999999999997</v>
      </c>
      <c r="P33">
        <v>5.0549999999999998E-2</v>
      </c>
      <c r="Q33">
        <v>8.2100000000000006E-2</v>
      </c>
      <c r="R33">
        <v>0.42420000000000002</v>
      </c>
      <c r="S33">
        <v>0.74429999999999996</v>
      </c>
      <c r="T33">
        <v>0.19800000000000001</v>
      </c>
      <c r="U33">
        <f t="shared" si="3"/>
        <v>0.19800000000000001</v>
      </c>
      <c r="V33">
        <f t="shared" si="8"/>
        <v>3.0000000000000027E-3</v>
      </c>
      <c r="W33">
        <f t="shared" si="4"/>
        <v>0.64810000000000001</v>
      </c>
      <c r="X33">
        <f t="shared" si="9"/>
        <v>6.8500000000000005E-2</v>
      </c>
      <c r="Y33">
        <v>2.8000000000000001E-2</v>
      </c>
      <c r="Z33">
        <v>0.433</v>
      </c>
      <c r="AA33">
        <f t="shared" si="5"/>
        <v>0.71009999999999995</v>
      </c>
      <c r="AB33">
        <f t="shared" si="10"/>
        <v>6.9399999999999906E-2</v>
      </c>
      <c r="AC33">
        <f t="shared" si="11"/>
        <v>2.7999999999999969E-2</v>
      </c>
      <c r="AD33">
        <v>0.748</v>
      </c>
      <c r="AE33">
        <f t="shared" si="6"/>
        <v>0.84909999999999997</v>
      </c>
      <c r="AF33">
        <f t="shared" si="12"/>
        <v>4.1000000000000036E-2</v>
      </c>
      <c r="AG33">
        <f t="shared" si="12"/>
        <v>7.0599999999999996E-2</v>
      </c>
      <c r="AH33">
        <f t="shared" si="0"/>
        <v>0.59050000000000002</v>
      </c>
      <c r="AI33">
        <f t="shared" si="13"/>
        <v>3.4499999999999975E-2</v>
      </c>
    </row>
    <row r="34" spans="1:35" x14ac:dyDescent="0.3">
      <c r="A34" s="1">
        <v>44589</v>
      </c>
      <c r="B34">
        <v>37807.949999999997</v>
      </c>
      <c r="C34">
        <v>1791.53</v>
      </c>
      <c r="D34">
        <v>0.01</v>
      </c>
      <c r="E34">
        <v>0.05</v>
      </c>
      <c r="F34">
        <f t="shared" si="7"/>
        <v>1.0000000000000002E-2</v>
      </c>
      <c r="G34">
        <v>0.08</v>
      </c>
      <c r="H34">
        <v>0.20424</v>
      </c>
      <c r="I34">
        <f t="shared" si="1"/>
        <v>0.20424</v>
      </c>
      <c r="J34">
        <f t="shared" si="2"/>
        <v>2.4850000000000011E-2</v>
      </c>
      <c r="K34">
        <v>0.19635</v>
      </c>
      <c r="L34">
        <v>0.17499999999999999</v>
      </c>
      <c r="M34">
        <v>0.67949999999999999</v>
      </c>
      <c r="N34">
        <v>0.73419999999999996</v>
      </c>
      <c r="O34">
        <v>0.8629</v>
      </c>
      <c r="P34">
        <v>4.8000000000000001E-2</v>
      </c>
      <c r="Q34">
        <v>8.1600000000000006E-2</v>
      </c>
      <c r="R34">
        <v>0.40639999999999998</v>
      </c>
      <c r="S34">
        <v>0.73399999999999999</v>
      </c>
      <c r="T34">
        <v>0.185</v>
      </c>
      <c r="U34">
        <f t="shared" si="3"/>
        <v>0.185</v>
      </c>
      <c r="V34">
        <f t="shared" si="8"/>
        <v>-1.3000000000000012E-2</v>
      </c>
      <c r="W34">
        <f t="shared" si="4"/>
        <v>0.67949999999999999</v>
      </c>
      <c r="X34">
        <f t="shared" si="9"/>
        <v>3.1399999999999983E-2</v>
      </c>
      <c r="Y34">
        <v>2.8000000000000001E-2</v>
      </c>
      <c r="Z34">
        <v>0.42399999999999999</v>
      </c>
      <c r="AA34">
        <f t="shared" si="5"/>
        <v>0.73419999999999996</v>
      </c>
      <c r="AB34">
        <f t="shared" si="10"/>
        <v>2.410000000000001E-2</v>
      </c>
      <c r="AC34">
        <f t="shared" si="11"/>
        <v>-9.000000000000008E-3</v>
      </c>
      <c r="AD34">
        <v>0.74399999999999999</v>
      </c>
      <c r="AE34">
        <f t="shared" si="6"/>
        <v>0.8629</v>
      </c>
      <c r="AF34">
        <f t="shared" si="12"/>
        <v>-4.0000000000000036E-3</v>
      </c>
      <c r="AG34">
        <f t="shared" si="12"/>
        <v>1.3800000000000034E-2</v>
      </c>
      <c r="AH34">
        <f t="shared" si="0"/>
        <v>0.58399999999999996</v>
      </c>
      <c r="AI34">
        <f t="shared" si="13"/>
        <v>-6.5000000000000613E-3</v>
      </c>
    </row>
    <row r="35" spans="1:35" x14ac:dyDescent="0.3">
      <c r="A35" s="1">
        <v>44590</v>
      </c>
      <c r="B35">
        <v>38388.74</v>
      </c>
      <c r="C35">
        <v>1791.53</v>
      </c>
      <c r="D35">
        <v>0.01</v>
      </c>
      <c r="E35">
        <v>0.05</v>
      </c>
      <c r="F35">
        <f t="shared" si="7"/>
        <v>0</v>
      </c>
      <c r="G35">
        <v>0.08</v>
      </c>
      <c r="H35">
        <v>0.20424</v>
      </c>
      <c r="I35">
        <f t="shared" si="1"/>
        <v>0.20424</v>
      </c>
      <c r="J35">
        <f t="shared" si="2"/>
        <v>0</v>
      </c>
      <c r="K35">
        <v>0.19635</v>
      </c>
      <c r="L35">
        <v>0.17499999999999999</v>
      </c>
      <c r="M35">
        <v>0.67949999999999999</v>
      </c>
      <c r="N35">
        <v>0.73419999999999996</v>
      </c>
      <c r="O35">
        <v>0.8629</v>
      </c>
      <c r="P35">
        <v>4.8000000000000001E-2</v>
      </c>
      <c r="Q35">
        <v>8.1600000000000006E-2</v>
      </c>
      <c r="R35">
        <v>0.40639999999999998</v>
      </c>
      <c r="S35">
        <v>0.73399999999999999</v>
      </c>
      <c r="T35">
        <v>0.185</v>
      </c>
      <c r="U35">
        <f t="shared" si="3"/>
        <v>0.185</v>
      </c>
      <c r="V35">
        <f t="shared" si="8"/>
        <v>0</v>
      </c>
      <c r="W35">
        <f t="shared" si="4"/>
        <v>0.67949999999999999</v>
      </c>
      <c r="X35">
        <f t="shared" si="9"/>
        <v>0</v>
      </c>
      <c r="Y35">
        <v>2.8000000000000001E-2</v>
      </c>
      <c r="Z35">
        <v>0.42399999999999999</v>
      </c>
      <c r="AA35">
        <f t="shared" si="5"/>
        <v>0.73419999999999996</v>
      </c>
      <c r="AB35">
        <f t="shared" si="10"/>
        <v>0</v>
      </c>
      <c r="AC35">
        <f t="shared" si="11"/>
        <v>0</v>
      </c>
      <c r="AD35">
        <v>0.74399999999999999</v>
      </c>
      <c r="AE35">
        <f t="shared" si="6"/>
        <v>0.8629</v>
      </c>
      <c r="AF35">
        <f t="shared" si="12"/>
        <v>0</v>
      </c>
      <c r="AG35">
        <f t="shared" si="12"/>
        <v>0</v>
      </c>
      <c r="AH35">
        <f t="shared" si="0"/>
        <v>0.58399999999999996</v>
      </c>
      <c r="AI35">
        <f t="shared" si="13"/>
        <v>0</v>
      </c>
    </row>
    <row r="36" spans="1:35" x14ac:dyDescent="0.3">
      <c r="A36" s="1">
        <v>44591</v>
      </c>
      <c r="B36">
        <v>37754.400000000001</v>
      </c>
      <c r="C36">
        <v>1791.53</v>
      </c>
      <c r="D36">
        <v>0.01</v>
      </c>
      <c r="E36">
        <v>0.05</v>
      </c>
      <c r="F36">
        <f t="shared" si="7"/>
        <v>0</v>
      </c>
      <c r="G36">
        <v>0.08</v>
      </c>
      <c r="H36">
        <v>0.20424</v>
      </c>
      <c r="I36">
        <f t="shared" si="1"/>
        <v>0.20424</v>
      </c>
      <c r="J36">
        <f t="shared" si="2"/>
        <v>0</v>
      </c>
      <c r="K36">
        <v>0.19635</v>
      </c>
      <c r="L36">
        <v>0.17499999999999999</v>
      </c>
      <c r="M36">
        <v>0.67949999999999999</v>
      </c>
      <c r="N36">
        <v>0.73419999999999996</v>
      </c>
      <c r="O36">
        <v>0.8629</v>
      </c>
      <c r="P36">
        <v>4.8000000000000001E-2</v>
      </c>
      <c r="Q36">
        <v>8.1600000000000006E-2</v>
      </c>
      <c r="R36">
        <v>0.40639999999999998</v>
      </c>
      <c r="S36">
        <v>0.73399999999999999</v>
      </c>
      <c r="T36">
        <v>0.185</v>
      </c>
      <c r="U36">
        <f t="shared" si="3"/>
        <v>0.185</v>
      </c>
      <c r="V36">
        <f t="shared" si="8"/>
        <v>0</v>
      </c>
      <c r="W36">
        <f t="shared" si="4"/>
        <v>0.67949999999999999</v>
      </c>
      <c r="X36">
        <f t="shared" si="9"/>
        <v>0</v>
      </c>
      <c r="Y36">
        <v>2.8000000000000001E-2</v>
      </c>
      <c r="Z36">
        <v>0.42399999999999999</v>
      </c>
      <c r="AA36">
        <f t="shared" si="5"/>
        <v>0.73419999999999996</v>
      </c>
      <c r="AB36">
        <f t="shared" si="10"/>
        <v>0</v>
      </c>
      <c r="AC36">
        <f t="shared" si="11"/>
        <v>0</v>
      </c>
      <c r="AD36">
        <v>0.74399999999999999</v>
      </c>
      <c r="AE36">
        <f t="shared" si="6"/>
        <v>0.8629</v>
      </c>
      <c r="AF36">
        <f t="shared" si="12"/>
        <v>0</v>
      </c>
      <c r="AG36">
        <f t="shared" si="12"/>
        <v>0</v>
      </c>
      <c r="AH36">
        <f t="shared" si="0"/>
        <v>0.58399999999999996</v>
      </c>
      <c r="AI36">
        <f t="shared" si="13"/>
        <v>0</v>
      </c>
    </row>
    <row r="37" spans="1:35" x14ac:dyDescent="0.3">
      <c r="A37" s="1">
        <v>44592</v>
      </c>
      <c r="B37">
        <v>38437.839999999997</v>
      </c>
      <c r="C37">
        <v>1797.17</v>
      </c>
      <c r="D37">
        <v>0.04</v>
      </c>
      <c r="E37">
        <v>0.05</v>
      </c>
      <c r="F37">
        <f t="shared" si="7"/>
        <v>0</v>
      </c>
      <c r="G37">
        <v>0.08</v>
      </c>
      <c r="H37">
        <v>0.20155999999999999</v>
      </c>
      <c r="I37">
        <f t="shared" si="1"/>
        <v>0.20155999999999999</v>
      </c>
      <c r="J37">
        <f t="shared" si="2"/>
        <v>-2.6800000000000157E-3</v>
      </c>
      <c r="K37">
        <v>0.20799999999999999</v>
      </c>
      <c r="L37">
        <v>0.18</v>
      </c>
      <c r="M37">
        <v>0.66390000000000005</v>
      </c>
      <c r="N37">
        <v>0.72289999999999999</v>
      </c>
      <c r="O37">
        <v>0.85950000000000004</v>
      </c>
      <c r="P37">
        <v>4.8000000000000001E-2</v>
      </c>
      <c r="Q37">
        <v>8.5099999999999995E-2</v>
      </c>
      <c r="R37">
        <v>0.45469999999999999</v>
      </c>
      <c r="S37">
        <v>0.77239999999999998</v>
      </c>
      <c r="T37">
        <v>0.186</v>
      </c>
      <c r="U37">
        <f t="shared" si="3"/>
        <v>0.186</v>
      </c>
      <c r="V37">
        <f t="shared" si="8"/>
        <v>1.0000000000000009E-3</v>
      </c>
      <c r="W37">
        <f t="shared" si="4"/>
        <v>0.66390000000000005</v>
      </c>
      <c r="X37">
        <f t="shared" si="9"/>
        <v>-1.5599999999999947E-2</v>
      </c>
      <c r="Y37">
        <v>3.4000000000000002E-2</v>
      </c>
      <c r="Z37">
        <v>0.46100000000000002</v>
      </c>
      <c r="AA37">
        <f t="shared" si="5"/>
        <v>0.72289999999999999</v>
      </c>
      <c r="AB37">
        <f t="shared" si="10"/>
        <v>-1.1299999999999977E-2</v>
      </c>
      <c r="AC37">
        <f t="shared" si="11"/>
        <v>3.7000000000000033E-2</v>
      </c>
      <c r="AD37">
        <v>0.77900000000000003</v>
      </c>
      <c r="AE37">
        <f t="shared" si="6"/>
        <v>0.85950000000000004</v>
      </c>
      <c r="AF37">
        <f t="shared" si="12"/>
        <v>3.5000000000000031E-2</v>
      </c>
      <c r="AG37">
        <f t="shared" si="12"/>
        <v>-3.3999999999999586E-3</v>
      </c>
      <c r="AH37">
        <f t="shared" si="0"/>
        <v>0.62</v>
      </c>
      <c r="AI37">
        <f t="shared" si="13"/>
        <v>3.6000000000000032E-2</v>
      </c>
    </row>
    <row r="38" spans="1:35" x14ac:dyDescent="0.3">
      <c r="A38" s="1">
        <v>44593</v>
      </c>
      <c r="B38">
        <v>38813.82</v>
      </c>
      <c r="C38">
        <v>1801.19</v>
      </c>
      <c r="D38">
        <v>0.05</v>
      </c>
      <c r="E38">
        <v>0.05</v>
      </c>
      <c r="F38">
        <f t="shared" si="7"/>
        <v>0</v>
      </c>
      <c r="G38">
        <v>0.08</v>
      </c>
      <c r="H38">
        <v>0.20924000000000001</v>
      </c>
      <c r="I38">
        <f t="shared" si="1"/>
        <v>0.20924000000000001</v>
      </c>
      <c r="J38">
        <f t="shared" si="2"/>
        <v>7.6800000000000201E-3</v>
      </c>
      <c r="K38">
        <v>0.19985</v>
      </c>
      <c r="L38">
        <v>0.19020000000000001</v>
      </c>
      <c r="M38">
        <v>0.63729999999999998</v>
      </c>
      <c r="N38">
        <v>0.69989999999999997</v>
      </c>
      <c r="O38">
        <v>0.84099999999999997</v>
      </c>
      <c r="P38">
        <v>4.9000000000000002E-2</v>
      </c>
      <c r="Q38">
        <v>8.1799999999999998E-2</v>
      </c>
      <c r="R38">
        <v>0.47510000000000002</v>
      </c>
      <c r="S38">
        <v>0.76470000000000005</v>
      </c>
      <c r="T38">
        <v>0.19900000000000001</v>
      </c>
      <c r="U38">
        <f t="shared" si="3"/>
        <v>0.19900000000000001</v>
      </c>
      <c r="V38">
        <f t="shared" si="8"/>
        <v>1.3000000000000012E-2</v>
      </c>
      <c r="W38">
        <f t="shared" si="4"/>
        <v>0.63729999999999998</v>
      </c>
      <c r="X38">
        <f t="shared" si="9"/>
        <v>-2.6600000000000068E-2</v>
      </c>
      <c r="Y38">
        <v>3.5000000000000003E-2</v>
      </c>
      <c r="Z38">
        <v>0.48</v>
      </c>
      <c r="AA38">
        <f t="shared" si="5"/>
        <v>0.69989999999999997</v>
      </c>
      <c r="AB38">
        <f t="shared" si="10"/>
        <v>-2.300000000000002E-2</v>
      </c>
      <c r="AC38">
        <f t="shared" si="11"/>
        <v>1.8999999999999961E-2</v>
      </c>
      <c r="AD38">
        <v>0.77</v>
      </c>
      <c r="AE38">
        <f t="shared" si="6"/>
        <v>0.84099999999999997</v>
      </c>
      <c r="AF38">
        <f t="shared" si="12"/>
        <v>-9.000000000000008E-3</v>
      </c>
      <c r="AG38">
        <f t="shared" si="12"/>
        <v>-1.8500000000000072E-2</v>
      </c>
      <c r="AH38">
        <f t="shared" si="0"/>
        <v>0.625</v>
      </c>
      <c r="AI38">
        <f t="shared" si="13"/>
        <v>5.0000000000000044E-3</v>
      </c>
    </row>
    <row r="39" spans="1:35" x14ac:dyDescent="0.3">
      <c r="A39" s="1">
        <v>44594</v>
      </c>
      <c r="B39">
        <v>36936.93</v>
      </c>
      <c r="C39">
        <v>1806.8</v>
      </c>
      <c r="D39">
        <v>4.4999999999999998E-2</v>
      </c>
      <c r="E39">
        <v>0.05</v>
      </c>
      <c r="F39">
        <f t="shared" si="7"/>
        <v>0</v>
      </c>
      <c r="G39">
        <v>0.08</v>
      </c>
      <c r="H39">
        <v>0.20721999999999999</v>
      </c>
      <c r="I39">
        <f t="shared" si="1"/>
        <v>0.20721999999999999</v>
      </c>
      <c r="J39">
        <f t="shared" si="2"/>
        <v>-2.0200000000000218E-3</v>
      </c>
      <c r="K39">
        <v>0.19800000000000001</v>
      </c>
      <c r="L39">
        <v>0.18509999999999999</v>
      </c>
      <c r="M39">
        <v>0.627</v>
      </c>
      <c r="N39">
        <v>0.68859999999999999</v>
      </c>
      <c r="O39">
        <v>0.8276</v>
      </c>
      <c r="P39">
        <v>4.9000000000000002E-2</v>
      </c>
      <c r="Q39">
        <v>8.1000000000000003E-2</v>
      </c>
      <c r="R39">
        <v>0.4471</v>
      </c>
      <c r="S39">
        <v>0.72370000000000001</v>
      </c>
      <c r="T39">
        <v>0.19400000000000001</v>
      </c>
      <c r="U39">
        <f t="shared" si="3"/>
        <v>0.19400000000000001</v>
      </c>
      <c r="V39">
        <f t="shared" si="8"/>
        <v>-5.0000000000000044E-3</v>
      </c>
      <c r="W39">
        <f t="shared" si="4"/>
        <v>0.627</v>
      </c>
      <c r="X39">
        <f t="shared" si="9"/>
        <v>-1.0299999999999976E-2</v>
      </c>
      <c r="Y39">
        <v>3.3000000000000002E-2</v>
      </c>
      <c r="Z39">
        <v>0.45500000000000002</v>
      </c>
      <c r="AA39">
        <f t="shared" si="5"/>
        <v>0.68859999999999999</v>
      </c>
      <c r="AB39">
        <f t="shared" si="10"/>
        <v>-1.1299999999999977E-2</v>
      </c>
      <c r="AC39">
        <f t="shared" si="11"/>
        <v>-2.4999999999999967E-2</v>
      </c>
      <c r="AD39">
        <v>0.73299999999999998</v>
      </c>
      <c r="AE39">
        <f t="shared" si="6"/>
        <v>0.8276</v>
      </c>
      <c r="AF39">
        <f t="shared" si="12"/>
        <v>-3.7000000000000033E-2</v>
      </c>
      <c r="AG39">
        <f t="shared" si="12"/>
        <v>-1.3399999999999967E-2</v>
      </c>
      <c r="AH39">
        <f t="shared" si="0"/>
        <v>0.59399999999999997</v>
      </c>
      <c r="AI39">
        <f t="shared" si="13"/>
        <v>-3.1000000000000028E-2</v>
      </c>
    </row>
    <row r="40" spans="1:35" x14ac:dyDescent="0.3">
      <c r="A40" s="1">
        <v>44595</v>
      </c>
      <c r="B40">
        <v>36964.58</v>
      </c>
      <c r="C40">
        <v>1804.85</v>
      </c>
      <c r="D40">
        <v>0.06</v>
      </c>
      <c r="E40">
        <v>0.05</v>
      </c>
      <c r="F40">
        <f t="shared" si="7"/>
        <v>0</v>
      </c>
      <c r="G40">
        <v>0.08</v>
      </c>
      <c r="H40">
        <v>0.21976999999999999</v>
      </c>
      <c r="I40">
        <f t="shared" si="1"/>
        <v>0.21976999999999999</v>
      </c>
      <c r="J40">
        <f t="shared" si="2"/>
        <v>1.2550000000000006E-2</v>
      </c>
      <c r="K40">
        <v>0.23250000000000001</v>
      </c>
      <c r="L40">
        <v>0.19020000000000001</v>
      </c>
      <c r="M40">
        <v>0.6472</v>
      </c>
      <c r="N40">
        <v>0.71189999999999998</v>
      </c>
      <c r="O40">
        <v>0.85729999999999995</v>
      </c>
      <c r="P40">
        <v>4.9000000000000002E-2</v>
      </c>
      <c r="Q40">
        <v>8.2000000000000003E-2</v>
      </c>
      <c r="R40">
        <v>0.47</v>
      </c>
      <c r="S40">
        <v>0.75439999999999996</v>
      </c>
      <c r="T40">
        <v>0.19900000000000001</v>
      </c>
      <c r="U40">
        <f t="shared" si="3"/>
        <v>0.19900000000000001</v>
      </c>
      <c r="V40">
        <f t="shared" si="8"/>
        <v>5.0000000000000044E-3</v>
      </c>
      <c r="W40">
        <f t="shared" si="4"/>
        <v>0.6472</v>
      </c>
      <c r="X40">
        <f t="shared" si="9"/>
        <v>2.0199999999999996E-2</v>
      </c>
      <c r="Y40">
        <v>2.7E-2</v>
      </c>
      <c r="Z40">
        <v>0.47599999999999998</v>
      </c>
      <c r="AA40">
        <f t="shared" si="5"/>
        <v>0.71189999999999998</v>
      </c>
      <c r="AB40">
        <f t="shared" si="10"/>
        <v>2.3299999999999987E-2</v>
      </c>
      <c r="AC40">
        <f t="shared" si="11"/>
        <v>2.0999999999999963E-2</v>
      </c>
      <c r="AD40">
        <v>0.76200000000000001</v>
      </c>
      <c r="AE40">
        <f t="shared" si="6"/>
        <v>0.85729999999999995</v>
      </c>
      <c r="AF40">
        <f t="shared" si="12"/>
        <v>2.9000000000000026E-2</v>
      </c>
      <c r="AG40">
        <f t="shared" si="12"/>
        <v>2.9699999999999949E-2</v>
      </c>
      <c r="AH40">
        <f t="shared" si="0"/>
        <v>0.61899999999999999</v>
      </c>
      <c r="AI40">
        <f t="shared" si="13"/>
        <v>2.5000000000000022E-2</v>
      </c>
    </row>
    <row r="41" spans="1:35" x14ac:dyDescent="0.3">
      <c r="A41" s="1">
        <v>44596</v>
      </c>
      <c r="B41">
        <v>40647.25</v>
      </c>
      <c r="C41">
        <v>1808.28</v>
      </c>
      <c r="D41">
        <v>0.05</v>
      </c>
      <c r="E41">
        <v>0.05</v>
      </c>
      <c r="F41">
        <f t="shared" si="7"/>
        <v>0</v>
      </c>
      <c r="G41">
        <v>0.08</v>
      </c>
      <c r="H41">
        <v>0.22961999999999999</v>
      </c>
      <c r="I41">
        <f t="shared" si="1"/>
        <v>0.22961999999999999</v>
      </c>
      <c r="J41">
        <f t="shared" si="2"/>
        <v>9.8499999999999976E-3</v>
      </c>
      <c r="K41">
        <v>0.26850000000000002</v>
      </c>
      <c r="L41">
        <v>0.22320000000000001</v>
      </c>
      <c r="M41">
        <v>0.76890000000000003</v>
      </c>
      <c r="N41">
        <v>0.83240000000000003</v>
      </c>
      <c r="O41">
        <v>0.97709999999999997</v>
      </c>
      <c r="P41">
        <v>6.1199999999999997E-2</v>
      </c>
      <c r="Q41">
        <v>9.5000000000000001E-2</v>
      </c>
      <c r="R41">
        <v>0.54390000000000005</v>
      </c>
      <c r="S41">
        <v>0.86209999999999998</v>
      </c>
      <c r="T41">
        <v>0.23</v>
      </c>
      <c r="U41">
        <f t="shared" si="3"/>
        <v>0.23</v>
      </c>
      <c r="V41">
        <f t="shared" si="8"/>
        <v>3.1E-2</v>
      </c>
      <c r="W41">
        <f t="shared" si="4"/>
        <v>0.76890000000000003</v>
      </c>
      <c r="X41">
        <f t="shared" si="9"/>
        <v>0.12170000000000003</v>
      </c>
      <c r="Y41">
        <v>3.4000000000000002E-2</v>
      </c>
      <c r="Z41">
        <v>0.55000000000000004</v>
      </c>
      <c r="AA41">
        <f t="shared" si="5"/>
        <v>0.83240000000000003</v>
      </c>
      <c r="AB41">
        <f t="shared" si="10"/>
        <v>0.12050000000000005</v>
      </c>
      <c r="AC41">
        <f t="shared" si="11"/>
        <v>7.4000000000000066E-2</v>
      </c>
      <c r="AD41">
        <v>0.86899999999999999</v>
      </c>
      <c r="AE41">
        <f t="shared" si="6"/>
        <v>0.97709999999999997</v>
      </c>
      <c r="AF41">
        <f t="shared" si="12"/>
        <v>0.10699999999999998</v>
      </c>
      <c r="AG41">
        <f t="shared" si="12"/>
        <v>0.11980000000000002</v>
      </c>
      <c r="AH41">
        <f t="shared" si="0"/>
        <v>0.70950000000000002</v>
      </c>
      <c r="AI41">
        <f t="shared" si="13"/>
        <v>9.0500000000000025E-2</v>
      </c>
    </row>
    <row r="42" spans="1:35" x14ac:dyDescent="0.3">
      <c r="A42" s="1">
        <v>44597</v>
      </c>
      <c r="B42">
        <v>41673.4</v>
      </c>
      <c r="C42">
        <v>1808.28</v>
      </c>
      <c r="D42">
        <v>0.05</v>
      </c>
      <c r="E42">
        <v>0.05</v>
      </c>
      <c r="F42">
        <f t="shared" si="7"/>
        <v>0</v>
      </c>
      <c r="G42">
        <v>0.08</v>
      </c>
      <c r="H42">
        <v>0.22961999999999999</v>
      </c>
      <c r="I42">
        <f t="shared" si="1"/>
        <v>0.22961999999999999</v>
      </c>
      <c r="J42">
        <f t="shared" si="2"/>
        <v>0</v>
      </c>
      <c r="K42">
        <v>0.26850000000000002</v>
      </c>
      <c r="L42">
        <v>0.22320000000000001</v>
      </c>
      <c r="M42">
        <v>0.76890000000000003</v>
      </c>
      <c r="N42">
        <v>0.83240000000000003</v>
      </c>
      <c r="O42">
        <v>0.97709999999999997</v>
      </c>
      <c r="P42">
        <v>6.1199999999999997E-2</v>
      </c>
      <c r="Q42">
        <v>9.5000000000000001E-2</v>
      </c>
      <c r="R42">
        <v>0.54390000000000005</v>
      </c>
      <c r="S42">
        <v>0.86209999999999998</v>
      </c>
      <c r="T42">
        <v>0.23</v>
      </c>
      <c r="U42">
        <f t="shared" si="3"/>
        <v>0.23</v>
      </c>
      <c r="V42">
        <f t="shared" si="8"/>
        <v>0</v>
      </c>
      <c r="W42">
        <f t="shared" si="4"/>
        <v>0.76890000000000003</v>
      </c>
      <c r="X42">
        <f t="shared" si="9"/>
        <v>0</v>
      </c>
      <c r="Y42">
        <v>3.4000000000000002E-2</v>
      </c>
      <c r="Z42">
        <v>0.55000000000000004</v>
      </c>
      <c r="AA42">
        <f t="shared" si="5"/>
        <v>0.83240000000000003</v>
      </c>
      <c r="AB42">
        <f t="shared" si="10"/>
        <v>0</v>
      </c>
      <c r="AC42">
        <f t="shared" si="11"/>
        <v>0</v>
      </c>
      <c r="AD42">
        <v>0.86899999999999999</v>
      </c>
      <c r="AE42">
        <f t="shared" si="6"/>
        <v>0.97709999999999997</v>
      </c>
      <c r="AF42">
        <f t="shared" si="12"/>
        <v>0</v>
      </c>
      <c r="AG42">
        <f t="shared" si="12"/>
        <v>0</v>
      </c>
      <c r="AH42">
        <f t="shared" si="0"/>
        <v>0.70950000000000002</v>
      </c>
      <c r="AI42">
        <f t="shared" si="13"/>
        <v>0</v>
      </c>
    </row>
    <row r="43" spans="1:35" x14ac:dyDescent="0.3">
      <c r="A43" s="1">
        <v>44598</v>
      </c>
      <c r="B43">
        <v>41687.25</v>
      </c>
      <c r="C43">
        <v>1808.28</v>
      </c>
      <c r="D43">
        <v>0.05</v>
      </c>
      <c r="E43">
        <v>0.05</v>
      </c>
      <c r="F43">
        <f t="shared" si="7"/>
        <v>0</v>
      </c>
      <c r="G43">
        <v>0.08</v>
      </c>
      <c r="H43">
        <v>0.22961999999999999</v>
      </c>
      <c r="I43">
        <f t="shared" si="1"/>
        <v>0.22961999999999999</v>
      </c>
      <c r="J43">
        <f t="shared" si="2"/>
        <v>0</v>
      </c>
      <c r="K43">
        <v>0.26850000000000002</v>
      </c>
      <c r="L43">
        <v>0.22320000000000001</v>
      </c>
      <c r="M43">
        <v>0.76890000000000003</v>
      </c>
      <c r="N43">
        <v>0.83240000000000003</v>
      </c>
      <c r="O43">
        <v>0.97709999999999997</v>
      </c>
      <c r="P43">
        <v>6.1199999999999997E-2</v>
      </c>
      <c r="Q43">
        <v>9.5000000000000001E-2</v>
      </c>
      <c r="R43">
        <v>0.54390000000000005</v>
      </c>
      <c r="S43">
        <v>0.86209999999999998</v>
      </c>
      <c r="T43">
        <v>0.23</v>
      </c>
      <c r="U43">
        <f t="shared" si="3"/>
        <v>0.23</v>
      </c>
      <c r="V43">
        <f t="shared" si="8"/>
        <v>0</v>
      </c>
      <c r="W43">
        <f t="shared" si="4"/>
        <v>0.76890000000000003</v>
      </c>
      <c r="X43">
        <f t="shared" si="9"/>
        <v>0</v>
      </c>
      <c r="Y43">
        <v>3.4000000000000002E-2</v>
      </c>
      <c r="Z43">
        <v>0.55000000000000004</v>
      </c>
      <c r="AA43">
        <f t="shared" si="5"/>
        <v>0.83240000000000003</v>
      </c>
      <c r="AB43">
        <f t="shared" si="10"/>
        <v>0</v>
      </c>
      <c r="AC43">
        <f t="shared" si="11"/>
        <v>0</v>
      </c>
      <c r="AD43">
        <v>0.86899999999999999</v>
      </c>
      <c r="AE43">
        <f t="shared" si="6"/>
        <v>0.97709999999999997</v>
      </c>
      <c r="AF43">
        <f t="shared" si="12"/>
        <v>0</v>
      </c>
      <c r="AG43">
        <f t="shared" si="12"/>
        <v>0</v>
      </c>
      <c r="AH43">
        <f t="shared" si="0"/>
        <v>0.70950000000000002</v>
      </c>
      <c r="AI43">
        <f t="shared" si="13"/>
        <v>0</v>
      </c>
    </row>
    <row r="44" spans="1:35" x14ac:dyDescent="0.3">
      <c r="A44" s="1">
        <v>44599</v>
      </c>
      <c r="B44">
        <v>44102.99</v>
      </c>
      <c r="C44">
        <v>1820.47</v>
      </c>
      <c r="D44">
        <v>0.01</v>
      </c>
      <c r="E44">
        <v>0.05</v>
      </c>
      <c r="F44">
        <f t="shared" si="7"/>
        <v>0</v>
      </c>
      <c r="G44">
        <v>0.08</v>
      </c>
      <c r="H44">
        <v>0.26401999999999998</v>
      </c>
      <c r="I44">
        <f t="shared" si="1"/>
        <v>0.26401999999999998</v>
      </c>
      <c r="J44">
        <f t="shared" si="2"/>
        <v>3.4399999999999986E-2</v>
      </c>
      <c r="K44">
        <v>0.251</v>
      </c>
      <c r="L44">
        <v>0.21049999999999999</v>
      </c>
      <c r="M44">
        <v>0.7268</v>
      </c>
      <c r="N44">
        <v>0.79530000000000001</v>
      </c>
      <c r="O44">
        <v>0.94910000000000005</v>
      </c>
      <c r="P44">
        <v>5.9400000000000001E-2</v>
      </c>
      <c r="Q44">
        <v>8.8999999999999996E-2</v>
      </c>
      <c r="R44">
        <v>0.53879999999999995</v>
      </c>
      <c r="S44">
        <v>0.83130000000000004</v>
      </c>
      <c r="T44">
        <v>0.217</v>
      </c>
      <c r="U44">
        <f t="shared" si="3"/>
        <v>0.217</v>
      </c>
      <c r="V44">
        <f t="shared" si="8"/>
        <v>-1.3000000000000012E-2</v>
      </c>
      <c r="W44">
        <f t="shared" si="4"/>
        <v>0.7268</v>
      </c>
      <c r="X44">
        <f t="shared" si="9"/>
        <v>-4.2100000000000026E-2</v>
      </c>
      <c r="Y44">
        <v>3.4000000000000002E-2</v>
      </c>
      <c r="Z44">
        <v>0.54600000000000004</v>
      </c>
      <c r="AA44">
        <f t="shared" si="5"/>
        <v>0.79530000000000001</v>
      </c>
      <c r="AB44">
        <f t="shared" si="10"/>
        <v>-3.7100000000000022E-2</v>
      </c>
      <c r="AC44">
        <f t="shared" si="11"/>
        <v>-4.0000000000000036E-3</v>
      </c>
      <c r="AD44">
        <v>0.84799999999999998</v>
      </c>
      <c r="AE44">
        <f t="shared" si="6"/>
        <v>0.94910000000000005</v>
      </c>
      <c r="AF44">
        <f t="shared" si="12"/>
        <v>-2.1000000000000019E-2</v>
      </c>
      <c r="AG44">
        <f t="shared" si="12"/>
        <v>-2.7999999999999914E-2</v>
      </c>
      <c r="AH44">
        <f t="shared" si="0"/>
        <v>0.69700000000000006</v>
      </c>
      <c r="AI44">
        <f t="shared" si="13"/>
        <v>-1.2499999999999956E-2</v>
      </c>
    </row>
    <row r="45" spans="1:35" x14ac:dyDescent="0.3">
      <c r="A45" s="1">
        <v>44600</v>
      </c>
      <c r="B45">
        <v>44230.11</v>
      </c>
      <c r="C45">
        <v>1825.92</v>
      </c>
      <c r="D45">
        <v>2.5000000000000001E-2</v>
      </c>
      <c r="E45">
        <v>0.05</v>
      </c>
      <c r="F45">
        <f t="shared" si="7"/>
        <v>0</v>
      </c>
      <c r="G45">
        <v>0.08</v>
      </c>
      <c r="H45">
        <v>0.26779999999999998</v>
      </c>
      <c r="I45">
        <f t="shared" si="1"/>
        <v>0.26779999999999998</v>
      </c>
      <c r="J45">
        <f t="shared" si="2"/>
        <v>3.7800000000000056E-3</v>
      </c>
      <c r="K45">
        <v>0.26840000000000003</v>
      </c>
      <c r="L45">
        <v>0.26119999999999999</v>
      </c>
      <c r="M45">
        <v>0.72719999999999996</v>
      </c>
      <c r="N45">
        <v>0.80179999999999996</v>
      </c>
      <c r="O45">
        <v>0.9677</v>
      </c>
      <c r="P45">
        <v>5.5599999999999997E-2</v>
      </c>
      <c r="Q45">
        <v>0.09</v>
      </c>
      <c r="R45">
        <v>0.56940000000000002</v>
      </c>
      <c r="S45">
        <v>0.86980000000000002</v>
      </c>
      <c r="T45">
        <v>0.27400000000000002</v>
      </c>
      <c r="U45">
        <f t="shared" si="3"/>
        <v>0.27400000000000002</v>
      </c>
      <c r="V45">
        <f t="shared" si="8"/>
        <v>5.7000000000000023E-2</v>
      </c>
      <c r="W45">
        <f t="shared" si="4"/>
        <v>0.72719999999999996</v>
      </c>
      <c r="X45">
        <f t="shared" si="9"/>
        <v>3.9999999999995595E-4</v>
      </c>
      <c r="Y45">
        <v>3.4000000000000002E-2</v>
      </c>
      <c r="Z45">
        <v>0.57999999999999996</v>
      </c>
      <c r="AA45">
        <f t="shared" si="5"/>
        <v>0.80179999999999996</v>
      </c>
      <c r="AB45">
        <f t="shared" si="10"/>
        <v>6.4999999999999503E-3</v>
      </c>
      <c r="AC45">
        <f t="shared" si="11"/>
        <v>3.3999999999999919E-2</v>
      </c>
      <c r="AD45">
        <v>0.88100000000000001</v>
      </c>
      <c r="AE45">
        <f t="shared" si="6"/>
        <v>0.9677</v>
      </c>
      <c r="AF45">
        <f t="shared" si="12"/>
        <v>3.3000000000000029E-2</v>
      </c>
      <c r="AG45">
        <f t="shared" si="12"/>
        <v>1.859999999999995E-2</v>
      </c>
      <c r="AH45">
        <f t="shared" si="0"/>
        <v>0.73049999999999993</v>
      </c>
      <c r="AI45">
        <f t="shared" si="13"/>
        <v>3.3499999999999863E-2</v>
      </c>
    </row>
    <row r="46" spans="1:35" x14ac:dyDescent="0.3">
      <c r="A46" s="1">
        <v>44601</v>
      </c>
      <c r="B46">
        <v>44497.51</v>
      </c>
      <c r="C46">
        <v>1833.36</v>
      </c>
      <c r="D46">
        <v>0.03</v>
      </c>
      <c r="E46">
        <v>0.04</v>
      </c>
      <c r="F46">
        <f t="shared" si="7"/>
        <v>-1.0000000000000002E-2</v>
      </c>
      <c r="G46">
        <v>0.08</v>
      </c>
      <c r="H46">
        <v>0.27365</v>
      </c>
      <c r="I46">
        <f t="shared" si="1"/>
        <v>0.27365</v>
      </c>
      <c r="J46">
        <f t="shared" si="2"/>
        <v>5.8500000000000218E-3</v>
      </c>
      <c r="K46">
        <v>0.27105000000000001</v>
      </c>
      <c r="L46">
        <v>0.26889999999999997</v>
      </c>
      <c r="M46">
        <v>0.77449999999999997</v>
      </c>
      <c r="N46">
        <v>0.84299999999999997</v>
      </c>
      <c r="O46">
        <v>0.99650000000000005</v>
      </c>
      <c r="P46">
        <v>5.45E-2</v>
      </c>
      <c r="Q46">
        <v>0.09</v>
      </c>
      <c r="R46">
        <v>0.57699999999999996</v>
      </c>
      <c r="S46">
        <v>0.88260000000000005</v>
      </c>
      <c r="T46">
        <v>0.27900000000000003</v>
      </c>
      <c r="U46">
        <f t="shared" si="3"/>
        <v>0.27900000000000003</v>
      </c>
      <c r="V46">
        <f t="shared" si="8"/>
        <v>5.0000000000000044E-3</v>
      </c>
      <c r="W46">
        <f t="shared" si="4"/>
        <v>0.77449999999999997</v>
      </c>
      <c r="X46">
        <f t="shared" si="9"/>
        <v>4.7300000000000009E-2</v>
      </c>
      <c r="Y46">
        <v>2.7E-2</v>
      </c>
      <c r="Z46">
        <v>0.58599999999999997</v>
      </c>
      <c r="AA46">
        <f t="shared" si="5"/>
        <v>0.84299999999999997</v>
      </c>
      <c r="AB46">
        <f t="shared" si="10"/>
        <v>4.1200000000000014E-2</v>
      </c>
      <c r="AC46">
        <f t="shared" si="11"/>
        <v>6.0000000000000053E-3</v>
      </c>
      <c r="AD46">
        <v>0.89500000000000002</v>
      </c>
      <c r="AE46">
        <f t="shared" si="6"/>
        <v>0.99650000000000005</v>
      </c>
      <c r="AF46">
        <f t="shared" si="12"/>
        <v>1.4000000000000012E-2</v>
      </c>
      <c r="AG46">
        <f t="shared" si="12"/>
        <v>2.8800000000000048E-2</v>
      </c>
      <c r="AH46">
        <f t="shared" si="0"/>
        <v>0.74049999999999994</v>
      </c>
      <c r="AI46">
        <f t="shared" si="13"/>
        <v>1.0000000000000009E-2</v>
      </c>
    </row>
    <row r="47" spans="1:35" x14ac:dyDescent="0.3">
      <c r="A47" s="1">
        <v>44602</v>
      </c>
      <c r="B47">
        <v>43776.42</v>
      </c>
      <c r="C47">
        <v>1826.85</v>
      </c>
      <c r="D47">
        <v>5.2999999999999999E-2</v>
      </c>
      <c r="E47">
        <v>0.05</v>
      </c>
      <c r="F47">
        <f t="shared" si="7"/>
        <v>1.0000000000000002E-2</v>
      </c>
      <c r="G47">
        <v>0.08</v>
      </c>
      <c r="H47">
        <v>0.29971999999999999</v>
      </c>
      <c r="I47">
        <f t="shared" si="1"/>
        <v>0.29971999999999999</v>
      </c>
      <c r="J47">
        <f t="shared" si="2"/>
        <v>2.6069999999999982E-2</v>
      </c>
      <c r="K47">
        <v>0.40450000000000003</v>
      </c>
      <c r="L47">
        <v>0.37040000000000001</v>
      </c>
      <c r="M47">
        <v>0.95860000000000001</v>
      </c>
      <c r="N47">
        <v>1.0376000000000001</v>
      </c>
      <c r="O47">
        <v>1.2112000000000001</v>
      </c>
      <c r="P47">
        <v>0.12496</v>
      </c>
      <c r="Q47">
        <v>9.6000000000000002E-2</v>
      </c>
      <c r="R47">
        <v>0.75309999999999999</v>
      </c>
      <c r="S47">
        <v>1.0805</v>
      </c>
      <c r="T47">
        <v>0.39800000000000002</v>
      </c>
      <c r="U47">
        <f t="shared" si="3"/>
        <v>0.39800000000000002</v>
      </c>
      <c r="V47">
        <f t="shared" si="8"/>
        <v>0.11899999999999999</v>
      </c>
      <c r="W47">
        <f t="shared" si="4"/>
        <v>0.95860000000000001</v>
      </c>
      <c r="X47">
        <f t="shared" si="9"/>
        <v>0.18410000000000004</v>
      </c>
      <c r="Y47">
        <v>3.9E-2</v>
      </c>
      <c r="Z47">
        <v>0.76700000000000002</v>
      </c>
      <c r="AA47">
        <f t="shared" si="5"/>
        <v>1.0376000000000001</v>
      </c>
      <c r="AB47">
        <f t="shared" si="10"/>
        <v>0.19460000000000011</v>
      </c>
      <c r="AC47">
        <f t="shared" si="11"/>
        <v>0.18100000000000005</v>
      </c>
      <c r="AD47">
        <v>1.111</v>
      </c>
      <c r="AE47">
        <f t="shared" si="6"/>
        <v>1.2112000000000001</v>
      </c>
      <c r="AF47">
        <f t="shared" si="12"/>
        <v>0.21599999999999997</v>
      </c>
      <c r="AG47">
        <f t="shared" si="12"/>
        <v>0.2147</v>
      </c>
      <c r="AH47">
        <f t="shared" si="0"/>
        <v>0.93900000000000006</v>
      </c>
      <c r="AI47">
        <f t="shared" si="13"/>
        <v>0.19850000000000012</v>
      </c>
    </row>
    <row r="48" spans="1:35" x14ac:dyDescent="0.3">
      <c r="A48" s="1">
        <v>44603</v>
      </c>
      <c r="B48">
        <v>42563.24</v>
      </c>
      <c r="C48">
        <v>1858.76</v>
      </c>
      <c r="D48">
        <v>5.5E-2</v>
      </c>
      <c r="E48">
        <v>0.05</v>
      </c>
      <c r="F48">
        <f t="shared" si="7"/>
        <v>0</v>
      </c>
      <c r="G48">
        <v>0.08</v>
      </c>
      <c r="H48">
        <v>0.37486000000000003</v>
      </c>
      <c r="I48">
        <f t="shared" si="1"/>
        <v>0.37486000000000003</v>
      </c>
      <c r="J48">
        <f t="shared" si="2"/>
        <v>7.514000000000004E-2</v>
      </c>
      <c r="K48">
        <v>0.34599999999999997</v>
      </c>
      <c r="L48">
        <v>0.33989999999999998</v>
      </c>
      <c r="M48">
        <v>0.86219999999999997</v>
      </c>
      <c r="N48">
        <v>0.93679999999999997</v>
      </c>
      <c r="O48">
        <v>1.1022000000000001</v>
      </c>
      <c r="P48">
        <v>8.6499999999999994E-2</v>
      </c>
      <c r="Q48">
        <v>0.108</v>
      </c>
      <c r="R48">
        <v>0.67900000000000005</v>
      </c>
      <c r="S48">
        <v>1.0109999999999999</v>
      </c>
      <c r="T48">
        <v>0.35899999999999999</v>
      </c>
      <c r="U48">
        <f t="shared" si="3"/>
        <v>0.35899999999999999</v>
      </c>
      <c r="V48">
        <f t="shared" si="8"/>
        <v>-3.9000000000000035E-2</v>
      </c>
      <c r="W48">
        <f t="shared" si="4"/>
        <v>0.86219999999999997</v>
      </c>
      <c r="X48">
        <f t="shared" si="9"/>
        <v>-9.6400000000000041E-2</v>
      </c>
      <c r="Y48">
        <v>2.8000000000000001E-2</v>
      </c>
      <c r="Z48">
        <v>0.69199999999999995</v>
      </c>
      <c r="AA48">
        <f t="shared" si="5"/>
        <v>0.93679999999999997</v>
      </c>
      <c r="AB48">
        <f t="shared" si="10"/>
        <v>-0.10080000000000011</v>
      </c>
      <c r="AC48">
        <f t="shared" si="11"/>
        <v>-7.5000000000000067E-2</v>
      </c>
      <c r="AD48">
        <v>1.0289999999999999</v>
      </c>
      <c r="AE48">
        <f t="shared" si="6"/>
        <v>1.1022000000000001</v>
      </c>
      <c r="AF48">
        <f t="shared" si="12"/>
        <v>-8.2000000000000073E-2</v>
      </c>
      <c r="AG48">
        <f t="shared" si="12"/>
        <v>-0.10899999999999999</v>
      </c>
      <c r="AH48">
        <f t="shared" si="0"/>
        <v>0.86049999999999993</v>
      </c>
      <c r="AI48">
        <f t="shared" si="13"/>
        <v>-7.8500000000000125E-2</v>
      </c>
    </row>
    <row r="49" spans="1:35" x14ac:dyDescent="0.3">
      <c r="A49" s="1">
        <v>44604</v>
      </c>
      <c r="B49">
        <v>41899.769999999997</v>
      </c>
      <c r="C49">
        <v>1858.76</v>
      </c>
      <c r="D49">
        <v>5.5E-2</v>
      </c>
      <c r="E49">
        <v>0.05</v>
      </c>
      <c r="F49">
        <f t="shared" si="7"/>
        <v>0</v>
      </c>
      <c r="G49">
        <v>0.08</v>
      </c>
      <c r="H49">
        <v>0.37486000000000003</v>
      </c>
      <c r="I49">
        <f t="shared" si="1"/>
        <v>0.37486000000000003</v>
      </c>
      <c r="J49">
        <f t="shared" si="2"/>
        <v>0</v>
      </c>
      <c r="K49">
        <v>0.34599999999999997</v>
      </c>
      <c r="L49">
        <v>0.33989999999999998</v>
      </c>
      <c r="M49">
        <v>0.86219999999999997</v>
      </c>
      <c r="N49">
        <v>0.93679999999999997</v>
      </c>
      <c r="O49">
        <v>1.1022000000000001</v>
      </c>
      <c r="P49">
        <v>8.6499999999999994E-2</v>
      </c>
      <c r="Q49">
        <v>0.108</v>
      </c>
      <c r="R49">
        <v>0.67900000000000005</v>
      </c>
      <c r="S49">
        <v>1.0109999999999999</v>
      </c>
      <c r="T49">
        <v>0.35899999999999999</v>
      </c>
      <c r="U49">
        <f t="shared" si="3"/>
        <v>0.35899999999999999</v>
      </c>
      <c r="V49">
        <f t="shared" si="8"/>
        <v>0</v>
      </c>
      <c r="W49">
        <f t="shared" si="4"/>
        <v>0.86219999999999997</v>
      </c>
      <c r="X49">
        <f t="shared" si="9"/>
        <v>0</v>
      </c>
      <c r="Y49">
        <v>2.8000000000000001E-2</v>
      </c>
      <c r="Z49">
        <v>0.69199999999999995</v>
      </c>
      <c r="AA49">
        <f t="shared" si="5"/>
        <v>0.93679999999999997</v>
      </c>
      <c r="AB49">
        <f t="shared" si="10"/>
        <v>0</v>
      </c>
      <c r="AC49">
        <f t="shared" si="11"/>
        <v>0</v>
      </c>
      <c r="AD49">
        <v>1.0289999999999999</v>
      </c>
      <c r="AE49">
        <f t="shared" si="6"/>
        <v>1.1022000000000001</v>
      </c>
      <c r="AF49">
        <f t="shared" si="12"/>
        <v>0</v>
      </c>
      <c r="AG49">
        <f t="shared" si="12"/>
        <v>0</v>
      </c>
      <c r="AH49">
        <f t="shared" si="0"/>
        <v>0.86049999999999993</v>
      </c>
      <c r="AI49">
        <f t="shared" si="13"/>
        <v>0</v>
      </c>
    </row>
    <row r="50" spans="1:35" x14ac:dyDescent="0.3">
      <c r="A50" s="1">
        <v>44605</v>
      </c>
      <c r="B50">
        <v>42228.76</v>
      </c>
      <c r="C50">
        <v>1858.76</v>
      </c>
      <c r="D50">
        <v>5.5E-2</v>
      </c>
      <c r="E50">
        <v>0.05</v>
      </c>
      <c r="F50">
        <f t="shared" si="7"/>
        <v>0</v>
      </c>
      <c r="G50">
        <v>0.08</v>
      </c>
      <c r="H50">
        <v>0.37486000000000003</v>
      </c>
      <c r="I50">
        <f t="shared" si="1"/>
        <v>0.37486000000000003</v>
      </c>
      <c r="J50">
        <f t="shared" si="2"/>
        <v>0</v>
      </c>
      <c r="K50">
        <v>0.34599999999999997</v>
      </c>
      <c r="L50">
        <v>0.33989999999999998</v>
      </c>
      <c r="M50">
        <v>0.86219999999999997</v>
      </c>
      <c r="N50">
        <v>0.93679999999999997</v>
      </c>
      <c r="O50">
        <v>1.1022000000000001</v>
      </c>
      <c r="P50">
        <v>8.6499999999999994E-2</v>
      </c>
      <c r="Q50">
        <v>0.108</v>
      </c>
      <c r="R50">
        <v>0.67900000000000005</v>
      </c>
      <c r="S50">
        <v>1.0109999999999999</v>
      </c>
      <c r="T50">
        <v>0.35899999999999999</v>
      </c>
      <c r="U50">
        <f t="shared" si="3"/>
        <v>0.35899999999999999</v>
      </c>
      <c r="V50">
        <f t="shared" si="8"/>
        <v>0</v>
      </c>
      <c r="W50">
        <f t="shared" si="4"/>
        <v>0.86219999999999997</v>
      </c>
      <c r="X50">
        <f t="shared" si="9"/>
        <v>0</v>
      </c>
      <c r="Y50">
        <v>2.8000000000000001E-2</v>
      </c>
      <c r="Z50">
        <v>0.69199999999999995</v>
      </c>
      <c r="AA50">
        <f t="shared" si="5"/>
        <v>0.93679999999999997</v>
      </c>
      <c r="AB50">
        <f t="shared" si="10"/>
        <v>0</v>
      </c>
      <c r="AC50">
        <f t="shared" si="11"/>
        <v>0</v>
      </c>
      <c r="AD50">
        <v>1.0289999999999999</v>
      </c>
      <c r="AE50">
        <f t="shared" si="6"/>
        <v>1.1022000000000001</v>
      </c>
      <c r="AF50">
        <f t="shared" si="12"/>
        <v>0</v>
      </c>
      <c r="AG50">
        <f t="shared" si="12"/>
        <v>0</v>
      </c>
      <c r="AH50">
        <f t="shared" si="0"/>
        <v>0.86049999999999993</v>
      </c>
      <c r="AI50">
        <f t="shared" si="13"/>
        <v>0</v>
      </c>
    </row>
    <row r="51" spans="1:35" x14ac:dyDescent="0.3">
      <c r="A51" s="1">
        <v>44606</v>
      </c>
      <c r="B51">
        <v>42249.01</v>
      </c>
      <c r="C51">
        <v>1871.18</v>
      </c>
      <c r="D51">
        <v>0.05</v>
      </c>
      <c r="E51">
        <v>0.05</v>
      </c>
      <c r="F51">
        <f t="shared" si="7"/>
        <v>0</v>
      </c>
      <c r="G51">
        <v>0.08</v>
      </c>
      <c r="H51">
        <v>0.37579000000000001</v>
      </c>
      <c r="I51">
        <f t="shared" si="1"/>
        <v>0.37579000000000001</v>
      </c>
      <c r="J51">
        <f t="shared" si="2"/>
        <v>9.2999999999998639E-4</v>
      </c>
      <c r="K51">
        <v>0.36126999999999998</v>
      </c>
      <c r="L51">
        <v>0.3679</v>
      </c>
      <c r="M51">
        <v>0.93049999999999999</v>
      </c>
      <c r="N51">
        <v>1.0118</v>
      </c>
      <c r="O51">
        <v>1.1891</v>
      </c>
      <c r="P51">
        <v>6.1400000000000003E-2</v>
      </c>
      <c r="Q51">
        <v>9.2999999999999999E-2</v>
      </c>
      <c r="R51">
        <v>0.7147</v>
      </c>
      <c r="S51">
        <v>1.0444</v>
      </c>
      <c r="T51">
        <v>0.378</v>
      </c>
      <c r="U51">
        <f t="shared" si="3"/>
        <v>0.378</v>
      </c>
      <c r="V51">
        <f t="shared" si="8"/>
        <v>1.9000000000000017E-2</v>
      </c>
      <c r="W51">
        <f t="shared" si="4"/>
        <v>0.93049999999999999</v>
      </c>
      <c r="X51">
        <f t="shared" si="9"/>
        <v>6.8300000000000027E-2</v>
      </c>
      <c r="Y51">
        <v>1.7999999999999999E-2</v>
      </c>
      <c r="Z51">
        <v>0.73599999999999999</v>
      </c>
      <c r="AA51">
        <f t="shared" si="5"/>
        <v>1.0118</v>
      </c>
      <c r="AB51">
        <f t="shared" si="10"/>
        <v>7.5000000000000067E-2</v>
      </c>
      <c r="AC51">
        <f t="shared" si="11"/>
        <v>4.4000000000000039E-2</v>
      </c>
      <c r="AD51">
        <v>1.0820000000000001</v>
      </c>
      <c r="AE51">
        <f t="shared" si="6"/>
        <v>1.1891</v>
      </c>
      <c r="AF51">
        <f t="shared" si="12"/>
        <v>5.3000000000000158E-2</v>
      </c>
      <c r="AG51">
        <f t="shared" si="12"/>
        <v>8.6899999999999977E-2</v>
      </c>
      <c r="AH51">
        <f t="shared" si="0"/>
        <v>0.90900000000000003</v>
      </c>
      <c r="AI51">
        <f t="shared" si="13"/>
        <v>4.8500000000000099E-2</v>
      </c>
    </row>
    <row r="52" spans="1:35" x14ac:dyDescent="0.3">
      <c r="A52" s="1">
        <v>44607</v>
      </c>
      <c r="B52">
        <v>43999.15</v>
      </c>
      <c r="C52">
        <v>1853.61</v>
      </c>
      <c r="D52">
        <v>0.06</v>
      </c>
      <c r="E52">
        <v>0.05</v>
      </c>
      <c r="F52">
        <f t="shared" si="7"/>
        <v>0</v>
      </c>
      <c r="G52">
        <v>0.08</v>
      </c>
      <c r="H52">
        <v>0.37989000000000001</v>
      </c>
      <c r="I52">
        <f t="shared" si="1"/>
        <v>0.37989000000000001</v>
      </c>
      <c r="J52">
        <f t="shared" si="2"/>
        <v>4.0999999999999925E-3</v>
      </c>
      <c r="K52">
        <v>0.36570000000000003</v>
      </c>
      <c r="L52">
        <v>0.38059999999999999</v>
      </c>
      <c r="M52">
        <v>0.89149999999999996</v>
      </c>
      <c r="N52">
        <v>0.97729999999999995</v>
      </c>
      <c r="O52">
        <v>1.1637999999999999</v>
      </c>
      <c r="P52">
        <v>6.59E-2</v>
      </c>
      <c r="Q52">
        <v>8.8999999999999996E-2</v>
      </c>
      <c r="R52">
        <v>0.7097</v>
      </c>
      <c r="S52">
        <v>1.0367</v>
      </c>
      <c r="T52">
        <v>0.40600000000000003</v>
      </c>
      <c r="U52">
        <f t="shared" si="3"/>
        <v>0.40600000000000003</v>
      </c>
      <c r="V52">
        <f t="shared" si="8"/>
        <v>2.8000000000000025E-2</v>
      </c>
      <c r="W52">
        <f t="shared" si="4"/>
        <v>0.89149999999999996</v>
      </c>
      <c r="X52">
        <f t="shared" si="9"/>
        <v>-3.9000000000000035E-2</v>
      </c>
      <c r="Y52">
        <v>1.4999999999999999E-2</v>
      </c>
      <c r="Z52">
        <v>0.73099999999999998</v>
      </c>
      <c r="AA52">
        <f t="shared" si="5"/>
        <v>0.97729999999999995</v>
      </c>
      <c r="AB52">
        <f t="shared" si="10"/>
        <v>-3.4500000000000086E-2</v>
      </c>
      <c r="AC52">
        <f t="shared" si="11"/>
        <v>-5.0000000000000044E-3</v>
      </c>
      <c r="AD52">
        <v>1.0620000000000001</v>
      </c>
      <c r="AE52">
        <f t="shared" si="6"/>
        <v>1.1637999999999999</v>
      </c>
      <c r="AF52">
        <f t="shared" si="12"/>
        <v>-2.0000000000000018E-2</v>
      </c>
      <c r="AG52">
        <f t="shared" si="12"/>
        <v>-2.53000000000001E-2</v>
      </c>
      <c r="AH52">
        <f t="shared" si="0"/>
        <v>0.89650000000000007</v>
      </c>
      <c r="AI52">
        <f t="shared" si="13"/>
        <v>-1.2499999999999956E-2</v>
      </c>
    </row>
    <row r="53" spans="1:35" x14ac:dyDescent="0.3">
      <c r="A53" s="1">
        <v>44608</v>
      </c>
      <c r="B53">
        <v>44092.86</v>
      </c>
      <c r="C53">
        <v>1869.8</v>
      </c>
      <c r="D53">
        <v>5.8000000000000003E-2</v>
      </c>
      <c r="E53">
        <v>0.05</v>
      </c>
      <c r="F53">
        <f t="shared" si="7"/>
        <v>0</v>
      </c>
      <c r="G53">
        <v>0.08</v>
      </c>
      <c r="H53">
        <v>0.37696000000000002</v>
      </c>
      <c r="I53">
        <f t="shared" si="1"/>
        <v>0.37696000000000002</v>
      </c>
      <c r="J53">
        <f t="shared" si="2"/>
        <v>-2.9299999999999882E-3</v>
      </c>
      <c r="K53">
        <v>0.34644999999999998</v>
      </c>
      <c r="L53">
        <v>0.36530000000000001</v>
      </c>
      <c r="M53">
        <v>0.85519999999999996</v>
      </c>
      <c r="N53">
        <v>0.93979999999999997</v>
      </c>
      <c r="O53">
        <v>1.1247</v>
      </c>
      <c r="P53">
        <v>6.0900000000000003E-2</v>
      </c>
      <c r="Q53">
        <v>8.3000000000000004E-2</v>
      </c>
      <c r="R53">
        <v>0.65349999999999997</v>
      </c>
      <c r="S53">
        <v>0.99550000000000005</v>
      </c>
      <c r="T53">
        <v>0.38700000000000001</v>
      </c>
      <c r="U53">
        <f t="shared" si="3"/>
        <v>0.38700000000000001</v>
      </c>
      <c r="V53">
        <f t="shared" si="8"/>
        <v>-1.9000000000000017E-2</v>
      </c>
      <c r="W53">
        <f t="shared" si="4"/>
        <v>0.85519999999999996</v>
      </c>
      <c r="X53">
        <f t="shared" si="9"/>
        <v>-3.6299999999999999E-2</v>
      </c>
      <c r="Y53">
        <v>1.9E-2</v>
      </c>
      <c r="Z53">
        <v>0.67</v>
      </c>
      <c r="AA53">
        <f t="shared" si="5"/>
        <v>0.93979999999999997</v>
      </c>
      <c r="AB53">
        <f t="shared" si="10"/>
        <v>-3.7499999999999978E-2</v>
      </c>
      <c r="AC53">
        <f t="shared" si="11"/>
        <v>-6.0999999999999943E-2</v>
      </c>
      <c r="AD53">
        <v>1.022</v>
      </c>
      <c r="AE53">
        <f t="shared" si="6"/>
        <v>1.1247</v>
      </c>
      <c r="AF53">
        <f t="shared" si="12"/>
        <v>-4.0000000000000036E-2</v>
      </c>
      <c r="AG53">
        <f t="shared" si="12"/>
        <v>-3.9099999999999913E-2</v>
      </c>
      <c r="AH53">
        <f t="shared" si="0"/>
        <v>0.84600000000000009</v>
      </c>
      <c r="AI53">
        <f t="shared" si="13"/>
        <v>-5.0499999999999989E-2</v>
      </c>
    </row>
    <row r="54" spans="1:35" x14ac:dyDescent="0.3">
      <c r="A54" s="1">
        <v>44609</v>
      </c>
      <c r="B54">
        <v>40699.629999999997</v>
      </c>
      <c r="C54">
        <v>1898.43</v>
      </c>
      <c r="D54">
        <v>0.05</v>
      </c>
      <c r="E54">
        <v>0.05</v>
      </c>
      <c r="F54">
        <f t="shared" si="7"/>
        <v>0</v>
      </c>
      <c r="G54">
        <v>0.08</v>
      </c>
      <c r="H54">
        <v>0.39223000000000002</v>
      </c>
      <c r="I54">
        <f t="shared" si="1"/>
        <v>0.39223000000000002</v>
      </c>
      <c r="J54">
        <f t="shared" si="2"/>
        <v>1.5270000000000006E-2</v>
      </c>
      <c r="K54">
        <v>0.36530000000000001</v>
      </c>
      <c r="L54">
        <v>0.33739999999999998</v>
      </c>
      <c r="M54">
        <v>0.83009999999999995</v>
      </c>
      <c r="N54">
        <v>0.91459999999999997</v>
      </c>
      <c r="O54">
        <v>1.0986</v>
      </c>
      <c r="P54">
        <v>5.9200000000000003E-2</v>
      </c>
      <c r="Q54">
        <v>8.8599999999999998E-2</v>
      </c>
      <c r="R54">
        <v>0.62290000000000001</v>
      </c>
      <c r="S54">
        <v>0.97750000000000004</v>
      </c>
      <c r="T54">
        <v>0.35599999999999998</v>
      </c>
      <c r="U54">
        <f t="shared" si="3"/>
        <v>0.35599999999999998</v>
      </c>
      <c r="V54">
        <f t="shared" si="8"/>
        <v>-3.1000000000000028E-2</v>
      </c>
      <c r="W54">
        <f t="shared" si="4"/>
        <v>0.83009999999999995</v>
      </c>
      <c r="X54">
        <f t="shared" si="9"/>
        <v>-2.5100000000000011E-2</v>
      </c>
      <c r="Y54">
        <v>1.6E-2</v>
      </c>
      <c r="Z54">
        <v>0.64500000000000002</v>
      </c>
      <c r="AA54">
        <f t="shared" si="5"/>
        <v>0.91459999999999997</v>
      </c>
      <c r="AB54">
        <f t="shared" si="10"/>
        <v>-2.52E-2</v>
      </c>
      <c r="AC54">
        <f t="shared" si="11"/>
        <v>-2.5000000000000022E-2</v>
      </c>
      <c r="AD54">
        <v>0.995</v>
      </c>
      <c r="AE54">
        <f t="shared" si="6"/>
        <v>1.0986</v>
      </c>
      <c r="AF54">
        <f t="shared" si="12"/>
        <v>-2.7000000000000024E-2</v>
      </c>
      <c r="AG54">
        <f t="shared" si="12"/>
        <v>-2.6100000000000012E-2</v>
      </c>
      <c r="AH54">
        <f t="shared" si="0"/>
        <v>0.82000000000000006</v>
      </c>
      <c r="AI54">
        <f t="shared" si="13"/>
        <v>-2.6000000000000023E-2</v>
      </c>
    </row>
    <row r="55" spans="1:35" x14ac:dyDescent="0.3">
      <c r="A55" s="1">
        <v>44610</v>
      </c>
      <c r="B55">
        <v>39991.9</v>
      </c>
      <c r="C55">
        <v>1898.43</v>
      </c>
      <c r="D55">
        <v>0.05</v>
      </c>
      <c r="E55">
        <v>0.05</v>
      </c>
      <c r="F55">
        <f t="shared" si="7"/>
        <v>0</v>
      </c>
      <c r="G55">
        <v>0.08</v>
      </c>
      <c r="H55">
        <v>0.37064999999999998</v>
      </c>
      <c r="I55">
        <f t="shared" si="1"/>
        <v>0.37064999999999998</v>
      </c>
      <c r="J55">
        <f t="shared" si="2"/>
        <v>-2.1580000000000044E-2</v>
      </c>
      <c r="K55">
        <v>0.34425</v>
      </c>
      <c r="L55">
        <v>0.3196</v>
      </c>
      <c r="M55">
        <v>0.85</v>
      </c>
      <c r="N55">
        <v>0.93279999999999996</v>
      </c>
      <c r="O55">
        <v>1.1154999999999999</v>
      </c>
      <c r="P55">
        <v>0.06</v>
      </c>
      <c r="Q55">
        <v>8.6999999999999994E-2</v>
      </c>
      <c r="R55">
        <v>0.61270000000000002</v>
      </c>
      <c r="S55">
        <v>0.95689999999999997</v>
      </c>
      <c r="T55">
        <v>0.34</v>
      </c>
      <c r="U55">
        <f t="shared" si="3"/>
        <v>0.34</v>
      </c>
      <c r="V55">
        <f t="shared" si="8"/>
        <v>-1.5999999999999959E-2</v>
      </c>
      <c r="W55">
        <f t="shared" si="4"/>
        <v>0.85</v>
      </c>
      <c r="X55">
        <f t="shared" si="9"/>
        <v>1.9900000000000029E-2</v>
      </c>
      <c r="Y55">
        <v>2.7E-2</v>
      </c>
      <c r="Z55">
        <v>0.63800000000000001</v>
      </c>
      <c r="AA55">
        <f t="shared" si="5"/>
        <v>0.93279999999999996</v>
      </c>
      <c r="AB55">
        <f t="shared" si="10"/>
        <v>1.8199999999999994E-2</v>
      </c>
      <c r="AC55">
        <f t="shared" si="11"/>
        <v>-7.0000000000000062E-3</v>
      </c>
      <c r="AD55">
        <v>0.97899999999999998</v>
      </c>
      <c r="AE55">
        <f t="shared" si="6"/>
        <v>1.1154999999999999</v>
      </c>
      <c r="AF55">
        <f t="shared" si="12"/>
        <v>-1.6000000000000014E-2</v>
      </c>
      <c r="AG55">
        <f t="shared" si="12"/>
        <v>1.6899999999999915E-2</v>
      </c>
      <c r="AH55">
        <f t="shared" si="0"/>
        <v>0.8085</v>
      </c>
      <c r="AI55">
        <f t="shared" si="13"/>
        <v>-1.1500000000000066E-2</v>
      </c>
    </row>
    <row r="56" spans="1:35" x14ac:dyDescent="0.3">
      <c r="A56" s="1">
        <v>44611</v>
      </c>
      <c r="B56">
        <v>39942.629999999997</v>
      </c>
      <c r="C56">
        <v>1898.43</v>
      </c>
      <c r="D56">
        <v>0.05</v>
      </c>
      <c r="E56">
        <v>0.05</v>
      </c>
      <c r="F56">
        <f t="shared" si="7"/>
        <v>0</v>
      </c>
      <c r="G56">
        <v>0.08</v>
      </c>
      <c r="H56">
        <v>0.37064999999999998</v>
      </c>
      <c r="I56">
        <f t="shared" si="1"/>
        <v>0.37064999999999998</v>
      </c>
      <c r="J56">
        <f t="shared" si="2"/>
        <v>0</v>
      </c>
      <c r="K56">
        <v>0.34425</v>
      </c>
      <c r="L56">
        <v>0.3196</v>
      </c>
      <c r="M56">
        <v>0.85</v>
      </c>
      <c r="N56">
        <v>0.93279999999999996</v>
      </c>
      <c r="O56">
        <v>1.1154999999999999</v>
      </c>
      <c r="P56">
        <v>0.06</v>
      </c>
      <c r="Q56">
        <v>8.6999999999999994E-2</v>
      </c>
      <c r="R56">
        <v>0.61270000000000002</v>
      </c>
      <c r="S56">
        <v>0.95689999999999997</v>
      </c>
      <c r="T56">
        <v>0.34</v>
      </c>
      <c r="U56">
        <f t="shared" si="3"/>
        <v>0.34</v>
      </c>
      <c r="V56">
        <f t="shared" si="8"/>
        <v>0</v>
      </c>
      <c r="W56">
        <f t="shared" si="4"/>
        <v>0.85</v>
      </c>
      <c r="X56">
        <f t="shared" si="9"/>
        <v>0</v>
      </c>
      <c r="Y56">
        <v>2.7E-2</v>
      </c>
      <c r="Z56">
        <v>0.63800000000000001</v>
      </c>
      <c r="AA56">
        <f t="shared" si="5"/>
        <v>0.93279999999999996</v>
      </c>
      <c r="AB56">
        <f t="shared" si="10"/>
        <v>0</v>
      </c>
      <c r="AC56">
        <f t="shared" si="11"/>
        <v>0</v>
      </c>
      <c r="AD56">
        <v>0.97899999999999998</v>
      </c>
      <c r="AE56">
        <f t="shared" si="6"/>
        <v>1.1154999999999999</v>
      </c>
      <c r="AF56">
        <f t="shared" si="12"/>
        <v>0</v>
      </c>
      <c r="AG56">
        <f t="shared" si="12"/>
        <v>0</v>
      </c>
      <c r="AH56">
        <f t="shared" si="0"/>
        <v>0.8085</v>
      </c>
      <c r="AI56">
        <f t="shared" si="13"/>
        <v>0</v>
      </c>
    </row>
    <row r="57" spans="1:35" x14ac:dyDescent="0.3">
      <c r="A57" s="1">
        <v>44612</v>
      </c>
      <c r="B57">
        <v>38252.400000000001</v>
      </c>
      <c r="C57">
        <v>1898.43</v>
      </c>
      <c r="D57">
        <v>0.05</v>
      </c>
      <c r="E57">
        <v>0.05</v>
      </c>
      <c r="F57">
        <f t="shared" si="7"/>
        <v>0</v>
      </c>
      <c r="G57">
        <v>0.08</v>
      </c>
      <c r="H57">
        <v>0.37064999999999998</v>
      </c>
      <c r="I57">
        <f t="shared" si="1"/>
        <v>0.37064999999999998</v>
      </c>
      <c r="J57">
        <f t="shared" si="2"/>
        <v>0</v>
      </c>
      <c r="K57">
        <v>0.34425</v>
      </c>
      <c r="L57">
        <v>0.3196</v>
      </c>
      <c r="M57">
        <v>0.85</v>
      </c>
      <c r="N57">
        <v>0.93279999999999996</v>
      </c>
      <c r="O57">
        <v>1.1154999999999999</v>
      </c>
      <c r="P57">
        <v>0.06</v>
      </c>
      <c r="Q57">
        <v>8.6999999999999994E-2</v>
      </c>
      <c r="R57">
        <v>0.61270000000000002</v>
      </c>
      <c r="S57">
        <v>0.95689999999999997</v>
      </c>
      <c r="T57">
        <v>0.34</v>
      </c>
      <c r="U57">
        <f t="shared" si="3"/>
        <v>0.34</v>
      </c>
      <c r="V57">
        <f t="shared" si="8"/>
        <v>0</v>
      </c>
      <c r="W57">
        <f t="shared" si="4"/>
        <v>0.85</v>
      </c>
      <c r="X57">
        <f t="shared" si="9"/>
        <v>0</v>
      </c>
      <c r="Y57">
        <v>2.7E-2</v>
      </c>
      <c r="Z57">
        <v>0.63800000000000001</v>
      </c>
      <c r="AA57">
        <f t="shared" si="5"/>
        <v>0.93279999999999996</v>
      </c>
      <c r="AB57">
        <f t="shared" si="10"/>
        <v>0</v>
      </c>
      <c r="AC57">
        <f t="shared" si="11"/>
        <v>0</v>
      </c>
      <c r="AD57">
        <v>0.97899999999999998</v>
      </c>
      <c r="AE57">
        <f t="shared" si="6"/>
        <v>1.1154999999999999</v>
      </c>
      <c r="AF57">
        <f t="shared" si="12"/>
        <v>0</v>
      </c>
      <c r="AG57">
        <f t="shared" si="12"/>
        <v>0</v>
      </c>
      <c r="AH57">
        <f t="shared" si="0"/>
        <v>0.8085</v>
      </c>
      <c r="AI57">
        <f t="shared" si="13"/>
        <v>0</v>
      </c>
    </row>
    <row r="58" spans="1:35" x14ac:dyDescent="0.3">
      <c r="A58" s="1">
        <v>44613</v>
      </c>
      <c r="B58">
        <v>37076.089999999997</v>
      </c>
      <c r="C58">
        <v>1906.29</v>
      </c>
      <c r="D58">
        <v>0.05</v>
      </c>
      <c r="E58">
        <v>0.05</v>
      </c>
      <c r="F58">
        <f t="shared" si="7"/>
        <v>0</v>
      </c>
      <c r="G58">
        <v>0.08</v>
      </c>
      <c r="H58">
        <v>0.37064999999999998</v>
      </c>
      <c r="I58">
        <f t="shared" si="1"/>
        <v>0.37064999999999998</v>
      </c>
      <c r="J58">
        <f t="shared" si="2"/>
        <v>0</v>
      </c>
      <c r="K58">
        <v>0.34425</v>
      </c>
      <c r="L58">
        <v>0.3196</v>
      </c>
      <c r="M58">
        <v>0.85</v>
      </c>
      <c r="N58">
        <v>0.93279999999999996</v>
      </c>
      <c r="O58">
        <v>1.1154999999999999</v>
      </c>
      <c r="P58">
        <v>0.06</v>
      </c>
      <c r="Q58">
        <v>9.0999999999999998E-2</v>
      </c>
      <c r="R58">
        <v>0.61270000000000002</v>
      </c>
      <c r="S58">
        <v>0.95689999999999997</v>
      </c>
      <c r="T58">
        <v>0.34</v>
      </c>
      <c r="U58">
        <f t="shared" si="3"/>
        <v>0.34</v>
      </c>
      <c r="V58">
        <f t="shared" si="8"/>
        <v>0</v>
      </c>
      <c r="W58">
        <f t="shared" si="4"/>
        <v>0.85</v>
      </c>
      <c r="X58">
        <f t="shared" si="9"/>
        <v>0</v>
      </c>
      <c r="Y58">
        <v>2.7E-2</v>
      </c>
      <c r="Z58">
        <v>0.63800000000000001</v>
      </c>
      <c r="AA58">
        <f t="shared" si="5"/>
        <v>0.93279999999999996</v>
      </c>
      <c r="AB58">
        <f t="shared" si="10"/>
        <v>0</v>
      </c>
      <c r="AC58">
        <f t="shared" si="11"/>
        <v>0</v>
      </c>
      <c r="AD58">
        <v>0.97899999999999998</v>
      </c>
      <c r="AE58">
        <f t="shared" si="6"/>
        <v>1.1154999999999999</v>
      </c>
      <c r="AF58">
        <f t="shared" si="12"/>
        <v>0</v>
      </c>
      <c r="AG58">
        <f t="shared" si="12"/>
        <v>0</v>
      </c>
      <c r="AH58">
        <f t="shared" si="0"/>
        <v>0.8085</v>
      </c>
      <c r="AI58">
        <f t="shared" si="13"/>
        <v>0</v>
      </c>
    </row>
    <row r="59" spans="1:35" x14ac:dyDescent="0.3">
      <c r="A59" s="1">
        <v>44614</v>
      </c>
      <c r="B59">
        <v>37893.47</v>
      </c>
      <c r="C59">
        <v>1898.64</v>
      </c>
      <c r="D59">
        <v>4.4999999999999998E-2</v>
      </c>
      <c r="E59">
        <v>0.05</v>
      </c>
      <c r="F59">
        <f t="shared" si="7"/>
        <v>0</v>
      </c>
      <c r="G59">
        <v>0.08</v>
      </c>
      <c r="H59">
        <v>0.3669</v>
      </c>
      <c r="I59">
        <f t="shared" si="1"/>
        <v>0.3669</v>
      </c>
      <c r="J59">
        <f t="shared" si="2"/>
        <v>-3.7499999999999756E-3</v>
      </c>
      <c r="K59">
        <v>0.38700000000000001</v>
      </c>
      <c r="L59">
        <v>0.32719999999999999</v>
      </c>
      <c r="M59">
        <v>0.89759999999999995</v>
      </c>
      <c r="N59">
        <v>0.98440000000000005</v>
      </c>
      <c r="O59">
        <v>1.1745000000000001</v>
      </c>
      <c r="P59">
        <v>5.9499999999999997E-2</v>
      </c>
      <c r="Q59">
        <v>8.6999999999999994E-2</v>
      </c>
      <c r="R59">
        <v>0.66620000000000001</v>
      </c>
      <c r="S59">
        <v>1.0134000000000001</v>
      </c>
      <c r="T59">
        <v>0.34499999999999997</v>
      </c>
      <c r="U59">
        <f t="shared" si="3"/>
        <v>0.34499999999999997</v>
      </c>
      <c r="V59">
        <f t="shared" si="8"/>
        <v>4.9999999999999489E-3</v>
      </c>
      <c r="W59">
        <f t="shared" si="4"/>
        <v>0.89759999999999995</v>
      </c>
      <c r="X59">
        <f t="shared" si="9"/>
        <v>4.7599999999999976E-2</v>
      </c>
      <c r="Y59">
        <v>1.2999999999999999E-2</v>
      </c>
      <c r="Z59">
        <v>0.69399999999999995</v>
      </c>
      <c r="AA59">
        <f t="shared" si="5"/>
        <v>0.98440000000000005</v>
      </c>
      <c r="AB59">
        <f t="shared" si="10"/>
        <v>5.160000000000009E-2</v>
      </c>
      <c r="AC59">
        <f t="shared" si="11"/>
        <v>5.5999999999999939E-2</v>
      </c>
      <c r="AD59">
        <v>1.0429999999999999</v>
      </c>
      <c r="AE59">
        <f t="shared" si="6"/>
        <v>1.1745000000000001</v>
      </c>
      <c r="AF59">
        <f t="shared" si="12"/>
        <v>6.3999999999999946E-2</v>
      </c>
      <c r="AG59">
        <f t="shared" si="12"/>
        <v>5.9000000000000163E-2</v>
      </c>
      <c r="AH59">
        <f t="shared" si="0"/>
        <v>0.86849999999999994</v>
      </c>
      <c r="AI59">
        <f t="shared" si="13"/>
        <v>5.9999999999999942E-2</v>
      </c>
    </row>
    <row r="60" spans="1:35" x14ac:dyDescent="0.3">
      <c r="A60" s="1">
        <v>44615</v>
      </c>
      <c r="B60">
        <v>37543.5</v>
      </c>
      <c r="C60">
        <v>1909.01</v>
      </c>
      <c r="D60">
        <v>4.4999999999999998E-2</v>
      </c>
      <c r="E60">
        <v>0.05</v>
      </c>
      <c r="F60">
        <f t="shared" si="7"/>
        <v>0</v>
      </c>
      <c r="G60">
        <v>0.08</v>
      </c>
      <c r="H60">
        <v>0.38657999999999998</v>
      </c>
      <c r="I60">
        <f t="shared" si="1"/>
        <v>0.38657999999999998</v>
      </c>
      <c r="J60">
        <f t="shared" si="2"/>
        <v>1.9679999999999975E-2</v>
      </c>
      <c r="K60">
        <v>0.38815</v>
      </c>
      <c r="L60">
        <v>0.34499999999999997</v>
      </c>
      <c r="M60">
        <v>0.93720000000000003</v>
      </c>
      <c r="N60">
        <v>1.0234000000000001</v>
      </c>
      <c r="O60">
        <v>1.2126999999999999</v>
      </c>
      <c r="P60">
        <v>6.25E-2</v>
      </c>
      <c r="Q60">
        <v>8.7999999999999995E-2</v>
      </c>
      <c r="R60">
        <v>0.7046</v>
      </c>
      <c r="S60">
        <v>1.1324000000000001</v>
      </c>
      <c r="T60">
        <v>0.35599999999999998</v>
      </c>
      <c r="U60">
        <f t="shared" si="3"/>
        <v>0.35599999999999998</v>
      </c>
      <c r="V60">
        <f t="shared" si="8"/>
        <v>1.100000000000001E-2</v>
      </c>
      <c r="W60">
        <f t="shared" si="4"/>
        <v>0.93720000000000003</v>
      </c>
      <c r="X60">
        <f t="shared" si="9"/>
        <v>3.960000000000008E-2</v>
      </c>
      <c r="Y60">
        <v>0.01</v>
      </c>
      <c r="Z60">
        <v>0.72399999999999998</v>
      </c>
      <c r="AA60">
        <f t="shared" si="5"/>
        <v>1.0234000000000001</v>
      </c>
      <c r="AB60">
        <f t="shared" si="10"/>
        <v>3.9000000000000035E-2</v>
      </c>
      <c r="AC60">
        <f t="shared" si="11"/>
        <v>3.0000000000000027E-2</v>
      </c>
      <c r="AD60">
        <v>1.145</v>
      </c>
      <c r="AE60">
        <f t="shared" si="6"/>
        <v>1.2126999999999999</v>
      </c>
      <c r="AF60">
        <f t="shared" si="12"/>
        <v>0.10200000000000009</v>
      </c>
      <c r="AG60">
        <f t="shared" si="12"/>
        <v>3.819999999999979E-2</v>
      </c>
      <c r="AH60">
        <f t="shared" si="0"/>
        <v>0.9345</v>
      </c>
      <c r="AI60">
        <f t="shared" si="13"/>
        <v>6.6000000000000059E-2</v>
      </c>
    </row>
    <row r="61" spans="1:35" x14ac:dyDescent="0.3">
      <c r="A61" s="1">
        <v>44616</v>
      </c>
      <c r="B61">
        <v>38414.949999999997</v>
      </c>
      <c r="C61">
        <v>1903.89</v>
      </c>
      <c r="D61">
        <v>4.4999999999999998E-2</v>
      </c>
      <c r="E61">
        <v>0.05</v>
      </c>
      <c r="F61">
        <f t="shared" si="7"/>
        <v>0</v>
      </c>
      <c r="G61">
        <v>0.08</v>
      </c>
      <c r="H61">
        <v>0.42616999999999999</v>
      </c>
      <c r="I61">
        <f t="shared" si="1"/>
        <v>0.42616999999999999</v>
      </c>
      <c r="J61">
        <f t="shared" si="2"/>
        <v>3.9590000000000014E-2</v>
      </c>
      <c r="K61">
        <v>0.372</v>
      </c>
      <c r="L61">
        <v>0.3019</v>
      </c>
      <c r="M61">
        <v>0.97589999999999999</v>
      </c>
      <c r="N61">
        <v>1.0603</v>
      </c>
      <c r="O61">
        <v>1.2459</v>
      </c>
      <c r="P61">
        <v>5.4350000000000002E-2</v>
      </c>
      <c r="Q61">
        <v>9.0999999999999998E-2</v>
      </c>
      <c r="R61">
        <v>0.64080000000000004</v>
      </c>
      <c r="S61">
        <v>1.0550999999999999</v>
      </c>
      <c r="T61">
        <v>0.313</v>
      </c>
      <c r="U61">
        <f t="shared" si="3"/>
        <v>0.313</v>
      </c>
      <c r="V61">
        <f t="shared" si="8"/>
        <v>-4.2999999999999983E-2</v>
      </c>
      <c r="W61">
        <f t="shared" si="4"/>
        <v>0.97589999999999999</v>
      </c>
      <c r="X61">
        <f t="shared" si="9"/>
        <v>3.8699999999999957E-2</v>
      </c>
      <c r="Y61">
        <v>-3.0000000000000001E-3</v>
      </c>
      <c r="Z61">
        <v>0.65900000000000003</v>
      </c>
      <c r="AA61">
        <f t="shared" si="5"/>
        <v>1.0603</v>
      </c>
      <c r="AB61">
        <f t="shared" si="10"/>
        <v>3.6899999999999933E-2</v>
      </c>
      <c r="AC61">
        <f t="shared" si="11"/>
        <v>-6.4999999999999947E-2</v>
      </c>
      <c r="AD61">
        <v>1.0780000000000001</v>
      </c>
      <c r="AE61">
        <f t="shared" si="6"/>
        <v>1.2459</v>
      </c>
      <c r="AF61">
        <f t="shared" si="12"/>
        <v>-6.6999999999999948E-2</v>
      </c>
      <c r="AG61">
        <f t="shared" si="12"/>
        <v>3.3200000000000118E-2</v>
      </c>
      <c r="AH61">
        <f t="shared" si="0"/>
        <v>0.86850000000000005</v>
      </c>
      <c r="AI61">
        <f t="shared" si="13"/>
        <v>-6.5999999999999948E-2</v>
      </c>
    </row>
    <row r="62" spans="1:35" x14ac:dyDescent="0.3">
      <c r="A62" s="1">
        <v>44617</v>
      </c>
      <c r="B62">
        <v>38994.5</v>
      </c>
      <c r="C62">
        <v>1889.34</v>
      </c>
      <c r="D62">
        <v>5.8000000000000003E-2</v>
      </c>
      <c r="E62">
        <v>0.05</v>
      </c>
      <c r="F62">
        <f t="shared" si="7"/>
        <v>0</v>
      </c>
      <c r="G62">
        <v>0.08</v>
      </c>
      <c r="H62">
        <v>0.37661</v>
      </c>
      <c r="I62">
        <f t="shared" si="1"/>
        <v>0.37661</v>
      </c>
      <c r="J62">
        <f t="shared" si="2"/>
        <v>-4.9559999999999993E-2</v>
      </c>
      <c r="K62">
        <v>0.40400000000000003</v>
      </c>
      <c r="L62">
        <v>0.29170000000000001</v>
      </c>
      <c r="M62">
        <v>0.92100000000000004</v>
      </c>
      <c r="N62">
        <v>1.0116000000000001</v>
      </c>
      <c r="O62">
        <v>1.2099</v>
      </c>
      <c r="P62">
        <v>5.33E-2</v>
      </c>
      <c r="Q62">
        <v>8.5000000000000006E-2</v>
      </c>
      <c r="R62">
        <v>0.68159999999999998</v>
      </c>
      <c r="S62">
        <v>1.0859000000000001</v>
      </c>
      <c r="T62">
        <v>0.32</v>
      </c>
      <c r="U62">
        <f t="shared" si="3"/>
        <v>0.32</v>
      </c>
      <c r="V62">
        <f t="shared" si="8"/>
        <v>7.0000000000000062E-3</v>
      </c>
      <c r="W62">
        <f t="shared" si="4"/>
        <v>0.92100000000000004</v>
      </c>
      <c r="X62">
        <f t="shared" si="9"/>
        <v>-5.4899999999999949E-2</v>
      </c>
      <c r="Y62">
        <v>4.9000000000000002E-2</v>
      </c>
      <c r="Z62">
        <v>0.69899999999999995</v>
      </c>
      <c r="AA62">
        <f t="shared" si="5"/>
        <v>1.0116000000000001</v>
      </c>
      <c r="AB62">
        <f t="shared" si="10"/>
        <v>-4.8699999999999966E-2</v>
      </c>
      <c r="AC62">
        <f t="shared" si="11"/>
        <v>3.9999999999999925E-2</v>
      </c>
      <c r="AD62">
        <v>1.103</v>
      </c>
      <c r="AE62">
        <f t="shared" si="6"/>
        <v>1.2099</v>
      </c>
      <c r="AF62">
        <f t="shared" si="12"/>
        <v>2.4999999999999911E-2</v>
      </c>
      <c r="AG62">
        <f t="shared" si="12"/>
        <v>-3.6000000000000032E-2</v>
      </c>
      <c r="AH62">
        <f t="shared" si="0"/>
        <v>0.90100000000000002</v>
      </c>
      <c r="AI62">
        <f t="shared" si="13"/>
        <v>3.2499999999999973E-2</v>
      </c>
    </row>
    <row r="63" spans="1:35" x14ac:dyDescent="0.3">
      <c r="A63" s="1">
        <v>44618</v>
      </c>
      <c r="B63">
        <v>39480.74</v>
      </c>
      <c r="C63">
        <v>1889.34</v>
      </c>
      <c r="D63">
        <v>5.8000000000000003E-2</v>
      </c>
      <c r="E63">
        <v>0.05</v>
      </c>
      <c r="F63">
        <f t="shared" si="7"/>
        <v>0</v>
      </c>
      <c r="G63">
        <v>0.08</v>
      </c>
      <c r="H63">
        <v>0.37661</v>
      </c>
      <c r="I63">
        <f t="shared" si="1"/>
        <v>0.37661</v>
      </c>
      <c r="J63">
        <f t="shared" si="2"/>
        <v>0</v>
      </c>
      <c r="K63">
        <v>0.40400000000000003</v>
      </c>
      <c r="L63">
        <v>0.29170000000000001</v>
      </c>
      <c r="M63">
        <v>0.92100000000000004</v>
      </c>
      <c r="N63">
        <v>1.0116000000000001</v>
      </c>
      <c r="O63">
        <v>1.2099</v>
      </c>
      <c r="P63">
        <v>5.33E-2</v>
      </c>
      <c r="Q63">
        <v>8.5000000000000006E-2</v>
      </c>
      <c r="R63">
        <v>0.68159999999999998</v>
      </c>
      <c r="S63">
        <v>1.0859000000000001</v>
      </c>
      <c r="T63">
        <v>0.32</v>
      </c>
      <c r="U63">
        <f t="shared" si="3"/>
        <v>0.32</v>
      </c>
      <c r="V63">
        <f t="shared" si="8"/>
        <v>0</v>
      </c>
      <c r="W63">
        <f t="shared" si="4"/>
        <v>0.92100000000000004</v>
      </c>
      <c r="X63">
        <f t="shared" si="9"/>
        <v>0</v>
      </c>
      <c r="Y63">
        <v>4.9000000000000002E-2</v>
      </c>
      <c r="Z63">
        <v>0.69899999999999995</v>
      </c>
      <c r="AA63">
        <f t="shared" si="5"/>
        <v>1.0116000000000001</v>
      </c>
      <c r="AB63">
        <f t="shared" si="10"/>
        <v>0</v>
      </c>
      <c r="AC63">
        <f t="shared" si="11"/>
        <v>0</v>
      </c>
      <c r="AD63">
        <v>1.103</v>
      </c>
      <c r="AE63">
        <f t="shared" si="6"/>
        <v>1.2099</v>
      </c>
      <c r="AF63">
        <f t="shared" si="12"/>
        <v>0</v>
      </c>
      <c r="AG63">
        <f t="shared" si="12"/>
        <v>0</v>
      </c>
      <c r="AH63">
        <f t="shared" si="0"/>
        <v>0.90100000000000002</v>
      </c>
      <c r="AI63">
        <f t="shared" si="13"/>
        <v>0</v>
      </c>
    </row>
    <row r="64" spans="1:35" x14ac:dyDescent="0.3">
      <c r="A64" s="1">
        <v>44619</v>
      </c>
      <c r="B64">
        <v>37435.480000000003</v>
      </c>
      <c r="C64">
        <v>1889.34</v>
      </c>
      <c r="D64">
        <v>5.8000000000000003E-2</v>
      </c>
      <c r="E64">
        <v>0.05</v>
      </c>
      <c r="F64">
        <f t="shared" si="7"/>
        <v>0</v>
      </c>
      <c r="G64">
        <v>0.08</v>
      </c>
      <c r="H64">
        <v>0.37661</v>
      </c>
      <c r="I64">
        <f t="shared" si="1"/>
        <v>0.37661</v>
      </c>
      <c r="J64">
        <f t="shared" si="2"/>
        <v>0</v>
      </c>
      <c r="K64">
        <v>0.40400000000000003</v>
      </c>
      <c r="L64">
        <v>0.29170000000000001</v>
      </c>
      <c r="M64">
        <v>0.92100000000000004</v>
      </c>
      <c r="N64">
        <v>1.0116000000000001</v>
      </c>
      <c r="O64">
        <v>1.2099</v>
      </c>
      <c r="P64">
        <v>5.33E-2</v>
      </c>
      <c r="Q64">
        <v>8.5000000000000006E-2</v>
      </c>
      <c r="R64">
        <v>0.68159999999999998</v>
      </c>
      <c r="S64">
        <v>1.0859000000000001</v>
      </c>
      <c r="T64">
        <v>0.32</v>
      </c>
      <c r="U64">
        <f t="shared" si="3"/>
        <v>0.32</v>
      </c>
      <c r="V64">
        <f t="shared" si="8"/>
        <v>0</v>
      </c>
      <c r="W64">
        <f t="shared" si="4"/>
        <v>0.92100000000000004</v>
      </c>
      <c r="X64">
        <f t="shared" si="9"/>
        <v>0</v>
      </c>
      <c r="Y64">
        <v>4.9000000000000002E-2</v>
      </c>
      <c r="Z64">
        <v>0.69899999999999995</v>
      </c>
      <c r="AA64">
        <f t="shared" si="5"/>
        <v>1.0116000000000001</v>
      </c>
      <c r="AB64">
        <f t="shared" si="10"/>
        <v>0</v>
      </c>
      <c r="AC64">
        <f t="shared" si="11"/>
        <v>0</v>
      </c>
      <c r="AD64">
        <v>1.103</v>
      </c>
      <c r="AE64">
        <f t="shared" si="6"/>
        <v>1.2099</v>
      </c>
      <c r="AF64">
        <f t="shared" si="12"/>
        <v>0</v>
      </c>
      <c r="AG64">
        <f t="shared" si="12"/>
        <v>0</v>
      </c>
      <c r="AH64">
        <f t="shared" si="0"/>
        <v>0.90100000000000002</v>
      </c>
      <c r="AI64">
        <f t="shared" si="13"/>
        <v>0</v>
      </c>
    </row>
    <row r="65" spans="1:35" x14ac:dyDescent="0.3">
      <c r="A65" s="1">
        <v>44620</v>
      </c>
      <c r="B65">
        <v>41654.97</v>
      </c>
      <c r="C65">
        <v>1908.99</v>
      </c>
      <c r="D65">
        <v>6.2E-2</v>
      </c>
      <c r="E65">
        <v>0.05</v>
      </c>
      <c r="F65">
        <f t="shared" si="7"/>
        <v>0</v>
      </c>
      <c r="G65">
        <v>0.08</v>
      </c>
      <c r="H65">
        <v>0.41099999999999998</v>
      </c>
      <c r="I65">
        <f t="shared" si="1"/>
        <v>0.41099999999999998</v>
      </c>
      <c r="J65">
        <f t="shared" si="2"/>
        <v>3.4389999999999976E-2</v>
      </c>
      <c r="K65">
        <v>0.36499999999999999</v>
      </c>
      <c r="L65">
        <v>0.29170000000000001</v>
      </c>
      <c r="M65">
        <v>0.89300000000000002</v>
      </c>
      <c r="N65">
        <v>0.97470000000000001</v>
      </c>
      <c r="O65">
        <v>1.155</v>
      </c>
      <c r="P65">
        <v>7.8700000000000006E-2</v>
      </c>
      <c r="Q65">
        <v>9.9750000000000005E-2</v>
      </c>
      <c r="R65">
        <v>0.62029999999999996</v>
      </c>
      <c r="S65">
        <v>0.97519999999999996</v>
      </c>
      <c r="T65">
        <v>0.307</v>
      </c>
      <c r="U65">
        <f t="shared" si="3"/>
        <v>0.307</v>
      </c>
      <c r="V65">
        <f t="shared" si="8"/>
        <v>-1.3000000000000012E-2</v>
      </c>
      <c r="W65">
        <f t="shared" si="4"/>
        <v>0.89300000000000002</v>
      </c>
      <c r="X65">
        <f t="shared" si="9"/>
        <v>-2.8000000000000025E-2</v>
      </c>
      <c r="Y65">
        <v>5.7000000000000002E-2</v>
      </c>
      <c r="Z65">
        <v>0.64100000000000001</v>
      </c>
      <c r="AA65">
        <f t="shared" si="5"/>
        <v>0.97470000000000001</v>
      </c>
      <c r="AB65">
        <f t="shared" si="10"/>
        <v>-3.6900000000000044E-2</v>
      </c>
      <c r="AC65">
        <f t="shared" si="11"/>
        <v>-5.799999999999994E-2</v>
      </c>
      <c r="AD65">
        <v>0.99099999999999999</v>
      </c>
      <c r="AE65">
        <f t="shared" si="6"/>
        <v>1.155</v>
      </c>
      <c r="AF65">
        <f t="shared" si="12"/>
        <v>-0.11199999999999999</v>
      </c>
      <c r="AG65">
        <f t="shared" si="12"/>
        <v>-5.4899999999999949E-2</v>
      </c>
      <c r="AH65">
        <f t="shared" si="0"/>
        <v>0.81600000000000006</v>
      </c>
      <c r="AI65">
        <f t="shared" si="13"/>
        <v>-8.4999999999999964E-2</v>
      </c>
    </row>
    <row r="66" spans="1:35" x14ac:dyDescent="0.3">
      <c r="A66" s="1">
        <v>44621</v>
      </c>
      <c r="B66">
        <v>43900.24</v>
      </c>
      <c r="C66">
        <v>1945.28</v>
      </c>
      <c r="D66">
        <v>6.5000000000000002E-2</v>
      </c>
      <c r="E66">
        <v>0.05</v>
      </c>
      <c r="F66">
        <f t="shared" si="7"/>
        <v>0</v>
      </c>
      <c r="G66">
        <v>0.08</v>
      </c>
      <c r="H66">
        <v>0.38252000000000003</v>
      </c>
      <c r="I66">
        <f t="shared" si="1"/>
        <v>0.38252000000000003</v>
      </c>
      <c r="J66">
        <f t="shared" si="2"/>
        <v>-2.847999999999995E-2</v>
      </c>
      <c r="K66">
        <v>0.36149999999999999</v>
      </c>
      <c r="L66">
        <v>0.3019</v>
      </c>
      <c r="M66">
        <v>0.82140000000000002</v>
      </c>
      <c r="N66">
        <v>0.89900000000000002</v>
      </c>
      <c r="O66">
        <v>1.0712999999999999</v>
      </c>
      <c r="P66">
        <v>8.4000000000000005E-2</v>
      </c>
      <c r="Q66">
        <v>0.1</v>
      </c>
      <c r="R66">
        <v>0.5847</v>
      </c>
      <c r="S66">
        <v>0.87760000000000005</v>
      </c>
      <c r="T66">
        <v>0.32100000000000001</v>
      </c>
      <c r="U66">
        <f t="shared" si="3"/>
        <v>0.32100000000000001</v>
      </c>
      <c r="V66">
        <f t="shared" si="8"/>
        <v>1.4000000000000012E-2</v>
      </c>
      <c r="W66">
        <f t="shared" si="4"/>
        <v>0.82140000000000002</v>
      </c>
      <c r="X66">
        <f t="shared" si="9"/>
        <v>-7.1599999999999997E-2</v>
      </c>
      <c r="Y66">
        <v>8.1000000000000003E-2</v>
      </c>
      <c r="Z66">
        <v>0.6</v>
      </c>
      <c r="AA66">
        <f t="shared" si="5"/>
        <v>0.89900000000000002</v>
      </c>
      <c r="AB66">
        <f t="shared" si="10"/>
        <v>-7.569999999999999E-2</v>
      </c>
      <c r="AC66">
        <f t="shared" si="11"/>
        <v>-4.1000000000000036E-2</v>
      </c>
      <c r="AD66">
        <v>0.90200000000000002</v>
      </c>
      <c r="AE66">
        <f t="shared" si="6"/>
        <v>1.0712999999999999</v>
      </c>
      <c r="AF66">
        <f t="shared" si="12"/>
        <v>-8.8999999999999968E-2</v>
      </c>
      <c r="AG66">
        <f t="shared" si="12"/>
        <v>-8.3700000000000108E-2</v>
      </c>
      <c r="AH66">
        <f t="shared" si="0"/>
        <v>0.751</v>
      </c>
      <c r="AI66">
        <f t="shared" si="13"/>
        <v>-6.5000000000000058E-2</v>
      </c>
    </row>
    <row r="67" spans="1:35" x14ac:dyDescent="0.3">
      <c r="A67" s="1">
        <v>44622</v>
      </c>
      <c r="B67">
        <v>44090.720000000001</v>
      </c>
      <c r="C67">
        <v>1928.72</v>
      </c>
      <c r="D67">
        <v>5.8000000000000003E-2</v>
      </c>
      <c r="E67">
        <v>0.05</v>
      </c>
      <c r="F67">
        <f t="shared" si="7"/>
        <v>0</v>
      </c>
      <c r="G67">
        <v>0.08</v>
      </c>
      <c r="H67">
        <v>0.37075000000000002</v>
      </c>
      <c r="I67">
        <f t="shared" si="1"/>
        <v>0.37075000000000002</v>
      </c>
      <c r="J67">
        <f t="shared" si="2"/>
        <v>-1.1770000000000003E-2</v>
      </c>
      <c r="K67">
        <v>0.39029999999999998</v>
      </c>
      <c r="L67">
        <v>0.32469999999999999</v>
      </c>
      <c r="M67">
        <v>0.92</v>
      </c>
      <c r="N67">
        <v>1.0066999999999999</v>
      </c>
      <c r="O67">
        <v>1.1978</v>
      </c>
      <c r="P67">
        <v>6.3700000000000007E-2</v>
      </c>
      <c r="Q67">
        <v>9.6000000000000002E-2</v>
      </c>
      <c r="R67">
        <v>0.64080000000000004</v>
      </c>
      <c r="S67">
        <v>1.0035000000000001</v>
      </c>
      <c r="T67">
        <v>0.33500000000000002</v>
      </c>
      <c r="U67">
        <f t="shared" si="3"/>
        <v>0.33500000000000002</v>
      </c>
      <c r="V67">
        <f t="shared" si="8"/>
        <v>1.4000000000000012E-2</v>
      </c>
      <c r="W67">
        <f t="shared" si="4"/>
        <v>0.92</v>
      </c>
      <c r="X67">
        <f t="shared" si="9"/>
        <v>9.8600000000000021E-2</v>
      </c>
      <c r="Y67">
        <v>0.10100000000000001</v>
      </c>
      <c r="Z67">
        <v>0.66</v>
      </c>
      <c r="AA67">
        <f t="shared" si="5"/>
        <v>1.0066999999999999</v>
      </c>
      <c r="AB67">
        <f t="shared" si="10"/>
        <v>0.10769999999999991</v>
      </c>
      <c r="AC67">
        <f t="shared" si="11"/>
        <v>6.0000000000000053E-2</v>
      </c>
      <c r="AD67">
        <v>1.0329999999999999</v>
      </c>
      <c r="AE67">
        <f t="shared" si="6"/>
        <v>1.1978</v>
      </c>
      <c r="AF67">
        <f t="shared" si="12"/>
        <v>0.13099999999999989</v>
      </c>
      <c r="AG67">
        <f t="shared" si="12"/>
        <v>0.12650000000000006</v>
      </c>
      <c r="AH67">
        <f t="shared" si="0"/>
        <v>0.84650000000000003</v>
      </c>
      <c r="AI67">
        <f t="shared" si="13"/>
        <v>9.5500000000000029E-2</v>
      </c>
    </row>
    <row r="68" spans="1:35" x14ac:dyDescent="0.3">
      <c r="A68" s="1">
        <v>44623</v>
      </c>
      <c r="B68">
        <v>42096.97</v>
      </c>
      <c r="C68">
        <v>1935.95</v>
      </c>
      <c r="D68">
        <v>0.06</v>
      </c>
      <c r="E68">
        <v>0.05</v>
      </c>
      <c r="F68">
        <f t="shared" si="7"/>
        <v>0</v>
      </c>
      <c r="G68">
        <v>0.08</v>
      </c>
      <c r="H68">
        <v>0.40961999999999998</v>
      </c>
      <c r="I68">
        <f t="shared" si="1"/>
        <v>0.40961999999999998</v>
      </c>
      <c r="J68">
        <f t="shared" si="2"/>
        <v>3.886999999999996E-2</v>
      </c>
      <c r="K68">
        <v>0.41049999999999998</v>
      </c>
      <c r="L68">
        <v>0.32469999999999999</v>
      </c>
      <c r="M68">
        <v>0.94869999999999999</v>
      </c>
      <c r="N68">
        <v>1.0311999999999999</v>
      </c>
      <c r="O68">
        <v>1.2136</v>
      </c>
      <c r="P68">
        <v>8.0500000000000002E-2</v>
      </c>
      <c r="Q68">
        <v>9.7000000000000003E-2</v>
      </c>
      <c r="R68">
        <v>0.628</v>
      </c>
      <c r="S68">
        <v>1.0266</v>
      </c>
      <c r="T68">
        <v>0.34200000000000003</v>
      </c>
      <c r="U68">
        <f t="shared" si="3"/>
        <v>0.34200000000000003</v>
      </c>
      <c r="V68">
        <f t="shared" si="8"/>
        <v>7.0000000000000062E-3</v>
      </c>
      <c r="W68">
        <f t="shared" si="4"/>
        <v>0.94869999999999999</v>
      </c>
      <c r="X68">
        <f t="shared" si="9"/>
        <v>2.8699999999999948E-2</v>
      </c>
      <c r="Y68">
        <v>0.156</v>
      </c>
      <c r="Z68">
        <v>0.65600000000000003</v>
      </c>
      <c r="AA68">
        <f t="shared" si="5"/>
        <v>1.0311999999999999</v>
      </c>
      <c r="AB68">
        <f t="shared" si="10"/>
        <v>2.4499999999999966E-2</v>
      </c>
      <c r="AC68">
        <f t="shared" si="11"/>
        <v>-4.0000000000000036E-3</v>
      </c>
      <c r="AD68">
        <v>1.0429999999999999</v>
      </c>
      <c r="AE68">
        <f t="shared" si="6"/>
        <v>1.2136</v>
      </c>
      <c r="AF68">
        <f t="shared" si="12"/>
        <v>1.0000000000000009E-2</v>
      </c>
      <c r="AG68">
        <f t="shared" si="12"/>
        <v>1.5800000000000036E-2</v>
      </c>
      <c r="AH68">
        <f t="shared" si="0"/>
        <v>0.84949999999999992</v>
      </c>
      <c r="AI68">
        <f t="shared" si="13"/>
        <v>2.9999999999998916E-3</v>
      </c>
    </row>
    <row r="69" spans="1:35" x14ac:dyDescent="0.3">
      <c r="A69" s="1">
        <v>44624</v>
      </c>
      <c r="B69">
        <v>39393.699999999997</v>
      </c>
      <c r="C69">
        <v>1970.7</v>
      </c>
      <c r="D69">
        <v>6.5000000000000002E-2</v>
      </c>
      <c r="E69">
        <v>0.05</v>
      </c>
      <c r="F69">
        <f t="shared" si="7"/>
        <v>0</v>
      </c>
      <c r="G69">
        <v>0.08</v>
      </c>
      <c r="H69">
        <v>0.40934999999999999</v>
      </c>
      <c r="I69">
        <f t="shared" si="1"/>
        <v>0.40934999999999999</v>
      </c>
      <c r="J69">
        <f t="shared" si="2"/>
        <v>-2.6999999999999247E-4</v>
      </c>
      <c r="K69">
        <v>0.40150000000000002</v>
      </c>
      <c r="L69">
        <v>0.3095</v>
      </c>
      <c r="M69">
        <v>0.97550000000000003</v>
      </c>
      <c r="N69">
        <v>1.0559000000000001</v>
      </c>
      <c r="O69">
        <v>1.2335</v>
      </c>
      <c r="P69">
        <v>7.7049999999999993E-2</v>
      </c>
      <c r="Q69">
        <v>9.8000000000000004E-2</v>
      </c>
      <c r="R69">
        <v>0.628</v>
      </c>
      <c r="S69">
        <v>0.99050000000000005</v>
      </c>
      <c r="T69">
        <v>0.32600000000000001</v>
      </c>
      <c r="U69">
        <f t="shared" si="3"/>
        <v>0.32600000000000001</v>
      </c>
      <c r="V69">
        <f t="shared" si="8"/>
        <v>-1.6000000000000014E-2</v>
      </c>
      <c r="W69">
        <f t="shared" si="4"/>
        <v>0.97550000000000003</v>
      </c>
      <c r="X69">
        <f t="shared" si="9"/>
        <v>2.6800000000000046E-2</v>
      </c>
      <c r="Y69">
        <v>0.14699999999999999</v>
      </c>
      <c r="Z69">
        <v>0.65200000000000002</v>
      </c>
      <c r="AA69">
        <f t="shared" si="5"/>
        <v>1.0559000000000001</v>
      </c>
      <c r="AB69">
        <f t="shared" si="10"/>
        <v>2.4700000000000166E-2</v>
      </c>
      <c r="AC69">
        <f t="shared" si="11"/>
        <v>-4.0000000000000036E-3</v>
      </c>
      <c r="AD69">
        <v>1.016</v>
      </c>
      <c r="AE69">
        <f t="shared" si="6"/>
        <v>1.2335</v>
      </c>
      <c r="AF69">
        <f t="shared" si="12"/>
        <v>-2.6999999999999913E-2</v>
      </c>
      <c r="AG69">
        <f t="shared" si="12"/>
        <v>1.9900000000000029E-2</v>
      </c>
      <c r="AH69">
        <f t="shared" si="0"/>
        <v>0.83400000000000007</v>
      </c>
      <c r="AI69">
        <f t="shared" si="13"/>
        <v>-1.5499999999999847E-2</v>
      </c>
    </row>
    <row r="70" spans="1:35" x14ac:dyDescent="0.3">
      <c r="A70" s="1">
        <v>44625</v>
      </c>
      <c r="B70">
        <v>39380.379999999997</v>
      </c>
      <c r="C70">
        <v>1970.7</v>
      </c>
      <c r="D70">
        <v>6.5000000000000002E-2</v>
      </c>
      <c r="E70">
        <v>0.05</v>
      </c>
      <c r="F70">
        <f t="shared" si="7"/>
        <v>0</v>
      </c>
      <c r="G70">
        <v>0.08</v>
      </c>
      <c r="H70">
        <v>0.40934999999999999</v>
      </c>
      <c r="I70">
        <f t="shared" si="1"/>
        <v>0.40934999999999999</v>
      </c>
      <c r="J70">
        <f t="shared" si="2"/>
        <v>0</v>
      </c>
      <c r="K70">
        <v>0.40150000000000002</v>
      </c>
      <c r="L70">
        <v>0.3095</v>
      </c>
      <c r="M70">
        <v>0.97550000000000003</v>
      </c>
      <c r="N70">
        <v>1.0559000000000001</v>
      </c>
      <c r="O70">
        <v>1.2335</v>
      </c>
      <c r="P70">
        <v>7.7049999999999993E-2</v>
      </c>
      <c r="Q70">
        <v>9.8000000000000004E-2</v>
      </c>
      <c r="R70">
        <v>0.628</v>
      </c>
      <c r="S70">
        <v>0.99050000000000005</v>
      </c>
      <c r="T70">
        <v>0.32600000000000001</v>
      </c>
      <c r="U70">
        <f t="shared" si="3"/>
        <v>0.32600000000000001</v>
      </c>
      <c r="V70">
        <f t="shared" si="8"/>
        <v>0</v>
      </c>
      <c r="W70">
        <f t="shared" si="4"/>
        <v>0.97550000000000003</v>
      </c>
      <c r="X70">
        <f t="shared" si="9"/>
        <v>0</v>
      </c>
      <c r="Y70">
        <v>0.14699999999999999</v>
      </c>
      <c r="Z70">
        <v>0.65200000000000002</v>
      </c>
      <c r="AA70">
        <f t="shared" si="5"/>
        <v>1.0559000000000001</v>
      </c>
      <c r="AB70">
        <f t="shared" si="10"/>
        <v>0</v>
      </c>
      <c r="AC70">
        <f t="shared" si="11"/>
        <v>0</v>
      </c>
      <c r="AD70">
        <v>1.016</v>
      </c>
      <c r="AE70">
        <f t="shared" si="6"/>
        <v>1.2335</v>
      </c>
      <c r="AF70">
        <f t="shared" si="12"/>
        <v>0</v>
      </c>
      <c r="AG70">
        <f t="shared" si="12"/>
        <v>0</v>
      </c>
      <c r="AH70">
        <f t="shared" si="0"/>
        <v>0.83400000000000007</v>
      </c>
      <c r="AI70">
        <f t="shared" si="13"/>
        <v>0</v>
      </c>
    </row>
    <row r="71" spans="1:35" x14ac:dyDescent="0.3">
      <c r="A71" s="1">
        <v>44626</v>
      </c>
      <c r="B71">
        <v>39030.04</v>
      </c>
      <c r="C71">
        <v>1970.7</v>
      </c>
      <c r="D71">
        <v>6.5000000000000002E-2</v>
      </c>
      <c r="E71">
        <v>0.05</v>
      </c>
      <c r="F71">
        <f t="shared" si="7"/>
        <v>0</v>
      </c>
      <c r="G71">
        <v>0.08</v>
      </c>
      <c r="H71">
        <v>0.40934999999999999</v>
      </c>
      <c r="I71">
        <f t="shared" si="1"/>
        <v>0.40934999999999999</v>
      </c>
      <c r="J71">
        <f t="shared" si="2"/>
        <v>0</v>
      </c>
      <c r="K71">
        <v>0.40150000000000002</v>
      </c>
      <c r="L71">
        <v>0.3095</v>
      </c>
      <c r="M71">
        <v>0.97550000000000003</v>
      </c>
      <c r="N71">
        <v>1.0559000000000001</v>
      </c>
      <c r="O71">
        <v>1.2335</v>
      </c>
      <c r="P71">
        <v>7.7049999999999993E-2</v>
      </c>
      <c r="Q71">
        <v>9.8000000000000004E-2</v>
      </c>
      <c r="R71">
        <v>0.628</v>
      </c>
      <c r="S71">
        <v>0.99050000000000005</v>
      </c>
      <c r="T71">
        <v>0.32600000000000001</v>
      </c>
      <c r="U71">
        <f t="shared" si="3"/>
        <v>0.32600000000000001</v>
      </c>
      <c r="V71">
        <f t="shared" si="8"/>
        <v>0</v>
      </c>
      <c r="W71">
        <f t="shared" si="4"/>
        <v>0.97550000000000003</v>
      </c>
      <c r="X71">
        <f t="shared" si="9"/>
        <v>0</v>
      </c>
      <c r="Y71">
        <v>0.14699999999999999</v>
      </c>
      <c r="Z71">
        <v>0.65200000000000002</v>
      </c>
      <c r="AA71">
        <f t="shared" si="5"/>
        <v>1.0559000000000001</v>
      </c>
      <c r="AB71">
        <f t="shared" si="10"/>
        <v>0</v>
      </c>
      <c r="AC71">
        <f t="shared" si="11"/>
        <v>0</v>
      </c>
      <c r="AD71">
        <v>1.016</v>
      </c>
      <c r="AE71">
        <f t="shared" si="6"/>
        <v>1.2335</v>
      </c>
      <c r="AF71">
        <f t="shared" si="12"/>
        <v>0</v>
      </c>
      <c r="AG71">
        <f t="shared" si="12"/>
        <v>0</v>
      </c>
      <c r="AH71">
        <f t="shared" ref="AH71:AH134" si="14">(AD71+Z71)/2</f>
        <v>0.83400000000000007</v>
      </c>
      <c r="AI71">
        <f t="shared" si="13"/>
        <v>0</v>
      </c>
    </row>
    <row r="72" spans="1:35" x14ac:dyDescent="0.3">
      <c r="A72" s="1">
        <v>44627</v>
      </c>
      <c r="B72">
        <v>37839.360000000001</v>
      </c>
      <c r="C72">
        <v>1998.11</v>
      </c>
      <c r="D72">
        <v>6.0999999999999999E-2</v>
      </c>
      <c r="E72">
        <v>0.05</v>
      </c>
      <c r="F72">
        <f t="shared" si="7"/>
        <v>0</v>
      </c>
      <c r="G72">
        <v>0.08</v>
      </c>
      <c r="H72">
        <v>0.40793000000000001</v>
      </c>
      <c r="I72">
        <f t="shared" ref="I72:I135" si="15">H72</f>
        <v>0.40793000000000001</v>
      </c>
      <c r="J72">
        <f t="shared" ref="J72:J135" si="16">I72-I71</f>
        <v>-1.4199999999999768E-3</v>
      </c>
      <c r="K72">
        <v>0.41399999999999998</v>
      </c>
      <c r="L72">
        <v>0.312</v>
      </c>
      <c r="M72">
        <v>1.0508999999999999</v>
      </c>
      <c r="N72">
        <v>1.1332</v>
      </c>
      <c r="O72">
        <v>1.3146</v>
      </c>
      <c r="P72">
        <v>6.4949999999999994E-2</v>
      </c>
      <c r="Q72">
        <v>0.105</v>
      </c>
      <c r="R72">
        <v>0.66879999999999995</v>
      </c>
      <c r="S72">
        <v>1.0214000000000001</v>
      </c>
      <c r="T72">
        <v>0.32600000000000001</v>
      </c>
      <c r="U72">
        <f t="shared" ref="U72:U135" si="17">T72</f>
        <v>0.32600000000000001</v>
      </c>
      <c r="V72">
        <f t="shared" si="8"/>
        <v>0</v>
      </c>
      <c r="W72">
        <f t="shared" ref="W72:W135" si="18">M72</f>
        <v>1.0508999999999999</v>
      </c>
      <c r="X72">
        <f t="shared" si="9"/>
        <v>7.5399999999999912E-2</v>
      </c>
      <c r="Y72">
        <v>0.16900000000000001</v>
      </c>
      <c r="Z72">
        <v>0.67900000000000005</v>
      </c>
      <c r="AA72">
        <f t="shared" ref="AA72:AA135" si="19">N72</f>
        <v>1.1332</v>
      </c>
      <c r="AB72">
        <f t="shared" si="10"/>
        <v>7.7299999999999924E-2</v>
      </c>
      <c r="AC72">
        <f t="shared" si="11"/>
        <v>2.7000000000000024E-2</v>
      </c>
      <c r="AD72">
        <v>1.0389999999999999</v>
      </c>
      <c r="AE72">
        <f t="shared" ref="AE72:AE135" si="20">O72</f>
        <v>1.3146</v>
      </c>
      <c r="AF72">
        <f t="shared" si="12"/>
        <v>2.2999999999999909E-2</v>
      </c>
      <c r="AG72">
        <f t="shared" si="12"/>
        <v>8.109999999999995E-2</v>
      </c>
      <c r="AH72">
        <f t="shared" si="14"/>
        <v>0.85899999999999999</v>
      </c>
      <c r="AI72">
        <f t="shared" si="13"/>
        <v>2.4999999999999911E-2</v>
      </c>
    </row>
    <row r="73" spans="1:35" x14ac:dyDescent="0.3">
      <c r="A73" s="1">
        <v>44628</v>
      </c>
      <c r="B73">
        <v>38506.43</v>
      </c>
      <c r="C73">
        <v>2050.7600000000002</v>
      </c>
      <c r="D73">
        <v>6.0999999999999999E-2</v>
      </c>
      <c r="E73">
        <v>0.05</v>
      </c>
      <c r="F73">
        <f t="shared" ref="F73:F136" si="21">E73-E72</f>
        <v>0</v>
      </c>
      <c r="G73">
        <v>0.08</v>
      </c>
      <c r="H73">
        <v>0.4294</v>
      </c>
      <c r="I73">
        <f t="shared" si="15"/>
        <v>0.4294</v>
      </c>
      <c r="J73">
        <f t="shared" si="16"/>
        <v>2.1469999999999989E-2</v>
      </c>
      <c r="K73">
        <v>0.41685</v>
      </c>
      <c r="L73">
        <v>0.33989999999999998</v>
      </c>
      <c r="M73">
        <v>1.1367</v>
      </c>
      <c r="N73">
        <v>1.2222</v>
      </c>
      <c r="O73">
        <v>1.4091</v>
      </c>
      <c r="P73">
        <v>6.3850000000000004E-2</v>
      </c>
      <c r="Q73">
        <v>9.8000000000000004E-2</v>
      </c>
      <c r="R73">
        <v>0.68669999999999998</v>
      </c>
      <c r="S73">
        <v>1.0522</v>
      </c>
      <c r="T73">
        <v>0.35499999999999998</v>
      </c>
      <c r="U73">
        <f t="shared" si="17"/>
        <v>0.35499999999999998</v>
      </c>
      <c r="V73">
        <f t="shared" ref="V73:V136" si="22">U73-U72</f>
        <v>2.899999999999997E-2</v>
      </c>
      <c r="W73">
        <f t="shared" si="18"/>
        <v>1.1367</v>
      </c>
      <c r="X73">
        <f t="shared" ref="X73:X136" si="23">W73-W72</f>
        <v>8.5800000000000098E-2</v>
      </c>
      <c r="Y73">
        <v>0.14399999999999999</v>
      </c>
      <c r="Z73">
        <v>0.70499999999999996</v>
      </c>
      <c r="AA73">
        <f t="shared" si="19"/>
        <v>1.2222</v>
      </c>
      <c r="AB73">
        <f t="shared" ref="AB73:AB136" si="24">AA73-AA72</f>
        <v>8.8999999999999968E-2</v>
      </c>
      <c r="AC73">
        <f t="shared" ref="AC73:AC136" si="25">Z73-Z72</f>
        <v>2.5999999999999912E-2</v>
      </c>
      <c r="AD73">
        <v>1.0680000000000001</v>
      </c>
      <c r="AE73">
        <f t="shared" si="20"/>
        <v>1.4091</v>
      </c>
      <c r="AF73">
        <f t="shared" ref="AF73:AG136" si="26">AD73-AD72</f>
        <v>2.9000000000000137E-2</v>
      </c>
      <c r="AG73">
        <f t="shared" si="26"/>
        <v>9.4500000000000028E-2</v>
      </c>
      <c r="AH73">
        <f t="shared" si="14"/>
        <v>0.88650000000000007</v>
      </c>
      <c r="AI73">
        <f t="shared" ref="AI73:AI136" si="27">AH73-AH72</f>
        <v>2.750000000000008E-2</v>
      </c>
    </row>
    <row r="74" spans="1:35" x14ac:dyDescent="0.3">
      <c r="A74" s="1">
        <v>44629</v>
      </c>
      <c r="B74">
        <v>41893.74</v>
      </c>
      <c r="C74">
        <v>1991.83</v>
      </c>
      <c r="D74">
        <v>6.5000000000000002E-2</v>
      </c>
      <c r="E74">
        <v>0.05</v>
      </c>
      <c r="F74">
        <f t="shared" si="21"/>
        <v>0</v>
      </c>
      <c r="G74">
        <v>0.08</v>
      </c>
      <c r="H74">
        <v>0.43733</v>
      </c>
      <c r="I74">
        <f t="shared" si="15"/>
        <v>0.43733</v>
      </c>
      <c r="J74">
        <f t="shared" si="16"/>
        <v>7.9299999999999926E-3</v>
      </c>
      <c r="K74">
        <v>0.44924999999999998</v>
      </c>
      <c r="L74">
        <v>0.35770000000000002</v>
      </c>
      <c r="M74">
        <v>1.1329</v>
      </c>
      <c r="N74">
        <v>1.2214</v>
      </c>
      <c r="O74">
        <v>1.415</v>
      </c>
      <c r="P74">
        <v>0.10125000000000001</v>
      </c>
      <c r="Q74">
        <v>0.13539999999999999</v>
      </c>
      <c r="R74">
        <v>0.7046</v>
      </c>
      <c r="S74">
        <v>1.0960000000000001</v>
      </c>
      <c r="T74">
        <v>0.38200000000000001</v>
      </c>
      <c r="U74">
        <f t="shared" si="17"/>
        <v>0.38200000000000001</v>
      </c>
      <c r="V74">
        <f t="shared" si="22"/>
        <v>2.7000000000000024E-2</v>
      </c>
      <c r="W74">
        <f t="shared" si="18"/>
        <v>1.1329</v>
      </c>
      <c r="X74">
        <f t="shared" si="23"/>
        <v>-3.8000000000000256E-3</v>
      </c>
      <c r="Y74">
        <v>0.14799999999999999</v>
      </c>
      <c r="Z74">
        <v>0.72499999999999998</v>
      </c>
      <c r="AA74">
        <f t="shared" si="19"/>
        <v>1.2214</v>
      </c>
      <c r="AB74">
        <f t="shared" si="24"/>
        <v>-7.9999999999991189E-4</v>
      </c>
      <c r="AC74">
        <f t="shared" si="25"/>
        <v>2.0000000000000018E-2</v>
      </c>
      <c r="AD74">
        <v>1.123</v>
      </c>
      <c r="AE74">
        <f t="shared" si="20"/>
        <v>1.415</v>
      </c>
      <c r="AF74">
        <f t="shared" si="26"/>
        <v>5.4999999999999938E-2</v>
      </c>
      <c r="AG74">
        <f t="shared" si="26"/>
        <v>5.9000000000000163E-3</v>
      </c>
      <c r="AH74">
        <f t="shared" si="14"/>
        <v>0.92399999999999993</v>
      </c>
      <c r="AI74">
        <f t="shared" si="27"/>
        <v>3.7499999999999867E-2</v>
      </c>
    </row>
    <row r="75" spans="1:35" x14ac:dyDescent="0.3">
      <c r="A75" s="1">
        <v>44630</v>
      </c>
      <c r="B75">
        <v>39329.949999999997</v>
      </c>
      <c r="C75">
        <v>1996.98</v>
      </c>
      <c r="D75">
        <v>0.05</v>
      </c>
      <c r="E75">
        <v>0.05</v>
      </c>
      <c r="F75">
        <f t="shared" si="21"/>
        <v>0</v>
      </c>
      <c r="G75">
        <v>0.08</v>
      </c>
      <c r="H75">
        <v>0.4647</v>
      </c>
      <c r="I75">
        <f t="shared" si="15"/>
        <v>0.4647</v>
      </c>
      <c r="J75">
        <f t="shared" si="16"/>
        <v>2.7370000000000005E-2</v>
      </c>
      <c r="K75">
        <v>0.46100000000000002</v>
      </c>
      <c r="L75">
        <v>0.35770000000000002</v>
      </c>
      <c r="M75">
        <v>1.2061999999999999</v>
      </c>
      <c r="N75">
        <v>1.2917000000000001</v>
      </c>
      <c r="O75">
        <v>1.4799</v>
      </c>
      <c r="P75">
        <v>0.2016</v>
      </c>
      <c r="Q75">
        <v>0.223</v>
      </c>
      <c r="R75">
        <v>0.7097</v>
      </c>
      <c r="S75">
        <v>1.1063000000000001</v>
      </c>
      <c r="T75">
        <v>0.378</v>
      </c>
      <c r="U75">
        <f t="shared" si="17"/>
        <v>0.378</v>
      </c>
      <c r="V75">
        <f t="shared" si="22"/>
        <v>-4.0000000000000036E-3</v>
      </c>
      <c r="W75">
        <f t="shared" si="18"/>
        <v>1.2061999999999999</v>
      </c>
      <c r="X75">
        <f t="shared" si="23"/>
        <v>7.3299999999999921E-2</v>
      </c>
      <c r="Y75">
        <v>0.12</v>
      </c>
      <c r="Z75">
        <v>0.72899999999999998</v>
      </c>
      <c r="AA75">
        <f t="shared" si="19"/>
        <v>1.2917000000000001</v>
      </c>
      <c r="AB75">
        <f t="shared" si="24"/>
        <v>7.0300000000000029E-2</v>
      </c>
      <c r="AC75">
        <f t="shared" si="25"/>
        <v>4.0000000000000036E-3</v>
      </c>
      <c r="AD75">
        <v>1.129</v>
      </c>
      <c r="AE75">
        <f t="shared" si="20"/>
        <v>1.4799</v>
      </c>
      <c r="AF75">
        <f t="shared" si="26"/>
        <v>6.0000000000000053E-3</v>
      </c>
      <c r="AG75">
        <f t="shared" si="26"/>
        <v>6.4899999999999958E-2</v>
      </c>
      <c r="AH75">
        <f t="shared" si="14"/>
        <v>0.92900000000000005</v>
      </c>
      <c r="AI75">
        <f t="shared" si="27"/>
        <v>5.0000000000001155E-3</v>
      </c>
    </row>
    <row r="76" spans="1:35" x14ac:dyDescent="0.3">
      <c r="A76" s="1">
        <v>44631</v>
      </c>
      <c r="B76">
        <v>38860.699999999997</v>
      </c>
      <c r="C76">
        <v>1988.46</v>
      </c>
      <c r="D76">
        <v>0.04</v>
      </c>
      <c r="E76">
        <v>0.05</v>
      </c>
      <c r="F76">
        <f t="shared" si="21"/>
        <v>0</v>
      </c>
      <c r="G76">
        <v>0.08</v>
      </c>
      <c r="H76">
        <v>0.47802</v>
      </c>
      <c r="I76">
        <f t="shared" si="15"/>
        <v>0.47802</v>
      </c>
      <c r="J76">
        <f t="shared" si="16"/>
        <v>1.3319999999999999E-2</v>
      </c>
      <c r="K76">
        <v>0.47499999999999998</v>
      </c>
      <c r="L76">
        <v>0.35520000000000002</v>
      </c>
      <c r="M76">
        <v>1.2363999999999999</v>
      </c>
      <c r="N76">
        <v>1.3253999999999999</v>
      </c>
      <c r="O76">
        <v>1.5199</v>
      </c>
      <c r="P76">
        <v>0.245</v>
      </c>
      <c r="Q76">
        <v>0.26400000000000001</v>
      </c>
      <c r="R76">
        <v>0.7198</v>
      </c>
      <c r="S76">
        <v>1.0907</v>
      </c>
      <c r="T76">
        <v>0.379</v>
      </c>
      <c r="U76">
        <f t="shared" si="17"/>
        <v>0.379</v>
      </c>
      <c r="V76">
        <f t="shared" si="22"/>
        <v>1.0000000000000009E-3</v>
      </c>
      <c r="W76">
        <f t="shared" si="18"/>
        <v>1.2363999999999999</v>
      </c>
      <c r="X76">
        <f t="shared" si="23"/>
        <v>3.0200000000000005E-2</v>
      </c>
      <c r="Y76">
        <v>0.17</v>
      </c>
      <c r="Z76">
        <v>0.74299999999999999</v>
      </c>
      <c r="AA76">
        <f t="shared" si="19"/>
        <v>1.3253999999999999</v>
      </c>
      <c r="AB76">
        <f t="shared" si="24"/>
        <v>3.3699999999999841E-2</v>
      </c>
      <c r="AC76">
        <f t="shared" si="25"/>
        <v>1.4000000000000012E-2</v>
      </c>
      <c r="AD76">
        <v>1.135</v>
      </c>
      <c r="AE76">
        <f t="shared" si="20"/>
        <v>1.5199</v>
      </c>
      <c r="AF76">
        <f t="shared" si="26"/>
        <v>6.0000000000000053E-3</v>
      </c>
      <c r="AG76">
        <f t="shared" si="26"/>
        <v>4.0000000000000036E-2</v>
      </c>
      <c r="AH76">
        <f t="shared" si="14"/>
        <v>0.93900000000000006</v>
      </c>
      <c r="AI76">
        <f t="shared" si="27"/>
        <v>1.0000000000000009E-2</v>
      </c>
    </row>
    <row r="77" spans="1:35" x14ac:dyDescent="0.3">
      <c r="A77" s="1">
        <v>44632</v>
      </c>
      <c r="B77">
        <v>39102.379999999997</v>
      </c>
      <c r="C77">
        <v>1988.46</v>
      </c>
      <c r="D77">
        <v>0.04</v>
      </c>
      <c r="E77">
        <v>0.05</v>
      </c>
      <c r="F77">
        <f t="shared" si="21"/>
        <v>0</v>
      </c>
      <c r="G77">
        <v>0.08</v>
      </c>
      <c r="H77">
        <v>0.47802</v>
      </c>
      <c r="I77">
        <f t="shared" si="15"/>
        <v>0.47802</v>
      </c>
      <c r="J77">
        <f t="shared" si="16"/>
        <v>0</v>
      </c>
      <c r="K77">
        <v>0.47499999999999998</v>
      </c>
      <c r="L77">
        <v>0.35520000000000002</v>
      </c>
      <c r="M77">
        <v>1.2363999999999999</v>
      </c>
      <c r="N77">
        <v>1.3253999999999999</v>
      </c>
      <c r="O77">
        <v>1.5199</v>
      </c>
      <c r="P77">
        <v>0.245</v>
      </c>
      <c r="Q77">
        <v>0.26400000000000001</v>
      </c>
      <c r="R77">
        <v>0.7198</v>
      </c>
      <c r="S77">
        <v>1.0907</v>
      </c>
      <c r="T77">
        <v>0.379</v>
      </c>
      <c r="U77">
        <f t="shared" si="17"/>
        <v>0.379</v>
      </c>
      <c r="V77">
        <f t="shared" si="22"/>
        <v>0</v>
      </c>
      <c r="W77">
        <f t="shared" si="18"/>
        <v>1.2363999999999999</v>
      </c>
      <c r="X77">
        <f t="shared" si="23"/>
        <v>0</v>
      </c>
      <c r="Y77">
        <v>0.17</v>
      </c>
      <c r="Z77">
        <v>0.74299999999999999</v>
      </c>
      <c r="AA77">
        <f t="shared" si="19"/>
        <v>1.3253999999999999</v>
      </c>
      <c r="AB77">
        <f t="shared" si="24"/>
        <v>0</v>
      </c>
      <c r="AC77">
        <f t="shared" si="25"/>
        <v>0</v>
      </c>
      <c r="AD77">
        <v>1.135</v>
      </c>
      <c r="AE77">
        <f t="shared" si="20"/>
        <v>1.5199</v>
      </c>
      <c r="AF77">
        <f t="shared" si="26"/>
        <v>0</v>
      </c>
      <c r="AG77">
        <f t="shared" si="26"/>
        <v>0</v>
      </c>
      <c r="AH77">
        <f t="shared" si="14"/>
        <v>0.93900000000000006</v>
      </c>
      <c r="AI77">
        <f t="shared" si="27"/>
        <v>0</v>
      </c>
    </row>
    <row r="78" spans="1:35" x14ac:dyDescent="0.3">
      <c r="A78" s="1">
        <v>44633</v>
      </c>
      <c r="B78">
        <v>38687.43</v>
      </c>
      <c r="C78">
        <v>1988.46</v>
      </c>
      <c r="D78">
        <v>0.04</v>
      </c>
      <c r="E78">
        <v>0.05</v>
      </c>
      <c r="F78">
        <f t="shared" si="21"/>
        <v>0</v>
      </c>
      <c r="G78">
        <v>0.08</v>
      </c>
      <c r="H78">
        <v>0.47802</v>
      </c>
      <c r="I78">
        <f t="shared" si="15"/>
        <v>0.47802</v>
      </c>
      <c r="J78">
        <f t="shared" si="16"/>
        <v>0</v>
      </c>
      <c r="K78">
        <v>0.47499999999999998</v>
      </c>
      <c r="L78">
        <v>0.35520000000000002</v>
      </c>
      <c r="M78">
        <v>1.2363999999999999</v>
      </c>
      <c r="N78">
        <v>1.3253999999999999</v>
      </c>
      <c r="O78">
        <v>1.5199</v>
      </c>
      <c r="P78">
        <v>0.245</v>
      </c>
      <c r="Q78">
        <v>0.26400000000000001</v>
      </c>
      <c r="R78">
        <v>0.7198</v>
      </c>
      <c r="S78">
        <v>1.0907</v>
      </c>
      <c r="T78">
        <v>0.379</v>
      </c>
      <c r="U78">
        <f t="shared" si="17"/>
        <v>0.379</v>
      </c>
      <c r="V78">
        <f t="shared" si="22"/>
        <v>0</v>
      </c>
      <c r="W78">
        <f t="shared" si="18"/>
        <v>1.2363999999999999</v>
      </c>
      <c r="X78">
        <f t="shared" si="23"/>
        <v>0</v>
      </c>
      <c r="Y78">
        <v>0.17</v>
      </c>
      <c r="Z78">
        <v>0.74299999999999999</v>
      </c>
      <c r="AA78">
        <f t="shared" si="19"/>
        <v>1.3253999999999999</v>
      </c>
      <c r="AB78">
        <f t="shared" si="24"/>
        <v>0</v>
      </c>
      <c r="AC78">
        <f t="shared" si="25"/>
        <v>0</v>
      </c>
      <c r="AD78">
        <v>1.135</v>
      </c>
      <c r="AE78">
        <f t="shared" si="20"/>
        <v>1.5199</v>
      </c>
      <c r="AF78">
        <f t="shared" si="26"/>
        <v>0</v>
      </c>
      <c r="AG78">
        <f t="shared" si="26"/>
        <v>0</v>
      </c>
      <c r="AH78">
        <f t="shared" si="14"/>
        <v>0.93900000000000006</v>
      </c>
      <c r="AI78">
        <f t="shared" si="27"/>
        <v>0</v>
      </c>
    </row>
    <row r="79" spans="1:35" x14ac:dyDescent="0.3">
      <c r="A79" s="1">
        <v>44634</v>
      </c>
      <c r="B79">
        <v>38725.24</v>
      </c>
      <c r="C79">
        <v>1950.88</v>
      </c>
      <c r="D79">
        <v>0.01</v>
      </c>
      <c r="E79">
        <v>0.05</v>
      </c>
      <c r="F79">
        <f t="shared" si="21"/>
        <v>0</v>
      </c>
      <c r="G79">
        <v>0.08</v>
      </c>
      <c r="H79">
        <v>0.47982000000000002</v>
      </c>
      <c r="I79">
        <f t="shared" si="15"/>
        <v>0.47982000000000002</v>
      </c>
      <c r="J79">
        <f t="shared" si="16"/>
        <v>1.8000000000000238E-3</v>
      </c>
      <c r="K79">
        <v>0.51295000000000002</v>
      </c>
      <c r="L79">
        <v>0.3805</v>
      </c>
      <c r="M79">
        <v>1.3583000000000001</v>
      </c>
      <c r="N79">
        <v>1.4480999999999999</v>
      </c>
      <c r="O79">
        <v>1.6440999999999999</v>
      </c>
      <c r="P79">
        <v>0.29493000000000003</v>
      </c>
      <c r="Q79">
        <v>0.31690000000000002</v>
      </c>
      <c r="R79">
        <v>0.78369999999999995</v>
      </c>
      <c r="S79">
        <v>1.2092000000000001</v>
      </c>
      <c r="T79">
        <v>0.39700000000000002</v>
      </c>
      <c r="U79">
        <f t="shared" si="17"/>
        <v>0.39700000000000002</v>
      </c>
      <c r="V79">
        <f t="shared" si="22"/>
        <v>1.8000000000000016E-2</v>
      </c>
      <c r="W79">
        <f t="shared" si="18"/>
        <v>1.3583000000000001</v>
      </c>
      <c r="X79">
        <f t="shared" si="23"/>
        <v>0.12190000000000012</v>
      </c>
      <c r="Y79">
        <v>0.20399999999999999</v>
      </c>
      <c r="Z79">
        <v>0.79600000000000004</v>
      </c>
      <c r="AA79">
        <f t="shared" si="19"/>
        <v>1.4480999999999999</v>
      </c>
      <c r="AB79">
        <f t="shared" si="24"/>
        <v>0.12270000000000003</v>
      </c>
      <c r="AC79">
        <f t="shared" si="25"/>
        <v>5.3000000000000047E-2</v>
      </c>
      <c r="AD79">
        <v>1.2270000000000001</v>
      </c>
      <c r="AE79">
        <f t="shared" si="20"/>
        <v>1.6440999999999999</v>
      </c>
      <c r="AF79">
        <f t="shared" si="26"/>
        <v>9.2000000000000082E-2</v>
      </c>
      <c r="AG79">
        <f t="shared" si="26"/>
        <v>0.12419999999999987</v>
      </c>
      <c r="AH79">
        <f t="shared" si="14"/>
        <v>1.0115000000000001</v>
      </c>
      <c r="AI79">
        <f t="shared" si="27"/>
        <v>7.2500000000000009E-2</v>
      </c>
    </row>
    <row r="80" spans="1:35" x14ac:dyDescent="0.3">
      <c r="A80" s="1">
        <v>44635</v>
      </c>
      <c r="B80">
        <v>39441.9</v>
      </c>
      <c r="C80">
        <v>1917.94</v>
      </c>
      <c r="D80">
        <v>4.5999999999999999E-2</v>
      </c>
      <c r="E80">
        <v>0.05</v>
      </c>
      <c r="F80">
        <f t="shared" si="21"/>
        <v>0</v>
      </c>
      <c r="G80">
        <v>0.08</v>
      </c>
      <c r="H80">
        <v>0.51507999999999998</v>
      </c>
      <c r="I80">
        <f t="shared" si="15"/>
        <v>0.51507999999999998</v>
      </c>
      <c r="J80">
        <f t="shared" si="16"/>
        <v>3.5259999999999958E-2</v>
      </c>
      <c r="K80">
        <v>0.51890000000000003</v>
      </c>
      <c r="L80">
        <v>0.43390000000000001</v>
      </c>
      <c r="M80">
        <v>1.3341000000000001</v>
      </c>
      <c r="N80">
        <v>1.4254</v>
      </c>
      <c r="O80">
        <v>1.6244000000000001</v>
      </c>
      <c r="P80">
        <v>0.33445000000000003</v>
      </c>
      <c r="Q80">
        <v>0.36180000000000001</v>
      </c>
      <c r="R80">
        <v>0.83479999999999999</v>
      </c>
      <c r="S80">
        <v>1.1937</v>
      </c>
      <c r="T80">
        <v>0.46300000000000002</v>
      </c>
      <c r="U80">
        <f t="shared" si="17"/>
        <v>0.46300000000000002</v>
      </c>
      <c r="V80">
        <f t="shared" si="22"/>
        <v>6.6000000000000003E-2</v>
      </c>
      <c r="W80">
        <f t="shared" si="18"/>
        <v>1.3341000000000001</v>
      </c>
      <c r="X80">
        <f t="shared" si="23"/>
        <v>-2.4199999999999999E-2</v>
      </c>
      <c r="Y80">
        <v>0.21299999999999999</v>
      </c>
      <c r="Z80">
        <v>0.84399999999999997</v>
      </c>
      <c r="AA80">
        <f t="shared" si="19"/>
        <v>1.4254</v>
      </c>
      <c r="AB80">
        <f t="shared" si="24"/>
        <v>-2.2699999999999942E-2</v>
      </c>
      <c r="AC80">
        <f t="shared" si="25"/>
        <v>4.7999999999999932E-2</v>
      </c>
      <c r="AD80">
        <v>1.204</v>
      </c>
      <c r="AE80">
        <f t="shared" si="20"/>
        <v>1.6244000000000001</v>
      </c>
      <c r="AF80">
        <f t="shared" si="26"/>
        <v>-2.3000000000000131E-2</v>
      </c>
      <c r="AG80">
        <f t="shared" si="26"/>
        <v>-1.9699999999999829E-2</v>
      </c>
      <c r="AH80">
        <f t="shared" si="14"/>
        <v>1.024</v>
      </c>
      <c r="AI80">
        <f t="shared" si="27"/>
        <v>1.2499999999999956E-2</v>
      </c>
    </row>
    <row r="81" spans="1:35" x14ac:dyDescent="0.3">
      <c r="A81" s="1">
        <v>44636</v>
      </c>
      <c r="B81">
        <v>41258.79</v>
      </c>
      <c r="C81">
        <v>1927.29</v>
      </c>
      <c r="D81">
        <v>4.4999999999999998E-2</v>
      </c>
      <c r="E81">
        <v>0.05</v>
      </c>
      <c r="F81">
        <f t="shared" si="21"/>
        <v>0</v>
      </c>
      <c r="G81">
        <v>0.08</v>
      </c>
      <c r="H81">
        <v>0.53974999999999995</v>
      </c>
      <c r="I81">
        <f t="shared" si="15"/>
        <v>0.53974999999999995</v>
      </c>
      <c r="J81">
        <f t="shared" si="16"/>
        <v>2.466999999999997E-2</v>
      </c>
      <c r="K81">
        <v>0.50070000000000003</v>
      </c>
      <c r="L81">
        <v>0.3831</v>
      </c>
      <c r="M81">
        <v>1.3363</v>
      </c>
      <c r="N81">
        <v>1.4278999999999999</v>
      </c>
      <c r="O81">
        <v>1.6267</v>
      </c>
      <c r="P81">
        <v>0.312</v>
      </c>
      <c r="Q81">
        <v>0.34029999999999999</v>
      </c>
      <c r="R81">
        <v>0.79910000000000003</v>
      </c>
      <c r="S81">
        <v>1.1989000000000001</v>
      </c>
      <c r="T81">
        <v>0.41599999999999998</v>
      </c>
      <c r="U81">
        <f t="shared" si="17"/>
        <v>0.41599999999999998</v>
      </c>
      <c r="V81">
        <f t="shared" si="22"/>
        <v>-4.7000000000000042E-2</v>
      </c>
      <c r="W81">
        <f t="shared" si="18"/>
        <v>1.3363</v>
      </c>
      <c r="X81">
        <f t="shared" si="23"/>
        <v>2.1999999999999797E-3</v>
      </c>
      <c r="Y81">
        <v>0.19400000000000001</v>
      </c>
      <c r="Z81">
        <v>0.81399999999999995</v>
      </c>
      <c r="AA81">
        <f t="shared" si="19"/>
        <v>1.4278999999999999</v>
      </c>
      <c r="AB81">
        <f t="shared" si="24"/>
        <v>2.4999999999999467E-3</v>
      </c>
      <c r="AC81">
        <f t="shared" si="25"/>
        <v>-3.0000000000000027E-2</v>
      </c>
      <c r="AD81">
        <v>1.2589999999999999</v>
      </c>
      <c r="AE81">
        <f t="shared" si="20"/>
        <v>1.6267</v>
      </c>
      <c r="AF81">
        <f t="shared" si="26"/>
        <v>5.4999999999999938E-2</v>
      </c>
      <c r="AG81">
        <f t="shared" si="26"/>
        <v>2.2999999999999687E-3</v>
      </c>
      <c r="AH81">
        <f t="shared" si="14"/>
        <v>1.0365</v>
      </c>
      <c r="AI81">
        <f t="shared" si="27"/>
        <v>1.2499999999999956E-2</v>
      </c>
    </row>
    <row r="82" spans="1:35" x14ac:dyDescent="0.3">
      <c r="A82" s="1">
        <v>44637</v>
      </c>
      <c r="B82">
        <v>40724.559999999998</v>
      </c>
      <c r="C82">
        <v>1942.89</v>
      </c>
      <c r="D82">
        <v>0.3</v>
      </c>
      <c r="E82">
        <v>0.3</v>
      </c>
      <c r="F82">
        <f t="shared" si="21"/>
        <v>0.25</v>
      </c>
      <c r="G82">
        <v>0.33</v>
      </c>
      <c r="H82">
        <v>0.54949999999999999</v>
      </c>
      <c r="I82">
        <f t="shared" si="15"/>
        <v>0.54949999999999999</v>
      </c>
      <c r="J82">
        <f t="shared" si="16"/>
        <v>9.7500000000000364E-3</v>
      </c>
      <c r="K82">
        <v>0.4975</v>
      </c>
      <c r="L82">
        <v>0.3755</v>
      </c>
      <c r="M82">
        <v>1.2982</v>
      </c>
      <c r="N82">
        <v>1.3935999999999999</v>
      </c>
      <c r="O82">
        <v>1.5994999999999999</v>
      </c>
      <c r="P82">
        <v>0.30399999999999999</v>
      </c>
      <c r="Q82">
        <v>0.33239999999999997</v>
      </c>
      <c r="R82">
        <v>0.77100000000000002</v>
      </c>
      <c r="S82">
        <v>1.1911</v>
      </c>
      <c r="T82">
        <v>0.38700000000000001</v>
      </c>
      <c r="U82">
        <f t="shared" si="17"/>
        <v>0.38700000000000001</v>
      </c>
      <c r="V82">
        <f t="shared" si="22"/>
        <v>-2.899999999999997E-2</v>
      </c>
      <c r="W82">
        <f t="shared" si="18"/>
        <v>1.2982</v>
      </c>
      <c r="X82">
        <f t="shared" si="23"/>
        <v>-3.8100000000000023E-2</v>
      </c>
      <c r="Y82">
        <v>0.151</v>
      </c>
      <c r="Z82">
        <v>0.78200000000000003</v>
      </c>
      <c r="AA82">
        <f t="shared" si="19"/>
        <v>1.3935999999999999</v>
      </c>
      <c r="AB82">
        <f t="shared" si="24"/>
        <v>-3.4299999999999997E-2</v>
      </c>
      <c r="AC82">
        <f t="shared" si="25"/>
        <v>-3.1999999999999917E-2</v>
      </c>
      <c r="AD82">
        <v>1.212</v>
      </c>
      <c r="AE82">
        <f t="shared" si="20"/>
        <v>1.5994999999999999</v>
      </c>
      <c r="AF82">
        <f t="shared" si="26"/>
        <v>-4.6999999999999931E-2</v>
      </c>
      <c r="AG82">
        <f t="shared" si="26"/>
        <v>-2.7200000000000113E-2</v>
      </c>
      <c r="AH82">
        <f t="shared" si="14"/>
        <v>0.997</v>
      </c>
      <c r="AI82">
        <f t="shared" si="27"/>
        <v>-3.949999999999998E-2</v>
      </c>
    </row>
    <row r="83" spans="1:35" x14ac:dyDescent="0.3">
      <c r="A83" s="1">
        <v>44638</v>
      </c>
      <c r="B83">
        <v>41755.9</v>
      </c>
      <c r="C83">
        <v>1921.62</v>
      </c>
      <c r="D83">
        <v>0.28000000000000003</v>
      </c>
      <c r="E83">
        <v>0.3</v>
      </c>
      <c r="F83">
        <f t="shared" si="21"/>
        <v>0</v>
      </c>
      <c r="G83">
        <v>0.33</v>
      </c>
      <c r="H83">
        <v>0.51604000000000005</v>
      </c>
      <c r="I83">
        <f t="shared" si="15"/>
        <v>0.51604000000000005</v>
      </c>
      <c r="J83">
        <f t="shared" si="16"/>
        <v>-3.3459999999999934E-2</v>
      </c>
      <c r="K83">
        <v>0.5202</v>
      </c>
      <c r="L83">
        <v>0.36530000000000001</v>
      </c>
      <c r="M83">
        <v>1.3084</v>
      </c>
      <c r="N83">
        <v>1.4009</v>
      </c>
      <c r="O83">
        <v>1.6005</v>
      </c>
      <c r="P83">
        <v>0.30654999999999999</v>
      </c>
      <c r="Q83">
        <v>0.33100000000000002</v>
      </c>
      <c r="R83">
        <v>0.77859999999999996</v>
      </c>
      <c r="S83">
        <v>1.1755</v>
      </c>
      <c r="T83">
        <v>0.39100000000000001</v>
      </c>
      <c r="U83">
        <f t="shared" si="17"/>
        <v>0.39100000000000001</v>
      </c>
      <c r="V83">
        <f t="shared" si="22"/>
        <v>4.0000000000000036E-3</v>
      </c>
      <c r="W83">
        <f t="shared" si="18"/>
        <v>1.3084</v>
      </c>
      <c r="X83">
        <f t="shared" si="23"/>
        <v>1.0199999999999987E-2</v>
      </c>
      <c r="Y83">
        <v>0.2</v>
      </c>
      <c r="Z83">
        <v>0.79400000000000004</v>
      </c>
      <c r="AA83">
        <f t="shared" si="19"/>
        <v>1.4009</v>
      </c>
      <c r="AB83">
        <f t="shared" si="24"/>
        <v>7.3000000000000842E-3</v>
      </c>
      <c r="AC83">
        <f t="shared" si="25"/>
        <v>1.2000000000000011E-2</v>
      </c>
      <c r="AD83">
        <v>1.2030000000000001</v>
      </c>
      <c r="AE83">
        <f t="shared" si="20"/>
        <v>1.6005</v>
      </c>
      <c r="AF83">
        <f t="shared" si="26"/>
        <v>-8.999999999999897E-3</v>
      </c>
      <c r="AG83">
        <f t="shared" si="26"/>
        <v>1.0000000000001119E-3</v>
      </c>
      <c r="AH83">
        <f t="shared" si="14"/>
        <v>0.99850000000000005</v>
      </c>
      <c r="AI83">
        <f t="shared" si="27"/>
        <v>1.5000000000000568E-3</v>
      </c>
    </row>
    <row r="84" spans="1:35" x14ac:dyDescent="0.3">
      <c r="A84" s="1">
        <v>44639</v>
      </c>
      <c r="B84">
        <v>42219.42</v>
      </c>
      <c r="C84">
        <v>1921.62</v>
      </c>
      <c r="D84">
        <v>0.28000000000000003</v>
      </c>
      <c r="E84">
        <v>0.3</v>
      </c>
      <c r="F84">
        <f t="shared" si="21"/>
        <v>0</v>
      </c>
      <c r="G84">
        <v>0.33</v>
      </c>
      <c r="H84">
        <v>0.51604000000000005</v>
      </c>
      <c r="I84">
        <f t="shared" si="15"/>
        <v>0.51604000000000005</v>
      </c>
      <c r="J84">
        <f t="shared" si="16"/>
        <v>0</v>
      </c>
      <c r="K84">
        <v>0.5202</v>
      </c>
      <c r="L84">
        <v>0.36530000000000001</v>
      </c>
      <c r="M84">
        <v>1.3084</v>
      </c>
      <c r="N84">
        <v>1.4009</v>
      </c>
      <c r="O84">
        <v>1.6005</v>
      </c>
      <c r="P84">
        <v>0.30654999999999999</v>
      </c>
      <c r="Q84">
        <v>0.33100000000000002</v>
      </c>
      <c r="R84">
        <v>0.77859999999999996</v>
      </c>
      <c r="S84">
        <v>1.1755</v>
      </c>
      <c r="T84">
        <v>0.39100000000000001</v>
      </c>
      <c r="U84">
        <f t="shared" si="17"/>
        <v>0.39100000000000001</v>
      </c>
      <c r="V84">
        <f t="shared" si="22"/>
        <v>0</v>
      </c>
      <c r="W84">
        <f t="shared" si="18"/>
        <v>1.3084</v>
      </c>
      <c r="X84">
        <f t="shared" si="23"/>
        <v>0</v>
      </c>
      <c r="Y84">
        <v>0.2</v>
      </c>
      <c r="Z84">
        <v>0.79400000000000004</v>
      </c>
      <c r="AA84">
        <f t="shared" si="19"/>
        <v>1.4009</v>
      </c>
      <c r="AB84">
        <f t="shared" si="24"/>
        <v>0</v>
      </c>
      <c r="AC84">
        <f t="shared" si="25"/>
        <v>0</v>
      </c>
      <c r="AD84">
        <v>1.2030000000000001</v>
      </c>
      <c r="AE84">
        <f t="shared" si="20"/>
        <v>1.6005</v>
      </c>
      <c r="AF84">
        <f t="shared" si="26"/>
        <v>0</v>
      </c>
      <c r="AG84">
        <f t="shared" si="26"/>
        <v>0</v>
      </c>
      <c r="AH84">
        <f t="shared" si="14"/>
        <v>0.99850000000000005</v>
      </c>
      <c r="AI84">
        <f t="shared" si="27"/>
        <v>0</v>
      </c>
    </row>
    <row r="85" spans="1:35" x14ac:dyDescent="0.3">
      <c r="A85" s="1">
        <v>44640</v>
      </c>
      <c r="B85">
        <v>41308.019999999997</v>
      </c>
      <c r="C85">
        <v>1921.62</v>
      </c>
      <c r="D85">
        <v>0.28000000000000003</v>
      </c>
      <c r="E85">
        <v>0.3</v>
      </c>
      <c r="F85">
        <f t="shared" si="21"/>
        <v>0</v>
      </c>
      <c r="G85">
        <v>0.33</v>
      </c>
      <c r="H85">
        <v>0.51604000000000005</v>
      </c>
      <c r="I85">
        <f t="shared" si="15"/>
        <v>0.51604000000000005</v>
      </c>
      <c r="J85">
        <f t="shared" si="16"/>
        <v>0</v>
      </c>
      <c r="K85">
        <v>0.5202</v>
      </c>
      <c r="L85">
        <v>0.36530000000000001</v>
      </c>
      <c r="M85">
        <v>1.3084</v>
      </c>
      <c r="N85">
        <v>1.4009</v>
      </c>
      <c r="O85">
        <v>1.6005</v>
      </c>
      <c r="P85">
        <v>0.30654999999999999</v>
      </c>
      <c r="Q85">
        <v>0.33100000000000002</v>
      </c>
      <c r="R85">
        <v>0.77859999999999996</v>
      </c>
      <c r="S85">
        <v>1.1755</v>
      </c>
      <c r="T85">
        <v>0.39100000000000001</v>
      </c>
      <c r="U85">
        <f t="shared" si="17"/>
        <v>0.39100000000000001</v>
      </c>
      <c r="V85">
        <f t="shared" si="22"/>
        <v>0</v>
      </c>
      <c r="W85">
        <f t="shared" si="18"/>
        <v>1.3084</v>
      </c>
      <c r="X85">
        <f t="shared" si="23"/>
        <v>0</v>
      </c>
      <c r="Y85">
        <v>0.2</v>
      </c>
      <c r="Z85">
        <v>0.79400000000000004</v>
      </c>
      <c r="AA85">
        <f t="shared" si="19"/>
        <v>1.4009</v>
      </c>
      <c r="AB85">
        <f t="shared" si="24"/>
        <v>0</v>
      </c>
      <c r="AC85">
        <f t="shared" si="25"/>
        <v>0</v>
      </c>
      <c r="AD85">
        <v>1.2030000000000001</v>
      </c>
      <c r="AE85">
        <f t="shared" si="20"/>
        <v>1.6005</v>
      </c>
      <c r="AF85">
        <f t="shared" si="26"/>
        <v>0</v>
      </c>
      <c r="AG85">
        <f t="shared" si="26"/>
        <v>0</v>
      </c>
      <c r="AH85">
        <f t="shared" si="14"/>
        <v>0.99850000000000005</v>
      </c>
      <c r="AI85">
        <f t="shared" si="27"/>
        <v>0</v>
      </c>
    </row>
    <row r="86" spans="1:35" x14ac:dyDescent="0.3">
      <c r="A86" s="1">
        <v>44641</v>
      </c>
      <c r="B86">
        <v>41136.879999999997</v>
      </c>
      <c r="C86">
        <v>1935.91</v>
      </c>
      <c r="D86">
        <v>0.3</v>
      </c>
      <c r="E86">
        <v>0.28999999999999998</v>
      </c>
      <c r="F86">
        <f t="shared" si="21"/>
        <v>-1.0000000000000009E-2</v>
      </c>
      <c r="G86">
        <v>0.33</v>
      </c>
      <c r="H86">
        <v>0.53141000000000005</v>
      </c>
      <c r="I86">
        <f t="shared" si="15"/>
        <v>0.53141000000000005</v>
      </c>
      <c r="J86">
        <f t="shared" si="16"/>
        <v>1.5369999999999995E-2</v>
      </c>
      <c r="K86">
        <v>0.56100000000000005</v>
      </c>
      <c r="L86">
        <v>0.42630000000000001</v>
      </c>
      <c r="M86">
        <v>1.4501999999999999</v>
      </c>
      <c r="N86">
        <v>1.5465</v>
      </c>
      <c r="O86">
        <v>1.7533000000000001</v>
      </c>
      <c r="P86">
        <v>0.31147000000000002</v>
      </c>
      <c r="Q86">
        <v>0.33339999999999997</v>
      </c>
      <c r="R86">
        <v>0.86029999999999995</v>
      </c>
      <c r="S86">
        <v>1.2477</v>
      </c>
      <c r="T86">
        <v>0.45400000000000001</v>
      </c>
      <c r="U86">
        <f t="shared" si="17"/>
        <v>0.45400000000000001</v>
      </c>
      <c r="V86">
        <f t="shared" si="22"/>
        <v>6.3E-2</v>
      </c>
      <c r="W86">
        <f t="shared" si="18"/>
        <v>1.4501999999999999</v>
      </c>
      <c r="X86">
        <f t="shared" si="23"/>
        <v>0.14179999999999993</v>
      </c>
      <c r="Y86">
        <v>0.21199999999999999</v>
      </c>
      <c r="Z86">
        <v>0.88200000000000001</v>
      </c>
      <c r="AA86">
        <f t="shared" si="19"/>
        <v>1.5465</v>
      </c>
      <c r="AB86">
        <f t="shared" si="24"/>
        <v>0.14559999999999995</v>
      </c>
      <c r="AC86">
        <f t="shared" si="25"/>
        <v>8.7999999999999967E-2</v>
      </c>
      <c r="AD86">
        <v>1.2749999999999999</v>
      </c>
      <c r="AE86">
        <f t="shared" si="20"/>
        <v>1.7533000000000001</v>
      </c>
      <c r="AF86">
        <f t="shared" si="26"/>
        <v>7.1999999999999842E-2</v>
      </c>
      <c r="AG86">
        <f t="shared" si="26"/>
        <v>0.15280000000000005</v>
      </c>
      <c r="AH86">
        <f t="shared" si="14"/>
        <v>1.0785</v>
      </c>
      <c r="AI86">
        <f t="shared" si="27"/>
        <v>7.999999999999996E-2</v>
      </c>
    </row>
    <row r="87" spans="1:35" x14ac:dyDescent="0.3">
      <c r="A87" s="1">
        <v>44642</v>
      </c>
      <c r="B87">
        <v>42606.239999999998</v>
      </c>
      <c r="C87">
        <v>1921.69</v>
      </c>
      <c r="D87">
        <v>0.27</v>
      </c>
      <c r="E87">
        <v>0.28000000000000003</v>
      </c>
      <c r="F87">
        <f t="shared" si="21"/>
        <v>-9.9999999999999534E-3</v>
      </c>
      <c r="G87">
        <v>0.33</v>
      </c>
      <c r="H87">
        <v>0.56213999999999997</v>
      </c>
      <c r="I87">
        <f t="shared" si="15"/>
        <v>0.56213999999999997</v>
      </c>
      <c r="J87">
        <f t="shared" si="16"/>
        <v>3.0729999999999924E-2</v>
      </c>
      <c r="K87">
        <v>0.57989999999999997</v>
      </c>
      <c r="L87">
        <v>0.46689999999999998</v>
      </c>
      <c r="M87">
        <v>1.4138999999999999</v>
      </c>
      <c r="N87">
        <v>1.5167999999999999</v>
      </c>
      <c r="O87">
        <v>1.7369000000000001</v>
      </c>
      <c r="P87">
        <v>0.31230000000000002</v>
      </c>
      <c r="Q87">
        <v>0.33474999999999999</v>
      </c>
      <c r="R87">
        <v>0.94230000000000003</v>
      </c>
      <c r="S87">
        <v>1.3147</v>
      </c>
      <c r="T87">
        <v>0.496</v>
      </c>
      <c r="U87">
        <f t="shared" si="17"/>
        <v>0.496</v>
      </c>
      <c r="V87">
        <f t="shared" si="22"/>
        <v>4.1999999999999982E-2</v>
      </c>
      <c r="W87">
        <f t="shared" si="18"/>
        <v>1.4138999999999999</v>
      </c>
      <c r="X87">
        <f t="shared" si="23"/>
        <v>-3.6299999999999999E-2</v>
      </c>
      <c r="Y87">
        <v>0.17199999999999999</v>
      </c>
      <c r="Z87">
        <v>0.94899999999999995</v>
      </c>
      <c r="AA87">
        <f t="shared" si="19"/>
        <v>1.5167999999999999</v>
      </c>
      <c r="AB87">
        <f t="shared" si="24"/>
        <v>-2.970000000000006E-2</v>
      </c>
      <c r="AC87">
        <f t="shared" si="25"/>
        <v>6.6999999999999948E-2</v>
      </c>
      <c r="AD87">
        <v>1.3280000000000001</v>
      </c>
      <c r="AE87">
        <f t="shared" si="20"/>
        <v>1.7369000000000001</v>
      </c>
      <c r="AF87">
        <f t="shared" si="26"/>
        <v>5.3000000000000158E-2</v>
      </c>
      <c r="AG87">
        <f t="shared" si="26"/>
        <v>-1.639999999999997E-2</v>
      </c>
      <c r="AH87">
        <f t="shared" si="14"/>
        <v>1.1385000000000001</v>
      </c>
      <c r="AI87">
        <f t="shared" si="27"/>
        <v>6.0000000000000053E-2</v>
      </c>
    </row>
    <row r="88" spans="1:35" x14ac:dyDescent="0.3">
      <c r="A88" s="1">
        <v>44643</v>
      </c>
      <c r="B88">
        <v>42368.58</v>
      </c>
      <c r="C88">
        <v>1943.86</v>
      </c>
      <c r="D88">
        <v>0.26</v>
      </c>
      <c r="E88">
        <v>0.27</v>
      </c>
      <c r="F88">
        <f t="shared" si="21"/>
        <v>-1.0000000000000009E-2</v>
      </c>
      <c r="G88">
        <v>0.33</v>
      </c>
      <c r="H88">
        <v>0.60743000000000003</v>
      </c>
      <c r="I88">
        <f t="shared" si="15"/>
        <v>0.60743000000000003</v>
      </c>
      <c r="J88">
        <f t="shared" si="16"/>
        <v>4.5290000000000052E-2</v>
      </c>
      <c r="K88">
        <v>0.59165000000000001</v>
      </c>
      <c r="L88">
        <v>0.44409999999999999</v>
      </c>
      <c r="M88">
        <v>1.4321999999999999</v>
      </c>
      <c r="N88">
        <v>1.5274000000000001</v>
      </c>
      <c r="O88">
        <v>1.732</v>
      </c>
      <c r="P88">
        <v>0.30725000000000002</v>
      </c>
      <c r="Q88">
        <v>0.33474999999999999</v>
      </c>
      <c r="R88">
        <v>0.90129999999999999</v>
      </c>
      <c r="S88">
        <v>1.4839</v>
      </c>
      <c r="T88">
        <v>0.48</v>
      </c>
      <c r="U88">
        <f t="shared" si="17"/>
        <v>0.48</v>
      </c>
      <c r="V88">
        <f t="shared" si="22"/>
        <v>-1.6000000000000014E-2</v>
      </c>
      <c r="W88">
        <f t="shared" si="18"/>
        <v>1.4321999999999999</v>
      </c>
      <c r="X88">
        <f t="shared" si="23"/>
        <v>1.8299999999999983E-2</v>
      </c>
      <c r="Y88">
        <v>0.114</v>
      </c>
      <c r="Z88">
        <v>0.91200000000000003</v>
      </c>
      <c r="AA88">
        <f t="shared" si="19"/>
        <v>1.5274000000000001</v>
      </c>
      <c r="AB88">
        <f t="shared" si="24"/>
        <v>1.0600000000000165E-2</v>
      </c>
      <c r="AC88">
        <f t="shared" si="25"/>
        <v>-3.6999999999999922E-2</v>
      </c>
      <c r="AD88">
        <v>1.4990000000000001</v>
      </c>
      <c r="AE88">
        <f t="shared" si="20"/>
        <v>1.732</v>
      </c>
      <c r="AF88">
        <f t="shared" si="26"/>
        <v>0.17100000000000004</v>
      </c>
      <c r="AG88">
        <f t="shared" si="26"/>
        <v>-4.9000000000001265E-3</v>
      </c>
      <c r="AH88">
        <f t="shared" si="14"/>
        <v>1.2055</v>
      </c>
      <c r="AI88">
        <f t="shared" si="27"/>
        <v>6.6999999999999948E-2</v>
      </c>
    </row>
    <row r="89" spans="1:35" x14ac:dyDescent="0.3">
      <c r="A89" s="1">
        <v>44644</v>
      </c>
      <c r="B89">
        <v>43895.65</v>
      </c>
      <c r="C89">
        <v>1957.69</v>
      </c>
      <c r="D89">
        <v>0.28000000000000003</v>
      </c>
      <c r="E89">
        <v>0.27</v>
      </c>
      <c r="F89">
        <f t="shared" si="21"/>
        <v>0</v>
      </c>
      <c r="G89">
        <v>0.33</v>
      </c>
      <c r="H89">
        <v>0.61602999999999997</v>
      </c>
      <c r="I89">
        <f t="shared" si="15"/>
        <v>0.61602999999999997</v>
      </c>
      <c r="J89">
        <f t="shared" si="16"/>
        <v>8.599999999999941E-3</v>
      </c>
      <c r="K89">
        <v>0.61575000000000002</v>
      </c>
      <c r="L89">
        <v>0.47199999999999998</v>
      </c>
      <c r="M89">
        <v>1.399</v>
      </c>
      <c r="N89">
        <v>1.5009999999999999</v>
      </c>
      <c r="O89">
        <v>1.7190000000000001</v>
      </c>
      <c r="P89">
        <v>0.30358000000000002</v>
      </c>
      <c r="Q89">
        <v>0.33524999999999999</v>
      </c>
      <c r="R89">
        <v>0.9294</v>
      </c>
      <c r="S89">
        <v>1.5408999999999999</v>
      </c>
      <c r="T89">
        <v>0.496</v>
      </c>
      <c r="U89">
        <f t="shared" si="17"/>
        <v>0.496</v>
      </c>
      <c r="V89">
        <f t="shared" si="22"/>
        <v>1.6000000000000014E-2</v>
      </c>
      <c r="W89">
        <f t="shared" si="18"/>
        <v>1.399</v>
      </c>
      <c r="X89">
        <f t="shared" si="23"/>
        <v>-3.3199999999999896E-2</v>
      </c>
      <c r="Y89">
        <v>0.14099999999999999</v>
      </c>
      <c r="Z89">
        <v>0.93700000000000006</v>
      </c>
      <c r="AA89">
        <f t="shared" si="19"/>
        <v>1.5009999999999999</v>
      </c>
      <c r="AB89">
        <f t="shared" si="24"/>
        <v>-2.6400000000000201E-2</v>
      </c>
      <c r="AC89">
        <f t="shared" si="25"/>
        <v>2.5000000000000022E-2</v>
      </c>
      <c r="AD89">
        <v>1.5469999999999999</v>
      </c>
      <c r="AE89">
        <f t="shared" si="20"/>
        <v>1.7190000000000001</v>
      </c>
      <c r="AF89">
        <f t="shared" si="26"/>
        <v>4.7999999999999821E-2</v>
      </c>
      <c r="AG89">
        <f t="shared" si="26"/>
        <v>-1.2999999999999901E-2</v>
      </c>
      <c r="AH89">
        <f t="shared" si="14"/>
        <v>1.242</v>
      </c>
      <c r="AI89">
        <f t="shared" si="27"/>
        <v>3.6499999999999977E-2</v>
      </c>
    </row>
    <row r="90" spans="1:35" x14ac:dyDescent="0.3">
      <c r="A90" s="1">
        <v>44645</v>
      </c>
      <c r="B90">
        <v>44577.760000000002</v>
      </c>
      <c r="C90">
        <v>1958.29</v>
      </c>
      <c r="D90">
        <v>0.28000000000000003</v>
      </c>
      <c r="E90">
        <v>0.28000000000000003</v>
      </c>
      <c r="F90">
        <f t="shared" si="21"/>
        <v>1.0000000000000009E-2</v>
      </c>
      <c r="G90">
        <v>0.33</v>
      </c>
      <c r="H90">
        <v>0.62402999999999997</v>
      </c>
      <c r="I90">
        <f t="shared" si="15"/>
        <v>0.62402999999999997</v>
      </c>
      <c r="J90">
        <f t="shared" si="16"/>
        <v>8.0000000000000071E-3</v>
      </c>
      <c r="K90">
        <v>0.63349999999999995</v>
      </c>
      <c r="L90">
        <v>0.52029999999999998</v>
      </c>
      <c r="M90">
        <v>1.5145</v>
      </c>
      <c r="N90">
        <v>1.6175999999999999</v>
      </c>
      <c r="O90">
        <v>1.8387</v>
      </c>
      <c r="P90">
        <v>0.307</v>
      </c>
      <c r="Q90">
        <v>0.34100000000000003</v>
      </c>
      <c r="R90">
        <v>0.97289999999999999</v>
      </c>
      <c r="S90">
        <v>1.629</v>
      </c>
      <c r="T90">
        <v>0.52800000000000002</v>
      </c>
      <c r="U90">
        <f t="shared" si="17"/>
        <v>0.52800000000000002</v>
      </c>
      <c r="V90">
        <f t="shared" si="22"/>
        <v>3.2000000000000028E-2</v>
      </c>
      <c r="W90">
        <f t="shared" si="18"/>
        <v>1.5145</v>
      </c>
      <c r="X90">
        <f t="shared" si="23"/>
        <v>0.11549999999999994</v>
      </c>
      <c r="Y90">
        <v>0.16400000000000001</v>
      </c>
      <c r="Z90">
        <v>0.98299999999999998</v>
      </c>
      <c r="AA90">
        <f t="shared" si="19"/>
        <v>1.6175999999999999</v>
      </c>
      <c r="AB90">
        <f t="shared" si="24"/>
        <v>0.11660000000000004</v>
      </c>
      <c r="AC90">
        <f t="shared" si="25"/>
        <v>4.599999999999993E-2</v>
      </c>
      <c r="AD90">
        <v>1.645</v>
      </c>
      <c r="AE90">
        <f t="shared" si="20"/>
        <v>1.8387</v>
      </c>
      <c r="AF90">
        <f t="shared" si="26"/>
        <v>9.8000000000000087E-2</v>
      </c>
      <c r="AG90">
        <f t="shared" si="26"/>
        <v>0.11969999999999992</v>
      </c>
      <c r="AH90">
        <f t="shared" si="14"/>
        <v>1.3140000000000001</v>
      </c>
      <c r="AI90">
        <f t="shared" si="27"/>
        <v>7.2000000000000064E-2</v>
      </c>
    </row>
    <row r="91" spans="1:35" x14ac:dyDescent="0.3">
      <c r="A91" s="1">
        <v>44646</v>
      </c>
      <c r="B91">
        <v>44590.9</v>
      </c>
      <c r="C91">
        <v>1958.29</v>
      </c>
      <c r="D91">
        <v>0.28000000000000003</v>
      </c>
      <c r="E91">
        <v>0.28000000000000003</v>
      </c>
      <c r="F91">
        <f t="shared" si="21"/>
        <v>0</v>
      </c>
      <c r="G91">
        <v>0.33</v>
      </c>
      <c r="H91">
        <v>0.62402999999999997</v>
      </c>
      <c r="I91">
        <f t="shared" si="15"/>
        <v>0.62402999999999997</v>
      </c>
      <c r="J91">
        <f t="shared" si="16"/>
        <v>0</v>
      </c>
      <c r="K91">
        <v>0.63349999999999995</v>
      </c>
      <c r="L91">
        <v>0.52029999999999998</v>
      </c>
      <c r="M91">
        <v>1.5145</v>
      </c>
      <c r="N91">
        <v>1.6175999999999999</v>
      </c>
      <c r="O91">
        <v>1.8387</v>
      </c>
      <c r="P91">
        <v>0.307</v>
      </c>
      <c r="Q91">
        <v>0.34100000000000003</v>
      </c>
      <c r="R91">
        <v>0.97289999999999999</v>
      </c>
      <c r="S91">
        <v>1.629</v>
      </c>
      <c r="T91">
        <v>0.52800000000000002</v>
      </c>
      <c r="U91">
        <f t="shared" si="17"/>
        <v>0.52800000000000002</v>
      </c>
      <c r="V91">
        <f t="shared" si="22"/>
        <v>0</v>
      </c>
      <c r="W91">
        <f t="shared" si="18"/>
        <v>1.5145</v>
      </c>
      <c r="X91">
        <f t="shared" si="23"/>
        <v>0</v>
      </c>
      <c r="Y91">
        <v>0.16400000000000001</v>
      </c>
      <c r="Z91">
        <v>0.98299999999999998</v>
      </c>
      <c r="AA91">
        <f t="shared" si="19"/>
        <v>1.6175999999999999</v>
      </c>
      <c r="AB91">
        <f t="shared" si="24"/>
        <v>0</v>
      </c>
      <c r="AC91">
        <f t="shared" si="25"/>
        <v>0</v>
      </c>
      <c r="AD91">
        <v>1.645</v>
      </c>
      <c r="AE91">
        <f t="shared" si="20"/>
        <v>1.8387</v>
      </c>
      <c r="AF91">
        <f t="shared" si="26"/>
        <v>0</v>
      </c>
      <c r="AG91">
        <f t="shared" si="26"/>
        <v>0</v>
      </c>
      <c r="AH91">
        <f t="shared" si="14"/>
        <v>1.3140000000000001</v>
      </c>
      <c r="AI91">
        <f t="shared" si="27"/>
        <v>0</v>
      </c>
    </row>
    <row r="92" spans="1:35" x14ac:dyDescent="0.3">
      <c r="A92" s="1">
        <v>44647</v>
      </c>
      <c r="B92">
        <v>46111.06</v>
      </c>
      <c r="C92">
        <v>1958.29</v>
      </c>
      <c r="D92">
        <v>0.28000000000000003</v>
      </c>
      <c r="E92">
        <v>0.28000000000000003</v>
      </c>
      <c r="F92">
        <f t="shared" si="21"/>
        <v>0</v>
      </c>
      <c r="G92">
        <v>0.33</v>
      </c>
      <c r="H92">
        <v>0.62402999999999997</v>
      </c>
      <c r="I92">
        <f t="shared" si="15"/>
        <v>0.62402999999999997</v>
      </c>
      <c r="J92">
        <f t="shared" si="16"/>
        <v>0</v>
      </c>
      <c r="K92">
        <v>0.63349999999999995</v>
      </c>
      <c r="L92">
        <v>0.52029999999999998</v>
      </c>
      <c r="M92">
        <v>1.5145</v>
      </c>
      <c r="N92">
        <v>1.6175999999999999</v>
      </c>
      <c r="O92">
        <v>1.8387</v>
      </c>
      <c r="P92">
        <v>0.307</v>
      </c>
      <c r="Q92">
        <v>0.34100000000000003</v>
      </c>
      <c r="R92">
        <v>0.97289999999999999</v>
      </c>
      <c r="S92">
        <v>1.629</v>
      </c>
      <c r="T92">
        <v>0.52800000000000002</v>
      </c>
      <c r="U92">
        <f t="shared" si="17"/>
        <v>0.52800000000000002</v>
      </c>
      <c r="V92">
        <f t="shared" si="22"/>
        <v>0</v>
      </c>
      <c r="W92">
        <f t="shared" si="18"/>
        <v>1.5145</v>
      </c>
      <c r="X92">
        <f t="shared" si="23"/>
        <v>0</v>
      </c>
      <c r="Y92">
        <v>0.16400000000000001</v>
      </c>
      <c r="Z92">
        <v>0.98299999999999998</v>
      </c>
      <c r="AA92">
        <f t="shared" si="19"/>
        <v>1.6175999999999999</v>
      </c>
      <c r="AB92">
        <f t="shared" si="24"/>
        <v>0</v>
      </c>
      <c r="AC92">
        <f t="shared" si="25"/>
        <v>0</v>
      </c>
      <c r="AD92">
        <v>1.645</v>
      </c>
      <c r="AE92">
        <f t="shared" si="20"/>
        <v>1.8387</v>
      </c>
      <c r="AF92">
        <f t="shared" si="26"/>
        <v>0</v>
      </c>
      <c r="AG92">
        <f t="shared" si="26"/>
        <v>0</v>
      </c>
      <c r="AH92">
        <f t="shared" si="14"/>
        <v>1.3140000000000001</v>
      </c>
      <c r="AI92">
        <f t="shared" si="27"/>
        <v>0</v>
      </c>
    </row>
    <row r="93" spans="1:35" x14ac:dyDescent="0.3">
      <c r="A93" s="1">
        <v>44648</v>
      </c>
      <c r="B93">
        <v>47967.56</v>
      </c>
      <c r="C93">
        <v>1922.8</v>
      </c>
      <c r="D93">
        <v>0.28000000000000003</v>
      </c>
      <c r="E93">
        <v>0.28000000000000003</v>
      </c>
      <c r="F93">
        <f t="shared" si="21"/>
        <v>0</v>
      </c>
      <c r="G93">
        <v>0.33</v>
      </c>
      <c r="H93">
        <v>0.64112999999999998</v>
      </c>
      <c r="I93">
        <f t="shared" si="15"/>
        <v>0.64112999999999998</v>
      </c>
      <c r="J93">
        <f t="shared" si="16"/>
        <v>1.7100000000000004E-2</v>
      </c>
      <c r="K93">
        <v>0.64400000000000002</v>
      </c>
      <c r="L93">
        <v>0.52790000000000004</v>
      </c>
      <c r="M93">
        <v>1.4956</v>
      </c>
      <c r="N93">
        <v>1.6052</v>
      </c>
      <c r="O93">
        <v>1.8382000000000001</v>
      </c>
      <c r="P93">
        <v>0.311</v>
      </c>
      <c r="Q93">
        <v>0.34300000000000003</v>
      </c>
      <c r="R93">
        <v>0.97789999999999999</v>
      </c>
      <c r="S93">
        <v>1.6627000000000001</v>
      </c>
      <c r="T93">
        <v>0.53800000000000003</v>
      </c>
      <c r="U93">
        <f t="shared" si="17"/>
        <v>0.53800000000000003</v>
      </c>
      <c r="V93">
        <f t="shared" si="22"/>
        <v>1.0000000000000009E-2</v>
      </c>
      <c r="W93">
        <f t="shared" si="18"/>
        <v>1.4956</v>
      </c>
      <c r="X93">
        <f t="shared" si="23"/>
        <v>-1.8899999999999917E-2</v>
      </c>
      <c r="Y93">
        <v>0.18</v>
      </c>
      <c r="Z93">
        <v>0.98899999999999999</v>
      </c>
      <c r="AA93">
        <f t="shared" si="19"/>
        <v>1.6052</v>
      </c>
      <c r="AB93">
        <f t="shared" si="24"/>
        <v>-1.2399999999999967E-2</v>
      </c>
      <c r="AC93">
        <f t="shared" si="25"/>
        <v>6.0000000000000053E-3</v>
      </c>
      <c r="AD93">
        <v>1.673</v>
      </c>
      <c r="AE93">
        <f t="shared" si="20"/>
        <v>1.8382000000000001</v>
      </c>
      <c r="AF93">
        <f t="shared" si="26"/>
        <v>2.8000000000000025E-2</v>
      </c>
      <c r="AG93">
        <f t="shared" si="26"/>
        <v>-4.9999999999994493E-4</v>
      </c>
      <c r="AH93">
        <f t="shared" si="14"/>
        <v>1.331</v>
      </c>
      <c r="AI93">
        <f t="shared" si="27"/>
        <v>1.6999999999999904E-2</v>
      </c>
    </row>
    <row r="94" spans="1:35" x14ac:dyDescent="0.3">
      <c r="A94" s="1">
        <v>44649</v>
      </c>
      <c r="B94">
        <v>47486.26</v>
      </c>
      <c r="C94">
        <v>1919.43</v>
      </c>
      <c r="D94">
        <v>0.26900000000000002</v>
      </c>
      <c r="E94">
        <v>0.28000000000000003</v>
      </c>
      <c r="F94">
        <f t="shared" si="21"/>
        <v>0</v>
      </c>
      <c r="G94">
        <v>0.33</v>
      </c>
      <c r="H94">
        <v>0.65112000000000003</v>
      </c>
      <c r="I94">
        <f t="shared" si="15"/>
        <v>0.65112000000000003</v>
      </c>
      <c r="J94">
        <f t="shared" si="16"/>
        <v>9.9900000000000544E-3</v>
      </c>
      <c r="K94">
        <v>0.6391</v>
      </c>
      <c r="L94">
        <v>0.51780000000000004</v>
      </c>
      <c r="M94">
        <v>1.4330000000000001</v>
      </c>
      <c r="N94">
        <v>1.5452999999999999</v>
      </c>
      <c r="O94">
        <v>1.784</v>
      </c>
      <c r="P94">
        <v>0.30370000000000003</v>
      </c>
      <c r="Q94">
        <v>0.34100000000000003</v>
      </c>
      <c r="R94">
        <v>1.0344</v>
      </c>
      <c r="S94">
        <v>1.647</v>
      </c>
      <c r="T94">
        <v>0.54700000000000004</v>
      </c>
      <c r="U94">
        <f t="shared" si="17"/>
        <v>0.54700000000000004</v>
      </c>
      <c r="V94">
        <f t="shared" si="22"/>
        <v>9.000000000000008E-3</v>
      </c>
      <c r="W94">
        <f t="shared" si="18"/>
        <v>1.4330000000000001</v>
      </c>
      <c r="X94">
        <f t="shared" si="23"/>
        <v>-6.2599999999999989E-2</v>
      </c>
      <c r="Y94">
        <v>0.16500000000000001</v>
      </c>
      <c r="Z94">
        <v>1.042</v>
      </c>
      <c r="AA94">
        <f t="shared" si="19"/>
        <v>1.5452999999999999</v>
      </c>
      <c r="AB94">
        <f t="shared" si="24"/>
        <v>-5.9900000000000064E-2</v>
      </c>
      <c r="AC94">
        <f t="shared" si="25"/>
        <v>5.3000000000000047E-2</v>
      </c>
      <c r="AD94">
        <v>1.655</v>
      </c>
      <c r="AE94">
        <f t="shared" si="20"/>
        <v>1.784</v>
      </c>
      <c r="AF94">
        <f t="shared" si="26"/>
        <v>-1.8000000000000016E-2</v>
      </c>
      <c r="AG94">
        <f t="shared" si="26"/>
        <v>-5.4200000000000026E-2</v>
      </c>
      <c r="AH94">
        <f t="shared" si="14"/>
        <v>1.3485</v>
      </c>
      <c r="AI94">
        <f t="shared" si="27"/>
        <v>1.7500000000000071E-2</v>
      </c>
    </row>
    <row r="95" spans="1:35" x14ac:dyDescent="0.3">
      <c r="A95" s="1">
        <v>44650</v>
      </c>
      <c r="B95">
        <v>47277.24</v>
      </c>
      <c r="C95">
        <v>1932.87</v>
      </c>
      <c r="D95">
        <v>0.27100000000000002</v>
      </c>
      <c r="E95">
        <v>0.27</v>
      </c>
      <c r="F95">
        <f t="shared" si="21"/>
        <v>-1.0000000000000009E-2</v>
      </c>
      <c r="G95">
        <v>0.33</v>
      </c>
      <c r="H95">
        <v>0.65090000000000003</v>
      </c>
      <c r="I95">
        <f t="shared" si="15"/>
        <v>0.65090000000000003</v>
      </c>
      <c r="J95">
        <f t="shared" si="16"/>
        <v>-2.1999999999999797E-4</v>
      </c>
      <c r="K95">
        <v>0.63834999999999997</v>
      </c>
      <c r="L95">
        <v>0.51780000000000004</v>
      </c>
      <c r="M95">
        <v>1.3858999999999999</v>
      </c>
      <c r="N95">
        <v>1.5004</v>
      </c>
      <c r="O95">
        <v>1.7424999999999999</v>
      </c>
      <c r="P95">
        <v>0.29754999999999998</v>
      </c>
      <c r="Q95">
        <v>0.34200000000000003</v>
      </c>
      <c r="R95">
        <v>0.99860000000000004</v>
      </c>
      <c r="S95">
        <v>1.5951</v>
      </c>
      <c r="T95">
        <v>0.53400000000000003</v>
      </c>
      <c r="U95">
        <f t="shared" si="17"/>
        <v>0.53400000000000003</v>
      </c>
      <c r="V95">
        <f t="shared" si="22"/>
        <v>-1.3000000000000012E-2</v>
      </c>
      <c r="W95">
        <f t="shared" si="18"/>
        <v>1.3858999999999999</v>
      </c>
      <c r="X95">
        <f t="shared" si="23"/>
        <v>-4.7100000000000142E-2</v>
      </c>
      <c r="Y95">
        <v>0.112</v>
      </c>
      <c r="Z95">
        <v>1.0109999999999999</v>
      </c>
      <c r="AA95">
        <f t="shared" si="19"/>
        <v>1.5004</v>
      </c>
      <c r="AB95">
        <f t="shared" si="24"/>
        <v>-4.489999999999994E-2</v>
      </c>
      <c r="AC95">
        <f t="shared" si="25"/>
        <v>-3.1000000000000139E-2</v>
      </c>
      <c r="AD95">
        <v>1.611</v>
      </c>
      <c r="AE95">
        <f t="shared" si="20"/>
        <v>1.7424999999999999</v>
      </c>
      <c r="AF95">
        <f t="shared" si="26"/>
        <v>-4.4000000000000039E-2</v>
      </c>
      <c r="AG95">
        <f t="shared" si="26"/>
        <v>-4.1500000000000092E-2</v>
      </c>
      <c r="AH95">
        <f t="shared" si="14"/>
        <v>1.3109999999999999</v>
      </c>
      <c r="AI95">
        <f t="shared" si="27"/>
        <v>-3.7500000000000089E-2</v>
      </c>
    </row>
    <row r="96" spans="1:35" x14ac:dyDescent="0.3">
      <c r="A96" s="1">
        <v>44651</v>
      </c>
      <c r="B96">
        <v>45767.58</v>
      </c>
      <c r="C96">
        <v>1937.44</v>
      </c>
      <c r="D96">
        <v>0.09</v>
      </c>
      <c r="E96">
        <v>0.28999999999999998</v>
      </c>
      <c r="F96">
        <f t="shared" si="21"/>
        <v>1.9999999999999962E-2</v>
      </c>
      <c r="G96">
        <v>0.33</v>
      </c>
      <c r="H96">
        <v>0.67512000000000005</v>
      </c>
      <c r="I96">
        <f t="shared" si="15"/>
        <v>0.67512000000000005</v>
      </c>
      <c r="J96">
        <f t="shared" si="16"/>
        <v>2.4220000000000019E-2</v>
      </c>
      <c r="K96">
        <v>0.66700000000000004</v>
      </c>
      <c r="L96">
        <v>0.48220000000000002</v>
      </c>
      <c r="M96">
        <v>1.3751</v>
      </c>
      <c r="N96">
        <v>1.4947999999999999</v>
      </c>
      <c r="O96">
        <v>1.7466999999999999</v>
      </c>
      <c r="P96">
        <v>0.28758</v>
      </c>
      <c r="Q96">
        <v>0.33500000000000002</v>
      </c>
      <c r="R96">
        <v>1.0087999999999999</v>
      </c>
      <c r="S96">
        <v>1.595</v>
      </c>
      <c r="T96">
        <v>0.496</v>
      </c>
      <c r="U96">
        <f t="shared" si="17"/>
        <v>0.496</v>
      </c>
      <c r="V96">
        <f t="shared" si="22"/>
        <v>-3.8000000000000034E-2</v>
      </c>
      <c r="W96">
        <f t="shared" si="18"/>
        <v>1.3751</v>
      </c>
      <c r="X96">
        <f t="shared" si="23"/>
        <v>-1.0799999999999921E-2</v>
      </c>
      <c r="Y96">
        <v>0.13100000000000001</v>
      </c>
      <c r="Z96">
        <v>1.0189999999999999</v>
      </c>
      <c r="AA96">
        <f t="shared" si="19"/>
        <v>1.4947999999999999</v>
      </c>
      <c r="AB96">
        <f t="shared" si="24"/>
        <v>-5.6000000000000494E-3</v>
      </c>
      <c r="AC96">
        <f t="shared" si="25"/>
        <v>8.0000000000000071E-3</v>
      </c>
      <c r="AD96">
        <v>1.607</v>
      </c>
      <c r="AE96">
        <f t="shared" si="20"/>
        <v>1.7466999999999999</v>
      </c>
      <c r="AF96">
        <f t="shared" si="26"/>
        <v>-4.0000000000000036E-3</v>
      </c>
      <c r="AG96">
        <f t="shared" si="26"/>
        <v>4.1999999999999815E-3</v>
      </c>
      <c r="AH96">
        <f t="shared" si="14"/>
        <v>1.3129999999999999</v>
      </c>
      <c r="AI96">
        <f t="shared" si="27"/>
        <v>2.0000000000000018E-3</v>
      </c>
    </row>
    <row r="97" spans="1:35" x14ac:dyDescent="0.3">
      <c r="A97" s="1">
        <v>44652</v>
      </c>
      <c r="B97">
        <v>46168.58</v>
      </c>
      <c r="C97">
        <v>1925.68</v>
      </c>
      <c r="D97">
        <v>0.307</v>
      </c>
      <c r="E97">
        <v>0.3</v>
      </c>
      <c r="F97">
        <f t="shared" si="21"/>
        <v>1.0000000000000009E-2</v>
      </c>
      <c r="G97">
        <v>0.33</v>
      </c>
      <c r="H97">
        <v>0.67342999999999997</v>
      </c>
      <c r="I97">
        <f t="shared" si="15"/>
        <v>0.67342999999999997</v>
      </c>
      <c r="J97">
        <f t="shared" si="16"/>
        <v>-1.6900000000000803E-3</v>
      </c>
      <c r="K97">
        <v>0.68769999999999998</v>
      </c>
      <c r="L97">
        <v>0.5101</v>
      </c>
      <c r="M97">
        <v>1.4906999999999999</v>
      </c>
      <c r="N97">
        <v>1.6101000000000001</v>
      </c>
      <c r="O97">
        <v>1.8611</v>
      </c>
      <c r="P97">
        <v>0.29704999999999998</v>
      </c>
      <c r="Q97">
        <v>0.34025</v>
      </c>
      <c r="R97">
        <v>1.0470999999999999</v>
      </c>
      <c r="S97">
        <v>1.6649</v>
      </c>
      <c r="T97">
        <v>0.51800000000000002</v>
      </c>
      <c r="U97">
        <f t="shared" si="17"/>
        <v>0.51800000000000002</v>
      </c>
      <c r="V97">
        <f t="shared" si="22"/>
        <v>2.200000000000002E-2</v>
      </c>
      <c r="W97">
        <f t="shared" si="18"/>
        <v>1.4906999999999999</v>
      </c>
      <c r="X97">
        <f t="shared" si="23"/>
        <v>0.11559999999999993</v>
      </c>
      <c r="Y97">
        <v>0.13800000000000001</v>
      </c>
      <c r="Z97">
        <v>1.0620000000000001</v>
      </c>
      <c r="AA97">
        <f t="shared" si="19"/>
        <v>1.6101000000000001</v>
      </c>
      <c r="AB97">
        <f t="shared" si="24"/>
        <v>0.11530000000000018</v>
      </c>
      <c r="AC97">
        <f t="shared" si="25"/>
        <v>4.3000000000000149E-2</v>
      </c>
      <c r="AD97">
        <v>1.6990000000000001</v>
      </c>
      <c r="AE97">
        <f t="shared" si="20"/>
        <v>1.8611</v>
      </c>
      <c r="AF97">
        <f t="shared" si="26"/>
        <v>9.2000000000000082E-2</v>
      </c>
      <c r="AG97">
        <f t="shared" si="26"/>
        <v>0.11440000000000006</v>
      </c>
      <c r="AH97">
        <f t="shared" si="14"/>
        <v>1.3805000000000001</v>
      </c>
      <c r="AI97">
        <f t="shared" si="27"/>
        <v>6.7500000000000115E-2</v>
      </c>
    </row>
    <row r="98" spans="1:35" x14ac:dyDescent="0.3">
      <c r="A98" s="1">
        <v>44653</v>
      </c>
      <c r="B98">
        <v>46196.63</v>
      </c>
      <c r="C98">
        <v>1925.68</v>
      </c>
      <c r="D98">
        <v>0.307</v>
      </c>
      <c r="E98">
        <v>0.3</v>
      </c>
      <c r="F98">
        <f t="shared" si="21"/>
        <v>0</v>
      </c>
      <c r="G98">
        <v>0.33</v>
      </c>
      <c r="H98">
        <v>0.67342999999999997</v>
      </c>
      <c r="I98">
        <f t="shared" si="15"/>
        <v>0.67342999999999997</v>
      </c>
      <c r="J98">
        <f t="shared" si="16"/>
        <v>0</v>
      </c>
      <c r="K98">
        <v>0.68769999999999998</v>
      </c>
      <c r="L98">
        <v>0.5101</v>
      </c>
      <c r="M98">
        <v>1.4906999999999999</v>
      </c>
      <c r="N98">
        <v>1.6101000000000001</v>
      </c>
      <c r="O98">
        <v>1.8611</v>
      </c>
      <c r="P98">
        <v>0.29704999999999998</v>
      </c>
      <c r="Q98">
        <v>0.34025</v>
      </c>
      <c r="R98">
        <v>1.0470999999999999</v>
      </c>
      <c r="S98">
        <v>1.6649</v>
      </c>
      <c r="T98">
        <v>0.51800000000000002</v>
      </c>
      <c r="U98">
        <f t="shared" si="17"/>
        <v>0.51800000000000002</v>
      </c>
      <c r="V98">
        <f t="shared" si="22"/>
        <v>0</v>
      </c>
      <c r="W98">
        <f t="shared" si="18"/>
        <v>1.4906999999999999</v>
      </c>
      <c r="X98">
        <f t="shared" si="23"/>
        <v>0</v>
      </c>
      <c r="Y98">
        <v>0.13800000000000001</v>
      </c>
      <c r="Z98">
        <v>1.0620000000000001</v>
      </c>
      <c r="AA98">
        <f t="shared" si="19"/>
        <v>1.6101000000000001</v>
      </c>
      <c r="AB98">
        <f t="shared" si="24"/>
        <v>0</v>
      </c>
      <c r="AC98">
        <f t="shared" si="25"/>
        <v>0</v>
      </c>
      <c r="AD98">
        <v>1.6990000000000001</v>
      </c>
      <c r="AE98">
        <f t="shared" si="20"/>
        <v>1.8611</v>
      </c>
      <c r="AF98">
        <f t="shared" si="26"/>
        <v>0</v>
      </c>
      <c r="AG98">
        <f t="shared" si="26"/>
        <v>0</v>
      </c>
      <c r="AH98">
        <f t="shared" si="14"/>
        <v>1.3805000000000001</v>
      </c>
      <c r="AI98">
        <f t="shared" si="27"/>
        <v>0</v>
      </c>
    </row>
    <row r="99" spans="1:35" x14ac:dyDescent="0.3">
      <c r="A99" s="1">
        <v>44654</v>
      </c>
      <c r="B99">
        <v>46387.63</v>
      </c>
      <c r="C99">
        <v>1925.68</v>
      </c>
      <c r="D99">
        <v>0.307</v>
      </c>
      <c r="E99">
        <v>0.3</v>
      </c>
      <c r="F99">
        <f t="shared" si="21"/>
        <v>0</v>
      </c>
      <c r="G99">
        <v>0.33</v>
      </c>
      <c r="H99">
        <v>0.67342999999999997</v>
      </c>
      <c r="I99">
        <f t="shared" si="15"/>
        <v>0.67342999999999997</v>
      </c>
      <c r="J99">
        <f t="shared" si="16"/>
        <v>0</v>
      </c>
      <c r="K99">
        <v>0.68769999999999998</v>
      </c>
      <c r="L99">
        <v>0.5101</v>
      </c>
      <c r="M99">
        <v>1.4906999999999999</v>
      </c>
      <c r="N99">
        <v>1.6101000000000001</v>
      </c>
      <c r="O99">
        <v>1.8611</v>
      </c>
      <c r="P99">
        <v>0.29704999999999998</v>
      </c>
      <c r="Q99">
        <v>0.34025</v>
      </c>
      <c r="R99">
        <v>1.0470999999999999</v>
      </c>
      <c r="S99">
        <v>1.6649</v>
      </c>
      <c r="T99">
        <v>0.51800000000000002</v>
      </c>
      <c r="U99">
        <f t="shared" si="17"/>
        <v>0.51800000000000002</v>
      </c>
      <c r="V99">
        <f t="shared" si="22"/>
        <v>0</v>
      </c>
      <c r="W99">
        <f t="shared" si="18"/>
        <v>1.4906999999999999</v>
      </c>
      <c r="X99">
        <f t="shared" si="23"/>
        <v>0</v>
      </c>
      <c r="Y99">
        <v>0.13800000000000001</v>
      </c>
      <c r="Z99">
        <v>1.0620000000000001</v>
      </c>
      <c r="AA99">
        <f t="shared" si="19"/>
        <v>1.6101000000000001</v>
      </c>
      <c r="AB99">
        <f t="shared" si="24"/>
        <v>0</v>
      </c>
      <c r="AC99">
        <f t="shared" si="25"/>
        <v>0</v>
      </c>
      <c r="AD99">
        <v>1.6990000000000001</v>
      </c>
      <c r="AE99">
        <f t="shared" si="20"/>
        <v>1.8611</v>
      </c>
      <c r="AF99">
        <f t="shared" si="26"/>
        <v>0</v>
      </c>
      <c r="AG99">
        <f t="shared" si="26"/>
        <v>0</v>
      </c>
      <c r="AH99">
        <f t="shared" si="14"/>
        <v>1.3805000000000001</v>
      </c>
      <c r="AI99">
        <f t="shared" si="27"/>
        <v>0</v>
      </c>
    </row>
    <row r="100" spans="1:35" x14ac:dyDescent="0.3">
      <c r="A100" s="1">
        <v>44655</v>
      </c>
      <c r="B100">
        <v>46311.76</v>
      </c>
      <c r="C100">
        <v>1932.73</v>
      </c>
      <c r="D100">
        <v>0.31</v>
      </c>
      <c r="E100">
        <v>0.3</v>
      </c>
      <c r="F100">
        <f t="shared" si="21"/>
        <v>0</v>
      </c>
      <c r="G100">
        <v>0.33</v>
      </c>
      <c r="H100">
        <v>0.69754000000000005</v>
      </c>
      <c r="I100">
        <f t="shared" si="15"/>
        <v>0.69754000000000005</v>
      </c>
      <c r="J100">
        <f t="shared" si="16"/>
        <v>2.4110000000000076E-2</v>
      </c>
      <c r="K100">
        <v>0.70650000000000002</v>
      </c>
      <c r="L100">
        <v>0.54310000000000003</v>
      </c>
      <c r="M100">
        <v>1.43</v>
      </c>
      <c r="N100">
        <v>1.5525</v>
      </c>
      <c r="O100">
        <v>1.8098000000000001</v>
      </c>
      <c r="P100">
        <v>0.30259999999999998</v>
      </c>
      <c r="Q100">
        <v>0.34200000000000003</v>
      </c>
      <c r="R100">
        <v>1.0522</v>
      </c>
      <c r="S100">
        <v>1.6675</v>
      </c>
      <c r="T100">
        <v>0.55500000000000005</v>
      </c>
      <c r="U100">
        <f t="shared" si="17"/>
        <v>0.55500000000000005</v>
      </c>
      <c r="V100">
        <f t="shared" si="22"/>
        <v>3.7000000000000033E-2</v>
      </c>
      <c r="W100">
        <f t="shared" si="18"/>
        <v>1.43</v>
      </c>
      <c r="X100">
        <f t="shared" si="23"/>
        <v>-6.0699999999999976E-2</v>
      </c>
      <c r="Y100">
        <v>0.156</v>
      </c>
      <c r="Z100">
        <v>1.0640000000000001</v>
      </c>
      <c r="AA100">
        <f t="shared" si="19"/>
        <v>1.5525</v>
      </c>
      <c r="AB100">
        <f t="shared" si="24"/>
        <v>-5.7600000000000096E-2</v>
      </c>
      <c r="AC100">
        <f t="shared" si="25"/>
        <v>2.0000000000000018E-3</v>
      </c>
      <c r="AD100">
        <v>1.679</v>
      </c>
      <c r="AE100">
        <f t="shared" si="20"/>
        <v>1.8098000000000001</v>
      </c>
      <c r="AF100">
        <f t="shared" si="26"/>
        <v>-2.0000000000000018E-2</v>
      </c>
      <c r="AG100">
        <f t="shared" si="26"/>
        <v>-5.1299999999999901E-2</v>
      </c>
      <c r="AH100">
        <f t="shared" si="14"/>
        <v>1.3715000000000002</v>
      </c>
      <c r="AI100">
        <f t="shared" si="27"/>
        <v>-8.999999999999897E-3</v>
      </c>
    </row>
    <row r="101" spans="1:35" x14ac:dyDescent="0.3">
      <c r="A101" s="1">
        <v>44656</v>
      </c>
      <c r="B101">
        <v>45868.99</v>
      </c>
      <c r="C101">
        <v>1923.6</v>
      </c>
      <c r="D101">
        <v>0.31</v>
      </c>
      <c r="E101">
        <v>0.3</v>
      </c>
      <c r="F101">
        <f t="shared" si="21"/>
        <v>0</v>
      </c>
      <c r="G101">
        <v>0.33</v>
      </c>
      <c r="H101">
        <v>0.71284000000000003</v>
      </c>
      <c r="I101">
        <f t="shared" si="15"/>
        <v>0.71284000000000003</v>
      </c>
      <c r="J101">
        <f t="shared" si="16"/>
        <v>1.529999999999998E-2</v>
      </c>
      <c r="K101">
        <v>0.72399999999999998</v>
      </c>
      <c r="L101">
        <v>0.61939999999999995</v>
      </c>
      <c r="M101">
        <v>1.4950000000000001</v>
      </c>
      <c r="N101">
        <v>1.6214</v>
      </c>
      <c r="O101">
        <v>1.8874</v>
      </c>
      <c r="P101">
        <v>0.30158000000000001</v>
      </c>
      <c r="Q101">
        <v>0.34499999999999997</v>
      </c>
      <c r="R101">
        <v>1.0857000000000001</v>
      </c>
      <c r="S101">
        <v>1.7168000000000001</v>
      </c>
      <c r="T101">
        <v>0.65200000000000002</v>
      </c>
      <c r="U101">
        <f t="shared" si="17"/>
        <v>0.65200000000000002</v>
      </c>
      <c r="V101">
        <f t="shared" si="22"/>
        <v>9.6999999999999975E-2</v>
      </c>
      <c r="W101">
        <f t="shared" si="18"/>
        <v>1.4950000000000001</v>
      </c>
      <c r="X101">
        <f t="shared" si="23"/>
        <v>6.5000000000000169E-2</v>
      </c>
      <c r="Y101">
        <v>0.158</v>
      </c>
      <c r="Z101">
        <v>1.131</v>
      </c>
      <c r="AA101">
        <f t="shared" si="19"/>
        <v>1.6214</v>
      </c>
      <c r="AB101">
        <f t="shared" si="24"/>
        <v>6.8899999999999961E-2</v>
      </c>
      <c r="AC101">
        <f t="shared" si="25"/>
        <v>6.6999999999999948E-2</v>
      </c>
      <c r="AD101">
        <v>1.732</v>
      </c>
      <c r="AE101">
        <f t="shared" si="20"/>
        <v>1.8874</v>
      </c>
      <c r="AF101">
        <f t="shared" si="26"/>
        <v>5.2999999999999936E-2</v>
      </c>
      <c r="AG101">
        <f t="shared" si="26"/>
        <v>7.7599999999999891E-2</v>
      </c>
      <c r="AH101">
        <f t="shared" si="14"/>
        <v>1.4315</v>
      </c>
      <c r="AI101">
        <f t="shared" si="27"/>
        <v>5.9999999999999831E-2</v>
      </c>
    </row>
    <row r="102" spans="1:35" x14ac:dyDescent="0.3">
      <c r="A102" s="1">
        <v>44657</v>
      </c>
      <c r="B102">
        <v>43885.38</v>
      </c>
      <c r="C102">
        <v>1925.35</v>
      </c>
      <c r="D102">
        <v>0.29299999999999998</v>
      </c>
      <c r="E102">
        <v>0.3</v>
      </c>
      <c r="F102">
        <f t="shared" si="21"/>
        <v>0</v>
      </c>
      <c r="G102">
        <v>0.33</v>
      </c>
      <c r="H102">
        <v>0.73446999999999996</v>
      </c>
      <c r="I102">
        <f t="shared" si="15"/>
        <v>0.73446999999999996</v>
      </c>
      <c r="J102">
        <f t="shared" si="16"/>
        <v>2.1629999999999927E-2</v>
      </c>
      <c r="K102">
        <v>0.74180000000000001</v>
      </c>
      <c r="L102">
        <v>0.66010000000000002</v>
      </c>
      <c r="M102">
        <v>1.4724999999999999</v>
      </c>
      <c r="N102">
        <v>1.6054999999999999</v>
      </c>
      <c r="O102">
        <v>1.8851</v>
      </c>
      <c r="P102">
        <v>0.30575000000000002</v>
      </c>
      <c r="Q102">
        <v>0.34399999999999997</v>
      </c>
      <c r="R102">
        <v>1.1164000000000001</v>
      </c>
      <c r="S102">
        <v>1.7244999999999999</v>
      </c>
      <c r="T102">
        <v>0.67300000000000004</v>
      </c>
      <c r="U102">
        <f t="shared" si="17"/>
        <v>0.67300000000000004</v>
      </c>
      <c r="V102">
        <f t="shared" si="22"/>
        <v>2.1000000000000019E-2</v>
      </c>
      <c r="W102">
        <f t="shared" si="18"/>
        <v>1.4724999999999999</v>
      </c>
      <c r="X102">
        <f t="shared" si="23"/>
        <v>-2.2500000000000187E-2</v>
      </c>
      <c r="Y102">
        <v>0.14699999999999999</v>
      </c>
      <c r="Z102">
        <v>1.133</v>
      </c>
      <c r="AA102">
        <f t="shared" si="19"/>
        <v>1.6054999999999999</v>
      </c>
      <c r="AB102">
        <f t="shared" si="24"/>
        <v>-1.5900000000000025E-2</v>
      </c>
      <c r="AC102">
        <f t="shared" si="25"/>
        <v>2.0000000000000018E-3</v>
      </c>
      <c r="AD102">
        <v>1.7370000000000001</v>
      </c>
      <c r="AE102">
        <f t="shared" si="20"/>
        <v>1.8851</v>
      </c>
      <c r="AF102">
        <f t="shared" si="26"/>
        <v>5.0000000000001155E-3</v>
      </c>
      <c r="AG102">
        <f t="shared" si="26"/>
        <v>-2.2999999999999687E-3</v>
      </c>
      <c r="AH102">
        <f t="shared" si="14"/>
        <v>1.4350000000000001</v>
      </c>
      <c r="AI102">
        <f t="shared" si="27"/>
        <v>3.5000000000000586E-3</v>
      </c>
    </row>
    <row r="103" spans="1:35" x14ac:dyDescent="0.3">
      <c r="A103" s="1">
        <v>44658</v>
      </c>
      <c r="B103">
        <v>43577.22</v>
      </c>
      <c r="C103">
        <v>1931.86</v>
      </c>
      <c r="D103">
        <v>0.29199999999999998</v>
      </c>
      <c r="E103">
        <v>0.3</v>
      </c>
      <c r="F103">
        <f t="shared" si="21"/>
        <v>0</v>
      </c>
      <c r="G103">
        <v>0.33</v>
      </c>
      <c r="H103">
        <v>0.76931000000000005</v>
      </c>
      <c r="I103">
        <f t="shared" si="15"/>
        <v>0.76931000000000005</v>
      </c>
      <c r="J103">
        <f t="shared" si="16"/>
        <v>3.4840000000000093E-2</v>
      </c>
      <c r="K103">
        <v>0.77400000000000002</v>
      </c>
      <c r="L103">
        <v>0.67030000000000001</v>
      </c>
      <c r="M103">
        <v>1.46</v>
      </c>
      <c r="N103">
        <v>1.591</v>
      </c>
      <c r="O103">
        <v>1.8675999999999999</v>
      </c>
      <c r="P103">
        <v>0.30862000000000001</v>
      </c>
      <c r="Q103">
        <v>0.34300000000000003</v>
      </c>
      <c r="R103">
        <v>1.1137999999999999</v>
      </c>
      <c r="S103">
        <v>1.6933</v>
      </c>
      <c r="T103">
        <v>0.67900000000000005</v>
      </c>
      <c r="U103">
        <f t="shared" si="17"/>
        <v>0.67900000000000005</v>
      </c>
      <c r="V103">
        <f t="shared" si="22"/>
        <v>6.0000000000000053E-3</v>
      </c>
      <c r="W103">
        <f t="shared" si="18"/>
        <v>1.46</v>
      </c>
      <c r="X103">
        <f t="shared" si="23"/>
        <v>-1.2499999999999956E-2</v>
      </c>
      <c r="Y103">
        <v>0.155</v>
      </c>
      <c r="Z103">
        <v>1.129</v>
      </c>
      <c r="AA103">
        <f t="shared" si="19"/>
        <v>1.591</v>
      </c>
      <c r="AB103">
        <f t="shared" si="24"/>
        <v>-1.4499999999999957E-2</v>
      </c>
      <c r="AC103">
        <f t="shared" si="25"/>
        <v>-4.0000000000000036E-3</v>
      </c>
      <c r="AD103">
        <v>1.7170000000000001</v>
      </c>
      <c r="AE103">
        <f t="shared" si="20"/>
        <v>1.8675999999999999</v>
      </c>
      <c r="AF103">
        <f t="shared" si="26"/>
        <v>-2.0000000000000018E-2</v>
      </c>
      <c r="AG103">
        <f t="shared" si="26"/>
        <v>-1.7500000000000071E-2</v>
      </c>
      <c r="AH103">
        <f t="shared" si="14"/>
        <v>1.423</v>
      </c>
      <c r="AI103">
        <f t="shared" si="27"/>
        <v>-1.2000000000000011E-2</v>
      </c>
    </row>
    <row r="104" spans="1:35" x14ac:dyDescent="0.3">
      <c r="A104" s="1">
        <v>44659</v>
      </c>
      <c r="B104">
        <v>42815.77</v>
      </c>
      <c r="C104">
        <v>1947.54</v>
      </c>
      <c r="D104">
        <v>0.28699999999999998</v>
      </c>
      <c r="E104">
        <v>0.3</v>
      </c>
      <c r="F104">
        <f t="shared" si="21"/>
        <v>0</v>
      </c>
      <c r="G104">
        <v>0.33</v>
      </c>
      <c r="H104">
        <v>0.78386999999999996</v>
      </c>
      <c r="I104">
        <f t="shared" si="15"/>
        <v>0.78386999999999996</v>
      </c>
      <c r="J104">
        <f t="shared" si="16"/>
        <v>1.4559999999999906E-2</v>
      </c>
      <c r="K104">
        <v>0.78600000000000003</v>
      </c>
      <c r="L104">
        <v>0.6804</v>
      </c>
      <c r="M104">
        <v>1.4762</v>
      </c>
      <c r="N104">
        <v>1.6178999999999999</v>
      </c>
      <c r="O104">
        <v>1.9155</v>
      </c>
      <c r="P104">
        <v>0.30885000000000001</v>
      </c>
      <c r="Q104">
        <v>0.34275</v>
      </c>
      <c r="R104">
        <v>1.1393</v>
      </c>
      <c r="S104">
        <v>1.7346999999999999</v>
      </c>
      <c r="T104">
        <v>0.68899999999999995</v>
      </c>
      <c r="U104">
        <f t="shared" si="17"/>
        <v>0.68899999999999995</v>
      </c>
      <c r="V104">
        <f t="shared" si="22"/>
        <v>9.9999999999998979E-3</v>
      </c>
      <c r="W104">
        <f t="shared" si="18"/>
        <v>1.4762</v>
      </c>
      <c r="X104">
        <f t="shared" si="23"/>
        <v>1.6199999999999992E-2</v>
      </c>
      <c r="Y104">
        <v>0.19800000000000001</v>
      </c>
      <c r="Z104">
        <v>1.1519999999999999</v>
      </c>
      <c r="AA104">
        <f t="shared" si="19"/>
        <v>1.6178999999999999</v>
      </c>
      <c r="AB104">
        <f t="shared" si="24"/>
        <v>2.6899999999999924E-2</v>
      </c>
      <c r="AC104">
        <f t="shared" si="25"/>
        <v>2.2999999999999909E-2</v>
      </c>
      <c r="AD104">
        <v>1.754</v>
      </c>
      <c r="AE104">
        <f t="shared" si="20"/>
        <v>1.9155</v>
      </c>
      <c r="AF104">
        <f t="shared" si="26"/>
        <v>3.6999999999999922E-2</v>
      </c>
      <c r="AG104">
        <f t="shared" si="26"/>
        <v>4.7900000000000054E-2</v>
      </c>
      <c r="AH104">
        <f t="shared" si="14"/>
        <v>1.4529999999999998</v>
      </c>
      <c r="AI104">
        <f t="shared" si="27"/>
        <v>2.9999999999999805E-2</v>
      </c>
    </row>
    <row r="105" spans="1:35" x14ac:dyDescent="0.3">
      <c r="A105" s="1">
        <v>44660</v>
      </c>
      <c r="B105">
        <v>42447.77</v>
      </c>
      <c r="C105">
        <v>1947.54</v>
      </c>
      <c r="D105">
        <v>0.28699999999999998</v>
      </c>
      <c r="E105">
        <v>0.3</v>
      </c>
      <c r="F105">
        <f t="shared" si="21"/>
        <v>0</v>
      </c>
      <c r="G105">
        <v>0.33</v>
      </c>
      <c r="H105">
        <v>0.78386999999999996</v>
      </c>
      <c r="I105">
        <f t="shared" si="15"/>
        <v>0.78386999999999996</v>
      </c>
      <c r="J105">
        <f t="shared" si="16"/>
        <v>0</v>
      </c>
      <c r="K105">
        <v>0.78600000000000003</v>
      </c>
      <c r="L105">
        <v>0.6804</v>
      </c>
      <c r="M105">
        <v>1.4762</v>
      </c>
      <c r="N105">
        <v>1.6178999999999999</v>
      </c>
      <c r="O105">
        <v>1.9155</v>
      </c>
      <c r="P105">
        <v>0.30885000000000001</v>
      </c>
      <c r="Q105">
        <v>0.34275</v>
      </c>
      <c r="R105">
        <v>1.1393</v>
      </c>
      <c r="S105">
        <v>1.7346999999999999</v>
      </c>
      <c r="T105">
        <v>0.68899999999999995</v>
      </c>
      <c r="U105">
        <f t="shared" si="17"/>
        <v>0.68899999999999995</v>
      </c>
      <c r="V105">
        <f t="shared" si="22"/>
        <v>0</v>
      </c>
      <c r="W105">
        <f t="shared" si="18"/>
        <v>1.4762</v>
      </c>
      <c r="X105">
        <f t="shared" si="23"/>
        <v>0</v>
      </c>
      <c r="Y105">
        <v>0.19800000000000001</v>
      </c>
      <c r="Z105">
        <v>1.1519999999999999</v>
      </c>
      <c r="AA105">
        <f t="shared" si="19"/>
        <v>1.6178999999999999</v>
      </c>
      <c r="AB105">
        <f t="shared" si="24"/>
        <v>0</v>
      </c>
      <c r="AC105">
        <f t="shared" si="25"/>
        <v>0</v>
      </c>
      <c r="AD105">
        <v>1.754</v>
      </c>
      <c r="AE105">
        <f t="shared" si="20"/>
        <v>1.9155</v>
      </c>
      <c r="AF105">
        <f t="shared" si="26"/>
        <v>0</v>
      </c>
      <c r="AG105">
        <f t="shared" si="26"/>
        <v>0</v>
      </c>
      <c r="AH105">
        <f t="shared" si="14"/>
        <v>1.4529999999999998</v>
      </c>
      <c r="AI105">
        <f t="shared" si="27"/>
        <v>0</v>
      </c>
    </row>
    <row r="106" spans="1:35" x14ac:dyDescent="0.3">
      <c r="A106" s="1">
        <v>44661</v>
      </c>
      <c r="B106">
        <v>43125.15</v>
      </c>
      <c r="C106">
        <v>1947.54</v>
      </c>
      <c r="D106">
        <v>0.28699999999999998</v>
      </c>
      <c r="E106">
        <v>0.3</v>
      </c>
      <c r="F106">
        <f t="shared" si="21"/>
        <v>0</v>
      </c>
      <c r="G106">
        <v>0.33</v>
      </c>
      <c r="H106">
        <v>0.78386999999999996</v>
      </c>
      <c r="I106">
        <f t="shared" si="15"/>
        <v>0.78386999999999996</v>
      </c>
      <c r="J106">
        <f t="shared" si="16"/>
        <v>0</v>
      </c>
      <c r="K106">
        <v>0.78600000000000003</v>
      </c>
      <c r="L106">
        <v>0.6804</v>
      </c>
      <c r="M106">
        <v>1.4762</v>
      </c>
      <c r="N106">
        <v>1.6178999999999999</v>
      </c>
      <c r="O106">
        <v>1.9155</v>
      </c>
      <c r="P106">
        <v>0.30885000000000001</v>
      </c>
      <c r="Q106">
        <v>0.34275</v>
      </c>
      <c r="R106">
        <v>1.1393</v>
      </c>
      <c r="S106">
        <v>1.7346999999999999</v>
      </c>
      <c r="T106">
        <v>0.68899999999999995</v>
      </c>
      <c r="U106">
        <f t="shared" si="17"/>
        <v>0.68899999999999995</v>
      </c>
      <c r="V106">
        <f t="shared" si="22"/>
        <v>0</v>
      </c>
      <c r="W106">
        <f t="shared" si="18"/>
        <v>1.4762</v>
      </c>
      <c r="X106">
        <f t="shared" si="23"/>
        <v>0</v>
      </c>
      <c r="Y106">
        <v>0.19800000000000001</v>
      </c>
      <c r="Z106">
        <v>1.1519999999999999</v>
      </c>
      <c r="AA106">
        <f t="shared" si="19"/>
        <v>1.6178999999999999</v>
      </c>
      <c r="AB106">
        <f t="shared" si="24"/>
        <v>0</v>
      </c>
      <c r="AC106">
        <f t="shared" si="25"/>
        <v>0</v>
      </c>
      <c r="AD106">
        <v>1.754</v>
      </c>
      <c r="AE106">
        <f t="shared" si="20"/>
        <v>1.9155</v>
      </c>
      <c r="AF106">
        <f t="shared" si="26"/>
        <v>0</v>
      </c>
      <c r="AG106">
        <f t="shared" si="26"/>
        <v>0</v>
      </c>
      <c r="AH106">
        <f t="shared" si="14"/>
        <v>1.4529999999999998</v>
      </c>
      <c r="AI106">
        <f t="shared" si="27"/>
        <v>0</v>
      </c>
    </row>
    <row r="107" spans="1:35" x14ac:dyDescent="0.3">
      <c r="A107" s="1">
        <v>44662</v>
      </c>
      <c r="B107">
        <v>39846.47</v>
      </c>
      <c r="C107">
        <v>1953.52</v>
      </c>
      <c r="D107">
        <v>0.29299999999999998</v>
      </c>
      <c r="E107">
        <v>0.3</v>
      </c>
      <c r="F107">
        <f t="shared" si="21"/>
        <v>0</v>
      </c>
      <c r="G107">
        <v>0.33</v>
      </c>
      <c r="H107">
        <v>0.80028999999999995</v>
      </c>
      <c r="I107">
        <f t="shared" si="15"/>
        <v>0.80028999999999995</v>
      </c>
      <c r="J107">
        <f t="shared" si="16"/>
        <v>1.641999999999999E-2</v>
      </c>
      <c r="K107">
        <v>0.80700000000000005</v>
      </c>
      <c r="L107">
        <v>0.69310000000000005</v>
      </c>
      <c r="M107">
        <v>1.4977</v>
      </c>
      <c r="N107">
        <v>1.6395999999999999</v>
      </c>
      <c r="O107">
        <v>1.9400999999999999</v>
      </c>
      <c r="P107">
        <v>0.31535000000000002</v>
      </c>
      <c r="Q107">
        <v>0.34599999999999997</v>
      </c>
      <c r="R107">
        <v>1.1342000000000001</v>
      </c>
      <c r="S107">
        <v>1.7527999999999999</v>
      </c>
      <c r="T107">
        <v>0.70499999999999996</v>
      </c>
      <c r="U107">
        <f t="shared" si="17"/>
        <v>0.70499999999999996</v>
      </c>
      <c r="V107">
        <f t="shared" si="22"/>
        <v>1.6000000000000014E-2</v>
      </c>
      <c r="W107">
        <f t="shared" si="18"/>
        <v>1.4977</v>
      </c>
      <c r="X107">
        <f t="shared" si="23"/>
        <v>2.1500000000000075E-2</v>
      </c>
      <c r="Y107">
        <v>0.20699999999999999</v>
      </c>
      <c r="Z107">
        <v>1.1619999999999999</v>
      </c>
      <c r="AA107">
        <f t="shared" si="19"/>
        <v>1.6395999999999999</v>
      </c>
      <c r="AB107">
        <f t="shared" si="24"/>
        <v>2.1700000000000053E-2</v>
      </c>
      <c r="AC107">
        <f t="shared" si="25"/>
        <v>1.0000000000000009E-2</v>
      </c>
      <c r="AD107">
        <v>1.7749999999999999</v>
      </c>
      <c r="AE107">
        <f t="shared" si="20"/>
        <v>1.9400999999999999</v>
      </c>
      <c r="AF107">
        <f t="shared" si="26"/>
        <v>2.0999999999999908E-2</v>
      </c>
      <c r="AG107">
        <f t="shared" si="26"/>
        <v>2.4599999999999955E-2</v>
      </c>
      <c r="AH107">
        <f t="shared" si="14"/>
        <v>1.4684999999999999</v>
      </c>
      <c r="AI107">
        <f t="shared" si="27"/>
        <v>1.5500000000000069E-2</v>
      </c>
    </row>
    <row r="108" spans="1:35" x14ac:dyDescent="0.3">
      <c r="A108" s="1">
        <v>44663</v>
      </c>
      <c r="B108">
        <v>39534.080000000002</v>
      </c>
      <c r="C108">
        <v>1966.76</v>
      </c>
      <c r="D108">
        <v>0.3</v>
      </c>
      <c r="E108">
        <v>0.28999999999999998</v>
      </c>
      <c r="F108">
        <f t="shared" si="21"/>
        <v>-1.0000000000000009E-2</v>
      </c>
      <c r="G108">
        <v>0.33</v>
      </c>
      <c r="H108">
        <v>0.81355</v>
      </c>
      <c r="I108">
        <f t="shared" si="15"/>
        <v>0.81355</v>
      </c>
      <c r="J108">
        <f t="shared" si="16"/>
        <v>1.326000000000005E-2</v>
      </c>
      <c r="K108">
        <v>0.80100000000000005</v>
      </c>
      <c r="L108">
        <v>0.70340000000000003</v>
      </c>
      <c r="M108">
        <v>1.4388000000000001</v>
      </c>
      <c r="N108">
        <v>1.5786</v>
      </c>
      <c r="O108">
        <v>1.8754999999999999</v>
      </c>
      <c r="P108">
        <v>0.29870000000000002</v>
      </c>
      <c r="Q108">
        <v>0.32300000000000001</v>
      </c>
      <c r="R108">
        <v>1.1651</v>
      </c>
      <c r="S108">
        <v>1.6567000000000001</v>
      </c>
      <c r="T108">
        <v>0.74199999999999999</v>
      </c>
      <c r="U108">
        <f t="shared" si="17"/>
        <v>0.74199999999999999</v>
      </c>
      <c r="V108">
        <f t="shared" si="22"/>
        <v>3.7000000000000033E-2</v>
      </c>
      <c r="W108">
        <f t="shared" si="18"/>
        <v>1.4388000000000001</v>
      </c>
      <c r="X108">
        <f t="shared" si="23"/>
        <v>-5.8899999999999952E-2</v>
      </c>
      <c r="Y108">
        <v>0.19400000000000001</v>
      </c>
      <c r="Z108">
        <v>1.1870000000000001</v>
      </c>
      <c r="AA108">
        <f t="shared" si="19"/>
        <v>1.5786</v>
      </c>
      <c r="AB108">
        <f t="shared" si="24"/>
        <v>-6.0999999999999943E-2</v>
      </c>
      <c r="AC108">
        <f t="shared" si="25"/>
        <v>2.5000000000000133E-2</v>
      </c>
      <c r="AD108">
        <v>1.6850000000000001</v>
      </c>
      <c r="AE108">
        <f t="shared" si="20"/>
        <v>1.8754999999999999</v>
      </c>
      <c r="AF108">
        <f t="shared" si="26"/>
        <v>-8.9999999999999858E-2</v>
      </c>
      <c r="AG108">
        <f t="shared" si="26"/>
        <v>-6.4599999999999991E-2</v>
      </c>
      <c r="AH108">
        <f t="shared" si="14"/>
        <v>1.4359999999999999</v>
      </c>
      <c r="AI108">
        <f t="shared" si="27"/>
        <v>-3.2499999999999973E-2</v>
      </c>
    </row>
    <row r="109" spans="1:35" x14ac:dyDescent="0.3">
      <c r="A109" s="1">
        <v>44664</v>
      </c>
      <c r="B109">
        <v>41254.519999999997</v>
      </c>
      <c r="C109">
        <v>1977.8</v>
      </c>
      <c r="D109">
        <v>0.28999999999999998</v>
      </c>
      <c r="E109">
        <v>0.28999999999999998</v>
      </c>
      <c r="F109">
        <f t="shared" si="21"/>
        <v>0</v>
      </c>
      <c r="G109">
        <v>0.33</v>
      </c>
      <c r="H109">
        <v>0.84635000000000005</v>
      </c>
      <c r="I109">
        <f t="shared" si="15"/>
        <v>0.84635000000000005</v>
      </c>
      <c r="J109">
        <f t="shared" si="16"/>
        <v>3.2800000000000051E-2</v>
      </c>
      <c r="K109">
        <v>0.84650000000000003</v>
      </c>
      <c r="L109">
        <v>0.73640000000000005</v>
      </c>
      <c r="M109">
        <v>1.3914</v>
      </c>
      <c r="N109">
        <v>1.5366</v>
      </c>
      <c r="O109">
        <v>1.8442000000000001</v>
      </c>
      <c r="P109">
        <v>0.29642000000000002</v>
      </c>
      <c r="Q109">
        <v>0.33200000000000002</v>
      </c>
      <c r="R109">
        <v>1.1523000000000001</v>
      </c>
      <c r="S109">
        <v>1.6566000000000001</v>
      </c>
      <c r="T109">
        <v>0.748</v>
      </c>
      <c r="U109">
        <f t="shared" si="17"/>
        <v>0.748</v>
      </c>
      <c r="V109">
        <f t="shared" si="22"/>
        <v>6.0000000000000053E-3</v>
      </c>
      <c r="W109">
        <f t="shared" si="18"/>
        <v>1.3914</v>
      </c>
      <c r="X109">
        <f t="shared" si="23"/>
        <v>-4.7400000000000109E-2</v>
      </c>
      <c r="Y109">
        <v>0.20799999999999999</v>
      </c>
      <c r="Z109">
        <v>1.1739999999999999</v>
      </c>
      <c r="AA109">
        <f t="shared" si="19"/>
        <v>1.5366</v>
      </c>
      <c r="AB109">
        <f t="shared" si="24"/>
        <v>-4.2000000000000037E-2</v>
      </c>
      <c r="AC109">
        <f t="shared" si="25"/>
        <v>-1.3000000000000123E-2</v>
      </c>
      <c r="AD109">
        <v>1.6719999999999999</v>
      </c>
      <c r="AE109">
        <f t="shared" si="20"/>
        <v>1.8442000000000001</v>
      </c>
      <c r="AF109">
        <f t="shared" si="26"/>
        <v>-1.3000000000000123E-2</v>
      </c>
      <c r="AG109">
        <f t="shared" si="26"/>
        <v>-3.1299999999999883E-2</v>
      </c>
      <c r="AH109">
        <f t="shared" si="14"/>
        <v>1.423</v>
      </c>
      <c r="AI109">
        <f t="shared" si="27"/>
        <v>-1.2999999999999901E-2</v>
      </c>
    </row>
    <row r="110" spans="1:35" x14ac:dyDescent="0.3">
      <c r="A110" s="1">
        <v>44665</v>
      </c>
      <c r="B110">
        <v>39915.93</v>
      </c>
      <c r="C110">
        <v>1973.71</v>
      </c>
      <c r="D110">
        <v>0.29199999999999998</v>
      </c>
      <c r="E110">
        <v>0.28999999999999998</v>
      </c>
      <c r="F110">
        <f t="shared" si="21"/>
        <v>0</v>
      </c>
      <c r="G110">
        <v>0.33</v>
      </c>
      <c r="H110">
        <v>0.85121000000000002</v>
      </c>
      <c r="I110">
        <f t="shared" si="15"/>
        <v>0.85121000000000002</v>
      </c>
      <c r="J110">
        <f t="shared" si="16"/>
        <v>4.8599999999999755E-3</v>
      </c>
      <c r="K110">
        <v>0.8569</v>
      </c>
      <c r="L110">
        <v>0.74909999999999999</v>
      </c>
      <c r="M110">
        <v>1.4589000000000001</v>
      </c>
      <c r="N110">
        <v>1.6063000000000001</v>
      </c>
      <c r="O110">
        <v>1.9188000000000001</v>
      </c>
      <c r="P110">
        <v>0.29249999999999998</v>
      </c>
      <c r="Q110">
        <v>0.33200000000000002</v>
      </c>
      <c r="R110">
        <v>1.2034</v>
      </c>
      <c r="S110">
        <v>1.6979</v>
      </c>
      <c r="T110">
        <v>0.77100000000000002</v>
      </c>
      <c r="U110">
        <f t="shared" si="17"/>
        <v>0.77100000000000002</v>
      </c>
      <c r="V110">
        <f t="shared" si="22"/>
        <v>2.300000000000002E-2</v>
      </c>
      <c r="W110">
        <f t="shared" si="18"/>
        <v>1.4589000000000001</v>
      </c>
      <c r="X110">
        <f t="shared" si="23"/>
        <v>6.7500000000000115E-2</v>
      </c>
      <c r="Y110">
        <v>0.23200000000000001</v>
      </c>
      <c r="Z110">
        <v>1.2210000000000001</v>
      </c>
      <c r="AA110">
        <f t="shared" si="19"/>
        <v>1.6063000000000001</v>
      </c>
      <c r="AB110">
        <f t="shared" si="24"/>
        <v>6.9700000000000095E-2</v>
      </c>
      <c r="AC110">
        <f t="shared" si="25"/>
        <v>4.7000000000000153E-2</v>
      </c>
      <c r="AD110">
        <v>1.734</v>
      </c>
      <c r="AE110">
        <f t="shared" si="20"/>
        <v>1.9188000000000001</v>
      </c>
      <c r="AF110">
        <f t="shared" si="26"/>
        <v>6.2000000000000055E-2</v>
      </c>
      <c r="AG110">
        <f t="shared" si="26"/>
        <v>7.46E-2</v>
      </c>
      <c r="AH110">
        <f t="shared" si="14"/>
        <v>1.4775</v>
      </c>
      <c r="AI110">
        <f t="shared" si="27"/>
        <v>5.4499999999999993E-2</v>
      </c>
    </row>
    <row r="111" spans="1:35" x14ac:dyDescent="0.3">
      <c r="A111" s="1">
        <v>44666</v>
      </c>
      <c r="B111">
        <v>40404.519999999997</v>
      </c>
      <c r="C111">
        <v>1978.24</v>
      </c>
      <c r="D111">
        <v>0.29199999999999998</v>
      </c>
      <c r="E111">
        <v>0.28999999999999998</v>
      </c>
      <c r="F111">
        <f t="shared" si="21"/>
        <v>0</v>
      </c>
      <c r="G111">
        <v>0.33</v>
      </c>
      <c r="H111">
        <v>0.85121000000000002</v>
      </c>
      <c r="I111">
        <f t="shared" si="15"/>
        <v>0.85121000000000002</v>
      </c>
      <c r="J111">
        <f t="shared" si="16"/>
        <v>0</v>
      </c>
      <c r="K111">
        <v>0.8579</v>
      </c>
      <c r="L111">
        <v>0.74909999999999999</v>
      </c>
      <c r="M111">
        <v>1.4589000000000001</v>
      </c>
      <c r="N111">
        <v>1.6063000000000001</v>
      </c>
      <c r="O111">
        <v>1.9188000000000001</v>
      </c>
      <c r="P111">
        <v>0.29249999999999998</v>
      </c>
      <c r="Q111">
        <v>0.33500000000000002</v>
      </c>
      <c r="R111">
        <v>1.2034</v>
      </c>
      <c r="S111">
        <v>1.6979</v>
      </c>
      <c r="T111">
        <v>0.77100000000000002</v>
      </c>
      <c r="U111">
        <f t="shared" si="17"/>
        <v>0.77100000000000002</v>
      </c>
      <c r="V111">
        <f t="shared" si="22"/>
        <v>0</v>
      </c>
      <c r="W111">
        <f t="shared" si="18"/>
        <v>1.4589000000000001</v>
      </c>
      <c r="X111">
        <f t="shared" si="23"/>
        <v>0</v>
      </c>
      <c r="Y111">
        <v>0.33600000000000002</v>
      </c>
      <c r="Z111">
        <v>1.2210000000000001</v>
      </c>
      <c r="AA111">
        <f t="shared" si="19"/>
        <v>1.6063000000000001</v>
      </c>
      <c r="AB111">
        <f t="shared" si="24"/>
        <v>0</v>
      </c>
      <c r="AC111">
        <f t="shared" si="25"/>
        <v>0</v>
      </c>
      <c r="AD111">
        <v>1.734</v>
      </c>
      <c r="AE111">
        <f t="shared" si="20"/>
        <v>1.9188000000000001</v>
      </c>
      <c r="AF111">
        <f t="shared" si="26"/>
        <v>0</v>
      </c>
      <c r="AG111">
        <f t="shared" si="26"/>
        <v>0</v>
      </c>
      <c r="AH111">
        <f t="shared" si="14"/>
        <v>1.4775</v>
      </c>
      <c r="AI111">
        <f t="shared" si="27"/>
        <v>0</v>
      </c>
    </row>
    <row r="112" spans="1:35" x14ac:dyDescent="0.3">
      <c r="A112" s="1">
        <v>44667</v>
      </c>
      <c r="B112">
        <v>40294.879999999997</v>
      </c>
      <c r="C112">
        <v>1978.24</v>
      </c>
      <c r="D112">
        <v>0.29199999999999998</v>
      </c>
      <c r="E112">
        <v>0.28999999999999998</v>
      </c>
      <c r="F112">
        <f t="shared" si="21"/>
        <v>0</v>
      </c>
      <c r="G112">
        <v>0.33</v>
      </c>
      <c r="H112">
        <v>0.85121000000000002</v>
      </c>
      <c r="I112">
        <f t="shared" si="15"/>
        <v>0.85121000000000002</v>
      </c>
      <c r="J112">
        <f t="shared" si="16"/>
        <v>0</v>
      </c>
      <c r="K112">
        <v>0.8579</v>
      </c>
      <c r="L112">
        <v>0.74909999999999999</v>
      </c>
      <c r="M112">
        <v>1.4589000000000001</v>
      </c>
      <c r="N112">
        <v>1.6063000000000001</v>
      </c>
      <c r="O112">
        <v>1.9188000000000001</v>
      </c>
      <c r="P112">
        <v>0.29249999999999998</v>
      </c>
      <c r="Q112">
        <v>0.33500000000000002</v>
      </c>
      <c r="R112">
        <v>1.2034</v>
      </c>
      <c r="S112">
        <v>1.6979</v>
      </c>
      <c r="T112">
        <v>0.77100000000000002</v>
      </c>
      <c r="U112">
        <f t="shared" si="17"/>
        <v>0.77100000000000002</v>
      </c>
      <c r="V112">
        <f t="shared" si="22"/>
        <v>0</v>
      </c>
      <c r="W112">
        <f t="shared" si="18"/>
        <v>1.4589000000000001</v>
      </c>
      <c r="X112">
        <f t="shared" si="23"/>
        <v>0</v>
      </c>
      <c r="Y112">
        <v>0.33600000000000002</v>
      </c>
      <c r="Z112">
        <v>1.2210000000000001</v>
      </c>
      <c r="AA112">
        <f t="shared" si="19"/>
        <v>1.6063000000000001</v>
      </c>
      <c r="AB112">
        <f t="shared" si="24"/>
        <v>0</v>
      </c>
      <c r="AC112">
        <f t="shared" si="25"/>
        <v>0</v>
      </c>
      <c r="AD112">
        <v>1.734</v>
      </c>
      <c r="AE112">
        <f t="shared" si="20"/>
        <v>1.9188000000000001</v>
      </c>
      <c r="AF112">
        <f t="shared" si="26"/>
        <v>0</v>
      </c>
      <c r="AG112">
        <f t="shared" si="26"/>
        <v>0</v>
      </c>
      <c r="AH112">
        <f t="shared" si="14"/>
        <v>1.4775</v>
      </c>
      <c r="AI112">
        <f t="shared" si="27"/>
        <v>0</v>
      </c>
    </row>
    <row r="113" spans="1:35" x14ac:dyDescent="0.3">
      <c r="A113" s="1">
        <v>44668</v>
      </c>
      <c r="B113">
        <v>40273.089999999997</v>
      </c>
      <c r="C113">
        <v>1978.24</v>
      </c>
      <c r="D113">
        <v>0.29199999999999998</v>
      </c>
      <c r="E113">
        <v>0.28999999999999998</v>
      </c>
      <c r="F113">
        <f t="shared" si="21"/>
        <v>0</v>
      </c>
      <c r="G113">
        <v>0.33</v>
      </c>
      <c r="H113">
        <v>0.85121000000000002</v>
      </c>
      <c r="I113">
        <f t="shared" si="15"/>
        <v>0.85121000000000002</v>
      </c>
      <c r="J113">
        <f t="shared" si="16"/>
        <v>0</v>
      </c>
      <c r="K113">
        <v>0.8579</v>
      </c>
      <c r="L113">
        <v>0.74909999999999999</v>
      </c>
      <c r="M113">
        <v>1.4589000000000001</v>
      </c>
      <c r="N113">
        <v>1.6063000000000001</v>
      </c>
      <c r="O113">
        <v>1.9188000000000001</v>
      </c>
      <c r="P113">
        <v>0.29249999999999998</v>
      </c>
      <c r="Q113">
        <v>0.33500000000000002</v>
      </c>
      <c r="R113">
        <v>1.2034</v>
      </c>
      <c r="S113">
        <v>1.6979</v>
      </c>
      <c r="T113">
        <v>0.77100000000000002</v>
      </c>
      <c r="U113">
        <f t="shared" si="17"/>
        <v>0.77100000000000002</v>
      </c>
      <c r="V113">
        <f t="shared" si="22"/>
        <v>0</v>
      </c>
      <c r="W113">
        <f t="shared" si="18"/>
        <v>1.4589000000000001</v>
      </c>
      <c r="X113">
        <f t="shared" si="23"/>
        <v>0</v>
      </c>
      <c r="Y113">
        <v>0.33600000000000002</v>
      </c>
      <c r="Z113">
        <v>1.2210000000000001</v>
      </c>
      <c r="AA113">
        <f t="shared" si="19"/>
        <v>1.6063000000000001</v>
      </c>
      <c r="AB113">
        <f t="shared" si="24"/>
        <v>0</v>
      </c>
      <c r="AC113">
        <f t="shared" si="25"/>
        <v>0</v>
      </c>
      <c r="AD113">
        <v>1.734</v>
      </c>
      <c r="AE113">
        <f t="shared" si="20"/>
        <v>1.9188000000000001</v>
      </c>
      <c r="AF113">
        <f t="shared" si="26"/>
        <v>0</v>
      </c>
      <c r="AG113">
        <f t="shared" si="26"/>
        <v>0</v>
      </c>
      <c r="AH113">
        <f t="shared" si="14"/>
        <v>1.4775</v>
      </c>
      <c r="AI113">
        <f t="shared" si="27"/>
        <v>0</v>
      </c>
    </row>
    <row r="114" spans="1:35" x14ac:dyDescent="0.3">
      <c r="A114" s="1">
        <v>44669</v>
      </c>
      <c r="B114">
        <v>40673.67</v>
      </c>
      <c r="C114">
        <v>1978.91</v>
      </c>
      <c r="D114">
        <v>0.28999999999999998</v>
      </c>
      <c r="E114">
        <v>0.28999999999999998</v>
      </c>
      <c r="F114">
        <f t="shared" si="21"/>
        <v>0</v>
      </c>
      <c r="G114">
        <v>0.33</v>
      </c>
      <c r="H114">
        <v>0.87343000000000004</v>
      </c>
      <c r="I114">
        <f t="shared" si="15"/>
        <v>0.87343000000000004</v>
      </c>
      <c r="J114">
        <f t="shared" si="16"/>
        <v>2.2220000000000018E-2</v>
      </c>
      <c r="K114">
        <v>0.87465000000000004</v>
      </c>
      <c r="L114">
        <v>0.75919999999999999</v>
      </c>
      <c r="M114">
        <v>1.4710000000000001</v>
      </c>
      <c r="N114">
        <v>1.6229</v>
      </c>
      <c r="O114">
        <v>1.9448000000000001</v>
      </c>
      <c r="P114">
        <v>0.29372999999999999</v>
      </c>
      <c r="Q114">
        <v>0.33200000000000002</v>
      </c>
      <c r="R114">
        <v>1.2161999999999999</v>
      </c>
      <c r="S114">
        <v>1.7342</v>
      </c>
      <c r="T114">
        <v>0.76700000000000002</v>
      </c>
      <c r="U114">
        <f t="shared" si="17"/>
        <v>0.76700000000000002</v>
      </c>
      <c r="V114">
        <f t="shared" si="22"/>
        <v>-4.0000000000000036E-3</v>
      </c>
      <c r="W114">
        <f t="shared" si="18"/>
        <v>1.4710000000000001</v>
      </c>
      <c r="X114">
        <f t="shared" si="23"/>
        <v>1.21E-2</v>
      </c>
      <c r="Y114">
        <v>0.36299999999999999</v>
      </c>
      <c r="Z114">
        <v>1.2250000000000001</v>
      </c>
      <c r="AA114">
        <f t="shared" si="19"/>
        <v>1.6229</v>
      </c>
      <c r="AB114">
        <f t="shared" si="24"/>
        <v>1.6599999999999948E-2</v>
      </c>
      <c r="AC114">
        <f t="shared" si="25"/>
        <v>4.0000000000000036E-3</v>
      </c>
      <c r="AD114">
        <v>1.7509999999999999</v>
      </c>
      <c r="AE114">
        <f t="shared" si="20"/>
        <v>1.9448000000000001</v>
      </c>
      <c r="AF114">
        <f t="shared" si="26"/>
        <v>1.6999999999999904E-2</v>
      </c>
      <c r="AG114">
        <f t="shared" si="26"/>
        <v>2.6000000000000023E-2</v>
      </c>
      <c r="AH114">
        <f t="shared" si="14"/>
        <v>1.488</v>
      </c>
      <c r="AI114">
        <f t="shared" si="27"/>
        <v>1.0499999999999954E-2</v>
      </c>
    </row>
    <row r="115" spans="1:35" x14ac:dyDescent="0.3">
      <c r="A115" s="1">
        <v>44670</v>
      </c>
      <c r="B115">
        <v>41297.9</v>
      </c>
      <c r="C115">
        <v>1950.09</v>
      </c>
      <c r="D115">
        <v>0.28599999999999998</v>
      </c>
      <c r="E115">
        <v>0.28000000000000003</v>
      </c>
      <c r="F115">
        <f t="shared" si="21"/>
        <v>-9.9999999999999534E-3</v>
      </c>
      <c r="G115">
        <v>0.33</v>
      </c>
      <c r="H115">
        <v>0.88729999999999998</v>
      </c>
      <c r="I115">
        <f t="shared" si="15"/>
        <v>0.88729999999999998</v>
      </c>
      <c r="J115">
        <f t="shared" si="16"/>
        <v>1.3869999999999938E-2</v>
      </c>
      <c r="K115">
        <v>0.89949999999999997</v>
      </c>
      <c r="L115">
        <v>0.78990000000000005</v>
      </c>
      <c r="M115">
        <v>1.5230999999999999</v>
      </c>
      <c r="N115">
        <v>1.6845000000000001</v>
      </c>
      <c r="O115">
        <v>2.0247999999999999</v>
      </c>
      <c r="P115">
        <v>0.28899999999999998</v>
      </c>
      <c r="Q115">
        <v>0.33100000000000002</v>
      </c>
      <c r="R115">
        <v>1.2703</v>
      </c>
      <c r="S115">
        <v>1.8017000000000001</v>
      </c>
      <c r="T115">
        <v>0.82599999999999996</v>
      </c>
      <c r="U115">
        <f t="shared" si="17"/>
        <v>0.82599999999999996</v>
      </c>
      <c r="V115">
        <f t="shared" si="22"/>
        <v>5.8999999999999941E-2</v>
      </c>
      <c r="W115">
        <f t="shared" si="18"/>
        <v>1.5230999999999999</v>
      </c>
      <c r="X115">
        <f t="shared" si="23"/>
        <v>5.2099999999999813E-2</v>
      </c>
      <c r="Y115">
        <v>0.32100000000000001</v>
      </c>
      <c r="Z115">
        <v>1.2809999999999999</v>
      </c>
      <c r="AA115">
        <f t="shared" si="19"/>
        <v>1.6845000000000001</v>
      </c>
      <c r="AB115">
        <f t="shared" si="24"/>
        <v>6.1600000000000099E-2</v>
      </c>
      <c r="AC115">
        <f t="shared" si="25"/>
        <v>5.5999999999999828E-2</v>
      </c>
      <c r="AD115">
        <v>1.821</v>
      </c>
      <c r="AE115">
        <f t="shared" si="20"/>
        <v>2.0247999999999999</v>
      </c>
      <c r="AF115">
        <f t="shared" si="26"/>
        <v>7.0000000000000062E-2</v>
      </c>
      <c r="AG115">
        <f t="shared" si="26"/>
        <v>7.9999999999999849E-2</v>
      </c>
      <c r="AH115">
        <f t="shared" si="14"/>
        <v>1.5509999999999999</v>
      </c>
      <c r="AI115">
        <f t="shared" si="27"/>
        <v>6.2999999999999945E-2</v>
      </c>
    </row>
    <row r="116" spans="1:35" x14ac:dyDescent="0.3">
      <c r="A116" s="1">
        <v>44671</v>
      </c>
      <c r="B116">
        <v>41430.79</v>
      </c>
      <c r="C116">
        <v>1957.77</v>
      </c>
      <c r="D116">
        <v>0.254</v>
      </c>
      <c r="E116">
        <v>0.27</v>
      </c>
      <c r="F116">
        <f t="shared" si="21"/>
        <v>-1.0000000000000009E-2</v>
      </c>
      <c r="G116">
        <v>0.33</v>
      </c>
      <c r="H116">
        <v>0.90486</v>
      </c>
      <c r="I116">
        <f t="shared" si="15"/>
        <v>0.90486</v>
      </c>
      <c r="J116">
        <f t="shared" si="16"/>
        <v>1.756000000000002E-2</v>
      </c>
      <c r="K116">
        <v>0.91479999999999995</v>
      </c>
      <c r="L116">
        <v>0.80769999999999997</v>
      </c>
      <c r="M116">
        <v>1.5636000000000001</v>
      </c>
      <c r="N116">
        <v>1.7173</v>
      </c>
      <c r="O116">
        <v>2.0419999999999998</v>
      </c>
      <c r="P116">
        <v>0.28222999999999998</v>
      </c>
      <c r="Q116">
        <v>0.33100000000000002</v>
      </c>
      <c r="R116">
        <v>1.26</v>
      </c>
      <c r="S116">
        <v>1.905</v>
      </c>
      <c r="T116">
        <v>0.81799999999999995</v>
      </c>
      <c r="U116">
        <f t="shared" si="17"/>
        <v>0.81799999999999995</v>
      </c>
      <c r="V116">
        <f t="shared" si="22"/>
        <v>-8.0000000000000071E-3</v>
      </c>
      <c r="W116">
        <f t="shared" si="18"/>
        <v>1.5636000000000001</v>
      </c>
      <c r="X116">
        <f t="shared" si="23"/>
        <v>4.0500000000000203E-2</v>
      </c>
      <c r="Y116">
        <v>0.3</v>
      </c>
      <c r="Z116">
        <v>1.2689999999999999</v>
      </c>
      <c r="AA116">
        <f t="shared" si="19"/>
        <v>1.7173</v>
      </c>
      <c r="AB116">
        <f t="shared" si="24"/>
        <v>3.279999999999994E-2</v>
      </c>
      <c r="AC116">
        <f t="shared" si="25"/>
        <v>-1.2000000000000011E-2</v>
      </c>
      <c r="AD116">
        <v>1.921</v>
      </c>
      <c r="AE116">
        <f t="shared" si="20"/>
        <v>2.0419999999999998</v>
      </c>
      <c r="AF116">
        <f t="shared" si="26"/>
        <v>0.10000000000000009</v>
      </c>
      <c r="AG116">
        <f t="shared" si="26"/>
        <v>1.7199999999999882E-2</v>
      </c>
      <c r="AH116">
        <f t="shared" si="14"/>
        <v>1.595</v>
      </c>
      <c r="AI116">
        <f t="shared" si="27"/>
        <v>4.4000000000000039E-2</v>
      </c>
    </row>
    <row r="117" spans="1:35" x14ac:dyDescent="0.3">
      <c r="A117" s="1">
        <v>44672</v>
      </c>
      <c r="B117">
        <v>40615.449999999997</v>
      </c>
      <c r="C117">
        <v>1951.62</v>
      </c>
      <c r="D117">
        <v>0.32</v>
      </c>
      <c r="E117">
        <v>0.26</v>
      </c>
      <c r="F117">
        <f t="shared" si="21"/>
        <v>-1.0000000000000009E-2</v>
      </c>
      <c r="G117">
        <v>0.33</v>
      </c>
      <c r="H117">
        <v>0.94913000000000003</v>
      </c>
      <c r="I117">
        <f t="shared" si="15"/>
        <v>0.94913000000000003</v>
      </c>
      <c r="J117">
        <f t="shared" si="16"/>
        <v>4.4270000000000032E-2</v>
      </c>
      <c r="K117">
        <v>0.96499999999999997</v>
      </c>
      <c r="L117">
        <v>0.7873</v>
      </c>
      <c r="M117">
        <v>1.6574</v>
      </c>
      <c r="N117">
        <v>1.8140000000000001</v>
      </c>
      <c r="O117">
        <v>2.1442999999999999</v>
      </c>
      <c r="P117">
        <v>0.28201999999999999</v>
      </c>
      <c r="Q117">
        <v>0.33100000000000002</v>
      </c>
      <c r="R117">
        <v>1.2727999999999999</v>
      </c>
      <c r="S117">
        <v>1.9805999999999999</v>
      </c>
      <c r="T117">
        <v>0.80300000000000005</v>
      </c>
      <c r="U117">
        <f t="shared" si="17"/>
        <v>0.80300000000000005</v>
      </c>
      <c r="V117">
        <f t="shared" si="22"/>
        <v>-1.4999999999999902E-2</v>
      </c>
      <c r="W117">
        <f t="shared" si="18"/>
        <v>1.6574</v>
      </c>
      <c r="X117">
        <f t="shared" si="23"/>
        <v>9.3799999999999883E-2</v>
      </c>
      <c r="Y117">
        <v>0.313</v>
      </c>
      <c r="Z117">
        <v>1.288</v>
      </c>
      <c r="AA117">
        <f t="shared" si="19"/>
        <v>1.8140000000000001</v>
      </c>
      <c r="AB117">
        <f t="shared" si="24"/>
        <v>9.6700000000000008E-2</v>
      </c>
      <c r="AC117">
        <f t="shared" si="25"/>
        <v>1.9000000000000128E-2</v>
      </c>
      <c r="AD117">
        <v>1.9910000000000001</v>
      </c>
      <c r="AE117">
        <f t="shared" si="20"/>
        <v>2.1442999999999999</v>
      </c>
      <c r="AF117">
        <f t="shared" si="26"/>
        <v>7.0000000000000062E-2</v>
      </c>
      <c r="AG117">
        <f t="shared" si="26"/>
        <v>0.10230000000000006</v>
      </c>
      <c r="AH117">
        <f t="shared" si="14"/>
        <v>1.6395</v>
      </c>
      <c r="AI117">
        <f t="shared" si="27"/>
        <v>4.4499999999999984E-2</v>
      </c>
    </row>
    <row r="118" spans="1:35" x14ac:dyDescent="0.3">
      <c r="A118" s="1">
        <v>44673</v>
      </c>
      <c r="B118">
        <v>39621.31</v>
      </c>
      <c r="C118">
        <v>1931.6</v>
      </c>
      <c r="D118">
        <v>0.28699999999999998</v>
      </c>
      <c r="E118">
        <v>0.27</v>
      </c>
      <c r="F118">
        <f t="shared" si="21"/>
        <v>1.0000000000000009E-2</v>
      </c>
      <c r="G118">
        <v>0.33</v>
      </c>
      <c r="H118">
        <v>0.98438999999999999</v>
      </c>
      <c r="I118">
        <f t="shared" si="15"/>
        <v>0.98438999999999999</v>
      </c>
      <c r="J118">
        <f t="shared" si="16"/>
        <v>3.5259999999999958E-2</v>
      </c>
      <c r="K118">
        <v>0.98499999999999999</v>
      </c>
      <c r="L118">
        <v>0.76690000000000003</v>
      </c>
      <c r="M118">
        <v>1.7025999999999999</v>
      </c>
      <c r="N118">
        <v>1.8587</v>
      </c>
      <c r="O118">
        <v>2.1884000000000001</v>
      </c>
      <c r="P118">
        <v>0.28272000000000003</v>
      </c>
      <c r="Q118">
        <v>0.33</v>
      </c>
      <c r="R118">
        <v>1.2906</v>
      </c>
      <c r="S118">
        <v>2.0194999999999999</v>
      </c>
      <c r="T118">
        <v>0.80600000000000005</v>
      </c>
      <c r="U118">
        <f t="shared" si="17"/>
        <v>0.80600000000000005</v>
      </c>
      <c r="V118">
        <f t="shared" si="22"/>
        <v>3.0000000000000027E-3</v>
      </c>
      <c r="W118">
        <f t="shared" si="18"/>
        <v>1.7025999999999999</v>
      </c>
      <c r="X118">
        <f t="shared" si="23"/>
        <v>4.5199999999999907E-2</v>
      </c>
      <c r="Y118">
        <v>0.442</v>
      </c>
      <c r="Z118">
        <v>1.3149999999999999</v>
      </c>
      <c r="AA118">
        <f t="shared" si="19"/>
        <v>1.8587</v>
      </c>
      <c r="AB118">
        <f t="shared" si="24"/>
        <v>4.4699999999999962E-2</v>
      </c>
      <c r="AC118">
        <f t="shared" si="25"/>
        <v>2.6999999999999913E-2</v>
      </c>
      <c r="AD118">
        <v>2.0310000000000001</v>
      </c>
      <c r="AE118">
        <f t="shared" si="20"/>
        <v>2.1884000000000001</v>
      </c>
      <c r="AF118">
        <f t="shared" si="26"/>
        <v>4.0000000000000036E-2</v>
      </c>
      <c r="AG118">
        <f t="shared" si="26"/>
        <v>4.410000000000025E-2</v>
      </c>
      <c r="AH118">
        <f t="shared" si="14"/>
        <v>1.673</v>
      </c>
      <c r="AI118">
        <f t="shared" si="27"/>
        <v>3.3500000000000085E-2</v>
      </c>
    </row>
    <row r="119" spans="1:35" x14ac:dyDescent="0.3">
      <c r="A119" s="1">
        <v>44674</v>
      </c>
      <c r="B119">
        <v>39808.74</v>
      </c>
      <c r="C119">
        <v>1931.6</v>
      </c>
      <c r="D119">
        <v>0.28699999999999998</v>
      </c>
      <c r="E119">
        <v>0.27</v>
      </c>
      <c r="F119">
        <f t="shared" si="21"/>
        <v>0</v>
      </c>
      <c r="G119">
        <v>0.33</v>
      </c>
      <c r="H119">
        <v>0.98438999999999999</v>
      </c>
      <c r="I119">
        <f t="shared" si="15"/>
        <v>0.98438999999999999</v>
      </c>
      <c r="J119">
        <f t="shared" si="16"/>
        <v>0</v>
      </c>
      <c r="K119">
        <v>0.98499999999999999</v>
      </c>
      <c r="L119">
        <v>0.76690000000000003</v>
      </c>
      <c r="M119">
        <v>1.7025999999999999</v>
      </c>
      <c r="N119">
        <v>1.8587</v>
      </c>
      <c r="O119">
        <v>2.1884000000000001</v>
      </c>
      <c r="P119">
        <v>0.28272000000000003</v>
      </c>
      <c r="Q119">
        <v>0.33</v>
      </c>
      <c r="R119">
        <v>1.2906</v>
      </c>
      <c r="S119">
        <v>2.0194999999999999</v>
      </c>
      <c r="T119">
        <v>0.80600000000000005</v>
      </c>
      <c r="U119">
        <f t="shared" si="17"/>
        <v>0.80600000000000005</v>
      </c>
      <c r="V119">
        <f t="shared" si="22"/>
        <v>0</v>
      </c>
      <c r="W119">
        <f t="shared" si="18"/>
        <v>1.7025999999999999</v>
      </c>
      <c r="X119">
        <f t="shared" si="23"/>
        <v>0</v>
      </c>
      <c r="Y119">
        <v>0.442</v>
      </c>
      <c r="Z119">
        <v>1.3149999999999999</v>
      </c>
      <c r="AA119">
        <f t="shared" si="19"/>
        <v>1.8587</v>
      </c>
      <c r="AB119">
        <f t="shared" si="24"/>
        <v>0</v>
      </c>
      <c r="AC119">
        <f t="shared" si="25"/>
        <v>0</v>
      </c>
      <c r="AD119">
        <v>2.0310000000000001</v>
      </c>
      <c r="AE119">
        <f t="shared" si="20"/>
        <v>2.1884000000000001</v>
      </c>
      <c r="AF119">
        <f t="shared" si="26"/>
        <v>0</v>
      </c>
      <c r="AG119">
        <f t="shared" si="26"/>
        <v>0</v>
      </c>
      <c r="AH119">
        <f t="shared" si="14"/>
        <v>1.673</v>
      </c>
      <c r="AI119">
        <f t="shared" si="27"/>
        <v>0</v>
      </c>
    </row>
    <row r="120" spans="1:35" x14ac:dyDescent="0.3">
      <c r="A120" s="1">
        <v>44675</v>
      </c>
      <c r="B120">
        <v>39515.9</v>
      </c>
      <c r="C120">
        <v>1931.6</v>
      </c>
      <c r="D120">
        <v>0.28699999999999998</v>
      </c>
      <c r="E120">
        <v>0.27</v>
      </c>
      <c r="F120">
        <f t="shared" si="21"/>
        <v>0</v>
      </c>
      <c r="G120">
        <v>0.33</v>
      </c>
      <c r="H120">
        <v>0.98438999999999999</v>
      </c>
      <c r="I120">
        <f t="shared" si="15"/>
        <v>0.98438999999999999</v>
      </c>
      <c r="J120">
        <f t="shared" si="16"/>
        <v>0</v>
      </c>
      <c r="K120">
        <v>0.98499999999999999</v>
      </c>
      <c r="L120">
        <v>0.76690000000000003</v>
      </c>
      <c r="M120">
        <v>1.7025999999999999</v>
      </c>
      <c r="N120">
        <v>1.8587</v>
      </c>
      <c r="O120">
        <v>2.1884000000000001</v>
      </c>
      <c r="P120">
        <v>0.28272000000000003</v>
      </c>
      <c r="Q120">
        <v>0.33</v>
      </c>
      <c r="R120">
        <v>1.2906</v>
      </c>
      <c r="S120">
        <v>2.0194999999999999</v>
      </c>
      <c r="T120">
        <v>0.80600000000000005</v>
      </c>
      <c r="U120">
        <f t="shared" si="17"/>
        <v>0.80600000000000005</v>
      </c>
      <c r="V120">
        <f t="shared" si="22"/>
        <v>0</v>
      </c>
      <c r="W120">
        <f t="shared" si="18"/>
        <v>1.7025999999999999</v>
      </c>
      <c r="X120">
        <f t="shared" si="23"/>
        <v>0</v>
      </c>
      <c r="Y120">
        <v>0.442</v>
      </c>
      <c r="Z120">
        <v>1.3149999999999999</v>
      </c>
      <c r="AA120">
        <f t="shared" si="19"/>
        <v>1.8587</v>
      </c>
      <c r="AB120">
        <f t="shared" si="24"/>
        <v>0</v>
      </c>
      <c r="AC120">
        <f t="shared" si="25"/>
        <v>0</v>
      </c>
      <c r="AD120">
        <v>2.0310000000000001</v>
      </c>
      <c r="AE120">
        <f t="shared" si="20"/>
        <v>2.1884000000000001</v>
      </c>
      <c r="AF120">
        <f t="shared" si="26"/>
        <v>0</v>
      </c>
      <c r="AG120">
        <f t="shared" si="26"/>
        <v>0</v>
      </c>
      <c r="AH120">
        <f t="shared" si="14"/>
        <v>1.673</v>
      </c>
      <c r="AI120">
        <f t="shared" si="27"/>
        <v>0</v>
      </c>
    </row>
    <row r="121" spans="1:35" x14ac:dyDescent="0.3">
      <c r="A121" s="1">
        <v>44676</v>
      </c>
      <c r="B121">
        <v>40186.18</v>
      </c>
      <c r="C121">
        <v>1897.83</v>
      </c>
      <c r="D121">
        <v>0.26300000000000001</v>
      </c>
      <c r="E121">
        <v>0.27</v>
      </c>
      <c r="F121">
        <f t="shared" si="21"/>
        <v>0</v>
      </c>
      <c r="G121">
        <v>0.33</v>
      </c>
      <c r="H121">
        <v>1.02528</v>
      </c>
      <c r="I121">
        <f t="shared" si="15"/>
        <v>1.02528</v>
      </c>
      <c r="J121">
        <f t="shared" si="16"/>
        <v>4.0889999999999982E-2</v>
      </c>
      <c r="K121">
        <v>1.0043</v>
      </c>
      <c r="L121">
        <v>0.7923</v>
      </c>
      <c r="M121">
        <v>1.6252</v>
      </c>
      <c r="N121">
        <v>1.7805</v>
      </c>
      <c r="O121">
        <v>2.1088</v>
      </c>
      <c r="P121">
        <v>0.28566999999999998</v>
      </c>
      <c r="Q121">
        <v>0.33</v>
      </c>
      <c r="R121">
        <v>1.2855000000000001</v>
      </c>
      <c r="S121">
        <v>2.0038</v>
      </c>
      <c r="T121">
        <v>0.81399999999999995</v>
      </c>
      <c r="U121">
        <f t="shared" si="17"/>
        <v>0.81399999999999995</v>
      </c>
      <c r="V121">
        <f t="shared" si="22"/>
        <v>7.9999999999998961E-3</v>
      </c>
      <c r="W121">
        <f t="shared" si="18"/>
        <v>1.6252</v>
      </c>
      <c r="X121">
        <f t="shared" si="23"/>
        <v>-7.7399999999999913E-2</v>
      </c>
      <c r="Y121">
        <v>0.37</v>
      </c>
      <c r="Z121">
        <v>1.298</v>
      </c>
      <c r="AA121">
        <f t="shared" si="19"/>
        <v>1.7805</v>
      </c>
      <c r="AB121">
        <f t="shared" si="24"/>
        <v>-7.8200000000000047E-2</v>
      </c>
      <c r="AC121">
        <f t="shared" si="25"/>
        <v>-1.6999999999999904E-2</v>
      </c>
      <c r="AD121">
        <v>2.012</v>
      </c>
      <c r="AE121">
        <f t="shared" si="20"/>
        <v>2.1088</v>
      </c>
      <c r="AF121">
        <f t="shared" si="26"/>
        <v>-1.9000000000000128E-2</v>
      </c>
      <c r="AG121">
        <f t="shared" si="26"/>
        <v>-7.9600000000000115E-2</v>
      </c>
      <c r="AH121">
        <f t="shared" si="14"/>
        <v>1.655</v>
      </c>
      <c r="AI121">
        <f t="shared" si="27"/>
        <v>-1.8000000000000016E-2</v>
      </c>
    </row>
    <row r="122" spans="1:35" x14ac:dyDescent="0.3">
      <c r="A122" s="1">
        <v>44677</v>
      </c>
      <c r="B122">
        <v>38123.519999999997</v>
      </c>
      <c r="C122">
        <v>1905.51</v>
      </c>
      <c r="D122">
        <v>0.28000000000000003</v>
      </c>
      <c r="E122">
        <v>0.27</v>
      </c>
      <c r="F122">
        <f t="shared" si="21"/>
        <v>0</v>
      </c>
      <c r="G122">
        <v>0.33</v>
      </c>
      <c r="H122">
        <v>1.0059199999999999</v>
      </c>
      <c r="I122">
        <f t="shared" si="15"/>
        <v>1.0059199999999999</v>
      </c>
      <c r="J122">
        <f t="shared" si="16"/>
        <v>-1.9360000000000044E-2</v>
      </c>
      <c r="K122">
        <v>0.99465000000000003</v>
      </c>
      <c r="L122">
        <v>0.77969999999999995</v>
      </c>
      <c r="M122">
        <v>1.5385</v>
      </c>
      <c r="N122">
        <v>1.6943999999999999</v>
      </c>
      <c r="O122">
        <v>2.0245000000000002</v>
      </c>
      <c r="P122">
        <v>0.28537000000000001</v>
      </c>
      <c r="Q122">
        <v>0.33024999999999999</v>
      </c>
      <c r="R122">
        <v>1.3575999999999999</v>
      </c>
      <c r="S122">
        <v>1.9072</v>
      </c>
      <c r="T122">
        <v>0.82299999999999995</v>
      </c>
      <c r="U122">
        <f t="shared" si="17"/>
        <v>0.82299999999999995</v>
      </c>
      <c r="V122">
        <f t="shared" si="22"/>
        <v>9.000000000000008E-3</v>
      </c>
      <c r="W122">
        <f t="shared" si="18"/>
        <v>1.5385</v>
      </c>
      <c r="X122">
        <f t="shared" si="23"/>
        <v>-8.6699999999999999E-2</v>
      </c>
      <c r="Y122">
        <v>0.33200000000000002</v>
      </c>
      <c r="Z122">
        <v>1.369</v>
      </c>
      <c r="AA122">
        <f t="shared" si="19"/>
        <v>1.6943999999999999</v>
      </c>
      <c r="AB122">
        <f t="shared" si="24"/>
        <v>-8.6100000000000065E-2</v>
      </c>
      <c r="AC122">
        <f t="shared" si="25"/>
        <v>7.0999999999999952E-2</v>
      </c>
      <c r="AD122">
        <v>1.9279999999999999</v>
      </c>
      <c r="AE122">
        <f t="shared" si="20"/>
        <v>2.0245000000000002</v>
      </c>
      <c r="AF122">
        <f t="shared" si="26"/>
        <v>-8.4000000000000075E-2</v>
      </c>
      <c r="AG122">
        <f t="shared" si="26"/>
        <v>-8.429999999999982E-2</v>
      </c>
      <c r="AH122">
        <f t="shared" si="14"/>
        <v>1.6484999999999999</v>
      </c>
      <c r="AI122">
        <f t="shared" si="27"/>
        <v>-6.5000000000001723E-3</v>
      </c>
    </row>
    <row r="123" spans="1:35" x14ac:dyDescent="0.3">
      <c r="A123" s="1">
        <v>44678</v>
      </c>
      <c r="B123">
        <v>39106.93</v>
      </c>
      <c r="C123">
        <v>1886.1</v>
      </c>
      <c r="D123">
        <v>0.28999999999999998</v>
      </c>
      <c r="E123">
        <v>0.28000000000000003</v>
      </c>
      <c r="F123">
        <f t="shared" si="21"/>
        <v>1.0000000000000009E-2</v>
      </c>
      <c r="G123">
        <v>0.33</v>
      </c>
      <c r="H123">
        <v>1.02546</v>
      </c>
      <c r="I123">
        <f t="shared" si="15"/>
        <v>1.02546</v>
      </c>
      <c r="J123">
        <f t="shared" si="16"/>
        <v>1.9540000000000113E-2</v>
      </c>
      <c r="K123">
        <v>1.02295</v>
      </c>
      <c r="L123">
        <v>0.81530000000000002</v>
      </c>
      <c r="M123">
        <v>1.5548999999999999</v>
      </c>
      <c r="N123">
        <v>1.7137</v>
      </c>
      <c r="O123">
        <v>2.0505</v>
      </c>
      <c r="P123">
        <v>0.35563</v>
      </c>
      <c r="Q123">
        <v>0.40225</v>
      </c>
      <c r="R123">
        <v>1.355</v>
      </c>
      <c r="S123">
        <v>1.9332</v>
      </c>
      <c r="T123">
        <v>0.82699999999999996</v>
      </c>
      <c r="U123">
        <f t="shared" si="17"/>
        <v>0.82699999999999996</v>
      </c>
      <c r="V123">
        <f t="shared" si="22"/>
        <v>4.0000000000000036E-3</v>
      </c>
      <c r="W123">
        <f t="shared" si="18"/>
        <v>1.5548999999999999</v>
      </c>
      <c r="X123">
        <f t="shared" si="23"/>
        <v>1.639999999999997E-2</v>
      </c>
      <c r="Y123">
        <v>0.313</v>
      </c>
      <c r="Z123">
        <v>1.369</v>
      </c>
      <c r="AA123">
        <f t="shared" si="19"/>
        <v>1.7137</v>
      </c>
      <c r="AB123">
        <f t="shared" si="24"/>
        <v>1.9300000000000095E-2</v>
      </c>
      <c r="AC123">
        <f t="shared" si="25"/>
        <v>0</v>
      </c>
      <c r="AD123">
        <v>1.9510000000000001</v>
      </c>
      <c r="AE123">
        <f t="shared" si="20"/>
        <v>2.0505</v>
      </c>
      <c r="AF123">
        <f t="shared" si="26"/>
        <v>2.3000000000000131E-2</v>
      </c>
      <c r="AG123">
        <f t="shared" si="26"/>
        <v>2.5999999999999801E-2</v>
      </c>
      <c r="AH123">
        <f t="shared" si="14"/>
        <v>1.6600000000000001</v>
      </c>
      <c r="AI123">
        <f t="shared" si="27"/>
        <v>1.1500000000000288E-2</v>
      </c>
    </row>
    <row r="124" spans="1:35" x14ac:dyDescent="0.3">
      <c r="A124" s="1">
        <v>44679</v>
      </c>
      <c r="B124">
        <v>39889.269999999997</v>
      </c>
      <c r="C124">
        <v>1894.45</v>
      </c>
      <c r="D124">
        <v>0.27</v>
      </c>
      <c r="E124">
        <v>0.28000000000000003</v>
      </c>
      <c r="F124">
        <f t="shared" si="21"/>
        <v>0</v>
      </c>
      <c r="G124">
        <v>0.33</v>
      </c>
      <c r="H124">
        <v>1.07403</v>
      </c>
      <c r="I124">
        <f t="shared" si="15"/>
        <v>1.07403</v>
      </c>
      <c r="J124">
        <f t="shared" si="16"/>
        <v>4.8570000000000002E-2</v>
      </c>
      <c r="K124">
        <v>1.091</v>
      </c>
      <c r="L124">
        <v>0.80259999999999998</v>
      </c>
      <c r="M124">
        <v>1.5958000000000001</v>
      </c>
      <c r="N124">
        <v>1.7577</v>
      </c>
      <c r="O124">
        <v>2.1004</v>
      </c>
      <c r="P124">
        <v>0.57765</v>
      </c>
      <c r="Q124">
        <v>0.621</v>
      </c>
      <c r="R124">
        <v>1.3575999999999999</v>
      </c>
      <c r="S124">
        <v>1.9722</v>
      </c>
      <c r="T124">
        <v>0.81799999999999995</v>
      </c>
      <c r="U124">
        <f t="shared" si="17"/>
        <v>0.81799999999999995</v>
      </c>
      <c r="V124">
        <f t="shared" si="22"/>
        <v>-9.000000000000008E-3</v>
      </c>
      <c r="W124">
        <f t="shared" si="18"/>
        <v>1.5958000000000001</v>
      </c>
      <c r="X124">
        <f t="shared" si="23"/>
        <v>4.0900000000000158E-2</v>
      </c>
      <c r="Y124">
        <v>0.27400000000000002</v>
      </c>
      <c r="Z124">
        <v>1.373</v>
      </c>
      <c r="AA124">
        <f t="shared" si="19"/>
        <v>1.7577</v>
      </c>
      <c r="AB124">
        <f t="shared" si="24"/>
        <v>4.4000000000000039E-2</v>
      </c>
      <c r="AC124">
        <f t="shared" si="25"/>
        <v>4.0000000000000036E-3</v>
      </c>
      <c r="AD124">
        <v>1.9810000000000001</v>
      </c>
      <c r="AE124">
        <f t="shared" si="20"/>
        <v>2.1004</v>
      </c>
      <c r="AF124">
        <f t="shared" si="26"/>
        <v>3.0000000000000027E-2</v>
      </c>
      <c r="AG124">
        <f t="shared" si="26"/>
        <v>4.9900000000000055E-2</v>
      </c>
      <c r="AH124">
        <f t="shared" si="14"/>
        <v>1.677</v>
      </c>
      <c r="AI124">
        <f t="shared" si="27"/>
        <v>1.6999999999999904E-2</v>
      </c>
    </row>
    <row r="125" spans="1:35" x14ac:dyDescent="0.3">
      <c r="A125" s="1">
        <v>44680</v>
      </c>
      <c r="B125">
        <v>38560.04</v>
      </c>
      <c r="C125">
        <v>1896.93</v>
      </c>
      <c r="D125">
        <v>0.247</v>
      </c>
      <c r="E125">
        <v>0.28000000000000003</v>
      </c>
      <c r="F125">
        <f t="shared" si="21"/>
        <v>0</v>
      </c>
      <c r="G125">
        <v>0.33</v>
      </c>
      <c r="H125">
        <v>1.1115600000000001</v>
      </c>
      <c r="I125">
        <f t="shared" si="15"/>
        <v>1.1115600000000001</v>
      </c>
      <c r="J125">
        <f t="shared" si="16"/>
        <v>3.7530000000000063E-2</v>
      </c>
      <c r="K125">
        <v>1.1418999999999999</v>
      </c>
      <c r="L125">
        <v>0.82289999999999996</v>
      </c>
      <c r="M125">
        <v>1.7043999999999999</v>
      </c>
      <c r="N125">
        <v>1.8654999999999999</v>
      </c>
      <c r="O125">
        <v>2.2061999999999999</v>
      </c>
      <c r="P125">
        <v>0.65549999999999997</v>
      </c>
      <c r="Q125">
        <v>0.70174999999999998</v>
      </c>
      <c r="R125">
        <v>1.3958999999999999</v>
      </c>
      <c r="S125">
        <v>2.0581</v>
      </c>
      <c r="T125">
        <v>0.83399999999999996</v>
      </c>
      <c r="U125">
        <f t="shared" si="17"/>
        <v>0.83399999999999996</v>
      </c>
      <c r="V125">
        <f t="shared" si="22"/>
        <v>1.6000000000000014E-2</v>
      </c>
      <c r="W125">
        <f t="shared" si="18"/>
        <v>1.7043999999999999</v>
      </c>
      <c r="X125">
        <f t="shared" si="23"/>
        <v>0.10859999999999981</v>
      </c>
      <c r="Y125">
        <v>0.32700000000000001</v>
      </c>
      <c r="Z125">
        <v>1.405</v>
      </c>
      <c r="AA125">
        <f t="shared" si="19"/>
        <v>1.8654999999999999</v>
      </c>
      <c r="AB125">
        <f t="shared" si="24"/>
        <v>0.1077999999999999</v>
      </c>
      <c r="AC125">
        <f t="shared" si="25"/>
        <v>3.2000000000000028E-2</v>
      </c>
      <c r="AD125">
        <v>2.0699999999999998</v>
      </c>
      <c r="AE125">
        <f t="shared" si="20"/>
        <v>2.2061999999999999</v>
      </c>
      <c r="AF125">
        <f t="shared" si="26"/>
        <v>8.8999999999999746E-2</v>
      </c>
      <c r="AG125">
        <f t="shared" si="26"/>
        <v>0.10579999999999989</v>
      </c>
      <c r="AH125">
        <f t="shared" si="14"/>
        <v>1.7374999999999998</v>
      </c>
      <c r="AI125">
        <f t="shared" si="27"/>
        <v>6.0499999999999776E-2</v>
      </c>
    </row>
    <row r="126" spans="1:35" x14ac:dyDescent="0.3">
      <c r="A126" s="1">
        <v>44681</v>
      </c>
      <c r="B126">
        <v>38334.699999999997</v>
      </c>
      <c r="C126">
        <v>1896.93</v>
      </c>
      <c r="D126">
        <v>0.247</v>
      </c>
      <c r="E126">
        <v>0.28000000000000003</v>
      </c>
      <c r="F126">
        <f t="shared" si="21"/>
        <v>0</v>
      </c>
      <c r="G126">
        <v>0.33</v>
      </c>
      <c r="H126">
        <v>1.1115600000000001</v>
      </c>
      <c r="I126">
        <f t="shared" si="15"/>
        <v>1.1115600000000001</v>
      </c>
      <c r="J126">
        <f t="shared" si="16"/>
        <v>0</v>
      </c>
      <c r="K126">
        <v>1.1418999999999999</v>
      </c>
      <c r="L126">
        <v>0.82289999999999996</v>
      </c>
      <c r="M126">
        <v>1.7043999999999999</v>
      </c>
      <c r="N126">
        <v>1.8654999999999999</v>
      </c>
      <c r="O126">
        <v>2.2061999999999999</v>
      </c>
      <c r="P126">
        <v>0.65549999999999997</v>
      </c>
      <c r="Q126">
        <v>0.70174999999999998</v>
      </c>
      <c r="R126">
        <v>1.3958999999999999</v>
      </c>
      <c r="S126">
        <v>2.0581</v>
      </c>
      <c r="T126">
        <v>0.83399999999999996</v>
      </c>
      <c r="U126">
        <f t="shared" si="17"/>
        <v>0.83399999999999996</v>
      </c>
      <c r="V126">
        <f t="shared" si="22"/>
        <v>0</v>
      </c>
      <c r="W126">
        <f t="shared" si="18"/>
        <v>1.7043999999999999</v>
      </c>
      <c r="X126">
        <f t="shared" si="23"/>
        <v>0</v>
      </c>
      <c r="Y126">
        <v>0.32700000000000001</v>
      </c>
      <c r="Z126">
        <v>1.405</v>
      </c>
      <c r="AA126">
        <f t="shared" si="19"/>
        <v>1.8654999999999999</v>
      </c>
      <c r="AB126">
        <f t="shared" si="24"/>
        <v>0</v>
      </c>
      <c r="AC126">
        <f t="shared" si="25"/>
        <v>0</v>
      </c>
      <c r="AD126">
        <v>2.0699999999999998</v>
      </c>
      <c r="AE126">
        <f t="shared" si="20"/>
        <v>2.2061999999999999</v>
      </c>
      <c r="AF126">
        <f t="shared" si="26"/>
        <v>0</v>
      </c>
      <c r="AG126">
        <f t="shared" si="26"/>
        <v>0</v>
      </c>
      <c r="AH126">
        <f t="shared" si="14"/>
        <v>1.7374999999999998</v>
      </c>
      <c r="AI126">
        <f t="shared" si="27"/>
        <v>0</v>
      </c>
    </row>
    <row r="127" spans="1:35" x14ac:dyDescent="0.3">
      <c r="A127" s="1">
        <v>44682</v>
      </c>
      <c r="B127">
        <v>38320.239999999998</v>
      </c>
      <c r="C127">
        <v>1896.93</v>
      </c>
      <c r="D127">
        <v>0.247</v>
      </c>
      <c r="E127">
        <v>0.28000000000000003</v>
      </c>
      <c r="F127">
        <f t="shared" si="21"/>
        <v>0</v>
      </c>
      <c r="G127">
        <v>0.33</v>
      </c>
      <c r="H127">
        <v>1.1115600000000001</v>
      </c>
      <c r="I127">
        <f t="shared" si="15"/>
        <v>1.1115600000000001</v>
      </c>
      <c r="J127">
        <f t="shared" si="16"/>
        <v>0</v>
      </c>
      <c r="K127">
        <v>1.1418999999999999</v>
      </c>
      <c r="L127">
        <v>0.82289999999999996</v>
      </c>
      <c r="M127">
        <v>1.7043999999999999</v>
      </c>
      <c r="N127">
        <v>1.8654999999999999</v>
      </c>
      <c r="O127">
        <v>2.2061999999999999</v>
      </c>
      <c r="P127">
        <v>0.65549999999999997</v>
      </c>
      <c r="Q127">
        <v>0.70174999999999998</v>
      </c>
      <c r="R127">
        <v>1.3958999999999999</v>
      </c>
      <c r="S127">
        <v>2.0581</v>
      </c>
      <c r="T127">
        <v>0.83399999999999996</v>
      </c>
      <c r="U127">
        <f t="shared" si="17"/>
        <v>0.83399999999999996</v>
      </c>
      <c r="V127">
        <f t="shared" si="22"/>
        <v>0</v>
      </c>
      <c r="W127">
        <f t="shared" si="18"/>
        <v>1.7043999999999999</v>
      </c>
      <c r="X127">
        <f t="shared" si="23"/>
        <v>0</v>
      </c>
      <c r="Y127">
        <v>0.32700000000000001</v>
      </c>
      <c r="Z127">
        <v>1.405</v>
      </c>
      <c r="AA127">
        <f t="shared" si="19"/>
        <v>1.8654999999999999</v>
      </c>
      <c r="AB127">
        <f t="shared" si="24"/>
        <v>0</v>
      </c>
      <c r="AC127">
        <f t="shared" si="25"/>
        <v>0</v>
      </c>
      <c r="AD127">
        <v>2.0699999999999998</v>
      </c>
      <c r="AE127">
        <f t="shared" si="20"/>
        <v>2.2061999999999999</v>
      </c>
      <c r="AF127">
        <f t="shared" si="26"/>
        <v>0</v>
      </c>
      <c r="AG127">
        <f t="shared" si="26"/>
        <v>0</v>
      </c>
      <c r="AH127">
        <f t="shared" si="14"/>
        <v>1.7374999999999998</v>
      </c>
      <c r="AI127">
        <f t="shared" si="27"/>
        <v>0</v>
      </c>
    </row>
    <row r="128" spans="1:35" x14ac:dyDescent="0.3">
      <c r="A128" s="1">
        <v>44683</v>
      </c>
      <c r="B128">
        <v>38312.410000000003</v>
      </c>
      <c r="C128">
        <v>1863.02</v>
      </c>
      <c r="D128">
        <v>0.30199999999999999</v>
      </c>
      <c r="E128">
        <v>0.3</v>
      </c>
      <c r="F128">
        <f t="shared" si="21"/>
        <v>1.9999999999999962E-2</v>
      </c>
      <c r="G128">
        <v>0.33</v>
      </c>
      <c r="H128">
        <v>1.1535500000000001</v>
      </c>
      <c r="I128">
        <f t="shared" si="15"/>
        <v>1.1535500000000001</v>
      </c>
      <c r="J128">
        <f t="shared" si="16"/>
        <v>4.1989999999999972E-2</v>
      </c>
      <c r="K128">
        <v>1.1339999999999999</v>
      </c>
      <c r="L128">
        <v>0.76939999999999997</v>
      </c>
      <c r="M128">
        <v>1.6910000000000001</v>
      </c>
      <c r="N128">
        <v>1.8625</v>
      </c>
      <c r="O128">
        <v>2.2250999999999999</v>
      </c>
      <c r="P128">
        <v>0.72750000000000004</v>
      </c>
      <c r="Q128">
        <v>0.77780000000000005</v>
      </c>
      <c r="R128">
        <v>1.3907</v>
      </c>
      <c r="S128">
        <v>2.0476000000000001</v>
      </c>
      <c r="T128">
        <v>0.78700000000000003</v>
      </c>
      <c r="U128">
        <f t="shared" si="17"/>
        <v>0.78700000000000003</v>
      </c>
      <c r="V128">
        <f t="shared" si="22"/>
        <v>-4.6999999999999931E-2</v>
      </c>
      <c r="W128">
        <f t="shared" si="18"/>
        <v>1.6910000000000001</v>
      </c>
      <c r="X128">
        <f t="shared" si="23"/>
        <v>-1.3399999999999856E-2</v>
      </c>
      <c r="Y128">
        <v>0.38300000000000001</v>
      </c>
      <c r="Z128">
        <v>1.4019999999999999</v>
      </c>
      <c r="AA128">
        <f t="shared" si="19"/>
        <v>1.8625</v>
      </c>
      <c r="AB128">
        <f t="shared" si="24"/>
        <v>-2.9999999999998916E-3</v>
      </c>
      <c r="AC128">
        <f t="shared" si="25"/>
        <v>-3.0000000000001137E-3</v>
      </c>
      <c r="AD128">
        <v>2.0569999999999999</v>
      </c>
      <c r="AE128">
        <f t="shared" si="20"/>
        <v>2.2250999999999999</v>
      </c>
      <c r="AF128">
        <f t="shared" si="26"/>
        <v>-1.2999999999999901E-2</v>
      </c>
      <c r="AG128">
        <f t="shared" si="26"/>
        <v>1.8899999999999917E-2</v>
      </c>
      <c r="AH128">
        <f t="shared" si="14"/>
        <v>1.7294999999999998</v>
      </c>
      <c r="AI128">
        <f t="shared" si="27"/>
        <v>-8.0000000000000071E-3</v>
      </c>
    </row>
    <row r="129" spans="1:35" x14ac:dyDescent="0.3">
      <c r="A129" s="1">
        <v>44684</v>
      </c>
      <c r="B129">
        <v>37784.82</v>
      </c>
      <c r="C129">
        <v>1868.12</v>
      </c>
      <c r="D129">
        <v>0.28999999999999998</v>
      </c>
      <c r="E129">
        <v>0.3</v>
      </c>
      <c r="F129">
        <f t="shared" si="21"/>
        <v>0</v>
      </c>
      <c r="G129">
        <v>0.33</v>
      </c>
      <c r="H129">
        <v>1.1555500000000001</v>
      </c>
      <c r="I129">
        <f t="shared" si="15"/>
        <v>1.1555500000000001</v>
      </c>
      <c r="J129">
        <f t="shared" si="16"/>
        <v>2.0000000000000018E-3</v>
      </c>
      <c r="K129">
        <v>1.1635</v>
      </c>
      <c r="L129">
        <v>0.89419999999999999</v>
      </c>
      <c r="M129">
        <v>1.7092000000000001</v>
      </c>
      <c r="N129">
        <v>1.8791</v>
      </c>
      <c r="O129">
        <v>2.2381000000000002</v>
      </c>
      <c r="P129">
        <v>0.80600000000000005</v>
      </c>
      <c r="Q129">
        <v>0.84899999999999998</v>
      </c>
      <c r="R129">
        <v>1.4065000000000001</v>
      </c>
      <c r="S129">
        <v>2.0971000000000002</v>
      </c>
      <c r="T129">
        <v>0.91200000000000003</v>
      </c>
      <c r="U129">
        <f t="shared" si="17"/>
        <v>0.91200000000000003</v>
      </c>
      <c r="V129">
        <f t="shared" si="22"/>
        <v>0.125</v>
      </c>
      <c r="W129">
        <f t="shared" si="18"/>
        <v>1.7092000000000001</v>
      </c>
      <c r="X129">
        <f t="shared" si="23"/>
        <v>1.8199999999999994E-2</v>
      </c>
      <c r="Y129">
        <v>0.39300000000000002</v>
      </c>
      <c r="Z129">
        <v>1.431</v>
      </c>
      <c r="AA129">
        <f t="shared" si="19"/>
        <v>1.8791</v>
      </c>
      <c r="AB129">
        <f t="shared" si="24"/>
        <v>1.6599999999999948E-2</v>
      </c>
      <c r="AC129">
        <f t="shared" si="25"/>
        <v>2.9000000000000137E-2</v>
      </c>
      <c r="AD129">
        <v>2.1110000000000002</v>
      </c>
      <c r="AE129">
        <f t="shared" si="20"/>
        <v>2.2381000000000002</v>
      </c>
      <c r="AF129">
        <f t="shared" si="26"/>
        <v>5.400000000000027E-2</v>
      </c>
      <c r="AG129">
        <f t="shared" si="26"/>
        <v>1.3000000000000345E-2</v>
      </c>
      <c r="AH129">
        <f t="shared" si="14"/>
        <v>1.7710000000000001</v>
      </c>
      <c r="AI129">
        <f t="shared" si="27"/>
        <v>4.1500000000000314E-2</v>
      </c>
    </row>
    <row r="130" spans="1:35" x14ac:dyDescent="0.3">
      <c r="A130" s="1">
        <v>44685</v>
      </c>
      <c r="B130">
        <v>39800.33</v>
      </c>
      <c r="C130">
        <v>1881.22</v>
      </c>
      <c r="D130">
        <v>0.28999999999999998</v>
      </c>
      <c r="E130">
        <v>0.3</v>
      </c>
      <c r="F130">
        <f t="shared" si="21"/>
        <v>0</v>
      </c>
      <c r="G130">
        <v>0.33</v>
      </c>
      <c r="H130">
        <v>1.1807000000000001</v>
      </c>
      <c r="I130">
        <f t="shared" si="15"/>
        <v>1.1807000000000001</v>
      </c>
      <c r="J130">
        <f t="shared" si="16"/>
        <v>2.5150000000000006E-2</v>
      </c>
      <c r="K130">
        <v>1.1555500000000001</v>
      </c>
      <c r="L130">
        <v>0.85089999999999999</v>
      </c>
      <c r="M130">
        <v>1.5992999999999999</v>
      </c>
      <c r="N130">
        <v>1.7674000000000001</v>
      </c>
      <c r="O130">
        <v>2.1229</v>
      </c>
      <c r="P130">
        <v>0.78895000000000004</v>
      </c>
      <c r="Q130">
        <v>0.83550000000000002</v>
      </c>
      <c r="R130">
        <v>1.3627</v>
      </c>
      <c r="S130">
        <v>1.9692000000000001</v>
      </c>
      <c r="T130">
        <v>0.871</v>
      </c>
      <c r="U130">
        <f t="shared" si="17"/>
        <v>0.871</v>
      </c>
      <c r="V130">
        <f t="shared" si="22"/>
        <v>-4.1000000000000036E-2</v>
      </c>
      <c r="W130">
        <f t="shared" si="18"/>
        <v>1.5992999999999999</v>
      </c>
      <c r="X130">
        <f t="shared" si="23"/>
        <v>-0.10990000000000011</v>
      </c>
      <c r="Y130">
        <v>0.42199999999999999</v>
      </c>
      <c r="Z130">
        <v>1.3959999999999999</v>
      </c>
      <c r="AA130">
        <f t="shared" si="19"/>
        <v>1.7674000000000001</v>
      </c>
      <c r="AB130">
        <f t="shared" si="24"/>
        <v>-0.11169999999999991</v>
      </c>
      <c r="AC130">
        <f t="shared" si="25"/>
        <v>-3.5000000000000142E-2</v>
      </c>
      <c r="AD130">
        <v>2.008</v>
      </c>
      <c r="AE130">
        <f t="shared" si="20"/>
        <v>2.1229</v>
      </c>
      <c r="AF130">
        <f t="shared" si="26"/>
        <v>-0.1030000000000002</v>
      </c>
      <c r="AG130">
        <f t="shared" si="26"/>
        <v>-0.11520000000000019</v>
      </c>
      <c r="AH130">
        <f t="shared" si="14"/>
        <v>1.702</v>
      </c>
      <c r="AI130">
        <f t="shared" si="27"/>
        <v>-6.9000000000000172E-2</v>
      </c>
    </row>
    <row r="131" spans="1:35" x14ac:dyDescent="0.3">
      <c r="A131" s="1">
        <v>44686</v>
      </c>
      <c r="B131">
        <v>36456.019999999997</v>
      </c>
      <c r="C131">
        <v>1877.18</v>
      </c>
      <c r="D131">
        <v>0.78100000000000003</v>
      </c>
      <c r="E131">
        <v>0.79</v>
      </c>
      <c r="F131">
        <f t="shared" si="21"/>
        <v>0.49000000000000005</v>
      </c>
      <c r="G131">
        <v>0.83</v>
      </c>
      <c r="H131">
        <v>1.20078</v>
      </c>
      <c r="I131">
        <f t="shared" si="15"/>
        <v>1.20078</v>
      </c>
      <c r="J131">
        <f t="shared" si="16"/>
        <v>2.0079999999999876E-2</v>
      </c>
      <c r="K131">
        <v>1.1814</v>
      </c>
      <c r="L131">
        <v>0.81020000000000003</v>
      </c>
      <c r="M131">
        <v>1.6197999999999999</v>
      </c>
      <c r="N131">
        <v>1.7988</v>
      </c>
      <c r="O131">
        <v>2.1766999999999999</v>
      </c>
      <c r="P131">
        <v>0.78749999999999998</v>
      </c>
      <c r="Q131">
        <v>0.83499999999999996</v>
      </c>
      <c r="R131">
        <v>1.3036000000000001</v>
      </c>
      <c r="S131">
        <v>2.0055999999999998</v>
      </c>
      <c r="T131">
        <v>0.81899999999999995</v>
      </c>
      <c r="U131">
        <f t="shared" si="17"/>
        <v>0.81899999999999995</v>
      </c>
      <c r="V131">
        <f t="shared" si="22"/>
        <v>-5.2000000000000046E-2</v>
      </c>
      <c r="W131">
        <f t="shared" si="18"/>
        <v>1.6197999999999999</v>
      </c>
      <c r="X131">
        <f t="shared" si="23"/>
        <v>2.0499999999999963E-2</v>
      </c>
      <c r="Y131">
        <v>0.39400000000000002</v>
      </c>
      <c r="Z131">
        <v>1.3280000000000001</v>
      </c>
      <c r="AA131">
        <f t="shared" si="19"/>
        <v>1.7988</v>
      </c>
      <c r="AB131">
        <f t="shared" si="24"/>
        <v>3.1399999999999872E-2</v>
      </c>
      <c r="AC131">
        <f t="shared" si="25"/>
        <v>-6.7999999999999838E-2</v>
      </c>
      <c r="AD131">
        <v>2.0329999999999999</v>
      </c>
      <c r="AE131">
        <f t="shared" si="20"/>
        <v>2.1766999999999999</v>
      </c>
      <c r="AF131">
        <f t="shared" si="26"/>
        <v>2.4999999999999911E-2</v>
      </c>
      <c r="AG131">
        <f t="shared" si="26"/>
        <v>5.3799999999999848E-2</v>
      </c>
      <c r="AH131">
        <f t="shared" si="14"/>
        <v>1.6804999999999999</v>
      </c>
      <c r="AI131">
        <f t="shared" si="27"/>
        <v>-2.1500000000000075E-2</v>
      </c>
    </row>
    <row r="132" spans="1:35" x14ac:dyDescent="0.3">
      <c r="A132" s="1">
        <v>44687</v>
      </c>
      <c r="B132">
        <v>36077.29</v>
      </c>
      <c r="C132">
        <v>1883.81</v>
      </c>
      <c r="D132">
        <v>0.78300000000000003</v>
      </c>
      <c r="E132">
        <v>0.78</v>
      </c>
      <c r="F132">
        <f t="shared" si="21"/>
        <v>-1.0000000000000009E-2</v>
      </c>
      <c r="G132">
        <v>0.83</v>
      </c>
      <c r="H132">
        <v>1.1876899999999999</v>
      </c>
      <c r="I132">
        <f t="shared" si="15"/>
        <v>1.1876899999999999</v>
      </c>
      <c r="J132">
        <f t="shared" si="16"/>
        <v>-1.3090000000000046E-2</v>
      </c>
      <c r="K132">
        <v>1.1874</v>
      </c>
      <c r="L132">
        <v>0.81269999999999998</v>
      </c>
      <c r="M132">
        <v>1.6157999999999999</v>
      </c>
      <c r="N132">
        <v>1.8044</v>
      </c>
      <c r="O132">
        <v>2.2018</v>
      </c>
      <c r="P132">
        <v>0.78520000000000001</v>
      </c>
      <c r="Q132">
        <v>0.83550000000000002</v>
      </c>
      <c r="R132">
        <v>1.3111999999999999</v>
      </c>
      <c r="S132">
        <v>1.9715</v>
      </c>
      <c r="T132">
        <v>0.83699999999999997</v>
      </c>
      <c r="U132">
        <f t="shared" si="17"/>
        <v>0.83699999999999997</v>
      </c>
      <c r="V132">
        <f t="shared" si="22"/>
        <v>1.8000000000000016E-2</v>
      </c>
      <c r="W132">
        <f t="shared" si="18"/>
        <v>1.6157999999999999</v>
      </c>
      <c r="X132">
        <f t="shared" si="23"/>
        <v>-4.0000000000000036E-3</v>
      </c>
      <c r="Y132">
        <v>0.46700000000000003</v>
      </c>
      <c r="Z132">
        <v>1.35</v>
      </c>
      <c r="AA132">
        <f t="shared" si="19"/>
        <v>1.8044</v>
      </c>
      <c r="AB132">
        <f t="shared" si="24"/>
        <v>5.6000000000000494E-3</v>
      </c>
      <c r="AC132">
        <f t="shared" si="25"/>
        <v>2.200000000000002E-2</v>
      </c>
      <c r="AD132">
        <v>1.994</v>
      </c>
      <c r="AE132">
        <f t="shared" si="20"/>
        <v>2.2018</v>
      </c>
      <c r="AF132">
        <f t="shared" si="26"/>
        <v>-3.8999999999999924E-2</v>
      </c>
      <c r="AG132">
        <f t="shared" si="26"/>
        <v>2.5100000000000122E-2</v>
      </c>
      <c r="AH132">
        <f t="shared" si="14"/>
        <v>1.6720000000000002</v>
      </c>
      <c r="AI132">
        <f t="shared" si="27"/>
        <v>-8.49999999999973E-3</v>
      </c>
    </row>
    <row r="133" spans="1:35" x14ac:dyDescent="0.3">
      <c r="A133" s="1">
        <v>44688</v>
      </c>
      <c r="B133">
        <v>35768.230000000003</v>
      </c>
      <c r="C133">
        <v>1883.81</v>
      </c>
      <c r="D133">
        <v>0.78300000000000003</v>
      </c>
      <c r="E133">
        <v>0.78</v>
      </c>
      <c r="F133">
        <f t="shared" si="21"/>
        <v>0</v>
      </c>
      <c r="G133">
        <v>0.83</v>
      </c>
      <c r="H133">
        <v>1.1876899999999999</v>
      </c>
      <c r="I133">
        <f t="shared" si="15"/>
        <v>1.1876899999999999</v>
      </c>
      <c r="J133">
        <f t="shared" si="16"/>
        <v>0</v>
      </c>
      <c r="K133">
        <v>1.1874</v>
      </c>
      <c r="L133">
        <v>0.81269999999999998</v>
      </c>
      <c r="M133">
        <v>1.6157999999999999</v>
      </c>
      <c r="N133">
        <v>1.8044</v>
      </c>
      <c r="O133">
        <v>2.2018</v>
      </c>
      <c r="P133">
        <v>0.78520000000000001</v>
      </c>
      <c r="Q133">
        <v>0.83550000000000002</v>
      </c>
      <c r="R133">
        <v>1.3111999999999999</v>
      </c>
      <c r="S133">
        <v>1.9715</v>
      </c>
      <c r="T133">
        <v>0.83699999999999997</v>
      </c>
      <c r="U133">
        <f t="shared" si="17"/>
        <v>0.83699999999999997</v>
      </c>
      <c r="V133">
        <f t="shared" si="22"/>
        <v>0</v>
      </c>
      <c r="W133">
        <f t="shared" si="18"/>
        <v>1.6157999999999999</v>
      </c>
      <c r="X133">
        <f t="shared" si="23"/>
        <v>0</v>
      </c>
      <c r="Y133">
        <v>0.46700000000000003</v>
      </c>
      <c r="Z133">
        <v>1.35</v>
      </c>
      <c r="AA133">
        <f t="shared" si="19"/>
        <v>1.8044</v>
      </c>
      <c r="AB133">
        <f t="shared" si="24"/>
        <v>0</v>
      </c>
      <c r="AC133">
        <f t="shared" si="25"/>
        <v>0</v>
      </c>
      <c r="AD133">
        <v>1.994</v>
      </c>
      <c r="AE133">
        <f t="shared" si="20"/>
        <v>2.2018</v>
      </c>
      <c r="AF133">
        <f t="shared" si="26"/>
        <v>0</v>
      </c>
      <c r="AG133">
        <f t="shared" si="26"/>
        <v>0</v>
      </c>
      <c r="AH133">
        <f t="shared" si="14"/>
        <v>1.6720000000000002</v>
      </c>
      <c r="AI133">
        <f t="shared" si="27"/>
        <v>0</v>
      </c>
    </row>
    <row r="134" spans="1:35" x14ac:dyDescent="0.3">
      <c r="A134" s="1">
        <v>44689</v>
      </c>
      <c r="B134">
        <v>34225.040000000001</v>
      </c>
      <c r="C134">
        <v>1883.81</v>
      </c>
      <c r="D134">
        <v>0.78300000000000003</v>
      </c>
      <c r="E134">
        <v>0.78</v>
      </c>
      <c r="F134">
        <f t="shared" si="21"/>
        <v>0</v>
      </c>
      <c r="G134">
        <v>0.83</v>
      </c>
      <c r="H134">
        <v>1.1876899999999999</v>
      </c>
      <c r="I134">
        <f t="shared" si="15"/>
        <v>1.1876899999999999</v>
      </c>
      <c r="J134">
        <f t="shared" si="16"/>
        <v>0</v>
      </c>
      <c r="K134">
        <v>1.1874</v>
      </c>
      <c r="L134">
        <v>0.81269999999999998</v>
      </c>
      <c r="M134">
        <v>1.6157999999999999</v>
      </c>
      <c r="N134">
        <v>1.8044</v>
      </c>
      <c r="O134">
        <v>2.2018</v>
      </c>
      <c r="P134">
        <v>0.78520000000000001</v>
      </c>
      <c r="Q134">
        <v>0.83550000000000002</v>
      </c>
      <c r="R134">
        <v>1.3111999999999999</v>
      </c>
      <c r="S134">
        <v>1.9715</v>
      </c>
      <c r="T134">
        <v>0.83699999999999997</v>
      </c>
      <c r="U134">
        <f t="shared" si="17"/>
        <v>0.83699999999999997</v>
      </c>
      <c r="V134">
        <f t="shared" si="22"/>
        <v>0</v>
      </c>
      <c r="W134">
        <f t="shared" si="18"/>
        <v>1.6157999999999999</v>
      </c>
      <c r="X134">
        <f t="shared" si="23"/>
        <v>0</v>
      </c>
      <c r="Y134">
        <v>0.46700000000000003</v>
      </c>
      <c r="Z134">
        <v>1.35</v>
      </c>
      <c r="AA134">
        <f t="shared" si="19"/>
        <v>1.8044</v>
      </c>
      <c r="AB134">
        <f t="shared" si="24"/>
        <v>0</v>
      </c>
      <c r="AC134">
        <f t="shared" si="25"/>
        <v>0</v>
      </c>
      <c r="AD134">
        <v>1.994</v>
      </c>
      <c r="AE134">
        <f t="shared" si="20"/>
        <v>2.2018</v>
      </c>
      <c r="AF134">
        <f t="shared" si="26"/>
        <v>0</v>
      </c>
      <c r="AG134">
        <f t="shared" si="26"/>
        <v>0</v>
      </c>
      <c r="AH134">
        <f t="shared" si="14"/>
        <v>1.6720000000000002</v>
      </c>
      <c r="AI134">
        <f t="shared" si="27"/>
        <v>0</v>
      </c>
    </row>
    <row r="135" spans="1:35" x14ac:dyDescent="0.3">
      <c r="A135" s="1">
        <v>44690</v>
      </c>
      <c r="B135">
        <v>30959.3</v>
      </c>
      <c r="C135">
        <v>1854.17</v>
      </c>
      <c r="D135">
        <v>0.78500000000000003</v>
      </c>
      <c r="E135">
        <v>0.78</v>
      </c>
      <c r="F135">
        <f t="shared" si="21"/>
        <v>0</v>
      </c>
      <c r="G135">
        <v>0.83</v>
      </c>
      <c r="H135">
        <v>1.1994199999999999</v>
      </c>
      <c r="I135">
        <f t="shared" si="15"/>
        <v>1.1994199999999999</v>
      </c>
      <c r="J135">
        <f t="shared" si="16"/>
        <v>1.1730000000000018E-2</v>
      </c>
      <c r="K135">
        <v>1.18</v>
      </c>
      <c r="L135">
        <v>0.79990000000000006</v>
      </c>
      <c r="M135">
        <v>1.4815</v>
      </c>
      <c r="N135">
        <v>1.6733</v>
      </c>
      <c r="O135">
        <v>2.0787</v>
      </c>
      <c r="P135">
        <v>0.78571999999999997</v>
      </c>
      <c r="Q135">
        <v>0.83499999999999996</v>
      </c>
      <c r="R135">
        <v>1.3033999999999999</v>
      </c>
      <c r="S135">
        <v>1.8906000000000001</v>
      </c>
      <c r="T135">
        <v>0.82299999999999995</v>
      </c>
      <c r="U135">
        <f t="shared" si="17"/>
        <v>0.82299999999999995</v>
      </c>
      <c r="V135">
        <f t="shared" si="22"/>
        <v>-1.4000000000000012E-2</v>
      </c>
      <c r="W135">
        <f t="shared" si="18"/>
        <v>1.4815</v>
      </c>
      <c r="X135">
        <f t="shared" si="23"/>
        <v>-0.13429999999999986</v>
      </c>
      <c r="Y135">
        <v>0.46500000000000002</v>
      </c>
      <c r="Z135">
        <v>1.323</v>
      </c>
      <c r="AA135">
        <f t="shared" si="19"/>
        <v>1.6733</v>
      </c>
      <c r="AB135">
        <f t="shared" si="24"/>
        <v>-0.13109999999999999</v>
      </c>
      <c r="AC135">
        <f t="shared" si="25"/>
        <v>-2.7000000000000135E-2</v>
      </c>
      <c r="AD135">
        <v>1.915</v>
      </c>
      <c r="AE135">
        <f t="shared" si="20"/>
        <v>2.0787</v>
      </c>
      <c r="AF135">
        <f t="shared" si="26"/>
        <v>-7.8999999999999959E-2</v>
      </c>
      <c r="AG135">
        <f t="shared" si="26"/>
        <v>-0.12309999999999999</v>
      </c>
      <c r="AH135">
        <f t="shared" ref="AH135:AH198" si="28">(AD135+Z135)/2</f>
        <v>1.619</v>
      </c>
      <c r="AI135">
        <f t="shared" si="27"/>
        <v>-5.3000000000000158E-2</v>
      </c>
    </row>
    <row r="136" spans="1:35" x14ac:dyDescent="0.3">
      <c r="A136" s="1">
        <v>44691</v>
      </c>
      <c r="B136">
        <v>31000.83</v>
      </c>
      <c r="C136">
        <v>1838.27</v>
      </c>
      <c r="D136">
        <v>0.77200000000000002</v>
      </c>
      <c r="E136">
        <v>0.78</v>
      </c>
      <c r="F136">
        <f t="shared" si="21"/>
        <v>0</v>
      </c>
      <c r="G136">
        <v>0.83</v>
      </c>
      <c r="H136">
        <v>1.1973800000000001</v>
      </c>
      <c r="I136">
        <f t="shared" ref="I136:I199" si="29">H136</f>
        <v>1.1973800000000001</v>
      </c>
      <c r="J136">
        <f t="shared" ref="J136:J199" si="30">I136-I135</f>
        <v>-2.0399999999998197E-3</v>
      </c>
      <c r="K136">
        <v>1.1990000000000001</v>
      </c>
      <c r="L136">
        <v>0.87639999999999996</v>
      </c>
      <c r="M136">
        <v>1.55</v>
      </c>
      <c r="N136">
        <v>1.7375</v>
      </c>
      <c r="O136">
        <v>2.1341999999999999</v>
      </c>
      <c r="P136">
        <v>0.77937999999999996</v>
      </c>
      <c r="Q136">
        <v>0.83279999999999998</v>
      </c>
      <c r="R136">
        <v>1.3987000000000001</v>
      </c>
      <c r="S136">
        <v>1.8906000000000001</v>
      </c>
      <c r="T136">
        <v>0.90300000000000002</v>
      </c>
      <c r="U136">
        <f t="shared" ref="U136:U199" si="31">T136</f>
        <v>0.90300000000000002</v>
      </c>
      <c r="V136">
        <f t="shared" si="22"/>
        <v>8.0000000000000071E-2</v>
      </c>
      <c r="W136">
        <f t="shared" ref="W136:W199" si="32">M136</f>
        <v>1.55</v>
      </c>
      <c r="X136">
        <f t="shared" si="23"/>
        <v>6.8500000000000005E-2</v>
      </c>
      <c r="Y136">
        <v>0.51300000000000001</v>
      </c>
      <c r="Z136">
        <v>1.419</v>
      </c>
      <c r="AA136">
        <f t="shared" ref="AA136:AA199" si="33">N136</f>
        <v>1.7375</v>
      </c>
      <c r="AB136">
        <f t="shared" si="24"/>
        <v>6.4200000000000035E-2</v>
      </c>
      <c r="AC136">
        <f t="shared" si="25"/>
        <v>9.6000000000000085E-2</v>
      </c>
      <c r="AD136">
        <v>1.9139999999999999</v>
      </c>
      <c r="AE136">
        <f t="shared" ref="AE136:AE199" si="34">O136</f>
        <v>2.1341999999999999</v>
      </c>
      <c r="AF136">
        <f t="shared" si="26"/>
        <v>-1.0000000000001119E-3</v>
      </c>
      <c r="AG136">
        <f t="shared" si="26"/>
        <v>5.5499999999999883E-2</v>
      </c>
      <c r="AH136">
        <f t="shared" si="28"/>
        <v>1.6665000000000001</v>
      </c>
      <c r="AI136">
        <f t="shared" si="27"/>
        <v>4.7500000000000098E-2</v>
      </c>
    </row>
    <row r="137" spans="1:35" x14ac:dyDescent="0.3">
      <c r="A137" s="1">
        <v>44692</v>
      </c>
      <c r="B137">
        <v>28402.78</v>
      </c>
      <c r="C137">
        <v>1852.4</v>
      </c>
      <c r="D137">
        <v>0.78300000000000003</v>
      </c>
      <c r="E137">
        <v>0.78</v>
      </c>
      <c r="F137">
        <f t="shared" ref="F137:F200" si="35">E137-E136</f>
        <v>0</v>
      </c>
      <c r="G137">
        <v>0.83</v>
      </c>
      <c r="H137">
        <v>1.2157100000000001</v>
      </c>
      <c r="I137">
        <f t="shared" si="29"/>
        <v>1.2157100000000001</v>
      </c>
      <c r="J137">
        <f t="shared" si="30"/>
        <v>1.8329999999999957E-2</v>
      </c>
      <c r="K137">
        <v>1.222</v>
      </c>
      <c r="L137">
        <v>0.88660000000000005</v>
      </c>
      <c r="M137">
        <v>1.5855999999999999</v>
      </c>
      <c r="N137">
        <v>1.7694000000000001</v>
      </c>
      <c r="O137">
        <v>2.1577000000000002</v>
      </c>
      <c r="P137">
        <v>0.77849999999999997</v>
      </c>
      <c r="Q137">
        <v>0.83274999999999999</v>
      </c>
      <c r="R137">
        <v>1.3858999999999999</v>
      </c>
      <c r="S137">
        <v>1.9009</v>
      </c>
      <c r="T137">
        <v>0.90300000000000002</v>
      </c>
      <c r="U137">
        <f t="shared" si="31"/>
        <v>0.90300000000000002</v>
      </c>
      <c r="V137">
        <f t="shared" ref="V137:V200" si="36">U137-U136</f>
        <v>0</v>
      </c>
      <c r="W137">
        <f t="shared" si="32"/>
        <v>1.5855999999999999</v>
      </c>
      <c r="X137">
        <f t="shared" ref="X137:X200" si="37">W137-W136</f>
        <v>3.5599999999999854E-2</v>
      </c>
      <c r="Y137">
        <v>0.52</v>
      </c>
      <c r="Z137">
        <v>1.405</v>
      </c>
      <c r="AA137">
        <f t="shared" si="33"/>
        <v>1.7694000000000001</v>
      </c>
      <c r="AB137">
        <f t="shared" ref="AB137:AB200" si="38">AA137-AA136</f>
        <v>3.1900000000000039E-2</v>
      </c>
      <c r="AC137">
        <f t="shared" ref="AC137:AC200" si="39">Z137-Z136</f>
        <v>-1.4000000000000012E-2</v>
      </c>
      <c r="AD137">
        <v>1.923</v>
      </c>
      <c r="AE137">
        <f t="shared" si="34"/>
        <v>2.1577000000000002</v>
      </c>
      <c r="AF137">
        <f t="shared" ref="AF137:AG200" si="40">AD137-AD136</f>
        <v>9.000000000000119E-3</v>
      </c>
      <c r="AG137">
        <f t="shared" si="40"/>
        <v>2.3500000000000298E-2</v>
      </c>
      <c r="AH137">
        <f t="shared" si="28"/>
        <v>1.6640000000000001</v>
      </c>
      <c r="AI137">
        <f t="shared" ref="AI137:AI200" si="41">AH137-AH136</f>
        <v>-2.4999999999999467E-3</v>
      </c>
    </row>
    <row r="138" spans="1:35" x14ac:dyDescent="0.3">
      <c r="A138" s="1">
        <v>44693</v>
      </c>
      <c r="B138">
        <v>28546.25</v>
      </c>
      <c r="C138">
        <v>1821.82</v>
      </c>
      <c r="D138">
        <v>0.8</v>
      </c>
      <c r="E138">
        <v>0.79</v>
      </c>
      <c r="F138">
        <f t="shared" si="35"/>
        <v>1.0000000000000009E-2</v>
      </c>
      <c r="G138">
        <v>0.83</v>
      </c>
      <c r="H138">
        <v>1.2522599999999999</v>
      </c>
      <c r="I138">
        <f t="shared" si="29"/>
        <v>1.2522599999999999</v>
      </c>
      <c r="J138">
        <f t="shared" si="30"/>
        <v>3.654999999999986E-2</v>
      </c>
      <c r="K138">
        <v>1.24</v>
      </c>
      <c r="L138">
        <v>0.92730000000000001</v>
      </c>
      <c r="M138">
        <v>1.5244</v>
      </c>
      <c r="N138">
        <v>1.7083999999999999</v>
      </c>
      <c r="O138">
        <v>2.0979000000000001</v>
      </c>
      <c r="P138">
        <v>0.77800000000000002</v>
      </c>
      <c r="Q138">
        <v>0.83150000000000002</v>
      </c>
      <c r="R138">
        <v>1.4115</v>
      </c>
      <c r="S138">
        <v>1.8748</v>
      </c>
      <c r="T138">
        <v>0.94399999999999995</v>
      </c>
      <c r="U138">
        <f t="shared" si="31"/>
        <v>0.94399999999999995</v>
      </c>
      <c r="V138">
        <f t="shared" si="36"/>
        <v>4.0999999999999925E-2</v>
      </c>
      <c r="W138">
        <f t="shared" si="32"/>
        <v>1.5244</v>
      </c>
      <c r="X138">
        <f t="shared" si="37"/>
        <v>-6.1199999999999921E-2</v>
      </c>
      <c r="Y138">
        <v>0.56399999999999995</v>
      </c>
      <c r="Z138">
        <v>1.4219999999999999</v>
      </c>
      <c r="AA138">
        <f t="shared" si="33"/>
        <v>1.7083999999999999</v>
      </c>
      <c r="AB138">
        <f t="shared" si="38"/>
        <v>-6.1000000000000165E-2</v>
      </c>
      <c r="AC138">
        <f t="shared" si="39"/>
        <v>1.6999999999999904E-2</v>
      </c>
      <c r="AD138">
        <v>1.9</v>
      </c>
      <c r="AE138">
        <f t="shared" si="34"/>
        <v>2.0979000000000001</v>
      </c>
      <c r="AF138">
        <f t="shared" si="40"/>
        <v>-2.3000000000000131E-2</v>
      </c>
      <c r="AG138">
        <f t="shared" si="40"/>
        <v>-5.9800000000000075E-2</v>
      </c>
      <c r="AH138">
        <f t="shared" si="28"/>
        <v>1.661</v>
      </c>
      <c r="AI138">
        <f t="shared" si="41"/>
        <v>-3.0000000000001137E-3</v>
      </c>
    </row>
    <row r="139" spans="1:35" x14ac:dyDescent="0.3">
      <c r="A139" s="1">
        <v>44694</v>
      </c>
      <c r="B139">
        <v>29760.13</v>
      </c>
      <c r="C139">
        <v>1811.79</v>
      </c>
      <c r="D139">
        <v>0.80400000000000005</v>
      </c>
      <c r="E139">
        <v>0.79</v>
      </c>
      <c r="F139">
        <f t="shared" si="35"/>
        <v>0</v>
      </c>
      <c r="G139">
        <v>0.83</v>
      </c>
      <c r="H139">
        <v>1.2390699999999999</v>
      </c>
      <c r="I139">
        <f t="shared" si="29"/>
        <v>1.2390699999999999</v>
      </c>
      <c r="J139">
        <f t="shared" si="30"/>
        <v>-1.3190000000000035E-2</v>
      </c>
      <c r="K139">
        <v>1.254</v>
      </c>
      <c r="L139">
        <v>0.9425</v>
      </c>
      <c r="M139">
        <v>1.5377000000000001</v>
      </c>
      <c r="N139">
        <v>1.7249000000000001</v>
      </c>
      <c r="O139">
        <v>2.1213000000000002</v>
      </c>
      <c r="P139">
        <v>0.77991999999999995</v>
      </c>
      <c r="Q139">
        <v>0.83150000000000002</v>
      </c>
      <c r="R139">
        <v>1.4165000000000001</v>
      </c>
      <c r="S139">
        <v>1.8720000000000001</v>
      </c>
      <c r="T139">
        <v>0.97799999999999998</v>
      </c>
      <c r="U139">
        <f t="shared" si="31"/>
        <v>0.97799999999999998</v>
      </c>
      <c r="V139">
        <f t="shared" si="36"/>
        <v>3.400000000000003E-2</v>
      </c>
      <c r="W139">
        <f t="shared" si="32"/>
        <v>1.5377000000000001</v>
      </c>
      <c r="X139">
        <f t="shared" si="37"/>
        <v>1.330000000000009E-2</v>
      </c>
      <c r="Y139">
        <v>0.65300000000000002</v>
      </c>
      <c r="Z139">
        <v>1.4330000000000001</v>
      </c>
      <c r="AA139">
        <f t="shared" si="33"/>
        <v>1.7249000000000001</v>
      </c>
      <c r="AB139">
        <f t="shared" si="38"/>
        <v>1.6500000000000181E-2</v>
      </c>
      <c r="AC139">
        <f t="shared" si="39"/>
        <v>1.1000000000000121E-2</v>
      </c>
      <c r="AD139">
        <v>1.929</v>
      </c>
      <c r="AE139">
        <f t="shared" si="34"/>
        <v>2.1213000000000002</v>
      </c>
      <c r="AF139">
        <f t="shared" si="40"/>
        <v>2.9000000000000137E-2</v>
      </c>
      <c r="AG139">
        <f t="shared" si="40"/>
        <v>2.3400000000000087E-2</v>
      </c>
      <c r="AH139">
        <f t="shared" si="28"/>
        <v>1.681</v>
      </c>
      <c r="AI139">
        <f t="shared" si="41"/>
        <v>2.0000000000000018E-2</v>
      </c>
    </row>
    <row r="140" spans="1:35" x14ac:dyDescent="0.3">
      <c r="A140" s="1">
        <v>44695</v>
      </c>
      <c r="B140">
        <v>29341.75</v>
      </c>
      <c r="C140">
        <v>1811.79</v>
      </c>
      <c r="D140">
        <v>0.80400000000000005</v>
      </c>
      <c r="E140">
        <v>0.79</v>
      </c>
      <c r="F140">
        <f t="shared" si="35"/>
        <v>0</v>
      </c>
      <c r="G140">
        <v>0.83</v>
      </c>
      <c r="H140">
        <v>1.2390699999999999</v>
      </c>
      <c r="I140">
        <f t="shared" si="29"/>
        <v>1.2390699999999999</v>
      </c>
      <c r="J140">
        <f t="shared" si="30"/>
        <v>0</v>
      </c>
      <c r="K140">
        <v>1.254</v>
      </c>
      <c r="L140">
        <v>0.9425</v>
      </c>
      <c r="M140">
        <v>1.5377000000000001</v>
      </c>
      <c r="N140">
        <v>1.7249000000000001</v>
      </c>
      <c r="O140">
        <v>2.1213000000000002</v>
      </c>
      <c r="P140">
        <v>0.77991999999999995</v>
      </c>
      <c r="Q140">
        <v>0.83150000000000002</v>
      </c>
      <c r="R140">
        <v>1.4165000000000001</v>
      </c>
      <c r="S140">
        <v>1.8720000000000001</v>
      </c>
      <c r="T140">
        <v>0.97799999999999998</v>
      </c>
      <c r="U140">
        <f t="shared" si="31"/>
        <v>0.97799999999999998</v>
      </c>
      <c r="V140">
        <f t="shared" si="36"/>
        <v>0</v>
      </c>
      <c r="W140">
        <f t="shared" si="32"/>
        <v>1.5377000000000001</v>
      </c>
      <c r="X140">
        <f t="shared" si="37"/>
        <v>0</v>
      </c>
      <c r="Y140">
        <v>0.65300000000000002</v>
      </c>
      <c r="Z140">
        <v>1.4330000000000001</v>
      </c>
      <c r="AA140">
        <f t="shared" si="33"/>
        <v>1.7249000000000001</v>
      </c>
      <c r="AB140">
        <f t="shared" si="38"/>
        <v>0</v>
      </c>
      <c r="AC140">
        <f t="shared" si="39"/>
        <v>0</v>
      </c>
      <c r="AD140">
        <v>1.929</v>
      </c>
      <c r="AE140">
        <f t="shared" si="34"/>
        <v>2.1213000000000002</v>
      </c>
      <c r="AF140">
        <f t="shared" si="40"/>
        <v>0</v>
      </c>
      <c r="AG140">
        <f t="shared" si="40"/>
        <v>0</v>
      </c>
      <c r="AH140">
        <f t="shared" si="28"/>
        <v>1.681</v>
      </c>
      <c r="AI140">
        <f t="shared" si="41"/>
        <v>0</v>
      </c>
    </row>
    <row r="141" spans="1:35" x14ac:dyDescent="0.3">
      <c r="A141" s="1">
        <v>44696</v>
      </c>
      <c r="B141">
        <v>31019.19</v>
      </c>
      <c r="C141">
        <v>1811.79</v>
      </c>
      <c r="D141">
        <v>0.80400000000000005</v>
      </c>
      <c r="E141">
        <v>0.79</v>
      </c>
      <c r="F141">
        <f t="shared" si="35"/>
        <v>0</v>
      </c>
      <c r="G141">
        <v>0.83</v>
      </c>
      <c r="H141">
        <v>1.2390699999999999</v>
      </c>
      <c r="I141">
        <f t="shared" si="29"/>
        <v>1.2390699999999999</v>
      </c>
      <c r="J141">
        <f t="shared" si="30"/>
        <v>0</v>
      </c>
      <c r="K141">
        <v>1.254</v>
      </c>
      <c r="L141">
        <v>0.9425</v>
      </c>
      <c r="M141">
        <v>1.5377000000000001</v>
      </c>
      <c r="N141">
        <v>1.7249000000000001</v>
      </c>
      <c r="O141">
        <v>2.1213000000000002</v>
      </c>
      <c r="P141">
        <v>0.77991999999999995</v>
      </c>
      <c r="Q141">
        <v>0.83150000000000002</v>
      </c>
      <c r="R141">
        <v>1.4165000000000001</v>
      </c>
      <c r="S141">
        <v>1.8720000000000001</v>
      </c>
      <c r="T141">
        <v>0.97799999999999998</v>
      </c>
      <c r="U141">
        <f t="shared" si="31"/>
        <v>0.97799999999999998</v>
      </c>
      <c r="V141">
        <f t="shared" si="36"/>
        <v>0</v>
      </c>
      <c r="W141">
        <f t="shared" si="32"/>
        <v>1.5377000000000001</v>
      </c>
      <c r="X141">
        <f t="shared" si="37"/>
        <v>0</v>
      </c>
      <c r="Y141">
        <v>0.65300000000000002</v>
      </c>
      <c r="Z141">
        <v>1.4330000000000001</v>
      </c>
      <c r="AA141">
        <f t="shared" si="33"/>
        <v>1.7249000000000001</v>
      </c>
      <c r="AB141">
        <f t="shared" si="38"/>
        <v>0</v>
      </c>
      <c r="AC141">
        <f t="shared" si="39"/>
        <v>0</v>
      </c>
      <c r="AD141">
        <v>1.929</v>
      </c>
      <c r="AE141">
        <f t="shared" si="34"/>
        <v>2.1213000000000002</v>
      </c>
      <c r="AF141">
        <f t="shared" si="40"/>
        <v>0</v>
      </c>
      <c r="AG141">
        <f t="shared" si="40"/>
        <v>0</v>
      </c>
      <c r="AH141">
        <f t="shared" si="28"/>
        <v>1.681</v>
      </c>
      <c r="AI141">
        <f t="shared" si="41"/>
        <v>0</v>
      </c>
    </row>
    <row r="142" spans="1:35" x14ac:dyDescent="0.3">
      <c r="A142" s="1">
        <v>44697</v>
      </c>
      <c r="B142">
        <v>29908.75</v>
      </c>
      <c r="C142">
        <v>1824.14</v>
      </c>
      <c r="D142">
        <v>0.78500000000000003</v>
      </c>
      <c r="E142">
        <v>0.8</v>
      </c>
      <c r="F142">
        <f t="shared" si="35"/>
        <v>1.0000000000000009E-2</v>
      </c>
      <c r="G142">
        <v>0.83</v>
      </c>
      <c r="H142">
        <v>1.2678</v>
      </c>
      <c r="I142">
        <f t="shared" si="29"/>
        <v>1.2678</v>
      </c>
      <c r="J142">
        <f t="shared" si="30"/>
        <v>2.8730000000000144E-2</v>
      </c>
      <c r="K142">
        <v>1.2649999999999999</v>
      </c>
      <c r="L142">
        <v>0.98070000000000002</v>
      </c>
      <c r="M142">
        <v>1.4918</v>
      </c>
      <c r="N142">
        <v>1.6853</v>
      </c>
      <c r="O142">
        <v>2.0945</v>
      </c>
      <c r="P142">
        <v>0.78263000000000005</v>
      </c>
      <c r="Q142">
        <v>0.83199999999999996</v>
      </c>
      <c r="R142">
        <v>1.4523999999999999</v>
      </c>
      <c r="S142">
        <v>1.9786999999999999</v>
      </c>
      <c r="T142">
        <v>1.0089999999999999</v>
      </c>
      <c r="U142">
        <f t="shared" si="31"/>
        <v>1.0089999999999999</v>
      </c>
      <c r="V142">
        <f t="shared" si="36"/>
        <v>3.0999999999999917E-2</v>
      </c>
      <c r="W142">
        <f t="shared" si="32"/>
        <v>1.4918</v>
      </c>
      <c r="X142">
        <f t="shared" si="37"/>
        <v>-4.5900000000000052E-2</v>
      </c>
      <c r="Y142">
        <v>0.61099999999999999</v>
      </c>
      <c r="Z142">
        <v>1.464</v>
      </c>
      <c r="AA142">
        <f t="shared" si="33"/>
        <v>1.6853</v>
      </c>
      <c r="AB142">
        <f t="shared" si="38"/>
        <v>-3.960000000000008E-2</v>
      </c>
      <c r="AC142">
        <f t="shared" si="39"/>
        <v>3.0999999999999917E-2</v>
      </c>
      <c r="AD142">
        <v>1.99</v>
      </c>
      <c r="AE142">
        <f t="shared" si="34"/>
        <v>2.0945</v>
      </c>
      <c r="AF142">
        <f t="shared" si="40"/>
        <v>6.0999999999999943E-2</v>
      </c>
      <c r="AG142">
        <f t="shared" si="40"/>
        <v>-2.6800000000000157E-2</v>
      </c>
      <c r="AH142">
        <f t="shared" si="28"/>
        <v>1.7269999999999999</v>
      </c>
      <c r="AI142">
        <f t="shared" si="41"/>
        <v>4.5999999999999819E-2</v>
      </c>
    </row>
    <row r="143" spans="1:35" x14ac:dyDescent="0.3">
      <c r="A143" s="1">
        <v>44698</v>
      </c>
      <c r="B143">
        <v>30077.8</v>
      </c>
      <c r="C143">
        <v>1815.16</v>
      </c>
      <c r="D143">
        <v>0.8</v>
      </c>
      <c r="E143">
        <v>0.8</v>
      </c>
      <c r="F143">
        <f t="shared" si="35"/>
        <v>0</v>
      </c>
      <c r="G143">
        <v>0.83</v>
      </c>
      <c r="H143">
        <v>1.2740800000000001</v>
      </c>
      <c r="I143">
        <f t="shared" si="29"/>
        <v>1.2740800000000001</v>
      </c>
      <c r="J143">
        <f t="shared" si="30"/>
        <v>6.2800000000000633E-3</v>
      </c>
      <c r="K143">
        <v>1.2849999999999999</v>
      </c>
      <c r="L143">
        <v>1.0394000000000001</v>
      </c>
      <c r="M143">
        <v>1.6012999999999999</v>
      </c>
      <c r="N143">
        <v>1.7947</v>
      </c>
      <c r="O143">
        <v>2.2035999999999998</v>
      </c>
      <c r="P143">
        <v>0.78169999999999995</v>
      </c>
      <c r="Q143">
        <v>0.83199999999999996</v>
      </c>
      <c r="R143">
        <v>1.5041</v>
      </c>
      <c r="S143">
        <v>2.0228999999999999</v>
      </c>
      <c r="T143">
        <v>1.0669999999999999</v>
      </c>
      <c r="U143">
        <f t="shared" si="31"/>
        <v>1.0669999999999999</v>
      </c>
      <c r="V143">
        <f t="shared" si="36"/>
        <v>5.8000000000000052E-2</v>
      </c>
      <c r="W143">
        <f t="shared" si="32"/>
        <v>1.6012999999999999</v>
      </c>
      <c r="X143">
        <f t="shared" si="37"/>
        <v>0.10949999999999993</v>
      </c>
      <c r="Y143">
        <v>0.55800000000000005</v>
      </c>
      <c r="Z143">
        <v>1.5249999999999999</v>
      </c>
      <c r="AA143">
        <f t="shared" si="33"/>
        <v>1.7947</v>
      </c>
      <c r="AB143">
        <f t="shared" si="38"/>
        <v>0.10939999999999994</v>
      </c>
      <c r="AC143">
        <f t="shared" si="39"/>
        <v>6.0999999999999943E-2</v>
      </c>
      <c r="AD143">
        <v>2.0459999999999998</v>
      </c>
      <c r="AE143">
        <f t="shared" si="34"/>
        <v>2.2035999999999998</v>
      </c>
      <c r="AF143">
        <f t="shared" si="40"/>
        <v>5.5999999999999828E-2</v>
      </c>
      <c r="AG143">
        <f t="shared" si="40"/>
        <v>0.10909999999999975</v>
      </c>
      <c r="AH143">
        <f t="shared" si="28"/>
        <v>1.7854999999999999</v>
      </c>
      <c r="AI143">
        <f t="shared" si="41"/>
        <v>5.8499999999999996E-2</v>
      </c>
    </row>
    <row r="144" spans="1:35" x14ac:dyDescent="0.3">
      <c r="A144" s="1">
        <v>44699</v>
      </c>
      <c r="B144">
        <v>29205.89</v>
      </c>
      <c r="C144">
        <v>1816.6</v>
      </c>
      <c r="D144">
        <v>0.78500000000000003</v>
      </c>
      <c r="E144">
        <v>0.79</v>
      </c>
      <c r="F144">
        <f t="shared" si="35"/>
        <v>-1.0000000000000009E-2</v>
      </c>
      <c r="G144">
        <v>0.83</v>
      </c>
      <c r="H144">
        <v>1.3110999999999999</v>
      </c>
      <c r="I144">
        <f t="shared" si="29"/>
        <v>1.3110999999999999</v>
      </c>
      <c r="J144">
        <f t="shared" si="30"/>
        <v>3.7019999999999831E-2</v>
      </c>
      <c r="K144">
        <v>1.302</v>
      </c>
      <c r="L144">
        <v>0.99860000000000004</v>
      </c>
      <c r="M144">
        <v>1.6217999999999999</v>
      </c>
      <c r="N144">
        <v>1.8127</v>
      </c>
      <c r="O144">
        <v>2.2155999999999998</v>
      </c>
      <c r="P144">
        <v>0.78164999999999996</v>
      </c>
      <c r="Q144">
        <v>0.83209999999999995</v>
      </c>
      <c r="R144">
        <v>1.5093000000000001</v>
      </c>
      <c r="S144">
        <v>2.0045999999999999</v>
      </c>
      <c r="T144">
        <v>1.022</v>
      </c>
      <c r="U144">
        <f t="shared" si="31"/>
        <v>1.022</v>
      </c>
      <c r="V144">
        <f t="shared" si="36"/>
        <v>-4.4999999999999929E-2</v>
      </c>
      <c r="W144">
        <f t="shared" si="32"/>
        <v>1.6217999999999999</v>
      </c>
      <c r="X144">
        <f t="shared" si="37"/>
        <v>2.0499999999999963E-2</v>
      </c>
      <c r="Y144">
        <v>0.47199999999999998</v>
      </c>
      <c r="Z144">
        <v>1.5209999999999999</v>
      </c>
      <c r="AA144">
        <f t="shared" si="33"/>
        <v>1.8127</v>
      </c>
      <c r="AB144">
        <f t="shared" si="38"/>
        <v>1.8000000000000016E-2</v>
      </c>
      <c r="AC144">
        <f t="shared" si="39"/>
        <v>-4.0000000000000036E-3</v>
      </c>
      <c r="AD144">
        <v>2.02</v>
      </c>
      <c r="AE144">
        <f t="shared" si="34"/>
        <v>2.2155999999999998</v>
      </c>
      <c r="AF144">
        <f t="shared" si="40"/>
        <v>-2.5999999999999801E-2</v>
      </c>
      <c r="AG144">
        <f t="shared" si="40"/>
        <v>1.2000000000000011E-2</v>
      </c>
      <c r="AH144">
        <f t="shared" si="28"/>
        <v>1.7705</v>
      </c>
      <c r="AI144">
        <f t="shared" si="41"/>
        <v>-1.4999999999999902E-2</v>
      </c>
    </row>
    <row r="145" spans="1:35" x14ac:dyDescent="0.3">
      <c r="A145" s="1">
        <v>44700</v>
      </c>
      <c r="B145">
        <v>30231.08</v>
      </c>
      <c r="C145">
        <v>1841.85</v>
      </c>
      <c r="D145">
        <v>0.78500000000000003</v>
      </c>
      <c r="E145">
        <v>0.79</v>
      </c>
      <c r="F145">
        <f t="shared" si="35"/>
        <v>0</v>
      </c>
      <c r="G145">
        <v>0.83</v>
      </c>
      <c r="H145">
        <v>1.3302</v>
      </c>
      <c r="I145">
        <f t="shared" si="29"/>
        <v>1.3302</v>
      </c>
      <c r="J145">
        <f t="shared" si="30"/>
        <v>1.9100000000000117E-2</v>
      </c>
      <c r="K145">
        <v>1.3200499999999999</v>
      </c>
      <c r="L145">
        <v>0.98329999999999995</v>
      </c>
      <c r="M145">
        <v>1.5467</v>
      </c>
      <c r="N145">
        <v>1.7403</v>
      </c>
      <c r="O145">
        <v>2.1495000000000002</v>
      </c>
      <c r="P145">
        <v>0.78134999999999999</v>
      </c>
      <c r="Q145">
        <v>0.83250000000000002</v>
      </c>
      <c r="R145">
        <v>1.4681</v>
      </c>
      <c r="S145">
        <v>2.0747</v>
      </c>
      <c r="T145">
        <v>1.014</v>
      </c>
      <c r="U145">
        <f t="shared" si="31"/>
        <v>1.014</v>
      </c>
      <c r="V145">
        <f t="shared" si="36"/>
        <v>-8.0000000000000071E-3</v>
      </c>
      <c r="W145">
        <f t="shared" si="32"/>
        <v>1.5467</v>
      </c>
      <c r="X145">
        <f t="shared" si="37"/>
        <v>-7.5099999999999945E-2</v>
      </c>
      <c r="Y145">
        <v>0.45600000000000002</v>
      </c>
      <c r="Z145">
        <v>1.49</v>
      </c>
      <c r="AA145">
        <f t="shared" si="33"/>
        <v>1.7403</v>
      </c>
      <c r="AB145">
        <f t="shared" si="38"/>
        <v>-7.240000000000002E-2</v>
      </c>
      <c r="AC145">
        <f t="shared" si="39"/>
        <v>-3.0999999999999917E-2</v>
      </c>
      <c r="AD145">
        <v>2.0920000000000001</v>
      </c>
      <c r="AE145">
        <f t="shared" si="34"/>
        <v>2.1495000000000002</v>
      </c>
      <c r="AF145">
        <f t="shared" si="40"/>
        <v>7.2000000000000064E-2</v>
      </c>
      <c r="AG145">
        <f t="shared" si="40"/>
        <v>-6.6099999999999604E-2</v>
      </c>
      <c r="AH145">
        <f t="shared" si="28"/>
        <v>1.7909999999999999</v>
      </c>
      <c r="AI145">
        <f t="shared" si="41"/>
        <v>2.0499999999999963E-2</v>
      </c>
    </row>
    <row r="146" spans="1:35" x14ac:dyDescent="0.3">
      <c r="A146" s="1">
        <v>44701</v>
      </c>
      <c r="B146">
        <v>29117.13</v>
      </c>
      <c r="C146">
        <v>1846.5</v>
      </c>
      <c r="D146">
        <v>0.78500000000000003</v>
      </c>
      <c r="E146">
        <v>0.78</v>
      </c>
      <c r="F146">
        <f t="shared" si="35"/>
        <v>-1.0000000000000009E-2</v>
      </c>
      <c r="G146">
        <v>0.83</v>
      </c>
      <c r="H146">
        <v>1.3304800000000001</v>
      </c>
      <c r="I146">
        <f t="shared" si="29"/>
        <v>1.3304800000000001</v>
      </c>
      <c r="J146">
        <f t="shared" si="30"/>
        <v>2.8000000000005798E-4</v>
      </c>
      <c r="K146">
        <v>1.3246500000000001</v>
      </c>
      <c r="L146">
        <v>1.0086999999999999</v>
      </c>
      <c r="M146">
        <v>1.5619000000000001</v>
      </c>
      <c r="N146">
        <v>1.7532000000000001</v>
      </c>
      <c r="O146">
        <v>2.1568000000000001</v>
      </c>
      <c r="P146">
        <v>0.78285000000000005</v>
      </c>
      <c r="Q146">
        <v>0.83279999999999998</v>
      </c>
      <c r="R146">
        <v>1.4628000000000001</v>
      </c>
      <c r="S146">
        <v>2.0274000000000001</v>
      </c>
      <c r="T146">
        <v>1.0209999999999999</v>
      </c>
      <c r="U146">
        <f t="shared" si="31"/>
        <v>1.0209999999999999</v>
      </c>
      <c r="V146">
        <f t="shared" si="36"/>
        <v>6.9999999999998952E-3</v>
      </c>
      <c r="W146">
        <f t="shared" si="32"/>
        <v>1.5619000000000001</v>
      </c>
      <c r="X146">
        <f t="shared" si="37"/>
        <v>1.5200000000000102E-2</v>
      </c>
      <c r="Y146">
        <v>0.61199999999999999</v>
      </c>
      <c r="Z146">
        <v>1.476</v>
      </c>
      <c r="AA146">
        <f t="shared" si="33"/>
        <v>1.7532000000000001</v>
      </c>
      <c r="AB146">
        <f t="shared" si="38"/>
        <v>1.2900000000000134E-2</v>
      </c>
      <c r="AC146">
        <f t="shared" si="39"/>
        <v>-1.4000000000000012E-2</v>
      </c>
      <c r="AD146">
        <v>2.0459999999999998</v>
      </c>
      <c r="AE146">
        <f t="shared" si="34"/>
        <v>2.1568000000000001</v>
      </c>
      <c r="AF146">
        <f t="shared" si="40"/>
        <v>-4.6000000000000263E-2</v>
      </c>
      <c r="AG146">
        <f t="shared" si="40"/>
        <v>7.2999999999998622E-3</v>
      </c>
      <c r="AH146">
        <f t="shared" si="28"/>
        <v>1.7609999999999999</v>
      </c>
      <c r="AI146">
        <f t="shared" si="41"/>
        <v>-3.0000000000000027E-2</v>
      </c>
    </row>
    <row r="147" spans="1:35" x14ac:dyDescent="0.3">
      <c r="A147" s="1">
        <v>44702</v>
      </c>
      <c r="B147">
        <v>29391.93</v>
      </c>
      <c r="C147">
        <v>1846.5</v>
      </c>
      <c r="D147">
        <v>0.78500000000000003</v>
      </c>
      <c r="E147">
        <v>0.78</v>
      </c>
      <c r="F147">
        <f t="shared" si="35"/>
        <v>0</v>
      </c>
      <c r="G147">
        <v>0.83</v>
      </c>
      <c r="H147">
        <v>1.3304800000000001</v>
      </c>
      <c r="I147">
        <f t="shared" si="29"/>
        <v>1.3304800000000001</v>
      </c>
      <c r="J147">
        <f t="shared" si="30"/>
        <v>0</v>
      </c>
      <c r="K147">
        <v>1.3246500000000001</v>
      </c>
      <c r="L147">
        <v>1.0086999999999999</v>
      </c>
      <c r="M147">
        <v>1.5619000000000001</v>
      </c>
      <c r="N147">
        <v>1.7532000000000001</v>
      </c>
      <c r="O147">
        <v>2.1568000000000001</v>
      </c>
      <c r="P147">
        <v>0.78285000000000005</v>
      </c>
      <c r="Q147">
        <v>0.83279999999999998</v>
      </c>
      <c r="R147">
        <v>1.4628000000000001</v>
      </c>
      <c r="S147">
        <v>2.0274000000000001</v>
      </c>
      <c r="T147">
        <v>1.0209999999999999</v>
      </c>
      <c r="U147">
        <f t="shared" si="31"/>
        <v>1.0209999999999999</v>
      </c>
      <c r="V147">
        <f t="shared" si="36"/>
        <v>0</v>
      </c>
      <c r="W147">
        <f t="shared" si="32"/>
        <v>1.5619000000000001</v>
      </c>
      <c r="X147">
        <f t="shared" si="37"/>
        <v>0</v>
      </c>
      <c r="Y147">
        <v>0.61199999999999999</v>
      </c>
      <c r="Z147">
        <v>1.476</v>
      </c>
      <c r="AA147">
        <f t="shared" si="33"/>
        <v>1.7532000000000001</v>
      </c>
      <c r="AB147">
        <f t="shared" si="38"/>
        <v>0</v>
      </c>
      <c r="AC147">
        <f t="shared" si="39"/>
        <v>0</v>
      </c>
      <c r="AD147">
        <v>2.0459999999999998</v>
      </c>
      <c r="AE147">
        <f t="shared" si="34"/>
        <v>2.1568000000000001</v>
      </c>
      <c r="AF147">
        <f t="shared" si="40"/>
        <v>0</v>
      </c>
      <c r="AG147">
        <f t="shared" si="40"/>
        <v>0</v>
      </c>
      <c r="AH147">
        <f t="shared" si="28"/>
        <v>1.7609999999999999</v>
      </c>
      <c r="AI147">
        <f t="shared" si="41"/>
        <v>0</v>
      </c>
    </row>
    <row r="148" spans="1:35" x14ac:dyDescent="0.3">
      <c r="A148" s="1">
        <v>44703</v>
      </c>
      <c r="B148">
        <v>29907.98</v>
      </c>
      <c r="C148">
        <v>1846.5</v>
      </c>
      <c r="D148">
        <v>0.78500000000000003</v>
      </c>
      <c r="E148">
        <v>0.78</v>
      </c>
      <c r="F148">
        <f t="shared" si="35"/>
        <v>0</v>
      </c>
      <c r="G148">
        <v>0.83</v>
      </c>
      <c r="H148">
        <v>1.3304800000000001</v>
      </c>
      <c r="I148">
        <f t="shared" si="29"/>
        <v>1.3304800000000001</v>
      </c>
      <c r="J148">
        <f t="shared" si="30"/>
        <v>0</v>
      </c>
      <c r="K148">
        <v>1.3246500000000001</v>
      </c>
      <c r="L148">
        <v>1.0086999999999999</v>
      </c>
      <c r="M148">
        <v>1.5619000000000001</v>
      </c>
      <c r="N148">
        <v>1.7532000000000001</v>
      </c>
      <c r="O148">
        <v>2.1568000000000001</v>
      </c>
      <c r="P148">
        <v>0.78285000000000005</v>
      </c>
      <c r="Q148">
        <v>0.83279999999999998</v>
      </c>
      <c r="R148">
        <v>1.4628000000000001</v>
      </c>
      <c r="S148">
        <v>2.0274000000000001</v>
      </c>
      <c r="T148">
        <v>1.0209999999999999</v>
      </c>
      <c r="U148">
        <f t="shared" si="31"/>
        <v>1.0209999999999999</v>
      </c>
      <c r="V148">
        <f t="shared" si="36"/>
        <v>0</v>
      </c>
      <c r="W148">
        <f t="shared" si="32"/>
        <v>1.5619000000000001</v>
      </c>
      <c r="X148">
        <f t="shared" si="37"/>
        <v>0</v>
      </c>
      <c r="Y148">
        <v>0.61199999999999999</v>
      </c>
      <c r="Z148">
        <v>1.476</v>
      </c>
      <c r="AA148">
        <f t="shared" si="33"/>
        <v>1.7532000000000001</v>
      </c>
      <c r="AB148">
        <f t="shared" si="38"/>
        <v>0</v>
      </c>
      <c r="AC148">
        <f t="shared" si="39"/>
        <v>0</v>
      </c>
      <c r="AD148">
        <v>2.0459999999999998</v>
      </c>
      <c r="AE148">
        <f t="shared" si="34"/>
        <v>2.1568000000000001</v>
      </c>
      <c r="AF148">
        <f t="shared" si="40"/>
        <v>0</v>
      </c>
      <c r="AG148">
        <f t="shared" si="40"/>
        <v>0</v>
      </c>
      <c r="AH148">
        <f t="shared" si="28"/>
        <v>1.7609999999999999</v>
      </c>
      <c r="AI148">
        <f t="shared" si="41"/>
        <v>0</v>
      </c>
    </row>
    <row r="149" spans="1:35" x14ac:dyDescent="0.3">
      <c r="A149" s="1">
        <v>44704</v>
      </c>
      <c r="B149">
        <v>29314.55</v>
      </c>
      <c r="C149">
        <v>1853.59</v>
      </c>
      <c r="D149">
        <v>0.78</v>
      </c>
      <c r="E149">
        <v>0.78</v>
      </c>
      <c r="F149">
        <f t="shared" si="35"/>
        <v>0</v>
      </c>
      <c r="G149">
        <v>0.83</v>
      </c>
      <c r="H149">
        <v>1.34169</v>
      </c>
      <c r="I149">
        <f t="shared" si="29"/>
        <v>1.34169</v>
      </c>
      <c r="J149">
        <f t="shared" si="30"/>
        <v>1.1209999999999942E-2</v>
      </c>
      <c r="K149">
        <v>1.3499000000000001</v>
      </c>
      <c r="L149">
        <v>0.98580000000000001</v>
      </c>
      <c r="M149">
        <v>1.5949</v>
      </c>
      <c r="N149">
        <v>1.7891999999999999</v>
      </c>
      <c r="O149">
        <v>2.1989999999999998</v>
      </c>
      <c r="P149">
        <v>0.78354999999999997</v>
      </c>
      <c r="Q149">
        <v>0.83279999999999998</v>
      </c>
      <c r="R149">
        <v>1.4833000000000001</v>
      </c>
      <c r="S149">
        <v>2.0586000000000002</v>
      </c>
      <c r="T149">
        <v>1.0149999999999999</v>
      </c>
      <c r="U149">
        <f t="shared" si="31"/>
        <v>1.0149999999999999</v>
      </c>
      <c r="V149">
        <f t="shared" si="36"/>
        <v>-6.0000000000000053E-3</v>
      </c>
      <c r="W149">
        <f t="shared" si="32"/>
        <v>1.5949</v>
      </c>
      <c r="X149">
        <f t="shared" si="37"/>
        <v>3.2999999999999918E-2</v>
      </c>
      <c r="Y149">
        <v>0.51500000000000001</v>
      </c>
      <c r="Z149">
        <v>1.5009999999999999</v>
      </c>
      <c r="AA149">
        <f t="shared" si="33"/>
        <v>1.7891999999999999</v>
      </c>
      <c r="AB149">
        <f t="shared" si="38"/>
        <v>3.599999999999981E-2</v>
      </c>
      <c r="AC149">
        <f t="shared" si="39"/>
        <v>2.4999999999999911E-2</v>
      </c>
      <c r="AD149">
        <v>2.073</v>
      </c>
      <c r="AE149">
        <f t="shared" si="34"/>
        <v>2.1989999999999998</v>
      </c>
      <c r="AF149">
        <f t="shared" si="40"/>
        <v>2.7000000000000135E-2</v>
      </c>
      <c r="AG149">
        <f t="shared" si="40"/>
        <v>4.2199999999999793E-2</v>
      </c>
      <c r="AH149">
        <f t="shared" si="28"/>
        <v>1.7869999999999999</v>
      </c>
      <c r="AI149">
        <f t="shared" si="41"/>
        <v>2.6000000000000023E-2</v>
      </c>
    </row>
    <row r="150" spans="1:35" x14ac:dyDescent="0.3">
      <c r="A150" s="1">
        <v>44705</v>
      </c>
      <c r="B150">
        <v>29438.3</v>
      </c>
      <c r="C150">
        <v>1866.45</v>
      </c>
      <c r="D150">
        <v>0.79</v>
      </c>
      <c r="E150">
        <v>0.78</v>
      </c>
      <c r="F150">
        <f t="shared" si="35"/>
        <v>0</v>
      </c>
      <c r="G150">
        <v>0.83</v>
      </c>
      <c r="H150">
        <v>1.35809</v>
      </c>
      <c r="I150">
        <f t="shared" si="29"/>
        <v>1.35809</v>
      </c>
      <c r="J150">
        <f t="shared" si="30"/>
        <v>1.639999999999997E-2</v>
      </c>
      <c r="K150">
        <v>1.3471500000000001</v>
      </c>
      <c r="L150">
        <v>1.0394000000000001</v>
      </c>
      <c r="M150">
        <v>1.4845999999999999</v>
      </c>
      <c r="N150">
        <v>1.6725000000000001</v>
      </c>
      <c r="O150">
        <v>2.069</v>
      </c>
      <c r="P150">
        <v>0.78600000000000003</v>
      </c>
      <c r="Q150">
        <v>0.83209999999999995</v>
      </c>
      <c r="R150">
        <v>1.4759</v>
      </c>
      <c r="S150">
        <v>1.9698</v>
      </c>
      <c r="T150">
        <v>1.06</v>
      </c>
      <c r="U150">
        <f t="shared" si="31"/>
        <v>1.06</v>
      </c>
      <c r="V150">
        <f t="shared" si="36"/>
        <v>4.5000000000000151E-2</v>
      </c>
      <c r="W150">
        <f t="shared" si="32"/>
        <v>1.4845999999999999</v>
      </c>
      <c r="X150">
        <f t="shared" si="37"/>
        <v>-0.11030000000000006</v>
      </c>
      <c r="Y150">
        <v>0.49199999999999999</v>
      </c>
      <c r="Z150">
        <v>1.498</v>
      </c>
      <c r="AA150">
        <f t="shared" si="33"/>
        <v>1.6725000000000001</v>
      </c>
      <c r="AB150">
        <f t="shared" si="38"/>
        <v>-0.1166999999999998</v>
      </c>
      <c r="AC150">
        <f t="shared" si="39"/>
        <v>-2.9999999999998916E-3</v>
      </c>
      <c r="AD150">
        <v>1.9850000000000001</v>
      </c>
      <c r="AE150">
        <f t="shared" si="34"/>
        <v>2.069</v>
      </c>
      <c r="AF150">
        <f t="shared" si="40"/>
        <v>-8.7999999999999856E-2</v>
      </c>
      <c r="AG150">
        <f t="shared" si="40"/>
        <v>-0.12999999999999989</v>
      </c>
      <c r="AH150">
        <f t="shared" si="28"/>
        <v>1.7415</v>
      </c>
      <c r="AI150">
        <f t="shared" si="41"/>
        <v>-4.5499999999999874E-2</v>
      </c>
    </row>
    <row r="151" spans="1:35" x14ac:dyDescent="0.3">
      <c r="A151" s="1">
        <v>44706</v>
      </c>
      <c r="B151">
        <v>29764.46</v>
      </c>
      <c r="C151">
        <v>1853.46</v>
      </c>
      <c r="D151">
        <v>0.78</v>
      </c>
      <c r="E151">
        <v>0.78</v>
      </c>
      <c r="F151">
        <f t="shared" si="35"/>
        <v>0</v>
      </c>
      <c r="G151">
        <v>0.83</v>
      </c>
      <c r="H151">
        <v>1.3708</v>
      </c>
      <c r="I151">
        <f t="shared" si="29"/>
        <v>1.3708</v>
      </c>
      <c r="J151">
        <f t="shared" si="30"/>
        <v>1.2709999999999999E-2</v>
      </c>
      <c r="K151">
        <v>1.3637999999999999</v>
      </c>
      <c r="L151">
        <v>1.0394000000000001</v>
      </c>
      <c r="M151">
        <v>1.4723999999999999</v>
      </c>
      <c r="N151">
        <v>1.6557999999999999</v>
      </c>
      <c r="O151">
        <v>2.0428999999999999</v>
      </c>
      <c r="P151">
        <v>0.78600000000000003</v>
      </c>
      <c r="Q151">
        <v>0.83209999999999995</v>
      </c>
      <c r="R151">
        <v>1.4656</v>
      </c>
      <c r="S151">
        <v>1.9671000000000001</v>
      </c>
      <c r="T151">
        <v>1.06</v>
      </c>
      <c r="U151">
        <f t="shared" si="31"/>
        <v>1.06</v>
      </c>
      <c r="V151">
        <f t="shared" si="36"/>
        <v>0</v>
      </c>
      <c r="W151">
        <f t="shared" si="32"/>
        <v>1.4723999999999999</v>
      </c>
      <c r="X151">
        <f t="shared" si="37"/>
        <v>-1.2199999999999989E-2</v>
      </c>
      <c r="Y151">
        <v>0.49099999999999999</v>
      </c>
      <c r="Z151">
        <v>1.4870000000000001</v>
      </c>
      <c r="AA151">
        <f t="shared" si="33"/>
        <v>1.6557999999999999</v>
      </c>
      <c r="AB151">
        <f t="shared" si="38"/>
        <v>-1.6700000000000159E-2</v>
      </c>
      <c r="AC151">
        <f t="shared" si="39"/>
        <v>-1.0999999999999899E-2</v>
      </c>
      <c r="AD151">
        <v>2.0089999999999999</v>
      </c>
      <c r="AE151">
        <f t="shared" si="34"/>
        <v>2.0428999999999999</v>
      </c>
      <c r="AF151">
        <f t="shared" si="40"/>
        <v>2.3999999999999799E-2</v>
      </c>
      <c r="AG151">
        <f t="shared" si="40"/>
        <v>-2.6100000000000012E-2</v>
      </c>
      <c r="AH151">
        <f t="shared" si="28"/>
        <v>1.748</v>
      </c>
      <c r="AI151">
        <f t="shared" si="41"/>
        <v>6.4999999999999503E-3</v>
      </c>
    </row>
    <row r="152" spans="1:35" x14ac:dyDescent="0.3">
      <c r="A152" s="1">
        <v>44707</v>
      </c>
      <c r="B152">
        <v>29437.55</v>
      </c>
      <c r="C152">
        <v>1850.63</v>
      </c>
      <c r="D152">
        <v>0.79</v>
      </c>
      <c r="E152">
        <v>0.78</v>
      </c>
      <c r="F152">
        <f t="shared" si="35"/>
        <v>0</v>
      </c>
      <c r="G152">
        <v>0.83</v>
      </c>
      <c r="H152">
        <v>1.3970899999999999</v>
      </c>
      <c r="I152">
        <f t="shared" si="29"/>
        <v>1.3970899999999999</v>
      </c>
      <c r="J152">
        <f t="shared" si="30"/>
        <v>2.6289999999999925E-2</v>
      </c>
      <c r="K152">
        <v>1.391</v>
      </c>
      <c r="L152">
        <v>1.0317000000000001</v>
      </c>
      <c r="M152">
        <v>1.4668000000000001</v>
      </c>
      <c r="N152">
        <v>1.6507000000000001</v>
      </c>
      <c r="O152">
        <v>2.0377000000000001</v>
      </c>
      <c r="P152">
        <v>0.78191999999999995</v>
      </c>
      <c r="Q152">
        <v>0.83</v>
      </c>
      <c r="R152">
        <v>1.4681</v>
      </c>
      <c r="S152">
        <v>1.954</v>
      </c>
      <c r="T152">
        <v>1.0509999999999999</v>
      </c>
      <c r="U152">
        <f t="shared" si="31"/>
        <v>1.0509999999999999</v>
      </c>
      <c r="V152">
        <f t="shared" si="36"/>
        <v>-9.000000000000119E-3</v>
      </c>
      <c r="W152">
        <f t="shared" si="32"/>
        <v>1.4668000000000001</v>
      </c>
      <c r="X152">
        <f t="shared" si="37"/>
        <v>-5.5999999999998273E-3</v>
      </c>
      <c r="Y152">
        <v>0.47899999999999998</v>
      </c>
      <c r="Z152">
        <v>1.4890000000000001</v>
      </c>
      <c r="AA152">
        <f t="shared" si="33"/>
        <v>1.6507000000000001</v>
      </c>
      <c r="AB152">
        <f t="shared" si="38"/>
        <v>-5.0999999999998824E-3</v>
      </c>
      <c r="AC152">
        <f t="shared" si="39"/>
        <v>2.0000000000000018E-3</v>
      </c>
      <c r="AD152">
        <v>1.97</v>
      </c>
      <c r="AE152">
        <f t="shared" si="34"/>
        <v>2.0377000000000001</v>
      </c>
      <c r="AF152">
        <f t="shared" si="40"/>
        <v>-3.8999999999999924E-2</v>
      </c>
      <c r="AG152">
        <f t="shared" si="40"/>
        <v>-5.1999999999998714E-3</v>
      </c>
      <c r="AH152">
        <f t="shared" si="28"/>
        <v>1.7295</v>
      </c>
      <c r="AI152">
        <f t="shared" si="41"/>
        <v>-1.8499999999999961E-2</v>
      </c>
    </row>
    <row r="153" spans="1:35" x14ac:dyDescent="0.3">
      <c r="A153" s="1">
        <v>44708</v>
      </c>
      <c r="B153">
        <v>28728.9</v>
      </c>
      <c r="C153">
        <v>1853.72</v>
      </c>
      <c r="D153">
        <v>0.77700000000000002</v>
      </c>
      <c r="E153">
        <v>0.78</v>
      </c>
      <c r="F153">
        <f t="shared" si="35"/>
        <v>0</v>
      </c>
      <c r="G153">
        <v>0.83</v>
      </c>
      <c r="H153">
        <v>1.3995</v>
      </c>
      <c r="I153">
        <f t="shared" si="29"/>
        <v>1.3995</v>
      </c>
      <c r="J153">
        <f t="shared" si="30"/>
        <v>2.4100000000000232E-3</v>
      </c>
      <c r="K153">
        <v>1.3928</v>
      </c>
      <c r="L153">
        <v>1.0316000000000001</v>
      </c>
      <c r="M153">
        <v>1.4809000000000001</v>
      </c>
      <c r="N153">
        <v>1.661</v>
      </c>
      <c r="O153">
        <v>2.0404</v>
      </c>
      <c r="P153">
        <v>0.78169999999999995</v>
      </c>
      <c r="Q153">
        <v>0.83</v>
      </c>
      <c r="R153">
        <v>1.4910000000000001</v>
      </c>
      <c r="S153">
        <v>1.9589000000000001</v>
      </c>
      <c r="T153">
        <v>1.0549999999999999</v>
      </c>
      <c r="U153">
        <f t="shared" si="31"/>
        <v>1.0549999999999999</v>
      </c>
      <c r="V153">
        <f t="shared" si="36"/>
        <v>4.0000000000000036E-3</v>
      </c>
      <c r="W153">
        <f t="shared" si="32"/>
        <v>1.4809000000000001</v>
      </c>
      <c r="X153">
        <f t="shared" si="37"/>
        <v>1.4100000000000001E-2</v>
      </c>
      <c r="Y153">
        <v>0.69099999999999995</v>
      </c>
      <c r="Z153">
        <v>1.508</v>
      </c>
      <c r="AA153">
        <f t="shared" si="33"/>
        <v>1.661</v>
      </c>
      <c r="AB153">
        <f t="shared" si="38"/>
        <v>1.0299999999999976E-2</v>
      </c>
      <c r="AC153">
        <f t="shared" si="39"/>
        <v>1.8999999999999906E-2</v>
      </c>
      <c r="AD153">
        <v>1.978</v>
      </c>
      <c r="AE153">
        <f t="shared" si="34"/>
        <v>2.0404</v>
      </c>
      <c r="AF153">
        <f t="shared" si="40"/>
        <v>8.0000000000000071E-3</v>
      </c>
      <c r="AG153">
        <f t="shared" si="40"/>
        <v>2.6999999999999247E-3</v>
      </c>
      <c r="AH153">
        <f t="shared" si="28"/>
        <v>1.7429999999999999</v>
      </c>
      <c r="AI153">
        <f t="shared" si="41"/>
        <v>1.3499999999999845E-2</v>
      </c>
    </row>
    <row r="154" spans="1:35" x14ac:dyDescent="0.3">
      <c r="A154" s="1">
        <v>44709</v>
      </c>
      <c r="B154">
        <v>28999.040000000001</v>
      </c>
      <c r="C154">
        <v>1853.72</v>
      </c>
      <c r="D154">
        <v>0.77700000000000002</v>
      </c>
      <c r="E154">
        <v>0.78</v>
      </c>
      <c r="F154">
        <f t="shared" si="35"/>
        <v>0</v>
      </c>
      <c r="G154">
        <v>0.83</v>
      </c>
      <c r="H154">
        <v>1.3995</v>
      </c>
      <c r="I154">
        <f t="shared" si="29"/>
        <v>1.3995</v>
      </c>
      <c r="J154">
        <f t="shared" si="30"/>
        <v>0</v>
      </c>
      <c r="K154">
        <v>1.3928</v>
      </c>
      <c r="L154">
        <v>1.0316000000000001</v>
      </c>
      <c r="M154">
        <v>1.4809000000000001</v>
      </c>
      <c r="N154">
        <v>1.661</v>
      </c>
      <c r="O154">
        <v>2.0404</v>
      </c>
      <c r="P154">
        <v>0.78169999999999995</v>
      </c>
      <c r="Q154">
        <v>0.83</v>
      </c>
      <c r="R154">
        <v>1.4910000000000001</v>
      </c>
      <c r="S154">
        <v>1.9589000000000001</v>
      </c>
      <c r="T154">
        <v>1.0549999999999999</v>
      </c>
      <c r="U154">
        <f t="shared" si="31"/>
        <v>1.0549999999999999</v>
      </c>
      <c r="V154">
        <f t="shared" si="36"/>
        <v>0</v>
      </c>
      <c r="W154">
        <f t="shared" si="32"/>
        <v>1.4809000000000001</v>
      </c>
      <c r="X154">
        <f t="shared" si="37"/>
        <v>0</v>
      </c>
      <c r="Y154">
        <v>0.69099999999999995</v>
      </c>
      <c r="Z154">
        <v>1.508</v>
      </c>
      <c r="AA154">
        <f t="shared" si="33"/>
        <v>1.661</v>
      </c>
      <c r="AB154">
        <f t="shared" si="38"/>
        <v>0</v>
      </c>
      <c r="AC154">
        <f t="shared" si="39"/>
        <v>0</v>
      </c>
      <c r="AD154">
        <v>1.978</v>
      </c>
      <c r="AE154">
        <f t="shared" si="34"/>
        <v>2.0404</v>
      </c>
      <c r="AF154">
        <f t="shared" si="40"/>
        <v>0</v>
      </c>
      <c r="AG154">
        <f t="shared" si="40"/>
        <v>0</v>
      </c>
      <c r="AH154">
        <f t="shared" si="28"/>
        <v>1.7429999999999999</v>
      </c>
      <c r="AI154">
        <f t="shared" si="41"/>
        <v>0</v>
      </c>
    </row>
    <row r="155" spans="1:35" x14ac:dyDescent="0.3">
      <c r="A155" s="1">
        <v>44710</v>
      </c>
      <c r="B155">
        <v>29160.07</v>
      </c>
      <c r="C155">
        <v>1853.72</v>
      </c>
      <c r="D155">
        <v>0.77700000000000002</v>
      </c>
      <c r="E155">
        <v>0.78</v>
      </c>
      <c r="F155">
        <f t="shared" si="35"/>
        <v>0</v>
      </c>
      <c r="G155">
        <v>0.83</v>
      </c>
      <c r="H155">
        <v>1.3995</v>
      </c>
      <c r="I155">
        <f t="shared" si="29"/>
        <v>1.3995</v>
      </c>
      <c r="J155">
        <f t="shared" si="30"/>
        <v>0</v>
      </c>
      <c r="K155">
        <v>1.3928</v>
      </c>
      <c r="L155">
        <v>1.0316000000000001</v>
      </c>
      <c r="M155">
        <v>1.4809000000000001</v>
      </c>
      <c r="N155">
        <v>1.661</v>
      </c>
      <c r="O155">
        <v>2.0404</v>
      </c>
      <c r="P155">
        <v>0.78169999999999995</v>
      </c>
      <c r="Q155">
        <v>0.83</v>
      </c>
      <c r="R155">
        <v>1.4910000000000001</v>
      </c>
      <c r="S155">
        <v>1.9589000000000001</v>
      </c>
      <c r="T155">
        <v>1.0549999999999999</v>
      </c>
      <c r="U155">
        <f t="shared" si="31"/>
        <v>1.0549999999999999</v>
      </c>
      <c r="V155">
        <f t="shared" si="36"/>
        <v>0</v>
      </c>
      <c r="W155">
        <f t="shared" si="32"/>
        <v>1.4809000000000001</v>
      </c>
      <c r="X155">
        <f t="shared" si="37"/>
        <v>0</v>
      </c>
      <c r="Y155">
        <v>0.69099999999999995</v>
      </c>
      <c r="Z155">
        <v>1.508</v>
      </c>
      <c r="AA155">
        <f t="shared" si="33"/>
        <v>1.661</v>
      </c>
      <c r="AB155">
        <f t="shared" si="38"/>
        <v>0</v>
      </c>
      <c r="AC155">
        <f t="shared" si="39"/>
        <v>0</v>
      </c>
      <c r="AD155">
        <v>1.978</v>
      </c>
      <c r="AE155">
        <f t="shared" si="34"/>
        <v>2.0404</v>
      </c>
      <c r="AF155">
        <f t="shared" si="40"/>
        <v>0</v>
      </c>
      <c r="AG155">
        <f t="shared" si="40"/>
        <v>0</v>
      </c>
      <c r="AH155">
        <f t="shared" si="28"/>
        <v>1.7429999999999999</v>
      </c>
      <c r="AI155">
        <f t="shared" si="41"/>
        <v>0</v>
      </c>
    </row>
    <row r="156" spans="1:35" x14ac:dyDescent="0.3">
      <c r="A156" s="1">
        <v>44711</v>
      </c>
      <c r="B156">
        <v>31257.74</v>
      </c>
      <c r="C156">
        <v>1855.23</v>
      </c>
      <c r="D156">
        <v>0.77700000000000002</v>
      </c>
      <c r="E156">
        <v>0.78</v>
      </c>
      <c r="F156">
        <f t="shared" si="35"/>
        <v>0</v>
      </c>
      <c r="G156">
        <v>0.83</v>
      </c>
      <c r="H156">
        <v>1.3995</v>
      </c>
      <c r="I156">
        <f t="shared" si="29"/>
        <v>1.3995</v>
      </c>
      <c r="J156">
        <f t="shared" si="30"/>
        <v>0</v>
      </c>
      <c r="K156">
        <v>1.3928</v>
      </c>
      <c r="L156">
        <v>1.0316000000000001</v>
      </c>
      <c r="M156">
        <v>1.4809000000000001</v>
      </c>
      <c r="N156">
        <v>1.661</v>
      </c>
      <c r="O156">
        <v>2.0404</v>
      </c>
      <c r="P156">
        <v>0.78169999999999995</v>
      </c>
      <c r="Q156">
        <v>0.83</v>
      </c>
      <c r="R156">
        <v>1.4910000000000001</v>
      </c>
      <c r="S156">
        <v>1.9589000000000001</v>
      </c>
      <c r="T156">
        <v>1.0549999999999999</v>
      </c>
      <c r="U156">
        <f t="shared" si="31"/>
        <v>1.0549999999999999</v>
      </c>
      <c r="V156">
        <f t="shared" si="36"/>
        <v>0</v>
      </c>
      <c r="W156">
        <f t="shared" si="32"/>
        <v>1.4809000000000001</v>
      </c>
      <c r="X156">
        <f t="shared" si="37"/>
        <v>0</v>
      </c>
      <c r="Y156">
        <v>0.69099999999999995</v>
      </c>
      <c r="Z156">
        <v>1.508</v>
      </c>
      <c r="AA156">
        <f t="shared" si="33"/>
        <v>1.661</v>
      </c>
      <c r="AB156">
        <f t="shared" si="38"/>
        <v>0</v>
      </c>
      <c r="AC156">
        <f t="shared" si="39"/>
        <v>0</v>
      </c>
      <c r="AD156">
        <v>1.978</v>
      </c>
      <c r="AE156">
        <f t="shared" si="34"/>
        <v>2.0404</v>
      </c>
      <c r="AF156">
        <f t="shared" si="40"/>
        <v>0</v>
      </c>
      <c r="AG156">
        <f t="shared" si="40"/>
        <v>0</v>
      </c>
      <c r="AH156">
        <f t="shared" si="28"/>
        <v>1.7429999999999999</v>
      </c>
      <c r="AI156">
        <f t="shared" si="41"/>
        <v>0</v>
      </c>
    </row>
    <row r="157" spans="1:35" x14ac:dyDescent="0.3">
      <c r="A157" s="1">
        <v>44712</v>
      </c>
      <c r="B157">
        <v>31788.28</v>
      </c>
      <c r="C157">
        <v>1837.35</v>
      </c>
      <c r="D157">
        <v>0.80800000000000005</v>
      </c>
      <c r="E157">
        <v>0.79</v>
      </c>
      <c r="F157">
        <f t="shared" si="35"/>
        <v>1.0000000000000009E-2</v>
      </c>
      <c r="G157">
        <v>0.83</v>
      </c>
      <c r="H157">
        <v>1.4048</v>
      </c>
      <c r="I157">
        <f t="shared" si="29"/>
        <v>1.4048</v>
      </c>
      <c r="J157">
        <f t="shared" si="30"/>
        <v>5.3000000000000824E-3</v>
      </c>
      <c r="K157">
        <v>1.413</v>
      </c>
      <c r="L157">
        <v>1.0391999999999999</v>
      </c>
      <c r="M157">
        <v>1.5092000000000001</v>
      </c>
      <c r="N157">
        <v>1.6989000000000001</v>
      </c>
      <c r="O157">
        <v>2.097</v>
      </c>
      <c r="P157">
        <v>0.78559999999999997</v>
      </c>
      <c r="Q157">
        <v>0.83</v>
      </c>
      <c r="R157">
        <v>1.5552999999999999</v>
      </c>
      <c r="S157">
        <v>2.0501</v>
      </c>
      <c r="T157">
        <v>1.0580000000000001</v>
      </c>
      <c r="U157">
        <f t="shared" si="31"/>
        <v>1.0580000000000001</v>
      </c>
      <c r="V157">
        <f t="shared" si="36"/>
        <v>3.0000000000001137E-3</v>
      </c>
      <c r="W157">
        <f t="shared" si="32"/>
        <v>1.5092000000000001</v>
      </c>
      <c r="X157">
        <f t="shared" si="37"/>
        <v>2.8299999999999992E-2</v>
      </c>
      <c r="Y157">
        <v>0.72</v>
      </c>
      <c r="Z157">
        <v>1.5669999999999999</v>
      </c>
      <c r="AA157">
        <f t="shared" si="33"/>
        <v>1.6989000000000001</v>
      </c>
      <c r="AB157">
        <f t="shared" si="38"/>
        <v>3.7900000000000045E-2</v>
      </c>
      <c r="AC157">
        <f t="shared" si="39"/>
        <v>5.8999999999999941E-2</v>
      </c>
      <c r="AD157">
        <v>2.0670000000000002</v>
      </c>
      <c r="AE157">
        <f t="shared" si="34"/>
        <v>2.097</v>
      </c>
      <c r="AF157">
        <f t="shared" si="40"/>
        <v>8.900000000000019E-2</v>
      </c>
      <c r="AG157">
        <f t="shared" si="40"/>
        <v>5.6599999999999984E-2</v>
      </c>
      <c r="AH157">
        <f t="shared" si="28"/>
        <v>1.8170000000000002</v>
      </c>
      <c r="AI157">
        <f t="shared" si="41"/>
        <v>7.4000000000000288E-2</v>
      </c>
    </row>
    <row r="158" spans="1:35" x14ac:dyDescent="0.3">
      <c r="A158" s="1">
        <v>44713</v>
      </c>
      <c r="B158">
        <v>29621.61</v>
      </c>
      <c r="C158">
        <v>1846.6</v>
      </c>
      <c r="D158">
        <v>0.8</v>
      </c>
      <c r="E158">
        <v>0.8</v>
      </c>
      <c r="F158">
        <f t="shared" si="35"/>
        <v>1.0000000000000009E-2</v>
      </c>
      <c r="G158">
        <v>0.83</v>
      </c>
      <c r="H158">
        <v>1.4328799999999999</v>
      </c>
      <c r="I158">
        <f t="shared" si="29"/>
        <v>1.4328799999999999</v>
      </c>
      <c r="J158">
        <f t="shared" si="30"/>
        <v>2.8079999999999883E-2</v>
      </c>
      <c r="K158">
        <v>1.44</v>
      </c>
      <c r="L158">
        <v>1.1157999999999999</v>
      </c>
      <c r="M158">
        <v>1.5999000000000001</v>
      </c>
      <c r="N158">
        <v>1.7904</v>
      </c>
      <c r="O158">
        <v>2.1892</v>
      </c>
      <c r="P158">
        <v>0.78481999999999996</v>
      </c>
      <c r="Q158">
        <v>0.82974999999999999</v>
      </c>
      <c r="R158">
        <v>1.6071</v>
      </c>
      <c r="S158">
        <v>2.0943999999999998</v>
      </c>
      <c r="T158">
        <v>1.1299999999999999</v>
      </c>
      <c r="U158">
        <f t="shared" si="31"/>
        <v>1.1299999999999999</v>
      </c>
      <c r="V158">
        <f t="shared" si="36"/>
        <v>7.1999999999999842E-2</v>
      </c>
      <c r="W158">
        <f t="shared" si="32"/>
        <v>1.5999000000000001</v>
      </c>
      <c r="X158">
        <f t="shared" si="37"/>
        <v>9.0700000000000003E-2</v>
      </c>
      <c r="Y158">
        <v>0.75600000000000001</v>
      </c>
      <c r="Z158">
        <v>1.621</v>
      </c>
      <c r="AA158">
        <f t="shared" si="33"/>
        <v>1.7904</v>
      </c>
      <c r="AB158">
        <f t="shared" si="38"/>
        <v>9.1499999999999915E-2</v>
      </c>
      <c r="AC158">
        <f t="shared" si="39"/>
        <v>5.4000000000000048E-2</v>
      </c>
      <c r="AD158">
        <v>2.1139999999999999</v>
      </c>
      <c r="AE158">
        <f t="shared" si="34"/>
        <v>2.1892</v>
      </c>
      <c r="AF158">
        <f t="shared" si="40"/>
        <v>4.6999999999999709E-2</v>
      </c>
      <c r="AG158">
        <f t="shared" si="40"/>
        <v>9.220000000000006E-2</v>
      </c>
      <c r="AH158">
        <f t="shared" si="28"/>
        <v>1.8674999999999999</v>
      </c>
      <c r="AI158">
        <f t="shared" si="41"/>
        <v>5.0499999999999767E-2</v>
      </c>
    </row>
    <row r="159" spans="1:35" x14ac:dyDescent="0.3">
      <c r="A159" s="1">
        <v>44714</v>
      </c>
      <c r="B159">
        <v>30225.18</v>
      </c>
      <c r="C159">
        <v>1868.58</v>
      </c>
      <c r="D159">
        <v>0.8</v>
      </c>
      <c r="E159">
        <v>0.79</v>
      </c>
      <c r="F159">
        <f t="shared" si="35"/>
        <v>-1.0000000000000009E-2</v>
      </c>
      <c r="G159">
        <v>0.83</v>
      </c>
      <c r="H159">
        <v>1.46018</v>
      </c>
      <c r="I159">
        <f t="shared" si="29"/>
        <v>1.46018</v>
      </c>
      <c r="J159">
        <f t="shared" si="30"/>
        <v>2.7300000000000102E-2</v>
      </c>
      <c r="K159">
        <v>1.4610000000000001</v>
      </c>
      <c r="L159">
        <v>1.1157999999999999</v>
      </c>
      <c r="M159">
        <v>1.5938000000000001</v>
      </c>
      <c r="N159">
        <v>1.7853000000000001</v>
      </c>
      <c r="O159">
        <v>2.1861999999999999</v>
      </c>
      <c r="P159">
        <v>0.78996999999999995</v>
      </c>
      <c r="Q159">
        <v>0.83</v>
      </c>
      <c r="R159">
        <v>1.6045</v>
      </c>
      <c r="S159">
        <v>2.0994999999999999</v>
      </c>
      <c r="T159">
        <v>1.131</v>
      </c>
      <c r="U159">
        <f t="shared" si="31"/>
        <v>1.131</v>
      </c>
      <c r="V159">
        <f t="shared" si="36"/>
        <v>1.0000000000001119E-3</v>
      </c>
      <c r="W159">
        <f t="shared" si="32"/>
        <v>1.5938000000000001</v>
      </c>
      <c r="X159">
        <f t="shared" si="37"/>
        <v>-6.0999999999999943E-3</v>
      </c>
      <c r="Y159">
        <v>0.74099999999999999</v>
      </c>
      <c r="Z159">
        <v>1.6240000000000001</v>
      </c>
      <c r="AA159">
        <f t="shared" si="33"/>
        <v>1.7853000000000001</v>
      </c>
      <c r="AB159">
        <f t="shared" si="38"/>
        <v>-5.0999999999998824E-3</v>
      </c>
      <c r="AC159">
        <f t="shared" si="39"/>
        <v>3.0000000000001137E-3</v>
      </c>
      <c r="AD159">
        <v>2.1150000000000002</v>
      </c>
      <c r="AE159">
        <f t="shared" si="34"/>
        <v>2.1861999999999999</v>
      </c>
      <c r="AF159">
        <f t="shared" si="40"/>
        <v>1.000000000000334E-3</v>
      </c>
      <c r="AG159">
        <f t="shared" si="40"/>
        <v>-3.0000000000001137E-3</v>
      </c>
      <c r="AH159">
        <f t="shared" si="28"/>
        <v>1.8695000000000002</v>
      </c>
      <c r="AI159">
        <f t="shared" si="41"/>
        <v>2.0000000000002238E-3</v>
      </c>
    </row>
    <row r="160" spans="1:35" x14ac:dyDescent="0.3">
      <c r="A160" s="1">
        <v>44715</v>
      </c>
      <c r="B160">
        <v>29640.5</v>
      </c>
      <c r="C160">
        <v>1851.19</v>
      </c>
      <c r="D160">
        <v>0.75900000000000001</v>
      </c>
      <c r="E160">
        <v>0.78</v>
      </c>
      <c r="F160">
        <f t="shared" si="35"/>
        <v>-1.0000000000000009E-2</v>
      </c>
      <c r="G160">
        <v>0.83</v>
      </c>
      <c r="H160">
        <v>1.4722900000000001</v>
      </c>
      <c r="I160">
        <f t="shared" si="29"/>
        <v>1.4722900000000001</v>
      </c>
      <c r="J160">
        <f t="shared" si="30"/>
        <v>1.2110000000000065E-2</v>
      </c>
      <c r="K160">
        <v>1.4722999999999999</v>
      </c>
      <c r="L160">
        <v>1.131</v>
      </c>
      <c r="M160">
        <v>1.6214</v>
      </c>
      <c r="N160">
        <v>1.8138000000000001</v>
      </c>
      <c r="O160">
        <v>2.2157</v>
      </c>
      <c r="P160">
        <v>0.79</v>
      </c>
      <c r="Q160">
        <v>0.82509999999999994</v>
      </c>
      <c r="R160">
        <v>1.6223000000000001</v>
      </c>
      <c r="S160">
        <v>2.1254</v>
      </c>
      <c r="T160">
        <v>1.173</v>
      </c>
      <c r="U160">
        <f t="shared" si="31"/>
        <v>1.173</v>
      </c>
      <c r="V160">
        <f t="shared" si="36"/>
        <v>4.2000000000000037E-2</v>
      </c>
      <c r="W160">
        <f t="shared" si="32"/>
        <v>1.6214</v>
      </c>
      <c r="X160">
        <f t="shared" si="37"/>
        <v>2.7599999999999847E-2</v>
      </c>
      <c r="Y160">
        <v>0.73399999999999999</v>
      </c>
      <c r="Z160">
        <v>1.64</v>
      </c>
      <c r="AA160">
        <f t="shared" si="33"/>
        <v>1.8138000000000001</v>
      </c>
      <c r="AB160">
        <f t="shared" si="38"/>
        <v>2.849999999999997E-2</v>
      </c>
      <c r="AC160">
        <f t="shared" si="39"/>
        <v>1.5999999999999792E-2</v>
      </c>
      <c r="AD160">
        <v>2.141</v>
      </c>
      <c r="AE160">
        <f t="shared" si="34"/>
        <v>2.2157</v>
      </c>
      <c r="AF160">
        <f t="shared" si="40"/>
        <v>2.5999999999999801E-2</v>
      </c>
      <c r="AG160">
        <f t="shared" si="40"/>
        <v>2.9500000000000082E-2</v>
      </c>
      <c r="AH160">
        <f t="shared" si="28"/>
        <v>1.8904999999999998</v>
      </c>
      <c r="AI160">
        <f t="shared" si="41"/>
        <v>2.0999999999999686E-2</v>
      </c>
    </row>
    <row r="161" spans="1:35" x14ac:dyDescent="0.3">
      <c r="A161" s="1">
        <v>44716</v>
      </c>
      <c r="B161">
        <v>29733.759999999998</v>
      </c>
      <c r="C161">
        <v>1851.19</v>
      </c>
      <c r="D161">
        <v>0.75900000000000001</v>
      </c>
      <c r="E161">
        <v>0.78</v>
      </c>
      <c r="F161">
        <f t="shared" si="35"/>
        <v>0</v>
      </c>
      <c r="G161">
        <v>0.83</v>
      </c>
      <c r="H161">
        <v>1.4722900000000001</v>
      </c>
      <c r="I161">
        <f t="shared" si="29"/>
        <v>1.4722900000000001</v>
      </c>
      <c r="J161">
        <f t="shared" si="30"/>
        <v>0</v>
      </c>
      <c r="K161">
        <v>1.4722999999999999</v>
      </c>
      <c r="L161">
        <v>1.131</v>
      </c>
      <c r="M161">
        <v>1.6214</v>
      </c>
      <c r="N161">
        <v>1.8138000000000001</v>
      </c>
      <c r="O161">
        <v>2.2157</v>
      </c>
      <c r="P161">
        <v>0.79</v>
      </c>
      <c r="Q161">
        <v>0.82509999999999994</v>
      </c>
      <c r="R161">
        <v>1.6223000000000001</v>
      </c>
      <c r="S161">
        <v>2.1254</v>
      </c>
      <c r="T161">
        <v>1.173</v>
      </c>
      <c r="U161">
        <f t="shared" si="31"/>
        <v>1.173</v>
      </c>
      <c r="V161">
        <f t="shared" si="36"/>
        <v>0</v>
      </c>
      <c r="W161">
        <f t="shared" si="32"/>
        <v>1.6214</v>
      </c>
      <c r="X161">
        <f t="shared" si="37"/>
        <v>0</v>
      </c>
      <c r="Y161">
        <v>0.73399999999999999</v>
      </c>
      <c r="Z161">
        <v>1.64</v>
      </c>
      <c r="AA161">
        <f t="shared" si="33"/>
        <v>1.8138000000000001</v>
      </c>
      <c r="AB161">
        <f t="shared" si="38"/>
        <v>0</v>
      </c>
      <c r="AC161">
        <f t="shared" si="39"/>
        <v>0</v>
      </c>
      <c r="AD161">
        <v>2.141</v>
      </c>
      <c r="AE161">
        <f t="shared" si="34"/>
        <v>2.2157</v>
      </c>
      <c r="AF161">
        <f t="shared" si="40"/>
        <v>0</v>
      </c>
      <c r="AG161">
        <f t="shared" si="40"/>
        <v>0</v>
      </c>
      <c r="AH161">
        <f t="shared" si="28"/>
        <v>1.8904999999999998</v>
      </c>
      <c r="AI161">
        <f t="shared" si="41"/>
        <v>0</v>
      </c>
    </row>
    <row r="162" spans="1:35" x14ac:dyDescent="0.3">
      <c r="A162" s="1">
        <v>44717</v>
      </c>
      <c r="B162">
        <v>29925.66</v>
      </c>
      <c r="C162">
        <v>1851.19</v>
      </c>
      <c r="D162">
        <v>0.75900000000000001</v>
      </c>
      <c r="E162">
        <v>0.78</v>
      </c>
      <c r="F162">
        <f t="shared" si="35"/>
        <v>0</v>
      </c>
      <c r="G162">
        <v>0.83</v>
      </c>
      <c r="H162">
        <v>1.4722900000000001</v>
      </c>
      <c r="I162">
        <f t="shared" si="29"/>
        <v>1.4722900000000001</v>
      </c>
      <c r="J162">
        <f t="shared" si="30"/>
        <v>0</v>
      </c>
      <c r="K162">
        <v>1.4722999999999999</v>
      </c>
      <c r="L162">
        <v>1.131</v>
      </c>
      <c r="M162">
        <v>1.6214</v>
      </c>
      <c r="N162">
        <v>1.8138000000000001</v>
      </c>
      <c r="O162">
        <v>2.2157</v>
      </c>
      <c r="P162">
        <v>0.79</v>
      </c>
      <c r="Q162">
        <v>0.82509999999999994</v>
      </c>
      <c r="R162">
        <v>1.6223000000000001</v>
      </c>
      <c r="S162">
        <v>2.1254</v>
      </c>
      <c r="T162">
        <v>1.173</v>
      </c>
      <c r="U162">
        <f t="shared" si="31"/>
        <v>1.173</v>
      </c>
      <c r="V162">
        <f t="shared" si="36"/>
        <v>0</v>
      </c>
      <c r="W162">
        <f t="shared" si="32"/>
        <v>1.6214</v>
      </c>
      <c r="X162">
        <f t="shared" si="37"/>
        <v>0</v>
      </c>
      <c r="Y162">
        <v>0.73399999999999999</v>
      </c>
      <c r="Z162">
        <v>1.64</v>
      </c>
      <c r="AA162">
        <f t="shared" si="33"/>
        <v>1.8138000000000001</v>
      </c>
      <c r="AB162">
        <f t="shared" si="38"/>
        <v>0</v>
      </c>
      <c r="AC162">
        <f t="shared" si="39"/>
        <v>0</v>
      </c>
      <c r="AD162">
        <v>2.141</v>
      </c>
      <c r="AE162">
        <f t="shared" si="34"/>
        <v>2.2157</v>
      </c>
      <c r="AF162">
        <f t="shared" si="40"/>
        <v>0</v>
      </c>
      <c r="AG162">
        <f t="shared" si="40"/>
        <v>0</v>
      </c>
      <c r="AH162">
        <f t="shared" si="28"/>
        <v>1.8904999999999998</v>
      </c>
      <c r="AI162">
        <f t="shared" si="41"/>
        <v>0</v>
      </c>
    </row>
    <row r="163" spans="1:35" x14ac:dyDescent="0.3">
      <c r="A163" s="1">
        <v>44718</v>
      </c>
      <c r="B163">
        <v>31438.720000000001</v>
      </c>
      <c r="C163">
        <v>1841.43</v>
      </c>
      <c r="D163">
        <v>0.78</v>
      </c>
      <c r="E163">
        <v>0.78</v>
      </c>
      <c r="F163">
        <f t="shared" si="35"/>
        <v>0</v>
      </c>
      <c r="G163">
        <v>0.83</v>
      </c>
      <c r="H163">
        <v>1.4811000000000001</v>
      </c>
      <c r="I163">
        <f t="shared" si="29"/>
        <v>1.4811000000000001</v>
      </c>
      <c r="J163">
        <f t="shared" si="30"/>
        <v>8.8099999999999845E-3</v>
      </c>
      <c r="K163">
        <v>1.4899</v>
      </c>
      <c r="L163">
        <v>1.1819</v>
      </c>
      <c r="M163">
        <v>1.6658999999999999</v>
      </c>
      <c r="N163">
        <v>1.8621000000000001</v>
      </c>
      <c r="O163">
        <v>2.2717999999999998</v>
      </c>
      <c r="P163">
        <v>0.78</v>
      </c>
      <c r="Q163">
        <v>0.83009999999999995</v>
      </c>
      <c r="R163">
        <v>1.6789000000000001</v>
      </c>
      <c r="S163">
        <v>2.1749999999999998</v>
      </c>
      <c r="T163">
        <v>1.2010000000000001</v>
      </c>
      <c r="U163">
        <f t="shared" si="31"/>
        <v>1.2010000000000001</v>
      </c>
      <c r="V163">
        <f t="shared" si="36"/>
        <v>2.8000000000000025E-2</v>
      </c>
      <c r="W163">
        <f t="shared" si="32"/>
        <v>1.6658999999999999</v>
      </c>
      <c r="X163">
        <f t="shared" si="37"/>
        <v>4.4499999999999984E-2</v>
      </c>
      <c r="Y163">
        <v>0.73</v>
      </c>
      <c r="Z163">
        <v>1.69</v>
      </c>
      <c r="AA163">
        <f t="shared" si="33"/>
        <v>1.8621000000000001</v>
      </c>
      <c r="AB163">
        <f t="shared" si="38"/>
        <v>4.830000000000001E-2</v>
      </c>
      <c r="AC163">
        <f t="shared" si="39"/>
        <v>5.0000000000000044E-2</v>
      </c>
      <c r="AD163">
        <v>2.1930000000000001</v>
      </c>
      <c r="AE163">
        <f t="shared" si="34"/>
        <v>2.2717999999999998</v>
      </c>
      <c r="AF163">
        <f t="shared" si="40"/>
        <v>5.2000000000000046E-2</v>
      </c>
      <c r="AG163">
        <f t="shared" si="40"/>
        <v>5.6099999999999817E-2</v>
      </c>
      <c r="AH163">
        <f t="shared" si="28"/>
        <v>1.9415</v>
      </c>
      <c r="AI163">
        <f t="shared" si="41"/>
        <v>5.1000000000000156E-2</v>
      </c>
    </row>
    <row r="164" spans="1:35" x14ac:dyDescent="0.3">
      <c r="A164" s="1">
        <v>44719</v>
      </c>
      <c r="B164">
        <v>31330.81</v>
      </c>
      <c r="C164">
        <v>1852.37</v>
      </c>
      <c r="D164">
        <v>0.76500000000000001</v>
      </c>
      <c r="E164">
        <v>0.77</v>
      </c>
      <c r="F164">
        <f t="shared" si="35"/>
        <v>-1.0000000000000009E-2</v>
      </c>
      <c r="G164">
        <v>0.83</v>
      </c>
      <c r="H164">
        <v>1.49627</v>
      </c>
      <c r="I164">
        <f t="shared" si="29"/>
        <v>1.49627</v>
      </c>
      <c r="J164">
        <f t="shared" si="30"/>
        <v>1.5169999999999906E-2</v>
      </c>
      <c r="K164">
        <v>1.4972000000000001</v>
      </c>
      <c r="L164">
        <v>1.2459</v>
      </c>
      <c r="M164">
        <v>1.679</v>
      </c>
      <c r="N164">
        <v>1.8749</v>
      </c>
      <c r="O164">
        <v>2.2827000000000002</v>
      </c>
      <c r="P164">
        <v>0.78</v>
      </c>
      <c r="Q164">
        <v>0.83</v>
      </c>
      <c r="R164">
        <v>1.7334000000000001</v>
      </c>
      <c r="S164">
        <v>2.1852999999999998</v>
      </c>
      <c r="T164">
        <v>1.254</v>
      </c>
      <c r="U164">
        <f t="shared" si="31"/>
        <v>1.254</v>
      </c>
      <c r="V164">
        <f t="shared" si="36"/>
        <v>5.2999999999999936E-2</v>
      </c>
      <c r="W164">
        <f t="shared" si="32"/>
        <v>1.679</v>
      </c>
      <c r="X164">
        <f t="shared" si="37"/>
        <v>1.3100000000000112E-2</v>
      </c>
      <c r="Y164">
        <v>0.85099999999999998</v>
      </c>
      <c r="Z164">
        <v>1.742</v>
      </c>
      <c r="AA164">
        <f t="shared" si="33"/>
        <v>1.8749</v>
      </c>
      <c r="AB164">
        <f t="shared" si="38"/>
        <v>1.2799999999999923E-2</v>
      </c>
      <c r="AC164">
        <f t="shared" si="39"/>
        <v>5.2000000000000046E-2</v>
      </c>
      <c r="AD164">
        <v>2.2000000000000002</v>
      </c>
      <c r="AE164">
        <f t="shared" si="34"/>
        <v>2.2827000000000002</v>
      </c>
      <c r="AF164">
        <f t="shared" si="40"/>
        <v>7.0000000000001172E-3</v>
      </c>
      <c r="AG164">
        <f t="shared" si="40"/>
        <v>1.0900000000000354E-2</v>
      </c>
      <c r="AH164">
        <f t="shared" si="28"/>
        <v>1.9710000000000001</v>
      </c>
      <c r="AI164">
        <f t="shared" si="41"/>
        <v>2.9500000000000082E-2</v>
      </c>
    </row>
    <row r="165" spans="1:35" x14ac:dyDescent="0.3">
      <c r="A165" s="1">
        <v>44720</v>
      </c>
      <c r="B165">
        <v>30179.77</v>
      </c>
      <c r="C165">
        <v>1853.36</v>
      </c>
      <c r="D165">
        <v>0.75700000000000001</v>
      </c>
      <c r="E165">
        <v>0.76</v>
      </c>
      <c r="F165">
        <f t="shared" si="35"/>
        <v>-1.0000000000000009E-2</v>
      </c>
      <c r="G165">
        <v>0.83</v>
      </c>
      <c r="H165">
        <v>1.5158</v>
      </c>
      <c r="I165">
        <f t="shared" si="29"/>
        <v>1.5158</v>
      </c>
      <c r="J165">
        <f t="shared" si="30"/>
        <v>1.9530000000000047E-2</v>
      </c>
      <c r="K165">
        <v>1.5163</v>
      </c>
      <c r="L165">
        <v>1.2357</v>
      </c>
      <c r="M165">
        <v>1.7025999999999999</v>
      </c>
      <c r="N165">
        <v>1.9019999999999999</v>
      </c>
      <c r="O165">
        <v>2.3168000000000002</v>
      </c>
      <c r="P165">
        <v>0.84450000000000003</v>
      </c>
      <c r="Q165">
        <v>0.90400000000000003</v>
      </c>
      <c r="R165">
        <v>1.754</v>
      </c>
      <c r="S165">
        <v>2.2271000000000001</v>
      </c>
      <c r="T165">
        <v>1.2509999999999999</v>
      </c>
      <c r="U165">
        <f t="shared" si="31"/>
        <v>1.2509999999999999</v>
      </c>
      <c r="V165">
        <f t="shared" si="36"/>
        <v>-3.0000000000001137E-3</v>
      </c>
      <c r="W165">
        <f t="shared" si="32"/>
        <v>1.7025999999999999</v>
      </c>
      <c r="X165">
        <f t="shared" si="37"/>
        <v>2.3599999999999843E-2</v>
      </c>
      <c r="Y165">
        <v>0.85299999999999998</v>
      </c>
      <c r="Z165">
        <v>1.764</v>
      </c>
      <c r="AA165">
        <f t="shared" si="33"/>
        <v>1.9019999999999999</v>
      </c>
      <c r="AB165">
        <f t="shared" si="38"/>
        <v>2.7099999999999902E-2</v>
      </c>
      <c r="AC165">
        <f t="shared" si="39"/>
        <v>2.200000000000002E-2</v>
      </c>
      <c r="AD165">
        <v>2.2389999999999999</v>
      </c>
      <c r="AE165">
        <f t="shared" si="34"/>
        <v>2.3168000000000002</v>
      </c>
      <c r="AF165">
        <f t="shared" si="40"/>
        <v>3.8999999999999702E-2</v>
      </c>
      <c r="AG165">
        <f t="shared" si="40"/>
        <v>3.4100000000000019E-2</v>
      </c>
      <c r="AH165">
        <f t="shared" si="28"/>
        <v>2.0015000000000001</v>
      </c>
      <c r="AI165">
        <f t="shared" si="41"/>
        <v>3.0499999999999972E-2</v>
      </c>
    </row>
    <row r="166" spans="1:35" x14ac:dyDescent="0.3">
      <c r="A166" s="1">
        <v>44721</v>
      </c>
      <c r="B166">
        <v>30161.34</v>
      </c>
      <c r="C166">
        <v>1847.95</v>
      </c>
      <c r="D166">
        <v>0.75900000000000001</v>
      </c>
      <c r="E166">
        <v>0.75</v>
      </c>
      <c r="F166">
        <f t="shared" si="35"/>
        <v>-1.0000000000000009E-2</v>
      </c>
      <c r="G166">
        <v>0.83</v>
      </c>
      <c r="H166">
        <v>1.54112</v>
      </c>
      <c r="I166">
        <f t="shared" si="29"/>
        <v>1.54112</v>
      </c>
      <c r="J166">
        <f t="shared" si="30"/>
        <v>2.5320000000000009E-2</v>
      </c>
      <c r="K166">
        <v>1.5434000000000001</v>
      </c>
      <c r="L166">
        <v>1.2535000000000001</v>
      </c>
      <c r="M166">
        <v>1.7569999999999999</v>
      </c>
      <c r="N166">
        <v>1.9562999999999999</v>
      </c>
      <c r="O166">
        <v>2.3694999999999999</v>
      </c>
      <c r="P166">
        <v>1.091</v>
      </c>
      <c r="Q166">
        <v>1.1531</v>
      </c>
      <c r="R166">
        <v>1.7875000000000001</v>
      </c>
      <c r="S166">
        <v>2.2583000000000002</v>
      </c>
      <c r="T166">
        <v>1.264</v>
      </c>
      <c r="U166">
        <f t="shared" si="31"/>
        <v>1.264</v>
      </c>
      <c r="V166">
        <f t="shared" si="36"/>
        <v>1.3000000000000123E-2</v>
      </c>
      <c r="W166">
        <f t="shared" si="32"/>
        <v>1.7569999999999999</v>
      </c>
      <c r="X166">
        <f t="shared" si="37"/>
        <v>5.4400000000000004E-2</v>
      </c>
      <c r="Y166">
        <v>0.878</v>
      </c>
      <c r="Z166">
        <v>1.7989999999999999</v>
      </c>
      <c r="AA166">
        <f t="shared" si="33"/>
        <v>1.9562999999999999</v>
      </c>
      <c r="AB166">
        <f t="shared" si="38"/>
        <v>5.4300000000000015E-2</v>
      </c>
      <c r="AC166">
        <f t="shared" si="39"/>
        <v>3.499999999999992E-2</v>
      </c>
      <c r="AD166">
        <v>2.274</v>
      </c>
      <c r="AE166">
        <f t="shared" si="34"/>
        <v>2.3694999999999999</v>
      </c>
      <c r="AF166">
        <f t="shared" si="40"/>
        <v>3.5000000000000142E-2</v>
      </c>
      <c r="AG166">
        <f t="shared" si="40"/>
        <v>5.2699999999999747E-2</v>
      </c>
      <c r="AH166">
        <f t="shared" si="28"/>
        <v>2.0365000000000002</v>
      </c>
      <c r="AI166">
        <f t="shared" si="41"/>
        <v>3.5000000000000142E-2</v>
      </c>
    </row>
    <row r="167" spans="1:35" x14ac:dyDescent="0.3">
      <c r="A167" s="1">
        <v>44722</v>
      </c>
      <c r="B167">
        <v>29177.39</v>
      </c>
      <c r="C167">
        <v>1871.6</v>
      </c>
      <c r="D167">
        <v>0.754</v>
      </c>
      <c r="E167">
        <v>0.75</v>
      </c>
      <c r="F167">
        <f t="shared" si="35"/>
        <v>0</v>
      </c>
      <c r="G167">
        <v>0.83</v>
      </c>
      <c r="H167">
        <v>1.5546899999999999</v>
      </c>
      <c r="I167">
        <f t="shared" si="29"/>
        <v>1.5546899999999999</v>
      </c>
      <c r="J167">
        <f t="shared" si="30"/>
        <v>1.356999999999986E-2</v>
      </c>
      <c r="K167">
        <v>1.6093</v>
      </c>
      <c r="L167">
        <v>1.3018000000000001</v>
      </c>
      <c r="M167">
        <v>1.9905999999999999</v>
      </c>
      <c r="N167">
        <v>2.1907000000000001</v>
      </c>
      <c r="O167">
        <v>2.6034999999999999</v>
      </c>
      <c r="P167">
        <v>1.1415</v>
      </c>
      <c r="Q167">
        <v>1.2228000000000001</v>
      </c>
      <c r="R167">
        <v>1.9188000000000001</v>
      </c>
      <c r="S167">
        <v>2.4491999999999998</v>
      </c>
      <c r="T167">
        <v>1.341</v>
      </c>
      <c r="U167">
        <f t="shared" si="31"/>
        <v>1.341</v>
      </c>
      <c r="V167">
        <f t="shared" si="36"/>
        <v>7.6999999999999957E-2</v>
      </c>
      <c r="W167">
        <f t="shared" si="32"/>
        <v>1.9905999999999999</v>
      </c>
      <c r="X167">
        <f t="shared" si="37"/>
        <v>0.23360000000000003</v>
      </c>
      <c r="Y167">
        <v>1.0640000000000001</v>
      </c>
      <c r="Z167">
        <v>1.9450000000000001</v>
      </c>
      <c r="AA167">
        <f t="shared" si="33"/>
        <v>2.1907000000000001</v>
      </c>
      <c r="AB167">
        <f t="shared" si="38"/>
        <v>0.23440000000000016</v>
      </c>
      <c r="AC167">
        <f t="shared" si="39"/>
        <v>0.14600000000000013</v>
      </c>
      <c r="AD167">
        <v>2.4950000000000001</v>
      </c>
      <c r="AE167">
        <f t="shared" si="34"/>
        <v>2.6034999999999999</v>
      </c>
      <c r="AF167">
        <f t="shared" si="40"/>
        <v>0.22100000000000009</v>
      </c>
      <c r="AG167">
        <f t="shared" si="40"/>
        <v>0.23399999999999999</v>
      </c>
      <c r="AH167">
        <f t="shared" si="28"/>
        <v>2.2200000000000002</v>
      </c>
      <c r="AI167">
        <f t="shared" si="41"/>
        <v>0.1835</v>
      </c>
    </row>
    <row r="168" spans="1:35" x14ac:dyDescent="0.3">
      <c r="A168" s="1">
        <v>44723</v>
      </c>
      <c r="B168">
        <v>28380.38</v>
      </c>
      <c r="C168">
        <v>1871.6</v>
      </c>
      <c r="D168">
        <v>0.754</v>
      </c>
      <c r="E168">
        <v>0.75</v>
      </c>
      <c r="F168">
        <f t="shared" si="35"/>
        <v>0</v>
      </c>
      <c r="G168">
        <v>0.83</v>
      </c>
      <c r="H168">
        <v>1.5546899999999999</v>
      </c>
      <c r="I168">
        <f t="shared" si="29"/>
        <v>1.5546899999999999</v>
      </c>
      <c r="J168">
        <f t="shared" si="30"/>
        <v>0</v>
      </c>
      <c r="K168">
        <v>1.6093</v>
      </c>
      <c r="L168">
        <v>1.3018000000000001</v>
      </c>
      <c r="M168">
        <v>1.9905999999999999</v>
      </c>
      <c r="N168">
        <v>2.1907000000000001</v>
      </c>
      <c r="O168">
        <v>2.6034999999999999</v>
      </c>
      <c r="P168">
        <v>1.1415</v>
      </c>
      <c r="Q168">
        <v>1.2228000000000001</v>
      </c>
      <c r="R168">
        <v>1.9188000000000001</v>
      </c>
      <c r="S168">
        <v>2.4491999999999998</v>
      </c>
      <c r="T168">
        <v>1.341</v>
      </c>
      <c r="U168">
        <f t="shared" si="31"/>
        <v>1.341</v>
      </c>
      <c r="V168">
        <f t="shared" si="36"/>
        <v>0</v>
      </c>
      <c r="W168">
        <f t="shared" si="32"/>
        <v>1.9905999999999999</v>
      </c>
      <c r="X168">
        <f t="shared" si="37"/>
        <v>0</v>
      </c>
      <c r="Y168">
        <v>1.0640000000000001</v>
      </c>
      <c r="Z168">
        <v>1.9450000000000001</v>
      </c>
      <c r="AA168">
        <f t="shared" si="33"/>
        <v>2.1907000000000001</v>
      </c>
      <c r="AB168">
        <f t="shared" si="38"/>
        <v>0</v>
      </c>
      <c r="AC168">
        <f t="shared" si="39"/>
        <v>0</v>
      </c>
      <c r="AD168">
        <v>2.4950000000000001</v>
      </c>
      <c r="AE168">
        <f t="shared" si="34"/>
        <v>2.6034999999999999</v>
      </c>
      <c r="AF168">
        <f t="shared" si="40"/>
        <v>0</v>
      </c>
      <c r="AG168">
        <f t="shared" si="40"/>
        <v>0</v>
      </c>
      <c r="AH168">
        <f t="shared" si="28"/>
        <v>2.2200000000000002</v>
      </c>
      <c r="AI168">
        <f t="shared" si="41"/>
        <v>0</v>
      </c>
    </row>
    <row r="169" spans="1:35" x14ac:dyDescent="0.3">
      <c r="A169" s="1">
        <v>44724</v>
      </c>
      <c r="B169">
        <v>27345.79</v>
      </c>
      <c r="C169">
        <v>1871.6</v>
      </c>
      <c r="D169">
        <v>0.754</v>
      </c>
      <c r="E169">
        <v>0.75</v>
      </c>
      <c r="F169">
        <f t="shared" si="35"/>
        <v>0</v>
      </c>
      <c r="G169">
        <v>0.83</v>
      </c>
      <c r="H169">
        <v>1.5546899999999999</v>
      </c>
      <c r="I169">
        <f t="shared" si="29"/>
        <v>1.5546899999999999</v>
      </c>
      <c r="J169">
        <f t="shared" si="30"/>
        <v>0</v>
      </c>
      <c r="K169">
        <v>1.6093</v>
      </c>
      <c r="L169">
        <v>1.3018000000000001</v>
      </c>
      <c r="M169">
        <v>1.9905999999999999</v>
      </c>
      <c r="N169">
        <v>2.1907000000000001</v>
      </c>
      <c r="O169">
        <v>2.6034999999999999</v>
      </c>
      <c r="P169">
        <v>1.1415</v>
      </c>
      <c r="Q169">
        <v>1.2228000000000001</v>
      </c>
      <c r="R169">
        <v>1.9188000000000001</v>
      </c>
      <c r="S169">
        <v>2.4491999999999998</v>
      </c>
      <c r="T169">
        <v>1.341</v>
      </c>
      <c r="U169">
        <f t="shared" si="31"/>
        <v>1.341</v>
      </c>
      <c r="V169">
        <f t="shared" si="36"/>
        <v>0</v>
      </c>
      <c r="W169">
        <f t="shared" si="32"/>
        <v>1.9905999999999999</v>
      </c>
      <c r="X169">
        <f t="shared" si="37"/>
        <v>0</v>
      </c>
      <c r="Y169">
        <v>1.0640000000000001</v>
      </c>
      <c r="Z169">
        <v>1.9450000000000001</v>
      </c>
      <c r="AA169">
        <f t="shared" si="33"/>
        <v>2.1907000000000001</v>
      </c>
      <c r="AB169">
        <f t="shared" si="38"/>
        <v>0</v>
      </c>
      <c r="AC169">
        <f t="shared" si="39"/>
        <v>0</v>
      </c>
      <c r="AD169">
        <v>2.4950000000000001</v>
      </c>
      <c r="AE169">
        <f t="shared" si="34"/>
        <v>2.6034999999999999</v>
      </c>
      <c r="AF169">
        <f t="shared" si="40"/>
        <v>0</v>
      </c>
      <c r="AG169">
        <f t="shared" si="40"/>
        <v>0</v>
      </c>
      <c r="AH169">
        <f t="shared" si="28"/>
        <v>2.2200000000000002</v>
      </c>
      <c r="AI169">
        <f t="shared" si="41"/>
        <v>0</v>
      </c>
    </row>
    <row r="170" spans="1:35" x14ac:dyDescent="0.3">
      <c r="A170" s="1">
        <v>44725</v>
      </c>
      <c r="B170">
        <v>23209.61</v>
      </c>
      <c r="C170">
        <v>1819.26</v>
      </c>
      <c r="D170">
        <v>0.70899999999999996</v>
      </c>
      <c r="E170">
        <v>0.73</v>
      </c>
      <c r="F170">
        <f t="shared" si="35"/>
        <v>-2.0000000000000018E-2</v>
      </c>
      <c r="G170">
        <v>0.83</v>
      </c>
      <c r="H170">
        <v>1.59718</v>
      </c>
      <c r="I170">
        <f t="shared" si="29"/>
        <v>1.59718</v>
      </c>
      <c r="J170">
        <f t="shared" si="30"/>
        <v>4.2490000000000139E-2</v>
      </c>
      <c r="K170">
        <v>1.8267</v>
      </c>
      <c r="L170">
        <v>1.534</v>
      </c>
      <c r="M170">
        <v>2.2595000000000001</v>
      </c>
      <c r="N170">
        <v>2.4622000000000002</v>
      </c>
      <c r="O170">
        <v>2.8797000000000001</v>
      </c>
      <c r="P170">
        <v>1.3414999999999999</v>
      </c>
      <c r="Q170">
        <v>1.43275</v>
      </c>
      <c r="R170">
        <v>2.2342</v>
      </c>
      <c r="S170">
        <v>2.9411</v>
      </c>
      <c r="T170">
        <v>1.6</v>
      </c>
      <c r="U170">
        <f t="shared" si="31"/>
        <v>1.6</v>
      </c>
      <c r="V170">
        <f t="shared" si="36"/>
        <v>0.25900000000000012</v>
      </c>
      <c r="W170">
        <f t="shared" si="32"/>
        <v>2.2595000000000001</v>
      </c>
      <c r="X170">
        <f t="shared" si="37"/>
        <v>0.26890000000000014</v>
      </c>
      <c r="Y170">
        <v>1.129</v>
      </c>
      <c r="Z170">
        <v>2.2719999999999998</v>
      </c>
      <c r="AA170">
        <f t="shared" si="33"/>
        <v>2.4622000000000002</v>
      </c>
      <c r="AB170">
        <f t="shared" si="38"/>
        <v>0.27150000000000007</v>
      </c>
      <c r="AC170">
        <f t="shared" si="39"/>
        <v>0.32699999999999974</v>
      </c>
      <c r="AD170">
        <v>2.97</v>
      </c>
      <c r="AE170">
        <f t="shared" si="34"/>
        <v>2.8797000000000001</v>
      </c>
      <c r="AF170">
        <f t="shared" si="40"/>
        <v>0.47500000000000009</v>
      </c>
      <c r="AG170">
        <f t="shared" si="40"/>
        <v>0.27620000000000022</v>
      </c>
      <c r="AH170">
        <f t="shared" si="28"/>
        <v>2.621</v>
      </c>
      <c r="AI170">
        <f t="shared" si="41"/>
        <v>0.4009999999999998</v>
      </c>
    </row>
    <row r="171" spans="1:35" x14ac:dyDescent="0.3">
      <c r="A171" s="1">
        <v>44726</v>
      </c>
      <c r="B171">
        <v>21966.38</v>
      </c>
      <c r="C171">
        <v>1808.49</v>
      </c>
      <c r="D171">
        <v>0.67500000000000004</v>
      </c>
      <c r="E171">
        <v>0.69</v>
      </c>
      <c r="F171">
        <f t="shared" si="35"/>
        <v>-4.0000000000000036E-2</v>
      </c>
      <c r="G171">
        <v>0.83</v>
      </c>
      <c r="H171">
        <v>1.67598</v>
      </c>
      <c r="I171">
        <f t="shared" si="29"/>
        <v>1.67598</v>
      </c>
      <c r="J171">
        <f t="shared" si="30"/>
        <v>7.8799999999999981E-2</v>
      </c>
      <c r="K171">
        <v>1.8935</v>
      </c>
      <c r="L171">
        <v>1.7337</v>
      </c>
      <c r="M171">
        <v>2.4750999999999999</v>
      </c>
      <c r="N171">
        <v>2.6621999999999999</v>
      </c>
      <c r="O171">
        <v>3.0464000000000002</v>
      </c>
      <c r="P171">
        <v>1.4635</v>
      </c>
      <c r="Q171">
        <v>1.5509999999999999</v>
      </c>
      <c r="R171">
        <v>2.3515999999999999</v>
      </c>
      <c r="S171">
        <v>2.9672999999999998</v>
      </c>
      <c r="T171">
        <v>1.776</v>
      </c>
      <c r="U171">
        <f t="shared" si="31"/>
        <v>1.776</v>
      </c>
      <c r="V171">
        <f t="shared" si="36"/>
        <v>0.17599999999999993</v>
      </c>
      <c r="W171">
        <f t="shared" si="32"/>
        <v>2.4750999999999999</v>
      </c>
      <c r="X171">
        <f t="shared" si="37"/>
        <v>0.21559999999999979</v>
      </c>
      <c r="Y171">
        <v>1.115</v>
      </c>
      <c r="Z171">
        <v>2.3940000000000001</v>
      </c>
      <c r="AA171">
        <f t="shared" si="33"/>
        <v>2.6621999999999999</v>
      </c>
      <c r="AB171">
        <f t="shared" si="38"/>
        <v>0.19999999999999973</v>
      </c>
      <c r="AC171">
        <f t="shared" si="39"/>
        <v>0.12200000000000033</v>
      </c>
      <c r="AD171">
        <v>3.0059999999999998</v>
      </c>
      <c r="AE171">
        <f t="shared" si="34"/>
        <v>3.0464000000000002</v>
      </c>
      <c r="AF171">
        <f t="shared" si="40"/>
        <v>3.5999999999999588E-2</v>
      </c>
      <c r="AG171">
        <f t="shared" si="40"/>
        <v>0.16670000000000007</v>
      </c>
      <c r="AH171">
        <f t="shared" si="28"/>
        <v>2.7</v>
      </c>
      <c r="AI171">
        <f t="shared" si="41"/>
        <v>7.9000000000000181E-2</v>
      </c>
    </row>
    <row r="172" spans="1:35" x14ac:dyDescent="0.3">
      <c r="A172" s="1">
        <v>44727</v>
      </c>
      <c r="B172">
        <v>21640.29</v>
      </c>
      <c r="C172">
        <v>1833.82</v>
      </c>
      <c r="D172">
        <v>0.72299999999999998</v>
      </c>
      <c r="E172">
        <v>0.7</v>
      </c>
      <c r="F172">
        <f t="shared" si="35"/>
        <v>1.0000000000000009E-2</v>
      </c>
      <c r="G172">
        <v>0.83</v>
      </c>
      <c r="H172">
        <v>1.8859399999999999</v>
      </c>
      <c r="I172">
        <f t="shared" si="29"/>
        <v>1.8859399999999999</v>
      </c>
      <c r="J172">
        <f t="shared" si="30"/>
        <v>0.20995999999999992</v>
      </c>
      <c r="K172">
        <v>1.8995</v>
      </c>
      <c r="L172">
        <v>1.5879000000000001</v>
      </c>
      <c r="M172">
        <v>2.3530000000000002</v>
      </c>
      <c r="N172">
        <v>2.5327999999999999</v>
      </c>
      <c r="O172">
        <v>2.9020999999999999</v>
      </c>
      <c r="P172">
        <v>1.5085</v>
      </c>
      <c r="Q172">
        <v>1.5947499999999999</v>
      </c>
      <c r="R172">
        <v>2.1882999999999999</v>
      </c>
      <c r="S172">
        <v>2.8609</v>
      </c>
      <c r="T172">
        <v>1.619</v>
      </c>
      <c r="U172">
        <f t="shared" si="31"/>
        <v>1.619</v>
      </c>
      <c r="V172">
        <f t="shared" si="36"/>
        <v>-0.15700000000000003</v>
      </c>
      <c r="W172">
        <f t="shared" si="32"/>
        <v>2.3530000000000002</v>
      </c>
      <c r="X172">
        <f t="shared" si="37"/>
        <v>-0.12209999999999965</v>
      </c>
      <c r="Y172">
        <v>1.1060000000000001</v>
      </c>
      <c r="Z172">
        <v>2.2130000000000001</v>
      </c>
      <c r="AA172">
        <f t="shared" si="33"/>
        <v>2.5327999999999999</v>
      </c>
      <c r="AB172">
        <f t="shared" si="38"/>
        <v>-0.12939999999999996</v>
      </c>
      <c r="AC172">
        <f t="shared" si="39"/>
        <v>-0.18100000000000005</v>
      </c>
      <c r="AD172">
        <v>2.899</v>
      </c>
      <c r="AE172">
        <f t="shared" si="34"/>
        <v>2.9020999999999999</v>
      </c>
      <c r="AF172">
        <f t="shared" si="40"/>
        <v>-0.10699999999999976</v>
      </c>
      <c r="AG172">
        <f t="shared" si="40"/>
        <v>-0.14430000000000032</v>
      </c>
      <c r="AH172">
        <f t="shared" si="28"/>
        <v>2.556</v>
      </c>
      <c r="AI172">
        <f t="shared" si="41"/>
        <v>-0.14400000000000013</v>
      </c>
    </row>
    <row r="173" spans="1:35" x14ac:dyDescent="0.3">
      <c r="A173" s="1">
        <v>44728</v>
      </c>
      <c r="B173">
        <v>20677.240000000002</v>
      </c>
      <c r="C173">
        <v>1857.33</v>
      </c>
      <c r="D173">
        <v>1.4950000000000001</v>
      </c>
      <c r="E173">
        <v>1.45</v>
      </c>
      <c r="F173">
        <f t="shared" si="35"/>
        <v>0.75</v>
      </c>
      <c r="G173">
        <v>1.58</v>
      </c>
      <c r="H173">
        <v>1.9436</v>
      </c>
      <c r="I173">
        <f t="shared" si="29"/>
        <v>1.9436</v>
      </c>
      <c r="J173">
        <f t="shared" si="30"/>
        <v>5.7660000000000045E-2</v>
      </c>
      <c r="K173">
        <v>1.929</v>
      </c>
      <c r="L173">
        <v>1.4907999999999999</v>
      </c>
      <c r="M173">
        <v>2.2863000000000002</v>
      </c>
      <c r="N173">
        <v>2.4687000000000001</v>
      </c>
      <c r="O173">
        <v>2.8431999999999999</v>
      </c>
      <c r="P173">
        <v>1.478</v>
      </c>
      <c r="Q173">
        <v>1.58335</v>
      </c>
      <c r="R173">
        <v>2.1597</v>
      </c>
      <c r="S173">
        <v>2.7841</v>
      </c>
      <c r="T173">
        <v>1.5329999999999999</v>
      </c>
      <c r="U173">
        <f t="shared" si="31"/>
        <v>1.5329999999999999</v>
      </c>
      <c r="V173">
        <f t="shared" si="36"/>
        <v>-8.6000000000000076E-2</v>
      </c>
      <c r="W173">
        <f t="shared" si="32"/>
        <v>2.2863000000000002</v>
      </c>
      <c r="X173">
        <f t="shared" si="37"/>
        <v>-6.6699999999999982E-2</v>
      </c>
      <c r="Y173">
        <v>0.99399999999999999</v>
      </c>
      <c r="Z173">
        <v>2.1880000000000002</v>
      </c>
      <c r="AA173">
        <f t="shared" si="33"/>
        <v>2.4687000000000001</v>
      </c>
      <c r="AB173">
        <f t="shared" si="38"/>
        <v>-6.4099999999999824E-2</v>
      </c>
      <c r="AC173">
        <f t="shared" si="39"/>
        <v>-2.4999999999999911E-2</v>
      </c>
      <c r="AD173">
        <v>2.8210000000000002</v>
      </c>
      <c r="AE173">
        <f t="shared" si="34"/>
        <v>2.8431999999999999</v>
      </c>
      <c r="AF173">
        <f t="shared" si="40"/>
        <v>-7.7999999999999847E-2</v>
      </c>
      <c r="AG173">
        <f t="shared" si="40"/>
        <v>-5.8899999999999952E-2</v>
      </c>
      <c r="AH173">
        <f t="shared" si="28"/>
        <v>2.5045000000000002</v>
      </c>
      <c r="AI173">
        <f t="shared" si="41"/>
        <v>-5.1499999999999879E-2</v>
      </c>
    </row>
    <row r="174" spans="1:35" x14ac:dyDescent="0.3">
      <c r="A174" s="1">
        <v>44729</v>
      </c>
      <c r="B174">
        <v>20630.54</v>
      </c>
      <c r="C174">
        <v>1839.39</v>
      </c>
      <c r="D174">
        <v>1.47</v>
      </c>
      <c r="E174">
        <v>1.45</v>
      </c>
      <c r="F174">
        <f t="shared" si="35"/>
        <v>0</v>
      </c>
      <c r="G174">
        <v>1.58</v>
      </c>
      <c r="H174">
        <v>1.93428</v>
      </c>
      <c r="I174">
        <f t="shared" si="29"/>
        <v>1.93428</v>
      </c>
      <c r="J174">
        <f t="shared" si="30"/>
        <v>-9.319999999999995E-3</v>
      </c>
      <c r="K174">
        <v>1.9393</v>
      </c>
      <c r="L174">
        <v>1.5646</v>
      </c>
      <c r="M174">
        <v>2.3927</v>
      </c>
      <c r="N174">
        <v>2.5669</v>
      </c>
      <c r="O174">
        <v>2.9230999999999998</v>
      </c>
      <c r="P174">
        <v>1.4770000000000001</v>
      </c>
      <c r="Q174">
        <v>1.5885</v>
      </c>
      <c r="R174">
        <v>2.198</v>
      </c>
      <c r="S174">
        <v>2.8046000000000002</v>
      </c>
      <c r="T174">
        <v>1.6020000000000001</v>
      </c>
      <c r="U174">
        <f t="shared" si="31"/>
        <v>1.6020000000000001</v>
      </c>
      <c r="V174">
        <f t="shared" si="36"/>
        <v>6.9000000000000172E-2</v>
      </c>
      <c r="W174">
        <f t="shared" si="32"/>
        <v>2.3927</v>
      </c>
      <c r="X174">
        <f t="shared" si="37"/>
        <v>0.10639999999999983</v>
      </c>
      <c r="Y174">
        <v>1.153</v>
      </c>
      <c r="Z174">
        <v>2.2170000000000001</v>
      </c>
      <c r="AA174">
        <f t="shared" si="33"/>
        <v>2.5669</v>
      </c>
      <c r="AB174">
        <f t="shared" si="38"/>
        <v>9.8199999999999843E-2</v>
      </c>
      <c r="AC174">
        <f t="shared" si="39"/>
        <v>2.8999999999999915E-2</v>
      </c>
      <c r="AD174">
        <v>2.8340000000000001</v>
      </c>
      <c r="AE174">
        <f t="shared" si="34"/>
        <v>2.9230999999999998</v>
      </c>
      <c r="AF174">
        <f t="shared" si="40"/>
        <v>1.2999999999999901E-2</v>
      </c>
      <c r="AG174">
        <f t="shared" si="40"/>
        <v>7.989999999999986E-2</v>
      </c>
      <c r="AH174">
        <f t="shared" si="28"/>
        <v>2.5255000000000001</v>
      </c>
      <c r="AI174">
        <f t="shared" si="41"/>
        <v>2.0999999999999908E-2</v>
      </c>
    </row>
    <row r="175" spans="1:35" x14ac:dyDescent="0.3">
      <c r="A175" s="1">
        <v>44730</v>
      </c>
      <c r="B175">
        <v>17785.09</v>
      </c>
      <c r="C175">
        <v>1839.39</v>
      </c>
      <c r="D175">
        <v>1.47</v>
      </c>
      <c r="E175">
        <v>1.45</v>
      </c>
      <c r="F175">
        <f t="shared" si="35"/>
        <v>0</v>
      </c>
      <c r="G175">
        <v>1.58</v>
      </c>
      <c r="H175">
        <v>1.93428</v>
      </c>
      <c r="I175">
        <f t="shared" si="29"/>
        <v>1.93428</v>
      </c>
      <c r="J175">
        <f t="shared" si="30"/>
        <v>0</v>
      </c>
      <c r="K175">
        <v>1.9393</v>
      </c>
      <c r="L175">
        <v>1.5646</v>
      </c>
      <c r="M175">
        <v>2.3927</v>
      </c>
      <c r="N175">
        <v>2.5669</v>
      </c>
      <c r="O175">
        <v>2.9230999999999998</v>
      </c>
      <c r="P175">
        <v>1.4770000000000001</v>
      </c>
      <c r="Q175">
        <v>1.5885</v>
      </c>
      <c r="R175">
        <v>2.198</v>
      </c>
      <c r="S175">
        <v>2.8046000000000002</v>
      </c>
      <c r="T175">
        <v>1.6020000000000001</v>
      </c>
      <c r="U175">
        <f t="shared" si="31"/>
        <v>1.6020000000000001</v>
      </c>
      <c r="V175">
        <f t="shared" si="36"/>
        <v>0</v>
      </c>
      <c r="W175">
        <f t="shared" si="32"/>
        <v>2.3927</v>
      </c>
      <c r="X175">
        <f t="shared" si="37"/>
        <v>0</v>
      </c>
      <c r="Y175">
        <v>1.153</v>
      </c>
      <c r="Z175">
        <v>2.2170000000000001</v>
      </c>
      <c r="AA175">
        <f t="shared" si="33"/>
        <v>2.5669</v>
      </c>
      <c r="AB175">
        <f t="shared" si="38"/>
        <v>0</v>
      </c>
      <c r="AC175">
        <f t="shared" si="39"/>
        <v>0</v>
      </c>
      <c r="AD175">
        <v>2.8340000000000001</v>
      </c>
      <c r="AE175">
        <f t="shared" si="34"/>
        <v>2.9230999999999998</v>
      </c>
      <c r="AF175">
        <f t="shared" si="40"/>
        <v>0</v>
      </c>
      <c r="AG175">
        <f t="shared" si="40"/>
        <v>0</v>
      </c>
      <c r="AH175">
        <f t="shared" si="28"/>
        <v>2.5255000000000001</v>
      </c>
      <c r="AI175">
        <f t="shared" si="41"/>
        <v>0</v>
      </c>
    </row>
    <row r="176" spans="1:35" x14ac:dyDescent="0.3">
      <c r="A176" s="1">
        <v>44731</v>
      </c>
      <c r="B176">
        <v>20607.54</v>
      </c>
      <c r="C176">
        <v>1839.39</v>
      </c>
      <c r="D176">
        <v>1.47</v>
      </c>
      <c r="E176">
        <v>1.45</v>
      </c>
      <c r="F176">
        <f t="shared" si="35"/>
        <v>0</v>
      </c>
      <c r="G176">
        <v>1.58</v>
      </c>
      <c r="H176">
        <v>1.93428</v>
      </c>
      <c r="I176">
        <f t="shared" si="29"/>
        <v>1.93428</v>
      </c>
      <c r="J176">
        <f t="shared" si="30"/>
        <v>0</v>
      </c>
      <c r="K176">
        <v>1.9393</v>
      </c>
      <c r="L176">
        <v>1.5646</v>
      </c>
      <c r="M176">
        <v>2.3927</v>
      </c>
      <c r="N176">
        <v>2.5669</v>
      </c>
      <c r="O176">
        <v>2.9230999999999998</v>
      </c>
      <c r="P176">
        <v>1.4770000000000001</v>
      </c>
      <c r="Q176">
        <v>1.5885</v>
      </c>
      <c r="R176">
        <v>2.198</v>
      </c>
      <c r="S176">
        <v>2.8046000000000002</v>
      </c>
      <c r="T176">
        <v>1.6020000000000001</v>
      </c>
      <c r="U176">
        <f t="shared" si="31"/>
        <v>1.6020000000000001</v>
      </c>
      <c r="V176">
        <f t="shared" si="36"/>
        <v>0</v>
      </c>
      <c r="W176">
        <f t="shared" si="32"/>
        <v>2.3927</v>
      </c>
      <c r="X176">
        <f t="shared" si="37"/>
        <v>0</v>
      </c>
      <c r="Y176">
        <v>1.153</v>
      </c>
      <c r="Z176">
        <v>2.2170000000000001</v>
      </c>
      <c r="AA176">
        <f t="shared" si="33"/>
        <v>2.5669</v>
      </c>
      <c r="AB176">
        <f t="shared" si="38"/>
        <v>0</v>
      </c>
      <c r="AC176">
        <f t="shared" si="39"/>
        <v>0</v>
      </c>
      <c r="AD176">
        <v>2.8340000000000001</v>
      </c>
      <c r="AE176">
        <f t="shared" si="34"/>
        <v>2.9230999999999998</v>
      </c>
      <c r="AF176">
        <f t="shared" si="40"/>
        <v>0</v>
      </c>
      <c r="AG176">
        <f t="shared" si="40"/>
        <v>0</v>
      </c>
      <c r="AH176">
        <f t="shared" si="28"/>
        <v>2.5255000000000001</v>
      </c>
      <c r="AI176">
        <f t="shared" si="41"/>
        <v>0</v>
      </c>
    </row>
    <row r="177" spans="1:35" x14ac:dyDescent="0.3">
      <c r="A177" s="1">
        <v>44732</v>
      </c>
      <c r="B177">
        <v>20427.23</v>
      </c>
      <c r="C177">
        <v>1838.74</v>
      </c>
      <c r="D177">
        <v>1.47</v>
      </c>
      <c r="E177">
        <v>1.45</v>
      </c>
      <c r="F177">
        <f t="shared" si="35"/>
        <v>0</v>
      </c>
      <c r="G177">
        <v>1.58</v>
      </c>
      <c r="H177">
        <v>1.93428</v>
      </c>
      <c r="I177">
        <f t="shared" si="29"/>
        <v>1.93428</v>
      </c>
      <c r="J177">
        <f t="shared" si="30"/>
        <v>0</v>
      </c>
      <c r="K177">
        <v>1.9510000000000001</v>
      </c>
      <c r="L177">
        <v>1.5646</v>
      </c>
      <c r="M177">
        <v>2.3927</v>
      </c>
      <c r="N177">
        <v>2.5669</v>
      </c>
      <c r="O177">
        <v>2.9230999999999998</v>
      </c>
      <c r="P177">
        <v>1.4770000000000001</v>
      </c>
      <c r="Q177">
        <v>1.5885</v>
      </c>
      <c r="R177">
        <v>2.198</v>
      </c>
      <c r="S177">
        <v>2.8046000000000002</v>
      </c>
      <c r="T177">
        <v>1.6020000000000001</v>
      </c>
      <c r="U177">
        <f t="shared" si="31"/>
        <v>1.6020000000000001</v>
      </c>
      <c r="V177">
        <f t="shared" si="36"/>
        <v>0</v>
      </c>
      <c r="W177">
        <f t="shared" si="32"/>
        <v>2.3927</v>
      </c>
      <c r="X177">
        <f t="shared" si="37"/>
        <v>0</v>
      </c>
      <c r="Y177">
        <v>1.153</v>
      </c>
      <c r="Z177">
        <v>2.2170000000000001</v>
      </c>
      <c r="AA177">
        <f t="shared" si="33"/>
        <v>2.5669</v>
      </c>
      <c r="AB177">
        <f t="shared" si="38"/>
        <v>0</v>
      </c>
      <c r="AC177">
        <f t="shared" si="39"/>
        <v>0</v>
      </c>
      <c r="AD177">
        <v>2.8340000000000001</v>
      </c>
      <c r="AE177">
        <f t="shared" si="34"/>
        <v>2.9230999999999998</v>
      </c>
      <c r="AF177">
        <f t="shared" si="40"/>
        <v>0</v>
      </c>
      <c r="AG177">
        <f t="shared" si="40"/>
        <v>0</v>
      </c>
      <c r="AH177">
        <f t="shared" si="28"/>
        <v>2.5255000000000001</v>
      </c>
      <c r="AI177">
        <f t="shared" si="41"/>
        <v>0</v>
      </c>
    </row>
    <row r="178" spans="1:35" x14ac:dyDescent="0.3">
      <c r="A178" s="1">
        <v>44733</v>
      </c>
      <c r="B178">
        <v>20838.45</v>
      </c>
      <c r="C178">
        <v>1832.98</v>
      </c>
      <c r="D178">
        <v>1.4830000000000001</v>
      </c>
      <c r="E178">
        <v>1.45</v>
      </c>
      <c r="F178">
        <f t="shared" si="35"/>
        <v>0</v>
      </c>
      <c r="G178">
        <v>1.58</v>
      </c>
      <c r="H178">
        <v>1.9572799999999999</v>
      </c>
      <c r="I178">
        <f t="shared" si="29"/>
        <v>1.9572799999999999</v>
      </c>
      <c r="J178">
        <f t="shared" si="30"/>
        <v>2.2999999999999909E-2</v>
      </c>
      <c r="K178">
        <v>1.9710000000000001</v>
      </c>
      <c r="L178">
        <v>1.5185999999999999</v>
      </c>
      <c r="M178">
        <v>2.4382999999999999</v>
      </c>
      <c r="N178">
        <v>2.6097999999999999</v>
      </c>
      <c r="O178">
        <v>2.9613</v>
      </c>
      <c r="P178">
        <v>1.474</v>
      </c>
      <c r="Q178">
        <v>1.5865</v>
      </c>
      <c r="R178">
        <v>2.3454999999999999</v>
      </c>
      <c r="S178">
        <v>2.8494000000000002</v>
      </c>
      <c r="T178">
        <v>1.5429999999999999</v>
      </c>
      <c r="U178">
        <f t="shared" si="31"/>
        <v>1.5429999999999999</v>
      </c>
      <c r="V178">
        <f t="shared" si="36"/>
        <v>-5.9000000000000163E-2</v>
      </c>
      <c r="W178">
        <f t="shared" si="32"/>
        <v>2.4382999999999999</v>
      </c>
      <c r="X178">
        <f t="shared" si="37"/>
        <v>4.5599999999999863E-2</v>
      </c>
      <c r="Y178">
        <v>1.0509999999999999</v>
      </c>
      <c r="Z178">
        <v>2.3570000000000002</v>
      </c>
      <c r="AA178">
        <f t="shared" si="33"/>
        <v>2.6097999999999999</v>
      </c>
      <c r="AB178">
        <f t="shared" si="38"/>
        <v>4.2899999999999938E-2</v>
      </c>
      <c r="AC178">
        <f t="shared" si="39"/>
        <v>0.14000000000000012</v>
      </c>
      <c r="AD178">
        <v>2.8889999999999998</v>
      </c>
      <c r="AE178">
        <f t="shared" si="34"/>
        <v>2.9613</v>
      </c>
      <c r="AF178">
        <f t="shared" si="40"/>
        <v>5.4999999999999716E-2</v>
      </c>
      <c r="AG178">
        <f t="shared" si="40"/>
        <v>3.8200000000000234E-2</v>
      </c>
      <c r="AH178">
        <f t="shared" si="28"/>
        <v>2.6230000000000002</v>
      </c>
      <c r="AI178">
        <f t="shared" si="41"/>
        <v>9.7500000000000142E-2</v>
      </c>
    </row>
    <row r="179" spans="1:35" x14ac:dyDescent="0.3">
      <c r="A179" s="1">
        <v>44734</v>
      </c>
      <c r="B179">
        <v>19857.05</v>
      </c>
      <c r="C179">
        <v>1837.72</v>
      </c>
      <c r="D179">
        <v>1.492</v>
      </c>
      <c r="E179">
        <v>1.45</v>
      </c>
      <c r="F179">
        <f t="shared" si="35"/>
        <v>0</v>
      </c>
      <c r="G179">
        <v>1.58</v>
      </c>
      <c r="H179">
        <v>2.00434</v>
      </c>
      <c r="I179">
        <f t="shared" si="29"/>
        <v>2.00434</v>
      </c>
      <c r="J179">
        <f t="shared" si="30"/>
        <v>4.7060000000000102E-2</v>
      </c>
      <c r="K179">
        <v>1.9815</v>
      </c>
      <c r="L179">
        <v>1.5266</v>
      </c>
      <c r="M179">
        <v>2.3738999999999999</v>
      </c>
      <c r="N179">
        <v>2.5390999999999999</v>
      </c>
      <c r="O179">
        <v>2.8780000000000001</v>
      </c>
      <c r="P179">
        <v>1.4610000000000001</v>
      </c>
      <c r="Q179">
        <v>1.585</v>
      </c>
      <c r="R179">
        <v>2.3620000000000001</v>
      </c>
      <c r="S179">
        <v>2.7330000000000001</v>
      </c>
      <c r="T179">
        <v>1.5569999999999999</v>
      </c>
      <c r="U179">
        <f t="shared" si="31"/>
        <v>1.5569999999999999</v>
      </c>
      <c r="V179">
        <f t="shared" si="36"/>
        <v>1.4000000000000012E-2</v>
      </c>
      <c r="W179">
        <f t="shared" si="32"/>
        <v>2.3738999999999999</v>
      </c>
      <c r="X179">
        <f t="shared" si="37"/>
        <v>-6.4400000000000013E-2</v>
      </c>
      <c r="Y179">
        <v>0.93300000000000005</v>
      </c>
      <c r="Z179">
        <v>2.3919999999999999</v>
      </c>
      <c r="AA179">
        <f t="shared" si="33"/>
        <v>2.5390999999999999</v>
      </c>
      <c r="AB179">
        <f t="shared" si="38"/>
        <v>-7.0699999999999985E-2</v>
      </c>
      <c r="AC179">
        <f t="shared" si="39"/>
        <v>3.4999999999999698E-2</v>
      </c>
      <c r="AD179">
        <v>2.7709999999999999</v>
      </c>
      <c r="AE179">
        <f t="shared" si="34"/>
        <v>2.8780000000000001</v>
      </c>
      <c r="AF179">
        <f t="shared" si="40"/>
        <v>-0.11799999999999988</v>
      </c>
      <c r="AG179">
        <f t="shared" si="40"/>
        <v>-8.329999999999993E-2</v>
      </c>
      <c r="AH179">
        <f t="shared" si="28"/>
        <v>2.5815000000000001</v>
      </c>
      <c r="AI179">
        <f t="shared" si="41"/>
        <v>-4.1500000000000092E-2</v>
      </c>
    </row>
    <row r="180" spans="1:35" x14ac:dyDescent="0.3">
      <c r="A180" s="1">
        <v>44735</v>
      </c>
      <c r="B180">
        <v>20795.38</v>
      </c>
      <c r="C180">
        <v>1822.77</v>
      </c>
      <c r="D180">
        <v>1.47</v>
      </c>
      <c r="E180">
        <v>1.44</v>
      </c>
      <c r="F180">
        <f t="shared" si="35"/>
        <v>-1.0000000000000009E-2</v>
      </c>
      <c r="G180">
        <v>1.58</v>
      </c>
      <c r="H180">
        <v>2.01322</v>
      </c>
      <c r="I180">
        <f t="shared" si="29"/>
        <v>2.01322</v>
      </c>
      <c r="J180">
        <f t="shared" si="30"/>
        <v>8.879999999999999E-3</v>
      </c>
      <c r="K180">
        <v>2.0057499999999999</v>
      </c>
      <c r="L180">
        <v>1.57</v>
      </c>
      <c r="M180">
        <v>2.3458999999999999</v>
      </c>
      <c r="N180">
        <v>2.512</v>
      </c>
      <c r="O180">
        <v>2.8508</v>
      </c>
      <c r="P180">
        <v>1.46892</v>
      </c>
      <c r="Q180">
        <v>1.585</v>
      </c>
      <c r="R180">
        <v>2.3721999999999999</v>
      </c>
      <c r="S180">
        <v>2.7170999999999998</v>
      </c>
      <c r="T180">
        <v>1.5960000000000001</v>
      </c>
      <c r="U180">
        <f t="shared" si="31"/>
        <v>1.5960000000000001</v>
      </c>
      <c r="V180">
        <f t="shared" si="36"/>
        <v>3.9000000000000146E-2</v>
      </c>
      <c r="W180">
        <f t="shared" si="32"/>
        <v>2.3458999999999999</v>
      </c>
      <c r="X180">
        <f t="shared" si="37"/>
        <v>-2.8000000000000025E-2</v>
      </c>
      <c r="Y180">
        <v>1.0269999999999999</v>
      </c>
      <c r="Z180">
        <v>2.4159999999999999</v>
      </c>
      <c r="AA180">
        <f t="shared" si="33"/>
        <v>2.512</v>
      </c>
      <c r="AB180">
        <f t="shared" si="38"/>
        <v>-2.7099999999999902E-2</v>
      </c>
      <c r="AC180">
        <f t="shared" si="39"/>
        <v>2.4000000000000021E-2</v>
      </c>
      <c r="AD180">
        <v>2.7570000000000001</v>
      </c>
      <c r="AE180">
        <f t="shared" si="34"/>
        <v>2.8508</v>
      </c>
      <c r="AF180">
        <f t="shared" si="40"/>
        <v>-1.399999999999979E-2</v>
      </c>
      <c r="AG180">
        <f t="shared" si="40"/>
        <v>-2.7200000000000113E-2</v>
      </c>
      <c r="AH180">
        <f t="shared" si="28"/>
        <v>2.5865</v>
      </c>
      <c r="AI180">
        <f t="shared" si="41"/>
        <v>4.9999999999998934E-3</v>
      </c>
    </row>
    <row r="181" spans="1:35" x14ac:dyDescent="0.3">
      <c r="A181" s="1">
        <v>44736</v>
      </c>
      <c r="B181">
        <v>21183.82</v>
      </c>
      <c r="C181">
        <v>1826.88</v>
      </c>
      <c r="D181">
        <v>1.518</v>
      </c>
      <c r="E181">
        <v>1.46</v>
      </c>
      <c r="F181">
        <f t="shared" si="35"/>
        <v>2.0000000000000018E-2</v>
      </c>
      <c r="G181">
        <v>1.58</v>
      </c>
      <c r="H181">
        <v>2.0092300000000001</v>
      </c>
      <c r="I181">
        <f t="shared" si="29"/>
        <v>2.0092300000000001</v>
      </c>
      <c r="J181">
        <f t="shared" si="30"/>
        <v>-3.989999999999938E-3</v>
      </c>
      <c r="K181">
        <v>2.0074999999999998</v>
      </c>
      <c r="L181">
        <v>1.6311</v>
      </c>
      <c r="M181">
        <v>2.3058999999999998</v>
      </c>
      <c r="N181">
        <v>2.4784000000000002</v>
      </c>
      <c r="O181">
        <v>2.8302</v>
      </c>
      <c r="P181">
        <v>1.4830000000000001</v>
      </c>
      <c r="Q181">
        <v>1.5902499999999999</v>
      </c>
      <c r="R181">
        <v>2.4392</v>
      </c>
      <c r="S181">
        <v>2.7483</v>
      </c>
      <c r="T181">
        <v>1.6619999999999999</v>
      </c>
      <c r="U181">
        <f t="shared" si="31"/>
        <v>1.6619999999999999</v>
      </c>
      <c r="V181">
        <f t="shared" si="36"/>
        <v>6.5999999999999837E-2</v>
      </c>
      <c r="W181">
        <f t="shared" si="32"/>
        <v>2.3058999999999998</v>
      </c>
      <c r="X181">
        <f t="shared" si="37"/>
        <v>-4.0000000000000036E-2</v>
      </c>
      <c r="Y181">
        <v>1.1200000000000001</v>
      </c>
      <c r="Z181">
        <v>2.4780000000000002</v>
      </c>
      <c r="AA181">
        <f t="shared" si="33"/>
        <v>2.4784000000000002</v>
      </c>
      <c r="AB181">
        <f t="shared" si="38"/>
        <v>-3.3599999999999852E-2</v>
      </c>
      <c r="AC181">
        <f t="shared" si="39"/>
        <v>6.2000000000000277E-2</v>
      </c>
      <c r="AD181">
        <v>2.7829999999999999</v>
      </c>
      <c r="AE181">
        <f t="shared" si="34"/>
        <v>2.8302</v>
      </c>
      <c r="AF181">
        <f t="shared" si="40"/>
        <v>2.5999999999999801E-2</v>
      </c>
      <c r="AG181">
        <f t="shared" si="40"/>
        <v>-2.0599999999999952E-2</v>
      </c>
      <c r="AH181">
        <f t="shared" si="28"/>
        <v>2.6305000000000001</v>
      </c>
      <c r="AI181">
        <f t="shared" si="41"/>
        <v>4.4000000000000039E-2</v>
      </c>
    </row>
    <row r="182" spans="1:35" x14ac:dyDescent="0.3">
      <c r="A182" s="1">
        <v>44737</v>
      </c>
      <c r="B182">
        <v>21214.51</v>
      </c>
      <c r="C182">
        <v>1826.88</v>
      </c>
      <c r="D182">
        <v>1.518</v>
      </c>
      <c r="E182">
        <v>1.46</v>
      </c>
      <c r="F182">
        <f t="shared" si="35"/>
        <v>0</v>
      </c>
      <c r="G182">
        <v>1.58</v>
      </c>
      <c r="H182">
        <v>2.0092300000000001</v>
      </c>
      <c r="I182">
        <f t="shared" si="29"/>
        <v>2.0092300000000001</v>
      </c>
      <c r="J182">
        <f t="shared" si="30"/>
        <v>0</v>
      </c>
      <c r="K182">
        <v>2.0074999999999998</v>
      </c>
      <c r="L182">
        <v>1.6311</v>
      </c>
      <c r="M182">
        <v>2.3058999999999998</v>
      </c>
      <c r="N182">
        <v>2.4784000000000002</v>
      </c>
      <c r="O182">
        <v>2.8302</v>
      </c>
      <c r="P182">
        <v>1.4830000000000001</v>
      </c>
      <c r="Q182">
        <v>1.5902499999999999</v>
      </c>
      <c r="R182">
        <v>2.4392</v>
      </c>
      <c r="S182">
        <v>2.7483</v>
      </c>
      <c r="T182">
        <v>1.6619999999999999</v>
      </c>
      <c r="U182">
        <f t="shared" si="31"/>
        <v>1.6619999999999999</v>
      </c>
      <c r="V182">
        <f t="shared" si="36"/>
        <v>0</v>
      </c>
      <c r="W182">
        <f t="shared" si="32"/>
        <v>2.3058999999999998</v>
      </c>
      <c r="X182">
        <f t="shared" si="37"/>
        <v>0</v>
      </c>
      <c r="Y182">
        <v>1.1200000000000001</v>
      </c>
      <c r="Z182">
        <v>2.4780000000000002</v>
      </c>
      <c r="AA182">
        <f t="shared" si="33"/>
        <v>2.4784000000000002</v>
      </c>
      <c r="AB182">
        <f t="shared" si="38"/>
        <v>0</v>
      </c>
      <c r="AC182">
        <f t="shared" si="39"/>
        <v>0</v>
      </c>
      <c r="AD182">
        <v>2.7829999999999999</v>
      </c>
      <c r="AE182">
        <f t="shared" si="34"/>
        <v>2.8302</v>
      </c>
      <c r="AF182">
        <f t="shared" si="40"/>
        <v>0</v>
      </c>
      <c r="AG182">
        <f t="shared" si="40"/>
        <v>0</v>
      </c>
      <c r="AH182">
        <f t="shared" si="28"/>
        <v>2.6305000000000001</v>
      </c>
      <c r="AI182">
        <f t="shared" si="41"/>
        <v>0</v>
      </c>
    </row>
    <row r="183" spans="1:35" x14ac:dyDescent="0.3">
      <c r="A183" s="1">
        <v>44738</v>
      </c>
      <c r="B183">
        <v>21392.35</v>
      </c>
      <c r="C183">
        <v>1826.88</v>
      </c>
      <c r="D183">
        <v>1.518</v>
      </c>
      <c r="E183">
        <v>1.46</v>
      </c>
      <c r="F183">
        <f t="shared" si="35"/>
        <v>0</v>
      </c>
      <c r="G183">
        <v>1.58</v>
      </c>
      <c r="H183">
        <v>2.0092300000000001</v>
      </c>
      <c r="I183">
        <f t="shared" si="29"/>
        <v>2.0092300000000001</v>
      </c>
      <c r="J183">
        <f t="shared" si="30"/>
        <v>0</v>
      </c>
      <c r="K183">
        <v>2.0074999999999998</v>
      </c>
      <c r="L183">
        <v>1.6311</v>
      </c>
      <c r="M183">
        <v>2.3058999999999998</v>
      </c>
      <c r="N183">
        <v>2.4784000000000002</v>
      </c>
      <c r="O183">
        <v>2.8302</v>
      </c>
      <c r="P183">
        <v>1.4830000000000001</v>
      </c>
      <c r="Q183">
        <v>1.5902499999999999</v>
      </c>
      <c r="R183">
        <v>2.4392</v>
      </c>
      <c r="S183">
        <v>2.7483</v>
      </c>
      <c r="T183">
        <v>1.6619999999999999</v>
      </c>
      <c r="U183">
        <f t="shared" si="31"/>
        <v>1.6619999999999999</v>
      </c>
      <c r="V183">
        <f t="shared" si="36"/>
        <v>0</v>
      </c>
      <c r="W183">
        <f t="shared" si="32"/>
        <v>2.3058999999999998</v>
      </c>
      <c r="X183">
        <f t="shared" si="37"/>
        <v>0</v>
      </c>
      <c r="Y183">
        <v>1.1200000000000001</v>
      </c>
      <c r="Z183">
        <v>2.4780000000000002</v>
      </c>
      <c r="AA183">
        <f t="shared" si="33"/>
        <v>2.4784000000000002</v>
      </c>
      <c r="AB183">
        <f t="shared" si="38"/>
        <v>0</v>
      </c>
      <c r="AC183">
        <f t="shared" si="39"/>
        <v>0</v>
      </c>
      <c r="AD183">
        <v>2.7829999999999999</v>
      </c>
      <c r="AE183">
        <f t="shared" si="34"/>
        <v>2.8302</v>
      </c>
      <c r="AF183">
        <f t="shared" si="40"/>
        <v>0</v>
      </c>
      <c r="AG183">
        <f t="shared" si="40"/>
        <v>0</v>
      </c>
      <c r="AH183">
        <f t="shared" si="28"/>
        <v>2.6305000000000001</v>
      </c>
      <c r="AI183">
        <f t="shared" si="41"/>
        <v>0</v>
      </c>
    </row>
    <row r="184" spans="1:35" x14ac:dyDescent="0.3">
      <c r="A184" s="1">
        <v>44739</v>
      </c>
      <c r="B184">
        <v>20898.650000000001</v>
      </c>
      <c r="C184">
        <v>1822.85</v>
      </c>
      <c r="D184">
        <v>1.5589999999999999</v>
      </c>
      <c r="E184">
        <v>1.5</v>
      </c>
      <c r="F184">
        <f t="shared" si="35"/>
        <v>4.0000000000000036E-2</v>
      </c>
      <c r="G184">
        <v>1.58</v>
      </c>
      <c r="H184">
        <v>2.02963</v>
      </c>
      <c r="I184">
        <f t="shared" si="29"/>
        <v>2.02963</v>
      </c>
      <c r="J184">
        <f t="shared" si="30"/>
        <v>2.0399999999999974E-2</v>
      </c>
      <c r="K184">
        <v>2.0425</v>
      </c>
      <c r="L184">
        <v>1.6412</v>
      </c>
      <c r="M184">
        <v>2.4087999999999998</v>
      </c>
      <c r="N184">
        <v>2.5775000000000001</v>
      </c>
      <c r="O184">
        <v>2.9215</v>
      </c>
      <c r="P184">
        <v>1.4970000000000001</v>
      </c>
      <c r="Q184">
        <v>1.5880000000000001</v>
      </c>
      <c r="R184">
        <v>2.4935</v>
      </c>
      <c r="S184">
        <v>2.8193000000000001</v>
      </c>
      <c r="T184">
        <v>1.667</v>
      </c>
      <c r="U184">
        <f t="shared" si="31"/>
        <v>1.667</v>
      </c>
      <c r="V184">
        <f t="shared" si="36"/>
        <v>5.0000000000001155E-3</v>
      </c>
      <c r="W184">
        <f t="shared" si="32"/>
        <v>2.4087999999999998</v>
      </c>
      <c r="X184">
        <f t="shared" si="37"/>
        <v>0.10289999999999999</v>
      </c>
      <c r="Y184">
        <v>1.129</v>
      </c>
      <c r="Z184">
        <v>2.5249999999999999</v>
      </c>
      <c r="AA184">
        <f t="shared" si="33"/>
        <v>2.5775000000000001</v>
      </c>
      <c r="AB184">
        <f t="shared" si="38"/>
        <v>9.9099999999999966E-2</v>
      </c>
      <c r="AC184">
        <f t="shared" si="39"/>
        <v>4.6999999999999709E-2</v>
      </c>
      <c r="AD184">
        <v>2.847</v>
      </c>
      <c r="AE184">
        <f t="shared" si="34"/>
        <v>2.9215</v>
      </c>
      <c r="AF184">
        <f t="shared" si="40"/>
        <v>6.4000000000000057E-2</v>
      </c>
      <c r="AG184">
        <f t="shared" si="40"/>
        <v>9.1299999999999937E-2</v>
      </c>
      <c r="AH184">
        <f t="shared" si="28"/>
        <v>2.6859999999999999</v>
      </c>
      <c r="AI184">
        <f t="shared" si="41"/>
        <v>5.5499999999999883E-2</v>
      </c>
    </row>
    <row r="185" spans="1:35" x14ac:dyDescent="0.3">
      <c r="A185" s="1">
        <v>44740</v>
      </c>
      <c r="B185">
        <v>20247.7</v>
      </c>
      <c r="C185">
        <v>1820.01</v>
      </c>
      <c r="D185">
        <v>1.542</v>
      </c>
      <c r="E185">
        <v>1.52</v>
      </c>
      <c r="F185">
        <f t="shared" si="35"/>
        <v>2.0000000000000018E-2</v>
      </c>
      <c r="G185">
        <v>1.58</v>
      </c>
      <c r="H185">
        <v>2.05444</v>
      </c>
      <c r="I185">
        <f t="shared" si="29"/>
        <v>2.05444</v>
      </c>
      <c r="J185">
        <f t="shared" si="30"/>
        <v>2.4809999999999999E-2</v>
      </c>
      <c r="K185">
        <v>2.048</v>
      </c>
      <c r="L185">
        <v>1.7030000000000001</v>
      </c>
      <c r="M185">
        <v>2.4466999999999999</v>
      </c>
      <c r="N185">
        <v>2.6139999999999999</v>
      </c>
      <c r="O185">
        <v>2.9533</v>
      </c>
      <c r="P185">
        <v>1.5129999999999999</v>
      </c>
      <c r="Q185">
        <v>1.587</v>
      </c>
      <c r="R185">
        <v>2.4346999999999999</v>
      </c>
      <c r="S185">
        <v>2.7902</v>
      </c>
      <c r="T185">
        <v>1.736</v>
      </c>
      <c r="U185">
        <f t="shared" si="31"/>
        <v>1.736</v>
      </c>
      <c r="V185">
        <f t="shared" si="36"/>
        <v>6.899999999999995E-2</v>
      </c>
      <c r="W185">
        <f t="shared" si="32"/>
        <v>2.4466999999999999</v>
      </c>
      <c r="X185">
        <f t="shared" si="37"/>
        <v>3.7900000000000045E-2</v>
      </c>
      <c r="Y185">
        <v>1.0760000000000001</v>
      </c>
      <c r="Z185">
        <v>2.4940000000000002</v>
      </c>
      <c r="AA185">
        <f t="shared" si="33"/>
        <v>2.6139999999999999</v>
      </c>
      <c r="AB185">
        <f t="shared" si="38"/>
        <v>3.6499999999999755E-2</v>
      </c>
      <c r="AC185">
        <f t="shared" si="39"/>
        <v>-3.0999999999999694E-2</v>
      </c>
      <c r="AD185">
        <v>2.839</v>
      </c>
      <c r="AE185">
        <f t="shared" si="34"/>
        <v>2.9533</v>
      </c>
      <c r="AF185">
        <f t="shared" si="40"/>
        <v>-8.0000000000000071E-3</v>
      </c>
      <c r="AG185">
        <f t="shared" si="40"/>
        <v>3.180000000000005E-2</v>
      </c>
      <c r="AH185">
        <f t="shared" si="28"/>
        <v>2.6665000000000001</v>
      </c>
      <c r="AI185">
        <f t="shared" si="41"/>
        <v>-1.9499999999999851E-2</v>
      </c>
    </row>
    <row r="186" spans="1:35" x14ac:dyDescent="0.3">
      <c r="A186" s="1">
        <v>44741</v>
      </c>
      <c r="B186">
        <v>20197.75</v>
      </c>
      <c r="C186">
        <v>1817.73</v>
      </c>
      <c r="D186">
        <v>1.54</v>
      </c>
      <c r="E186">
        <v>1.51</v>
      </c>
      <c r="F186">
        <f t="shared" si="35"/>
        <v>-1.0000000000000009E-2</v>
      </c>
      <c r="G186">
        <v>1.58</v>
      </c>
      <c r="H186">
        <v>2.0774300000000001</v>
      </c>
      <c r="I186">
        <f t="shared" si="29"/>
        <v>2.0774300000000001</v>
      </c>
      <c r="J186">
        <f t="shared" si="30"/>
        <v>2.2990000000000066E-2</v>
      </c>
      <c r="K186">
        <v>2.0683500000000001</v>
      </c>
      <c r="L186">
        <v>1.6748000000000001</v>
      </c>
      <c r="M186">
        <v>2.4394</v>
      </c>
      <c r="N186">
        <v>2.6012</v>
      </c>
      <c r="O186">
        <v>2.9281000000000001</v>
      </c>
      <c r="P186">
        <v>1.4930000000000001</v>
      </c>
      <c r="Q186">
        <v>1.5882499999999999</v>
      </c>
      <c r="R186">
        <v>2.484</v>
      </c>
      <c r="S186">
        <v>2.7847</v>
      </c>
      <c r="T186">
        <v>1.7170000000000001</v>
      </c>
      <c r="U186">
        <f t="shared" si="31"/>
        <v>1.7170000000000001</v>
      </c>
      <c r="V186">
        <f t="shared" si="36"/>
        <v>-1.8999999999999906E-2</v>
      </c>
      <c r="W186">
        <f t="shared" si="32"/>
        <v>2.4394</v>
      </c>
      <c r="X186">
        <f t="shared" si="37"/>
        <v>-7.2999999999998622E-3</v>
      </c>
      <c r="Y186">
        <v>1.0269999999999999</v>
      </c>
      <c r="Z186">
        <v>2.5019999999999998</v>
      </c>
      <c r="AA186">
        <f t="shared" si="33"/>
        <v>2.6012</v>
      </c>
      <c r="AB186">
        <f t="shared" si="38"/>
        <v>-1.2799999999999923E-2</v>
      </c>
      <c r="AC186">
        <f t="shared" si="39"/>
        <v>7.999999999999563E-3</v>
      </c>
      <c r="AD186">
        <v>2.8180000000000001</v>
      </c>
      <c r="AE186">
        <f t="shared" si="34"/>
        <v>2.9281000000000001</v>
      </c>
      <c r="AF186">
        <f t="shared" si="40"/>
        <v>-2.0999999999999908E-2</v>
      </c>
      <c r="AG186">
        <f t="shared" si="40"/>
        <v>-2.5199999999999889E-2</v>
      </c>
      <c r="AH186">
        <f t="shared" si="28"/>
        <v>2.66</v>
      </c>
      <c r="AI186">
        <f t="shared" si="41"/>
        <v>-6.4999999999999503E-3</v>
      </c>
    </row>
    <row r="187" spans="1:35" x14ac:dyDescent="0.3">
      <c r="A187" s="1">
        <v>44742</v>
      </c>
      <c r="B187">
        <v>18731.3</v>
      </c>
      <c r="C187">
        <v>1807.27</v>
      </c>
      <c r="D187">
        <v>1.466</v>
      </c>
      <c r="E187">
        <v>1.5</v>
      </c>
      <c r="F187">
        <f t="shared" si="35"/>
        <v>-1.0000000000000009E-2</v>
      </c>
      <c r="G187">
        <v>1.58</v>
      </c>
      <c r="H187">
        <v>2.1165400000000001</v>
      </c>
      <c r="I187">
        <f t="shared" si="29"/>
        <v>2.1165400000000001</v>
      </c>
      <c r="J187">
        <f t="shared" si="30"/>
        <v>3.9109999999999978E-2</v>
      </c>
      <c r="K187">
        <v>2.0987499999999999</v>
      </c>
      <c r="L187">
        <v>1.6262000000000001</v>
      </c>
      <c r="M187">
        <v>2.4070999999999998</v>
      </c>
      <c r="N187">
        <v>2.5676000000000001</v>
      </c>
      <c r="O187">
        <v>2.8900999999999999</v>
      </c>
      <c r="P187">
        <v>1.4955000000000001</v>
      </c>
      <c r="Q187">
        <v>1.5854999999999999</v>
      </c>
      <c r="R187">
        <v>2.4579</v>
      </c>
      <c r="S187">
        <v>2.7423999999999999</v>
      </c>
      <c r="T187">
        <v>1.667</v>
      </c>
      <c r="U187">
        <f t="shared" si="31"/>
        <v>1.667</v>
      </c>
      <c r="V187">
        <f t="shared" si="36"/>
        <v>-5.0000000000000044E-2</v>
      </c>
      <c r="W187">
        <f t="shared" si="32"/>
        <v>2.4070999999999998</v>
      </c>
      <c r="X187">
        <f t="shared" si="37"/>
        <v>-3.2300000000000217E-2</v>
      </c>
      <c r="Y187">
        <v>1.02</v>
      </c>
      <c r="Z187">
        <v>2.4860000000000002</v>
      </c>
      <c r="AA187">
        <f t="shared" si="33"/>
        <v>2.5676000000000001</v>
      </c>
      <c r="AB187">
        <f t="shared" si="38"/>
        <v>-3.3599999999999852E-2</v>
      </c>
      <c r="AC187">
        <f t="shared" si="39"/>
        <v>-1.599999999999957E-2</v>
      </c>
      <c r="AD187">
        <v>2.7770000000000001</v>
      </c>
      <c r="AE187">
        <f t="shared" si="34"/>
        <v>2.8900999999999999</v>
      </c>
      <c r="AF187">
        <f t="shared" si="40"/>
        <v>-4.0999999999999925E-2</v>
      </c>
      <c r="AG187">
        <f t="shared" si="40"/>
        <v>-3.8000000000000256E-2</v>
      </c>
      <c r="AH187">
        <f t="shared" si="28"/>
        <v>2.6315</v>
      </c>
      <c r="AI187">
        <f t="shared" si="41"/>
        <v>-2.8500000000000192E-2</v>
      </c>
    </row>
    <row r="188" spans="1:35" x14ac:dyDescent="0.3">
      <c r="A188" s="1">
        <v>44743</v>
      </c>
      <c r="B188">
        <v>19406.689999999999</v>
      </c>
      <c r="C188">
        <v>1811.43</v>
      </c>
      <c r="D188">
        <v>1.532</v>
      </c>
      <c r="E188">
        <v>1.52</v>
      </c>
      <c r="F188">
        <f t="shared" si="35"/>
        <v>2.0000000000000018E-2</v>
      </c>
      <c r="G188">
        <v>1.58</v>
      </c>
      <c r="H188">
        <v>2.10954</v>
      </c>
      <c r="I188">
        <f t="shared" si="29"/>
        <v>2.10954</v>
      </c>
      <c r="J188">
        <f t="shared" si="30"/>
        <v>-7.0000000000001172E-3</v>
      </c>
      <c r="K188">
        <v>2.113</v>
      </c>
      <c r="L188">
        <v>1.6387</v>
      </c>
      <c r="M188">
        <v>2.2879</v>
      </c>
      <c r="N188">
        <v>2.4506000000000001</v>
      </c>
      <c r="O188">
        <v>2.7755000000000001</v>
      </c>
      <c r="P188">
        <v>1.4928999999999999</v>
      </c>
      <c r="Q188">
        <v>1.589</v>
      </c>
      <c r="R188">
        <v>2.4441999999999999</v>
      </c>
      <c r="S188">
        <v>2.6602000000000001</v>
      </c>
      <c r="T188">
        <v>1.6619999999999999</v>
      </c>
      <c r="U188">
        <f t="shared" si="31"/>
        <v>1.6619999999999999</v>
      </c>
      <c r="V188">
        <f t="shared" si="36"/>
        <v>-5.0000000000001155E-3</v>
      </c>
      <c r="W188">
        <f t="shared" si="32"/>
        <v>2.2879</v>
      </c>
      <c r="X188">
        <f t="shared" si="37"/>
        <v>-0.11919999999999975</v>
      </c>
      <c r="Y188">
        <v>1.2529999999999999</v>
      </c>
      <c r="Z188">
        <v>2.4729999999999999</v>
      </c>
      <c r="AA188">
        <f t="shared" si="33"/>
        <v>2.4506000000000001</v>
      </c>
      <c r="AB188">
        <f t="shared" si="38"/>
        <v>-0.11699999999999999</v>
      </c>
      <c r="AC188">
        <f t="shared" si="39"/>
        <v>-1.3000000000000345E-2</v>
      </c>
      <c r="AD188">
        <v>2.7210000000000001</v>
      </c>
      <c r="AE188">
        <f t="shared" si="34"/>
        <v>2.7755000000000001</v>
      </c>
      <c r="AF188">
        <f t="shared" si="40"/>
        <v>-5.600000000000005E-2</v>
      </c>
      <c r="AG188">
        <f t="shared" si="40"/>
        <v>-0.11459999999999981</v>
      </c>
      <c r="AH188">
        <f t="shared" si="28"/>
        <v>2.597</v>
      </c>
      <c r="AI188">
        <f t="shared" si="41"/>
        <v>-3.4499999999999975E-2</v>
      </c>
    </row>
    <row r="189" spans="1:35" x14ac:dyDescent="0.3">
      <c r="A189" s="1">
        <v>44744</v>
      </c>
      <c r="B189">
        <v>19238.990000000002</v>
      </c>
      <c r="C189">
        <v>1811.43</v>
      </c>
      <c r="D189">
        <v>1.532</v>
      </c>
      <c r="E189">
        <v>1.52</v>
      </c>
      <c r="F189">
        <f t="shared" si="35"/>
        <v>0</v>
      </c>
      <c r="G189">
        <v>1.58</v>
      </c>
      <c r="H189">
        <v>2.10954</v>
      </c>
      <c r="I189">
        <f t="shared" si="29"/>
        <v>2.10954</v>
      </c>
      <c r="J189">
        <f t="shared" si="30"/>
        <v>0</v>
      </c>
      <c r="K189">
        <v>2.113</v>
      </c>
      <c r="L189">
        <v>1.6387</v>
      </c>
      <c r="M189">
        <v>2.2879</v>
      </c>
      <c r="N189">
        <v>2.4506000000000001</v>
      </c>
      <c r="O189">
        <v>2.7755000000000001</v>
      </c>
      <c r="P189">
        <v>1.4928999999999999</v>
      </c>
      <c r="Q189">
        <v>1.589</v>
      </c>
      <c r="R189">
        <v>2.4441999999999999</v>
      </c>
      <c r="S189">
        <v>2.6602000000000001</v>
      </c>
      <c r="T189">
        <v>1.6619999999999999</v>
      </c>
      <c r="U189">
        <f t="shared" si="31"/>
        <v>1.6619999999999999</v>
      </c>
      <c r="V189">
        <f t="shared" si="36"/>
        <v>0</v>
      </c>
      <c r="W189">
        <f t="shared" si="32"/>
        <v>2.2879</v>
      </c>
      <c r="X189">
        <f t="shared" si="37"/>
        <v>0</v>
      </c>
      <c r="Y189">
        <v>1.2529999999999999</v>
      </c>
      <c r="Z189">
        <v>2.4729999999999999</v>
      </c>
      <c r="AA189">
        <f t="shared" si="33"/>
        <v>2.4506000000000001</v>
      </c>
      <c r="AB189">
        <f t="shared" si="38"/>
        <v>0</v>
      </c>
      <c r="AC189">
        <f t="shared" si="39"/>
        <v>0</v>
      </c>
      <c r="AD189">
        <v>2.7210000000000001</v>
      </c>
      <c r="AE189">
        <f t="shared" si="34"/>
        <v>2.7755000000000001</v>
      </c>
      <c r="AF189">
        <f t="shared" si="40"/>
        <v>0</v>
      </c>
      <c r="AG189">
        <f t="shared" si="40"/>
        <v>0</v>
      </c>
      <c r="AH189">
        <f t="shared" si="28"/>
        <v>2.597</v>
      </c>
      <c r="AI189">
        <f t="shared" si="41"/>
        <v>0</v>
      </c>
    </row>
    <row r="190" spans="1:35" x14ac:dyDescent="0.3">
      <c r="A190" s="1">
        <v>44745</v>
      </c>
      <c r="B190">
        <v>19420.48</v>
      </c>
      <c r="C190">
        <v>1811.43</v>
      </c>
      <c r="D190">
        <v>1.532</v>
      </c>
      <c r="E190">
        <v>1.52</v>
      </c>
      <c r="F190">
        <f t="shared" si="35"/>
        <v>0</v>
      </c>
      <c r="G190">
        <v>1.58</v>
      </c>
      <c r="H190">
        <v>2.10954</v>
      </c>
      <c r="I190">
        <f t="shared" si="29"/>
        <v>2.10954</v>
      </c>
      <c r="J190">
        <f t="shared" si="30"/>
        <v>0</v>
      </c>
      <c r="K190">
        <v>2.113</v>
      </c>
      <c r="L190">
        <v>1.6387</v>
      </c>
      <c r="M190">
        <v>2.2879</v>
      </c>
      <c r="N190">
        <v>2.4506000000000001</v>
      </c>
      <c r="O190">
        <v>2.7755000000000001</v>
      </c>
      <c r="P190">
        <v>1.4928999999999999</v>
      </c>
      <c r="Q190">
        <v>1.589</v>
      </c>
      <c r="R190">
        <v>2.4441999999999999</v>
      </c>
      <c r="S190">
        <v>2.6602000000000001</v>
      </c>
      <c r="T190">
        <v>1.6619999999999999</v>
      </c>
      <c r="U190">
        <f t="shared" si="31"/>
        <v>1.6619999999999999</v>
      </c>
      <c r="V190">
        <f t="shared" si="36"/>
        <v>0</v>
      </c>
      <c r="W190">
        <f t="shared" si="32"/>
        <v>2.2879</v>
      </c>
      <c r="X190">
        <f t="shared" si="37"/>
        <v>0</v>
      </c>
      <c r="Y190">
        <v>1.2529999999999999</v>
      </c>
      <c r="Z190">
        <v>2.4729999999999999</v>
      </c>
      <c r="AA190">
        <f t="shared" si="33"/>
        <v>2.4506000000000001</v>
      </c>
      <c r="AB190">
        <f t="shared" si="38"/>
        <v>0</v>
      </c>
      <c r="AC190">
        <f t="shared" si="39"/>
        <v>0</v>
      </c>
      <c r="AD190">
        <v>2.7210000000000001</v>
      </c>
      <c r="AE190">
        <f t="shared" si="34"/>
        <v>2.7755000000000001</v>
      </c>
      <c r="AF190">
        <f t="shared" si="40"/>
        <v>0</v>
      </c>
      <c r="AG190">
        <f t="shared" si="40"/>
        <v>0</v>
      </c>
      <c r="AH190">
        <f t="shared" si="28"/>
        <v>2.597</v>
      </c>
      <c r="AI190">
        <f t="shared" si="41"/>
        <v>0</v>
      </c>
    </row>
    <row r="191" spans="1:35" x14ac:dyDescent="0.3">
      <c r="A191" s="1">
        <v>44746</v>
      </c>
      <c r="B191">
        <v>19755.849999999999</v>
      </c>
      <c r="C191">
        <v>1808.15</v>
      </c>
      <c r="D191">
        <v>1.54</v>
      </c>
      <c r="E191">
        <v>1.52</v>
      </c>
      <c r="F191">
        <f t="shared" si="35"/>
        <v>0</v>
      </c>
      <c r="G191">
        <v>1.58</v>
      </c>
      <c r="H191">
        <v>2.10954</v>
      </c>
      <c r="I191">
        <f t="shared" si="29"/>
        <v>2.10954</v>
      </c>
      <c r="J191">
        <f t="shared" si="30"/>
        <v>0</v>
      </c>
      <c r="K191">
        <v>2.1396999999999999</v>
      </c>
      <c r="L191">
        <v>1.6387</v>
      </c>
      <c r="M191">
        <v>2.2879</v>
      </c>
      <c r="N191">
        <v>2.4506000000000001</v>
      </c>
      <c r="O191">
        <v>2.7755000000000001</v>
      </c>
      <c r="P191">
        <v>1.4928999999999999</v>
      </c>
      <c r="Q191">
        <v>1.589</v>
      </c>
      <c r="R191">
        <v>2.4441999999999999</v>
      </c>
      <c r="S191">
        <v>2.6602000000000001</v>
      </c>
      <c r="T191">
        <v>1.6619999999999999</v>
      </c>
      <c r="U191">
        <f t="shared" si="31"/>
        <v>1.6619999999999999</v>
      </c>
      <c r="V191">
        <f t="shared" si="36"/>
        <v>0</v>
      </c>
      <c r="W191">
        <f t="shared" si="32"/>
        <v>2.2879</v>
      </c>
      <c r="X191">
        <f t="shared" si="37"/>
        <v>0</v>
      </c>
      <c r="Y191">
        <v>1.2529999999999999</v>
      </c>
      <c r="Z191">
        <v>2.4729999999999999</v>
      </c>
      <c r="AA191">
        <f t="shared" si="33"/>
        <v>2.4506000000000001</v>
      </c>
      <c r="AB191">
        <f t="shared" si="38"/>
        <v>0</v>
      </c>
      <c r="AC191">
        <f t="shared" si="39"/>
        <v>0</v>
      </c>
      <c r="AD191">
        <v>2.7210000000000001</v>
      </c>
      <c r="AE191">
        <f t="shared" si="34"/>
        <v>2.7755000000000001</v>
      </c>
      <c r="AF191">
        <f t="shared" si="40"/>
        <v>0</v>
      </c>
      <c r="AG191">
        <f t="shared" si="40"/>
        <v>0</v>
      </c>
      <c r="AH191">
        <f t="shared" si="28"/>
        <v>2.597</v>
      </c>
      <c r="AI191">
        <f t="shared" si="41"/>
        <v>0</v>
      </c>
    </row>
    <row r="192" spans="1:35" x14ac:dyDescent="0.3">
      <c r="A192" s="1">
        <v>44747</v>
      </c>
      <c r="B192">
        <v>20441.63</v>
      </c>
      <c r="C192">
        <v>1764.76</v>
      </c>
      <c r="D192">
        <v>1.48</v>
      </c>
      <c r="E192">
        <v>1.54</v>
      </c>
      <c r="F192">
        <f t="shared" si="35"/>
        <v>2.0000000000000018E-2</v>
      </c>
      <c r="G192">
        <v>1.58</v>
      </c>
      <c r="H192">
        <v>2.1066699999999998</v>
      </c>
      <c r="I192">
        <f t="shared" si="29"/>
        <v>2.1066699999999998</v>
      </c>
      <c r="J192">
        <f t="shared" si="30"/>
        <v>-2.8700000000001502E-3</v>
      </c>
      <c r="K192">
        <v>2.1259999999999999</v>
      </c>
      <c r="L192">
        <v>1.6692</v>
      </c>
      <c r="M192">
        <v>2.3008000000000002</v>
      </c>
      <c r="N192">
        <v>2.4613</v>
      </c>
      <c r="O192">
        <v>2.7797000000000001</v>
      </c>
      <c r="P192">
        <v>1.49743</v>
      </c>
      <c r="Q192">
        <v>1.5844499999999999</v>
      </c>
      <c r="R192">
        <v>2.4882</v>
      </c>
      <c r="S192">
        <v>2.66</v>
      </c>
      <c r="T192">
        <v>1.6879999999999999</v>
      </c>
      <c r="U192">
        <f t="shared" si="31"/>
        <v>1.6879999999999999</v>
      </c>
      <c r="V192">
        <f t="shared" si="36"/>
        <v>2.6000000000000023E-2</v>
      </c>
      <c r="W192">
        <f t="shared" si="32"/>
        <v>2.3008000000000002</v>
      </c>
      <c r="X192">
        <f t="shared" si="37"/>
        <v>1.2900000000000134E-2</v>
      </c>
      <c r="Y192">
        <v>1.238</v>
      </c>
      <c r="Z192">
        <v>2.508</v>
      </c>
      <c r="AA192">
        <f t="shared" si="33"/>
        <v>2.4613</v>
      </c>
      <c r="AB192">
        <f t="shared" si="38"/>
        <v>1.0699999999999932E-2</v>
      </c>
      <c r="AC192">
        <f t="shared" si="39"/>
        <v>3.5000000000000142E-2</v>
      </c>
      <c r="AD192">
        <v>2.7130000000000001</v>
      </c>
      <c r="AE192">
        <f t="shared" si="34"/>
        <v>2.7797000000000001</v>
      </c>
      <c r="AF192">
        <f t="shared" si="40"/>
        <v>-8.0000000000000071E-3</v>
      </c>
      <c r="AG192">
        <f t="shared" si="40"/>
        <v>4.1999999999999815E-3</v>
      </c>
      <c r="AH192">
        <f t="shared" si="28"/>
        <v>2.6105</v>
      </c>
      <c r="AI192">
        <f t="shared" si="41"/>
        <v>1.3500000000000068E-2</v>
      </c>
    </row>
    <row r="193" spans="1:35" x14ac:dyDescent="0.3">
      <c r="A193" s="1">
        <v>44748</v>
      </c>
      <c r="B193">
        <v>20380</v>
      </c>
      <c r="C193">
        <v>1738.86</v>
      </c>
      <c r="D193">
        <v>1.55</v>
      </c>
      <c r="E193">
        <v>1.54</v>
      </c>
      <c r="F193">
        <f t="shared" si="35"/>
        <v>0</v>
      </c>
      <c r="G193">
        <v>1.58</v>
      </c>
      <c r="H193">
        <v>2.1659899999999999</v>
      </c>
      <c r="I193">
        <f t="shared" si="29"/>
        <v>2.1659899999999999</v>
      </c>
      <c r="J193">
        <f t="shared" si="30"/>
        <v>5.9320000000000039E-2</v>
      </c>
      <c r="K193">
        <v>2.2019000000000002</v>
      </c>
      <c r="L193">
        <v>1.8359000000000001</v>
      </c>
      <c r="M193">
        <v>2.4049999999999998</v>
      </c>
      <c r="N193">
        <v>2.5625</v>
      </c>
      <c r="O193">
        <v>2.8759000000000001</v>
      </c>
      <c r="P193">
        <v>1.512</v>
      </c>
      <c r="Q193">
        <v>1.583</v>
      </c>
      <c r="R193">
        <v>2.5411999999999999</v>
      </c>
      <c r="S193">
        <v>2.7282999999999999</v>
      </c>
      <c r="T193">
        <v>1.885</v>
      </c>
      <c r="U193">
        <f t="shared" si="31"/>
        <v>1.885</v>
      </c>
      <c r="V193">
        <f t="shared" si="36"/>
        <v>0.19700000000000006</v>
      </c>
      <c r="W193">
        <f t="shared" si="32"/>
        <v>2.4049999999999998</v>
      </c>
      <c r="X193">
        <f t="shared" si="37"/>
        <v>0.10419999999999963</v>
      </c>
      <c r="Y193">
        <v>1.248</v>
      </c>
      <c r="Z193">
        <v>2.5680000000000001</v>
      </c>
      <c r="AA193">
        <f t="shared" si="33"/>
        <v>2.5625</v>
      </c>
      <c r="AB193">
        <f t="shared" si="38"/>
        <v>0.10119999999999996</v>
      </c>
      <c r="AC193">
        <f t="shared" si="39"/>
        <v>6.0000000000000053E-2</v>
      </c>
      <c r="AD193">
        <v>2.778</v>
      </c>
      <c r="AE193">
        <f t="shared" si="34"/>
        <v>2.8759000000000001</v>
      </c>
      <c r="AF193">
        <f t="shared" si="40"/>
        <v>6.4999999999999947E-2</v>
      </c>
      <c r="AG193">
        <f t="shared" si="40"/>
        <v>9.6200000000000063E-2</v>
      </c>
      <c r="AH193">
        <f t="shared" si="28"/>
        <v>2.673</v>
      </c>
      <c r="AI193">
        <f t="shared" si="41"/>
        <v>6.25E-2</v>
      </c>
    </row>
    <row r="194" spans="1:35" x14ac:dyDescent="0.3">
      <c r="A194" s="1">
        <v>44749</v>
      </c>
      <c r="B194">
        <v>21610.58</v>
      </c>
      <c r="C194">
        <v>1740.16</v>
      </c>
      <c r="D194">
        <v>1.54</v>
      </c>
      <c r="E194">
        <v>1.54</v>
      </c>
      <c r="F194">
        <f t="shared" si="35"/>
        <v>0</v>
      </c>
      <c r="G194">
        <v>1.58</v>
      </c>
      <c r="H194">
        <v>2.19299</v>
      </c>
      <c r="I194">
        <f t="shared" si="29"/>
        <v>2.19299</v>
      </c>
      <c r="J194">
        <f t="shared" si="30"/>
        <v>2.7000000000000135E-2</v>
      </c>
      <c r="K194">
        <v>2.2201</v>
      </c>
      <c r="L194">
        <v>1.8588</v>
      </c>
      <c r="M194">
        <v>2.3727</v>
      </c>
      <c r="N194">
        <v>2.5392000000000001</v>
      </c>
      <c r="O194">
        <v>2.8685</v>
      </c>
      <c r="P194">
        <v>1.5126999999999999</v>
      </c>
      <c r="Q194">
        <v>1.5874999999999999</v>
      </c>
      <c r="R194">
        <v>2.58</v>
      </c>
      <c r="S194">
        <v>2.8071999999999999</v>
      </c>
      <c r="T194">
        <v>1.907</v>
      </c>
      <c r="U194">
        <f t="shared" si="31"/>
        <v>1.907</v>
      </c>
      <c r="V194">
        <f t="shared" si="36"/>
        <v>2.200000000000002E-2</v>
      </c>
      <c r="W194">
        <f t="shared" si="32"/>
        <v>2.3727</v>
      </c>
      <c r="X194">
        <f t="shared" si="37"/>
        <v>-3.2299999999999773E-2</v>
      </c>
      <c r="Y194">
        <v>1.2370000000000001</v>
      </c>
      <c r="Z194">
        <v>2.6030000000000002</v>
      </c>
      <c r="AA194">
        <f t="shared" si="33"/>
        <v>2.5392000000000001</v>
      </c>
      <c r="AB194">
        <f t="shared" si="38"/>
        <v>-2.3299999999999876E-2</v>
      </c>
      <c r="AC194">
        <f t="shared" si="39"/>
        <v>3.5000000000000142E-2</v>
      </c>
      <c r="AD194">
        <v>2.835</v>
      </c>
      <c r="AE194">
        <f t="shared" si="34"/>
        <v>2.8685</v>
      </c>
      <c r="AF194">
        <f t="shared" si="40"/>
        <v>5.699999999999994E-2</v>
      </c>
      <c r="AG194">
        <f t="shared" si="40"/>
        <v>-7.4000000000000732E-3</v>
      </c>
      <c r="AH194">
        <f t="shared" si="28"/>
        <v>2.7190000000000003</v>
      </c>
      <c r="AI194">
        <f t="shared" si="41"/>
        <v>4.6000000000000263E-2</v>
      </c>
    </row>
    <row r="195" spans="1:35" x14ac:dyDescent="0.3">
      <c r="A195" s="1">
        <v>44750</v>
      </c>
      <c r="B195">
        <v>21846.53</v>
      </c>
      <c r="C195">
        <v>1742.48</v>
      </c>
      <c r="D195">
        <v>1.54</v>
      </c>
      <c r="E195">
        <v>1.53</v>
      </c>
      <c r="F195">
        <f t="shared" si="35"/>
        <v>-1.0000000000000009E-2</v>
      </c>
      <c r="G195">
        <v>1.58</v>
      </c>
      <c r="H195">
        <v>2.2420200000000001</v>
      </c>
      <c r="I195">
        <f t="shared" si="29"/>
        <v>2.2420200000000001</v>
      </c>
      <c r="J195">
        <f t="shared" si="30"/>
        <v>4.9030000000000129E-2</v>
      </c>
      <c r="K195">
        <v>2.2685</v>
      </c>
      <c r="L195">
        <v>1.8841000000000001</v>
      </c>
      <c r="M195">
        <v>2.4144999999999999</v>
      </c>
      <c r="N195">
        <v>2.5804</v>
      </c>
      <c r="O195">
        <v>2.9070999999999998</v>
      </c>
      <c r="P195">
        <v>1.5212000000000001</v>
      </c>
      <c r="Q195">
        <v>1.5865499999999999</v>
      </c>
      <c r="R195">
        <v>2.6080000000000001</v>
      </c>
      <c r="S195">
        <v>2.87</v>
      </c>
      <c r="T195">
        <v>1.9139999999999999</v>
      </c>
      <c r="U195">
        <f t="shared" si="31"/>
        <v>1.9139999999999999</v>
      </c>
      <c r="V195">
        <f t="shared" si="36"/>
        <v>6.9999999999998952E-3</v>
      </c>
      <c r="W195">
        <f t="shared" si="32"/>
        <v>2.4144999999999999</v>
      </c>
      <c r="X195">
        <f t="shared" si="37"/>
        <v>4.1799999999999837E-2</v>
      </c>
      <c r="Y195">
        <v>1.4990000000000001</v>
      </c>
      <c r="Z195">
        <v>2.629</v>
      </c>
      <c r="AA195">
        <f t="shared" si="33"/>
        <v>2.5804</v>
      </c>
      <c r="AB195">
        <f t="shared" si="38"/>
        <v>4.1199999999999903E-2</v>
      </c>
      <c r="AC195">
        <f t="shared" si="39"/>
        <v>2.5999999999999801E-2</v>
      </c>
      <c r="AD195">
        <v>2.9039999999999999</v>
      </c>
      <c r="AE195">
        <f t="shared" si="34"/>
        <v>2.9070999999999998</v>
      </c>
      <c r="AF195">
        <f t="shared" si="40"/>
        <v>6.899999999999995E-2</v>
      </c>
      <c r="AG195">
        <f t="shared" si="40"/>
        <v>3.8599999999999746E-2</v>
      </c>
      <c r="AH195">
        <f t="shared" si="28"/>
        <v>2.7664999999999997</v>
      </c>
      <c r="AI195">
        <f t="shared" si="41"/>
        <v>4.7499999999999432E-2</v>
      </c>
    </row>
    <row r="196" spans="1:35" x14ac:dyDescent="0.3">
      <c r="A196" s="1">
        <v>44751</v>
      </c>
      <c r="B196">
        <v>21672.98</v>
      </c>
      <c r="C196">
        <v>1742.48</v>
      </c>
      <c r="D196">
        <v>1.54</v>
      </c>
      <c r="E196">
        <v>1.53</v>
      </c>
      <c r="F196">
        <f t="shared" si="35"/>
        <v>0</v>
      </c>
      <c r="G196">
        <v>1.58</v>
      </c>
      <c r="H196">
        <v>2.2420200000000001</v>
      </c>
      <c r="I196">
        <f t="shared" si="29"/>
        <v>2.2420200000000001</v>
      </c>
      <c r="J196">
        <f t="shared" si="30"/>
        <v>0</v>
      </c>
      <c r="K196">
        <v>2.2685</v>
      </c>
      <c r="L196">
        <v>1.8841000000000001</v>
      </c>
      <c r="M196">
        <v>2.4144999999999999</v>
      </c>
      <c r="N196">
        <v>2.5804</v>
      </c>
      <c r="O196">
        <v>2.9070999999999998</v>
      </c>
      <c r="P196">
        <v>1.5212000000000001</v>
      </c>
      <c r="Q196">
        <v>1.5865499999999999</v>
      </c>
      <c r="R196">
        <v>2.6080000000000001</v>
      </c>
      <c r="S196">
        <v>2.87</v>
      </c>
      <c r="T196">
        <v>1.9139999999999999</v>
      </c>
      <c r="U196">
        <f t="shared" si="31"/>
        <v>1.9139999999999999</v>
      </c>
      <c r="V196">
        <f t="shared" si="36"/>
        <v>0</v>
      </c>
      <c r="W196">
        <f t="shared" si="32"/>
        <v>2.4144999999999999</v>
      </c>
      <c r="X196">
        <f t="shared" si="37"/>
        <v>0</v>
      </c>
      <c r="Y196">
        <v>1.4990000000000001</v>
      </c>
      <c r="Z196">
        <v>2.629</v>
      </c>
      <c r="AA196">
        <f t="shared" si="33"/>
        <v>2.5804</v>
      </c>
      <c r="AB196">
        <f t="shared" si="38"/>
        <v>0</v>
      </c>
      <c r="AC196">
        <f t="shared" si="39"/>
        <v>0</v>
      </c>
      <c r="AD196">
        <v>2.9039999999999999</v>
      </c>
      <c r="AE196">
        <f t="shared" si="34"/>
        <v>2.9070999999999998</v>
      </c>
      <c r="AF196">
        <f t="shared" si="40"/>
        <v>0</v>
      </c>
      <c r="AG196">
        <f t="shared" si="40"/>
        <v>0</v>
      </c>
      <c r="AH196">
        <f t="shared" si="28"/>
        <v>2.7664999999999997</v>
      </c>
      <c r="AI196">
        <f t="shared" si="41"/>
        <v>0</v>
      </c>
    </row>
    <row r="197" spans="1:35" x14ac:dyDescent="0.3">
      <c r="A197" s="1">
        <v>44752</v>
      </c>
      <c r="B197">
        <v>20972.87</v>
      </c>
      <c r="C197">
        <v>1742.48</v>
      </c>
      <c r="D197">
        <v>1.54</v>
      </c>
      <c r="E197">
        <v>1.53</v>
      </c>
      <c r="F197">
        <f t="shared" si="35"/>
        <v>0</v>
      </c>
      <c r="G197">
        <v>1.58</v>
      </c>
      <c r="H197">
        <v>2.2420200000000001</v>
      </c>
      <c r="I197">
        <f t="shared" si="29"/>
        <v>2.2420200000000001</v>
      </c>
      <c r="J197">
        <f t="shared" si="30"/>
        <v>0</v>
      </c>
      <c r="K197">
        <v>2.2685</v>
      </c>
      <c r="L197">
        <v>1.8841000000000001</v>
      </c>
      <c r="M197">
        <v>2.4144999999999999</v>
      </c>
      <c r="N197">
        <v>2.5804</v>
      </c>
      <c r="O197">
        <v>2.9070999999999998</v>
      </c>
      <c r="P197">
        <v>1.5212000000000001</v>
      </c>
      <c r="Q197">
        <v>1.5865499999999999</v>
      </c>
      <c r="R197">
        <v>2.6080000000000001</v>
      </c>
      <c r="S197">
        <v>2.87</v>
      </c>
      <c r="T197">
        <v>1.9139999999999999</v>
      </c>
      <c r="U197">
        <f t="shared" si="31"/>
        <v>1.9139999999999999</v>
      </c>
      <c r="V197">
        <f t="shared" si="36"/>
        <v>0</v>
      </c>
      <c r="W197">
        <f t="shared" si="32"/>
        <v>2.4144999999999999</v>
      </c>
      <c r="X197">
        <f t="shared" si="37"/>
        <v>0</v>
      </c>
      <c r="Y197">
        <v>1.4990000000000001</v>
      </c>
      <c r="Z197">
        <v>2.629</v>
      </c>
      <c r="AA197">
        <f t="shared" si="33"/>
        <v>2.5804</v>
      </c>
      <c r="AB197">
        <f t="shared" si="38"/>
        <v>0</v>
      </c>
      <c r="AC197">
        <f t="shared" si="39"/>
        <v>0</v>
      </c>
      <c r="AD197">
        <v>2.9039999999999999</v>
      </c>
      <c r="AE197">
        <f t="shared" si="34"/>
        <v>2.9070999999999998</v>
      </c>
      <c r="AF197">
        <f t="shared" si="40"/>
        <v>0</v>
      </c>
      <c r="AG197">
        <f t="shared" si="40"/>
        <v>0</v>
      </c>
      <c r="AH197">
        <f t="shared" si="28"/>
        <v>2.7664999999999997</v>
      </c>
      <c r="AI197">
        <f t="shared" si="41"/>
        <v>0</v>
      </c>
    </row>
    <row r="198" spans="1:35" x14ac:dyDescent="0.3">
      <c r="A198" s="1">
        <v>44753</v>
      </c>
      <c r="B198">
        <v>20409.54</v>
      </c>
      <c r="C198">
        <v>1733.96</v>
      </c>
      <c r="D198">
        <v>1.55</v>
      </c>
      <c r="E198">
        <v>1.53</v>
      </c>
      <c r="F198">
        <f t="shared" si="35"/>
        <v>0</v>
      </c>
      <c r="G198">
        <v>1.58</v>
      </c>
      <c r="H198">
        <v>2.2759999999999998</v>
      </c>
      <c r="I198">
        <f t="shared" si="29"/>
        <v>2.2759999999999998</v>
      </c>
      <c r="J198">
        <f t="shared" si="30"/>
        <v>3.3979999999999677E-2</v>
      </c>
      <c r="K198">
        <v>2.2861500000000001</v>
      </c>
      <c r="L198">
        <v>1.9991000000000001</v>
      </c>
      <c r="M198">
        <v>2.4496000000000002</v>
      </c>
      <c r="N198">
        <v>2.61</v>
      </c>
      <c r="O198">
        <v>2.9245000000000001</v>
      </c>
      <c r="P198">
        <v>1.5207999999999999</v>
      </c>
      <c r="Q198">
        <v>1.587</v>
      </c>
      <c r="R198">
        <v>2.6806000000000001</v>
      </c>
      <c r="S198">
        <v>2.9253</v>
      </c>
      <c r="T198">
        <v>2.0299999999999998</v>
      </c>
      <c r="U198">
        <f t="shared" si="31"/>
        <v>2.0299999999999998</v>
      </c>
      <c r="V198">
        <f t="shared" si="36"/>
        <v>0.11599999999999988</v>
      </c>
      <c r="W198">
        <f t="shared" si="32"/>
        <v>2.4496000000000002</v>
      </c>
      <c r="X198">
        <f t="shared" si="37"/>
        <v>3.5100000000000353E-2</v>
      </c>
      <c r="Y198">
        <v>1.5429999999999999</v>
      </c>
      <c r="Z198">
        <v>2.6920000000000002</v>
      </c>
      <c r="AA198">
        <f t="shared" si="33"/>
        <v>2.61</v>
      </c>
      <c r="AB198">
        <f t="shared" si="38"/>
        <v>2.9599999999999849E-2</v>
      </c>
      <c r="AC198">
        <f t="shared" si="39"/>
        <v>6.3000000000000167E-2</v>
      </c>
      <c r="AD198">
        <v>2.952</v>
      </c>
      <c r="AE198">
        <f t="shared" si="34"/>
        <v>2.9245000000000001</v>
      </c>
      <c r="AF198">
        <f t="shared" si="40"/>
        <v>4.8000000000000043E-2</v>
      </c>
      <c r="AG198">
        <f t="shared" si="40"/>
        <v>1.7400000000000304E-2</v>
      </c>
      <c r="AH198">
        <f t="shared" si="28"/>
        <v>2.8220000000000001</v>
      </c>
      <c r="AI198">
        <f t="shared" si="41"/>
        <v>5.5500000000000327E-2</v>
      </c>
    </row>
    <row r="199" spans="1:35" x14ac:dyDescent="0.3">
      <c r="A199" s="1">
        <v>44754</v>
      </c>
      <c r="B199">
        <v>19443.28</v>
      </c>
      <c r="C199">
        <v>1726</v>
      </c>
      <c r="D199">
        <v>1.54</v>
      </c>
      <c r="E199">
        <v>1.54</v>
      </c>
      <c r="F199">
        <f t="shared" si="35"/>
        <v>1.0000000000000009E-2</v>
      </c>
      <c r="G199">
        <v>1.58</v>
      </c>
      <c r="H199">
        <v>2.2982300000000002</v>
      </c>
      <c r="I199">
        <f t="shared" si="29"/>
        <v>2.2982300000000002</v>
      </c>
      <c r="J199">
        <f t="shared" si="30"/>
        <v>2.2230000000000416E-2</v>
      </c>
      <c r="K199">
        <v>2.3022499999999999</v>
      </c>
      <c r="L199">
        <v>2.1482999999999999</v>
      </c>
      <c r="M199">
        <v>2.4371</v>
      </c>
      <c r="N199">
        <v>2.5994000000000002</v>
      </c>
      <c r="O199">
        <v>2.9157000000000002</v>
      </c>
      <c r="P199">
        <v>1.5195000000000001</v>
      </c>
      <c r="Q199">
        <v>1.5866499999999999</v>
      </c>
      <c r="R199">
        <v>2.7155</v>
      </c>
      <c r="S199">
        <v>2.9198</v>
      </c>
      <c r="T199">
        <v>2.173</v>
      </c>
      <c r="U199">
        <f t="shared" si="31"/>
        <v>2.173</v>
      </c>
      <c r="V199">
        <f t="shared" si="36"/>
        <v>0.14300000000000024</v>
      </c>
      <c r="W199">
        <f t="shared" si="32"/>
        <v>2.4371</v>
      </c>
      <c r="X199">
        <f t="shared" si="37"/>
        <v>-1.2500000000000178E-2</v>
      </c>
      <c r="Y199">
        <v>1.5329999999999999</v>
      </c>
      <c r="Z199">
        <v>2.7320000000000002</v>
      </c>
      <c r="AA199">
        <f t="shared" si="33"/>
        <v>2.5994000000000002</v>
      </c>
      <c r="AB199">
        <f t="shared" si="38"/>
        <v>-1.0599999999999721E-2</v>
      </c>
      <c r="AC199">
        <f t="shared" si="39"/>
        <v>4.0000000000000036E-2</v>
      </c>
      <c r="AD199">
        <v>2.9489999999999998</v>
      </c>
      <c r="AE199">
        <f t="shared" si="34"/>
        <v>2.9157000000000002</v>
      </c>
      <c r="AF199">
        <f t="shared" si="40"/>
        <v>-3.0000000000001137E-3</v>
      </c>
      <c r="AG199">
        <f t="shared" si="40"/>
        <v>-8.799999999999919E-3</v>
      </c>
      <c r="AH199">
        <f t="shared" ref="AH199:AH262" si="42">(AD199+Z199)/2</f>
        <v>2.8405</v>
      </c>
      <c r="AI199">
        <f t="shared" si="41"/>
        <v>1.8499999999999961E-2</v>
      </c>
    </row>
    <row r="200" spans="1:35" x14ac:dyDescent="0.3">
      <c r="A200" s="1">
        <v>44755</v>
      </c>
      <c r="B200">
        <v>19657.009999999998</v>
      </c>
      <c r="C200">
        <v>1735.51</v>
      </c>
      <c r="D200">
        <v>1.55</v>
      </c>
      <c r="E200">
        <v>1.53</v>
      </c>
      <c r="F200">
        <f t="shared" si="35"/>
        <v>-1.0000000000000009E-2</v>
      </c>
      <c r="G200">
        <v>1.58</v>
      </c>
      <c r="H200">
        <v>2.3278699999999999</v>
      </c>
      <c r="I200">
        <f t="shared" ref="I200:I263" si="43">H200</f>
        <v>2.3278699999999999</v>
      </c>
      <c r="J200">
        <f t="shared" ref="J200:J263" si="44">I200-I199</f>
        <v>2.9639999999999667E-2</v>
      </c>
      <c r="K200">
        <v>2.5141</v>
      </c>
      <c r="L200">
        <v>2.3148</v>
      </c>
      <c r="M200">
        <v>2.5617999999999999</v>
      </c>
      <c r="N200">
        <v>2.7141999999999999</v>
      </c>
      <c r="O200">
        <v>3.0099</v>
      </c>
      <c r="P200">
        <v>1.518</v>
      </c>
      <c r="Q200">
        <v>1.58975</v>
      </c>
      <c r="R200">
        <v>2.8744000000000001</v>
      </c>
      <c r="S200">
        <v>3.1259000000000001</v>
      </c>
      <c r="T200">
        <v>2.3610000000000002</v>
      </c>
      <c r="U200">
        <f t="shared" ref="U200:U263" si="45">T200</f>
        <v>2.3610000000000002</v>
      </c>
      <c r="V200">
        <f t="shared" si="36"/>
        <v>0.18800000000000017</v>
      </c>
      <c r="W200">
        <f t="shared" ref="W200:W263" si="46">M200</f>
        <v>2.5617999999999999</v>
      </c>
      <c r="X200">
        <f t="shared" si="37"/>
        <v>0.12469999999999981</v>
      </c>
      <c r="Y200">
        <v>1.6359999999999999</v>
      </c>
      <c r="Z200">
        <v>2.903</v>
      </c>
      <c r="AA200">
        <f t="shared" ref="AA200:AA263" si="47">N200</f>
        <v>2.7141999999999999</v>
      </c>
      <c r="AB200">
        <f t="shared" si="38"/>
        <v>0.11479999999999979</v>
      </c>
      <c r="AC200">
        <f t="shared" si="39"/>
        <v>0.17099999999999982</v>
      </c>
      <c r="AD200">
        <v>3.1669999999999998</v>
      </c>
      <c r="AE200">
        <f t="shared" ref="AE200:AE263" si="48">O200</f>
        <v>3.0099</v>
      </c>
      <c r="AF200">
        <f t="shared" si="40"/>
        <v>0.21799999999999997</v>
      </c>
      <c r="AG200">
        <f t="shared" si="40"/>
        <v>9.4199999999999839E-2</v>
      </c>
      <c r="AH200">
        <f t="shared" si="42"/>
        <v>3.0350000000000001</v>
      </c>
      <c r="AI200">
        <f t="shared" si="41"/>
        <v>0.19450000000000012</v>
      </c>
    </row>
    <row r="201" spans="1:35" x14ac:dyDescent="0.3">
      <c r="A201" s="1">
        <v>44756</v>
      </c>
      <c r="B201">
        <v>20667.93</v>
      </c>
      <c r="C201">
        <v>1709.94</v>
      </c>
      <c r="D201">
        <v>1.58</v>
      </c>
      <c r="E201">
        <v>1.53</v>
      </c>
      <c r="F201">
        <f t="shared" ref="F201:F264" si="49">E201-E200</f>
        <v>0</v>
      </c>
      <c r="G201">
        <v>1.58</v>
      </c>
      <c r="H201">
        <v>2.48082</v>
      </c>
      <c r="I201">
        <f t="shared" si="43"/>
        <v>2.48082</v>
      </c>
      <c r="J201">
        <f t="shared" si="44"/>
        <v>0.15295000000000014</v>
      </c>
      <c r="K201">
        <v>2.4692500000000002</v>
      </c>
      <c r="L201">
        <v>2.3249</v>
      </c>
      <c r="M201">
        <v>2.5827</v>
      </c>
      <c r="N201">
        <v>2.7382</v>
      </c>
      <c r="O201">
        <v>3.0388999999999999</v>
      </c>
      <c r="P201">
        <v>1.526</v>
      </c>
      <c r="Q201">
        <v>1.5914999999999999</v>
      </c>
      <c r="R201">
        <v>2.8454999999999999</v>
      </c>
      <c r="S201">
        <v>3.1017999999999999</v>
      </c>
      <c r="T201">
        <v>2.351</v>
      </c>
      <c r="U201">
        <f t="shared" si="45"/>
        <v>2.351</v>
      </c>
      <c r="V201">
        <f t="shared" ref="V201:V264" si="50">U201-U200</f>
        <v>-1.0000000000000231E-2</v>
      </c>
      <c r="W201">
        <f t="shared" si="46"/>
        <v>2.5827</v>
      </c>
      <c r="X201">
        <f t="shared" ref="X201:X264" si="51">W201-W200</f>
        <v>2.0900000000000141E-2</v>
      </c>
      <c r="Y201">
        <v>1.5740000000000001</v>
      </c>
      <c r="Z201">
        <v>2.8610000000000002</v>
      </c>
      <c r="AA201">
        <f t="shared" si="47"/>
        <v>2.7382</v>
      </c>
      <c r="AB201">
        <f t="shared" ref="AB201:AB264" si="52">AA201-AA200</f>
        <v>2.4000000000000021E-2</v>
      </c>
      <c r="AC201">
        <f t="shared" ref="AC201:AC264" si="53">Z201-Z200</f>
        <v>-4.1999999999999815E-2</v>
      </c>
      <c r="AD201">
        <v>3.13</v>
      </c>
      <c r="AE201">
        <f t="shared" si="48"/>
        <v>3.0388999999999999</v>
      </c>
      <c r="AF201">
        <f t="shared" ref="AF201:AG264" si="54">AD201-AD200</f>
        <v>-3.6999999999999922E-2</v>
      </c>
      <c r="AG201">
        <f t="shared" si="54"/>
        <v>2.8999999999999915E-2</v>
      </c>
      <c r="AH201">
        <f t="shared" si="42"/>
        <v>2.9954999999999998</v>
      </c>
      <c r="AI201">
        <f t="shared" ref="AI201:AI264" si="55">AH201-AH200</f>
        <v>-3.9500000000000313E-2</v>
      </c>
    </row>
    <row r="202" spans="1:35" x14ac:dyDescent="0.3">
      <c r="A202" s="1">
        <v>44757</v>
      </c>
      <c r="B202">
        <v>20926.53</v>
      </c>
      <c r="C202">
        <v>1708.17</v>
      </c>
      <c r="D202">
        <v>1.56</v>
      </c>
      <c r="E202">
        <v>1.54</v>
      </c>
      <c r="F202">
        <f t="shared" si="49"/>
        <v>1.0000000000000009E-2</v>
      </c>
      <c r="G202">
        <v>1.58</v>
      </c>
      <c r="H202">
        <v>2.5531999999999999</v>
      </c>
      <c r="I202">
        <f t="shared" si="43"/>
        <v>2.5531999999999999</v>
      </c>
      <c r="J202">
        <f t="shared" si="44"/>
        <v>7.2379999999999889E-2</v>
      </c>
      <c r="K202">
        <v>2.4390999999999998</v>
      </c>
      <c r="L202">
        <v>2.2886000000000002</v>
      </c>
      <c r="M202">
        <v>2.5813000000000001</v>
      </c>
      <c r="N202">
        <v>2.7315</v>
      </c>
      <c r="O202">
        <v>3.0204</v>
      </c>
      <c r="P202">
        <v>1.518</v>
      </c>
      <c r="Q202">
        <v>1.5820000000000001</v>
      </c>
      <c r="R202">
        <v>2.8475000000000001</v>
      </c>
      <c r="S202">
        <v>3.0217000000000001</v>
      </c>
      <c r="T202">
        <v>2.3420000000000001</v>
      </c>
      <c r="U202">
        <f t="shared" si="45"/>
        <v>2.3420000000000001</v>
      </c>
      <c r="V202">
        <f t="shared" si="50"/>
        <v>-8.999999999999897E-3</v>
      </c>
      <c r="W202">
        <f t="shared" si="46"/>
        <v>2.5813000000000001</v>
      </c>
      <c r="X202">
        <f t="shared" si="51"/>
        <v>-1.3999999999998458E-3</v>
      </c>
      <c r="Y202">
        <v>1.83</v>
      </c>
      <c r="Z202">
        <v>2.867</v>
      </c>
      <c r="AA202">
        <f t="shared" si="47"/>
        <v>2.7315</v>
      </c>
      <c r="AB202">
        <f t="shared" si="52"/>
        <v>-6.6999999999999282E-3</v>
      </c>
      <c r="AC202">
        <f t="shared" si="53"/>
        <v>5.9999999999997833E-3</v>
      </c>
      <c r="AD202">
        <v>3.0630000000000002</v>
      </c>
      <c r="AE202">
        <f t="shared" si="48"/>
        <v>3.0204</v>
      </c>
      <c r="AF202">
        <f t="shared" si="54"/>
        <v>-6.6999999999999726E-2</v>
      </c>
      <c r="AG202">
        <f t="shared" si="54"/>
        <v>-1.8499999999999961E-2</v>
      </c>
      <c r="AH202">
        <f t="shared" si="42"/>
        <v>2.9649999999999999</v>
      </c>
      <c r="AI202">
        <f t="shared" si="55"/>
        <v>-3.0499999999999972E-2</v>
      </c>
    </row>
    <row r="203" spans="1:35" x14ac:dyDescent="0.3">
      <c r="A203" s="1">
        <v>44758</v>
      </c>
      <c r="B203">
        <v>21204.61</v>
      </c>
      <c r="C203">
        <v>1708.17</v>
      </c>
      <c r="D203">
        <v>1.56</v>
      </c>
      <c r="E203">
        <v>1.54</v>
      </c>
      <c r="F203">
        <f t="shared" si="49"/>
        <v>0</v>
      </c>
      <c r="G203">
        <v>1.58</v>
      </c>
      <c r="H203">
        <v>2.5531999999999999</v>
      </c>
      <c r="I203">
        <f t="shared" si="43"/>
        <v>2.5531999999999999</v>
      </c>
      <c r="J203">
        <f t="shared" si="44"/>
        <v>0</v>
      </c>
      <c r="K203">
        <v>2.4390999999999998</v>
      </c>
      <c r="L203">
        <v>2.2886000000000002</v>
      </c>
      <c r="M203">
        <v>2.5813000000000001</v>
      </c>
      <c r="N203">
        <v>2.7315</v>
      </c>
      <c r="O203">
        <v>3.0204</v>
      </c>
      <c r="P203">
        <v>1.518</v>
      </c>
      <c r="Q203">
        <v>1.5820000000000001</v>
      </c>
      <c r="R203">
        <v>2.8475000000000001</v>
      </c>
      <c r="S203">
        <v>3.0217000000000001</v>
      </c>
      <c r="T203">
        <v>2.3420000000000001</v>
      </c>
      <c r="U203">
        <f t="shared" si="45"/>
        <v>2.3420000000000001</v>
      </c>
      <c r="V203">
        <f t="shared" si="50"/>
        <v>0</v>
      </c>
      <c r="W203">
        <f t="shared" si="46"/>
        <v>2.5813000000000001</v>
      </c>
      <c r="X203">
        <f t="shared" si="51"/>
        <v>0</v>
      </c>
      <c r="Y203">
        <v>1.83</v>
      </c>
      <c r="Z203">
        <v>2.867</v>
      </c>
      <c r="AA203">
        <f t="shared" si="47"/>
        <v>2.7315</v>
      </c>
      <c r="AB203">
        <f t="shared" si="52"/>
        <v>0</v>
      </c>
      <c r="AC203">
        <f t="shared" si="53"/>
        <v>0</v>
      </c>
      <c r="AD203">
        <v>3.0630000000000002</v>
      </c>
      <c r="AE203">
        <f t="shared" si="48"/>
        <v>3.0204</v>
      </c>
      <c r="AF203">
        <f t="shared" si="54"/>
        <v>0</v>
      </c>
      <c r="AG203">
        <f t="shared" si="54"/>
        <v>0</v>
      </c>
      <c r="AH203">
        <f t="shared" si="42"/>
        <v>2.9649999999999999</v>
      </c>
      <c r="AI203">
        <f t="shared" si="55"/>
        <v>0</v>
      </c>
    </row>
    <row r="204" spans="1:35" x14ac:dyDescent="0.3">
      <c r="A204" s="1">
        <v>44759</v>
      </c>
      <c r="B204">
        <v>20930.580000000002</v>
      </c>
      <c r="C204">
        <v>1708.17</v>
      </c>
      <c r="D204">
        <v>1.56</v>
      </c>
      <c r="E204">
        <v>1.54</v>
      </c>
      <c r="F204">
        <f t="shared" si="49"/>
        <v>0</v>
      </c>
      <c r="G204">
        <v>1.58</v>
      </c>
      <c r="H204">
        <v>2.5531999999999999</v>
      </c>
      <c r="I204">
        <f t="shared" si="43"/>
        <v>2.5531999999999999</v>
      </c>
      <c r="J204">
        <f t="shared" si="44"/>
        <v>0</v>
      </c>
      <c r="K204">
        <v>2.4390999999999998</v>
      </c>
      <c r="L204">
        <v>2.2886000000000002</v>
      </c>
      <c r="M204">
        <v>2.5813000000000001</v>
      </c>
      <c r="N204">
        <v>2.7315</v>
      </c>
      <c r="O204">
        <v>3.0204</v>
      </c>
      <c r="P204">
        <v>1.518</v>
      </c>
      <c r="Q204">
        <v>1.5820000000000001</v>
      </c>
      <c r="R204">
        <v>2.8475000000000001</v>
      </c>
      <c r="S204">
        <v>3.0217000000000001</v>
      </c>
      <c r="T204">
        <v>2.3420000000000001</v>
      </c>
      <c r="U204">
        <f t="shared" si="45"/>
        <v>2.3420000000000001</v>
      </c>
      <c r="V204">
        <f t="shared" si="50"/>
        <v>0</v>
      </c>
      <c r="W204">
        <f t="shared" si="46"/>
        <v>2.5813000000000001</v>
      </c>
      <c r="X204">
        <f t="shared" si="51"/>
        <v>0</v>
      </c>
      <c r="Y204">
        <v>1.83</v>
      </c>
      <c r="Z204">
        <v>2.867</v>
      </c>
      <c r="AA204">
        <f t="shared" si="47"/>
        <v>2.7315</v>
      </c>
      <c r="AB204">
        <f t="shared" si="52"/>
        <v>0</v>
      </c>
      <c r="AC204">
        <f t="shared" si="53"/>
        <v>0</v>
      </c>
      <c r="AD204">
        <v>3.0630000000000002</v>
      </c>
      <c r="AE204">
        <f t="shared" si="48"/>
        <v>3.0204</v>
      </c>
      <c r="AF204">
        <f t="shared" si="54"/>
        <v>0</v>
      </c>
      <c r="AG204">
        <f t="shared" si="54"/>
        <v>0</v>
      </c>
      <c r="AH204">
        <f t="shared" si="42"/>
        <v>2.9649999999999999</v>
      </c>
      <c r="AI204">
        <f t="shared" si="55"/>
        <v>0</v>
      </c>
    </row>
    <row r="205" spans="1:35" x14ac:dyDescent="0.3">
      <c r="A205" s="1">
        <v>44760</v>
      </c>
      <c r="B205">
        <v>21487.97</v>
      </c>
      <c r="C205">
        <v>1709.22</v>
      </c>
      <c r="D205">
        <v>1.5529999999999999</v>
      </c>
      <c r="E205">
        <v>1.54</v>
      </c>
      <c r="F205">
        <f t="shared" si="49"/>
        <v>0</v>
      </c>
      <c r="G205">
        <v>1.58</v>
      </c>
      <c r="H205">
        <v>2.4773000000000001</v>
      </c>
      <c r="I205">
        <f t="shared" si="43"/>
        <v>2.4773000000000001</v>
      </c>
      <c r="J205">
        <f t="shared" si="44"/>
        <v>-7.5899999999999856E-2</v>
      </c>
      <c r="K205">
        <v>2.4548999999999999</v>
      </c>
      <c r="L205">
        <v>2.2936000000000001</v>
      </c>
      <c r="M205">
        <v>2.6185</v>
      </c>
      <c r="N205">
        <v>2.7663000000000002</v>
      </c>
      <c r="O205">
        <v>3.05</v>
      </c>
      <c r="P205">
        <v>1.5209999999999999</v>
      </c>
      <c r="Q205">
        <v>1.5823499999999999</v>
      </c>
      <c r="R205">
        <v>2.9072</v>
      </c>
      <c r="S205">
        <v>3.0771999999999999</v>
      </c>
      <c r="T205">
        <v>2.3279999999999998</v>
      </c>
      <c r="U205">
        <f t="shared" si="45"/>
        <v>2.3279999999999998</v>
      </c>
      <c r="V205">
        <f t="shared" si="50"/>
        <v>-1.4000000000000234E-2</v>
      </c>
      <c r="W205">
        <f t="shared" si="46"/>
        <v>2.6185</v>
      </c>
      <c r="X205">
        <f t="shared" si="51"/>
        <v>3.71999999999999E-2</v>
      </c>
      <c r="Y205">
        <v>1.8720000000000001</v>
      </c>
      <c r="Z205">
        <v>2.923</v>
      </c>
      <c r="AA205">
        <f t="shared" si="47"/>
        <v>2.7663000000000002</v>
      </c>
      <c r="AB205">
        <f t="shared" si="52"/>
        <v>3.4800000000000164E-2</v>
      </c>
      <c r="AC205">
        <f t="shared" si="53"/>
        <v>5.600000000000005E-2</v>
      </c>
      <c r="AD205">
        <v>3.121</v>
      </c>
      <c r="AE205">
        <f t="shared" si="48"/>
        <v>3.05</v>
      </c>
      <c r="AF205">
        <f t="shared" si="54"/>
        <v>5.7999999999999829E-2</v>
      </c>
      <c r="AG205">
        <f t="shared" si="54"/>
        <v>2.9599999999999849E-2</v>
      </c>
      <c r="AH205">
        <f t="shared" si="42"/>
        <v>3.0220000000000002</v>
      </c>
      <c r="AI205">
        <f t="shared" si="55"/>
        <v>5.7000000000000384E-2</v>
      </c>
    </row>
    <row r="206" spans="1:35" x14ac:dyDescent="0.3">
      <c r="A206" s="1">
        <v>44761</v>
      </c>
      <c r="B206">
        <v>23304.71</v>
      </c>
      <c r="C206">
        <v>1711.67</v>
      </c>
      <c r="D206">
        <v>1.55</v>
      </c>
      <c r="E206">
        <v>1.54</v>
      </c>
      <c r="F206">
        <f t="shared" si="49"/>
        <v>0</v>
      </c>
      <c r="G206">
        <v>1.58</v>
      </c>
      <c r="H206">
        <v>2.4734500000000001</v>
      </c>
      <c r="I206">
        <f t="shared" si="43"/>
        <v>2.4734500000000001</v>
      </c>
      <c r="J206">
        <f t="shared" si="44"/>
        <v>-3.8499999999999091E-3</v>
      </c>
      <c r="K206">
        <v>2.4872000000000001</v>
      </c>
      <c r="L206">
        <v>2.4432</v>
      </c>
      <c r="M206">
        <v>2.6463000000000001</v>
      </c>
      <c r="N206">
        <v>2.7989000000000002</v>
      </c>
      <c r="O206">
        <v>3.0910000000000002</v>
      </c>
      <c r="P206">
        <v>1.5169999999999999</v>
      </c>
      <c r="Q206">
        <v>1.5824499999999999</v>
      </c>
      <c r="R206">
        <v>2.9866000000000001</v>
      </c>
      <c r="S206">
        <v>3.1513</v>
      </c>
      <c r="T206">
        <v>2.4870000000000001</v>
      </c>
      <c r="U206">
        <f t="shared" si="45"/>
        <v>2.4870000000000001</v>
      </c>
      <c r="V206">
        <f t="shared" si="50"/>
        <v>0.15900000000000025</v>
      </c>
      <c r="W206">
        <f t="shared" si="46"/>
        <v>2.6463000000000001</v>
      </c>
      <c r="X206">
        <f t="shared" si="51"/>
        <v>2.7800000000000047E-2</v>
      </c>
      <c r="Y206">
        <v>1.8340000000000001</v>
      </c>
      <c r="Z206">
        <v>3.0150000000000001</v>
      </c>
      <c r="AA206">
        <f t="shared" si="47"/>
        <v>2.7989000000000002</v>
      </c>
      <c r="AB206">
        <f t="shared" si="52"/>
        <v>3.2599999999999962E-2</v>
      </c>
      <c r="AC206">
        <f t="shared" si="53"/>
        <v>9.2000000000000082E-2</v>
      </c>
      <c r="AD206">
        <v>3.1779999999999999</v>
      </c>
      <c r="AE206">
        <f t="shared" si="48"/>
        <v>3.0910000000000002</v>
      </c>
      <c r="AF206">
        <f t="shared" si="54"/>
        <v>5.699999999999994E-2</v>
      </c>
      <c r="AG206">
        <f t="shared" si="54"/>
        <v>4.1000000000000369E-2</v>
      </c>
      <c r="AH206">
        <f t="shared" si="42"/>
        <v>3.0964999999999998</v>
      </c>
      <c r="AI206">
        <f t="shared" si="55"/>
        <v>7.4499999999999567E-2</v>
      </c>
    </row>
    <row r="207" spans="1:35" x14ac:dyDescent="0.3">
      <c r="A207" s="1">
        <v>44762</v>
      </c>
      <c r="B207">
        <v>23258.12</v>
      </c>
      <c r="C207">
        <v>1696.58</v>
      </c>
      <c r="D207">
        <v>1.54</v>
      </c>
      <c r="E207">
        <v>1.53</v>
      </c>
      <c r="F207">
        <f t="shared" si="49"/>
        <v>-1.0000000000000009E-2</v>
      </c>
      <c r="G207">
        <v>1.58</v>
      </c>
      <c r="H207">
        <v>2.5063300000000002</v>
      </c>
      <c r="I207">
        <f t="shared" si="43"/>
        <v>2.5063300000000002</v>
      </c>
      <c r="J207">
        <f t="shared" si="44"/>
        <v>3.288000000000002E-2</v>
      </c>
      <c r="K207">
        <v>2.5067499999999998</v>
      </c>
      <c r="L207">
        <v>2.4405000000000001</v>
      </c>
      <c r="M207">
        <v>2.7138</v>
      </c>
      <c r="N207">
        <v>2.8574999999999999</v>
      </c>
      <c r="O207">
        <v>3.1324000000000001</v>
      </c>
      <c r="P207">
        <v>1.649</v>
      </c>
      <c r="Q207">
        <v>1.6950000000000001</v>
      </c>
      <c r="R207">
        <v>2.9710000000000001</v>
      </c>
      <c r="S207">
        <v>3.1537000000000002</v>
      </c>
      <c r="T207">
        <v>2.4660000000000002</v>
      </c>
      <c r="U207">
        <f t="shared" si="45"/>
        <v>2.4660000000000002</v>
      </c>
      <c r="V207">
        <f t="shared" si="50"/>
        <v>-2.0999999999999908E-2</v>
      </c>
      <c r="W207">
        <f t="shared" si="46"/>
        <v>2.7138</v>
      </c>
      <c r="X207">
        <f t="shared" si="51"/>
        <v>6.7499999999999893E-2</v>
      </c>
      <c r="Y207">
        <v>1.831</v>
      </c>
      <c r="Z207">
        <v>3.0009999999999999</v>
      </c>
      <c r="AA207">
        <f t="shared" si="47"/>
        <v>2.8574999999999999</v>
      </c>
      <c r="AB207">
        <f t="shared" si="52"/>
        <v>5.8599999999999763E-2</v>
      </c>
      <c r="AC207">
        <f t="shared" si="53"/>
        <v>-1.4000000000000234E-2</v>
      </c>
      <c r="AD207">
        <v>3.1720000000000002</v>
      </c>
      <c r="AE207">
        <f t="shared" si="48"/>
        <v>3.1324000000000001</v>
      </c>
      <c r="AF207">
        <f t="shared" si="54"/>
        <v>-5.9999999999997833E-3</v>
      </c>
      <c r="AG207">
        <f t="shared" si="54"/>
        <v>4.1399999999999881E-2</v>
      </c>
      <c r="AH207">
        <f t="shared" si="42"/>
        <v>3.0865</v>
      </c>
      <c r="AI207">
        <f t="shared" si="55"/>
        <v>-9.9999999999997868E-3</v>
      </c>
    </row>
    <row r="208" spans="1:35" x14ac:dyDescent="0.3">
      <c r="A208" s="1">
        <v>44763</v>
      </c>
      <c r="B208">
        <v>23123.88</v>
      </c>
      <c r="C208">
        <v>1718.81</v>
      </c>
      <c r="D208">
        <v>1.53</v>
      </c>
      <c r="E208">
        <v>1.53</v>
      </c>
      <c r="F208">
        <f t="shared" si="49"/>
        <v>0</v>
      </c>
      <c r="G208">
        <v>1.58</v>
      </c>
      <c r="H208">
        <v>2.5409199999999998</v>
      </c>
      <c r="I208">
        <f t="shared" si="43"/>
        <v>2.5409199999999998</v>
      </c>
      <c r="J208">
        <f t="shared" si="44"/>
        <v>3.4589999999999677E-2</v>
      </c>
      <c r="K208">
        <v>2.5317500000000002</v>
      </c>
      <c r="L208">
        <v>2.4095</v>
      </c>
      <c r="M208">
        <v>2.5783999999999998</v>
      </c>
      <c r="N208">
        <v>2.7225999999999999</v>
      </c>
      <c r="O208">
        <v>2.9980000000000002</v>
      </c>
      <c r="P208">
        <v>1.9794799999999999</v>
      </c>
      <c r="Q208">
        <v>2.0299999999999998</v>
      </c>
      <c r="R208">
        <v>2.9342000000000001</v>
      </c>
      <c r="S208">
        <v>3.0607000000000002</v>
      </c>
      <c r="T208">
        <v>2.431</v>
      </c>
      <c r="U208">
        <f t="shared" si="45"/>
        <v>2.431</v>
      </c>
      <c r="V208">
        <f t="shared" si="50"/>
        <v>-3.5000000000000142E-2</v>
      </c>
      <c r="W208">
        <f t="shared" si="46"/>
        <v>2.5783999999999998</v>
      </c>
      <c r="X208">
        <f t="shared" si="51"/>
        <v>-0.13540000000000019</v>
      </c>
      <c r="Y208">
        <v>1.8069999999999999</v>
      </c>
      <c r="Z208">
        <v>2.9460000000000002</v>
      </c>
      <c r="AA208">
        <f t="shared" si="47"/>
        <v>2.7225999999999999</v>
      </c>
      <c r="AB208">
        <f t="shared" si="52"/>
        <v>-0.13490000000000002</v>
      </c>
      <c r="AC208">
        <f t="shared" si="53"/>
        <v>-5.4999999999999716E-2</v>
      </c>
      <c r="AD208">
        <v>3.0739999999999998</v>
      </c>
      <c r="AE208">
        <f t="shared" si="48"/>
        <v>2.9980000000000002</v>
      </c>
      <c r="AF208">
        <f t="shared" si="54"/>
        <v>-9.8000000000000309E-2</v>
      </c>
      <c r="AG208">
        <f t="shared" si="54"/>
        <v>-0.13439999999999985</v>
      </c>
      <c r="AH208">
        <f t="shared" si="42"/>
        <v>3.01</v>
      </c>
      <c r="AI208">
        <f t="shared" si="55"/>
        <v>-7.6500000000000234E-2</v>
      </c>
    </row>
    <row r="209" spans="1:35" x14ac:dyDescent="0.3">
      <c r="A209" s="1">
        <v>44764</v>
      </c>
      <c r="B209">
        <v>22605.38</v>
      </c>
      <c r="C209">
        <v>1727.64</v>
      </c>
      <c r="D209">
        <v>1.5349999999999999</v>
      </c>
      <c r="E209">
        <v>1.52</v>
      </c>
      <c r="F209">
        <f t="shared" si="49"/>
        <v>-1.0000000000000009E-2</v>
      </c>
      <c r="G209">
        <v>1.58</v>
      </c>
      <c r="H209">
        <v>2.5587800000000001</v>
      </c>
      <c r="I209">
        <f t="shared" si="43"/>
        <v>2.5587800000000001</v>
      </c>
      <c r="J209">
        <f t="shared" si="44"/>
        <v>1.7860000000000209E-2</v>
      </c>
      <c r="K209">
        <v>2.5169999999999999</v>
      </c>
      <c r="L209">
        <v>2.3782999999999999</v>
      </c>
      <c r="M209">
        <v>2.5017</v>
      </c>
      <c r="N209">
        <v>2.6455000000000002</v>
      </c>
      <c r="O209">
        <v>2.9188000000000001</v>
      </c>
      <c r="P209">
        <v>2.08127</v>
      </c>
      <c r="Q209">
        <v>2.1315</v>
      </c>
      <c r="R209">
        <v>2.9022000000000001</v>
      </c>
      <c r="S209">
        <v>2.9569000000000001</v>
      </c>
      <c r="T209">
        <v>2.4169999999999998</v>
      </c>
      <c r="U209">
        <f t="shared" si="45"/>
        <v>2.4169999999999998</v>
      </c>
      <c r="V209">
        <f t="shared" si="50"/>
        <v>-1.4000000000000234E-2</v>
      </c>
      <c r="W209">
        <f t="shared" si="46"/>
        <v>2.5017</v>
      </c>
      <c r="X209">
        <f t="shared" si="51"/>
        <v>-7.6699999999999768E-2</v>
      </c>
      <c r="Y209">
        <v>2.0840000000000001</v>
      </c>
      <c r="Z209">
        <v>2.9260000000000002</v>
      </c>
      <c r="AA209">
        <f t="shared" si="47"/>
        <v>2.6455000000000002</v>
      </c>
      <c r="AB209">
        <f t="shared" si="52"/>
        <v>-7.7099999999999724E-2</v>
      </c>
      <c r="AC209">
        <f t="shared" si="53"/>
        <v>-2.0000000000000018E-2</v>
      </c>
      <c r="AD209">
        <v>2.9990000000000001</v>
      </c>
      <c r="AE209">
        <f t="shared" si="48"/>
        <v>2.9188000000000001</v>
      </c>
      <c r="AF209">
        <f t="shared" si="54"/>
        <v>-7.4999999999999734E-2</v>
      </c>
      <c r="AG209">
        <f t="shared" si="54"/>
        <v>-7.9200000000000159E-2</v>
      </c>
      <c r="AH209">
        <f t="shared" si="42"/>
        <v>2.9625000000000004</v>
      </c>
      <c r="AI209">
        <f t="shared" si="55"/>
        <v>-4.7499999999999432E-2</v>
      </c>
    </row>
    <row r="210" spans="1:35" x14ac:dyDescent="0.3">
      <c r="A210" s="1">
        <v>44765</v>
      </c>
      <c r="B210">
        <v>22330.07</v>
      </c>
      <c r="C210">
        <v>1727.64</v>
      </c>
      <c r="D210">
        <v>1.5349999999999999</v>
      </c>
      <c r="E210">
        <v>1.52</v>
      </c>
      <c r="F210">
        <f t="shared" si="49"/>
        <v>0</v>
      </c>
      <c r="G210">
        <v>1.58</v>
      </c>
      <c r="H210">
        <v>2.5587800000000001</v>
      </c>
      <c r="I210">
        <f t="shared" si="43"/>
        <v>2.5587800000000001</v>
      </c>
      <c r="J210">
        <f t="shared" si="44"/>
        <v>0</v>
      </c>
      <c r="K210">
        <v>2.5169999999999999</v>
      </c>
      <c r="L210">
        <v>2.3782999999999999</v>
      </c>
      <c r="M210">
        <v>2.5017</v>
      </c>
      <c r="N210">
        <v>2.6455000000000002</v>
      </c>
      <c r="O210">
        <v>2.9188000000000001</v>
      </c>
      <c r="P210">
        <v>2.08127</v>
      </c>
      <c r="Q210">
        <v>2.1315</v>
      </c>
      <c r="R210">
        <v>2.9022000000000001</v>
      </c>
      <c r="S210">
        <v>2.9569000000000001</v>
      </c>
      <c r="T210">
        <v>2.4169999999999998</v>
      </c>
      <c r="U210">
        <f t="shared" si="45"/>
        <v>2.4169999999999998</v>
      </c>
      <c r="V210">
        <f t="shared" si="50"/>
        <v>0</v>
      </c>
      <c r="W210">
        <f t="shared" si="46"/>
        <v>2.5017</v>
      </c>
      <c r="X210">
        <f t="shared" si="51"/>
        <v>0</v>
      </c>
      <c r="Y210">
        <v>2.0840000000000001</v>
      </c>
      <c r="Z210">
        <v>2.9260000000000002</v>
      </c>
      <c r="AA210">
        <f t="shared" si="47"/>
        <v>2.6455000000000002</v>
      </c>
      <c r="AB210">
        <f t="shared" si="52"/>
        <v>0</v>
      </c>
      <c r="AC210">
        <f t="shared" si="53"/>
        <v>0</v>
      </c>
      <c r="AD210">
        <v>2.9990000000000001</v>
      </c>
      <c r="AE210">
        <f t="shared" si="48"/>
        <v>2.9188000000000001</v>
      </c>
      <c r="AF210">
        <f t="shared" si="54"/>
        <v>0</v>
      </c>
      <c r="AG210">
        <f t="shared" si="54"/>
        <v>0</v>
      </c>
      <c r="AH210">
        <f t="shared" si="42"/>
        <v>2.9625000000000004</v>
      </c>
      <c r="AI210">
        <f t="shared" si="55"/>
        <v>0</v>
      </c>
    </row>
    <row r="211" spans="1:35" x14ac:dyDescent="0.3">
      <c r="A211" s="1">
        <v>44766</v>
      </c>
      <c r="B211">
        <v>22723.53</v>
      </c>
      <c r="C211">
        <v>1727.64</v>
      </c>
      <c r="D211">
        <v>1.5349999999999999</v>
      </c>
      <c r="E211">
        <v>1.52</v>
      </c>
      <c r="F211">
        <f t="shared" si="49"/>
        <v>0</v>
      </c>
      <c r="G211">
        <v>1.58</v>
      </c>
      <c r="H211">
        <v>2.5587800000000001</v>
      </c>
      <c r="I211">
        <f t="shared" si="43"/>
        <v>2.5587800000000001</v>
      </c>
      <c r="J211">
        <f t="shared" si="44"/>
        <v>0</v>
      </c>
      <c r="K211">
        <v>2.5169999999999999</v>
      </c>
      <c r="L211">
        <v>2.3782999999999999</v>
      </c>
      <c r="M211">
        <v>2.5017</v>
      </c>
      <c r="N211">
        <v>2.6455000000000002</v>
      </c>
      <c r="O211">
        <v>2.9188000000000001</v>
      </c>
      <c r="P211">
        <v>2.08127</v>
      </c>
      <c r="Q211">
        <v>2.1315</v>
      </c>
      <c r="R211">
        <v>2.9022000000000001</v>
      </c>
      <c r="S211">
        <v>2.9569000000000001</v>
      </c>
      <c r="T211">
        <v>2.4169999999999998</v>
      </c>
      <c r="U211">
        <f t="shared" si="45"/>
        <v>2.4169999999999998</v>
      </c>
      <c r="V211">
        <f t="shared" si="50"/>
        <v>0</v>
      </c>
      <c r="W211">
        <f t="shared" si="46"/>
        <v>2.5017</v>
      </c>
      <c r="X211">
        <f t="shared" si="51"/>
        <v>0</v>
      </c>
      <c r="Y211">
        <v>2.0840000000000001</v>
      </c>
      <c r="Z211">
        <v>2.9260000000000002</v>
      </c>
      <c r="AA211">
        <f t="shared" si="47"/>
        <v>2.6455000000000002</v>
      </c>
      <c r="AB211">
        <f t="shared" si="52"/>
        <v>0</v>
      </c>
      <c r="AC211">
        <f t="shared" si="53"/>
        <v>0</v>
      </c>
      <c r="AD211">
        <v>2.9990000000000001</v>
      </c>
      <c r="AE211">
        <f t="shared" si="48"/>
        <v>2.9188000000000001</v>
      </c>
      <c r="AF211">
        <f t="shared" si="54"/>
        <v>0</v>
      </c>
      <c r="AG211">
        <f t="shared" si="54"/>
        <v>0</v>
      </c>
      <c r="AH211">
        <f t="shared" si="42"/>
        <v>2.9625000000000004</v>
      </c>
      <c r="AI211">
        <f t="shared" si="55"/>
        <v>0</v>
      </c>
    </row>
    <row r="212" spans="1:35" x14ac:dyDescent="0.3">
      <c r="A212" s="1">
        <v>44767</v>
      </c>
      <c r="B212">
        <v>22171.68</v>
      </c>
      <c r="C212">
        <v>1719.78</v>
      </c>
      <c r="D212">
        <v>1.5349999999999999</v>
      </c>
      <c r="E212">
        <v>1.53</v>
      </c>
      <c r="F212">
        <f t="shared" si="49"/>
        <v>1.0000000000000009E-2</v>
      </c>
      <c r="G212">
        <v>1.58</v>
      </c>
      <c r="H212">
        <v>2.5290499999999998</v>
      </c>
      <c r="I212">
        <f t="shared" si="43"/>
        <v>2.5290499999999998</v>
      </c>
      <c r="J212">
        <f t="shared" si="44"/>
        <v>-2.9730000000000256E-2</v>
      </c>
      <c r="K212">
        <v>2.5459499999999999</v>
      </c>
      <c r="L212">
        <v>2.4422000000000001</v>
      </c>
      <c r="M212">
        <v>2.5861000000000001</v>
      </c>
      <c r="N212">
        <v>2.7246999999999999</v>
      </c>
      <c r="O212">
        <v>2.9876</v>
      </c>
      <c r="P212">
        <v>2.2010000000000001</v>
      </c>
      <c r="Q212">
        <v>2.2469999999999999</v>
      </c>
      <c r="R212">
        <v>2.9411</v>
      </c>
      <c r="S212">
        <v>2.9937999999999998</v>
      </c>
      <c r="T212">
        <v>2.472</v>
      </c>
      <c r="U212">
        <f t="shared" si="45"/>
        <v>2.472</v>
      </c>
      <c r="V212">
        <f t="shared" si="50"/>
        <v>5.500000000000016E-2</v>
      </c>
      <c r="W212">
        <f t="shared" si="46"/>
        <v>2.5861000000000001</v>
      </c>
      <c r="X212">
        <f t="shared" si="51"/>
        <v>8.4400000000000031E-2</v>
      </c>
      <c r="Y212">
        <v>2.13</v>
      </c>
      <c r="Z212">
        <v>2.9569999999999999</v>
      </c>
      <c r="AA212">
        <f t="shared" si="47"/>
        <v>2.7246999999999999</v>
      </c>
      <c r="AB212">
        <f t="shared" si="52"/>
        <v>7.9199999999999715E-2</v>
      </c>
      <c r="AC212">
        <f t="shared" si="53"/>
        <v>3.0999999999999694E-2</v>
      </c>
      <c r="AD212">
        <v>3.0270000000000001</v>
      </c>
      <c r="AE212">
        <f t="shared" si="48"/>
        <v>2.9876</v>
      </c>
      <c r="AF212">
        <f t="shared" si="54"/>
        <v>2.8000000000000025E-2</v>
      </c>
      <c r="AG212">
        <f t="shared" si="54"/>
        <v>6.8799999999999972E-2</v>
      </c>
      <c r="AH212">
        <f t="shared" si="42"/>
        <v>2.992</v>
      </c>
      <c r="AI212">
        <f t="shared" si="55"/>
        <v>2.9499999999999638E-2</v>
      </c>
    </row>
    <row r="213" spans="1:35" x14ac:dyDescent="0.3">
      <c r="A213" s="1">
        <v>44768</v>
      </c>
      <c r="B213">
        <v>20985.62</v>
      </c>
      <c r="C213">
        <v>1717.32</v>
      </c>
      <c r="D213">
        <v>1.56</v>
      </c>
      <c r="E213">
        <v>1.53</v>
      </c>
      <c r="F213">
        <f t="shared" si="49"/>
        <v>0</v>
      </c>
      <c r="G213">
        <v>1.58</v>
      </c>
      <c r="H213">
        <v>2.5636299999999999</v>
      </c>
      <c r="I213">
        <f t="shared" si="43"/>
        <v>2.5636299999999999</v>
      </c>
      <c r="J213">
        <f t="shared" si="44"/>
        <v>3.4580000000000055E-2</v>
      </c>
      <c r="K213">
        <v>2.5575000000000001</v>
      </c>
      <c r="L213">
        <v>2.4740000000000002</v>
      </c>
      <c r="M213">
        <v>2.6004</v>
      </c>
      <c r="N213">
        <v>2.7418</v>
      </c>
      <c r="O213">
        <v>3.0093999999999999</v>
      </c>
      <c r="P213">
        <v>2.3210000000000002</v>
      </c>
      <c r="Q213">
        <v>2.3620999999999999</v>
      </c>
      <c r="R213">
        <v>2.8980000000000001</v>
      </c>
      <c r="S213">
        <v>3.02</v>
      </c>
      <c r="T213">
        <v>2.5099999999999998</v>
      </c>
      <c r="U213">
        <f t="shared" si="45"/>
        <v>2.5099999999999998</v>
      </c>
      <c r="V213">
        <f t="shared" si="50"/>
        <v>3.7999999999999812E-2</v>
      </c>
      <c r="W213">
        <f t="shared" si="46"/>
        <v>2.6004</v>
      </c>
      <c r="X213">
        <f t="shared" si="51"/>
        <v>1.4299999999999979E-2</v>
      </c>
      <c r="Y213">
        <v>2.1389999999999998</v>
      </c>
      <c r="Z213">
        <v>2.9460000000000002</v>
      </c>
      <c r="AA213">
        <f t="shared" si="47"/>
        <v>2.7418</v>
      </c>
      <c r="AB213">
        <f t="shared" si="52"/>
        <v>1.7100000000000115E-2</v>
      </c>
      <c r="AC213">
        <f t="shared" si="53"/>
        <v>-1.0999999999999677E-2</v>
      </c>
      <c r="AD213">
        <v>3.0390000000000001</v>
      </c>
      <c r="AE213">
        <f t="shared" si="48"/>
        <v>3.0093999999999999</v>
      </c>
      <c r="AF213">
        <f t="shared" si="54"/>
        <v>1.2000000000000011E-2</v>
      </c>
      <c r="AG213">
        <f t="shared" si="54"/>
        <v>2.179999999999982E-2</v>
      </c>
      <c r="AH213">
        <f t="shared" si="42"/>
        <v>2.9925000000000002</v>
      </c>
      <c r="AI213">
        <f t="shared" si="55"/>
        <v>5.0000000000016698E-4</v>
      </c>
    </row>
    <row r="214" spans="1:35" x14ac:dyDescent="0.3">
      <c r="A214" s="1">
        <v>44769</v>
      </c>
      <c r="B214">
        <v>22784.97</v>
      </c>
      <c r="C214">
        <v>1734.19</v>
      </c>
      <c r="D214">
        <v>1.5529999999999999</v>
      </c>
      <c r="E214">
        <v>1.53</v>
      </c>
      <c r="F214">
        <f t="shared" si="49"/>
        <v>0</v>
      </c>
      <c r="G214">
        <v>1.58</v>
      </c>
      <c r="H214">
        <v>2.57674</v>
      </c>
      <c r="I214">
        <f t="shared" si="43"/>
        <v>2.57674</v>
      </c>
      <c r="J214">
        <f t="shared" si="44"/>
        <v>1.3110000000000177E-2</v>
      </c>
      <c r="K214">
        <v>2.5419999999999998</v>
      </c>
      <c r="L214">
        <v>2.3687</v>
      </c>
      <c r="M214">
        <v>2.5366</v>
      </c>
      <c r="N214">
        <v>2.6787000000000001</v>
      </c>
      <c r="O214">
        <v>2.9464999999999999</v>
      </c>
      <c r="P214">
        <v>2.2854000000000001</v>
      </c>
      <c r="Q214">
        <v>2.335</v>
      </c>
      <c r="R214">
        <v>2.8639999999999999</v>
      </c>
      <c r="S214">
        <v>2.9352</v>
      </c>
      <c r="T214">
        <v>2.4049999999999998</v>
      </c>
      <c r="U214">
        <f t="shared" si="45"/>
        <v>2.4049999999999998</v>
      </c>
      <c r="V214">
        <f t="shared" si="50"/>
        <v>-0.10499999999999998</v>
      </c>
      <c r="W214">
        <f t="shared" si="46"/>
        <v>2.5366</v>
      </c>
      <c r="X214">
        <f t="shared" si="51"/>
        <v>-6.3800000000000079E-2</v>
      </c>
      <c r="Y214">
        <v>2.1259999999999999</v>
      </c>
      <c r="Z214">
        <v>2.8929999999999998</v>
      </c>
      <c r="AA214">
        <f t="shared" si="47"/>
        <v>2.6787000000000001</v>
      </c>
      <c r="AB214">
        <f t="shared" si="52"/>
        <v>-6.3099999999999934E-2</v>
      </c>
      <c r="AC214">
        <f t="shared" si="53"/>
        <v>-5.300000000000038E-2</v>
      </c>
      <c r="AD214">
        <v>2.984</v>
      </c>
      <c r="AE214">
        <f t="shared" si="48"/>
        <v>2.9464999999999999</v>
      </c>
      <c r="AF214">
        <f t="shared" si="54"/>
        <v>-5.500000000000016E-2</v>
      </c>
      <c r="AG214">
        <f t="shared" si="54"/>
        <v>-6.2899999999999956E-2</v>
      </c>
      <c r="AH214">
        <f t="shared" si="42"/>
        <v>2.9384999999999999</v>
      </c>
      <c r="AI214">
        <f t="shared" si="55"/>
        <v>-5.400000000000027E-2</v>
      </c>
    </row>
    <row r="215" spans="1:35" x14ac:dyDescent="0.3">
      <c r="A215" s="1">
        <v>44770</v>
      </c>
      <c r="B215">
        <v>24033.74</v>
      </c>
      <c r="C215">
        <v>1755.84</v>
      </c>
      <c r="D215">
        <v>2.2949999999999999</v>
      </c>
      <c r="E215">
        <v>2.2799999999999998</v>
      </c>
      <c r="F215">
        <f t="shared" si="49"/>
        <v>0.74999999999999978</v>
      </c>
      <c r="G215">
        <v>2.33</v>
      </c>
      <c r="H215">
        <v>2.5750500000000001</v>
      </c>
      <c r="I215">
        <f t="shared" si="43"/>
        <v>2.5750500000000001</v>
      </c>
      <c r="J215">
        <f t="shared" si="44"/>
        <v>-1.6899999999999693E-3</v>
      </c>
      <c r="K215">
        <v>2.5364</v>
      </c>
      <c r="L215">
        <v>2.3275000000000001</v>
      </c>
      <c r="M215">
        <v>2.5118</v>
      </c>
      <c r="N215">
        <v>2.6413000000000002</v>
      </c>
      <c r="O215">
        <v>2.8841999999999999</v>
      </c>
      <c r="P215">
        <v>2.2758500000000002</v>
      </c>
      <c r="Q215">
        <v>2.3342499999999999</v>
      </c>
      <c r="R215">
        <v>2.7804000000000002</v>
      </c>
      <c r="S215">
        <v>2.8849</v>
      </c>
      <c r="T215">
        <v>2.3620000000000001</v>
      </c>
      <c r="U215">
        <f t="shared" si="45"/>
        <v>2.3620000000000001</v>
      </c>
      <c r="V215">
        <f t="shared" si="50"/>
        <v>-4.2999999999999705E-2</v>
      </c>
      <c r="W215">
        <f t="shared" si="46"/>
        <v>2.5118</v>
      </c>
      <c r="X215">
        <f t="shared" si="51"/>
        <v>-2.4799999999999933E-2</v>
      </c>
      <c r="Y215">
        <v>2.125</v>
      </c>
      <c r="Z215">
        <v>2.827</v>
      </c>
      <c r="AA215">
        <f t="shared" si="47"/>
        <v>2.6413000000000002</v>
      </c>
      <c r="AB215">
        <f t="shared" si="52"/>
        <v>-3.7399999999999878E-2</v>
      </c>
      <c r="AC215">
        <f t="shared" si="53"/>
        <v>-6.5999999999999837E-2</v>
      </c>
      <c r="AD215">
        <v>2.9220000000000002</v>
      </c>
      <c r="AE215">
        <f t="shared" si="48"/>
        <v>2.8841999999999999</v>
      </c>
      <c r="AF215">
        <f t="shared" si="54"/>
        <v>-6.1999999999999833E-2</v>
      </c>
      <c r="AG215">
        <f t="shared" si="54"/>
        <v>-6.2300000000000022E-2</v>
      </c>
      <c r="AH215">
        <f t="shared" si="42"/>
        <v>2.8745000000000003</v>
      </c>
      <c r="AI215">
        <f t="shared" si="55"/>
        <v>-6.3999999999999613E-2</v>
      </c>
    </row>
    <row r="216" spans="1:35" x14ac:dyDescent="0.3">
      <c r="A216" s="1">
        <v>44771</v>
      </c>
      <c r="B216">
        <v>23951.94</v>
      </c>
      <c r="C216">
        <v>1765.94</v>
      </c>
      <c r="D216">
        <v>2.3199999999999998</v>
      </c>
      <c r="E216">
        <v>2.27</v>
      </c>
      <c r="F216">
        <f t="shared" si="49"/>
        <v>-9.9999999999997868E-3</v>
      </c>
      <c r="G216">
        <v>2.3199999999999998</v>
      </c>
      <c r="H216">
        <v>2.5433400000000002</v>
      </c>
      <c r="I216">
        <f t="shared" si="43"/>
        <v>2.5433400000000002</v>
      </c>
      <c r="J216">
        <f t="shared" si="44"/>
        <v>-3.1709999999999905E-2</v>
      </c>
      <c r="K216">
        <v>2.5508000000000002</v>
      </c>
      <c r="L216">
        <v>2.3168000000000002</v>
      </c>
      <c r="M216">
        <v>2.5387</v>
      </c>
      <c r="N216">
        <v>2.6671</v>
      </c>
      <c r="O216">
        <v>2.9060000000000001</v>
      </c>
      <c r="P216">
        <v>2.2804500000000001</v>
      </c>
      <c r="Q216">
        <v>2.3340000000000001</v>
      </c>
      <c r="R216">
        <v>2.8370000000000002</v>
      </c>
      <c r="S216">
        <v>2.887</v>
      </c>
      <c r="T216">
        <v>2.3639999999999999</v>
      </c>
      <c r="U216">
        <f t="shared" si="45"/>
        <v>2.3639999999999999</v>
      </c>
      <c r="V216">
        <f t="shared" si="50"/>
        <v>1.9999999999997797E-3</v>
      </c>
      <c r="W216">
        <f t="shared" si="46"/>
        <v>2.5387</v>
      </c>
      <c r="X216">
        <f t="shared" si="51"/>
        <v>2.6899999999999924E-2</v>
      </c>
      <c r="Y216">
        <v>2.1520000000000001</v>
      </c>
      <c r="Z216">
        <v>2.8610000000000002</v>
      </c>
      <c r="AA216">
        <f t="shared" si="47"/>
        <v>2.6671</v>
      </c>
      <c r="AB216">
        <f t="shared" si="52"/>
        <v>2.5799999999999823E-2</v>
      </c>
      <c r="AC216">
        <f t="shared" si="53"/>
        <v>3.4000000000000252E-2</v>
      </c>
      <c r="AD216">
        <v>2.9350000000000001</v>
      </c>
      <c r="AE216">
        <f t="shared" si="48"/>
        <v>2.9060000000000001</v>
      </c>
      <c r="AF216">
        <f t="shared" si="54"/>
        <v>1.2999999999999901E-2</v>
      </c>
      <c r="AG216">
        <f t="shared" si="54"/>
        <v>2.1800000000000264E-2</v>
      </c>
      <c r="AH216">
        <f t="shared" si="42"/>
        <v>2.8980000000000001</v>
      </c>
      <c r="AI216">
        <f t="shared" si="55"/>
        <v>2.3499999999999854E-2</v>
      </c>
    </row>
    <row r="217" spans="1:35" x14ac:dyDescent="0.3">
      <c r="A217" s="1">
        <v>44772</v>
      </c>
      <c r="B217">
        <v>23972.77</v>
      </c>
      <c r="C217">
        <v>1765.94</v>
      </c>
      <c r="D217">
        <v>2.3199999999999998</v>
      </c>
      <c r="E217">
        <v>2.27</v>
      </c>
      <c r="F217">
        <f t="shared" si="49"/>
        <v>0</v>
      </c>
      <c r="G217">
        <v>2.3199999999999998</v>
      </c>
      <c r="H217">
        <v>2.5433400000000002</v>
      </c>
      <c r="I217">
        <f t="shared" si="43"/>
        <v>2.5433400000000002</v>
      </c>
      <c r="J217">
        <f t="shared" si="44"/>
        <v>0</v>
      </c>
      <c r="K217">
        <v>2.5508000000000002</v>
      </c>
      <c r="L217">
        <v>2.3168000000000002</v>
      </c>
      <c r="M217">
        <v>2.5387</v>
      </c>
      <c r="N217">
        <v>2.6671</v>
      </c>
      <c r="O217">
        <v>2.9060000000000001</v>
      </c>
      <c r="P217">
        <v>2.2804500000000001</v>
      </c>
      <c r="Q217">
        <v>2.3340000000000001</v>
      </c>
      <c r="R217">
        <v>2.8370000000000002</v>
      </c>
      <c r="S217">
        <v>2.887</v>
      </c>
      <c r="T217">
        <v>2.3639999999999999</v>
      </c>
      <c r="U217">
        <f t="shared" si="45"/>
        <v>2.3639999999999999</v>
      </c>
      <c r="V217">
        <f t="shared" si="50"/>
        <v>0</v>
      </c>
      <c r="W217">
        <f t="shared" si="46"/>
        <v>2.5387</v>
      </c>
      <c r="X217">
        <f t="shared" si="51"/>
        <v>0</v>
      </c>
      <c r="Y217">
        <v>2.1520000000000001</v>
      </c>
      <c r="Z217">
        <v>2.8610000000000002</v>
      </c>
      <c r="AA217">
        <f t="shared" si="47"/>
        <v>2.6671</v>
      </c>
      <c r="AB217">
        <f t="shared" si="52"/>
        <v>0</v>
      </c>
      <c r="AC217">
        <f t="shared" si="53"/>
        <v>0</v>
      </c>
      <c r="AD217">
        <v>2.9350000000000001</v>
      </c>
      <c r="AE217">
        <f t="shared" si="48"/>
        <v>2.9060000000000001</v>
      </c>
      <c r="AF217">
        <f t="shared" si="54"/>
        <v>0</v>
      </c>
      <c r="AG217">
        <f t="shared" si="54"/>
        <v>0</v>
      </c>
      <c r="AH217">
        <f t="shared" si="42"/>
        <v>2.8980000000000001</v>
      </c>
      <c r="AI217">
        <f t="shared" si="55"/>
        <v>0</v>
      </c>
    </row>
    <row r="218" spans="1:35" x14ac:dyDescent="0.3">
      <c r="A218" s="1">
        <v>44773</v>
      </c>
      <c r="B218">
        <v>23807.279999999999</v>
      </c>
      <c r="C218">
        <v>1765.94</v>
      </c>
      <c r="D218">
        <v>2.3199999999999998</v>
      </c>
      <c r="E218">
        <v>2.27</v>
      </c>
      <c r="F218">
        <f t="shared" si="49"/>
        <v>0</v>
      </c>
      <c r="G218">
        <v>2.3199999999999998</v>
      </c>
      <c r="H218">
        <v>2.5433400000000002</v>
      </c>
      <c r="I218">
        <f t="shared" si="43"/>
        <v>2.5433400000000002</v>
      </c>
      <c r="J218">
        <f t="shared" si="44"/>
        <v>0</v>
      </c>
      <c r="K218">
        <v>2.5508000000000002</v>
      </c>
      <c r="L218">
        <v>2.3168000000000002</v>
      </c>
      <c r="M218">
        <v>2.5387</v>
      </c>
      <c r="N218">
        <v>2.6671</v>
      </c>
      <c r="O218">
        <v>2.9060000000000001</v>
      </c>
      <c r="P218">
        <v>2.2804500000000001</v>
      </c>
      <c r="Q218">
        <v>2.3340000000000001</v>
      </c>
      <c r="R218">
        <v>2.8370000000000002</v>
      </c>
      <c r="S218">
        <v>2.887</v>
      </c>
      <c r="T218">
        <v>2.3639999999999999</v>
      </c>
      <c r="U218">
        <f t="shared" si="45"/>
        <v>2.3639999999999999</v>
      </c>
      <c r="V218">
        <f t="shared" si="50"/>
        <v>0</v>
      </c>
      <c r="W218">
        <f t="shared" si="46"/>
        <v>2.5387</v>
      </c>
      <c r="X218">
        <f t="shared" si="51"/>
        <v>0</v>
      </c>
      <c r="Y218">
        <v>2.1520000000000001</v>
      </c>
      <c r="Z218">
        <v>2.8610000000000002</v>
      </c>
      <c r="AA218">
        <f t="shared" si="47"/>
        <v>2.6671</v>
      </c>
      <c r="AB218">
        <f t="shared" si="52"/>
        <v>0</v>
      </c>
      <c r="AC218">
        <f t="shared" si="53"/>
        <v>0</v>
      </c>
      <c r="AD218">
        <v>2.9350000000000001</v>
      </c>
      <c r="AE218">
        <f t="shared" si="48"/>
        <v>2.9060000000000001</v>
      </c>
      <c r="AF218">
        <f t="shared" si="54"/>
        <v>0</v>
      </c>
      <c r="AG218">
        <f t="shared" si="54"/>
        <v>0</v>
      </c>
      <c r="AH218">
        <f t="shared" si="42"/>
        <v>2.8980000000000001</v>
      </c>
      <c r="AI218">
        <f t="shared" si="55"/>
        <v>0</v>
      </c>
    </row>
    <row r="219" spans="1:35" x14ac:dyDescent="0.3">
      <c r="A219" s="1">
        <v>44774</v>
      </c>
      <c r="B219">
        <v>23129.11</v>
      </c>
      <c r="C219">
        <v>1772.17</v>
      </c>
      <c r="D219">
        <v>2.31</v>
      </c>
      <c r="E219">
        <v>2.2799999999999998</v>
      </c>
      <c r="F219">
        <f t="shared" si="49"/>
        <v>9.9999999999997868E-3</v>
      </c>
      <c r="G219">
        <v>2.33</v>
      </c>
      <c r="H219">
        <v>2.5565799999999999</v>
      </c>
      <c r="I219">
        <f t="shared" si="43"/>
        <v>2.5565799999999999</v>
      </c>
      <c r="J219">
        <f t="shared" si="44"/>
        <v>1.3239999999999696E-2</v>
      </c>
      <c r="K219">
        <v>2.5503999999999998</v>
      </c>
      <c r="L219">
        <v>2.3090000000000002</v>
      </c>
      <c r="M219">
        <v>2.5556999999999999</v>
      </c>
      <c r="N219">
        <v>2.6785999999999999</v>
      </c>
      <c r="O219">
        <v>2.9056000000000002</v>
      </c>
      <c r="P219">
        <v>2.2821199999999999</v>
      </c>
      <c r="Q219">
        <v>2.3325</v>
      </c>
      <c r="R219">
        <v>2.8003999999999998</v>
      </c>
      <c r="S219">
        <v>2.9159000000000002</v>
      </c>
      <c r="T219">
        <v>2.331</v>
      </c>
      <c r="U219">
        <f t="shared" si="45"/>
        <v>2.331</v>
      </c>
      <c r="V219">
        <f t="shared" si="50"/>
        <v>-3.2999999999999918E-2</v>
      </c>
      <c r="W219">
        <f t="shared" si="46"/>
        <v>2.5556999999999999</v>
      </c>
      <c r="X219">
        <f t="shared" si="51"/>
        <v>1.6999999999999904E-2</v>
      </c>
      <c r="Y219">
        <v>2.1720000000000002</v>
      </c>
      <c r="Z219">
        <v>2.8490000000000002</v>
      </c>
      <c r="AA219">
        <f t="shared" si="47"/>
        <v>2.6785999999999999</v>
      </c>
      <c r="AB219">
        <f t="shared" si="52"/>
        <v>1.1499999999999844E-2</v>
      </c>
      <c r="AC219">
        <f t="shared" si="53"/>
        <v>-1.2000000000000011E-2</v>
      </c>
      <c r="AD219">
        <v>2.9449999999999998</v>
      </c>
      <c r="AE219">
        <f t="shared" si="48"/>
        <v>2.9056000000000002</v>
      </c>
      <c r="AF219">
        <f t="shared" si="54"/>
        <v>9.9999999999997868E-3</v>
      </c>
      <c r="AG219">
        <f t="shared" si="54"/>
        <v>-3.9999999999995595E-4</v>
      </c>
      <c r="AH219">
        <f t="shared" si="42"/>
        <v>2.8970000000000002</v>
      </c>
      <c r="AI219">
        <f t="shared" si="55"/>
        <v>-9.9999999999988987E-4</v>
      </c>
    </row>
    <row r="220" spans="1:35" x14ac:dyDescent="0.3">
      <c r="A220" s="1">
        <v>44775</v>
      </c>
      <c r="B220">
        <v>23029.66</v>
      </c>
      <c r="C220">
        <v>1760.39</v>
      </c>
      <c r="D220">
        <v>2.3130000000000002</v>
      </c>
      <c r="E220">
        <v>2.2999999999999998</v>
      </c>
      <c r="F220">
        <f t="shared" si="49"/>
        <v>2.0000000000000018E-2</v>
      </c>
      <c r="G220">
        <v>2.33</v>
      </c>
      <c r="H220">
        <v>2.5647500000000001</v>
      </c>
      <c r="I220">
        <f t="shared" si="43"/>
        <v>2.5647500000000001</v>
      </c>
      <c r="J220">
        <f t="shared" si="44"/>
        <v>8.1700000000002326E-3</v>
      </c>
      <c r="K220">
        <v>2.5830000000000002</v>
      </c>
      <c r="L220">
        <v>2.4355000000000002</v>
      </c>
      <c r="M220">
        <v>2.7195</v>
      </c>
      <c r="N220">
        <v>2.8433000000000002</v>
      </c>
      <c r="O220">
        <v>3.0710999999999999</v>
      </c>
      <c r="P220">
        <v>2.2875000000000001</v>
      </c>
      <c r="Q220">
        <v>2.3326500000000001</v>
      </c>
      <c r="R220">
        <v>2.9683999999999999</v>
      </c>
      <c r="S220">
        <v>3.0135000000000001</v>
      </c>
      <c r="T220">
        <v>2.484</v>
      </c>
      <c r="U220">
        <f t="shared" si="45"/>
        <v>2.484</v>
      </c>
      <c r="V220">
        <f t="shared" si="50"/>
        <v>0.15300000000000002</v>
      </c>
      <c r="W220">
        <f t="shared" si="46"/>
        <v>2.7195</v>
      </c>
      <c r="X220">
        <f t="shared" si="51"/>
        <v>0.16380000000000017</v>
      </c>
      <c r="Y220">
        <v>2.1709999999999998</v>
      </c>
      <c r="Z220">
        <v>2.9710000000000001</v>
      </c>
      <c r="AA220">
        <f t="shared" si="47"/>
        <v>2.8433000000000002</v>
      </c>
      <c r="AB220">
        <f t="shared" si="52"/>
        <v>0.16470000000000029</v>
      </c>
      <c r="AC220">
        <f t="shared" si="53"/>
        <v>0.12199999999999989</v>
      </c>
      <c r="AD220">
        <v>3.0579999999999998</v>
      </c>
      <c r="AE220">
        <f t="shared" si="48"/>
        <v>3.0710999999999999</v>
      </c>
      <c r="AF220">
        <f t="shared" si="54"/>
        <v>0.11299999999999999</v>
      </c>
      <c r="AG220">
        <f t="shared" si="54"/>
        <v>0.16549999999999976</v>
      </c>
      <c r="AH220">
        <f t="shared" si="42"/>
        <v>3.0145</v>
      </c>
      <c r="AI220">
        <f t="shared" si="55"/>
        <v>0.11749999999999972</v>
      </c>
    </row>
    <row r="221" spans="1:35" x14ac:dyDescent="0.3">
      <c r="A221" s="1">
        <v>44776</v>
      </c>
      <c r="B221">
        <v>23327.08</v>
      </c>
      <c r="C221">
        <v>1765.29</v>
      </c>
      <c r="D221">
        <v>2.31</v>
      </c>
      <c r="E221">
        <v>2.29</v>
      </c>
      <c r="F221">
        <f t="shared" si="49"/>
        <v>-9.9999999999997868E-3</v>
      </c>
      <c r="G221">
        <v>2.33</v>
      </c>
      <c r="H221">
        <v>2.5933999999999999</v>
      </c>
      <c r="I221">
        <f t="shared" si="43"/>
        <v>2.5933999999999999</v>
      </c>
      <c r="J221">
        <f t="shared" si="44"/>
        <v>2.8649999999999842E-2</v>
      </c>
      <c r="K221">
        <v>2.6096499999999998</v>
      </c>
      <c r="L221">
        <v>2.4327999999999999</v>
      </c>
      <c r="M221">
        <v>2.7534999999999998</v>
      </c>
      <c r="N221">
        <v>2.8662999999999998</v>
      </c>
      <c r="O221">
        <v>3.0731999999999999</v>
      </c>
      <c r="P221">
        <v>2.2894999999999999</v>
      </c>
      <c r="Q221">
        <v>2.3330000000000002</v>
      </c>
      <c r="R221">
        <v>2.9291999999999998</v>
      </c>
      <c r="S221">
        <v>3.0449999999999999</v>
      </c>
      <c r="T221">
        <v>2.48</v>
      </c>
      <c r="U221">
        <f t="shared" si="45"/>
        <v>2.48</v>
      </c>
      <c r="V221">
        <f t="shared" si="50"/>
        <v>-4.0000000000000036E-3</v>
      </c>
      <c r="W221">
        <f t="shared" si="46"/>
        <v>2.7534999999999998</v>
      </c>
      <c r="X221">
        <f t="shared" si="51"/>
        <v>3.3999999999999808E-2</v>
      </c>
      <c r="Y221">
        <v>2.113</v>
      </c>
      <c r="Z221">
        <v>2.9489999999999998</v>
      </c>
      <c r="AA221">
        <f t="shared" si="47"/>
        <v>2.8662999999999998</v>
      </c>
      <c r="AB221">
        <f t="shared" si="52"/>
        <v>2.2999999999999687E-2</v>
      </c>
      <c r="AC221">
        <f t="shared" si="53"/>
        <v>-2.2000000000000242E-2</v>
      </c>
      <c r="AD221">
        <v>3.0910000000000002</v>
      </c>
      <c r="AE221">
        <f t="shared" si="48"/>
        <v>3.0731999999999999</v>
      </c>
      <c r="AF221">
        <f t="shared" si="54"/>
        <v>3.3000000000000362E-2</v>
      </c>
      <c r="AG221">
        <f t="shared" si="54"/>
        <v>2.0999999999999908E-3</v>
      </c>
      <c r="AH221">
        <f t="shared" si="42"/>
        <v>3.02</v>
      </c>
      <c r="AI221">
        <f t="shared" si="55"/>
        <v>5.5000000000000604E-3</v>
      </c>
    </row>
    <row r="222" spans="1:35" x14ac:dyDescent="0.3">
      <c r="A222" s="1">
        <v>44777</v>
      </c>
      <c r="B222">
        <v>22513.58</v>
      </c>
      <c r="C222">
        <v>1791.28</v>
      </c>
      <c r="D222">
        <v>2.2949999999999999</v>
      </c>
      <c r="E222">
        <v>2.29</v>
      </c>
      <c r="F222">
        <f t="shared" si="49"/>
        <v>0</v>
      </c>
      <c r="G222">
        <v>2.33</v>
      </c>
      <c r="H222">
        <v>2.6377799999999998</v>
      </c>
      <c r="I222">
        <f t="shared" si="43"/>
        <v>2.6377799999999998</v>
      </c>
      <c r="J222">
        <f t="shared" si="44"/>
        <v>4.4379999999999864E-2</v>
      </c>
      <c r="K222">
        <v>2.617</v>
      </c>
      <c r="L222">
        <v>2.3967000000000001</v>
      </c>
      <c r="M222">
        <v>2.722</v>
      </c>
      <c r="N222">
        <v>2.84</v>
      </c>
      <c r="O222">
        <v>3.0543</v>
      </c>
      <c r="P222">
        <v>2.2894999999999999</v>
      </c>
      <c r="Q222">
        <v>2.3330000000000002</v>
      </c>
      <c r="R222">
        <v>2.9289999999999998</v>
      </c>
      <c r="S222">
        <v>3.0634000000000001</v>
      </c>
      <c r="T222">
        <v>2.4329999999999998</v>
      </c>
      <c r="U222">
        <f t="shared" si="45"/>
        <v>2.4329999999999998</v>
      </c>
      <c r="V222">
        <f t="shared" si="50"/>
        <v>-4.7000000000000153E-2</v>
      </c>
      <c r="W222">
        <f t="shared" si="46"/>
        <v>2.722</v>
      </c>
      <c r="X222">
        <f t="shared" si="51"/>
        <v>-3.1499999999999861E-2</v>
      </c>
      <c r="Y222">
        <v>2.08</v>
      </c>
      <c r="Z222">
        <v>2.9420000000000002</v>
      </c>
      <c r="AA222">
        <f t="shared" si="47"/>
        <v>2.84</v>
      </c>
      <c r="AB222">
        <f t="shared" si="52"/>
        <v>-2.629999999999999E-2</v>
      </c>
      <c r="AC222">
        <f t="shared" si="53"/>
        <v>-6.9999999999996732E-3</v>
      </c>
      <c r="AD222">
        <v>3.085</v>
      </c>
      <c r="AE222">
        <f t="shared" si="48"/>
        <v>3.0543</v>
      </c>
      <c r="AF222">
        <f t="shared" si="54"/>
        <v>-6.0000000000002274E-3</v>
      </c>
      <c r="AG222">
        <f t="shared" si="54"/>
        <v>-1.8899999999999917E-2</v>
      </c>
      <c r="AH222">
        <f t="shared" si="42"/>
        <v>3.0135000000000001</v>
      </c>
      <c r="AI222">
        <f t="shared" si="55"/>
        <v>-6.4999999999999503E-3</v>
      </c>
    </row>
    <row r="223" spans="1:35" x14ac:dyDescent="0.3">
      <c r="A223" s="1">
        <v>44778</v>
      </c>
      <c r="B223">
        <v>22985.34</v>
      </c>
      <c r="C223">
        <v>1775.5</v>
      </c>
      <c r="D223">
        <v>2.2949999999999999</v>
      </c>
      <c r="E223">
        <v>2.2799999999999998</v>
      </c>
      <c r="F223">
        <f t="shared" si="49"/>
        <v>-1.0000000000000231E-2</v>
      </c>
      <c r="G223">
        <v>2.33</v>
      </c>
      <c r="H223">
        <v>2.6360399999999999</v>
      </c>
      <c r="I223">
        <f t="shared" si="43"/>
        <v>2.6360399999999999</v>
      </c>
      <c r="J223">
        <f t="shared" si="44"/>
        <v>-1.7399999999998528E-3</v>
      </c>
      <c r="K223">
        <v>2.6869999999999998</v>
      </c>
      <c r="L223">
        <v>2.4706000000000001</v>
      </c>
      <c r="M223">
        <v>2.8502999999999998</v>
      </c>
      <c r="N223">
        <v>2.9762</v>
      </c>
      <c r="O223">
        <v>3.2073</v>
      </c>
      <c r="P223">
        <v>2.30002</v>
      </c>
      <c r="Q223">
        <v>2.3470499999999999</v>
      </c>
      <c r="R223">
        <v>3.03</v>
      </c>
      <c r="S223">
        <v>3.2136999999999998</v>
      </c>
      <c r="T223">
        <v>2.504</v>
      </c>
      <c r="U223">
        <f t="shared" si="45"/>
        <v>2.504</v>
      </c>
      <c r="V223">
        <f t="shared" si="50"/>
        <v>7.1000000000000174E-2</v>
      </c>
      <c r="W223">
        <f t="shared" si="46"/>
        <v>2.8502999999999998</v>
      </c>
      <c r="X223">
        <f t="shared" si="51"/>
        <v>0.12829999999999986</v>
      </c>
      <c r="Y223">
        <v>2.1230000000000002</v>
      </c>
      <c r="Z223">
        <v>3.0459999999999998</v>
      </c>
      <c r="AA223">
        <f t="shared" si="47"/>
        <v>2.9762</v>
      </c>
      <c r="AB223">
        <f t="shared" si="52"/>
        <v>0.1362000000000001</v>
      </c>
      <c r="AC223">
        <f t="shared" si="53"/>
        <v>0.10399999999999965</v>
      </c>
      <c r="AD223">
        <v>3.2389999999999999</v>
      </c>
      <c r="AE223">
        <f t="shared" si="48"/>
        <v>3.2073</v>
      </c>
      <c r="AF223">
        <f t="shared" si="54"/>
        <v>0.15399999999999991</v>
      </c>
      <c r="AG223">
        <f t="shared" si="54"/>
        <v>0.15300000000000002</v>
      </c>
      <c r="AH223">
        <f t="shared" si="42"/>
        <v>3.1425000000000001</v>
      </c>
      <c r="AI223">
        <f t="shared" si="55"/>
        <v>0.129</v>
      </c>
    </row>
    <row r="224" spans="1:35" x14ac:dyDescent="0.3">
      <c r="A224" s="1">
        <v>44779</v>
      </c>
      <c r="B224">
        <v>23174.48</v>
      </c>
      <c r="C224">
        <v>1775.5</v>
      </c>
      <c r="D224">
        <v>2.2949999999999999</v>
      </c>
      <c r="E224">
        <v>2.2799999999999998</v>
      </c>
      <c r="F224">
        <f t="shared" si="49"/>
        <v>0</v>
      </c>
      <c r="G224">
        <v>2.33</v>
      </c>
      <c r="H224">
        <v>2.6360399999999999</v>
      </c>
      <c r="I224">
        <f t="shared" si="43"/>
        <v>2.6360399999999999</v>
      </c>
      <c r="J224">
        <f t="shared" si="44"/>
        <v>0</v>
      </c>
      <c r="K224">
        <v>2.6869999999999998</v>
      </c>
      <c r="L224">
        <v>2.4706000000000001</v>
      </c>
      <c r="M224">
        <v>2.8502999999999998</v>
      </c>
      <c r="N224">
        <v>2.9762</v>
      </c>
      <c r="O224">
        <v>3.2073</v>
      </c>
      <c r="P224">
        <v>2.30002</v>
      </c>
      <c r="Q224">
        <v>2.3470499999999999</v>
      </c>
      <c r="R224">
        <v>3.03</v>
      </c>
      <c r="S224">
        <v>3.2136999999999998</v>
      </c>
      <c r="T224">
        <v>2.504</v>
      </c>
      <c r="U224">
        <f t="shared" si="45"/>
        <v>2.504</v>
      </c>
      <c r="V224">
        <f t="shared" si="50"/>
        <v>0</v>
      </c>
      <c r="W224">
        <f t="shared" si="46"/>
        <v>2.8502999999999998</v>
      </c>
      <c r="X224">
        <f t="shared" si="51"/>
        <v>0</v>
      </c>
      <c r="Y224">
        <v>2.1230000000000002</v>
      </c>
      <c r="Z224">
        <v>3.0459999999999998</v>
      </c>
      <c r="AA224">
        <f t="shared" si="47"/>
        <v>2.9762</v>
      </c>
      <c r="AB224">
        <f t="shared" si="52"/>
        <v>0</v>
      </c>
      <c r="AC224">
        <f t="shared" si="53"/>
        <v>0</v>
      </c>
      <c r="AD224">
        <v>3.2389999999999999</v>
      </c>
      <c r="AE224">
        <f t="shared" si="48"/>
        <v>3.2073</v>
      </c>
      <c r="AF224">
        <f t="shared" si="54"/>
        <v>0</v>
      </c>
      <c r="AG224">
        <f t="shared" si="54"/>
        <v>0</v>
      </c>
      <c r="AH224">
        <f t="shared" si="42"/>
        <v>3.1425000000000001</v>
      </c>
      <c r="AI224">
        <f t="shared" si="55"/>
        <v>0</v>
      </c>
    </row>
    <row r="225" spans="1:35" x14ac:dyDescent="0.3">
      <c r="A225" s="1">
        <v>44780</v>
      </c>
      <c r="B225">
        <v>23266.22</v>
      </c>
      <c r="C225">
        <v>1775.5</v>
      </c>
      <c r="D225">
        <v>2.2949999999999999</v>
      </c>
      <c r="E225">
        <v>2.2799999999999998</v>
      </c>
      <c r="F225">
        <f t="shared" si="49"/>
        <v>0</v>
      </c>
      <c r="G225">
        <v>2.33</v>
      </c>
      <c r="H225">
        <v>2.6360399999999999</v>
      </c>
      <c r="I225">
        <f t="shared" si="43"/>
        <v>2.6360399999999999</v>
      </c>
      <c r="J225">
        <f t="shared" si="44"/>
        <v>0</v>
      </c>
      <c r="K225">
        <v>2.6869999999999998</v>
      </c>
      <c r="L225">
        <v>2.4706000000000001</v>
      </c>
      <c r="M225">
        <v>2.8502999999999998</v>
      </c>
      <c r="N225">
        <v>2.9762</v>
      </c>
      <c r="O225">
        <v>3.2073</v>
      </c>
      <c r="P225">
        <v>2.30002</v>
      </c>
      <c r="Q225">
        <v>2.3470499999999999</v>
      </c>
      <c r="R225">
        <v>3.03</v>
      </c>
      <c r="S225">
        <v>3.2136999999999998</v>
      </c>
      <c r="T225">
        <v>2.504</v>
      </c>
      <c r="U225">
        <f t="shared" si="45"/>
        <v>2.504</v>
      </c>
      <c r="V225">
        <f t="shared" si="50"/>
        <v>0</v>
      </c>
      <c r="W225">
        <f t="shared" si="46"/>
        <v>2.8502999999999998</v>
      </c>
      <c r="X225">
        <f t="shared" si="51"/>
        <v>0</v>
      </c>
      <c r="Y225">
        <v>2.1230000000000002</v>
      </c>
      <c r="Z225">
        <v>3.0459999999999998</v>
      </c>
      <c r="AA225">
        <f t="shared" si="47"/>
        <v>2.9762</v>
      </c>
      <c r="AB225">
        <f t="shared" si="52"/>
        <v>0</v>
      </c>
      <c r="AC225">
        <f t="shared" si="53"/>
        <v>0</v>
      </c>
      <c r="AD225">
        <v>3.2389999999999999</v>
      </c>
      <c r="AE225">
        <f t="shared" si="48"/>
        <v>3.2073</v>
      </c>
      <c r="AF225">
        <f t="shared" si="54"/>
        <v>0</v>
      </c>
      <c r="AG225">
        <f t="shared" si="54"/>
        <v>0</v>
      </c>
      <c r="AH225">
        <f t="shared" si="42"/>
        <v>3.1425000000000001</v>
      </c>
      <c r="AI225">
        <f t="shared" si="55"/>
        <v>0</v>
      </c>
    </row>
    <row r="226" spans="1:35" x14ac:dyDescent="0.3">
      <c r="A226" s="1">
        <v>44781</v>
      </c>
      <c r="B226">
        <v>24072.39</v>
      </c>
      <c r="C226">
        <v>1788.96</v>
      </c>
      <c r="D226">
        <v>2.2949999999999999</v>
      </c>
      <c r="E226">
        <v>2.2799999999999998</v>
      </c>
      <c r="F226">
        <f t="shared" si="49"/>
        <v>0</v>
      </c>
      <c r="G226">
        <v>2.33</v>
      </c>
      <c r="H226">
        <v>2.6928000000000001</v>
      </c>
      <c r="I226">
        <f t="shared" si="43"/>
        <v>2.6928000000000001</v>
      </c>
      <c r="J226">
        <f t="shared" si="44"/>
        <v>5.6760000000000144E-2</v>
      </c>
      <c r="K226">
        <v>2.6959499999999998</v>
      </c>
      <c r="L226">
        <v>2.4961000000000002</v>
      </c>
      <c r="M226">
        <v>2.8727999999999998</v>
      </c>
      <c r="N226">
        <v>2.9883000000000002</v>
      </c>
      <c r="O226">
        <v>3.1991000000000001</v>
      </c>
      <c r="P226">
        <v>2.30382</v>
      </c>
      <c r="Q226">
        <v>2.3495499999999998</v>
      </c>
      <c r="R226">
        <v>3.0507</v>
      </c>
      <c r="S226">
        <v>3.2321</v>
      </c>
      <c r="T226">
        <v>2.5190000000000001</v>
      </c>
      <c r="U226">
        <f t="shared" si="45"/>
        <v>2.5190000000000001</v>
      </c>
      <c r="V226">
        <f t="shared" si="50"/>
        <v>1.5000000000000124E-2</v>
      </c>
      <c r="W226">
        <f t="shared" si="46"/>
        <v>2.8727999999999998</v>
      </c>
      <c r="X226">
        <f t="shared" si="51"/>
        <v>2.2499999999999964E-2</v>
      </c>
      <c r="Y226">
        <v>2.1589999999999998</v>
      </c>
      <c r="Z226">
        <v>3.07</v>
      </c>
      <c r="AA226">
        <f t="shared" si="47"/>
        <v>2.9883000000000002</v>
      </c>
      <c r="AB226">
        <f t="shared" si="52"/>
        <v>1.2100000000000222E-2</v>
      </c>
      <c r="AC226">
        <f t="shared" si="53"/>
        <v>2.4000000000000021E-2</v>
      </c>
      <c r="AD226">
        <v>3.2589999999999999</v>
      </c>
      <c r="AE226">
        <f t="shared" si="48"/>
        <v>3.1991000000000001</v>
      </c>
      <c r="AF226">
        <f t="shared" si="54"/>
        <v>2.0000000000000018E-2</v>
      </c>
      <c r="AG226">
        <f t="shared" si="54"/>
        <v>-8.1999999999999851E-3</v>
      </c>
      <c r="AH226">
        <f t="shared" si="42"/>
        <v>3.1644999999999999</v>
      </c>
      <c r="AI226">
        <f t="shared" si="55"/>
        <v>2.1999999999999797E-2</v>
      </c>
    </row>
    <row r="227" spans="1:35" x14ac:dyDescent="0.3">
      <c r="A227" s="1">
        <v>44782</v>
      </c>
      <c r="B227">
        <v>23144.84</v>
      </c>
      <c r="C227">
        <v>1794.29</v>
      </c>
      <c r="D227">
        <v>2.3050000000000002</v>
      </c>
      <c r="E227">
        <v>2.29</v>
      </c>
      <c r="F227">
        <f t="shared" si="49"/>
        <v>1.0000000000000231E-2</v>
      </c>
      <c r="G227">
        <v>2.33</v>
      </c>
      <c r="H227">
        <v>2.7302499999999998</v>
      </c>
      <c r="I227">
        <f t="shared" si="43"/>
        <v>2.7302499999999998</v>
      </c>
      <c r="J227">
        <f t="shared" si="44"/>
        <v>3.7449999999999761E-2</v>
      </c>
      <c r="K227">
        <v>2.7331500000000002</v>
      </c>
      <c r="L227">
        <v>2.5613000000000001</v>
      </c>
      <c r="M227">
        <v>2.8866000000000001</v>
      </c>
      <c r="N227">
        <v>3.0091999999999999</v>
      </c>
      <c r="O227">
        <v>3.2328999999999999</v>
      </c>
      <c r="P227">
        <v>2.30802</v>
      </c>
      <c r="Q227">
        <v>2.3495499999999998</v>
      </c>
      <c r="R227">
        <v>3.1015999999999999</v>
      </c>
      <c r="S227">
        <v>3.2450999999999999</v>
      </c>
      <c r="T227">
        <v>2.613</v>
      </c>
      <c r="U227">
        <f t="shared" si="45"/>
        <v>2.613</v>
      </c>
      <c r="V227">
        <f t="shared" si="50"/>
        <v>9.3999999999999861E-2</v>
      </c>
      <c r="W227">
        <f t="shared" si="46"/>
        <v>2.8866000000000001</v>
      </c>
      <c r="X227">
        <f t="shared" si="51"/>
        <v>1.3800000000000257E-2</v>
      </c>
      <c r="Y227">
        <v>2.16</v>
      </c>
      <c r="Z227">
        <v>3.1259999999999999</v>
      </c>
      <c r="AA227">
        <f t="shared" si="47"/>
        <v>3.0091999999999999</v>
      </c>
      <c r="AB227">
        <f t="shared" si="52"/>
        <v>2.0899999999999697E-2</v>
      </c>
      <c r="AC227">
        <f t="shared" si="53"/>
        <v>5.600000000000005E-2</v>
      </c>
      <c r="AD227">
        <v>3.274</v>
      </c>
      <c r="AE227">
        <f t="shared" si="48"/>
        <v>3.2328999999999999</v>
      </c>
      <c r="AF227">
        <f t="shared" si="54"/>
        <v>1.5000000000000124E-2</v>
      </c>
      <c r="AG227">
        <f t="shared" si="54"/>
        <v>3.379999999999983E-2</v>
      </c>
      <c r="AH227">
        <f t="shared" si="42"/>
        <v>3.2</v>
      </c>
      <c r="AI227">
        <f t="shared" si="55"/>
        <v>3.5500000000000309E-2</v>
      </c>
    </row>
    <row r="228" spans="1:35" x14ac:dyDescent="0.3">
      <c r="A228" s="1">
        <v>44783</v>
      </c>
      <c r="B228">
        <v>23904.94</v>
      </c>
      <c r="C228">
        <v>1792.38</v>
      </c>
      <c r="D228">
        <v>2.3050000000000002</v>
      </c>
      <c r="E228">
        <v>2.2799999999999998</v>
      </c>
      <c r="F228">
        <f t="shared" si="49"/>
        <v>-1.0000000000000231E-2</v>
      </c>
      <c r="G228">
        <v>2.33</v>
      </c>
      <c r="H228">
        <v>2.7427999999999999</v>
      </c>
      <c r="I228">
        <f t="shared" si="43"/>
        <v>2.7427999999999999</v>
      </c>
      <c r="J228">
        <f t="shared" si="44"/>
        <v>1.2550000000000061E-2</v>
      </c>
      <c r="K228">
        <v>2.6922999999999999</v>
      </c>
      <c r="L228">
        <v>2.5688</v>
      </c>
      <c r="M228">
        <v>2.8578999999999999</v>
      </c>
      <c r="N228">
        <v>2.9752000000000001</v>
      </c>
      <c r="O228">
        <v>3.1867999999999999</v>
      </c>
      <c r="P228">
        <v>2.2983799999999999</v>
      </c>
      <c r="Q228">
        <v>2.3370000000000002</v>
      </c>
      <c r="R228">
        <v>3.0284</v>
      </c>
      <c r="S228">
        <v>3.2189000000000001</v>
      </c>
      <c r="T228">
        <v>2.5819999999999999</v>
      </c>
      <c r="U228">
        <f t="shared" si="45"/>
        <v>2.5819999999999999</v>
      </c>
      <c r="V228">
        <f t="shared" si="50"/>
        <v>-3.1000000000000139E-2</v>
      </c>
      <c r="W228">
        <f t="shared" si="46"/>
        <v>2.8578999999999999</v>
      </c>
      <c r="X228">
        <f t="shared" si="51"/>
        <v>-2.870000000000017E-2</v>
      </c>
      <c r="Y228">
        <v>2.1720000000000002</v>
      </c>
      <c r="Z228">
        <v>3.06</v>
      </c>
      <c r="AA228">
        <f t="shared" si="47"/>
        <v>2.9752000000000001</v>
      </c>
      <c r="AB228">
        <f t="shared" si="52"/>
        <v>-3.3999999999999808E-2</v>
      </c>
      <c r="AC228">
        <f t="shared" si="53"/>
        <v>-6.5999999999999837E-2</v>
      </c>
      <c r="AD228">
        <v>3.2429999999999999</v>
      </c>
      <c r="AE228">
        <f t="shared" si="48"/>
        <v>3.1867999999999999</v>
      </c>
      <c r="AF228">
        <f t="shared" si="54"/>
        <v>-3.1000000000000139E-2</v>
      </c>
      <c r="AG228">
        <f t="shared" si="54"/>
        <v>-4.610000000000003E-2</v>
      </c>
      <c r="AH228">
        <f t="shared" si="42"/>
        <v>3.1515</v>
      </c>
      <c r="AI228">
        <f t="shared" si="55"/>
        <v>-4.850000000000021E-2</v>
      </c>
    </row>
    <row r="229" spans="1:35" x14ac:dyDescent="0.3">
      <c r="A229" s="1">
        <v>44784</v>
      </c>
      <c r="B229">
        <v>24216.28</v>
      </c>
      <c r="C229">
        <v>1789.72</v>
      </c>
      <c r="D229">
        <v>2.31</v>
      </c>
      <c r="E229">
        <v>2.2799999999999998</v>
      </c>
      <c r="F229">
        <f t="shared" si="49"/>
        <v>0</v>
      </c>
      <c r="G229">
        <v>2.33</v>
      </c>
      <c r="H229">
        <v>2.7117399999999998</v>
      </c>
      <c r="I229">
        <f t="shared" si="43"/>
        <v>2.7117399999999998</v>
      </c>
      <c r="J229">
        <f t="shared" si="44"/>
        <v>-3.1060000000000088E-2</v>
      </c>
      <c r="K229">
        <v>2.7010999999999998</v>
      </c>
      <c r="L229">
        <v>2.5146999999999999</v>
      </c>
      <c r="M229">
        <v>2.7663000000000002</v>
      </c>
      <c r="N229">
        <v>2.9047999999999998</v>
      </c>
      <c r="O229">
        <v>3.1572</v>
      </c>
      <c r="P229">
        <v>2.2910200000000001</v>
      </c>
      <c r="Q229">
        <v>2.3304999999999998</v>
      </c>
      <c r="R229">
        <v>3.0203000000000002</v>
      </c>
      <c r="S229">
        <v>3.2320000000000002</v>
      </c>
      <c r="T229">
        <v>2.5430000000000001</v>
      </c>
      <c r="U229">
        <f t="shared" si="45"/>
        <v>2.5430000000000001</v>
      </c>
      <c r="V229">
        <f t="shared" si="50"/>
        <v>-3.8999999999999702E-2</v>
      </c>
      <c r="W229">
        <f t="shared" si="46"/>
        <v>2.7663000000000002</v>
      </c>
      <c r="X229">
        <f t="shared" si="51"/>
        <v>-9.1599999999999682E-2</v>
      </c>
      <c r="Y229">
        <v>2.1509999999999998</v>
      </c>
      <c r="Z229">
        <v>3.0289999999999999</v>
      </c>
      <c r="AA229">
        <f t="shared" si="47"/>
        <v>2.9047999999999998</v>
      </c>
      <c r="AB229">
        <f t="shared" si="52"/>
        <v>-7.040000000000024E-2</v>
      </c>
      <c r="AC229">
        <f t="shared" si="53"/>
        <v>-3.1000000000000139E-2</v>
      </c>
      <c r="AD229">
        <v>3.2389999999999999</v>
      </c>
      <c r="AE229">
        <f t="shared" si="48"/>
        <v>3.1572</v>
      </c>
      <c r="AF229">
        <f t="shared" si="54"/>
        <v>-4.0000000000000036E-3</v>
      </c>
      <c r="AG229">
        <f t="shared" si="54"/>
        <v>-2.9599999999999849E-2</v>
      </c>
      <c r="AH229">
        <f t="shared" si="42"/>
        <v>3.1339999999999999</v>
      </c>
      <c r="AI229">
        <f t="shared" si="55"/>
        <v>-1.7500000000000071E-2</v>
      </c>
    </row>
    <row r="230" spans="1:35" x14ac:dyDescent="0.3">
      <c r="A230" s="1">
        <v>44785</v>
      </c>
      <c r="B230">
        <v>24240.76</v>
      </c>
      <c r="C230">
        <v>1802.4</v>
      </c>
      <c r="D230">
        <v>2.29</v>
      </c>
      <c r="E230">
        <v>2.2799999999999998</v>
      </c>
      <c r="F230">
        <f t="shared" si="49"/>
        <v>0</v>
      </c>
      <c r="G230">
        <v>2.33</v>
      </c>
      <c r="H230">
        <v>2.7074699999999998</v>
      </c>
      <c r="I230">
        <f t="shared" si="43"/>
        <v>2.7074699999999998</v>
      </c>
      <c r="J230">
        <f t="shared" si="44"/>
        <v>-4.269999999999996E-3</v>
      </c>
      <c r="K230">
        <v>2.7183999999999999</v>
      </c>
      <c r="L230">
        <v>2.5167999999999999</v>
      </c>
      <c r="M230">
        <v>2.8717999999999999</v>
      </c>
      <c r="N230">
        <v>2.9882</v>
      </c>
      <c r="O230">
        <v>3.198</v>
      </c>
      <c r="P230">
        <v>2.2868499999999998</v>
      </c>
      <c r="Q230">
        <v>2.3304999999999998</v>
      </c>
      <c r="R230">
        <v>3.0247999999999999</v>
      </c>
      <c r="S230">
        <v>3.2366999999999999</v>
      </c>
      <c r="T230">
        <v>2.5510000000000002</v>
      </c>
      <c r="U230">
        <f t="shared" si="45"/>
        <v>2.5510000000000002</v>
      </c>
      <c r="V230">
        <f t="shared" si="50"/>
        <v>8.0000000000000071E-3</v>
      </c>
      <c r="W230">
        <f t="shared" si="46"/>
        <v>2.8717999999999999</v>
      </c>
      <c r="X230">
        <f t="shared" si="51"/>
        <v>0.10549999999999971</v>
      </c>
      <c r="Y230">
        <v>2.1280000000000001</v>
      </c>
      <c r="Z230">
        <v>3.0569999999999999</v>
      </c>
      <c r="AA230">
        <f t="shared" si="47"/>
        <v>2.9882</v>
      </c>
      <c r="AB230">
        <f t="shared" si="52"/>
        <v>8.3400000000000141E-2</v>
      </c>
      <c r="AC230">
        <f t="shared" si="53"/>
        <v>2.8000000000000025E-2</v>
      </c>
      <c r="AD230">
        <v>3.2570000000000001</v>
      </c>
      <c r="AE230">
        <f t="shared" si="48"/>
        <v>3.198</v>
      </c>
      <c r="AF230">
        <f t="shared" si="54"/>
        <v>1.8000000000000238E-2</v>
      </c>
      <c r="AG230">
        <f t="shared" si="54"/>
        <v>4.0799999999999947E-2</v>
      </c>
      <c r="AH230">
        <f t="shared" si="42"/>
        <v>3.157</v>
      </c>
      <c r="AI230">
        <f t="shared" si="55"/>
        <v>2.3000000000000131E-2</v>
      </c>
    </row>
    <row r="231" spans="1:35" x14ac:dyDescent="0.3">
      <c r="A231" s="1">
        <v>44786</v>
      </c>
      <c r="B231">
        <v>24494.84</v>
      </c>
      <c r="C231">
        <v>1802.4</v>
      </c>
      <c r="D231">
        <v>2.29</v>
      </c>
      <c r="E231">
        <v>2.2799999999999998</v>
      </c>
      <c r="F231">
        <f t="shared" si="49"/>
        <v>0</v>
      </c>
      <c r="G231">
        <v>2.33</v>
      </c>
      <c r="H231">
        <v>2.7074699999999998</v>
      </c>
      <c r="I231">
        <f t="shared" si="43"/>
        <v>2.7074699999999998</v>
      </c>
      <c r="J231">
        <f t="shared" si="44"/>
        <v>0</v>
      </c>
      <c r="K231">
        <v>2.7183999999999999</v>
      </c>
      <c r="L231">
        <v>2.5167999999999999</v>
      </c>
      <c r="M231">
        <v>2.8717999999999999</v>
      </c>
      <c r="N231">
        <v>2.9882</v>
      </c>
      <c r="O231">
        <v>3.198</v>
      </c>
      <c r="P231">
        <v>2.2868499999999998</v>
      </c>
      <c r="Q231">
        <v>2.3304999999999998</v>
      </c>
      <c r="R231">
        <v>3.0247999999999999</v>
      </c>
      <c r="S231">
        <v>3.2366999999999999</v>
      </c>
      <c r="T231">
        <v>2.5510000000000002</v>
      </c>
      <c r="U231">
        <f t="shared" si="45"/>
        <v>2.5510000000000002</v>
      </c>
      <c r="V231">
        <f t="shared" si="50"/>
        <v>0</v>
      </c>
      <c r="W231">
        <f t="shared" si="46"/>
        <v>2.8717999999999999</v>
      </c>
      <c r="X231">
        <f t="shared" si="51"/>
        <v>0</v>
      </c>
      <c r="Y231">
        <v>2.1280000000000001</v>
      </c>
      <c r="Z231">
        <v>3.0569999999999999</v>
      </c>
      <c r="AA231">
        <f t="shared" si="47"/>
        <v>2.9882</v>
      </c>
      <c r="AB231">
        <f t="shared" si="52"/>
        <v>0</v>
      </c>
      <c r="AC231">
        <f t="shared" si="53"/>
        <v>0</v>
      </c>
      <c r="AD231">
        <v>3.2570000000000001</v>
      </c>
      <c r="AE231">
        <f t="shared" si="48"/>
        <v>3.198</v>
      </c>
      <c r="AF231">
        <f t="shared" si="54"/>
        <v>0</v>
      </c>
      <c r="AG231">
        <f t="shared" si="54"/>
        <v>0</v>
      </c>
      <c r="AH231">
        <f t="shared" si="42"/>
        <v>3.157</v>
      </c>
      <c r="AI231">
        <f t="shared" si="55"/>
        <v>0</v>
      </c>
    </row>
    <row r="232" spans="1:35" x14ac:dyDescent="0.3">
      <c r="A232" s="1">
        <v>44787</v>
      </c>
      <c r="B232">
        <v>24322.799999999999</v>
      </c>
      <c r="C232">
        <v>1802.4</v>
      </c>
      <c r="D232">
        <v>2.29</v>
      </c>
      <c r="E232">
        <v>2.2799999999999998</v>
      </c>
      <c r="F232">
        <f t="shared" si="49"/>
        <v>0</v>
      </c>
      <c r="G232">
        <v>2.33</v>
      </c>
      <c r="H232">
        <v>2.7074699999999998</v>
      </c>
      <c r="I232">
        <f t="shared" si="43"/>
        <v>2.7074699999999998</v>
      </c>
      <c r="J232">
        <f t="shared" si="44"/>
        <v>0</v>
      </c>
      <c r="K232">
        <v>2.7183999999999999</v>
      </c>
      <c r="L232">
        <v>2.5167999999999999</v>
      </c>
      <c r="M232">
        <v>2.8717999999999999</v>
      </c>
      <c r="N232">
        <v>2.9882</v>
      </c>
      <c r="O232">
        <v>3.198</v>
      </c>
      <c r="P232">
        <v>2.2868499999999998</v>
      </c>
      <c r="Q232">
        <v>2.3304999999999998</v>
      </c>
      <c r="R232">
        <v>3.0247999999999999</v>
      </c>
      <c r="S232">
        <v>3.2366999999999999</v>
      </c>
      <c r="T232">
        <v>2.5510000000000002</v>
      </c>
      <c r="U232">
        <f t="shared" si="45"/>
        <v>2.5510000000000002</v>
      </c>
      <c r="V232">
        <f t="shared" si="50"/>
        <v>0</v>
      </c>
      <c r="W232">
        <f t="shared" si="46"/>
        <v>2.8717999999999999</v>
      </c>
      <c r="X232">
        <f t="shared" si="51"/>
        <v>0</v>
      </c>
      <c r="Y232">
        <v>2.1280000000000001</v>
      </c>
      <c r="Z232">
        <v>3.0569999999999999</v>
      </c>
      <c r="AA232">
        <f t="shared" si="47"/>
        <v>2.9882</v>
      </c>
      <c r="AB232">
        <f t="shared" si="52"/>
        <v>0</v>
      </c>
      <c r="AC232">
        <f t="shared" si="53"/>
        <v>0</v>
      </c>
      <c r="AD232">
        <v>3.2570000000000001</v>
      </c>
      <c r="AE232">
        <f t="shared" si="48"/>
        <v>3.198</v>
      </c>
      <c r="AF232">
        <f t="shared" si="54"/>
        <v>0</v>
      </c>
      <c r="AG232">
        <f t="shared" si="54"/>
        <v>0</v>
      </c>
      <c r="AH232">
        <f t="shared" si="42"/>
        <v>3.157</v>
      </c>
      <c r="AI232">
        <f t="shared" si="55"/>
        <v>0</v>
      </c>
    </row>
    <row r="233" spans="1:35" x14ac:dyDescent="0.3">
      <c r="A233" s="1">
        <v>44788</v>
      </c>
      <c r="B233">
        <v>24074.01</v>
      </c>
      <c r="C233">
        <v>1779.71</v>
      </c>
      <c r="D233">
        <v>2.31</v>
      </c>
      <c r="E233">
        <v>2.29</v>
      </c>
      <c r="F233">
        <f t="shared" si="49"/>
        <v>1.0000000000000231E-2</v>
      </c>
      <c r="G233">
        <v>2.33</v>
      </c>
      <c r="H233">
        <v>2.7263600000000001</v>
      </c>
      <c r="I233">
        <f t="shared" si="43"/>
        <v>2.7263600000000001</v>
      </c>
      <c r="J233">
        <f t="shared" si="44"/>
        <v>1.8890000000000295E-2</v>
      </c>
      <c r="K233">
        <v>2.722</v>
      </c>
      <c r="L233">
        <v>2.5371000000000001</v>
      </c>
      <c r="M233">
        <v>2.8431000000000002</v>
      </c>
      <c r="N233">
        <v>2.9601999999999999</v>
      </c>
      <c r="O233">
        <v>3.1717</v>
      </c>
      <c r="P233">
        <v>2.2865000000000002</v>
      </c>
      <c r="Q233">
        <v>2.3304999999999998</v>
      </c>
      <c r="R233">
        <v>3.0402</v>
      </c>
      <c r="S233">
        <v>3.2151999999999998</v>
      </c>
      <c r="T233">
        <v>2.57</v>
      </c>
      <c r="U233">
        <f t="shared" si="45"/>
        <v>2.57</v>
      </c>
      <c r="V233">
        <f t="shared" si="50"/>
        <v>1.8999999999999684E-2</v>
      </c>
      <c r="W233">
        <f t="shared" si="46"/>
        <v>2.8431000000000002</v>
      </c>
      <c r="X233">
        <f t="shared" si="51"/>
        <v>-2.8699999999999726E-2</v>
      </c>
      <c r="Y233">
        <v>2.1850000000000001</v>
      </c>
      <c r="Z233">
        <v>3.0550000000000002</v>
      </c>
      <c r="AA233">
        <f t="shared" si="47"/>
        <v>2.9601999999999999</v>
      </c>
      <c r="AB233">
        <f t="shared" si="52"/>
        <v>-2.8000000000000025E-2</v>
      </c>
      <c r="AC233">
        <f t="shared" si="53"/>
        <v>-1.9999999999997797E-3</v>
      </c>
      <c r="AD233">
        <v>3.2250000000000001</v>
      </c>
      <c r="AE233">
        <f t="shared" si="48"/>
        <v>3.1717</v>
      </c>
      <c r="AF233">
        <f t="shared" si="54"/>
        <v>-3.2000000000000028E-2</v>
      </c>
      <c r="AG233">
        <f t="shared" si="54"/>
        <v>-2.629999999999999E-2</v>
      </c>
      <c r="AH233">
        <f t="shared" si="42"/>
        <v>3.14</v>
      </c>
      <c r="AI233">
        <f t="shared" si="55"/>
        <v>-1.6999999999999904E-2</v>
      </c>
    </row>
    <row r="234" spans="1:35" x14ac:dyDescent="0.3">
      <c r="A234" s="1">
        <v>44789</v>
      </c>
      <c r="B234">
        <v>23984.02</v>
      </c>
      <c r="C234">
        <v>1775.69</v>
      </c>
      <c r="D234">
        <v>2.302</v>
      </c>
      <c r="E234">
        <v>2.29</v>
      </c>
      <c r="F234">
        <f t="shared" si="49"/>
        <v>0</v>
      </c>
      <c r="G234">
        <v>2.33</v>
      </c>
      <c r="H234">
        <v>2.73671</v>
      </c>
      <c r="I234">
        <f t="shared" si="43"/>
        <v>2.73671</v>
      </c>
      <c r="J234">
        <f t="shared" si="44"/>
        <v>1.0349999999999859E-2</v>
      </c>
      <c r="K234">
        <v>2.7378999999999998</v>
      </c>
      <c r="L234">
        <v>2.5870000000000002</v>
      </c>
      <c r="M234">
        <v>2.8492999999999999</v>
      </c>
      <c r="N234">
        <v>2.9702000000000002</v>
      </c>
      <c r="O234">
        <v>3.1899000000000002</v>
      </c>
      <c r="P234">
        <v>2.2895799999999999</v>
      </c>
      <c r="Q234">
        <v>2.3304999999999998</v>
      </c>
      <c r="R234">
        <v>3.0859000000000001</v>
      </c>
      <c r="S234">
        <v>3.2549000000000001</v>
      </c>
      <c r="T234">
        <v>2.6339999999999999</v>
      </c>
      <c r="U234">
        <f t="shared" si="45"/>
        <v>2.6339999999999999</v>
      </c>
      <c r="V234">
        <f t="shared" si="50"/>
        <v>6.4000000000000057E-2</v>
      </c>
      <c r="W234">
        <f t="shared" si="46"/>
        <v>2.8492999999999999</v>
      </c>
      <c r="X234">
        <f t="shared" si="51"/>
        <v>6.1999999999997613E-3</v>
      </c>
      <c r="Y234">
        <v>2.1720000000000002</v>
      </c>
      <c r="Z234">
        <v>3.0939999999999999</v>
      </c>
      <c r="AA234">
        <f t="shared" si="47"/>
        <v>2.9702000000000002</v>
      </c>
      <c r="AB234">
        <f t="shared" si="52"/>
        <v>1.0000000000000231E-2</v>
      </c>
      <c r="AC234">
        <f t="shared" si="53"/>
        <v>3.8999999999999702E-2</v>
      </c>
      <c r="AD234">
        <v>3.2719999999999998</v>
      </c>
      <c r="AE234">
        <f t="shared" si="48"/>
        <v>3.1899000000000002</v>
      </c>
      <c r="AF234">
        <f t="shared" si="54"/>
        <v>4.6999999999999709E-2</v>
      </c>
      <c r="AG234">
        <f t="shared" si="54"/>
        <v>1.8200000000000216E-2</v>
      </c>
      <c r="AH234">
        <f t="shared" si="42"/>
        <v>3.1829999999999998</v>
      </c>
      <c r="AI234">
        <f t="shared" si="55"/>
        <v>4.2999999999999705E-2</v>
      </c>
    </row>
    <row r="235" spans="1:35" x14ac:dyDescent="0.3">
      <c r="A235" s="1">
        <v>44790</v>
      </c>
      <c r="B235">
        <v>23407.4</v>
      </c>
      <c r="C235">
        <v>1761.77</v>
      </c>
      <c r="D235">
        <v>2.2999999999999998</v>
      </c>
      <c r="E235">
        <v>2.29</v>
      </c>
      <c r="F235">
        <f t="shared" si="49"/>
        <v>0</v>
      </c>
      <c r="G235">
        <v>2.33</v>
      </c>
      <c r="H235">
        <v>2.7625299999999999</v>
      </c>
      <c r="I235">
        <f t="shared" si="43"/>
        <v>2.7625299999999999</v>
      </c>
      <c r="J235">
        <f t="shared" si="44"/>
        <v>2.5819999999999954E-2</v>
      </c>
      <c r="K235">
        <v>2.75</v>
      </c>
      <c r="L235">
        <v>2.6073</v>
      </c>
      <c r="M235">
        <v>2.9073000000000002</v>
      </c>
      <c r="N235">
        <v>3.0304000000000002</v>
      </c>
      <c r="O235">
        <v>3.2536</v>
      </c>
      <c r="P235">
        <v>2.2839999999999998</v>
      </c>
      <c r="Q235">
        <v>2.3304999999999998</v>
      </c>
      <c r="R235">
        <v>3.0807000000000002</v>
      </c>
      <c r="S235">
        <v>3.2519999999999998</v>
      </c>
      <c r="T235">
        <v>2.6280000000000001</v>
      </c>
      <c r="U235">
        <f t="shared" si="45"/>
        <v>2.6280000000000001</v>
      </c>
      <c r="V235">
        <f t="shared" si="50"/>
        <v>-5.9999999999997833E-3</v>
      </c>
      <c r="W235">
        <f t="shared" si="46"/>
        <v>2.9073000000000002</v>
      </c>
      <c r="X235">
        <f t="shared" si="51"/>
        <v>5.8000000000000274E-2</v>
      </c>
      <c r="Y235">
        <v>2.125</v>
      </c>
      <c r="Z235">
        <v>3.0990000000000002</v>
      </c>
      <c r="AA235">
        <f t="shared" si="47"/>
        <v>3.0304000000000002</v>
      </c>
      <c r="AB235">
        <f t="shared" si="52"/>
        <v>6.0200000000000031E-2</v>
      </c>
      <c r="AC235">
        <f t="shared" si="53"/>
        <v>5.0000000000003375E-3</v>
      </c>
      <c r="AD235">
        <v>3.2629999999999999</v>
      </c>
      <c r="AE235">
        <f t="shared" si="48"/>
        <v>3.2536</v>
      </c>
      <c r="AF235">
        <f t="shared" si="54"/>
        <v>-8.999999999999897E-3</v>
      </c>
      <c r="AG235">
        <f t="shared" si="54"/>
        <v>6.3699999999999868E-2</v>
      </c>
      <c r="AH235">
        <f t="shared" si="42"/>
        <v>3.181</v>
      </c>
      <c r="AI235">
        <f t="shared" si="55"/>
        <v>-1.9999999999997797E-3</v>
      </c>
    </row>
    <row r="236" spans="1:35" x14ac:dyDescent="0.3">
      <c r="A236" s="1">
        <v>44791</v>
      </c>
      <c r="B236">
        <v>23416.76</v>
      </c>
      <c r="C236">
        <v>1758.61</v>
      </c>
      <c r="D236">
        <v>2.2949999999999999</v>
      </c>
      <c r="E236">
        <v>2.2799999999999998</v>
      </c>
      <c r="F236">
        <f t="shared" si="49"/>
        <v>-1.0000000000000231E-2</v>
      </c>
      <c r="G236">
        <v>2.33</v>
      </c>
      <c r="H236">
        <v>2.7996699999999999</v>
      </c>
      <c r="I236">
        <f t="shared" si="43"/>
        <v>2.7996699999999999</v>
      </c>
      <c r="J236">
        <f t="shared" si="44"/>
        <v>3.7139999999999951E-2</v>
      </c>
      <c r="K236">
        <v>2.7745000000000002</v>
      </c>
      <c r="L236">
        <v>2.62</v>
      </c>
      <c r="M236">
        <v>2.8784000000000001</v>
      </c>
      <c r="N236">
        <v>2.9975999999999998</v>
      </c>
      <c r="O236">
        <v>3.2124000000000001</v>
      </c>
      <c r="P236">
        <v>2.2854999999999999</v>
      </c>
      <c r="Q236">
        <v>2.3304999999999998</v>
      </c>
      <c r="R236">
        <v>3.0726</v>
      </c>
      <c r="S236">
        <v>3.1747999999999998</v>
      </c>
      <c r="T236">
        <v>2.6459999999999999</v>
      </c>
      <c r="U236">
        <f t="shared" si="45"/>
        <v>2.6459999999999999</v>
      </c>
      <c r="V236">
        <f t="shared" si="50"/>
        <v>1.7999999999999794E-2</v>
      </c>
      <c r="W236">
        <f t="shared" si="46"/>
        <v>2.8784000000000001</v>
      </c>
      <c r="X236">
        <f t="shared" si="51"/>
        <v>-2.8900000000000148E-2</v>
      </c>
      <c r="Y236">
        <v>2.1070000000000002</v>
      </c>
      <c r="Z236">
        <v>3.09</v>
      </c>
      <c r="AA236">
        <f t="shared" si="47"/>
        <v>2.9975999999999998</v>
      </c>
      <c r="AB236">
        <f t="shared" si="52"/>
        <v>-3.2800000000000384E-2</v>
      </c>
      <c r="AC236">
        <f t="shared" si="53"/>
        <v>-9.0000000000003411E-3</v>
      </c>
      <c r="AD236">
        <v>3.2</v>
      </c>
      <c r="AE236">
        <f t="shared" si="48"/>
        <v>3.2124000000000001</v>
      </c>
      <c r="AF236">
        <f t="shared" si="54"/>
        <v>-6.2999999999999723E-2</v>
      </c>
      <c r="AG236">
        <f t="shared" si="54"/>
        <v>-4.1199999999999903E-2</v>
      </c>
      <c r="AH236">
        <f t="shared" si="42"/>
        <v>3.145</v>
      </c>
      <c r="AI236">
        <f t="shared" si="55"/>
        <v>-3.6000000000000032E-2</v>
      </c>
    </row>
    <row r="237" spans="1:35" x14ac:dyDescent="0.3">
      <c r="A237" s="1">
        <v>44792</v>
      </c>
      <c r="B237">
        <v>21274.36</v>
      </c>
      <c r="C237">
        <v>1747.06</v>
      </c>
      <c r="D237">
        <v>2.29</v>
      </c>
      <c r="E237">
        <v>2.2799999999999998</v>
      </c>
      <c r="F237">
        <f t="shared" si="49"/>
        <v>0</v>
      </c>
      <c r="G237">
        <v>2.33</v>
      </c>
      <c r="H237">
        <v>2.7814399999999999</v>
      </c>
      <c r="I237">
        <f t="shared" si="43"/>
        <v>2.7814399999999999</v>
      </c>
      <c r="J237">
        <f t="shared" si="44"/>
        <v>-1.8229999999999968E-2</v>
      </c>
      <c r="K237">
        <v>2.7865000000000002</v>
      </c>
      <c r="L237">
        <v>2.6450999999999998</v>
      </c>
      <c r="M237">
        <v>2.9226999999999999</v>
      </c>
      <c r="N237">
        <v>3.0489999999999999</v>
      </c>
      <c r="O237">
        <v>3.2766999999999999</v>
      </c>
      <c r="P237">
        <v>2.2810800000000002</v>
      </c>
      <c r="Q237">
        <v>2.3304999999999998</v>
      </c>
      <c r="R237">
        <v>3.0926999999999998</v>
      </c>
      <c r="S237">
        <v>3.206</v>
      </c>
      <c r="T237">
        <v>2.6680000000000001</v>
      </c>
      <c r="U237">
        <f t="shared" si="45"/>
        <v>2.6680000000000001</v>
      </c>
      <c r="V237">
        <f t="shared" si="50"/>
        <v>2.2000000000000242E-2</v>
      </c>
      <c r="W237">
        <f t="shared" si="46"/>
        <v>2.9226999999999999</v>
      </c>
      <c r="X237">
        <f t="shared" si="51"/>
        <v>4.4299999999999784E-2</v>
      </c>
      <c r="Y237">
        <v>2.1389999999999998</v>
      </c>
      <c r="Z237">
        <v>3.11</v>
      </c>
      <c r="AA237">
        <f t="shared" si="47"/>
        <v>3.0489999999999999</v>
      </c>
      <c r="AB237">
        <f t="shared" si="52"/>
        <v>5.1400000000000112E-2</v>
      </c>
      <c r="AC237">
        <f t="shared" si="53"/>
        <v>2.0000000000000018E-2</v>
      </c>
      <c r="AD237">
        <v>3.2250000000000001</v>
      </c>
      <c r="AE237">
        <f t="shared" si="48"/>
        <v>3.2766999999999999</v>
      </c>
      <c r="AF237">
        <f t="shared" si="54"/>
        <v>2.4999999999999911E-2</v>
      </c>
      <c r="AG237">
        <f t="shared" si="54"/>
        <v>6.4299999999999802E-2</v>
      </c>
      <c r="AH237">
        <f t="shared" si="42"/>
        <v>3.1675</v>
      </c>
      <c r="AI237">
        <f t="shared" si="55"/>
        <v>2.2499999999999964E-2</v>
      </c>
    </row>
    <row r="238" spans="1:35" x14ac:dyDescent="0.3">
      <c r="A238" s="1">
        <v>44793</v>
      </c>
      <c r="B238">
        <v>20819.560000000001</v>
      </c>
      <c r="C238">
        <v>1747.06</v>
      </c>
      <c r="D238">
        <v>2.29</v>
      </c>
      <c r="E238">
        <v>2.2799999999999998</v>
      </c>
      <c r="F238">
        <f t="shared" si="49"/>
        <v>0</v>
      </c>
      <c r="G238">
        <v>2.33</v>
      </c>
      <c r="H238">
        <v>2.7814399999999999</v>
      </c>
      <c r="I238">
        <f t="shared" si="43"/>
        <v>2.7814399999999999</v>
      </c>
      <c r="J238">
        <f t="shared" si="44"/>
        <v>0</v>
      </c>
      <c r="K238">
        <v>2.7865000000000002</v>
      </c>
      <c r="L238">
        <v>2.6450999999999998</v>
      </c>
      <c r="M238">
        <v>2.9226999999999999</v>
      </c>
      <c r="N238">
        <v>3.0489999999999999</v>
      </c>
      <c r="O238">
        <v>3.2766999999999999</v>
      </c>
      <c r="P238">
        <v>2.2810800000000002</v>
      </c>
      <c r="Q238">
        <v>2.3304999999999998</v>
      </c>
      <c r="R238">
        <v>3.0926999999999998</v>
      </c>
      <c r="S238">
        <v>3.206</v>
      </c>
      <c r="T238">
        <v>2.6680000000000001</v>
      </c>
      <c r="U238">
        <f t="shared" si="45"/>
        <v>2.6680000000000001</v>
      </c>
      <c r="V238">
        <f t="shared" si="50"/>
        <v>0</v>
      </c>
      <c r="W238">
        <f t="shared" si="46"/>
        <v>2.9226999999999999</v>
      </c>
      <c r="X238">
        <f t="shared" si="51"/>
        <v>0</v>
      </c>
      <c r="Y238">
        <v>2.1389999999999998</v>
      </c>
      <c r="Z238">
        <v>3.11</v>
      </c>
      <c r="AA238">
        <f t="shared" si="47"/>
        <v>3.0489999999999999</v>
      </c>
      <c r="AB238">
        <f t="shared" si="52"/>
        <v>0</v>
      </c>
      <c r="AC238">
        <f t="shared" si="53"/>
        <v>0</v>
      </c>
      <c r="AD238">
        <v>3.2250000000000001</v>
      </c>
      <c r="AE238">
        <f t="shared" si="48"/>
        <v>3.2766999999999999</v>
      </c>
      <c r="AF238">
        <f t="shared" si="54"/>
        <v>0</v>
      </c>
      <c r="AG238">
        <f t="shared" si="54"/>
        <v>0</v>
      </c>
      <c r="AH238">
        <f t="shared" si="42"/>
        <v>3.1675</v>
      </c>
      <c r="AI238">
        <f t="shared" si="55"/>
        <v>0</v>
      </c>
    </row>
    <row r="239" spans="1:35" x14ac:dyDescent="0.3">
      <c r="A239" s="1">
        <v>44794</v>
      </c>
      <c r="B239">
        <v>21474.5</v>
      </c>
      <c r="C239">
        <v>1747.06</v>
      </c>
      <c r="D239">
        <v>2.29</v>
      </c>
      <c r="E239">
        <v>2.2799999999999998</v>
      </c>
      <c r="F239">
        <f t="shared" si="49"/>
        <v>0</v>
      </c>
      <c r="G239">
        <v>2.33</v>
      </c>
      <c r="H239">
        <v>2.7814399999999999</v>
      </c>
      <c r="I239">
        <f t="shared" si="43"/>
        <v>2.7814399999999999</v>
      </c>
      <c r="J239">
        <f t="shared" si="44"/>
        <v>0</v>
      </c>
      <c r="K239">
        <v>2.7865000000000002</v>
      </c>
      <c r="L239">
        <v>2.6450999999999998</v>
      </c>
      <c r="M239">
        <v>2.9226999999999999</v>
      </c>
      <c r="N239">
        <v>3.0489999999999999</v>
      </c>
      <c r="O239">
        <v>3.2766999999999999</v>
      </c>
      <c r="P239">
        <v>2.2810800000000002</v>
      </c>
      <c r="Q239">
        <v>2.3304999999999998</v>
      </c>
      <c r="R239">
        <v>3.0926999999999998</v>
      </c>
      <c r="S239">
        <v>3.206</v>
      </c>
      <c r="T239">
        <v>2.6680000000000001</v>
      </c>
      <c r="U239">
        <f t="shared" si="45"/>
        <v>2.6680000000000001</v>
      </c>
      <c r="V239">
        <f t="shared" si="50"/>
        <v>0</v>
      </c>
      <c r="W239">
        <f t="shared" si="46"/>
        <v>2.9226999999999999</v>
      </c>
      <c r="X239">
        <f t="shared" si="51"/>
        <v>0</v>
      </c>
      <c r="Y239">
        <v>2.1389999999999998</v>
      </c>
      <c r="Z239">
        <v>3.11</v>
      </c>
      <c r="AA239">
        <f t="shared" si="47"/>
        <v>3.0489999999999999</v>
      </c>
      <c r="AB239">
        <f t="shared" si="52"/>
        <v>0</v>
      </c>
      <c r="AC239">
        <f t="shared" si="53"/>
        <v>0</v>
      </c>
      <c r="AD239">
        <v>3.2250000000000001</v>
      </c>
      <c r="AE239">
        <f t="shared" si="48"/>
        <v>3.2766999999999999</v>
      </c>
      <c r="AF239">
        <f t="shared" si="54"/>
        <v>0</v>
      </c>
      <c r="AG239">
        <f t="shared" si="54"/>
        <v>0</v>
      </c>
      <c r="AH239">
        <f t="shared" si="42"/>
        <v>3.1675</v>
      </c>
      <c r="AI239">
        <f t="shared" si="55"/>
        <v>0</v>
      </c>
    </row>
    <row r="240" spans="1:35" x14ac:dyDescent="0.3">
      <c r="A240" s="1">
        <v>44795</v>
      </c>
      <c r="B240">
        <v>21124.400000000001</v>
      </c>
      <c r="C240">
        <v>1736.3</v>
      </c>
      <c r="D240">
        <v>2.2949999999999999</v>
      </c>
      <c r="E240">
        <v>2.2799999999999998</v>
      </c>
      <c r="F240">
        <f t="shared" si="49"/>
        <v>0</v>
      </c>
      <c r="G240">
        <v>2.33</v>
      </c>
      <c r="H240">
        <v>2.8119900000000002</v>
      </c>
      <c r="I240">
        <f t="shared" si="43"/>
        <v>2.8119900000000002</v>
      </c>
      <c r="J240">
        <f t="shared" si="44"/>
        <v>3.0550000000000299E-2</v>
      </c>
      <c r="K240">
        <v>2.8347000000000002</v>
      </c>
      <c r="L240">
        <v>2.6962000000000002</v>
      </c>
      <c r="M240">
        <v>3.0026999999999999</v>
      </c>
      <c r="N240">
        <v>3.1284999999999998</v>
      </c>
      <c r="O240">
        <v>3.3557000000000001</v>
      </c>
      <c r="P240">
        <v>2.2869999999999999</v>
      </c>
      <c r="Q240">
        <v>2.3304999999999998</v>
      </c>
      <c r="R240">
        <v>3.1551</v>
      </c>
      <c r="S240">
        <v>3.2722000000000002</v>
      </c>
      <c r="T240">
        <v>2.722</v>
      </c>
      <c r="U240">
        <f t="shared" si="45"/>
        <v>2.722</v>
      </c>
      <c r="V240">
        <f t="shared" si="50"/>
        <v>5.3999999999999826E-2</v>
      </c>
      <c r="W240">
        <f t="shared" si="46"/>
        <v>3.0026999999999999</v>
      </c>
      <c r="X240">
        <f t="shared" si="51"/>
        <v>8.0000000000000071E-2</v>
      </c>
      <c r="Y240">
        <v>2.1779999999999999</v>
      </c>
      <c r="Z240">
        <v>3.1640000000000001</v>
      </c>
      <c r="AA240">
        <f t="shared" si="47"/>
        <v>3.1284999999999998</v>
      </c>
      <c r="AB240">
        <f t="shared" si="52"/>
        <v>7.9499999999999904E-2</v>
      </c>
      <c r="AC240">
        <f t="shared" si="53"/>
        <v>5.400000000000027E-2</v>
      </c>
      <c r="AD240">
        <v>3.2959999999999998</v>
      </c>
      <c r="AE240">
        <f t="shared" si="48"/>
        <v>3.3557000000000001</v>
      </c>
      <c r="AF240">
        <f t="shared" si="54"/>
        <v>7.099999999999973E-2</v>
      </c>
      <c r="AG240">
        <f t="shared" si="54"/>
        <v>7.9000000000000181E-2</v>
      </c>
      <c r="AH240">
        <f t="shared" si="42"/>
        <v>3.23</v>
      </c>
      <c r="AI240">
        <f t="shared" si="55"/>
        <v>6.25E-2</v>
      </c>
    </row>
    <row r="241" spans="1:35" x14ac:dyDescent="0.3">
      <c r="A241" s="1">
        <v>44796</v>
      </c>
      <c r="B241">
        <v>21477.74</v>
      </c>
      <c r="C241">
        <v>1748.15</v>
      </c>
      <c r="D241">
        <v>2.2890000000000001</v>
      </c>
      <c r="E241">
        <v>2.27</v>
      </c>
      <c r="F241">
        <f t="shared" si="49"/>
        <v>-9.9999999999997868E-3</v>
      </c>
      <c r="G241">
        <v>2.33</v>
      </c>
      <c r="H241">
        <v>2.8399000000000001</v>
      </c>
      <c r="I241">
        <f t="shared" si="43"/>
        <v>2.8399000000000001</v>
      </c>
      <c r="J241">
        <f t="shared" si="44"/>
        <v>2.7909999999999879E-2</v>
      </c>
      <c r="K241">
        <v>2.835</v>
      </c>
      <c r="L241">
        <v>2.6694</v>
      </c>
      <c r="M241">
        <v>2.9466000000000001</v>
      </c>
      <c r="N241">
        <v>3.0781000000000001</v>
      </c>
      <c r="O241">
        <v>3.3157999999999999</v>
      </c>
      <c r="P241">
        <v>2.28932</v>
      </c>
      <c r="Q241">
        <v>2.3304999999999998</v>
      </c>
      <c r="R241">
        <v>3.1225999999999998</v>
      </c>
      <c r="S241">
        <v>3.2692999999999999</v>
      </c>
      <c r="T241">
        <v>2.7170000000000001</v>
      </c>
      <c r="U241">
        <f t="shared" si="45"/>
        <v>2.7170000000000001</v>
      </c>
      <c r="V241">
        <f t="shared" si="50"/>
        <v>-4.9999999999998934E-3</v>
      </c>
      <c r="W241">
        <f t="shared" si="46"/>
        <v>2.9466000000000001</v>
      </c>
      <c r="X241">
        <f t="shared" si="51"/>
        <v>-5.6099999999999817E-2</v>
      </c>
      <c r="Y241">
        <v>2.1629999999999998</v>
      </c>
      <c r="Z241">
        <v>3.157</v>
      </c>
      <c r="AA241">
        <f t="shared" si="47"/>
        <v>3.0781000000000001</v>
      </c>
      <c r="AB241">
        <f t="shared" si="52"/>
        <v>-5.0399999999999778E-2</v>
      </c>
      <c r="AC241">
        <f t="shared" si="53"/>
        <v>-7.0000000000001172E-3</v>
      </c>
      <c r="AD241">
        <v>3.2869999999999999</v>
      </c>
      <c r="AE241">
        <f t="shared" si="48"/>
        <v>3.3157999999999999</v>
      </c>
      <c r="AF241">
        <f t="shared" si="54"/>
        <v>-8.999999999999897E-3</v>
      </c>
      <c r="AG241">
        <f t="shared" si="54"/>
        <v>-3.9900000000000269E-2</v>
      </c>
      <c r="AH241">
        <f t="shared" si="42"/>
        <v>3.222</v>
      </c>
      <c r="AI241">
        <f t="shared" si="55"/>
        <v>-8.0000000000000071E-3</v>
      </c>
    </row>
    <row r="242" spans="1:35" x14ac:dyDescent="0.3">
      <c r="A242" s="1">
        <v>44797</v>
      </c>
      <c r="B242">
        <v>21692.74</v>
      </c>
      <c r="C242">
        <v>1751.19</v>
      </c>
      <c r="D242">
        <v>2.2949999999999999</v>
      </c>
      <c r="E242">
        <v>2.27</v>
      </c>
      <c r="F242">
        <f t="shared" si="49"/>
        <v>0</v>
      </c>
      <c r="G242">
        <v>2.33</v>
      </c>
      <c r="H242">
        <v>2.8496000000000001</v>
      </c>
      <c r="I242">
        <f t="shared" si="43"/>
        <v>2.8496000000000001</v>
      </c>
      <c r="J242">
        <f t="shared" si="44"/>
        <v>9.7000000000000419E-3</v>
      </c>
      <c r="K242">
        <v>2.8754</v>
      </c>
      <c r="L242">
        <v>2.7360000000000002</v>
      </c>
      <c r="M242">
        <v>2.9556</v>
      </c>
      <c r="N242">
        <v>3.0926</v>
      </c>
      <c r="O242">
        <v>3.3405999999999998</v>
      </c>
      <c r="P242">
        <v>2.2908200000000001</v>
      </c>
      <c r="Q242">
        <v>2.3330000000000002</v>
      </c>
      <c r="R242">
        <v>3.1983000000000001</v>
      </c>
      <c r="S242">
        <v>3.3169</v>
      </c>
      <c r="T242">
        <v>2.7629999999999999</v>
      </c>
      <c r="U242">
        <f t="shared" si="45"/>
        <v>2.7629999999999999</v>
      </c>
      <c r="V242">
        <f t="shared" si="50"/>
        <v>4.5999999999999819E-2</v>
      </c>
      <c r="W242">
        <f t="shared" si="46"/>
        <v>2.9556</v>
      </c>
      <c r="X242">
        <f t="shared" si="51"/>
        <v>8.999999999999897E-3</v>
      </c>
      <c r="Y242">
        <v>2.1640000000000001</v>
      </c>
      <c r="Z242">
        <v>3.2189999999999999</v>
      </c>
      <c r="AA242">
        <f t="shared" si="47"/>
        <v>3.0926</v>
      </c>
      <c r="AB242">
        <f t="shared" si="52"/>
        <v>1.4499999999999957E-2</v>
      </c>
      <c r="AC242">
        <f t="shared" si="53"/>
        <v>6.1999999999999833E-2</v>
      </c>
      <c r="AD242">
        <v>3.3340000000000001</v>
      </c>
      <c r="AE242">
        <f t="shared" si="48"/>
        <v>3.3405999999999998</v>
      </c>
      <c r="AF242">
        <f t="shared" si="54"/>
        <v>4.7000000000000153E-2</v>
      </c>
      <c r="AG242">
        <f t="shared" si="54"/>
        <v>2.4799999999999933E-2</v>
      </c>
      <c r="AH242">
        <f t="shared" si="42"/>
        <v>3.2765</v>
      </c>
      <c r="AI242">
        <f t="shared" si="55"/>
        <v>5.4499999999999993E-2</v>
      </c>
    </row>
    <row r="243" spans="1:35" x14ac:dyDescent="0.3">
      <c r="A243" s="1">
        <v>44798</v>
      </c>
      <c r="B243">
        <v>21647.93</v>
      </c>
      <c r="C243">
        <v>1758.71</v>
      </c>
      <c r="D243">
        <v>2.2949999999999999</v>
      </c>
      <c r="E243">
        <v>2.2799999999999998</v>
      </c>
      <c r="F243">
        <f t="shared" si="49"/>
        <v>9.9999999999997868E-3</v>
      </c>
      <c r="G243">
        <v>2.33</v>
      </c>
      <c r="H243">
        <v>2.8933800000000001</v>
      </c>
      <c r="I243">
        <f t="shared" si="43"/>
        <v>2.8933800000000001</v>
      </c>
      <c r="J243">
        <f t="shared" si="44"/>
        <v>4.377999999999993E-2</v>
      </c>
      <c r="K243">
        <v>2.895</v>
      </c>
      <c r="L243">
        <v>2.7846000000000002</v>
      </c>
      <c r="M243">
        <v>2.9641000000000002</v>
      </c>
      <c r="N243">
        <v>3.0918999999999999</v>
      </c>
      <c r="O243">
        <v>3.3228</v>
      </c>
      <c r="P243">
        <v>2.2930299999999999</v>
      </c>
      <c r="Q243">
        <v>2.3424999999999998</v>
      </c>
      <c r="R243">
        <v>3.1981000000000002</v>
      </c>
      <c r="S243">
        <v>3.2980999999999998</v>
      </c>
      <c r="T243">
        <v>2.806</v>
      </c>
      <c r="U243">
        <f t="shared" si="45"/>
        <v>2.806</v>
      </c>
      <c r="V243">
        <f t="shared" si="50"/>
        <v>4.3000000000000149E-2</v>
      </c>
      <c r="W243">
        <f t="shared" si="46"/>
        <v>2.9641000000000002</v>
      </c>
      <c r="X243">
        <f t="shared" si="51"/>
        <v>8.5000000000001741E-3</v>
      </c>
      <c r="Y243">
        <v>2.1859999999999999</v>
      </c>
      <c r="Z243">
        <v>3.2160000000000002</v>
      </c>
      <c r="AA243">
        <f t="shared" si="47"/>
        <v>3.0918999999999999</v>
      </c>
      <c r="AB243">
        <f t="shared" si="52"/>
        <v>-7.0000000000014495E-4</v>
      </c>
      <c r="AC243">
        <f t="shared" si="53"/>
        <v>-2.9999999999996696E-3</v>
      </c>
      <c r="AD243">
        <v>3.3140000000000001</v>
      </c>
      <c r="AE243">
        <f t="shared" si="48"/>
        <v>3.3228</v>
      </c>
      <c r="AF243">
        <f t="shared" si="54"/>
        <v>-2.0000000000000018E-2</v>
      </c>
      <c r="AG243">
        <f t="shared" si="54"/>
        <v>-1.7799999999999816E-2</v>
      </c>
      <c r="AH243">
        <f t="shared" si="42"/>
        <v>3.2650000000000001</v>
      </c>
      <c r="AI243">
        <f t="shared" si="55"/>
        <v>-1.1499999999999844E-2</v>
      </c>
    </row>
    <row r="244" spans="1:35" x14ac:dyDescent="0.3">
      <c r="A244" s="1">
        <v>44799</v>
      </c>
      <c r="B244">
        <v>20650.41</v>
      </c>
      <c r="C244">
        <v>1738.14</v>
      </c>
      <c r="D244">
        <v>2.2999999999999998</v>
      </c>
      <c r="E244">
        <v>2.2799999999999998</v>
      </c>
      <c r="F244">
        <f t="shared" si="49"/>
        <v>0</v>
      </c>
      <c r="G244">
        <v>2.33</v>
      </c>
      <c r="H244">
        <v>2.9062800000000002</v>
      </c>
      <c r="I244">
        <f t="shared" si="43"/>
        <v>2.9062800000000002</v>
      </c>
      <c r="J244">
        <f t="shared" si="44"/>
        <v>1.2900000000000134E-2</v>
      </c>
      <c r="K244">
        <v>2.9095</v>
      </c>
      <c r="L244">
        <v>2.8172999999999999</v>
      </c>
      <c r="M244">
        <v>3.0409999999999999</v>
      </c>
      <c r="N244">
        <v>3.1621000000000001</v>
      </c>
      <c r="O244">
        <v>3.3805999999999998</v>
      </c>
      <c r="P244">
        <v>2.2839999999999998</v>
      </c>
      <c r="Q244">
        <v>2.339</v>
      </c>
      <c r="R244">
        <v>3.2050999999999998</v>
      </c>
      <c r="S244">
        <v>3.2894999999999999</v>
      </c>
      <c r="T244">
        <v>2.8290000000000002</v>
      </c>
      <c r="U244">
        <f t="shared" si="45"/>
        <v>2.8290000000000002</v>
      </c>
      <c r="V244">
        <f t="shared" si="50"/>
        <v>2.3000000000000131E-2</v>
      </c>
      <c r="W244">
        <f t="shared" si="46"/>
        <v>3.0409999999999999</v>
      </c>
      <c r="X244">
        <f t="shared" si="51"/>
        <v>7.6899999999999746E-2</v>
      </c>
      <c r="Y244">
        <v>2.274</v>
      </c>
      <c r="Z244">
        <v>3.2170000000000001</v>
      </c>
      <c r="AA244">
        <f t="shared" si="47"/>
        <v>3.1621000000000001</v>
      </c>
      <c r="AB244">
        <f t="shared" si="52"/>
        <v>7.0200000000000262E-2</v>
      </c>
      <c r="AC244">
        <f t="shared" si="53"/>
        <v>9.9999999999988987E-4</v>
      </c>
      <c r="AD244">
        <v>3.3290000000000002</v>
      </c>
      <c r="AE244">
        <f t="shared" si="48"/>
        <v>3.3805999999999998</v>
      </c>
      <c r="AF244">
        <f t="shared" si="54"/>
        <v>1.5000000000000124E-2</v>
      </c>
      <c r="AG244">
        <f t="shared" si="54"/>
        <v>5.7799999999999851E-2</v>
      </c>
      <c r="AH244">
        <f t="shared" si="42"/>
        <v>3.2730000000000001</v>
      </c>
      <c r="AI244">
        <f t="shared" si="55"/>
        <v>8.0000000000000071E-3</v>
      </c>
    </row>
    <row r="245" spans="1:35" x14ac:dyDescent="0.3">
      <c r="A245" s="1">
        <v>44800</v>
      </c>
      <c r="B245">
        <v>20009.560000000001</v>
      </c>
      <c r="C245">
        <v>1738.14</v>
      </c>
      <c r="D245">
        <v>2.2999999999999998</v>
      </c>
      <c r="E245">
        <v>2.2799999999999998</v>
      </c>
      <c r="F245">
        <f t="shared" si="49"/>
        <v>0</v>
      </c>
      <c r="G245">
        <v>2.33</v>
      </c>
      <c r="H245">
        <v>2.9062800000000002</v>
      </c>
      <c r="I245">
        <f t="shared" si="43"/>
        <v>2.9062800000000002</v>
      </c>
      <c r="J245">
        <f t="shared" si="44"/>
        <v>0</v>
      </c>
      <c r="K245">
        <v>2.9095</v>
      </c>
      <c r="L245">
        <v>2.8172999999999999</v>
      </c>
      <c r="M245">
        <v>3.0409999999999999</v>
      </c>
      <c r="N245">
        <v>3.1621000000000001</v>
      </c>
      <c r="O245">
        <v>3.3805999999999998</v>
      </c>
      <c r="P245">
        <v>2.2839999999999998</v>
      </c>
      <c r="Q245">
        <v>2.339</v>
      </c>
      <c r="R245">
        <v>3.2050999999999998</v>
      </c>
      <c r="S245">
        <v>3.2894999999999999</v>
      </c>
      <c r="T245">
        <v>2.8290000000000002</v>
      </c>
      <c r="U245">
        <f t="shared" si="45"/>
        <v>2.8290000000000002</v>
      </c>
      <c r="V245">
        <f t="shared" si="50"/>
        <v>0</v>
      </c>
      <c r="W245">
        <f t="shared" si="46"/>
        <v>3.0409999999999999</v>
      </c>
      <c r="X245">
        <f t="shared" si="51"/>
        <v>0</v>
      </c>
      <c r="Y245">
        <v>2.274</v>
      </c>
      <c r="Z245">
        <v>3.2170000000000001</v>
      </c>
      <c r="AA245">
        <f t="shared" si="47"/>
        <v>3.1621000000000001</v>
      </c>
      <c r="AB245">
        <f t="shared" si="52"/>
        <v>0</v>
      </c>
      <c r="AC245">
        <f t="shared" si="53"/>
        <v>0</v>
      </c>
      <c r="AD245">
        <v>3.3290000000000002</v>
      </c>
      <c r="AE245">
        <f t="shared" si="48"/>
        <v>3.3805999999999998</v>
      </c>
      <c r="AF245">
        <f t="shared" si="54"/>
        <v>0</v>
      </c>
      <c r="AG245">
        <f t="shared" si="54"/>
        <v>0</v>
      </c>
      <c r="AH245">
        <f t="shared" si="42"/>
        <v>3.2730000000000001</v>
      </c>
      <c r="AI245">
        <f t="shared" si="55"/>
        <v>0</v>
      </c>
    </row>
    <row r="246" spans="1:35" x14ac:dyDescent="0.3">
      <c r="A246" s="1">
        <v>44801</v>
      </c>
      <c r="B246">
        <v>19989.13</v>
      </c>
      <c r="C246">
        <v>1738.14</v>
      </c>
      <c r="D246">
        <v>2.2999999999999998</v>
      </c>
      <c r="E246">
        <v>2.2799999999999998</v>
      </c>
      <c r="F246">
        <f t="shared" si="49"/>
        <v>0</v>
      </c>
      <c r="G246">
        <v>2.33</v>
      </c>
      <c r="H246">
        <v>2.9062800000000002</v>
      </c>
      <c r="I246">
        <f t="shared" si="43"/>
        <v>2.9062800000000002</v>
      </c>
      <c r="J246">
        <f t="shared" si="44"/>
        <v>0</v>
      </c>
      <c r="K246">
        <v>2.9095</v>
      </c>
      <c r="L246">
        <v>2.8172999999999999</v>
      </c>
      <c r="M246">
        <v>3.0409999999999999</v>
      </c>
      <c r="N246">
        <v>3.1621000000000001</v>
      </c>
      <c r="O246">
        <v>3.3805999999999998</v>
      </c>
      <c r="P246">
        <v>2.2839999999999998</v>
      </c>
      <c r="Q246">
        <v>2.339</v>
      </c>
      <c r="R246">
        <v>3.2050999999999998</v>
      </c>
      <c r="S246">
        <v>3.2894999999999999</v>
      </c>
      <c r="T246">
        <v>2.8290000000000002</v>
      </c>
      <c r="U246">
        <f t="shared" si="45"/>
        <v>2.8290000000000002</v>
      </c>
      <c r="V246">
        <f t="shared" si="50"/>
        <v>0</v>
      </c>
      <c r="W246">
        <f t="shared" si="46"/>
        <v>3.0409999999999999</v>
      </c>
      <c r="X246">
        <f t="shared" si="51"/>
        <v>0</v>
      </c>
      <c r="Y246">
        <v>2.274</v>
      </c>
      <c r="Z246">
        <v>3.2170000000000001</v>
      </c>
      <c r="AA246">
        <f t="shared" si="47"/>
        <v>3.1621000000000001</v>
      </c>
      <c r="AB246">
        <f t="shared" si="52"/>
        <v>0</v>
      </c>
      <c r="AC246">
        <f t="shared" si="53"/>
        <v>0</v>
      </c>
      <c r="AD246">
        <v>3.3290000000000002</v>
      </c>
      <c r="AE246">
        <f t="shared" si="48"/>
        <v>3.3805999999999998</v>
      </c>
      <c r="AF246">
        <f t="shared" si="54"/>
        <v>0</v>
      </c>
      <c r="AG246">
        <f t="shared" si="54"/>
        <v>0</v>
      </c>
      <c r="AH246">
        <f t="shared" si="42"/>
        <v>3.2730000000000001</v>
      </c>
      <c r="AI246">
        <f t="shared" si="55"/>
        <v>0</v>
      </c>
    </row>
    <row r="247" spans="1:35" x14ac:dyDescent="0.3">
      <c r="A247" s="1">
        <v>44802</v>
      </c>
      <c r="B247">
        <v>20177.32</v>
      </c>
      <c r="C247">
        <v>1737.09</v>
      </c>
      <c r="D247">
        <v>2.29</v>
      </c>
      <c r="E247">
        <v>2.2799999999999998</v>
      </c>
      <c r="F247">
        <f t="shared" si="49"/>
        <v>0</v>
      </c>
      <c r="G247">
        <v>2.33</v>
      </c>
      <c r="H247">
        <v>2.9027099999999999</v>
      </c>
      <c r="I247">
        <f t="shared" si="43"/>
        <v>2.9027099999999999</v>
      </c>
      <c r="J247">
        <f t="shared" si="44"/>
        <v>-3.5700000000002952E-3</v>
      </c>
      <c r="K247">
        <v>2.9434999999999998</v>
      </c>
      <c r="L247">
        <v>2.8531</v>
      </c>
      <c r="M247">
        <v>3.0628000000000002</v>
      </c>
      <c r="N247">
        <v>3.1911999999999998</v>
      </c>
      <c r="O247">
        <v>3.4232999999999998</v>
      </c>
      <c r="P247">
        <v>2.2850000000000001</v>
      </c>
      <c r="Q247">
        <v>2.3370000000000002</v>
      </c>
      <c r="R247">
        <v>3.2700999999999998</v>
      </c>
      <c r="S247">
        <v>3.3849</v>
      </c>
      <c r="T247">
        <v>2.879</v>
      </c>
      <c r="U247">
        <f t="shared" si="45"/>
        <v>2.879</v>
      </c>
      <c r="V247">
        <f t="shared" si="50"/>
        <v>4.9999999999999822E-2</v>
      </c>
      <c r="W247">
        <f t="shared" si="46"/>
        <v>3.0628000000000002</v>
      </c>
      <c r="X247">
        <f t="shared" si="51"/>
        <v>2.1800000000000264E-2</v>
      </c>
      <c r="Y247">
        <v>2.3490000000000002</v>
      </c>
      <c r="Z247">
        <v>3.2909999999999999</v>
      </c>
      <c r="AA247">
        <f t="shared" si="47"/>
        <v>3.1911999999999998</v>
      </c>
      <c r="AB247">
        <f t="shared" si="52"/>
        <v>2.9099999999999682E-2</v>
      </c>
      <c r="AC247">
        <f t="shared" si="53"/>
        <v>7.3999999999999844E-2</v>
      </c>
      <c r="AD247">
        <v>3.4</v>
      </c>
      <c r="AE247">
        <f t="shared" si="48"/>
        <v>3.4232999999999998</v>
      </c>
      <c r="AF247">
        <f t="shared" si="54"/>
        <v>7.099999999999973E-2</v>
      </c>
      <c r="AG247">
        <f t="shared" si="54"/>
        <v>4.269999999999996E-2</v>
      </c>
      <c r="AH247">
        <f t="shared" si="42"/>
        <v>3.3454999999999999</v>
      </c>
      <c r="AI247">
        <f t="shared" si="55"/>
        <v>7.2499999999999787E-2</v>
      </c>
    </row>
    <row r="248" spans="1:35" x14ac:dyDescent="0.3">
      <c r="A248" s="1">
        <v>44803</v>
      </c>
      <c r="B248">
        <v>19975.939999999999</v>
      </c>
      <c r="C248">
        <v>1724.02</v>
      </c>
      <c r="D248">
        <v>2.2949999999999999</v>
      </c>
      <c r="E248">
        <v>2.29</v>
      </c>
      <c r="F248">
        <f t="shared" si="49"/>
        <v>1.0000000000000231E-2</v>
      </c>
      <c r="G248">
        <v>2.33</v>
      </c>
      <c r="H248">
        <v>2.9466600000000001</v>
      </c>
      <c r="I248">
        <f t="shared" si="43"/>
        <v>2.9466600000000001</v>
      </c>
      <c r="J248">
        <f t="shared" si="44"/>
        <v>4.3950000000000156E-2</v>
      </c>
      <c r="K248">
        <v>2.94875</v>
      </c>
      <c r="L248">
        <v>2.8567999999999998</v>
      </c>
      <c r="M248">
        <v>3.1027</v>
      </c>
      <c r="N248">
        <v>3.2292000000000001</v>
      </c>
      <c r="O248">
        <v>3.4586000000000001</v>
      </c>
      <c r="P248">
        <v>2.2765</v>
      </c>
      <c r="Q248">
        <v>2.3342499999999999</v>
      </c>
      <c r="R248">
        <v>3.3239999999999998</v>
      </c>
      <c r="S248">
        <v>3.4378000000000002</v>
      </c>
      <c r="T248">
        <v>2.9129999999999998</v>
      </c>
      <c r="U248">
        <f t="shared" si="45"/>
        <v>2.9129999999999998</v>
      </c>
      <c r="V248">
        <f t="shared" si="50"/>
        <v>3.3999999999999808E-2</v>
      </c>
      <c r="W248">
        <f t="shared" si="46"/>
        <v>3.1027</v>
      </c>
      <c r="X248">
        <f t="shared" si="51"/>
        <v>3.9899999999999824E-2</v>
      </c>
      <c r="Y248">
        <v>2.3490000000000002</v>
      </c>
      <c r="Z248">
        <v>3.3319999999999999</v>
      </c>
      <c r="AA248">
        <f t="shared" si="47"/>
        <v>3.2292000000000001</v>
      </c>
      <c r="AB248">
        <f t="shared" si="52"/>
        <v>3.8000000000000256E-2</v>
      </c>
      <c r="AC248">
        <f t="shared" si="53"/>
        <v>4.0999999999999925E-2</v>
      </c>
      <c r="AD248">
        <v>3.4510000000000001</v>
      </c>
      <c r="AE248">
        <f t="shared" si="48"/>
        <v>3.4586000000000001</v>
      </c>
      <c r="AF248">
        <f t="shared" si="54"/>
        <v>5.1000000000000156E-2</v>
      </c>
      <c r="AG248">
        <f t="shared" si="54"/>
        <v>3.5300000000000331E-2</v>
      </c>
      <c r="AH248">
        <f t="shared" si="42"/>
        <v>3.3914999999999997</v>
      </c>
      <c r="AI248">
        <f t="shared" si="55"/>
        <v>4.5999999999999819E-2</v>
      </c>
    </row>
    <row r="249" spans="1:35" x14ac:dyDescent="0.3">
      <c r="A249" s="1">
        <v>44804</v>
      </c>
      <c r="B249">
        <v>20196.669999999998</v>
      </c>
      <c r="C249">
        <v>1711.04</v>
      </c>
      <c r="D249">
        <v>2.2839999999999998</v>
      </c>
      <c r="E249">
        <v>2.29</v>
      </c>
      <c r="F249">
        <f t="shared" si="49"/>
        <v>0</v>
      </c>
      <c r="G249">
        <v>2.33</v>
      </c>
      <c r="H249">
        <v>2.9746700000000001</v>
      </c>
      <c r="I249">
        <f t="shared" si="43"/>
        <v>2.9746700000000001</v>
      </c>
      <c r="J249">
        <f t="shared" si="44"/>
        <v>2.801000000000009E-2</v>
      </c>
      <c r="K249">
        <v>2.9746000000000001</v>
      </c>
      <c r="L249">
        <v>2.9003000000000001</v>
      </c>
      <c r="M249">
        <v>3.1217999999999999</v>
      </c>
      <c r="N249">
        <v>3.2513000000000001</v>
      </c>
      <c r="O249">
        <v>3.4855999999999998</v>
      </c>
      <c r="P249">
        <v>2.2770000000000001</v>
      </c>
      <c r="Q249">
        <v>2.3334999999999999</v>
      </c>
      <c r="R249">
        <v>3.3317999999999999</v>
      </c>
      <c r="S249">
        <v>3.4828000000000001</v>
      </c>
      <c r="T249">
        <v>2.9249999999999998</v>
      </c>
      <c r="U249">
        <f t="shared" si="45"/>
        <v>2.9249999999999998</v>
      </c>
      <c r="V249">
        <f t="shared" si="50"/>
        <v>1.2000000000000011E-2</v>
      </c>
      <c r="W249">
        <f t="shared" si="46"/>
        <v>3.1217999999999999</v>
      </c>
      <c r="X249">
        <f t="shared" si="51"/>
        <v>1.9099999999999895E-2</v>
      </c>
      <c r="Y249">
        <v>2.258</v>
      </c>
      <c r="Z249">
        <v>3.3450000000000002</v>
      </c>
      <c r="AA249">
        <f t="shared" si="47"/>
        <v>3.2513000000000001</v>
      </c>
      <c r="AB249">
        <f t="shared" si="52"/>
        <v>2.2100000000000009E-2</v>
      </c>
      <c r="AC249">
        <f t="shared" si="53"/>
        <v>1.3000000000000345E-2</v>
      </c>
      <c r="AD249">
        <v>3.5049999999999999</v>
      </c>
      <c r="AE249">
        <f t="shared" si="48"/>
        <v>3.4855999999999998</v>
      </c>
      <c r="AF249">
        <f t="shared" si="54"/>
        <v>5.3999999999999826E-2</v>
      </c>
      <c r="AG249">
        <f t="shared" si="54"/>
        <v>2.6999999999999691E-2</v>
      </c>
      <c r="AH249">
        <f t="shared" si="42"/>
        <v>3.4249999999999998</v>
      </c>
      <c r="AI249">
        <f t="shared" si="55"/>
        <v>3.3500000000000085E-2</v>
      </c>
    </row>
    <row r="250" spans="1:35" x14ac:dyDescent="0.3">
      <c r="A250" s="1">
        <v>44805</v>
      </c>
      <c r="B250">
        <v>20071.34</v>
      </c>
      <c r="C250">
        <v>1697.52</v>
      </c>
      <c r="D250">
        <v>2.2999999999999998</v>
      </c>
      <c r="E250">
        <v>2.29</v>
      </c>
      <c r="F250">
        <f t="shared" si="49"/>
        <v>0</v>
      </c>
      <c r="G250">
        <v>2.33</v>
      </c>
      <c r="H250">
        <v>3.0207099999999998</v>
      </c>
      <c r="I250">
        <f t="shared" si="43"/>
        <v>3.0207099999999998</v>
      </c>
      <c r="J250">
        <f t="shared" si="44"/>
        <v>4.6039999999999637E-2</v>
      </c>
      <c r="K250">
        <v>3.02345</v>
      </c>
      <c r="L250">
        <v>2.9077000000000002</v>
      </c>
      <c r="M250">
        <v>3.1541999999999999</v>
      </c>
      <c r="N250">
        <v>3.2906</v>
      </c>
      <c r="O250">
        <v>3.5371000000000001</v>
      </c>
      <c r="P250">
        <v>2.2755000000000001</v>
      </c>
      <c r="Q250">
        <v>2.3340000000000001</v>
      </c>
      <c r="R250">
        <v>3.3603999999999998</v>
      </c>
      <c r="S250">
        <v>3.4693000000000001</v>
      </c>
      <c r="T250">
        <v>2.931</v>
      </c>
      <c r="U250">
        <f t="shared" si="45"/>
        <v>2.931</v>
      </c>
      <c r="V250">
        <f t="shared" si="50"/>
        <v>6.0000000000002274E-3</v>
      </c>
      <c r="W250">
        <f t="shared" si="46"/>
        <v>3.1541999999999999</v>
      </c>
      <c r="X250">
        <f t="shared" si="51"/>
        <v>3.2399999999999984E-2</v>
      </c>
      <c r="Y250">
        <v>2.2949999999999999</v>
      </c>
      <c r="Z250">
        <v>3.3759999999999999</v>
      </c>
      <c r="AA250">
        <f t="shared" si="47"/>
        <v>3.2906</v>
      </c>
      <c r="AB250">
        <f t="shared" si="52"/>
        <v>3.9299999999999891E-2</v>
      </c>
      <c r="AC250">
        <f t="shared" si="53"/>
        <v>3.0999999999999694E-2</v>
      </c>
      <c r="AD250">
        <v>3.5</v>
      </c>
      <c r="AE250">
        <f t="shared" si="48"/>
        <v>3.5371000000000001</v>
      </c>
      <c r="AF250">
        <f t="shared" si="54"/>
        <v>-4.9999999999998934E-3</v>
      </c>
      <c r="AG250">
        <f t="shared" si="54"/>
        <v>5.1500000000000323E-2</v>
      </c>
      <c r="AH250">
        <f t="shared" si="42"/>
        <v>3.4379999999999997</v>
      </c>
      <c r="AI250">
        <f t="shared" si="55"/>
        <v>1.2999999999999901E-2</v>
      </c>
    </row>
    <row r="251" spans="1:35" x14ac:dyDescent="0.3">
      <c r="A251" s="1">
        <v>44806</v>
      </c>
      <c r="B251">
        <v>19969.21</v>
      </c>
      <c r="C251">
        <v>1712.19</v>
      </c>
      <c r="D251">
        <v>2.298</v>
      </c>
      <c r="E251">
        <v>2.29</v>
      </c>
      <c r="F251">
        <f t="shared" si="49"/>
        <v>0</v>
      </c>
      <c r="G251">
        <v>2.33</v>
      </c>
      <c r="H251">
        <v>3.0468600000000001</v>
      </c>
      <c r="I251">
        <f t="shared" si="43"/>
        <v>3.0468600000000001</v>
      </c>
      <c r="J251">
        <f t="shared" si="44"/>
        <v>2.615000000000034E-2</v>
      </c>
      <c r="K251">
        <v>2.9896500000000001</v>
      </c>
      <c r="L251">
        <v>2.8656999999999999</v>
      </c>
      <c r="M251">
        <v>3.0762999999999998</v>
      </c>
      <c r="N251">
        <v>3.2126000000000001</v>
      </c>
      <c r="O251">
        <v>3.4573999999999998</v>
      </c>
      <c r="P251">
        <v>2.2761300000000002</v>
      </c>
      <c r="Q251">
        <v>2.3344999999999998</v>
      </c>
      <c r="R251">
        <v>3.3014999999999999</v>
      </c>
      <c r="S251">
        <v>3.4125000000000001</v>
      </c>
      <c r="T251">
        <v>2.8940000000000001</v>
      </c>
      <c r="U251">
        <f t="shared" si="45"/>
        <v>2.8940000000000001</v>
      </c>
      <c r="V251">
        <f t="shared" si="50"/>
        <v>-3.6999999999999922E-2</v>
      </c>
      <c r="W251">
        <f t="shared" si="46"/>
        <v>3.0762999999999998</v>
      </c>
      <c r="X251">
        <f t="shared" si="51"/>
        <v>-7.790000000000008E-2</v>
      </c>
      <c r="Y251">
        <v>2.44</v>
      </c>
      <c r="Z251">
        <v>3.3340000000000001</v>
      </c>
      <c r="AA251">
        <f t="shared" si="47"/>
        <v>3.2126000000000001</v>
      </c>
      <c r="AB251">
        <f t="shared" si="52"/>
        <v>-7.7999999999999847E-2</v>
      </c>
      <c r="AC251">
        <f t="shared" si="53"/>
        <v>-4.1999999999999815E-2</v>
      </c>
      <c r="AD251">
        <v>3.431</v>
      </c>
      <c r="AE251">
        <f t="shared" si="48"/>
        <v>3.4573999999999998</v>
      </c>
      <c r="AF251">
        <f t="shared" si="54"/>
        <v>-6.899999999999995E-2</v>
      </c>
      <c r="AG251">
        <f t="shared" si="54"/>
        <v>-7.9700000000000326E-2</v>
      </c>
      <c r="AH251">
        <f t="shared" si="42"/>
        <v>3.3825000000000003</v>
      </c>
      <c r="AI251">
        <f t="shared" si="55"/>
        <v>-5.5499999999999439E-2</v>
      </c>
    </row>
    <row r="252" spans="1:35" x14ac:dyDescent="0.3">
      <c r="A252" s="1">
        <v>44807</v>
      </c>
      <c r="B252">
        <v>19743.939999999999</v>
      </c>
      <c r="C252">
        <v>1712.19</v>
      </c>
      <c r="D252">
        <v>2.298</v>
      </c>
      <c r="E252">
        <v>2.29</v>
      </c>
      <c r="F252">
        <f t="shared" si="49"/>
        <v>0</v>
      </c>
      <c r="G252">
        <v>2.33</v>
      </c>
      <c r="H252">
        <v>3.0468600000000001</v>
      </c>
      <c r="I252">
        <f t="shared" si="43"/>
        <v>3.0468600000000001</v>
      </c>
      <c r="J252">
        <f t="shared" si="44"/>
        <v>0</v>
      </c>
      <c r="K252">
        <v>2.9896500000000001</v>
      </c>
      <c r="L252">
        <v>2.8656999999999999</v>
      </c>
      <c r="M252">
        <v>3.0762999999999998</v>
      </c>
      <c r="N252">
        <v>3.2126000000000001</v>
      </c>
      <c r="O252">
        <v>3.4573999999999998</v>
      </c>
      <c r="P252">
        <v>2.2761300000000002</v>
      </c>
      <c r="Q252">
        <v>2.3344999999999998</v>
      </c>
      <c r="R252">
        <v>3.3014999999999999</v>
      </c>
      <c r="S252">
        <v>3.4125000000000001</v>
      </c>
      <c r="T252">
        <v>2.8940000000000001</v>
      </c>
      <c r="U252">
        <f t="shared" si="45"/>
        <v>2.8940000000000001</v>
      </c>
      <c r="V252">
        <f t="shared" si="50"/>
        <v>0</v>
      </c>
      <c r="W252">
        <f t="shared" si="46"/>
        <v>3.0762999999999998</v>
      </c>
      <c r="X252">
        <f t="shared" si="51"/>
        <v>0</v>
      </c>
      <c r="Y252">
        <v>2.44</v>
      </c>
      <c r="Z252">
        <v>3.3340000000000001</v>
      </c>
      <c r="AA252">
        <f t="shared" si="47"/>
        <v>3.2126000000000001</v>
      </c>
      <c r="AB252">
        <f t="shared" si="52"/>
        <v>0</v>
      </c>
      <c r="AC252">
        <f t="shared" si="53"/>
        <v>0</v>
      </c>
      <c r="AD252">
        <v>3.431</v>
      </c>
      <c r="AE252">
        <f t="shared" si="48"/>
        <v>3.4573999999999998</v>
      </c>
      <c r="AF252">
        <f t="shared" si="54"/>
        <v>0</v>
      </c>
      <c r="AG252">
        <f t="shared" si="54"/>
        <v>0</v>
      </c>
      <c r="AH252">
        <f t="shared" si="42"/>
        <v>3.3825000000000003</v>
      </c>
      <c r="AI252">
        <f t="shared" si="55"/>
        <v>0</v>
      </c>
    </row>
    <row r="253" spans="1:35" x14ac:dyDescent="0.3">
      <c r="A253" s="1">
        <v>44808</v>
      </c>
      <c r="B253">
        <v>19901.900000000001</v>
      </c>
      <c r="C253">
        <v>1712.19</v>
      </c>
      <c r="D253">
        <v>2.298</v>
      </c>
      <c r="E253">
        <v>2.29</v>
      </c>
      <c r="F253">
        <f t="shared" si="49"/>
        <v>0</v>
      </c>
      <c r="G253">
        <v>2.33</v>
      </c>
      <c r="H253">
        <v>3.0468600000000001</v>
      </c>
      <c r="I253">
        <f t="shared" si="43"/>
        <v>3.0468600000000001</v>
      </c>
      <c r="J253">
        <f t="shared" si="44"/>
        <v>0</v>
      </c>
      <c r="K253">
        <v>2.9896500000000001</v>
      </c>
      <c r="L253">
        <v>2.8656999999999999</v>
      </c>
      <c r="M253">
        <v>3.0762999999999998</v>
      </c>
      <c r="N253">
        <v>3.2126000000000001</v>
      </c>
      <c r="O253">
        <v>3.4573999999999998</v>
      </c>
      <c r="P253">
        <v>2.2761300000000002</v>
      </c>
      <c r="Q253">
        <v>2.3344999999999998</v>
      </c>
      <c r="R253">
        <v>3.3014999999999999</v>
      </c>
      <c r="S253">
        <v>3.4125000000000001</v>
      </c>
      <c r="T253">
        <v>2.8940000000000001</v>
      </c>
      <c r="U253">
        <f t="shared" si="45"/>
        <v>2.8940000000000001</v>
      </c>
      <c r="V253">
        <f t="shared" si="50"/>
        <v>0</v>
      </c>
      <c r="W253">
        <f t="shared" si="46"/>
        <v>3.0762999999999998</v>
      </c>
      <c r="X253">
        <f t="shared" si="51"/>
        <v>0</v>
      </c>
      <c r="Y253">
        <v>2.44</v>
      </c>
      <c r="Z253">
        <v>3.3340000000000001</v>
      </c>
      <c r="AA253">
        <f t="shared" si="47"/>
        <v>3.2126000000000001</v>
      </c>
      <c r="AB253">
        <f t="shared" si="52"/>
        <v>0</v>
      </c>
      <c r="AC253">
        <f t="shared" si="53"/>
        <v>0</v>
      </c>
      <c r="AD253">
        <v>3.431</v>
      </c>
      <c r="AE253">
        <f t="shared" si="48"/>
        <v>3.4573999999999998</v>
      </c>
      <c r="AF253">
        <f t="shared" si="54"/>
        <v>0</v>
      </c>
      <c r="AG253">
        <f t="shared" si="54"/>
        <v>0</v>
      </c>
      <c r="AH253">
        <f t="shared" si="42"/>
        <v>3.3825000000000003</v>
      </c>
      <c r="AI253">
        <f t="shared" si="55"/>
        <v>0</v>
      </c>
    </row>
    <row r="254" spans="1:35" x14ac:dyDescent="0.3">
      <c r="A254" s="1">
        <v>44809</v>
      </c>
      <c r="B254">
        <v>19742.13</v>
      </c>
      <c r="C254">
        <v>1710.4</v>
      </c>
      <c r="D254">
        <v>2.298</v>
      </c>
      <c r="E254">
        <v>2.29</v>
      </c>
      <c r="F254">
        <f t="shared" si="49"/>
        <v>0</v>
      </c>
      <c r="G254">
        <v>2.33</v>
      </c>
      <c r="H254">
        <v>3.0468600000000001</v>
      </c>
      <c r="I254">
        <f t="shared" si="43"/>
        <v>3.0468600000000001</v>
      </c>
      <c r="J254">
        <f t="shared" si="44"/>
        <v>0</v>
      </c>
      <c r="K254">
        <v>2.9896500000000001</v>
      </c>
      <c r="L254">
        <v>2.8656999999999999</v>
      </c>
      <c r="M254">
        <v>3.0762999999999998</v>
      </c>
      <c r="N254">
        <v>3.2126000000000001</v>
      </c>
      <c r="O254">
        <v>3.4573999999999998</v>
      </c>
      <c r="P254">
        <v>2.2761300000000002</v>
      </c>
      <c r="Q254">
        <v>2.3344999999999998</v>
      </c>
      <c r="R254">
        <v>3.3014999999999999</v>
      </c>
      <c r="S254">
        <v>3.4125000000000001</v>
      </c>
      <c r="T254">
        <v>2.8940000000000001</v>
      </c>
      <c r="U254">
        <f t="shared" si="45"/>
        <v>2.8940000000000001</v>
      </c>
      <c r="V254">
        <f t="shared" si="50"/>
        <v>0</v>
      </c>
      <c r="W254">
        <f t="shared" si="46"/>
        <v>3.0762999999999998</v>
      </c>
      <c r="X254">
        <f t="shared" si="51"/>
        <v>0</v>
      </c>
      <c r="Y254">
        <v>2.44</v>
      </c>
      <c r="Z254">
        <v>3.3340000000000001</v>
      </c>
      <c r="AA254">
        <f t="shared" si="47"/>
        <v>3.2126000000000001</v>
      </c>
      <c r="AB254">
        <f t="shared" si="52"/>
        <v>0</v>
      </c>
      <c r="AC254">
        <f t="shared" si="53"/>
        <v>0</v>
      </c>
      <c r="AD254">
        <v>3.431</v>
      </c>
      <c r="AE254">
        <f t="shared" si="48"/>
        <v>3.4573999999999998</v>
      </c>
      <c r="AF254">
        <f t="shared" si="54"/>
        <v>0</v>
      </c>
      <c r="AG254">
        <f t="shared" si="54"/>
        <v>0</v>
      </c>
      <c r="AH254">
        <f t="shared" si="42"/>
        <v>3.3825000000000003</v>
      </c>
      <c r="AI254">
        <f t="shared" si="55"/>
        <v>0</v>
      </c>
    </row>
    <row r="255" spans="1:35" x14ac:dyDescent="0.3">
      <c r="A255" s="1">
        <v>44810</v>
      </c>
      <c r="B255">
        <v>18978.5</v>
      </c>
      <c r="C255">
        <v>1702.14</v>
      </c>
      <c r="D255">
        <v>2.2949999999999999</v>
      </c>
      <c r="E255">
        <v>2.29</v>
      </c>
      <c r="F255">
        <f t="shared" si="49"/>
        <v>0</v>
      </c>
      <c r="G255">
        <v>2.33</v>
      </c>
      <c r="H255">
        <v>3.0211199999999998</v>
      </c>
      <c r="I255">
        <f t="shared" si="43"/>
        <v>3.0211199999999998</v>
      </c>
      <c r="J255">
        <f t="shared" si="44"/>
        <v>-2.5740000000000318E-2</v>
      </c>
      <c r="K255">
        <v>3.0590000000000002</v>
      </c>
      <c r="L255">
        <v>2.9117000000000002</v>
      </c>
      <c r="M255">
        <v>3.1526000000000001</v>
      </c>
      <c r="N255">
        <v>3.2986</v>
      </c>
      <c r="O255">
        <v>3.5617999999999999</v>
      </c>
      <c r="P255">
        <v>2.2789999999999999</v>
      </c>
      <c r="Q255">
        <v>2.3315000000000001</v>
      </c>
      <c r="R255">
        <v>3.3744999999999998</v>
      </c>
      <c r="S255">
        <v>3.508</v>
      </c>
      <c r="T255">
        <v>2.9319999999999999</v>
      </c>
      <c r="U255">
        <f t="shared" si="45"/>
        <v>2.9319999999999999</v>
      </c>
      <c r="V255">
        <f t="shared" si="50"/>
        <v>3.7999999999999812E-2</v>
      </c>
      <c r="W255">
        <f t="shared" si="46"/>
        <v>3.1526000000000001</v>
      </c>
      <c r="X255">
        <f t="shared" si="51"/>
        <v>7.6300000000000257E-2</v>
      </c>
      <c r="Y255">
        <v>2.35</v>
      </c>
      <c r="Z255">
        <v>3.3860000000000001</v>
      </c>
      <c r="AA255">
        <f t="shared" si="47"/>
        <v>3.2986</v>
      </c>
      <c r="AB255">
        <f t="shared" si="52"/>
        <v>8.5999999999999854E-2</v>
      </c>
      <c r="AC255">
        <f t="shared" si="53"/>
        <v>5.2000000000000046E-2</v>
      </c>
      <c r="AD255">
        <v>3.516</v>
      </c>
      <c r="AE255">
        <f t="shared" si="48"/>
        <v>3.5617999999999999</v>
      </c>
      <c r="AF255">
        <f t="shared" si="54"/>
        <v>8.4999999999999964E-2</v>
      </c>
      <c r="AG255">
        <f t="shared" si="54"/>
        <v>0.10440000000000005</v>
      </c>
      <c r="AH255">
        <f t="shared" si="42"/>
        <v>3.4510000000000001</v>
      </c>
      <c r="AI255">
        <f t="shared" si="55"/>
        <v>6.8499999999999783E-2</v>
      </c>
    </row>
    <row r="256" spans="1:35" x14ac:dyDescent="0.3">
      <c r="A256" s="1">
        <v>44811</v>
      </c>
      <c r="B256">
        <v>19387.150000000001</v>
      </c>
      <c r="C256">
        <v>1718.37</v>
      </c>
      <c r="D256">
        <v>2.2999999999999998</v>
      </c>
      <c r="E256">
        <v>2.2799999999999998</v>
      </c>
      <c r="F256">
        <f t="shared" si="49"/>
        <v>-1.0000000000000231E-2</v>
      </c>
      <c r="G256">
        <v>2.33</v>
      </c>
      <c r="H256">
        <v>3.0645899999999999</v>
      </c>
      <c r="I256">
        <f t="shared" si="43"/>
        <v>3.0645899999999999</v>
      </c>
      <c r="J256">
        <f t="shared" si="44"/>
        <v>4.347000000000012E-2</v>
      </c>
      <c r="K256">
        <v>3.0790000000000002</v>
      </c>
      <c r="L256">
        <v>2.98</v>
      </c>
      <c r="M256">
        <v>3.1505000000000001</v>
      </c>
      <c r="N256">
        <v>3.2845</v>
      </c>
      <c r="O256">
        <v>3.5247000000000002</v>
      </c>
      <c r="P256">
        <v>2.2792500000000002</v>
      </c>
      <c r="Q256">
        <v>2.3315000000000001</v>
      </c>
      <c r="R256">
        <v>3.4077999999999999</v>
      </c>
      <c r="S256">
        <v>3.5708000000000002</v>
      </c>
      <c r="T256">
        <v>3.01</v>
      </c>
      <c r="U256">
        <f t="shared" si="45"/>
        <v>3.01</v>
      </c>
      <c r="V256">
        <f t="shared" si="50"/>
        <v>7.7999999999999847E-2</v>
      </c>
      <c r="W256">
        <f t="shared" si="46"/>
        <v>3.1505000000000001</v>
      </c>
      <c r="X256">
        <f t="shared" si="51"/>
        <v>-2.0999999999999908E-3</v>
      </c>
      <c r="Y256">
        <v>2.1850000000000001</v>
      </c>
      <c r="Z256">
        <v>3.4289999999999998</v>
      </c>
      <c r="AA256">
        <f t="shared" si="47"/>
        <v>3.2845</v>
      </c>
      <c r="AB256">
        <f t="shared" si="52"/>
        <v>-1.4100000000000001E-2</v>
      </c>
      <c r="AC256">
        <f t="shared" si="53"/>
        <v>4.2999999999999705E-2</v>
      </c>
      <c r="AD256">
        <v>3.5840000000000001</v>
      </c>
      <c r="AE256">
        <f t="shared" si="48"/>
        <v>3.5247000000000002</v>
      </c>
      <c r="AF256">
        <f t="shared" si="54"/>
        <v>6.800000000000006E-2</v>
      </c>
      <c r="AG256">
        <f t="shared" si="54"/>
        <v>-3.7099999999999689E-2</v>
      </c>
      <c r="AH256">
        <f t="shared" si="42"/>
        <v>3.5065</v>
      </c>
      <c r="AI256">
        <f t="shared" si="55"/>
        <v>5.5499999999999883E-2</v>
      </c>
    </row>
    <row r="257" spans="1:35" x14ac:dyDescent="0.3">
      <c r="A257" s="1">
        <v>44812</v>
      </c>
      <c r="B257">
        <v>19379.740000000002</v>
      </c>
      <c r="C257">
        <v>1708.46</v>
      </c>
      <c r="D257">
        <v>2.2970000000000002</v>
      </c>
      <c r="E257">
        <v>2.2799999999999998</v>
      </c>
      <c r="F257">
        <f t="shared" si="49"/>
        <v>0</v>
      </c>
      <c r="G257">
        <v>2.33</v>
      </c>
      <c r="H257">
        <v>3.1337999999999999</v>
      </c>
      <c r="I257">
        <f t="shared" si="43"/>
        <v>3.1337999999999999</v>
      </c>
      <c r="J257">
        <f t="shared" si="44"/>
        <v>6.9209999999999994E-2</v>
      </c>
      <c r="K257">
        <v>3.1461000000000001</v>
      </c>
      <c r="L257">
        <v>3.0028999999999999</v>
      </c>
      <c r="M257">
        <v>3.2040999999999999</v>
      </c>
      <c r="N257">
        <v>3.3374000000000001</v>
      </c>
      <c r="O257">
        <v>3.5762</v>
      </c>
      <c r="P257">
        <v>2.27373</v>
      </c>
      <c r="Q257">
        <v>2.3304999999999998</v>
      </c>
      <c r="R257">
        <v>3.4546999999999999</v>
      </c>
      <c r="S257">
        <v>3.5785</v>
      </c>
      <c r="T257">
        <v>3.0230000000000001</v>
      </c>
      <c r="U257">
        <f t="shared" si="45"/>
        <v>3.0230000000000001</v>
      </c>
      <c r="V257">
        <f t="shared" si="50"/>
        <v>1.3000000000000345E-2</v>
      </c>
      <c r="W257">
        <f t="shared" si="46"/>
        <v>3.2040999999999999</v>
      </c>
      <c r="X257">
        <f t="shared" si="51"/>
        <v>5.359999999999987E-2</v>
      </c>
      <c r="Y257">
        <v>2.1869999999999998</v>
      </c>
      <c r="Z257">
        <v>3.4670000000000001</v>
      </c>
      <c r="AA257">
        <f t="shared" si="47"/>
        <v>3.3374000000000001</v>
      </c>
      <c r="AB257">
        <f t="shared" si="52"/>
        <v>5.2900000000000169E-2</v>
      </c>
      <c r="AC257">
        <f t="shared" si="53"/>
        <v>3.8000000000000256E-2</v>
      </c>
      <c r="AD257">
        <v>3.5950000000000002</v>
      </c>
      <c r="AE257">
        <f t="shared" si="48"/>
        <v>3.5762</v>
      </c>
      <c r="AF257">
        <f t="shared" si="54"/>
        <v>1.1000000000000121E-2</v>
      </c>
      <c r="AG257">
        <f t="shared" si="54"/>
        <v>5.1499999999999879E-2</v>
      </c>
      <c r="AH257">
        <f t="shared" si="42"/>
        <v>3.5310000000000001</v>
      </c>
      <c r="AI257">
        <f t="shared" si="55"/>
        <v>2.4500000000000188E-2</v>
      </c>
    </row>
    <row r="258" spans="1:35" x14ac:dyDescent="0.3">
      <c r="A258" s="1">
        <v>44813</v>
      </c>
      <c r="B258">
        <v>21300.3</v>
      </c>
      <c r="C258">
        <v>1716.83</v>
      </c>
      <c r="D258">
        <v>2.2959999999999998</v>
      </c>
      <c r="E258">
        <v>2.2799999999999998</v>
      </c>
      <c r="F258">
        <f t="shared" si="49"/>
        <v>0</v>
      </c>
      <c r="G258">
        <v>2.33</v>
      </c>
      <c r="H258">
        <v>3.1587499999999999</v>
      </c>
      <c r="I258">
        <f t="shared" si="43"/>
        <v>3.1587499999999999</v>
      </c>
      <c r="J258">
        <f t="shared" si="44"/>
        <v>2.4950000000000028E-2</v>
      </c>
      <c r="K258">
        <v>3.1764999999999999</v>
      </c>
      <c r="L258">
        <v>3.0072999999999999</v>
      </c>
      <c r="M258">
        <v>3.2446999999999999</v>
      </c>
      <c r="N258">
        <v>3.3740999999999999</v>
      </c>
      <c r="O258">
        <v>3.6067</v>
      </c>
      <c r="P258">
        <v>2.2730000000000001</v>
      </c>
      <c r="Q258">
        <v>2.3304999999999998</v>
      </c>
      <c r="R258">
        <v>3.5297999999999998</v>
      </c>
      <c r="S258">
        <v>3.5991</v>
      </c>
      <c r="T258">
        <v>3.0329999999999999</v>
      </c>
      <c r="U258">
        <f t="shared" si="45"/>
        <v>3.0329999999999999</v>
      </c>
      <c r="V258">
        <f t="shared" si="50"/>
        <v>9.9999999999997868E-3</v>
      </c>
      <c r="W258">
        <f t="shared" si="46"/>
        <v>3.2446999999999999</v>
      </c>
      <c r="X258">
        <f t="shared" si="51"/>
        <v>4.0599999999999969E-2</v>
      </c>
      <c r="Y258">
        <v>2.4910000000000001</v>
      </c>
      <c r="Z258">
        <v>3.544</v>
      </c>
      <c r="AA258">
        <f t="shared" si="47"/>
        <v>3.3740999999999999</v>
      </c>
      <c r="AB258">
        <f t="shared" si="52"/>
        <v>3.6699999999999733E-2</v>
      </c>
      <c r="AC258">
        <f t="shared" si="53"/>
        <v>7.6999999999999957E-2</v>
      </c>
      <c r="AD258">
        <v>3.633</v>
      </c>
      <c r="AE258">
        <f t="shared" si="48"/>
        <v>3.6067</v>
      </c>
      <c r="AF258">
        <f t="shared" si="54"/>
        <v>3.7999999999999812E-2</v>
      </c>
      <c r="AG258">
        <f t="shared" si="54"/>
        <v>3.0499999999999972E-2</v>
      </c>
      <c r="AH258">
        <f t="shared" si="42"/>
        <v>3.5884999999999998</v>
      </c>
      <c r="AI258">
        <f t="shared" si="55"/>
        <v>5.7499999999999662E-2</v>
      </c>
    </row>
    <row r="259" spans="1:35" x14ac:dyDescent="0.3">
      <c r="A259" s="1">
        <v>44814</v>
      </c>
      <c r="B259">
        <v>21431.35</v>
      </c>
      <c r="C259">
        <v>1716.83</v>
      </c>
      <c r="D259">
        <v>2.2959999999999998</v>
      </c>
      <c r="E259">
        <v>2.2799999999999998</v>
      </c>
      <c r="F259">
        <f t="shared" si="49"/>
        <v>0</v>
      </c>
      <c r="G259">
        <v>2.33</v>
      </c>
      <c r="H259">
        <v>3.1587499999999999</v>
      </c>
      <c r="I259">
        <f t="shared" si="43"/>
        <v>3.1587499999999999</v>
      </c>
      <c r="J259">
        <f t="shared" si="44"/>
        <v>0</v>
      </c>
      <c r="K259">
        <v>3.1764999999999999</v>
      </c>
      <c r="L259">
        <v>3.0072999999999999</v>
      </c>
      <c r="M259">
        <v>3.2446999999999999</v>
      </c>
      <c r="N259">
        <v>3.3740999999999999</v>
      </c>
      <c r="O259">
        <v>3.6067</v>
      </c>
      <c r="P259">
        <v>2.2730000000000001</v>
      </c>
      <c r="Q259">
        <v>2.3304999999999998</v>
      </c>
      <c r="R259">
        <v>3.5297999999999998</v>
      </c>
      <c r="S259">
        <v>3.5991</v>
      </c>
      <c r="T259">
        <v>3.0329999999999999</v>
      </c>
      <c r="U259">
        <f t="shared" si="45"/>
        <v>3.0329999999999999</v>
      </c>
      <c r="V259">
        <f t="shared" si="50"/>
        <v>0</v>
      </c>
      <c r="W259">
        <f t="shared" si="46"/>
        <v>3.2446999999999999</v>
      </c>
      <c r="X259">
        <f t="shared" si="51"/>
        <v>0</v>
      </c>
      <c r="Y259">
        <v>2.4910000000000001</v>
      </c>
      <c r="Z259">
        <v>3.544</v>
      </c>
      <c r="AA259">
        <f t="shared" si="47"/>
        <v>3.3740999999999999</v>
      </c>
      <c r="AB259">
        <f t="shared" si="52"/>
        <v>0</v>
      </c>
      <c r="AC259">
        <f t="shared" si="53"/>
        <v>0</v>
      </c>
      <c r="AD259">
        <v>3.633</v>
      </c>
      <c r="AE259">
        <f t="shared" si="48"/>
        <v>3.6067</v>
      </c>
      <c r="AF259">
        <f t="shared" si="54"/>
        <v>0</v>
      </c>
      <c r="AG259">
        <f t="shared" si="54"/>
        <v>0</v>
      </c>
      <c r="AH259">
        <f t="shared" si="42"/>
        <v>3.5884999999999998</v>
      </c>
      <c r="AI259">
        <f t="shared" si="55"/>
        <v>0</v>
      </c>
    </row>
    <row r="260" spans="1:35" x14ac:dyDescent="0.3">
      <c r="A260" s="1">
        <v>44815</v>
      </c>
      <c r="B260">
        <v>21641.25</v>
      </c>
      <c r="C260">
        <v>1716.83</v>
      </c>
      <c r="D260">
        <v>2.2959999999999998</v>
      </c>
      <c r="E260">
        <v>2.2799999999999998</v>
      </c>
      <c r="F260">
        <f t="shared" si="49"/>
        <v>0</v>
      </c>
      <c r="G260">
        <v>2.33</v>
      </c>
      <c r="H260">
        <v>3.1587499999999999</v>
      </c>
      <c r="I260">
        <f t="shared" si="43"/>
        <v>3.1587499999999999</v>
      </c>
      <c r="J260">
        <f t="shared" si="44"/>
        <v>0</v>
      </c>
      <c r="K260">
        <v>3.1764999999999999</v>
      </c>
      <c r="L260">
        <v>3.0072999999999999</v>
      </c>
      <c r="M260">
        <v>3.2446999999999999</v>
      </c>
      <c r="N260">
        <v>3.3740999999999999</v>
      </c>
      <c r="O260">
        <v>3.6067</v>
      </c>
      <c r="P260">
        <v>2.2730000000000001</v>
      </c>
      <c r="Q260">
        <v>2.3304999999999998</v>
      </c>
      <c r="R260">
        <v>3.5297999999999998</v>
      </c>
      <c r="S260">
        <v>3.5991</v>
      </c>
      <c r="T260">
        <v>3.0329999999999999</v>
      </c>
      <c r="U260">
        <f t="shared" si="45"/>
        <v>3.0329999999999999</v>
      </c>
      <c r="V260">
        <f t="shared" si="50"/>
        <v>0</v>
      </c>
      <c r="W260">
        <f t="shared" si="46"/>
        <v>3.2446999999999999</v>
      </c>
      <c r="X260">
        <f t="shared" si="51"/>
        <v>0</v>
      </c>
      <c r="Y260">
        <v>2.4910000000000001</v>
      </c>
      <c r="Z260">
        <v>3.544</v>
      </c>
      <c r="AA260">
        <f t="shared" si="47"/>
        <v>3.3740999999999999</v>
      </c>
      <c r="AB260">
        <f t="shared" si="52"/>
        <v>0</v>
      </c>
      <c r="AC260">
        <f t="shared" si="53"/>
        <v>0</v>
      </c>
      <c r="AD260">
        <v>3.633</v>
      </c>
      <c r="AE260">
        <f t="shared" si="48"/>
        <v>3.6067</v>
      </c>
      <c r="AF260">
        <f t="shared" si="54"/>
        <v>0</v>
      </c>
      <c r="AG260">
        <f t="shared" si="54"/>
        <v>0</v>
      </c>
      <c r="AH260">
        <f t="shared" si="42"/>
        <v>3.5884999999999998</v>
      </c>
      <c r="AI260">
        <f t="shared" si="55"/>
        <v>0</v>
      </c>
    </row>
    <row r="261" spans="1:35" x14ac:dyDescent="0.3">
      <c r="A261" s="1">
        <v>44816</v>
      </c>
      <c r="B261">
        <v>22409.58</v>
      </c>
      <c r="C261">
        <v>1724.54</v>
      </c>
      <c r="D261">
        <v>2.2949999999999999</v>
      </c>
      <c r="E261">
        <v>2.2799999999999998</v>
      </c>
      <c r="F261">
        <f t="shared" si="49"/>
        <v>0</v>
      </c>
      <c r="G261">
        <v>2.33</v>
      </c>
      <c r="H261">
        <v>3.18154</v>
      </c>
      <c r="I261">
        <f t="shared" si="43"/>
        <v>3.18154</v>
      </c>
      <c r="J261">
        <f t="shared" si="44"/>
        <v>2.2790000000000088E-2</v>
      </c>
      <c r="K261">
        <v>3.2033999999999998</v>
      </c>
      <c r="L261">
        <v>3.0585</v>
      </c>
      <c r="M261">
        <v>3.1955</v>
      </c>
      <c r="N261">
        <v>3.3351000000000002</v>
      </c>
      <c r="O261">
        <v>3.5868000000000002</v>
      </c>
      <c r="P261">
        <v>2.2774700000000001</v>
      </c>
      <c r="Q261">
        <v>2.3330000000000002</v>
      </c>
      <c r="R261">
        <v>3.5478000000000001</v>
      </c>
      <c r="S261">
        <v>3.6309</v>
      </c>
      <c r="T261">
        <v>3.073</v>
      </c>
      <c r="U261">
        <f t="shared" si="45"/>
        <v>3.073</v>
      </c>
      <c r="V261">
        <f t="shared" si="50"/>
        <v>4.0000000000000036E-2</v>
      </c>
      <c r="W261">
        <f t="shared" si="46"/>
        <v>3.1955</v>
      </c>
      <c r="X261">
        <f t="shared" si="51"/>
        <v>-4.919999999999991E-2</v>
      </c>
      <c r="Y261">
        <v>2.508</v>
      </c>
      <c r="Z261">
        <v>3.5569999999999999</v>
      </c>
      <c r="AA261">
        <f t="shared" si="47"/>
        <v>3.3351000000000002</v>
      </c>
      <c r="AB261">
        <f t="shared" si="52"/>
        <v>-3.8999999999999702E-2</v>
      </c>
      <c r="AC261">
        <f t="shared" si="53"/>
        <v>1.2999999999999901E-2</v>
      </c>
      <c r="AD261">
        <v>3.6640000000000001</v>
      </c>
      <c r="AE261">
        <f t="shared" si="48"/>
        <v>3.5868000000000002</v>
      </c>
      <c r="AF261">
        <f t="shared" si="54"/>
        <v>3.1000000000000139E-2</v>
      </c>
      <c r="AG261">
        <f t="shared" si="54"/>
        <v>-1.9899999999999807E-2</v>
      </c>
      <c r="AH261">
        <f t="shared" si="42"/>
        <v>3.6105</v>
      </c>
      <c r="AI261">
        <f t="shared" si="55"/>
        <v>2.2000000000000242E-2</v>
      </c>
    </row>
    <row r="262" spans="1:35" x14ac:dyDescent="0.3">
      <c r="A262" s="1">
        <v>44817</v>
      </c>
      <c r="B262">
        <v>20240.400000000001</v>
      </c>
      <c r="C262">
        <v>1702.17</v>
      </c>
      <c r="D262">
        <v>2.2970000000000002</v>
      </c>
      <c r="E262">
        <v>2.2799999999999998</v>
      </c>
      <c r="F262">
        <f t="shared" si="49"/>
        <v>0</v>
      </c>
      <c r="G262">
        <v>2.33</v>
      </c>
      <c r="H262">
        <v>3.20642</v>
      </c>
      <c r="I262">
        <f t="shared" si="43"/>
        <v>3.20642</v>
      </c>
      <c r="J262">
        <f t="shared" si="44"/>
        <v>2.4880000000000013E-2</v>
      </c>
      <c r="K262">
        <v>3.3479999999999999</v>
      </c>
      <c r="L262">
        <v>3.1320999999999999</v>
      </c>
      <c r="M262">
        <v>3.4401000000000002</v>
      </c>
      <c r="N262">
        <v>3.5613999999999999</v>
      </c>
      <c r="O262">
        <v>3.7805</v>
      </c>
      <c r="P262">
        <v>2.2709999999999999</v>
      </c>
      <c r="Q262">
        <v>2.32985</v>
      </c>
      <c r="R262">
        <v>3.7124000000000001</v>
      </c>
      <c r="S262">
        <v>3.8393999999999999</v>
      </c>
      <c r="T262">
        <v>3.1989999999999998</v>
      </c>
      <c r="U262">
        <f t="shared" si="45"/>
        <v>3.1989999999999998</v>
      </c>
      <c r="V262">
        <f t="shared" si="50"/>
        <v>0.12599999999999989</v>
      </c>
      <c r="W262">
        <f t="shared" si="46"/>
        <v>3.4401000000000002</v>
      </c>
      <c r="X262">
        <f t="shared" si="51"/>
        <v>0.24460000000000015</v>
      </c>
      <c r="Y262">
        <v>2.4769999999999999</v>
      </c>
      <c r="Z262">
        <v>3.7429999999999999</v>
      </c>
      <c r="AA262">
        <f t="shared" si="47"/>
        <v>3.5613999999999999</v>
      </c>
      <c r="AB262">
        <f t="shared" si="52"/>
        <v>0.22629999999999972</v>
      </c>
      <c r="AC262">
        <f t="shared" si="53"/>
        <v>0.18599999999999994</v>
      </c>
      <c r="AD262">
        <v>3.8820000000000001</v>
      </c>
      <c r="AE262">
        <f t="shared" si="48"/>
        <v>3.7805</v>
      </c>
      <c r="AF262">
        <f t="shared" si="54"/>
        <v>0.21799999999999997</v>
      </c>
      <c r="AG262">
        <f t="shared" si="54"/>
        <v>0.19369999999999976</v>
      </c>
      <c r="AH262">
        <f t="shared" si="42"/>
        <v>3.8125</v>
      </c>
      <c r="AI262">
        <f t="shared" si="55"/>
        <v>0.20199999999999996</v>
      </c>
    </row>
    <row r="263" spans="1:35" x14ac:dyDescent="0.3">
      <c r="A263" s="1">
        <v>44818</v>
      </c>
      <c r="B263">
        <v>19946.38</v>
      </c>
      <c r="C263">
        <v>1697.32</v>
      </c>
      <c r="D263">
        <v>2.2959999999999998</v>
      </c>
      <c r="E263">
        <v>2.27</v>
      </c>
      <c r="F263">
        <f t="shared" si="49"/>
        <v>-9.9999999999997868E-3</v>
      </c>
      <c r="G263">
        <v>2.33</v>
      </c>
      <c r="H263">
        <v>3.3404099999999999</v>
      </c>
      <c r="I263">
        <f t="shared" si="43"/>
        <v>3.3404099999999999</v>
      </c>
      <c r="J263">
        <f t="shared" si="44"/>
        <v>0.13398999999999983</v>
      </c>
      <c r="K263">
        <v>3.3646500000000001</v>
      </c>
      <c r="L263">
        <v>3.1652999999999998</v>
      </c>
      <c r="M263">
        <v>3.4702999999999999</v>
      </c>
      <c r="N263">
        <v>3.5920999999999998</v>
      </c>
      <c r="O263">
        <v>3.8134999999999999</v>
      </c>
      <c r="P263">
        <v>2.3730000000000002</v>
      </c>
      <c r="Q263">
        <v>2.4458500000000001</v>
      </c>
      <c r="R263">
        <v>3.7728999999999999</v>
      </c>
      <c r="S263">
        <v>3.9062000000000001</v>
      </c>
      <c r="T263">
        <v>3.1909999999999998</v>
      </c>
      <c r="U263">
        <f t="shared" si="45"/>
        <v>3.1909999999999998</v>
      </c>
      <c r="V263">
        <f t="shared" si="50"/>
        <v>-8.0000000000000071E-3</v>
      </c>
      <c r="W263">
        <f t="shared" si="46"/>
        <v>3.4702999999999999</v>
      </c>
      <c r="X263">
        <f t="shared" si="51"/>
        <v>3.0199999999999783E-2</v>
      </c>
      <c r="Y263">
        <v>2.4300000000000002</v>
      </c>
      <c r="Z263">
        <v>3.7829999999999999</v>
      </c>
      <c r="AA263">
        <f t="shared" si="47"/>
        <v>3.5920999999999998</v>
      </c>
      <c r="AB263">
        <f t="shared" si="52"/>
        <v>3.069999999999995E-2</v>
      </c>
      <c r="AC263">
        <f t="shared" si="53"/>
        <v>4.0000000000000036E-2</v>
      </c>
      <c r="AD263">
        <v>3.9359999999999999</v>
      </c>
      <c r="AE263">
        <f t="shared" si="48"/>
        <v>3.8134999999999999</v>
      </c>
      <c r="AF263">
        <f t="shared" si="54"/>
        <v>5.3999999999999826E-2</v>
      </c>
      <c r="AG263">
        <f t="shared" si="54"/>
        <v>3.2999999999999918E-2</v>
      </c>
      <c r="AH263">
        <f t="shared" ref="AH263:AH326" si="56">(AD263+Z263)/2</f>
        <v>3.8594999999999997</v>
      </c>
      <c r="AI263">
        <f t="shared" si="55"/>
        <v>4.6999999999999709E-2</v>
      </c>
    </row>
    <row r="264" spans="1:35" x14ac:dyDescent="0.3">
      <c r="A264" s="1">
        <v>44819</v>
      </c>
      <c r="B264">
        <v>19852.490000000002</v>
      </c>
      <c r="C264">
        <v>1665.11</v>
      </c>
      <c r="D264">
        <v>2.3039999999999998</v>
      </c>
      <c r="E264">
        <v>2.2799999999999998</v>
      </c>
      <c r="F264">
        <f t="shared" si="49"/>
        <v>9.9999999999997868E-3</v>
      </c>
      <c r="G264">
        <v>2.33</v>
      </c>
      <c r="H264">
        <v>3.4448300000000001</v>
      </c>
      <c r="I264">
        <f t="shared" ref="I264:I327" si="57">H264</f>
        <v>3.4448300000000001</v>
      </c>
      <c r="J264">
        <f t="shared" ref="J264:J327" si="58">I264-I263</f>
        <v>0.10442000000000018</v>
      </c>
      <c r="K264">
        <v>3.4195000000000002</v>
      </c>
      <c r="L264">
        <v>3.1084000000000001</v>
      </c>
      <c r="M264">
        <v>3.5655000000000001</v>
      </c>
      <c r="N264">
        <v>3.6800999999999999</v>
      </c>
      <c r="O264">
        <v>3.8881000000000001</v>
      </c>
      <c r="P264">
        <v>2.726</v>
      </c>
      <c r="Q264">
        <v>2.7865000000000002</v>
      </c>
      <c r="R264">
        <v>3.7936000000000001</v>
      </c>
      <c r="S264">
        <v>3.9622000000000002</v>
      </c>
      <c r="T264">
        <v>3.157</v>
      </c>
      <c r="U264">
        <f t="shared" ref="U264:U327" si="59">T264</f>
        <v>3.157</v>
      </c>
      <c r="V264">
        <f t="shared" si="50"/>
        <v>-3.3999999999999808E-2</v>
      </c>
      <c r="W264">
        <f t="shared" ref="W264:W327" si="60">M264</f>
        <v>3.5655000000000001</v>
      </c>
      <c r="X264">
        <f t="shared" si="51"/>
        <v>9.5200000000000173E-2</v>
      </c>
      <c r="Y264">
        <v>2.2989999999999999</v>
      </c>
      <c r="Z264">
        <v>3.8010000000000002</v>
      </c>
      <c r="AA264">
        <f t="shared" ref="AA264:AA327" si="61">N264</f>
        <v>3.6800999999999999</v>
      </c>
      <c r="AB264">
        <f t="shared" si="52"/>
        <v>8.8000000000000078E-2</v>
      </c>
      <c r="AC264">
        <f t="shared" si="53"/>
        <v>1.8000000000000238E-2</v>
      </c>
      <c r="AD264">
        <v>3.98</v>
      </c>
      <c r="AE264">
        <f t="shared" ref="AE264:AE327" si="62">O264</f>
        <v>3.8881000000000001</v>
      </c>
      <c r="AF264">
        <f t="shared" si="54"/>
        <v>4.4000000000000039E-2</v>
      </c>
      <c r="AG264">
        <f t="shared" si="54"/>
        <v>7.4600000000000222E-2</v>
      </c>
      <c r="AH264">
        <f t="shared" si="56"/>
        <v>3.8905000000000003</v>
      </c>
      <c r="AI264">
        <f t="shared" si="55"/>
        <v>3.1000000000000583E-2</v>
      </c>
    </row>
    <row r="265" spans="1:35" x14ac:dyDescent="0.3">
      <c r="A265" s="1">
        <v>44820</v>
      </c>
      <c r="B265">
        <v>19751.07</v>
      </c>
      <c r="C265">
        <v>1675.06</v>
      </c>
      <c r="D265">
        <v>2.286</v>
      </c>
      <c r="E265">
        <v>2.27</v>
      </c>
      <c r="F265">
        <f t="shared" ref="F265:F328" si="63">E265-E264</f>
        <v>-9.9999999999997868E-3</v>
      </c>
      <c r="G265">
        <v>2.33</v>
      </c>
      <c r="H265">
        <v>3.4466800000000002</v>
      </c>
      <c r="I265">
        <f t="shared" si="57"/>
        <v>3.4466800000000002</v>
      </c>
      <c r="J265">
        <f t="shared" si="58"/>
        <v>1.8500000000001293E-3</v>
      </c>
      <c r="K265">
        <v>3.4368500000000002</v>
      </c>
      <c r="L265">
        <v>3.0922000000000001</v>
      </c>
      <c r="M265">
        <v>3.5537000000000001</v>
      </c>
      <c r="N265">
        <v>3.6720999999999999</v>
      </c>
      <c r="O265">
        <v>3.8864000000000001</v>
      </c>
      <c r="P265">
        <v>2.83813</v>
      </c>
      <c r="Q265">
        <v>2.8964500000000002</v>
      </c>
      <c r="R265">
        <v>3.7871000000000001</v>
      </c>
      <c r="S265">
        <v>3.9264000000000001</v>
      </c>
      <c r="T265">
        <v>3.133</v>
      </c>
      <c r="U265">
        <f t="shared" si="59"/>
        <v>3.133</v>
      </c>
      <c r="V265">
        <f t="shared" ref="V265:V328" si="64">U265-U264</f>
        <v>-2.4000000000000021E-2</v>
      </c>
      <c r="W265">
        <f t="shared" si="60"/>
        <v>3.5537000000000001</v>
      </c>
      <c r="X265">
        <f t="shared" ref="X265:X328" si="65">W265-W264</f>
        <v>-1.1800000000000033E-2</v>
      </c>
      <c r="Y265">
        <v>2.5720000000000001</v>
      </c>
      <c r="Z265">
        <v>3.798</v>
      </c>
      <c r="AA265">
        <f t="shared" si="61"/>
        <v>3.6720999999999999</v>
      </c>
      <c r="AB265">
        <f t="shared" ref="AB265:AB328" si="66">AA265-AA264</f>
        <v>-8.0000000000000071E-3</v>
      </c>
      <c r="AC265">
        <f t="shared" ref="AC265:AC328" si="67">Z265-Z264</f>
        <v>-3.0000000000001137E-3</v>
      </c>
      <c r="AD265">
        <v>3.9609999999999999</v>
      </c>
      <c r="AE265">
        <f t="shared" si="62"/>
        <v>3.8864000000000001</v>
      </c>
      <c r="AF265">
        <f t="shared" ref="AF265:AG328" si="68">AD265-AD264</f>
        <v>-1.9000000000000128E-2</v>
      </c>
      <c r="AG265">
        <f t="shared" si="68"/>
        <v>-1.7000000000000348E-3</v>
      </c>
      <c r="AH265">
        <f t="shared" si="56"/>
        <v>3.8795000000000002</v>
      </c>
      <c r="AI265">
        <f t="shared" ref="AI265:AI328" si="69">AH265-AH264</f>
        <v>-1.1000000000000121E-2</v>
      </c>
    </row>
    <row r="266" spans="1:35" x14ac:dyDescent="0.3">
      <c r="A266" s="1">
        <v>44821</v>
      </c>
      <c r="B266">
        <v>20080.05</v>
      </c>
      <c r="C266">
        <v>1675.06</v>
      </c>
      <c r="D266">
        <v>2.286</v>
      </c>
      <c r="E266">
        <v>2.27</v>
      </c>
      <c r="F266">
        <f t="shared" si="63"/>
        <v>0</v>
      </c>
      <c r="G266">
        <v>2.33</v>
      </c>
      <c r="H266">
        <v>3.4466800000000002</v>
      </c>
      <c r="I266">
        <f t="shared" si="57"/>
        <v>3.4466800000000002</v>
      </c>
      <c r="J266">
        <f t="shared" si="58"/>
        <v>0</v>
      </c>
      <c r="K266">
        <v>3.4368500000000002</v>
      </c>
      <c r="L266">
        <v>3.0922000000000001</v>
      </c>
      <c r="M266">
        <v>3.5537000000000001</v>
      </c>
      <c r="N266">
        <v>3.6720999999999999</v>
      </c>
      <c r="O266">
        <v>3.8864000000000001</v>
      </c>
      <c r="P266">
        <v>2.83813</v>
      </c>
      <c r="Q266">
        <v>2.8964500000000002</v>
      </c>
      <c r="R266">
        <v>3.7871000000000001</v>
      </c>
      <c r="S266">
        <v>3.9264000000000001</v>
      </c>
      <c r="T266">
        <v>3.133</v>
      </c>
      <c r="U266">
        <f t="shared" si="59"/>
        <v>3.133</v>
      </c>
      <c r="V266">
        <f t="shared" si="64"/>
        <v>0</v>
      </c>
      <c r="W266">
        <f t="shared" si="60"/>
        <v>3.5537000000000001</v>
      </c>
      <c r="X266">
        <f t="shared" si="65"/>
        <v>0</v>
      </c>
      <c r="Y266">
        <v>2.5720000000000001</v>
      </c>
      <c r="Z266">
        <v>3.798</v>
      </c>
      <c r="AA266">
        <f t="shared" si="61"/>
        <v>3.6720999999999999</v>
      </c>
      <c r="AB266">
        <f t="shared" si="66"/>
        <v>0</v>
      </c>
      <c r="AC266">
        <f t="shared" si="67"/>
        <v>0</v>
      </c>
      <c r="AD266">
        <v>3.9609999999999999</v>
      </c>
      <c r="AE266">
        <f t="shared" si="62"/>
        <v>3.8864000000000001</v>
      </c>
      <c r="AF266">
        <f t="shared" si="68"/>
        <v>0</v>
      </c>
      <c r="AG266">
        <f t="shared" si="68"/>
        <v>0</v>
      </c>
      <c r="AH266">
        <f t="shared" si="56"/>
        <v>3.8795000000000002</v>
      </c>
      <c r="AI266">
        <f t="shared" si="69"/>
        <v>0</v>
      </c>
    </row>
    <row r="267" spans="1:35" x14ac:dyDescent="0.3">
      <c r="A267" s="1">
        <v>44822</v>
      </c>
      <c r="B267">
        <v>19721.88</v>
      </c>
      <c r="C267">
        <v>1675.06</v>
      </c>
      <c r="D267">
        <v>2.286</v>
      </c>
      <c r="E267">
        <v>2.27</v>
      </c>
      <c r="F267">
        <f t="shared" si="63"/>
        <v>0</v>
      </c>
      <c r="G267">
        <v>2.33</v>
      </c>
      <c r="H267">
        <v>3.4466800000000002</v>
      </c>
      <c r="I267">
        <f t="shared" si="57"/>
        <v>3.4466800000000002</v>
      </c>
      <c r="J267">
        <f t="shared" si="58"/>
        <v>0</v>
      </c>
      <c r="K267">
        <v>3.4368500000000002</v>
      </c>
      <c r="L267">
        <v>3.0922000000000001</v>
      </c>
      <c r="M267">
        <v>3.5537000000000001</v>
      </c>
      <c r="N267">
        <v>3.6720999999999999</v>
      </c>
      <c r="O267">
        <v>3.8864000000000001</v>
      </c>
      <c r="P267">
        <v>2.83813</v>
      </c>
      <c r="Q267">
        <v>2.8964500000000002</v>
      </c>
      <c r="R267">
        <v>3.7871000000000001</v>
      </c>
      <c r="S267">
        <v>3.9264000000000001</v>
      </c>
      <c r="T267">
        <v>3.133</v>
      </c>
      <c r="U267">
        <f t="shared" si="59"/>
        <v>3.133</v>
      </c>
      <c r="V267">
        <f t="shared" si="64"/>
        <v>0</v>
      </c>
      <c r="W267">
        <f t="shared" si="60"/>
        <v>3.5537000000000001</v>
      </c>
      <c r="X267">
        <f t="shared" si="65"/>
        <v>0</v>
      </c>
      <c r="Y267">
        <v>2.5720000000000001</v>
      </c>
      <c r="Z267">
        <v>3.798</v>
      </c>
      <c r="AA267">
        <f t="shared" si="61"/>
        <v>3.6720999999999999</v>
      </c>
      <c r="AB267">
        <f t="shared" si="66"/>
        <v>0</v>
      </c>
      <c r="AC267">
        <f t="shared" si="67"/>
        <v>0</v>
      </c>
      <c r="AD267">
        <v>3.9609999999999999</v>
      </c>
      <c r="AE267">
        <f t="shared" si="62"/>
        <v>3.8864000000000001</v>
      </c>
      <c r="AF267">
        <f t="shared" si="68"/>
        <v>0</v>
      </c>
      <c r="AG267">
        <f t="shared" si="68"/>
        <v>0</v>
      </c>
      <c r="AH267">
        <f t="shared" si="56"/>
        <v>3.8795000000000002</v>
      </c>
      <c r="AI267">
        <f t="shared" si="69"/>
        <v>0</v>
      </c>
    </row>
    <row r="268" spans="1:35" x14ac:dyDescent="0.3">
      <c r="A268" s="1">
        <v>44823</v>
      </c>
      <c r="B268">
        <v>19522.21</v>
      </c>
      <c r="C268">
        <v>1675.84</v>
      </c>
      <c r="D268">
        <v>2.274</v>
      </c>
      <c r="E268">
        <v>2.27</v>
      </c>
      <c r="F268">
        <f t="shared" si="63"/>
        <v>0</v>
      </c>
      <c r="G268">
        <v>2.33</v>
      </c>
      <c r="H268">
        <v>3.4672299999999998</v>
      </c>
      <c r="I268">
        <f t="shared" si="57"/>
        <v>3.4672299999999998</v>
      </c>
      <c r="J268">
        <f t="shared" si="58"/>
        <v>2.0549999999999624E-2</v>
      </c>
      <c r="K268">
        <v>3.4649000000000001</v>
      </c>
      <c r="L268">
        <v>3.1175999999999999</v>
      </c>
      <c r="M268">
        <v>3.6800999999999999</v>
      </c>
      <c r="N268">
        <v>3.7854999999999999</v>
      </c>
      <c r="O268">
        <v>3.976</v>
      </c>
      <c r="P268">
        <v>2.9554999999999998</v>
      </c>
      <c r="Q268">
        <v>3.0114999999999998</v>
      </c>
      <c r="R268">
        <v>3.8498000000000001</v>
      </c>
      <c r="S268">
        <v>4.0092999999999996</v>
      </c>
      <c r="T268">
        <v>3.1520000000000001</v>
      </c>
      <c r="U268">
        <f t="shared" si="59"/>
        <v>3.1520000000000001</v>
      </c>
      <c r="V268">
        <f t="shared" si="64"/>
        <v>1.9000000000000128E-2</v>
      </c>
      <c r="W268">
        <f t="shared" si="60"/>
        <v>3.6800999999999999</v>
      </c>
      <c r="X268">
        <f t="shared" si="65"/>
        <v>0.12639999999999985</v>
      </c>
      <c r="Y268">
        <v>2.5649999999999999</v>
      </c>
      <c r="Z268">
        <v>3.8559999999999999</v>
      </c>
      <c r="AA268">
        <f t="shared" si="61"/>
        <v>3.7854999999999999</v>
      </c>
      <c r="AB268">
        <f t="shared" si="66"/>
        <v>0.11339999999999995</v>
      </c>
      <c r="AC268">
        <f t="shared" si="67"/>
        <v>5.7999999999999829E-2</v>
      </c>
      <c r="AD268">
        <v>4.0289999999999999</v>
      </c>
      <c r="AE268">
        <f t="shared" si="62"/>
        <v>3.976</v>
      </c>
      <c r="AF268">
        <f t="shared" si="68"/>
        <v>6.800000000000006E-2</v>
      </c>
      <c r="AG268">
        <f t="shared" si="68"/>
        <v>8.9599999999999902E-2</v>
      </c>
      <c r="AH268">
        <f t="shared" si="56"/>
        <v>3.9424999999999999</v>
      </c>
      <c r="AI268">
        <f t="shared" si="69"/>
        <v>6.2999999999999723E-2</v>
      </c>
    </row>
    <row r="269" spans="1:35" x14ac:dyDescent="0.3">
      <c r="A269" s="1">
        <v>44824</v>
      </c>
      <c r="B269">
        <v>18974.310000000001</v>
      </c>
      <c r="C269">
        <v>1664.89</v>
      </c>
      <c r="D269">
        <v>2.2829999999999999</v>
      </c>
      <c r="E269">
        <v>2.2599999999999998</v>
      </c>
      <c r="F269">
        <f t="shared" si="63"/>
        <v>-1.0000000000000231E-2</v>
      </c>
      <c r="G269">
        <v>2.33</v>
      </c>
      <c r="H269">
        <v>3.4894500000000002</v>
      </c>
      <c r="I269">
        <f t="shared" si="57"/>
        <v>3.4894500000000002</v>
      </c>
      <c r="J269">
        <f t="shared" si="58"/>
        <v>2.2220000000000351E-2</v>
      </c>
      <c r="K269">
        <v>3.4830000000000001</v>
      </c>
      <c r="L269">
        <v>3.181</v>
      </c>
      <c r="M269">
        <v>3.7530000000000001</v>
      </c>
      <c r="N269">
        <v>3.8549000000000002</v>
      </c>
      <c r="O269">
        <v>4.0381999999999998</v>
      </c>
      <c r="P269">
        <v>3.0739999999999998</v>
      </c>
      <c r="Q269">
        <v>3.1259999999999999</v>
      </c>
      <c r="R269">
        <v>3.7968000000000002</v>
      </c>
      <c r="S269">
        <v>4.0008999999999997</v>
      </c>
      <c r="T269">
        <v>3.2490000000000001</v>
      </c>
      <c r="U269">
        <f t="shared" si="59"/>
        <v>3.2490000000000001</v>
      </c>
      <c r="V269">
        <f t="shared" si="64"/>
        <v>9.6999999999999975E-2</v>
      </c>
      <c r="W269">
        <f t="shared" si="60"/>
        <v>3.7530000000000001</v>
      </c>
      <c r="X269">
        <f t="shared" si="65"/>
        <v>7.2900000000000187E-2</v>
      </c>
      <c r="Y269">
        <v>2.5</v>
      </c>
      <c r="Z269">
        <v>3.8319999999999999</v>
      </c>
      <c r="AA269">
        <f t="shared" si="61"/>
        <v>3.8549000000000002</v>
      </c>
      <c r="AB269">
        <f t="shared" si="66"/>
        <v>6.940000000000035E-2</v>
      </c>
      <c r="AC269">
        <f t="shared" si="67"/>
        <v>-2.4000000000000021E-2</v>
      </c>
      <c r="AD269">
        <v>4.0170000000000003</v>
      </c>
      <c r="AE269">
        <f t="shared" si="62"/>
        <v>4.0381999999999998</v>
      </c>
      <c r="AF269">
        <f t="shared" si="68"/>
        <v>-1.1999999999999567E-2</v>
      </c>
      <c r="AG269">
        <f t="shared" si="68"/>
        <v>6.2199999999999811E-2</v>
      </c>
      <c r="AH269">
        <f t="shared" si="56"/>
        <v>3.9245000000000001</v>
      </c>
      <c r="AI269">
        <f t="shared" si="69"/>
        <v>-1.7999999999999794E-2</v>
      </c>
    </row>
    <row r="270" spans="1:35" x14ac:dyDescent="0.3">
      <c r="A270" s="1">
        <v>44825</v>
      </c>
      <c r="B270">
        <v>18926.45</v>
      </c>
      <c r="C270">
        <v>1673.89</v>
      </c>
      <c r="D270">
        <v>2.23</v>
      </c>
      <c r="E270">
        <v>2.25</v>
      </c>
      <c r="F270">
        <f t="shared" si="63"/>
        <v>-9.9999999999997868E-3</v>
      </c>
      <c r="G270">
        <v>2.33</v>
      </c>
      <c r="H270">
        <v>3.4990199999999998</v>
      </c>
      <c r="I270">
        <f t="shared" si="57"/>
        <v>3.4990199999999998</v>
      </c>
      <c r="J270">
        <f t="shared" si="58"/>
        <v>9.5699999999996344E-3</v>
      </c>
      <c r="K270">
        <v>3.47105</v>
      </c>
      <c r="L270">
        <v>3.2271000000000001</v>
      </c>
      <c r="M270">
        <v>3.8454999999999999</v>
      </c>
      <c r="N270">
        <v>3.9346000000000001</v>
      </c>
      <c r="O270">
        <v>4.0949999999999998</v>
      </c>
      <c r="P270">
        <v>3.0350700000000002</v>
      </c>
      <c r="Q270">
        <v>3.0875499999999998</v>
      </c>
      <c r="R270">
        <v>3.8729</v>
      </c>
      <c r="S270">
        <v>4.0327999999999999</v>
      </c>
      <c r="T270">
        <v>3.262</v>
      </c>
      <c r="U270">
        <f t="shared" si="59"/>
        <v>3.262</v>
      </c>
      <c r="V270">
        <f t="shared" si="64"/>
        <v>1.2999999999999901E-2</v>
      </c>
      <c r="W270">
        <f t="shared" si="60"/>
        <v>3.8454999999999999</v>
      </c>
      <c r="X270">
        <f t="shared" si="65"/>
        <v>9.2499999999999805E-2</v>
      </c>
      <c r="Y270">
        <v>2.4710000000000001</v>
      </c>
      <c r="Z270">
        <v>3.8969999999999998</v>
      </c>
      <c r="AA270">
        <f t="shared" si="61"/>
        <v>3.9346000000000001</v>
      </c>
      <c r="AB270">
        <f t="shared" si="66"/>
        <v>7.9699999999999882E-2</v>
      </c>
      <c r="AC270">
        <f t="shared" si="67"/>
        <v>6.4999999999999947E-2</v>
      </c>
      <c r="AD270">
        <v>4.0540000000000003</v>
      </c>
      <c r="AE270">
        <f t="shared" si="62"/>
        <v>4.0949999999999998</v>
      </c>
      <c r="AF270">
        <f t="shared" si="68"/>
        <v>3.6999999999999922E-2</v>
      </c>
      <c r="AG270">
        <f t="shared" si="68"/>
        <v>5.6799999999999962E-2</v>
      </c>
      <c r="AH270">
        <f t="shared" si="56"/>
        <v>3.9755000000000003</v>
      </c>
      <c r="AI270">
        <f t="shared" si="69"/>
        <v>5.1000000000000156E-2</v>
      </c>
    </row>
    <row r="271" spans="1:35" x14ac:dyDescent="0.3">
      <c r="A271" s="1">
        <v>44826</v>
      </c>
      <c r="B271">
        <v>19247.72</v>
      </c>
      <c r="C271">
        <v>1671.22</v>
      </c>
      <c r="D271">
        <v>2.2949999999999999</v>
      </c>
      <c r="E271">
        <v>2.99</v>
      </c>
      <c r="F271">
        <f t="shared" si="63"/>
        <v>0.74000000000000021</v>
      </c>
      <c r="G271">
        <v>3.08</v>
      </c>
      <c r="H271">
        <v>3.5396200000000002</v>
      </c>
      <c r="I271">
        <f t="shared" si="57"/>
        <v>3.5396200000000002</v>
      </c>
      <c r="J271">
        <f t="shared" si="58"/>
        <v>4.0600000000000414E-2</v>
      </c>
      <c r="K271">
        <v>3.5175000000000001</v>
      </c>
      <c r="L271">
        <v>3.1728000000000001</v>
      </c>
      <c r="M271">
        <v>3.9133</v>
      </c>
      <c r="N271">
        <v>4.0122999999999998</v>
      </c>
      <c r="O271">
        <v>4.1913</v>
      </c>
      <c r="P271">
        <v>3.0301300000000002</v>
      </c>
      <c r="Q271">
        <v>3.0874999999999999</v>
      </c>
      <c r="R271">
        <v>3.8567</v>
      </c>
      <c r="S271">
        <v>4.0002000000000004</v>
      </c>
      <c r="T271">
        <v>3.2090000000000001</v>
      </c>
      <c r="U271">
        <f t="shared" si="59"/>
        <v>3.2090000000000001</v>
      </c>
      <c r="V271">
        <f t="shared" si="64"/>
        <v>-5.2999999999999936E-2</v>
      </c>
      <c r="W271">
        <f t="shared" si="60"/>
        <v>3.9133</v>
      </c>
      <c r="X271">
        <f t="shared" si="65"/>
        <v>6.7800000000000082E-2</v>
      </c>
      <c r="Y271">
        <v>2.4129999999999998</v>
      </c>
      <c r="Z271">
        <v>3.883</v>
      </c>
      <c r="AA271">
        <f t="shared" si="61"/>
        <v>4.0122999999999998</v>
      </c>
      <c r="AB271">
        <f t="shared" si="66"/>
        <v>7.7699999999999658E-2</v>
      </c>
      <c r="AC271">
        <f t="shared" si="67"/>
        <v>-1.399999999999979E-2</v>
      </c>
      <c r="AD271">
        <v>4.0419999999999998</v>
      </c>
      <c r="AE271">
        <f t="shared" si="62"/>
        <v>4.1913</v>
      </c>
      <c r="AF271">
        <f t="shared" si="68"/>
        <v>-1.2000000000000455E-2</v>
      </c>
      <c r="AG271">
        <f t="shared" si="68"/>
        <v>9.6300000000000274E-2</v>
      </c>
      <c r="AH271">
        <f t="shared" si="56"/>
        <v>3.9624999999999999</v>
      </c>
      <c r="AI271">
        <f t="shared" si="69"/>
        <v>-1.3000000000000345E-2</v>
      </c>
    </row>
    <row r="272" spans="1:35" x14ac:dyDescent="0.3">
      <c r="A272" s="1">
        <v>44827</v>
      </c>
      <c r="B272">
        <v>18852.060000000001</v>
      </c>
      <c r="C272">
        <v>1643.94</v>
      </c>
      <c r="D272">
        <v>2.2949999999999999</v>
      </c>
      <c r="E272">
        <v>2.99</v>
      </c>
      <c r="F272">
        <f t="shared" si="63"/>
        <v>0</v>
      </c>
      <c r="G272">
        <v>3.08</v>
      </c>
      <c r="H272">
        <v>3.5190299999999999</v>
      </c>
      <c r="I272">
        <f t="shared" si="57"/>
        <v>3.5190299999999999</v>
      </c>
      <c r="J272">
        <f t="shared" si="58"/>
        <v>-2.059000000000033E-2</v>
      </c>
      <c r="K272">
        <v>3.5270000000000001</v>
      </c>
      <c r="L272">
        <v>3.1821999999999999</v>
      </c>
      <c r="M272">
        <v>3.9956999999999998</v>
      </c>
      <c r="N272">
        <v>4.0911</v>
      </c>
      <c r="O272">
        <v>4.2652000000000001</v>
      </c>
      <c r="P272">
        <v>3.03044</v>
      </c>
      <c r="Q272">
        <v>3.0880000000000001</v>
      </c>
      <c r="R272">
        <v>3.8580999999999999</v>
      </c>
      <c r="S272">
        <v>4.0609999999999999</v>
      </c>
      <c r="T272">
        <v>3.19</v>
      </c>
      <c r="U272">
        <f t="shared" si="59"/>
        <v>3.19</v>
      </c>
      <c r="V272">
        <f t="shared" si="64"/>
        <v>-1.9000000000000128E-2</v>
      </c>
      <c r="W272">
        <f t="shared" si="60"/>
        <v>3.9956999999999998</v>
      </c>
      <c r="X272">
        <f t="shared" si="65"/>
        <v>8.2399999999999807E-2</v>
      </c>
      <c r="Y272">
        <v>2.5880000000000001</v>
      </c>
      <c r="Z272">
        <v>3.8690000000000002</v>
      </c>
      <c r="AA272">
        <f t="shared" si="61"/>
        <v>4.0911</v>
      </c>
      <c r="AB272">
        <f t="shared" si="66"/>
        <v>7.8800000000000203E-2</v>
      </c>
      <c r="AC272">
        <f t="shared" si="67"/>
        <v>-1.399999999999979E-2</v>
      </c>
      <c r="AD272">
        <v>4.0999999999999996</v>
      </c>
      <c r="AE272">
        <f t="shared" si="62"/>
        <v>4.2652000000000001</v>
      </c>
      <c r="AF272">
        <f t="shared" si="68"/>
        <v>5.7999999999999829E-2</v>
      </c>
      <c r="AG272">
        <f t="shared" si="68"/>
        <v>7.3900000000000077E-2</v>
      </c>
      <c r="AH272">
        <f t="shared" si="56"/>
        <v>3.9844999999999997</v>
      </c>
      <c r="AI272">
        <f t="shared" si="69"/>
        <v>2.1999999999999797E-2</v>
      </c>
    </row>
    <row r="273" spans="1:35" x14ac:dyDescent="0.3">
      <c r="A273" s="1">
        <v>44828</v>
      </c>
      <c r="B273">
        <v>19144.41</v>
      </c>
      <c r="C273">
        <v>1643.94</v>
      </c>
      <c r="D273">
        <v>2.2949999999999999</v>
      </c>
      <c r="E273">
        <v>2.99</v>
      </c>
      <c r="F273">
        <f t="shared" si="63"/>
        <v>0</v>
      </c>
      <c r="G273">
        <v>3.08</v>
      </c>
      <c r="H273">
        <v>3.5190299999999999</v>
      </c>
      <c r="I273">
        <f t="shared" si="57"/>
        <v>3.5190299999999999</v>
      </c>
      <c r="J273">
        <f t="shared" si="58"/>
        <v>0</v>
      </c>
      <c r="K273">
        <v>3.5270000000000001</v>
      </c>
      <c r="L273">
        <v>3.1821999999999999</v>
      </c>
      <c r="M273">
        <v>3.9956999999999998</v>
      </c>
      <c r="N273">
        <v>4.0911</v>
      </c>
      <c r="O273">
        <v>4.2652000000000001</v>
      </c>
      <c r="P273">
        <v>3.03044</v>
      </c>
      <c r="Q273">
        <v>3.0880000000000001</v>
      </c>
      <c r="R273">
        <v>3.8580999999999999</v>
      </c>
      <c r="S273">
        <v>4.0609999999999999</v>
      </c>
      <c r="T273">
        <v>3.19</v>
      </c>
      <c r="U273">
        <f t="shared" si="59"/>
        <v>3.19</v>
      </c>
      <c r="V273">
        <f t="shared" si="64"/>
        <v>0</v>
      </c>
      <c r="W273">
        <f t="shared" si="60"/>
        <v>3.9956999999999998</v>
      </c>
      <c r="X273">
        <f t="shared" si="65"/>
        <v>0</v>
      </c>
      <c r="Y273">
        <v>2.5880000000000001</v>
      </c>
      <c r="Z273">
        <v>3.8690000000000002</v>
      </c>
      <c r="AA273">
        <f t="shared" si="61"/>
        <v>4.0911</v>
      </c>
      <c r="AB273">
        <f t="shared" si="66"/>
        <v>0</v>
      </c>
      <c r="AC273">
        <f t="shared" si="67"/>
        <v>0</v>
      </c>
      <c r="AD273">
        <v>4.0999999999999996</v>
      </c>
      <c r="AE273">
        <f t="shared" si="62"/>
        <v>4.2652000000000001</v>
      </c>
      <c r="AF273">
        <f t="shared" si="68"/>
        <v>0</v>
      </c>
      <c r="AG273">
        <f t="shared" si="68"/>
        <v>0</v>
      </c>
      <c r="AH273">
        <f t="shared" si="56"/>
        <v>3.9844999999999997</v>
      </c>
      <c r="AI273">
        <f t="shared" si="69"/>
        <v>0</v>
      </c>
    </row>
    <row r="274" spans="1:35" x14ac:dyDescent="0.3">
      <c r="A274" s="1">
        <v>44829</v>
      </c>
      <c r="B274">
        <v>18903.75</v>
      </c>
      <c r="C274">
        <v>1643.94</v>
      </c>
      <c r="D274">
        <v>2.2949999999999999</v>
      </c>
      <c r="E274">
        <v>2.99</v>
      </c>
      <c r="F274">
        <f t="shared" si="63"/>
        <v>0</v>
      </c>
      <c r="G274">
        <v>3.08</v>
      </c>
      <c r="H274">
        <v>3.5190299999999999</v>
      </c>
      <c r="I274">
        <f t="shared" si="57"/>
        <v>3.5190299999999999</v>
      </c>
      <c r="J274">
        <f t="shared" si="58"/>
        <v>0</v>
      </c>
      <c r="K274">
        <v>3.5270000000000001</v>
      </c>
      <c r="L274">
        <v>3.1821999999999999</v>
      </c>
      <c r="M274">
        <v>3.9956999999999998</v>
      </c>
      <c r="N274">
        <v>4.0911</v>
      </c>
      <c r="O274">
        <v>4.2652000000000001</v>
      </c>
      <c r="P274">
        <v>3.03044</v>
      </c>
      <c r="Q274">
        <v>3.0880000000000001</v>
      </c>
      <c r="R274">
        <v>3.8580999999999999</v>
      </c>
      <c r="S274">
        <v>4.0609999999999999</v>
      </c>
      <c r="T274">
        <v>3.19</v>
      </c>
      <c r="U274">
        <f t="shared" si="59"/>
        <v>3.19</v>
      </c>
      <c r="V274">
        <f t="shared" si="64"/>
        <v>0</v>
      </c>
      <c r="W274">
        <f t="shared" si="60"/>
        <v>3.9956999999999998</v>
      </c>
      <c r="X274">
        <f t="shared" si="65"/>
        <v>0</v>
      </c>
      <c r="Y274">
        <v>2.5880000000000001</v>
      </c>
      <c r="Z274">
        <v>3.8690000000000002</v>
      </c>
      <c r="AA274">
        <f t="shared" si="61"/>
        <v>4.0911</v>
      </c>
      <c r="AB274">
        <f t="shared" si="66"/>
        <v>0</v>
      </c>
      <c r="AC274">
        <f t="shared" si="67"/>
        <v>0</v>
      </c>
      <c r="AD274">
        <v>4.0999999999999996</v>
      </c>
      <c r="AE274">
        <f t="shared" si="62"/>
        <v>4.2652000000000001</v>
      </c>
      <c r="AF274">
        <f t="shared" si="68"/>
        <v>0</v>
      </c>
      <c r="AG274">
        <f t="shared" si="68"/>
        <v>0</v>
      </c>
      <c r="AH274">
        <f t="shared" si="56"/>
        <v>3.9844999999999997</v>
      </c>
      <c r="AI274">
        <f t="shared" si="69"/>
        <v>0</v>
      </c>
    </row>
    <row r="275" spans="1:35" x14ac:dyDescent="0.3">
      <c r="A275" s="1">
        <v>44830</v>
      </c>
      <c r="B275">
        <v>19113.38</v>
      </c>
      <c r="C275">
        <v>1622.36</v>
      </c>
      <c r="D275">
        <v>3</v>
      </c>
      <c r="E275">
        <v>2.99</v>
      </c>
      <c r="F275">
        <f t="shared" si="63"/>
        <v>0</v>
      </c>
      <c r="G275">
        <v>3.08</v>
      </c>
      <c r="H275">
        <v>3.5432000000000001</v>
      </c>
      <c r="I275">
        <f t="shared" si="57"/>
        <v>3.5432000000000001</v>
      </c>
      <c r="J275">
        <f t="shared" si="58"/>
        <v>2.4170000000000247E-2</v>
      </c>
      <c r="K275">
        <v>3.5466099999999998</v>
      </c>
      <c r="L275">
        <v>3.2204999999999999</v>
      </c>
      <c r="M275">
        <v>4.0726000000000004</v>
      </c>
      <c r="N275">
        <v>4.1792999999999996</v>
      </c>
      <c r="O275">
        <v>4.3747999999999996</v>
      </c>
      <c r="P275">
        <v>3.0407500000000001</v>
      </c>
      <c r="Q275">
        <v>3.0910000000000002</v>
      </c>
      <c r="R275">
        <v>3.8155999999999999</v>
      </c>
      <c r="S275">
        <v>4.1116999999999999</v>
      </c>
      <c r="T275">
        <v>3.2410000000000001</v>
      </c>
      <c r="U275">
        <f t="shared" si="59"/>
        <v>3.2410000000000001</v>
      </c>
      <c r="V275">
        <f t="shared" si="64"/>
        <v>5.1000000000000156E-2</v>
      </c>
      <c r="W275">
        <f t="shared" si="60"/>
        <v>4.0726000000000004</v>
      </c>
      <c r="X275">
        <f t="shared" si="65"/>
        <v>7.6900000000000635E-2</v>
      </c>
      <c r="Y275">
        <v>2.63</v>
      </c>
      <c r="Z275">
        <v>3.863</v>
      </c>
      <c r="AA275">
        <f t="shared" si="61"/>
        <v>4.1792999999999996</v>
      </c>
      <c r="AB275">
        <f t="shared" si="66"/>
        <v>8.8199999999999612E-2</v>
      </c>
      <c r="AC275">
        <f t="shared" si="67"/>
        <v>-6.0000000000002274E-3</v>
      </c>
      <c r="AD275">
        <v>4.1360000000000001</v>
      </c>
      <c r="AE275">
        <f t="shared" si="62"/>
        <v>4.3747999999999996</v>
      </c>
      <c r="AF275">
        <f t="shared" si="68"/>
        <v>3.6000000000000476E-2</v>
      </c>
      <c r="AG275">
        <f t="shared" si="68"/>
        <v>0.10959999999999948</v>
      </c>
      <c r="AH275">
        <f t="shared" si="56"/>
        <v>3.9995000000000003</v>
      </c>
      <c r="AI275">
        <f t="shared" si="69"/>
        <v>1.5000000000000568E-2</v>
      </c>
    </row>
    <row r="276" spans="1:35" x14ac:dyDescent="0.3">
      <c r="A276" s="1">
        <v>44831</v>
      </c>
      <c r="B276">
        <v>19072.71</v>
      </c>
      <c r="C276">
        <v>1628.9</v>
      </c>
      <c r="D276">
        <v>2.9849999999999999</v>
      </c>
      <c r="E276">
        <v>2.98</v>
      </c>
      <c r="F276">
        <f t="shared" si="63"/>
        <v>-1.0000000000000231E-2</v>
      </c>
      <c r="G276">
        <v>3.08</v>
      </c>
      <c r="H276">
        <v>3.5645500000000001</v>
      </c>
      <c r="I276">
        <f t="shared" si="57"/>
        <v>3.5645500000000001</v>
      </c>
      <c r="J276">
        <f t="shared" si="58"/>
        <v>2.134999999999998E-2</v>
      </c>
      <c r="K276">
        <v>3.5225499999999998</v>
      </c>
      <c r="L276">
        <v>3.2376999999999998</v>
      </c>
      <c r="M276">
        <v>4.0365000000000002</v>
      </c>
      <c r="N276">
        <v>4.1623000000000001</v>
      </c>
      <c r="O276">
        <v>4.3920000000000003</v>
      </c>
      <c r="P276">
        <v>3.0280900000000002</v>
      </c>
      <c r="Q276">
        <v>3.0870000000000002</v>
      </c>
      <c r="R276">
        <v>3.9281999999999999</v>
      </c>
      <c r="S276">
        <v>4.0602999999999998</v>
      </c>
      <c r="T276">
        <v>3.2839999999999998</v>
      </c>
      <c r="U276">
        <f t="shared" si="59"/>
        <v>3.2839999999999998</v>
      </c>
      <c r="V276">
        <f t="shared" si="64"/>
        <v>4.2999999999999705E-2</v>
      </c>
      <c r="W276">
        <f t="shared" si="60"/>
        <v>4.0365000000000002</v>
      </c>
      <c r="X276">
        <f t="shared" si="65"/>
        <v>-3.6100000000000243E-2</v>
      </c>
      <c r="Y276">
        <v>2.609</v>
      </c>
      <c r="Z276">
        <v>3.94</v>
      </c>
      <c r="AA276">
        <f t="shared" si="61"/>
        <v>4.1623000000000001</v>
      </c>
      <c r="AB276">
        <f t="shared" si="66"/>
        <v>-1.699999999999946E-2</v>
      </c>
      <c r="AC276">
        <f t="shared" si="67"/>
        <v>7.6999999999999957E-2</v>
      </c>
      <c r="AD276">
        <v>4.1059999999999999</v>
      </c>
      <c r="AE276">
        <f t="shared" si="62"/>
        <v>4.3920000000000003</v>
      </c>
      <c r="AF276">
        <f t="shared" si="68"/>
        <v>-3.0000000000000249E-2</v>
      </c>
      <c r="AG276">
        <f t="shared" si="68"/>
        <v>1.720000000000077E-2</v>
      </c>
      <c r="AH276">
        <f t="shared" si="56"/>
        <v>4.0229999999999997</v>
      </c>
      <c r="AI276">
        <f t="shared" si="69"/>
        <v>2.349999999999941E-2</v>
      </c>
    </row>
    <row r="277" spans="1:35" x14ac:dyDescent="0.3">
      <c r="A277" s="1">
        <v>44832</v>
      </c>
      <c r="B277">
        <v>19567.79</v>
      </c>
      <c r="C277">
        <v>1659.97</v>
      </c>
      <c r="D277">
        <v>2.964</v>
      </c>
      <c r="E277">
        <v>2.98</v>
      </c>
      <c r="F277">
        <f t="shared" si="63"/>
        <v>0</v>
      </c>
      <c r="G277">
        <v>3.08</v>
      </c>
      <c r="H277">
        <v>3.5531999999999999</v>
      </c>
      <c r="I277">
        <f t="shared" si="57"/>
        <v>3.5531999999999999</v>
      </c>
      <c r="J277">
        <f t="shared" si="58"/>
        <v>-1.1350000000000193E-2</v>
      </c>
      <c r="K277">
        <v>3.5269499999999998</v>
      </c>
      <c r="L277">
        <v>3.2786</v>
      </c>
      <c r="M277">
        <v>3.9453999999999998</v>
      </c>
      <c r="N277">
        <v>4.0564999999999998</v>
      </c>
      <c r="O277">
        <v>4.2569999999999997</v>
      </c>
      <c r="P277">
        <v>3.0175000000000001</v>
      </c>
      <c r="Q277">
        <v>3.0834999999999999</v>
      </c>
      <c r="R277">
        <v>3.8544999999999998</v>
      </c>
      <c r="S277">
        <v>3.9287000000000001</v>
      </c>
      <c r="T277">
        <v>3.3250000000000002</v>
      </c>
      <c r="U277">
        <f t="shared" si="59"/>
        <v>3.3250000000000002</v>
      </c>
      <c r="V277">
        <f t="shared" si="64"/>
        <v>4.1000000000000369E-2</v>
      </c>
      <c r="W277">
        <f t="shared" si="60"/>
        <v>3.9453999999999998</v>
      </c>
      <c r="X277">
        <f t="shared" si="65"/>
        <v>-9.1100000000000403E-2</v>
      </c>
      <c r="Y277">
        <v>2.5129999999999999</v>
      </c>
      <c r="Z277">
        <v>3.8849999999999998</v>
      </c>
      <c r="AA277">
        <f t="shared" si="61"/>
        <v>4.0564999999999998</v>
      </c>
      <c r="AB277">
        <f t="shared" si="66"/>
        <v>-0.10580000000000034</v>
      </c>
      <c r="AC277">
        <f t="shared" si="67"/>
        <v>-5.500000000000016E-2</v>
      </c>
      <c r="AD277">
        <v>3.9660000000000002</v>
      </c>
      <c r="AE277">
        <f t="shared" si="62"/>
        <v>4.2569999999999997</v>
      </c>
      <c r="AF277">
        <f t="shared" si="68"/>
        <v>-0.13999999999999968</v>
      </c>
      <c r="AG277">
        <f t="shared" si="68"/>
        <v>-0.13500000000000068</v>
      </c>
      <c r="AH277">
        <f t="shared" si="56"/>
        <v>3.9255</v>
      </c>
      <c r="AI277">
        <f t="shared" si="69"/>
        <v>-9.7499999999999698E-2</v>
      </c>
    </row>
    <row r="278" spans="1:35" x14ac:dyDescent="0.3">
      <c r="A278" s="1">
        <v>44833</v>
      </c>
      <c r="B278">
        <v>19508.14</v>
      </c>
      <c r="C278">
        <v>1660.54</v>
      </c>
      <c r="D278">
        <v>2.9889999999999999</v>
      </c>
      <c r="E278">
        <v>2.96</v>
      </c>
      <c r="F278">
        <f t="shared" si="63"/>
        <v>-2.0000000000000018E-2</v>
      </c>
      <c r="G278">
        <v>3.08</v>
      </c>
      <c r="H278">
        <v>3.55891</v>
      </c>
      <c r="I278">
        <f t="shared" si="57"/>
        <v>3.55891</v>
      </c>
      <c r="J278">
        <f t="shared" si="58"/>
        <v>5.7100000000001039E-3</v>
      </c>
      <c r="K278">
        <v>3.5699000000000001</v>
      </c>
      <c r="L278">
        <v>3.2808999999999999</v>
      </c>
      <c r="M278">
        <v>4.0552999999999999</v>
      </c>
      <c r="N278">
        <v>4.1612</v>
      </c>
      <c r="O278">
        <v>4.3521999999999998</v>
      </c>
      <c r="P278">
        <v>3.0150000000000001</v>
      </c>
      <c r="Q278">
        <v>3.0825</v>
      </c>
      <c r="R278">
        <v>3.8751000000000002</v>
      </c>
      <c r="S278">
        <v>3.915</v>
      </c>
      <c r="T278">
        <v>3.302</v>
      </c>
      <c r="U278">
        <f t="shared" si="59"/>
        <v>3.302</v>
      </c>
      <c r="V278">
        <f t="shared" si="64"/>
        <v>-2.3000000000000131E-2</v>
      </c>
      <c r="W278">
        <f t="shared" si="60"/>
        <v>4.0552999999999999</v>
      </c>
      <c r="X278">
        <f t="shared" si="65"/>
        <v>0.10990000000000011</v>
      </c>
      <c r="Y278">
        <v>2.476</v>
      </c>
      <c r="Z278">
        <v>3.8940000000000001</v>
      </c>
      <c r="AA278">
        <f t="shared" si="61"/>
        <v>4.1612</v>
      </c>
      <c r="AB278">
        <f t="shared" si="66"/>
        <v>0.10470000000000024</v>
      </c>
      <c r="AC278">
        <f t="shared" si="67"/>
        <v>9.0000000000003411E-3</v>
      </c>
      <c r="AD278">
        <v>3.9460000000000002</v>
      </c>
      <c r="AE278">
        <f t="shared" si="62"/>
        <v>4.3521999999999998</v>
      </c>
      <c r="AF278">
        <f t="shared" si="68"/>
        <v>-2.0000000000000018E-2</v>
      </c>
      <c r="AG278">
        <f t="shared" si="68"/>
        <v>9.5200000000000173E-2</v>
      </c>
      <c r="AH278">
        <f t="shared" si="56"/>
        <v>3.92</v>
      </c>
      <c r="AI278">
        <f t="shared" si="69"/>
        <v>-5.5000000000000604E-3</v>
      </c>
    </row>
    <row r="279" spans="1:35" x14ac:dyDescent="0.3">
      <c r="A279" s="1">
        <v>44834</v>
      </c>
      <c r="B279">
        <v>19425.13</v>
      </c>
      <c r="C279">
        <v>1660.61</v>
      </c>
      <c r="D279">
        <v>3</v>
      </c>
      <c r="E279">
        <v>2.98</v>
      </c>
      <c r="F279">
        <f t="shared" si="63"/>
        <v>2.0000000000000018E-2</v>
      </c>
      <c r="G279">
        <v>3.08</v>
      </c>
      <c r="H279">
        <v>3.5932900000000001</v>
      </c>
      <c r="I279">
        <f t="shared" si="57"/>
        <v>3.5932900000000001</v>
      </c>
      <c r="J279">
        <f t="shared" si="58"/>
        <v>3.4380000000000077E-2</v>
      </c>
      <c r="K279">
        <v>3.5996999999999999</v>
      </c>
      <c r="L279">
        <v>3.2465999999999999</v>
      </c>
      <c r="M279">
        <v>4.0156999999999998</v>
      </c>
      <c r="N279">
        <v>4.1336000000000004</v>
      </c>
      <c r="O279">
        <v>4.3476999999999997</v>
      </c>
      <c r="P279">
        <v>3.0183200000000001</v>
      </c>
      <c r="Q279">
        <v>3.0824500000000001</v>
      </c>
      <c r="R279">
        <v>3.9028999999999998</v>
      </c>
      <c r="S279">
        <v>3.9327999999999999</v>
      </c>
      <c r="T279">
        <v>3.27</v>
      </c>
      <c r="U279">
        <f t="shared" si="59"/>
        <v>3.27</v>
      </c>
      <c r="V279">
        <f t="shared" si="64"/>
        <v>-3.2000000000000028E-2</v>
      </c>
      <c r="W279">
        <f t="shared" si="60"/>
        <v>4.0156999999999998</v>
      </c>
      <c r="X279">
        <f t="shared" si="65"/>
        <v>-3.960000000000008E-2</v>
      </c>
      <c r="Y279">
        <v>2.6789999999999998</v>
      </c>
      <c r="Z279">
        <v>3.9340000000000002</v>
      </c>
      <c r="AA279">
        <f t="shared" si="61"/>
        <v>4.1336000000000004</v>
      </c>
      <c r="AB279">
        <f t="shared" si="66"/>
        <v>-2.7599999999999625E-2</v>
      </c>
      <c r="AC279">
        <f t="shared" si="67"/>
        <v>4.0000000000000036E-2</v>
      </c>
      <c r="AD279">
        <v>3.9889999999999999</v>
      </c>
      <c r="AE279">
        <f t="shared" si="62"/>
        <v>4.3476999999999997</v>
      </c>
      <c r="AF279">
        <f t="shared" si="68"/>
        <v>4.2999999999999705E-2</v>
      </c>
      <c r="AG279">
        <f t="shared" si="68"/>
        <v>-4.5000000000001705E-3</v>
      </c>
      <c r="AH279">
        <f t="shared" si="56"/>
        <v>3.9615</v>
      </c>
      <c r="AI279">
        <f t="shared" si="69"/>
        <v>4.1500000000000092E-2</v>
      </c>
    </row>
    <row r="280" spans="1:35" x14ac:dyDescent="0.3">
      <c r="A280" s="1">
        <v>44835</v>
      </c>
      <c r="B280">
        <v>19252.71</v>
      </c>
      <c r="C280">
        <v>1660.61</v>
      </c>
      <c r="D280">
        <v>3</v>
      </c>
      <c r="E280">
        <v>2.98</v>
      </c>
      <c r="F280">
        <f t="shared" si="63"/>
        <v>0</v>
      </c>
      <c r="G280">
        <v>3.08</v>
      </c>
      <c r="H280">
        <v>3.5932900000000001</v>
      </c>
      <c r="I280">
        <f t="shared" si="57"/>
        <v>3.5932900000000001</v>
      </c>
      <c r="J280">
        <f t="shared" si="58"/>
        <v>0</v>
      </c>
      <c r="K280">
        <v>3.5996999999999999</v>
      </c>
      <c r="L280">
        <v>3.2465999999999999</v>
      </c>
      <c r="M280">
        <v>4.0156999999999998</v>
      </c>
      <c r="N280">
        <v>4.1336000000000004</v>
      </c>
      <c r="O280">
        <v>4.3476999999999997</v>
      </c>
      <c r="P280">
        <v>3.0183200000000001</v>
      </c>
      <c r="Q280">
        <v>3.0824500000000001</v>
      </c>
      <c r="R280">
        <v>3.9028999999999998</v>
      </c>
      <c r="S280">
        <v>3.9327999999999999</v>
      </c>
      <c r="T280">
        <v>3.27</v>
      </c>
      <c r="U280">
        <f t="shared" si="59"/>
        <v>3.27</v>
      </c>
      <c r="V280">
        <f t="shared" si="64"/>
        <v>0</v>
      </c>
      <c r="W280">
        <f t="shared" si="60"/>
        <v>4.0156999999999998</v>
      </c>
      <c r="X280">
        <f t="shared" si="65"/>
        <v>0</v>
      </c>
      <c r="Y280">
        <v>2.6789999999999998</v>
      </c>
      <c r="Z280">
        <v>3.9340000000000002</v>
      </c>
      <c r="AA280">
        <f t="shared" si="61"/>
        <v>4.1336000000000004</v>
      </c>
      <c r="AB280">
        <f t="shared" si="66"/>
        <v>0</v>
      </c>
      <c r="AC280">
        <f t="shared" si="67"/>
        <v>0</v>
      </c>
      <c r="AD280">
        <v>3.9889999999999999</v>
      </c>
      <c r="AE280">
        <f t="shared" si="62"/>
        <v>4.3476999999999997</v>
      </c>
      <c r="AF280">
        <f t="shared" si="68"/>
        <v>0</v>
      </c>
      <c r="AG280">
        <f t="shared" si="68"/>
        <v>0</v>
      </c>
      <c r="AH280">
        <f t="shared" si="56"/>
        <v>3.9615</v>
      </c>
      <c r="AI280">
        <f t="shared" si="69"/>
        <v>0</v>
      </c>
    </row>
    <row r="281" spans="1:35" x14ac:dyDescent="0.3">
      <c r="A281" s="1">
        <v>44836</v>
      </c>
      <c r="B281">
        <v>19234.63</v>
      </c>
      <c r="C281">
        <v>1660.61</v>
      </c>
      <c r="D281">
        <v>3</v>
      </c>
      <c r="E281">
        <v>2.98</v>
      </c>
      <c r="F281">
        <f t="shared" si="63"/>
        <v>0</v>
      </c>
      <c r="G281">
        <v>3.08</v>
      </c>
      <c r="H281">
        <v>3.5932900000000001</v>
      </c>
      <c r="I281">
        <f t="shared" si="57"/>
        <v>3.5932900000000001</v>
      </c>
      <c r="J281">
        <f t="shared" si="58"/>
        <v>0</v>
      </c>
      <c r="K281">
        <v>3.5996999999999999</v>
      </c>
      <c r="L281">
        <v>3.2465999999999999</v>
      </c>
      <c r="M281">
        <v>4.0156999999999998</v>
      </c>
      <c r="N281">
        <v>4.1336000000000004</v>
      </c>
      <c r="O281">
        <v>4.3476999999999997</v>
      </c>
      <c r="P281">
        <v>3.0183200000000001</v>
      </c>
      <c r="Q281">
        <v>3.0824500000000001</v>
      </c>
      <c r="R281">
        <v>3.9028999999999998</v>
      </c>
      <c r="S281">
        <v>3.9327999999999999</v>
      </c>
      <c r="T281">
        <v>3.27</v>
      </c>
      <c r="U281">
        <f t="shared" si="59"/>
        <v>3.27</v>
      </c>
      <c r="V281">
        <f t="shared" si="64"/>
        <v>0</v>
      </c>
      <c r="W281">
        <f t="shared" si="60"/>
        <v>4.0156999999999998</v>
      </c>
      <c r="X281">
        <f t="shared" si="65"/>
        <v>0</v>
      </c>
      <c r="Y281">
        <v>2.6789999999999998</v>
      </c>
      <c r="Z281">
        <v>3.9340000000000002</v>
      </c>
      <c r="AA281">
        <f t="shared" si="61"/>
        <v>4.1336000000000004</v>
      </c>
      <c r="AB281">
        <f t="shared" si="66"/>
        <v>0</v>
      </c>
      <c r="AC281">
        <f t="shared" si="67"/>
        <v>0</v>
      </c>
      <c r="AD281">
        <v>3.9889999999999999</v>
      </c>
      <c r="AE281">
        <f t="shared" si="62"/>
        <v>4.3476999999999997</v>
      </c>
      <c r="AF281">
        <f t="shared" si="68"/>
        <v>0</v>
      </c>
      <c r="AG281">
        <f t="shared" si="68"/>
        <v>0</v>
      </c>
      <c r="AH281">
        <f t="shared" si="56"/>
        <v>3.9615</v>
      </c>
      <c r="AI281">
        <f t="shared" si="69"/>
        <v>0</v>
      </c>
    </row>
    <row r="282" spans="1:35" x14ac:dyDescent="0.3">
      <c r="A282" s="1">
        <v>44837</v>
      </c>
      <c r="B282">
        <v>19597.13</v>
      </c>
      <c r="C282">
        <v>1699.89</v>
      </c>
      <c r="D282">
        <v>3.0619999999999998</v>
      </c>
      <c r="E282">
        <v>3</v>
      </c>
      <c r="F282">
        <f t="shared" si="63"/>
        <v>2.0000000000000018E-2</v>
      </c>
      <c r="G282">
        <v>3.08</v>
      </c>
      <c r="H282">
        <v>3.5973600000000001</v>
      </c>
      <c r="I282">
        <f t="shared" si="57"/>
        <v>3.5973600000000001</v>
      </c>
      <c r="J282">
        <f t="shared" si="58"/>
        <v>4.070000000000018E-3</v>
      </c>
      <c r="K282">
        <v>3.6137000000000001</v>
      </c>
      <c r="L282">
        <v>3.2128000000000001</v>
      </c>
      <c r="M282">
        <v>3.9693999999999998</v>
      </c>
      <c r="N282">
        <v>4.0743999999999998</v>
      </c>
      <c r="O282">
        <v>4.2629999999999999</v>
      </c>
      <c r="P282">
        <v>3.02189</v>
      </c>
      <c r="Q282">
        <v>3.0830000000000002</v>
      </c>
      <c r="R282">
        <v>3.9182000000000001</v>
      </c>
      <c r="S282">
        <v>3.9459</v>
      </c>
      <c r="T282">
        <v>3.23</v>
      </c>
      <c r="U282">
        <f t="shared" si="59"/>
        <v>3.23</v>
      </c>
      <c r="V282">
        <f t="shared" si="64"/>
        <v>-4.0000000000000036E-2</v>
      </c>
      <c r="W282">
        <f t="shared" si="60"/>
        <v>3.9693999999999998</v>
      </c>
      <c r="X282">
        <f t="shared" si="65"/>
        <v>-4.6300000000000008E-2</v>
      </c>
      <c r="Y282">
        <v>2.7570000000000001</v>
      </c>
      <c r="Z282">
        <v>3.927</v>
      </c>
      <c r="AA282">
        <f t="shared" si="61"/>
        <v>4.0743999999999998</v>
      </c>
      <c r="AB282">
        <f t="shared" si="66"/>
        <v>-5.9200000000000585E-2</v>
      </c>
      <c r="AC282">
        <f t="shared" si="67"/>
        <v>-7.0000000000001172E-3</v>
      </c>
      <c r="AD282">
        <v>3.9670000000000001</v>
      </c>
      <c r="AE282">
        <f t="shared" si="62"/>
        <v>4.2629999999999999</v>
      </c>
      <c r="AF282">
        <f t="shared" si="68"/>
        <v>-2.1999999999999797E-2</v>
      </c>
      <c r="AG282">
        <f t="shared" si="68"/>
        <v>-8.4699999999999775E-2</v>
      </c>
      <c r="AH282">
        <f t="shared" si="56"/>
        <v>3.9470000000000001</v>
      </c>
      <c r="AI282">
        <f t="shared" si="69"/>
        <v>-1.4499999999999957E-2</v>
      </c>
    </row>
    <row r="283" spans="1:35" x14ac:dyDescent="0.3">
      <c r="A283" s="1">
        <v>44838</v>
      </c>
      <c r="B283">
        <v>20340.91</v>
      </c>
      <c r="C283">
        <v>1726.13</v>
      </c>
      <c r="D283">
        <v>3.05</v>
      </c>
      <c r="E283">
        <v>3.04</v>
      </c>
      <c r="F283">
        <f t="shared" si="63"/>
        <v>4.0000000000000036E-2</v>
      </c>
      <c r="G283">
        <v>3.08</v>
      </c>
      <c r="H283">
        <v>3.6123400000000001</v>
      </c>
      <c r="I283">
        <f t="shared" si="57"/>
        <v>3.6123400000000001</v>
      </c>
      <c r="J283">
        <f t="shared" si="58"/>
        <v>1.4979999999999993E-2</v>
      </c>
      <c r="K283">
        <v>3.6427299999999998</v>
      </c>
      <c r="L283">
        <v>3.3511000000000002</v>
      </c>
      <c r="M283">
        <v>3.9203999999999999</v>
      </c>
      <c r="N283">
        <v>4.0293999999999999</v>
      </c>
      <c r="O283">
        <v>4.2248000000000001</v>
      </c>
      <c r="P283">
        <v>3.0313300000000001</v>
      </c>
      <c r="Q283">
        <v>3.0825</v>
      </c>
      <c r="R283">
        <v>3.9599000000000002</v>
      </c>
      <c r="S283">
        <v>3.9028</v>
      </c>
      <c r="T283">
        <v>3.383</v>
      </c>
      <c r="U283">
        <f t="shared" si="59"/>
        <v>3.383</v>
      </c>
      <c r="V283">
        <f t="shared" si="64"/>
        <v>0.15300000000000002</v>
      </c>
      <c r="W283">
        <f t="shared" si="60"/>
        <v>3.9203999999999999</v>
      </c>
      <c r="X283">
        <f t="shared" si="65"/>
        <v>-4.8999999999999932E-2</v>
      </c>
      <c r="Y283">
        <v>2.7629999999999999</v>
      </c>
      <c r="Z283">
        <v>3.9820000000000002</v>
      </c>
      <c r="AA283">
        <f t="shared" si="61"/>
        <v>4.0293999999999999</v>
      </c>
      <c r="AB283">
        <f t="shared" si="66"/>
        <v>-4.4999999999999929E-2</v>
      </c>
      <c r="AC283">
        <f t="shared" si="67"/>
        <v>5.500000000000016E-2</v>
      </c>
      <c r="AD283">
        <v>3.9430000000000001</v>
      </c>
      <c r="AE283">
        <f t="shared" si="62"/>
        <v>4.2248000000000001</v>
      </c>
      <c r="AF283">
        <f t="shared" si="68"/>
        <v>-2.4000000000000021E-2</v>
      </c>
      <c r="AG283">
        <f t="shared" si="68"/>
        <v>-3.819999999999979E-2</v>
      </c>
      <c r="AH283">
        <f t="shared" si="56"/>
        <v>3.9625000000000004</v>
      </c>
      <c r="AI283">
        <f t="shared" si="69"/>
        <v>1.5500000000000291E-2</v>
      </c>
    </row>
    <row r="284" spans="1:35" x14ac:dyDescent="0.3">
      <c r="A284" s="1">
        <v>44839</v>
      </c>
      <c r="B284">
        <v>19988.419999999998</v>
      </c>
      <c r="C284">
        <v>1716.26</v>
      </c>
      <c r="D284">
        <v>3.0630000000000002</v>
      </c>
      <c r="E284">
        <v>3.04</v>
      </c>
      <c r="F284">
        <f t="shared" si="63"/>
        <v>0</v>
      </c>
      <c r="G284">
        <v>3.08</v>
      </c>
      <c r="H284">
        <v>3.6654800000000001</v>
      </c>
      <c r="I284">
        <f t="shared" si="57"/>
        <v>3.6654800000000001</v>
      </c>
      <c r="J284">
        <f t="shared" si="58"/>
        <v>5.3139999999999965E-2</v>
      </c>
      <c r="K284">
        <v>3.6744500000000002</v>
      </c>
      <c r="L284">
        <v>3.3508</v>
      </c>
      <c r="M284">
        <v>3.9165000000000001</v>
      </c>
      <c r="N284">
        <v>4.0340999999999996</v>
      </c>
      <c r="O284">
        <v>4.2462</v>
      </c>
      <c r="P284">
        <v>3.0337700000000001</v>
      </c>
      <c r="Q284">
        <v>3.0832000000000002</v>
      </c>
      <c r="R284">
        <v>3.9678</v>
      </c>
      <c r="S284">
        <v>4.1047000000000002</v>
      </c>
      <c r="T284">
        <v>3.3730000000000002</v>
      </c>
      <c r="U284">
        <f t="shared" si="59"/>
        <v>3.3730000000000002</v>
      </c>
      <c r="V284">
        <f t="shared" si="64"/>
        <v>-9.9999999999997868E-3</v>
      </c>
      <c r="W284">
        <f t="shared" si="60"/>
        <v>3.9165000000000001</v>
      </c>
      <c r="X284">
        <f t="shared" si="65"/>
        <v>-3.8999999999997925E-3</v>
      </c>
      <c r="Y284">
        <v>2.7429999999999999</v>
      </c>
      <c r="Z284">
        <v>3.9969999999999999</v>
      </c>
      <c r="AA284">
        <f t="shared" si="61"/>
        <v>4.0340999999999996</v>
      </c>
      <c r="AB284">
        <f t="shared" si="66"/>
        <v>4.6999999999997044E-3</v>
      </c>
      <c r="AC284">
        <f t="shared" si="67"/>
        <v>1.499999999999968E-2</v>
      </c>
      <c r="AD284">
        <v>4.1289999999999996</v>
      </c>
      <c r="AE284">
        <f t="shared" si="62"/>
        <v>4.2462</v>
      </c>
      <c r="AF284">
        <f t="shared" si="68"/>
        <v>0.1859999999999995</v>
      </c>
      <c r="AG284">
        <f t="shared" si="68"/>
        <v>2.1399999999999864E-2</v>
      </c>
      <c r="AH284">
        <f t="shared" si="56"/>
        <v>4.0629999999999997</v>
      </c>
      <c r="AI284">
        <f t="shared" si="69"/>
        <v>0.10049999999999937</v>
      </c>
    </row>
    <row r="285" spans="1:35" x14ac:dyDescent="0.3">
      <c r="A285" s="1">
        <v>44840</v>
      </c>
      <c r="B285">
        <v>20051.13</v>
      </c>
      <c r="C285">
        <v>1712.53</v>
      </c>
      <c r="D285">
        <v>3.0670000000000002</v>
      </c>
      <c r="E285">
        <v>3.05</v>
      </c>
      <c r="F285">
        <f t="shared" si="63"/>
        <v>9.9999999999997868E-3</v>
      </c>
      <c r="G285">
        <v>3.08</v>
      </c>
      <c r="H285">
        <v>3.7219099999999998</v>
      </c>
      <c r="I285">
        <f t="shared" si="57"/>
        <v>3.7219099999999998</v>
      </c>
      <c r="J285">
        <f t="shared" si="58"/>
        <v>5.6429999999999758E-2</v>
      </c>
      <c r="K285">
        <v>3.738</v>
      </c>
      <c r="L285">
        <v>3.3685</v>
      </c>
      <c r="M285">
        <v>3.9443999999999999</v>
      </c>
      <c r="N285">
        <v>4.0641999999999996</v>
      </c>
      <c r="O285">
        <v>4.2812999999999999</v>
      </c>
      <c r="P285">
        <v>3.0345</v>
      </c>
      <c r="Q285">
        <v>3.0830000000000002</v>
      </c>
      <c r="R285">
        <v>4.0252999999999997</v>
      </c>
      <c r="S285">
        <v>4.1798000000000002</v>
      </c>
      <c r="T285">
        <v>3.3780000000000001</v>
      </c>
      <c r="U285">
        <f t="shared" si="59"/>
        <v>3.3780000000000001</v>
      </c>
      <c r="V285">
        <f t="shared" si="64"/>
        <v>4.9999999999998934E-3</v>
      </c>
      <c r="W285">
        <f t="shared" si="60"/>
        <v>3.9443999999999999</v>
      </c>
      <c r="X285">
        <f t="shared" si="65"/>
        <v>2.7899999999999814E-2</v>
      </c>
      <c r="Y285">
        <v>2.8</v>
      </c>
      <c r="Z285">
        <v>4.0449999999999999</v>
      </c>
      <c r="AA285">
        <f t="shared" si="61"/>
        <v>4.0641999999999996</v>
      </c>
      <c r="AB285">
        <f t="shared" si="66"/>
        <v>3.0100000000000016E-2</v>
      </c>
      <c r="AC285">
        <f t="shared" si="67"/>
        <v>4.8000000000000043E-2</v>
      </c>
      <c r="AD285">
        <v>4.2009999999999996</v>
      </c>
      <c r="AE285">
        <f t="shared" si="62"/>
        <v>4.2812999999999999</v>
      </c>
      <c r="AF285">
        <f t="shared" si="68"/>
        <v>7.2000000000000064E-2</v>
      </c>
      <c r="AG285">
        <f t="shared" si="68"/>
        <v>3.5099999999999909E-2</v>
      </c>
      <c r="AH285">
        <f t="shared" si="56"/>
        <v>4.1229999999999993</v>
      </c>
      <c r="AI285">
        <f t="shared" si="69"/>
        <v>5.9999999999999609E-2</v>
      </c>
    </row>
    <row r="286" spans="1:35" x14ac:dyDescent="0.3">
      <c r="A286" s="1">
        <v>44841</v>
      </c>
      <c r="B286">
        <v>19551.560000000001</v>
      </c>
      <c r="C286">
        <v>1694.82</v>
      </c>
      <c r="D286">
        <v>3.0619999999999998</v>
      </c>
      <c r="E286">
        <v>3.05</v>
      </c>
      <c r="F286">
        <f t="shared" si="63"/>
        <v>0</v>
      </c>
      <c r="G286">
        <v>3.08</v>
      </c>
      <c r="H286">
        <v>3.73895</v>
      </c>
      <c r="I286">
        <f t="shared" si="57"/>
        <v>3.73895</v>
      </c>
      <c r="J286">
        <f t="shared" si="58"/>
        <v>1.7040000000000166E-2</v>
      </c>
      <c r="K286">
        <v>3.7707000000000002</v>
      </c>
      <c r="L286">
        <v>3.3311999999999999</v>
      </c>
      <c r="M286">
        <v>4.0583</v>
      </c>
      <c r="N286">
        <v>4.1753999999999998</v>
      </c>
      <c r="O286">
        <v>4.3872999999999998</v>
      </c>
      <c r="P286">
        <v>3.0310000000000001</v>
      </c>
      <c r="Q286">
        <v>3.0830000000000002</v>
      </c>
      <c r="R286">
        <v>4.0735999999999999</v>
      </c>
      <c r="S286">
        <v>4.2187999999999999</v>
      </c>
      <c r="T286">
        <v>3.3559999999999999</v>
      </c>
      <c r="U286">
        <f t="shared" si="59"/>
        <v>3.3559999999999999</v>
      </c>
      <c r="V286">
        <f t="shared" si="64"/>
        <v>-2.2000000000000242E-2</v>
      </c>
      <c r="W286">
        <f t="shared" si="60"/>
        <v>4.0583</v>
      </c>
      <c r="X286">
        <f t="shared" si="65"/>
        <v>0.11390000000000011</v>
      </c>
      <c r="Y286">
        <v>2.9380000000000002</v>
      </c>
      <c r="Z286">
        <v>4.0869999999999997</v>
      </c>
      <c r="AA286">
        <f t="shared" si="61"/>
        <v>4.1753999999999998</v>
      </c>
      <c r="AB286">
        <f t="shared" si="66"/>
        <v>0.11120000000000019</v>
      </c>
      <c r="AC286">
        <f t="shared" si="67"/>
        <v>4.1999999999999815E-2</v>
      </c>
      <c r="AD286">
        <v>4.2270000000000003</v>
      </c>
      <c r="AE286">
        <f t="shared" si="62"/>
        <v>4.3872999999999998</v>
      </c>
      <c r="AF286">
        <f t="shared" si="68"/>
        <v>2.6000000000000689E-2</v>
      </c>
      <c r="AG286">
        <f t="shared" si="68"/>
        <v>0.10599999999999987</v>
      </c>
      <c r="AH286">
        <f t="shared" si="56"/>
        <v>4.157</v>
      </c>
      <c r="AI286">
        <f t="shared" si="69"/>
        <v>3.4000000000000696E-2</v>
      </c>
    </row>
    <row r="287" spans="1:35" x14ac:dyDescent="0.3">
      <c r="A287" s="1">
        <v>44842</v>
      </c>
      <c r="B287">
        <v>19456.38</v>
      </c>
      <c r="C287">
        <v>1694.82</v>
      </c>
      <c r="D287">
        <v>3.0619999999999998</v>
      </c>
      <c r="E287">
        <v>3.05</v>
      </c>
      <c r="F287">
        <f t="shared" si="63"/>
        <v>0</v>
      </c>
      <c r="G287">
        <v>3.08</v>
      </c>
      <c r="H287">
        <v>3.73895</v>
      </c>
      <c r="I287">
        <f t="shared" si="57"/>
        <v>3.73895</v>
      </c>
      <c r="J287">
        <f t="shared" si="58"/>
        <v>0</v>
      </c>
      <c r="K287">
        <v>3.7707000000000002</v>
      </c>
      <c r="L287">
        <v>3.3311999999999999</v>
      </c>
      <c r="M287">
        <v>4.0583</v>
      </c>
      <c r="N287">
        <v>4.1753999999999998</v>
      </c>
      <c r="O287">
        <v>4.3872999999999998</v>
      </c>
      <c r="P287">
        <v>3.0310000000000001</v>
      </c>
      <c r="Q287">
        <v>3.0830000000000002</v>
      </c>
      <c r="R287">
        <v>4.0735999999999999</v>
      </c>
      <c r="S287">
        <v>4.2187999999999999</v>
      </c>
      <c r="T287">
        <v>3.3559999999999999</v>
      </c>
      <c r="U287">
        <f t="shared" si="59"/>
        <v>3.3559999999999999</v>
      </c>
      <c r="V287">
        <f t="shared" si="64"/>
        <v>0</v>
      </c>
      <c r="W287">
        <f t="shared" si="60"/>
        <v>4.0583</v>
      </c>
      <c r="X287">
        <f t="shared" si="65"/>
        <v>0</v>
      </c>
      <c r="Y287">
        <v>2.9380000000000002</v>
      </c>
      <c r="Z287">
        <v>4.0869999999999997</v>
      </c>
      <c r="AA287">
        <f t="shared" si="61"/>
        <v>4.1753999999999998</v>
      </c>
      <c r="AB287">
        <f t="shared" si="66"/>
        <v>0</v>
      </c>
      <c r="AC287">
        <f t="shared" si="67"/>
        <v>0</v>
      </c>
      <c r="AD287">
        <v>4.2270000000000003</v>
      </c>
      <c r="AE287">
        <f t="shared" si="62"/>
        <v>4.3872999999999998</v>
      </c>
      <c r="AF287">
        <f t="shared" si="68"/>
        <v>0</v>
      </c>
      <c r="AG287">
        <f t="shared" si="68"/>
        <v>0</v>
      </c>
      <c r="AH287">
        <f t="shared" si="56"/>
        <v>4.157</v>
      </c>
      <c r="AI287">
        <f t="shared" si="69"/>
        <v>0</v>
      </c>
    </row>
    <row r="288" spans="1:35" x14ac:dyDescent="0.3">
      <c r="A288" s="1">
        <v>44843</v>
      </c>
      <c r="B288">
        <v>19485.5</v>
      </c>
      <c r="C288">
        <v>1694.82</v>
      </c>
      <c r="D288">
        <v>3.0619999999999998</v>
      </c>
      <c r="E288">
        <v>3.05</v>
      </c>
      <c r="F288">
        <f t="shared" si="63"/>
        <v>0</v>
      </c>
      <c r="G288">
        <v>3.08</v>
      </c>
      <c r="H288">
        <v>3.73895</v>
      </c>
      <c r="I288">
        <f t="shared" si="57"/>
        <v>3.73895</v>
      </c>
      <c r="J288">
        <f t="shared" si="58"/>
        <v>0</v>
      </c>
      <c r="K288">
        <v>3.7707000000000002</v>
      </c>
      <c r="L288">
        <v>3.3311999999999999</v>
      </c>
      <c r="M288">
        <v>4.0583</v>
      </c>
      <c r="N288">
        <v>4.1753999999999998</v>
      </c>
      <c r="O288">
        <v>4.3872999999999998</v>
      </c>
      <c r="P288">
        <v>3.0310000000000001</v>
      </c>
      <c r="Q288">
        <v>3.0830000000000002</v>
      </c>
      <c r="R288">
        <v>4.0735999999999999</v>
      </c>
      <c r="S288">
        <v>4.2187999999999999</v>
      </c>
      <c r="T288">
        <v>3.3559999999999999</v>
      </c>
      <c r="U288">
        <f t="shared" si="59"/>
        <v>3.3559999999999999</v>
      </c>
      <c r="V288">
        <f t="shared" si="64"/>
        <v>0</v>
      </c>
      <c r="W288">
        <f t="shared" si="60"/>
        <v>4.0583</v>
      </c>
      <c r="X288">
        <f t="shared" si="65"/>
        <v>0</v>
      </c>
      <c r="Y288">
        <v>2.9380000000000002</v>
      </c>
      <c r="Z288">
        <v>4.0869999999999997</v>
      </c>
      <c r="AA288">
        <f t="shared" si="61"/>
        <v>4.1753999999999998</v>
      </c>
      <c r="AB288">
        <f t="shared" si="66"/>
        <v>0</v>
      </c>
      <c r="AC288">
        <f t="shared" si="67"/>
        <v>0</v>
      </c>
      <c r="AD288">
        <v>4.2270000000000003</v>
      </c>
      <c r="AE288">
        <f t="shared" si="62"/>
        <v>4.3872999999999998</v>
      </c>
      <c r="AF288">
        <f t="shared" si="68"/>
        <v>0</v>
      </c>
      <c r="AG288">
        <f t="shared" si="68"/>
        <v>0</v>
      </c>
      <c r="AH288">
        <f t="shared" si="56"/>
        <v>4.157</v>
      </c>
      <c r="AI288">
        <f t="shared" si="69"/>
        <v>0</v>
      </c>
    </row>
    <row r="289" spans="1:35" x14ac:dyDescent="0.3">
      <c r="A289" s="1">
        <v>44844</v>
      </c>
      <c r="B289">
        <v>19241.2</v>
      </c>
      <c r="C289">
        <v>1668.61</v>
      </c>
      <c r="D289">
        <v>3.0619999999999998</v>
      </c>
      <c r="E289">
        <v>3.05</v>
      </c>
      <c r="F289">
        <f t="shared" si="63"/>
        <v>0</v>
      </c>
      <c r="G289">
        <v>3.08</v>
      </c>
      <c r="H289">
        <v>3.73895</v>
      </c>
      <c r="I289">
        <f t="shared" si="57"/>
        <v>3.73895</v>
      </c>
      <c r="J289">
        <f t="shared" si="58"/>
        <v>0</v>
      </c>
      <c r="K289">
        <v>3.7761999999999998</v>
      </c>
      <c r="L289">
        <v>3.3311999999999999</v>
      </c>
      <c r="M289">
        <v>4.0583</v>
      </c>
      <c r="N289">
        <v>4.1753999999999998</v>
      </c>
      <c r="O289">
        <v>4.3872999999999998</v>
      </c>
      <c r="P289">
        <v>3.0310000000000001</v>
      </c>
      <c r="Q289">
        <v>3.0830000000000002</v>
      </c>
      <c r="R289">
        <v>4.0735999999999999</v>
      </c>
      <c r="S289">
        <v>4.2187999999999999</v>
      </c>
      <c r="T289">
        <v>3.3559999999999999</v>
      </c>
      <c r="U289">
        <f t="shared" si="59"/>
        <v>3.3559999999999999</v>
      </c>
      <c r="V289">
        <f t="shared" si="64"/>
        <v>0</v>
      </c>
      <c r="W289">
        <f t="shared" si="60"/>
        <v>4.0583</v>
      </c>
      <c r="X289">
        <f t="shared" si="65"/>
        <v>0</v>
      </c>
      <c r="Y289">
        <v>2.9380000000000002</v>
      </c>
      <c r="Z289">
        <v>4.0869999999999997</v>
      </c>
      <c r="AA289">
        <f t="shared" si="61"/>
        <v>4.1753999999999998</v>
      </c>
      <c r="AB289">
        <f t="shared" si="66"/>
        <v>0</v>
      </c>
      <c r="AC289">
        <f t="shared" si="67"/>
        <v>0</v>
      </c>
      <c r="AD289">
        <v>4.2270000000000003</v>
      </c>
      <c r="AE289">
        <f t="shared" si="62"/>
        <v>4.3872999999999998</v>
      </c>
      <c r="AF289">
        <f t="shared" si="68"/>
        <v>0</v>
      </c>
      <c r="AG289">
        <f t="shared" si="68"/>
        <v>0</v>
      </c>
      <c r="AH289">
        <f t="shared" si="56"/>
        <v>4.157</v>
      </c>
      <c r="AI289">
        <f t="shared" si="69"/>
        <v>0</v>
      </c>
    </row>
    <row r="290" spans="1:35" x14ac:dyDescent="0.3">
      <c r="A290" s="1">
        <v>44845</v>
      </c>
      <c r="B290">
        <v>19019.099999999999</v>
      </c>
      <c r="C290">
        <v>1666.34</v>
      </c>
      <c r="D290">
        <v>3.069</v>
      </c>
      <c r="E290">
        <v>3.05</v>
      </c>
      <c r="F290">
        <f t="shared" si="63"/>
        <v>0</v>
      </c>
      <c r="G290">
        <v>3.08</v>
      </c>
      <c r="H290">
        <v>3.78424</v>
      </c>
      <c r="I290">
        <f t="shared" si="57"/>
        <v>3.78424</v>
      </c>
      <c r="J290">
        <f t="shared" si="58"/>
        <v>4.5290000000000052E-2</v>
      </c>
      <c r="K290">
        <v>3.7995000000000001</v>
      </c>
      <c r="L290">
        <v>3.4209999999999998</v>
      </c>
      <c r="M290">
        <v>4.1036999999999999</v>
      </c>
      <c r="N290">
        <v>4.2230999999999996</v>
      </c>
      <c r="O290">
        <v>4.4391999999999996</v>
      </c>
      <c r="P290">
        <v>3.0409999999999999</v>
      </c>
      <c r="Q290">
        <v>3.0825</v>
      </c>
      <c r="R290">
        <v>4.0968999999999998</v>
      </c>
      <c r="S290">
        <v>4.2481</v>
      </c>
      <c r="T290">
        <v>3.44</v>
      </c>
      <c r="U290">
        <f t="shared" si="59"/>
        <v>3.44</v>
      </c>
      <c r="V290">
        <f t="shared" si="64"/>
        <v>8.4000000000000075E-2</v>
      </c>
      <c r="W290">
        <f t="shared" si="60"/>
        <v>4.1036999999999999</v>
      </c>
      <c r="X290">
        <f t="shared" si="65"/>
        <v>4.5399999999999885E-2</v>
      </c>
      <c r="Y290">
        <v>2.9380000000000002</v>
      </c>
      <c r="Z290">
        <v>4.109</v>
      </c>
      <c r="AA290">
        <f t="shared" si="61"/>
        <v>4.2230999999999996</v>
      </c>
      <c r="AB290">
        <f t="shared" si="66"/>
        <v>4.7699999999999854E-2</v>
      </c>
      <c r="AC290">
        <f t="shared" si="67"/>
        <v>2.2000000000000242E-2</v>
      </c>
      <c r="AD290">
        <v>4.266</v>
      </c>
      <c r="AE290">
        <f t="shared" si="62"/>
        <v>4.4391999999999996</v>
      </c>
      <c r="AF290">
        <f t="shared" si="68"/>
        <v>3.8999999999999702E-2</v>
      </c>
      <c r="AG290">
        <f t="shared" si="68"/>
        <v>5.1899999999999835E-2</v>
      </c>
      <c r="AH290">
        <f t="shared" si="56"/>
        <v>4.1875</v>
      </c>
      <c r="AI290">
        <f t="shared" si="69"/>
        <v>3.0499999999999972E-2</v>
      </c>
    </row>
    <row r="291" spans="1:35" x14ac:dyDescent="0.3">
      <c r="A291" s="1">
        <v>44846</v>
      </c>
      <c r="B291">
        <v>19169.43</v>
      </c>
      <c r="C291">
        <v>1673.19</v>
      </c>
      <c r="D291">
        <v>3.06</v>
      </c>
      <c r="E291">
        <v>3.04</v>
      </c>
      <c r="F291">
        <f t="shared" si="63"/>
        <v>-9.9999999999997868E-3</v>
      </c>
      <c r="G291">
        <v>3.08</v>
      </c>
      <c r="H291">
        <v>3.8271000000000002</v>
      </c>
      <c r="I291">
        <f t="shared" si="57"/>
        <v>3.8271000000000002</v>
      </c>
      <c r="J291">
        <f t="shared" si="58"/>
        <v>4.286000000000012E-2</v>
      </c>
      <c r="K291">
        <v>3.8303500000000001</v>
      </c>
      <c r="L291">
        <v>3.6009000000000002</v>
      </c>
      <c r="M291">
        <v>4.1353999999999997</v>
      </c>
      <c r="N291">
        <v>4.2476000000000003</v>
      </c>
      <c r="O291">
        <v>4.4497999999999998</v>
      </c>
      <c r="P291">
        <v>3.0390000000000001</v>
      </c>
      <c r="Q291">
        <v>3.0830000000000002</v>
      </c>
      <c r="R291">
        <v>4.1497999999999999</v>
      </c>
      <c r="S291">
        <v>4.2289000000000003</v>
      </c>
      <c r="T291">
        <v>3.6160000000000001</v>
      </c>
      <c r="U291">
        <f t="shared" si="59"/>
        <v>3.6160000000000001</v>
      </c>
      <c r="V291">
        <f t="shared" si="64"/>
        <v>0.17600000000000016</v>
      </c>
      <c r="W291">
        <f t="shared" si="60"/>
        <v>4.1353999999999997</v>
      </c>
      <c r="X291">
        <f t="shared" si="65"/>
        <v>3.1699999999999839E-2</v>
      </c>
      <c r="Y291">
        <v>2.927</v>
      </c>
      <c r="Z291">
        <v>4.1580000000000004</v>
      </c>
      <c r="AA291">
        <f t="shared" si="61"/>
        <v>4.2476000000000003</v>
      </c>
      <c r="AB291">
        <f t="shared" si="66"/>
        <v>2.4500000000000632E-2</v>
      </c>
      <c r="AC291">
        <f t="shared" si="67"/>
        <v>4.9000000000000377E-2</v>
      </c>
      <c r="AD291">
        <v>4.25</v>
      </c>
      <c r="AE291">
        <f t="shared" si="62"/>
        <v>4.4497999999999998</v>
      </c>
      <c r="AF291">
        <f t="shared" si="68"/>
        <v>-1.6000000000000014E-2</v>
      </c>
      <c r="AG291">
        <f t="shared" si="68"/>
        <v>1.0600000000000165E-2</v>
      </c>
      <c r="AH291">
        <f t="shared" si="56"/>
        <v>4.2040000000000006</v>
      </c>
      <c r="AI291">
        <f t="shared" si="69"/>
        <v>1.6500000000000625E-2</v>
      </c>
    </row>
    <row r="292" spans="1:35" x14ac:dyDescent="0.3">
      <c r="A292" s="1">
        <v>44847</v>
      </c>
      <c r="B292">
        <v>19386.990000000002</v>
      </c>
      <c r="C292">
        <v>1666.37</v>
      </c>
      <c r="D292">
        <v>3.04</v>
      </c>
      <c r="E292">
        <v>3.04</v>
      </c>
      <c r="F292">
        <f t="shared" si="63"/>
        <v>0</v>
      </c>
      <c r="G292">
        <v>3.08</v>
      </c>
      <c r="H292">
        <v>3.86361</v>
      </c>
      <c r="I292">
        <f t="shared" si="57"/>
        <v>3.86361</v>
      </c>
      <c r="J292">
        <f t="shared" si="58"/>
        <v>3.650999999999982E-2</v>
      </c>
      <c r="K292">
        <v>3.9264999999999999</v>
      </c>
      <c r="L292">
        <v>3.6960999999999999</v>
      </c>
      <c r="M292">
        <v>4.2367999999999997</v>
      </c>
      <c r="N292">
        <v>4.3541999999999996</v>
      </c>
      <c r="O292">
        <v>4.5686999999999998</v>
      </c>
      <c r="P292">
        <v>3.03592</v>
      </c>
      <c r="Q292">
        <v>3.0841500000000002</v>
      </c>
      <c r="R292">
        <v>4.2788000000000004</v>
      </c>
      <c r="S292">
        <v>4.4282000000000004</v>
      </c>
      <c r="T292">
        <v>3.7050000000000001</v>
      </c>
      <c r="U292">
        <f t="shared" si="59"/>
        <v>3.7050000000000001</v>
      </c>
      <c r="V292">
        <f t="shared" si="64"/>
        <v>8.8999999999999968E-2</v>
      </c>
      <c r="W292">
        <f t="shared" si="60"/>
        <v>4.2367999999999997</v>
      </c>
      <c r="X292">
        <f t="shared" si="65"/>
        <v>0.10139999999999993</v>
      </c>
      <c r="Y292">
        <v>2.919</v>
      </c>
      <c r="Z292">
        <v>4.2910000000000004</v>
      </c>
      <c r="AA292">
        <f t="shared" si="61"/>
        <v>4.3541999999999996</v>
      </c>
      <c r="AB292">
        <f t="shared" si="66"/>
        <v>0.10659999999999936</v>
      </c>
      <c r="AC292">
        <f t="shared" si="67"/>
        <v>0.13300000000000001</v>
      </c>
      <c r="AD292">
        <v>4.4429999999999996</v>
      </c>
      <c r="AE292">
        <f t="shared" si="62"/>
        <v>4.5686999999999998</v>
      </c>
      <c r="AF292">
        <f t="shared" si="68"/>
        <v>0.19299999999999962</v>
      </c>
      <c r="AG292">
        <f t="shared" si="68"/>
        <v>0.11890000000000001</v>
      </c>
      <c r="AH292">
        <f t="shared" si="56"/>
        <v>4.367</v>
      </c>
      <c r="AI292">
        <f t="shared" si="69"/>
        <v>0.16299999999999937</v>
      </c>
    </row>
    <row r="293" spans="1:35" x14ac:dyDescent="0.3">
      <c r="A293" s="1">
        <v>44848</v>
      </c>
      <c r="B293">
        <v>19177.310000000001</v>
      </c>
      <c r="C293">
        <v>1644.47</v>
      </c>
      <c r="D293">
        <v>3.05</v>
      </c>
      <c r="E293">
        <v>3.04</v>
      </c>
      <c r="F293">
        <f t="shared" si="63"/>
        <v>0</v>
      </c>
      <c r="G293">
        <v>3.08</v>
      </c>
      <c r="H293">
        <v>3.9285399999999999</v>
      </c>
      <c r="I293">
        <f t="shared" si="57"/>
        <v>3.9285399999999999</v>
      </c>
      <c r="J293">
        <f t="shared" si="58"/>
        <v>6.4929999999999932E-2</v>
      </c>
      <c r="K293">
        <v>3.93485</v>
      </c>
      <c r="L293">
        <v>3.6974999999999998</v>
      </c>
      <c r="M293">
        <v>4.2423999999999999</v>
      </c>
      <c r="N293">
        <v>4.3647999999999998</v>
      </c>
      <c r="O293">
        <v>4.5876999999999999</v>
      </c>
      <c r="P293">
        <v>3.0265</v>
      </c>
      <c r="Q293">
        <v>3.085</v>
      </c>
      <c r="R293">
        <v>4.2826000000000004</v>
      </c>
      <c r="S293">
        <v>4.4593999999999996</v>
      </c>
      <c r="T293">
        <v>3.7170000000000001</v>
      </c>
      <c r="U293">
        <f t="shared" si="59"/>
        <v>3.7170000000000001</v>
      </c>
      <c r="V293">
        <f t="shared" si="64"/>
        <v>1.2000000000000011E-2</v>
      </c>
      <c r="W293">
        <f t="shared" si="60"/>
        <v>4.2423999999999999</v>
      </c>
      <c r="X293">
        <f t="shared" si="65"/>
        <v>5.6000000000002714E-3</v>
      </c>
      <c r="Y293">
        <v>3.1379999999999999</v>
      </c>
      <c r="Z293">
        <v>4.3120000000000003</v>
      </c>
      <c r="AA293">
        <f t="shared" si="61"/>
        <v>4.3647999999999998</v>
      </c>
      <c r="AB293">
        <f t="shared" si="66"/>
        <v>1.0600000000000165E-2</v>
      </c>
      <c r="AC293">
        <f t="shared" si="67"/>
        <v>2.0999999999999908E-2</v>
      </c>
      <c r="AD293">
        <v>4.484</v>
      </c>
      <c r="AE293">
        <f t="shared" si="62"/>
        <v>4.5876999999999999</v>
      </c>
      <c r="AF293">
        <f t="shared" si="68"/>
        <v>4.1000000000000369E-2</v>
      </c>
      <c r="AG293">
        <f t="shared" si="68"/>
        <v>1.9000000000000128E-2</v>
      </c>
      <c r="AH293">
        <f t="shared" si="56"/>
        <v>4.3979999999999997</v>
      </c>
      <c r="AI293">
        <f t="shared" si="69"/>
        <v>3.0999999999999694E-2</v>
      </c>
    </row>
    <row r="294" spans="1:35" x14ac:dyDescent="0.3">
      <c r="A294" s="1">
        <v>44849</v>
      </c>
      <c r="B294">
        <v>19097.54</v>
      </c>
      <c r="C294">
        <v>1644.47</v>
      </c>
      <c r="D294">
        <v>3.05</v>
      </c>
      <c r="E294">
        <v>3.04</v>
      </c>
      <c r="F294">
        <f t="shared" si="63"/>
        <v>0</v>
      </c>
      <c r="G294">
        <v>3.08</v>
      </c>
      <c r="H294">
        <v>3.9285399999999999</v>
      </c>
      <c r="I294">
        <f t="shared" si="57"/>
        <v>3.9285399999999999</v>
      </c>
      <c r="J294">
        <f t="shared" si="58"/>
        <v>0</v>
      </c>
      <c r="K294">
        <v>3.93485</v>
      </c>
      <c r="L294">
        <v>3.6974999999999998</v>
      </c>
      <c r="M294">
        <v>4.2423999999999999</v>
      </c>
      <c r="N294">
        <v>4.3647999999999998</v>
      </c>
      <c r="O294">
        <v>4.5876999999999999</v>
      </c>
      <c r="P294">
        <v>3.0265</v>
      </c>
      <c r="Q294">
        <v>3.085</v>
      </c>
      <c r="R294">
        <v>4.2826000000000004</v>
      </c>
      <c r="S294">
        <v>4.4593999999999996</v>
      </c>
      <c r="T294">
        <v>3.7170000000000001</v>
      </c>
      <c r="U294">
        <f t="shared" si="59"/>
        <v>3.7170000000000001</v>
      </c>
      <c r="V294">
        <f t="shared" si="64"/>
        <v>0</v>
      </c>
      <c r="W294">
        <f t="shared" si="60"/>
        <v>4.2423999999999999</v>
      </c>
      <c r="X294">
        <f t="shared" si="65"/>
        <v>0</v>
      </c>
      <c r="Y294">
        <v>3.1379999999999999</v>
      </c>
      <c r="Z294">
        <v>4.3120000000000003</v>
      </c>
      <c r="AA294">
        <f t="shared" si="61"/>
        <v>4.3647999999999998</v>
      </c>
      <c r="AB294">
        <f t="shared" si="66"/>
        <v>0</v>
      </c>
      <c r="AC294">
        <f t="shared" si="67"/>
        <v>0</v>
      </c>
      <c r="AD294">
        <v>4.484</v>
      </c>
      <c r="AE294">
        <f t="shared" si="62"/>
        <v>4.5876999999999999</v>
      </c>
      <c r="AF294">
        <f t="shared" si="68"/>
        <v>0</v>
      </c>
      <c r="AG294">
        <f t="shared" si="68"/>
        <v>0</v>
      </c>
      <c r="AH294">
        <f t="shared" si="56"/>
        <v>4.3979999999999997</v>
      </c>
      <c r="AI294">
        <f t="shared" si="69"/>
        <v>0</v>
      </c>
    </row>
    <row r="295" spans="1:35" x14ac:dyDescent="0.3">
      <c r="A295" s="1">
        <v>44850</v>
      </c>
      <c r="B295">
        <v>19332.84</v>
      </c>
      <c r="C295">
        <v>1644.47</v>
      </c>
      <c r="D295">
        <v>3.05</v>
      </c>
      <c r="E295">
        <v>3.04</v>
      </c>
      <c r="F295">
        <f t="shared" si="63"/>
        <v>0</v>
      </c>
      <c r="G295">
        <v>3.08</v>
      </c>
      <c r="H295">
        <v>3.9285399999999999</v>
      </c>
      <c r="I295">
        <f t="shared" si="57"/>
        <v>3.9285399999999999</v>
      </c>
      <c r="J295">
        <f t="shared" si="58"/>
        <v>0</v>
      </c>
      <c r="K295">
        <v>3.93485</v>
      </c>
      <c r="L295">
        <v>3.6974999999999998</v>
      </c>
      <c r="M295">
        <v>4.2423999999999999</v>
      </c>
      <c r="N295">
        <v>4.3647999999999998</v>
      </c>
      <c r="O295">
        <v>4.5876999999999999</v>
      </c>
      <c r="P295">
        <v>3.0265</v>
      </c>
      <c r="Q295">
        <v>3.085</v>
      </c>
      <c r="R295">
        <v>4.2826000000000004</v>
      </c>
      <c r="S295">
        <v>4.4593999999999996</v>
      </c>
      <c r="T295">
        <v>3.7170000000000001</v>
      </c>
      <c r="U295">
        <f t="shared" si="59"/>
        <v>3.7170000000000001</v>
      </c>
      <c r="V295">
        <f t="shared" si="64"/>
        <v>0</v>
      </c>
      <c r="W295">
        <f t="shared" si="60"/>
        <v>4.2423999999999999</v>
      </c>
      <c r="X295">
        <f t="shared" si="65"/>
        <v>0</v>
      </c>
      <c r="Y295">
        <v>3.1379999999999999</v>
      </c>
      <c r="Z295">
        <v>4.3120000000000003</v>
      </c>
      <c r="AA295">
        <f t="shared" si="61"/>
        <v>4.3647999999999998</v>
      </c>
      <c r="AB295">
        <f t="shared" si="66"/>
        <v>0</v>
      </c>
      <c r="AC295">
        <f t="shared" si="67"/>
        <v>0</v>
      </c>
      <c r="AD295">
        <v>4.484</v>
      </c>
      <c r="AE295">
        <f t="shared" si="62"/>
        <v>4.5876999999999999</v>
      </c>
      <c r="AF295">
        <f t="shared" si="68"/>
        <v>0</v>
      </c>
      <c r="AG295">
        <f t="shared" si="68"/>
        <v>0</v>
      </c>
      <c r="AH295">
        <f t="shared" si="56"/>
        <v>4.3979999999999997</v>
      </c>
      <c r="AI295">
        <f t="shared" si="69"/>
        <v>0</v>
      </c>
    </row>
    <row r="296" spans="1:35" x14ac:dyDescent="0.3">
      <c r="A296" s="1">
        <v>44851</v>
      </c>
      <c r="B296">
        <v>19529.38</v>
      </c>
      <c r="C296">
        <v>1650.09</v>
      </c>
      <c r="D296">
        <v>3.0619999999999998</v>
      </c>
      <c r="E296">
        <v>3.05</v>
      </c>
      <c r="F296">
        <f t="shared" si="63"/>
        <v>9.9999999999997868E-3</v>
      </c>
      <c r="G296">
        <v>3.08</v>
      </c>
      <c r="H296">
        <v>3.9550399999999999</v>
      </c>
      <c r="I296">
        <f t="shared" si="57"/>
        <v>3.9550399999999999</v>
      </c>
      <c r="J296">
        <f t="shared" si="58"/>
        <v>2.6499999999999968E-2</v>
      </c>
      <c r="K296">
        <v>3.9468000000000001</v>
      </c>
      <c r="L296">
        <v>3.7357999999999998</v>
      </c>
      <c r="M296">
        <v>4.2146999999999997</v>
      </c>
      <c r="N296">
        <v>4.3387000000000002</v>
      </c>
      <c r="O296">
        <v>4.5644</v>
      </c>
      <c r="P296">
        <v>3.0390000000000001</v>
      </c>
      <c r="Q296">
        <v>3.0834999999999999</v>
      </c>
      <c r="R296">
        <v>4.327</v>
      </c>
      <c r="S296">
        <v>4.4481999999999999</v>
      </c>
      <c r="T296">
        <v>3.7639999999999998</v>
      </c>
      <c r="U296">
        <f t="shared" si="59"/>
        <v>3.7639999999999998</v>
      </c>
      <c r="V296">
        <f t="shared" si="64"/>
        <v>4.6999999999999709E-2</v>
      </c>
      <c r="W296">
        <f t="shared" si="60"/>
        <v>4.2146999999999997</v>
      </c>
      <c r="X296">
        <f t="shared" si="65"/>
        <v>-2.770000000000028E-2</v>
      </c>
      <c r="Y296">
        <v>3.177</v>
      </c>
      <c r="Z296">
        <v>4.34</v>
      </c>
      <c r="AA296">
        <f t="shared" si="61"/>
        <v>4.3387000000000002</v>
      </c>
      <c r="AB296">
        <f t="shared" si="66"/>
        <v>-2.6099999999999568E-2</v>
      </c>
      <c r="AC296">
        <f t="shared" si="67"/>
        <v>2.7999999999999581E-2</v>
      </c>
      <c r="AD296">
        <v>4.4749999999999996</v>
      </c>
      <c r="AE296">
        <f t="shared" si="62"/>
        <v>4.5644</v>
      </c>
      <c r="AF296">
        <f t="shared" si="68"/>
        <v>-9.0000000000003411E-3</v>
      </c>
      <c r="AG296">
        <f t="shared" si="68"/>
        <v>-2.3299999999999876E-2</v>
      </c>
      <c r="AH296">
        <f t="shared" si="56"/>
        <v>4.4074999999999998</v>
      </c>
      <c r="AI296">
        <f t="shared" si="69"/>
        <v>9.5000000000000639E-3</v>
      </c>
    </row>
    <row r="297" spans="1:35" x14ac:dyDescent="0.3">
      <c r="A297" s="1">
        <v>44852</v>
      </c>
      <c r="B297">
        <v>19367.71</v>
      </c>
      <c r="C297">
        <v>1652.22</v>
      </c>
      <c r="D297">
        <v>3.06</v>
      </c>
      <c r="E297">
        <v>3.04</v>
      </c>
      <c r="F297">
        <f t="shared" si="63"/>
        <v>-9.9999999999997868E-3</v>
      </c>
      <c r="G297">
        <v>3.08</v>
      </c>
      <c r="H297">
        <v>3.96332</v>
      </c>
      <c r="I297">
        <f t="shared" si="57"/>
        <v>3.96332</v>
      </c>
      <c r="J297">
        <f t="shared" si="58"/>
        <v>8.2800000000000651E-3</v>
      </c>
      <c r="K297">
        <v>3.9550999999999998</v>
      </c>
      <c r="L297">
        <v>3.8725000000000001</v>
      </c>
      <c r="M297">
        <v>4.1990999999999996</v>
      </c>
      <c r="N297">
        <v>4.3188000000000004</v>
      </c>
      <c r="O297">
        <v>4.5362</v>
      </c>
      <c r="P297">
        <v>3.036</v>
      </c>
      <c r="Q297">
        <v>3.0840000000000001</v>
      </c>
      <c r="R297">
        <v>4.3297999999999996</v>
      </c>
      <c r="S297">
        <v>4.4828999999999999</v>
      </c>
      <c r="T297">
        <v>3.891</v>
      </c>
      <c r="U297">
        <f t="shared" si="59"/>
        <v>3.891</v>
      </c>
      <c r="V297">
        <f t="shared" si="64"/>
        <v>0.12700000000000022</v>
      </c>
      <c r="W297">
        <f t="shared" si="60"/>
        <v>4.1990999999999996</v>
      </c>
      <c r="X297">
        <f t="shared" si="65"/>
        <v>-1.5600000000000058E-2</v>
      </c>
      <c r="Y297">
        <v>3.1360000000000001</v>
      </c>
      <c r="Z297">
        <v>4.3630000000000004</v>
      </c>
      <c r="AA297">
        <f t="shared" si="61"/>
        <v>4.3188000000000004</v>
      </c>
      <c r="AB297">
        <f t="shared" si="66"/>
        <v>-1.9899999999999807E-2</v>
      </c>
      <c r="AC297">
        <f t="shared" si="67"/>
        <v>2.3000000000000576E-2</v>
      </c>
      <c r="AD297">
        <v>4.4880000000000004</v>
      </c>
      <c r="AE297">
        <f t="shared" si="62"/>
        <v>4.5362</v>
      </c>
      <c r="AF297">
        <f t="shared" si="68"/>
        <v>1.3000000000000789E-2</v>
      </c>
      <c r="AG297">
        <f t="shared" si="68"/>
        <v>-2.8200000000000003E-2</v>
      </c>
      <c r="AH297">
        <f t="shared" si="56"/>
        <v>4.4255000000000004</v>
      </c>
      <c r="AI297">
        <f t="shared" si="69"/>
        <v>1.8000000000000682E-2</v>
      </c>
    </row>
    <row r="298" spans="1:35" x14ac:dyDescent="0.3">
      <c r="A298" s="1">
        <v>44853</v>
      </c>
      <c r="B298">
        <v>19196.47</v>
      </c>
      <c r="C298">
        <v>1629.44</v>
      </c>
      <c r="D298">
        <v>3.05</v>
      </c>
      <c r="E298">
        <v>3.04</v>
      </c>
      <c r="F298">
        <f t="shared" si="63"/>
        <v>0</v>
      </c>
      <c r="G298">
        <v>3.08</v>
      </c>
      <c r="H298">
        <v>3.9877099999999999</v>
      </c>
      <c r="I298">
        <f t="shared" si="57"/>
        <v>3.9877099999999999</v>
      </c>
      <c r="J298">
        <f t="shared" si="58"/>
        <v>2.4389999999999912E-2</v>
      </c>
      <c r="K298">
        <v>4.0019999999999998</v>
      </c>
      <c r="L298">
        <v>3.9599000000000002</v>
      </c>
      <c r="M298">
        <v>4.3095999999999997</v>
      </c>
      <c r="N298">
        <v>4.4325999999999999</v>
      </c>
      <c r="O298">
        <v>4.6566000000000001</v>
      </c>
      <c r="P298">
        <v>3.0415000000000001</v>
      </c>
      <c r="Q298">
        <v>3.0840000000000001</v>
      </c>
      <c r="R298">
        <v>4.4353999999999996</v>
      </c>
      <c r="S298">
        <v>4.5826000000000002</v>
      </c>
      <c r="T298">
        <v>3.9809999999999999</v>
      </c>
      <c r="U298">
        <f t="shared" si="59"/>
        <v>3.9809999999999999</v>
      </c>
      <c r="V298">
        <f t="shared" si="64"/>
        <v>8.9999999999999858E-2</v>
      </c>
      <c r="W298">
        <f t="shared" si="60"/>
        <v>4.3095999999999997</v>
      </c>
      <c r="X298">
        <f t="shared" si="65"/>
        <v>0.11050000000000004</v>
      </c>
      <c r="Y298">
        <v>3.1320000000000001</v>
      </c>
      <c r="Z298">
        <v>4.4539999999999997</v>
      </c>
      <c r="AA298">
        <f t="shared" si="61"/>
        <v>4.4325999999999999</v>
      </c>
      <c r="AB298">
        <f t="shared" si="66"/>
        <v>0.11379999999999946</v>
      </c>
      <c r="AC298">
        <f t="shared" si="67"/>
        <v>9.0999999999999304E-2</v>
      </c>
      <c r="AD298">
        <v>4.6020000000000003</v>
      </c>
      <c r="AE298">
        <f t="shared" si="62"/>
        <v>4.6566000000000001</v>
      </c>
      <c r="AF298">
        <f t="shared" si="68"/>
        <v>0.11399999999999988</v>
      </c>
      <c r="AG298">
        <f t="shared" si="68"/>
        <v>0.12040000000000006</v>
      </c>
      <c r="AH298">
        <f t="shared" si="56"/>
        <v>4.5280000000000005</v>
      </c>
      <c r="AI298">
        <f t="shared" si="69"/>
        <v>0.10250000000000004</v>
      </c>
    </row>
    <row r="299" spans="1:35" x14ac:dyDescent="0.3">
      <c r="A299" s="1">
        <v>44854</v>
      </c>
      <c r="B299">
        <v>19030.39</v>
      </c>
      <c r="C299">
        <v>1628.02</v>
      </c>
      <c r="D299">
        <v>3.0430000000000001</v>
      </c>
      <c r="E299">
        <v>3.03</v>
      </c>
      <c r="F299">
        <f t="shared" si="63"/>
        <v>-1.0000000000000231E-2</v>
      </c>
      <c r="G299">
        <v>3.08</v>
      </c>
      <c r="H299">
        <v>4.0374800000000004</v>
      </c>
      <c r="I299">
        <f t="shared" si="57"/>
        <v>4.0374800000000004</v>
      </c>
      <c r="J299">
        <f t="shared" si="58"/>
        <v>4.9770000000000536E-2</v>
      </c>
      <c r="K299">
        <v>4.0404499999999999</v>
      </c>
      <c r="L299">
        <v>3.9621</v>
      </c>
      <c r="M299">
        <v>4.3792</v>
      </c>
      <c r="N299">
        <v>4.5045999999999999</v>
      </c>
      <c r="O299">
        <v>4.7332000000000001</v>
      </c>
      <c r="P299">
        <v>3.0405000000000002</v>
      </c>
      <c r="Q299">
        <v>3.0825</v>
      </c>
      <c r="R299">
        <v>4.4614000000000003</v>
      </c>
      <c r="S299">
        <v>4.5983999999999998</v>
      </c>
      <c r="T299">
        <v>3.9849999999999999</v>
      </c>
      <c r="U299">
        <f t="shared" si="59"/>
        <v>3.9849999999999999</v>
      </c>
      <c r="V299">
        <f t="shared" si="64"/>
        <v>4.0000000000000036E-3</v>
      </c>
      <c r="W299">
        <f t="shared" si="60"/>
        <v>4.3792</v>
      </c>
      <c r="X299">
        <f t="shared" si="65"/>
        <v>6.9600000000000328E-2</v>
      </c>
      <c r="Y299">
        <v>3.1230000000000002</v>
      </c>
      <c r="Z299">
        <v>4.4889999999999999</v>
      </c>
      <c r="AA299">
        <f t="shared" si="61"/>
        <v>4.5045999999999999</v>
      </c>
      <c r="AB299">
        <f t="shared" si="66"/>
        <v>7.2000000000000064E-2</v>
      </c>
      <c r="AC299">
        <f t="shared" si="67"/>
        <v>3.5000000000000142E-2</v>
      </c>
      <c r="AD299">
        <v>4.625</v>
      </c>
      <c r="AE299">
        <f t="shared" si="62"/>
        <v>4.7332000000000001</v>
      </c>
      <c r="AF299">
        <f t="shared" si="68"/>
        <v>2.2999999999999687E-2</v>
      </c>
      <c r="AG299">
        <f t="shared" si="68"/>
        <v>7.6600000000000001E-2</v>
      </c>
      <c r="AH299">
        <f t="shared" si="56"/>
        <v>4.5570000000000004</v>
      </c>
      <c r="AI299">
        <f t="shared" si="69"/>
        <v>2.8999999999999915E-2</v>
      </c>
    </row>
    <row r="300" spans="1:35" x14ac:dyDescent="0.3">
      <c r="A300" s="1">
        <v>44855</v>
      </c>
      <c r="B300">
        <v>19181.79</v>
      </c>
      <c r="C300">
        <v>1657.69</v>
      </c>
      <c r="D300">
        <v>3.05</v>
      </c>
      <c r="E300">
        <v>3.02</v>
      </c>
      <c r="F300">
        <f t="shared" si="63"/>
        <v>-9.9999999999997868E-3</v>
      </c>
      <c r="G300">
        <v>3.08</v>
      </c>
      <c r="H300">
        <v>4.0599999999999996</v>
      </c>
      <c r="I300">
        <f t="shared" si="57"/>
        <v>4.0599999999999996</v>
      </c>
      <c r="J300">
        <f t="shared" si="58"/>
        <v>2.2519999999999207E-2</v>
      </c>
      <c r="K300">
        <v>4.0168999999999997</v>
      </c>
      <c r="L300">
        <v>3.9272</v>
      </c>
      <c r="M300">
        <v>4.2853000000000003</v>
      </c>
      <c r="N300">
        <v>4.4164000000000003</v>
      </c>
      <c r="O300">
        <v>4.6524000000000001</v>
      </c>
      <c r="P300">
        <v>3.0390000000000001</v>
      </c>
      <c r="Q300">
        <v>3.0830000000000002</v>
      </c>
      <c r="R300">
        <v>4.3670999999999998</v>
      </c>
      <c r="S300">
        <v>4.5052000000000003</v>
      </c>
      <c r="T300">
        <v>3.9849999999999999</v>
      </c>
      <c r="U300">
        <f t="shared" si="59"/>
        <v>3.9849999999999999</v>
      </c>
      <c r="V300">
        <f t="shared" si="64"/>
        <v>0</v>
      </c>
      <c r="W300">
        <f t="shared" si="60"/>
        <v>4.2853000000000003</v>
      </c>
      <c r="X300">
        <f t="shared" si="65"/>
        <v>-9.389999999999965E-2</v>
      </c>
      <c r="Y300">
        <v>3.37</v>
      </c>
      <c r="Z300">
        <v>4.423</v>
      </c>
      <c r="AA300">
        <f t="shared" si="61"/>
        <v>4.4164000000000003</v>
      </c>
      <c r="AB300">
        <f t="shared" si="66"/>
        <v>-8.8199999999999612E-2</v>
      </c>
      <c r="AC300">
        <f t="shared" si="67"/>
        <v>-6.5999999999999837E-2</v>
      </c>
      <c r="AD300">
        <v>4.548</v>
      </c>
      <c r="AE300">
        <f t="shared" si="62"/>
        <v>4.6524000000000001</v>
      </c>
      <c r="AF300">
        <f t="shared" si="68"/>
        <v>-7.6999999999999957E-2</v>
      </c>
      <c r="AG300">
        <f t="shared" si="68"/>
        <v>-8.0799999999999983E-2</v>
      </c>
      <c r="AH300">
        <f t="shared" si="56"/>
        <v>4.4855</v>
      </c>
      <c r="AI300">
        <f t="shared" si="69"/>
        <v>-7.1500000000000341E-2</v>
      </c>
    </row>
    <row r="301" spans="1:35" x14ac:dyDescent="0.3">
      <c r="A301" s="1">
        <v>44856</v>
      </c>
      <c r="B301">
        <v>19219.63</v>
      </c>
      <c r="C301">
        <v>1657.69</v>
      </c>
      <c r="D301">
        <v>3.05</v>
      </c>
      <c r="E301">
        <v>3.02</v>
      </c>
      <c r="F301">
        <f t="shared" si="63"/>
        <v>0</v>
      </c>
      <c r="G301">
        <v>3.08</v>
      </c>
      <c r="H301">
        <v>4.0599999999999996</v>
      </c>
      <c r="I301">
        <f t="shared" si="57"/>
        <v>4.0599999999999996</v>
      </c>
      <c r="J301">
        <f t="shared" si="58"/>
        <v>0</v>
      </c>
      <c r="K301">
        <v>4.0168999999999997</v>
      </c>
      <c r="L301">
        <v>3.9272</v>
      </c>
      <c r="M301">
        <v>4.2853000000000003</v>
      </c>
      <c r="N301">
        <v>4.4164000000000003</v>
      </c>
      <c r="O301">
        <v>4.6524000000000001</v>
      </c>
      <c r="P301">
        <v>3.0390000000000001</v>
      </c>
      <c r="Q301">
        <v>3.0830000000000002</v>
      </c>
      <c r="R301">
        <v>4.3670999999999998</v>
      </c>
      <c r="S301">
        <v>4.5052000000000003</v>
      </c>
      <c r="T301">
        <v>3.9849999999999999</v>
      </c>
      <c r="U301">
        <f t="shared" si="59"/>
        <v>3.9849999999999999</v>
      </c>
      <c r="V301">
        <f t="shared" si="64"/>
        <v>0</v>
      </c>
      <c r="W301">
        <f t="shared" si="60"/>
        <v>4.2853000000000003</v>
      </c>
      <c r="X301">
        <f t="shared" si="65"/>
        <v>0</v>
      </c>
      <c r="Y301">
        <v>3.37</v>
      </c>
      <c r="Z301">
        <v>4.423</v>
      </c>
      <c r="AA301">
        <f t="shared" si="61"/>
        <v>4.4164000000000003</v>
      </c>
      <c r="AB301">
        <f t="shared" si="66"/>
        <v>0</v>
      </c>
      <c r="AC301">
        <f t="shared" si="67"/>
        <v>0</v>
      </c>
      <c r="AD301">
        <v>4.548</v>
      </c>
      <c r="AE301">
        <f t="shared" si="62"/>
        <v>4.6524000000000001</v>
      </c>
      <c r="AF301">
        <f t="shared" si="68"/>
        <v>0</v>
      </c>
      <c r="AG301">
        <f t="shared" si="68"/>
        <v>0</v>
      </c>
      <c r="AH301">
        <f t="shared" si="56"/>
        <v>4.4855</v>
      </c>
      <c r="AI301">
        <f t="shared" si="69"/>
        <v>0</v>
      </c>
    </row>
    <row r="302" spans="1:35" x14ac:dyDescent="0.3">
      <c r="A302" s="1">
        <v>44857</v>
      </c>
      <c r="B302">
        <v>19497.580000000002</v>
      </c>
      <c r="C302">
        <v>1657.69</v>
      </c>
      <c r="D302">
        <v>3.05</v>
      </c>
      <c r="E302">
        <v>3.02</v>
      </c>
      <c r="F302">
        <f t="shared" si="63"/>
        <v>0</v>
      </c>
      <c r="G302">
        <v>3.08</v>
      </c>
      <c r="H302">
        <v>4.0599999999999996</v>
      </c>
      <c r="I302">
        <f t="shared" si="57"/>
        <v>4.0599999999999996</v>
      </c>
      <c r="J302">
        <f t="shared" si="58"/>
        <v>0</v>
      </c>
      <c r="K302">
        <v>4.0168999999999997</v>
      </c>
      <c r="L302">
        <v>3.9272</v>
      </c>
      <c r="M302">
        <v>4.2853000000000003</v>
      </c>
      <c r="N302">
        <v>4.4164000000000003</v>
      </c>
      <c r="O302">
        <v>4.6524000000000001</v>
      </c>
      <c r="P302">
        <v>3.0390000000000001</v>
      </c>
      <c r="Q302">
        <v>3.0830000000000002</v>
      </c>
      <c r="R302">
        <v>4.3670999999999998</v>
      </c>
      <c r="S302">
        <v>4.5052000000000003</v>
      </c>
      <c r="T302">
        <v>3.9849999999999999</v>
      </c>
      <c r="U302">
        <f t="shared" si="59"/>
        <v>3.9849999999999999</v>
      </c>
      <c r="V302">
        <f t="shared" si="64"/>
        <v>0</v>
      </c>
      <c r="W302">
        <f t="shared" si="60"/>
        <v>4.2853000000000003</v>
      </c>
      <c r="X302">
        <f t="shared" si="65"/>
        <v>0</v>
      </c>
      <c r="Y302">
        <v>3.37</v>
      </c>
      <c r="Z302">
        <v>4.423</v>
      </c>
      <c r="AA302">
        <f t="shared" si="61"/>
        <v>4.4164000000000003</v>
      </c>
      <c r="AB302">
        <f t="shared" si="66"/>
        <v>0</v>
      </c>
      <c r="AC302">
        <f t="shared" si="67"/>
        <v>0</v>
      </c>
      <c r="AD302">
        <v>4.548</v>
      </c>
      <c r="AE302">
        <f t="shared" si="62"/>
        <v>4.6524000000000001</v>
      </c>
      <c r="AF302">
        <f t="shared" si="68"/>
        <v>0</v>
      </c>
      <c r="AG302">
        <f t="shared" si="68"/>
        <v>0</v>
      </c>
      <c r="AH302">
        <f t="shared" si="56"/>
        <v>4.4855</v>
      </c>
      <c r="AI302">
        <f t="shared" si="69"/>
        <v>0</v>
      </c>
    </row>
    <row r="303" spans="1:35" x14ac:dyDescent="0.3">
      <c r="A303" s="1">
        <v>44858</v>
      </c>
      <c r="B303">
        <v>19382.189999999999</v>
      </c>
      <c r="C303">
        <v>1649.78</v>
      </c>
      <c r="D303">
        <v>3.0379999999999998</v>
      </c>
      <c r="E303">
        <v>3.01</v>
      </c>
      <c r="F303">
        <f t="shared" si="63"/>
        <v>-1.0000000000000231E-2</v>
      </c>
      <c r="G303">
        <v>3.08</v>
      </c>
      <c r="H303">
        <v>4.0454999999999997</v>
      </c>
      <c r="I303">
        <f t="shared" si="57"/>
        <v>4.0454999999999997</v>
      </c>
      <c r="J303">
        <f t="shared" si="58"/>
        <v>-1.4499999999999957E-2</v>
      </c>
      <c r="K303">
        <v>4.0445000000000002</v>
      </c>
      <c r="L303">
        <v>3.9965000000000002</v>
      </c>
      <c r="M303">
        <v>4.2782999999999998</v>
      </c>
      <c r="N303">
        <v>4.4146999999999998</v>
      </c>
      <c r="O303">
        <v>4.6605999999999996</v>
      </c>
      <c r="P303">
        <v>3.0407799999999998</v>
      </c>
      <c r="Q303">
        <v>3.0819999999999999</v>
      </c>
      <c r="R303">
        <v>4.4353999999999996</v>
      </c>
      <c r="S303">
        <v>4.5560999999999998</v>
      </c>
      <c r="T303">
        <v>4.0069999999999997</v>
      </c>
      <c r="U303">
        <f t="shared" si="59"/>
        <v>4.0069999999999997</v>
      </c>
      <c r="V303">
        <f t="shared" si="64"/>
        <v>2.1999999999999797E-2</v>
      </c>
      <c r="W303">
        <f t="shared" si="60"/>
        <v>4.2782999999999998</v>
      </c>
      <c r="X303">
        <f t="shared" si="65"/>
        <v>-7.0000000000005613E-3</v>
      </c>
      <c r="Y303">
        <v>3.472</v>
      </c>
      <c r="Z303">
        <v>4.4660000000000002</v>
      </c>
      <c r="AA303">
        <f t="shared" si="61"/>
        <v>4.4146999999999998</v>
      </c>
      <c r="AB303">
        <f t="shared" si="66"/>
        <v>-1.7000000000004789E-3</v>
      </c>
      <c r="AC303">
        <f t="shared" si="67"/>
        <v>4.3000000000000149E-2</v>
      </c>
      <c r="AD303">
        <v>4.5860000000000003</v>
      </c>
      <c r="AE303">
        <f t="shared" si="62"/>
        <v>4.6605999999999996</v>
      </c>
      <c r="AF303">
        <f t="shared" si="68"/>
        <v>3.8000000000000256E-2</v>
      </c>
      <c r="AG303">
        <f t="shared" si="68"/>
        <v>8.199999999999541E-3</v>
      </c>
      <c r="AH303">
        <f t="shared" si="56"/>
        <v>4.5259999999999998</v>
      </c>
      <c r="AI303">
        <f t="shared" si="69"/>
        <v>4.0499999999999758E-2</v>
      </c>
    </row>
    <row r="304" spans="1:35" x14ac:dyDescent="0.3">
      <c r="A304" s="1">
        <v>44859</v>
      </c>
      <c r="B304">
        <v>20189.29</v>
      </c>
      <c r="C304">
        <v>1653.17</v>
      </c>
      <c r="D304">
        <v>3.0409999999999999</v>
      </c>
      <c r="E304">
        <v>3.02</v>
      </c>
      <c r="F304">
        <f t="shared" si="63"/>
        <v>1.0000000000000231E-2</v>
      </c>
      <c r="G304">
        <v>3.08</v>
      </c>
      <c r="H304">
        <v>4.0539100000000001</v>
      </c>
      <c r="I304">
        <f t="shared" si="57"/>
        <v>4.0539100000000001</v>
      </c>
      <c r="J304">
        <f t="shared" si="58"/>
        <v>8.4100000000004727E-3</v>
      </c>
      <c r="K304">
        <v>4.0510000000000002</v>
      </c>
      <c r="L304">
        <v>3.9655</v>
      </c>
      <c r="M304">
        <v>4.3209</v>
      </c>
      <c r="N304">
        <v>4.4363999999999999</v>
      </c>
      <c r="O304">
        <v>4.6440000000000001</v>
      </c>
      <c r="P304">
        <v>3.0348000000000002</v>
      </c>
      <c r="Q304">
        <v>3.0815000000000001</v>
      </c>
      <c r="R304">
        <v>4.4989999999999997</v>
      </c>
      <c r="S304">
        <v>4.5529999999999999</v>
      </c>
      <c r="T304">
        <v>4.0259999999999998</v>
      </c>
      <c r="U304">
        <f t="shared" si="59"/>
        <v>4.0259999999999998</v>
      </c>
      <c r="V304">
        <f t="shared" si="64"/>
        <v>1.9000000000000128E-2</v>
      </c>
      <c r="W304">
        <f t="shared" si="60"/>
        <v>4.3209</v>
      </c>
      <c r="X304">
        <f t="shared" si="65"/>
        <v>4.2600000000000193E-2</v>
      </c>
      <c r="Y304">
        <v>3.4169999999999998</v>
      </c>
      <c r="Z304">
        <v>4.5069999999999997</v>
      </c>
      <c r="AA304">
        <f t="shared" si="61"/>
        <v>4.4363999999999999</v>
      </c>
      <c r="AB304">
        <f t="shared" si="66"/>
        <v>2.1700000000000053E-2</v>
      </c>
      <c r="AC304">
        <f t="shared" si="67"/>
        <v>4.0999999999999481E-2</v>
      </c>
      <c r="AD304">
        <v>4.5759999999999996</v>
      </c>
      <c r="AE304">
        <f t="shared" si="62"/>
        <v>4.6440000000000001</v>
      </c>
      <c r="AF304">
        <f t="shared" si="68"/>
        <v>-1.0000000000000675E-2</v>
      </c>
      <c r="AG304">
        <f t="shared" si="68"/>
        <v>-1.6599999999999504E-2</v>
      </c>
      <c r="AH304">
        <f t="shared" si="56"/>
        <v>4.5414999999999992</v>
      </c>
      <c r="AI304">
        <f t="shared" si="69"/>
        <v>1.5499999999999403E-2</v>
      </c>
    </row>
    <row r="305" spans="1:35" x14ac:dyDescent="0.3">
      <c r="A305" s="1">
        <v>44860</v>
      </c>
      <c r="B305">
        <v>20752.38</v>
      </c>
      <c r="C305">
        <v>1664.57</v>
      </c>
      <c r="D305">
        <v>3.0430000000000001</v>
      </c>
      <c r="E305">
        <v>3.03</v>
      </c>
      <c r="F305">
        <f t="shared" si="63"/>
        <v>9.9999999999997868E-3</v>
      </c>
      <c r="G305">
        <v>3.08</v>
      </c>
      <c r="H305">
        <v>4.0773099999999998</v>
      </c>
      <c r="I305">
        <f t="shared" si="57"/>
        <v>4.0773099999999998</v>
      </c>
      <c r="J305">
        <f t="shared" si="58"/>
        <v>2.3399999999999643E-2</v>
      </c>
      <c r="K305">
        <v>4.0441500000000001</v>
      </c>
      <c r="L305">
        <v>4.0012999999999996</v>
      </c>
      <c r="M305">
        <v>4.3605</v>
      </c>
      <c r="N305">
        <v>4.4627999999999997</v>
      </c>
      <c r="O305">
        <v>4.6456999999999997</v>
      </c>
      <c r="P305">
        <v>3.1454200000000001</v>
      </c>
      <c r="Q305">
        <v>3.1890000000000001</v>
      </c>
      <c r="R305">
        <v>4.4486999999999997</v>
      </c>
      <c r="S305">
        <v>4.5094000000000003</v>
      </c>
      <c r="T305">
        <v>4.0179999999999998</v>
      </c>
      <c r="U305">
        <f t="shared" si="59"/>
        <v>4.0179999999999998</v>
      </c>
      <c r="V305">
        <f t="shared" si="64"/>
        <v>-8.0000000000000071E-3</v>
      </c>
      <c r="W305">
        <f t="shared" si="60"/>
        <v>4.3605</v>
      </c>
      <c r="X305">
        <f t="shared" si="65"/>
        <v>3.960000000000008E-2</v>
      </c>
      <c r="Y305">
        <v>3.3889999999999998</v>
      </c>
      <c r="Z305">
        <v>4.4580000000000002</v>
      </c>
      <c r="AA305">
        <f t="shared" si="61"/>
        <v>4.4627999999999997</v>
      </c>
      <c r="AB305">
        <f t="shared" si="66"/>
        <v>2.6399999999999757E-2</v>
      </c>
      <c r="AC305">
        <f t="shared" si="67"/>
        <v>-4.8999999999999488E-2</v>
      </c>
      <c r="AD305">
        <v>4.524</v>
      </c>
      <c r="AE305">
        <f t="shared" si="62"/>
        <v>4.6456999999999997</v>
      </c>
      <c r="AF305">
        <f t="shared" si="68"/>
        <v>-5.1999999999999602E-2</v>
      </c>
      <c r="AG305">
        <f t="shared" si="68"/>
        <v>1.6999999999995907E-3</v>
      </c>
      <c r="AH305">
        <f t="shared" si="56"/>
        <v>4.4909999999999997</v>
      </c>
      <c r="AI305">
        <f t="shared" si="69"/>
        <v>-5.0499999999999545E-2</v>
      </c>
    </row>
    <row r="306" spans="1:35" x14ac:dyDescent="0.3">
      <c r="A306" s="1">
        <v>44861</v>
      </c>
      <c r="B306">
        <v>20399.52</v>
      </c>
      <c r="C306">
        <v>1663.31</v>
      </c>
      <c r="D306">
        <v>3.052</v>
      </c>
      <c r="E306">
        <v>3.04</v>
      </c>
      <c r="F306">
        <f t="shared" si="63"/>
        <v>1.0000000000000231E-2</v>
      </c>
      <c r="G306">
        <v>3.08</v>
      </c>
      <c r="H306">
        <v>4.0942100000000003</v>
      </c>
      <c r="I306">
        <f t="shared" si="57"/>
        <v>4.0942100000000003</v>
      </c>
      <c r="J306">
        <f t="shared" si="58"/>
        <v>1.6900000000000581E-2</v>
      </c>
      <c r="K306">
        <v>4.0666000000000002</v>
      </c>
      <c r="L306">
        <v>4.0008999999999997</v>
      </c>
      <c r="M306">
        <v>4.3136000000000001</v>
      </c>
      <c r="N306">
        <v>4.4093</v>
      </c>
      <c r="O306">
        <v>4.5789999999999997</v>
      </c>
      <c r="P306">
        <v>3.4634999999999998</v>
      </c>
      <c r="Q306">
        <v>3.5075500000000002</v>
      </c>
      <c r="R306">
        <v>4.4111000000000002</v>
      </c>
      <c r="S306">
        <v>4.42</v>
      </c>
      <c r="T306">
        <v>4.0279999999999996</v>
      </c>
      <c r="U306">
        <f t="shared" si="59"/>
        <v>4.0279999999999996</v>
      </c>
      <c r="V306">
        <f t="shared" si="64"/>
        <v>9.9999999999997868E-3</v>
      </c>
      <c r="W306">
        <f t="shared" si="60"/>
        <v>4.3136000000000001</v>
      </c>
      <c r="X306">
        <f t="shared" si="65"/>
        <v>-4.6899999999999942E-2</v>
      </c>
      <c r="Y306">
        <v>3.3149999999999999</v>
      </c>
      <c r="Z306">
        <v>4.4340000000000002</v>
      </c>
      <c r="AA306">
        <f t="shared" si="61"/>
        <v>4.4093</v>
      </c>
      <c r="AB306">
        <f t="shared" si="66"/>
        <v>-5.3499999999999659E-2</v>
      </c>
      <c r="AC306">
        <f t="shared" si="67"/>
        <v>-2.4000000000000021E-2</v>
      </c>
      <c r="AD306">
        <v>4.4589999999999996</v>
      </c>
      <c r="AE306">
        <f t="shared" si="62"/>
        <v>4.5789999999999997</v>
      </c>
      <c r="AF306">
        <f t="shared" si="68"/>
        <v>-6.5000000000000391E-2</v>
      </c>
      <c r="AG306">
        <f t="shared" si="68"/>
        <v>-6.6699999999999982E-2</v>
      </c>
      <c r="AH306">
        <f t="shared" si="56"/>
        <v>4.4465000000000003</v>
      </c>
      <c r="AI306">
        <f t="shared" si="69"/>
        <v>-4.4499999999999318E-2</v>
      </c>
    </row>
    <row r="307" spans="1:35" x14ac:dyDescent="0.3">
      <c r="A307" s="1">
        <v>44862</v>
      </c>
      <c r="B307">
        <v>20635.82</v>
      </c>
      <c r="C307">
        <v>1644.86</v>
      </c>
      <c r="D307">
        <v>3.06</v>
      </c>
      <c r="E307">
        <v>3.05</v>
      </c>
      <c r="F307">
        <f t="shared" si="63"/>
        <v>9.9999999999997868E-3</v>
      </c>
      <c r="G307">
        <v>3.08</v>
      </c>
      <c r="H307">
        <v>4.0883900000000004</v>
      </c>
      <c r="I307">
        <f t="shared" si="57"/>
        <v>4.0883900000000004</v>
      </c>
      <c r="J307">
        <f t="shared" si="58"/>
        <v>-5.8199999999999363E-3</v>
      </c>
      <c r="K307">
        <v>4.0949999999999998</v>
      </c>
      <c r="L307">
        <v>4.0460000000000003</v>
      </c>
      <c r="M307">
        <v>4.4366000000000003</v>
      </c>
      <c r="N307">
        <v>4.5228999999999999</v>
      </c>
      <c r="O307">
        <v>4.6755000000000004</v>
      </c>
      <c r="P307">
        <v>3.5720000000000001</v>
      </c>
      <c r="Q307">
        <v>3.6160000000000001</v>
      </c>
      <c r="R307">
        <v>4.4756</v>
      </c>
      <c r="S307">
        <v>4.5293999999999999</v>
      </c>
      <c r="T307">
        <v>4.0679999999999996</v>
      </c>
      <c r="U307">
        <f t="shared" si="59"/>
        <v>4.0679999999999996</v>
      </c>
      <c r="V307">
        <f t="shared" si="64"/>
        <v>4.0000000000000036E-2</v>
      </c>
      <c r="W307">
        <f t="shared" si="60"/>
        <v>4.4366000000000003</v>
      </c>
      <c r="X307">
        <f t="shared" si="65"/>
        <v>0.12300000000000022</v>
      </c>
      <c r="Y307">
        <v>3.524</v>
      </c>
      <c r="Z307">
        <v>4.4950000000000001</v>
      </c>
      <c r="AA307">
        <f t="shared" si="61"/>
        <v>4.5228999999999999</v>
      </c>
      <c r="AB307">
        <f t="shared" si="66"/>
        <v>0.11359999999999992</v>
      </c>
      <c r="AC307">
        <f t="shared" si="67"/>
        <v>6.0999999999999943E-2</v>
      </c>
      <c r="AD307">
        <v>4.5469999999999997</v>
      </c>
      <c r="AE307">
        <f t="shared" si="62"/>
        <v>4.6755000000000004</v>
      </c>
      <c r="AF307">
        <f t="shared" si="68"/>
        <v>8.8000000000000078E-2</v>
      </c>
      <c r="AG307">
        <f t="shared" si="68"/>
        <v>9.6500000000000696E-2</v>
      </c>
      <c r="AH307">
        <f t="shared" si="56"/>
        <v>4.5209999999999999</v>
      </c>
      <c r="AI307">
        <f t="shared" si="69"/>
        <v>7.4499999999999567E-2</v>
      </c>
    </row>
    <row r="308" spans="1:35" x14ac:dyDescent="0.3">
      <c r="A308" s="1">
        <v>44863</v>
      </c>
      <c r="B308">
        <v>20864.330000000002</v>
      </c>
      <c r="C308">
        <v>1644.86</v>
      </c>
      <c r="D308">
        <v>3.06</v>
      </c>
      <c r="E308">
        <v>3.05</v>
      </c>
      <c r="F308">
        <f t="shared" si="63"/>
        <v>0</v>
      </c>
      <c r="G308">
        <v>3.08</v>
      </c>
      <c r="H308">
        <v>4.0883900000000004</v>
      </c>
      <c r="I308">
        <f t="shared" si="57"/>
        <v>4.0883900000000004</v>
      </c>
      <c r="J308">
        <f t="shared" si="58"/>
        <v>0</v>
      </c>
      <c r="K308">
        <v>4.0949999999999998</v>
      </c>
      <c r="L308">
        <v>4.0460000000000003</v>
      </c>
      <c r="M308">
        <v>4.4366000000000003</v>
      </c>
      <c r="N308">
        <v>4.5228999999999999</v>
      </c>
      <c r="O308">
        <v>4.6755000000000004</v>
      </c>
      <c r="P308">
        <v>3.5720000000000001</v>
      </c>
      <c r="Q308">
        <v>3.6160000000000001</v>
      </c>
      <c r="R308">
        <v>4.4756</v>
      </c>
      <c r="S308">
        <v>4.5293999999999999</v>
      </c>
      <c r="T308">
        <v>4.0679999999999996</v>
      </c>
      <c r="U308">
        <f t="shared" si="59"/>
        <v>4.0679999999999996</v>
      </c>
      <c r="V308">
        <f t="shared" si="64"/>
        <v>0</v>
      </c>
      <c r="W308">
        <f t="shared" si="60"/>
        <v>4.4366000000000003</v>
      </c>
      <c r="X308">
        <f t="shared" si="65"/>
        <v>0</v>
      </c>
      <c r="Y308">
        <v>3.524</v>
      </c>
      <c r="Z308">
        <v>4.4950000000000001</v>
      </c>
      <c r="AA308">
        <f t="shared" si="61"/>
        <v>4.5228999999999999</v>
      </c>
      <c r="AB308">
        <f t="shared" si="66"/>
        <v>0</v>
      </c>
      <c r="AC308">
        <f t="shared" si="67"/>
        <v>0</v>
      </c>
      <c r="AD308">
        <v>4.5469999999999997</v>
      </c>
      <c r="AE308">
        <f t="shared" si="62"/>
        <v>4.6755000000000004</v>
      </c>
      <c r="AF308">
        <f t="shared" si="68"/>
        <v>0</v>
      </c>
      <c r="AG308">
        <f t="shared" si="68"/>
        <v>0</v>
      </c>
      <c r="AH308">
        <f t="shared" si="56"/>
        <v>4.5209999999999999</v>
      </c>
      <c r="AI308">
        <f t="shared" si="69"/>
        <v>0</v>
      </c>
    </row>
    <row r="309" spans="1:35" x14ac:dyDescent="0.3">
      <c r="A309" s="1">
        <v>44864</v>
      </c>
      <c r="B309">
        <v>20689.77</v>
      </c>
      <c r="C309">
        <v>1644.86</v>
      </c>
      <c r="D309">
        <v>3.06</v>
      </c>
      <c r="E309">
        <v>3.05</v>
      </c>
      <c r="F309">
        <f t="shared" si="63"/>
        <v>0</v>
      </c>
      <c r="G309">
        <v>3.08</v>
      </c>
      <c r="H309">
        <v>4.0883900000000004</v>
      </c>
      <c r="I309">
        <f t="shared" si="57"/>
        <v>4.0883900000000004</v>
      </c>
      <c r="J309">
        <f t="shared" si="58"/>
        <v>0</v>
      </c>
      <c r="K309">
        <v>4.0949999999999998</v>
      </c>
      <c r="L309">
        <v>4.0460000000000003</v>
      </c>
      <c r="M309">
        <v>4.4366000000000003</v>
      </c>
      <c r="N309">
        <v>4.5228999999999999</v>
      </c>
      <c r="O309">
        <v>4.6755000000000004</v>
      </c>
      <c r="P309">
        <v>3.5720000000000001</v>
      </c>
      <c r="Q309">
        <v>3.6160000000000001</v>
      </c>
      <c r="R309">
        <v>4.4756</v>
      </c>
      <c r="S309">
        <v>4.5293999999999999</v>
      </c>
      <c r="T309">
        <v>4.0679999999999996</v>
      </c>
      <c r="U309">
        <f t="shared" si="59"/>
        <v>4.0679999999999996</v>
      </c>
      <c r="V309">
        <f t="shared" si="64"/>
        <v>0</v>
      </c>
      <c r="W309">
        <f t="shared" si="60"/>
        <v>4.4366000000000003</v>
      </c>
      <c r="X309">
        <f t="shared" si="65"/>
        <v>0</v>
      </c>
      <c r="Y309">
        <v>3.524</v>
      </c>
      <c r="Z309">
        <v>4.4950000000000001</v>
      </c>
      <c r="AA309">
        <f t="shared" si="61"/>
        <v>4.5228999999999999</v>
      </c>
      <c r="AB309">
        <f t="shared" si="66"/>
        <v>0</v>
      </c>
      <c r="AC309">
        <f t="shared" si="67"/>
        <v>0</v>
      </c>
      <c r="AD309">
        <v>4.5469999999999997</v>
      </c>
      <c r="AE309">
        <f t="shared" si="62"/>
        <v>4.6755000000000004</v>
      </c>
      <c r="AF309">
        <f t="shared" si="68"/>
        <v>0</v>
      </c>
      <c r="AG309">
        <f t="shared" si="68"/>
        <v>0</v>
      </c>
      <c r="AH309">
        <f t="shared" si="56"/>
        <v>4.5209999999999999</v>
      </c>
      <c r="AI309">
        <f t="shared" si="69"/>
        <v>0</v>
      </c>
    </row>
    <row r="310" spans="1:35" x14ac:dyDescent="0.3">
      <c r="A310" s="1">
        <v>44865</v>
      </c>
      <c r="B310">
        <v>20405.66</v>
      </c>
      <c r="C310">
        <v>1633.56</v>
      </c>
      <c r="D310">
        <v>3.0470000000000002</v>
      </c>
      <c r="E310">
        <v>3.05</v>
      </c>
      <c r="F310">
        <f t="shared" si="63"/>
        <v>0</v>
      </c>
      <c r="G310">
        <v>3.08</v>
      </c>
      <c r="H310">
        <v>4.1087400000000001</v>
      </c>
      <c r="I310">
        <f t="shared" si="57"/>
        <v>4.1087400000000001</v>
      </c>
      <c r="J310">
        <f t="shared" si="58"/>
        <v>2.0349999999999646E-2</v>
      </c>
      <c r="K310">
        <v>4.1295000000000002</v>
      </c>
      <c r="L310">
        <v>4.0559000000000003</v>
      </c>
      <c r="M310">
        <v>4.4097999999999997</v>
      </c>
      <c r="N310">
        <v>4.5103999999999997</v>
      </c>
      <c r="O310">
        <v>4.6909000000000001</v>
      </c>
      <c r="P310">
        <v>3.6875</v>
      </c>
      <c r="Q310">
        <v>3.726</v>
      </c>
      <c r="R310">
        <v>4.5358999999999998</v>
      </c>
      <c r="S310">
        <v>4.6018999999999997</v>
      </c>
      <c r="T310">
        <v>4.0739999999999998</v>
      </c>
      <c r="U310">
        <f t="shared" si="59"/>
        <v>4.0739999999999998</v>
      </c>
      <c r="V310">
        <f t="shared" si="64"/>
        <v>6.0000000000002274E-3</v>
      </c>
      <c r="W310">
        <f t="shared" si="60"/>
        <v>4.4097999999999997</v>
      </c>
      <c r="X310">
        <f t="shared" si="65"/>
        <v>-2.6800000000000601E-2</v>
      </c>
      <c r="Y310">
        <v>3.6230000000000002</v>
      </c>
      <c r="Z310">
        <v>4.5439999999999996</v>
      </c>
      <c r="AA310">
        <f t="shared" si="61"/>
        <v>4.5103999999999997</v>
      </c>
      <c r="AB310">
        <f t="shared" si="66"/>
        <v>-1.2500000000000178E-2</v>
      </c>
      <c r="AC310">
        <f t="shared" si="67"/>
        <v>4.8999999999999488E-2</v>
      </c>
      <c r="AD310">
        <v>4.6360000000000001</v>
      </c>
      <c r="AE310">
        <f t="shared" si="62"/>
        <v>4.6909000000000001</v>
      </c>
      <c r="AF310">
        <f t="shared" si="68"/>
        <v>8.9000000000000412E-2</v>
      </c>
      <c r="AG310">
        <f t="shared" si="68"/>
        <v>1.5399999999999636E-2</v>
      </c>
      <c r="AH310">
        <f t="shared" si="56"/>
        <v>4.59</v>
      </c>
      <c r="AI310">
        <f t="shared" si="69"/>
        <v>6.899999999999995E-2</v>
      </c>
    </row>
    <row r="311" spans="1:35" x14ac:dyDescent="0.3">
      <c r="A311" s="1">
        <v>44866</v>
      </c>
      <c r="B311">
        <v>20479.400000000001</v>
      </c>
      <c r="C311">
        <v>1647.98</v>
      </c>
      <c r="D311">
        <v>3.0569999999999999</v>
      </c>
      <c r="E311">
        <v>3.05</v>
      </c>
      <c r="F311">
        <f t="shared" si="63"/>
        <v>0</v>
      </c>
      <c r="G311">
        <v>3.08</v>
      </c>
      <c r="H311">
        <v>4.1409099999999999</v>
      </c>
      <c r="I311">
        <f t="shared" si="57"/>
        <v>4.1409099999999999</v>
      </c>
      <c r="J311">
        <f t="shared" si="58"/>
        <v>3.216999999999981E-2</v>
      </c>
      <c r="K311">
        <v>4.1500000000000004</v>
      </c>
      <c r="L311">
        <v>4.0896999999999997</v>
      </c>
      <c r="M311">
        <v>4.5084</v>
      </c>
      <c r="N311">
        <v>4.5956999999999999</v>
      </c>
      <c r="O311">
        <v>4.7523999999999997</v>
      </c>
      <c r="P311">
        <v>3.7990900000000001</v>
      </c>
      <c r="Q311">
        <v>3.8346</v>
      </c>
      <c r="R311">
        <v>4.5838000000000001</v>
      </c>
      <c r="S311">
        <v>4.6257999999999999</v>
      </c>
      <c r="T311">
        <v>4.1260000000000003</v>
      </c>
      <c r="U311">
        <f t="shared" si="59"/>
        <v>4.1260000000000003</v>
      </c>
      <c r="V311">
        <f t="shared" si="64"/>
        <v>5.200000000000049E-2</v>
      </c>
      <c r="W311">
        <f t="shared" si="60"/>
        <v>4.5084</v>
      </c>
      <c r="X311">
        <f t="shared" si="65"/>
        <v>9.8600000000000243E-2</v>
      </c>
      <c r="Y311">
        <v>3.6040000000000001</v>
      </c>
      <c r="Z311">
        <v>4.5979999999999999</v>
      </c>
      <c r="AA311">
        <f t="shared" si="61"/>
        <v>4.5956999999999999</v>
      </c>
      <c r="AB311">
        <f t="shared" si="66"/>
        <v>8.5300000000000153E-2</v>
      </c>
      <c r="AC311">
        <f t="shared" si="67"/>
        <v>5.400000000000027E-2</v>
      </c>
      <c r="AD311">
        <v>4.649</v>
      </c>
      <c r="AE311">
        <f t="shared" si="62"/>
        <v>4.7523999999999997</v>
      </c>
      <c r="AF311">
        <f t="shared" si="68"/>
        <v>1.2999999999999901E-2</v>
      </c>
      <c r="AG311">
        <f t="shared" si="68"/>
        <v>6.1499999999999666E-2</v>
      </c>
      <c r="AH311">
        <f t="shared" si="56"/>
        <v>4.6234999999999999</v>
      </c>
      <c r="AI311">
        <f t="shared" si="69"/>
        <v>3.3500000000000085E-2</v>
      </c>
    </row>
    <row r="312" spans="1:35" x14ac:dyDescent="0.3">
      <c r="A312" s="1">
        <v>44867</v>
      </c>
      <c r="B312">
        <v>20175.79</v>
      </c>
      <c r="C312">
        <v>1635.24</v>
      </c>
      <c r="D312">
        <v>3.0590000000000002</v>
      </c>
      <c r="E312">
        <v>3.05</v>
      </c>
      <c r="F312">
        <f t="shared" si="63"/>
        <v>0</v>
      </c>
      <c r="G312">
        <v>3.08</v>
      </c>
      <c r="H312">
        <v>4.1656899999999997</v>
      </c>
      <c r="I312">
        <f t="shared" si="57"/>
        <v>4.1656899999999997</v>
      </c>
      <c r="J312">
        <f t="shared" si="58"/>
        <v>2.4779999999999802E-2</v>
      </c>
      <c r="K312">
        <v>4.1689999999999996</v>
      </c>
      <c r="L312">
        <v>4.1228999999999996</v>
      </c>
      <c r="M312">
        <v>4.5503999999999998</v>
      </c>
      <c r="N312">
        <v>4.6357999999999997</v>
      </c>
      <c r="O312">
        <v>4.7892999999999999</v>
      </c>
      <c r="P312">
        <v>3.8035299999999999</v>
      </c>
      <c r="Q312">
        <v>3.8355000000000001</v>
      </c>
      <c r="R312">
        <v>4.5519999999999996</v>
      </c>
      <c r="S312">
        <v>4.6944999999999997</v>
      </c>
      <c r="T312">
        <v>4.1319999999999997</v>
      </c>
      <c r="U312">
        <f t="shared" si="59"/>
        <v>4.1319999999999997</v>
      </c>
      <c r="V312">
        <f t="shared" si="64"/>
        <v>5.9999999999993392E-3</v>
      </c>
      <c r="W312">
        <f t="shared" si="60"/>
        <v>4.5503999999999998</v>
      </c>
      <c r="X312">
        <f t="shared" si="65"/>
        <v>4.1999999999999815E-2</v>
      </c>
      <c r="Y312">
        <v>3.55</v>
      </c>
      <c r="Z312">
        <v>4.5629999999999997</v>
      </c>
      <c r="AA312">
        <f t="shared" si="61"/>
        <v>4.6357999999999997</v>
      </c>
      <c r="AB312">
        <f t="shared" si="66"/>
        <v>4.0099999999999802E-2</v>
      </c>
      <c r="AC312">
        <f t="shared" si="67"/>
        <v>-3.5000000000000142E-2</v>
      </c>
      <c r="AD312">
        <v>4.72</v>
      </c>
      <c r="AE312">
        <f t="shared" si="62"/>
        <v>4.7892999999999999</v>
      </c>
      <c r="AF312">
        <f t="shared" si="68"/>
        <v>7.099999999999973E-2</v>
      </c>
      <c r="AG312">
        <f t="shared" si="68"/>
        <v>3.6900000000000155E-2</v>
      </c>
      <c r="AH312">
        <f t="shared" si="56"/>
        <v>4.6414999999999997</v>
      </c>
      <c r="AI312">
        <f t="shared" si="69"/>
        <v>1.7999999999999794E-2</v>
      </c>
    </row>
    <row r="313" spans="1:35" x14ac:dyDescent="0.3">
      <c r="A313" s="1">
        <v>44868</v>
      </c>
      <c r="B313">
        <v>20238.8</v>
      </c>
      <c r="C313">
        <v>1629.49</v>
      </c>
      <c r="D313">
        <v>3.7989999999999999</v>
      </c>
      <c r="E313">
        <v>3.8</v>
      </c>
      <c r="F313">
        <f t="shared" si="63"/>
        <v>0.75</v>
      </c>
      <c r="G313">
        <v>3.83</v>
      </c>
      <c r="H313">
        <v>4.1841900000000001</v>
      </c>
      <c r="I313">
        <f t="shared" si="57"/>
        <v>4.1841900000000001</v>
      </c>
      <c r="J313">
        <f t="shared" si="58"/>
        <v>1.8500000000000405E-2</v>
      </c>
      <c r="K313">
        <v>4.194</v>
      </c>
      <c r="L313">
        <v>4.1276000000000002</v>
      </c>
      <c r="M313">
        <v>4.6121999999999996</v>
      </c>
      <c r="N313">
        <v>4.7022000000000004</v>
      </c>
      <c r="O313">
        <v>4.8650000000000002</v>
      </c>
      <c r="P313">
        <v>3.8005</v>
      </c>
      <c r="Q313">
        <v>3.8365</v>
      </c>
      <c r="R313">
        <v>4.5805999999999996</v>
      </c>
      <c r="S313">
        <v>4.7565</v>
      </c>
      <c r="T313">
        <v>4.133</v>
      </c>
      <c r="U313">
        <f t="shared" si="59"/>
        <v>4.133</v>
      </c>
      <c r="V313">
        <f t="shared" si="64"/>
        <v>1.000000000000334E-3</v>
      </c>
      <c r="W313">
        <f t="shared" si="60"/>
        <v>4.6121999999999996</v>
      </c>
      <c r="X313">
        <f t="shared" si="65"/>
        <v>6.1799999999999855E-2</v>
      </c>
      <c r="Y313">
        <v>3.3730000000000002</v>
      </c>
      <c r="Z313">
        <v>4.5869999999999997</v>
      </c>
      <c r="AA313">
        <f t="shared" si="61"/>
        <v>4.7022000000000004</v>
      </c>
      <c r="AB313">
        <f t="shared" si="66"/>
        <v>6.6400000000000681E-2</v>
      </c>
      <c r="AC313">
        <f t="shared" si="67"/>
        <v>2.4000000000000021E-2</v>
      </c>
      <c r="AD313">
        <v>4.7709999999999999</v>
      </c>
      <c r="AE313">
        <f t="shared" si="62"/>
        <v>4.8650000000000002</v>
      </c>
      <c r="AF313">
        <f t="shared" si="68"/>
        <v>5.1000000000000156E-2</v>
      </c>
      <c r="AG313">
        <f t="shared" si="68"/>
        <v>7.5700000000000323E-2</v>
      </c>
      <c r="AH313">
        <f t="shared" si="56"/>
        <v>4.6790000000000003</v>
      </c>
      <c r="AI313">
        <f t="shared" si="69"/>
        <v>3.7500000000000533E-2</v>
      </c>
    </row>
    <row r="314" spans="1:35" x14ac:dyDescent="0.3">
      <c r="A314" s="1">
        <v>44869</v>
      </c>
      <c r="B314">
        <v>21135.439999999999</v>
      </c>
      <c r="C314">
        <v>1681.87</v>
      </c>
      <c r="D314">
        <v>3.79</v>
      </c>
      <c r="E314">
        <v>3.8</v>
      </c>
      <c r="F314">
        <f t="shared" si="63"/>
        <v>0</v>
      </c>
      <c r="G314">
        <v>3.83</v>
      </c>
      <c r="H314">
        <v>4.2065299999999999</v>
      </c>
      <c r="I314">
        <f t="shared" si="57"/>
        <v>4.2065299999999999</v>
      </c>
      <c r="J314">
        <f t="shared" si="58"/>
        <v>2.2339999999999804E-2</v>
      </c>
      <c r="K314">
        <v>4.1864999999999997</v>
      </c>
      <c r="L314">
        <v>4.1002999999999998</v>
      </c>
      <c r="M314">
        <v>4.5420999999999996</v>
      </c>
      <c r="N314">
        <v>4.6390000000000002</v>
      </c>
      <c r="O314">
        <v>4.8136000000000001</v>
      </c>
      <c r="P314">
        <v>3.7970000000000002</v>
      </c>
      <c r="Q314">
        <v>3.8370000000000002</v>
      </c>
      <c r="R314">
        <v>4.5602999999999998</v>
      </c>
      <c r="S314">
        <v>4.7088999999999999</v>
      </c>
      <c r="T314">
        <v>4.109</v>
      </c>
      <c r="U314">
        <f t="shared" si="59"/>
        <v>4.109</v>
      </c>
      <c r="V314">
        <f t="shared" si="64"/>
        <v>-2.4000000000000021E-2</v>
      </c>
      <c r="W314">
        <f t="shared" si="60"/>
        <v>4.5420999999999996</v>
      </c>
      <c r="X314">
        <f t="shared" si="65"/>
        <v>-7.0100000000000051E-2</v>
      </c>
      <c r="Y314">
        <v>3.5230000000000001</v>
      </c>
      <c r="Z314">
        <v>4.5659999999999998</v>
      </c>
      <c r="AA314">
        <f t="shared" si="61"/>
        <v>4.6390000000000002</v>
      </c>
      <c r="AB314">
        <f t="shared" si="66"/>
        <v>-6.3200000000000145E-2</v>
      </c>
      <c r="AC314">
        <f t="shared" si="67"/>
        <v>-2.0999999999999908E-2</v>
      </c>
      <c r="AD314">
        <v>4.7290000000000001</v>
      </c>
      <c r="AE314">
        <f t="shared" si="62"/>
        <v>4.8136000000000001</v>
      </c>
      <c r="AF314">
        <f t="shared" si="68"/>
        <v>-4.1999999999999815E-2</v>
      </c>
      <c r="AG314">
        <f t="shared" si="68"/>
        <v>-5.1400000000000112E-2</v>
      </c>
      <c r="AH314">
        <f t="shared" si="56"/>
        <v>4.6475</v>
      </c>
      <c r="AI314">
        <f t="shared" si="69"/>
        <v>-3.1500000000000306E-2</v>
      </c>
    </row>
    <row r="315" spans="1:35" x14ac:dyDescent="0.3">
      <c r="A315" s="1">
        <v>44870</v>
      </c>
      <c r="B315">
        <v>21355.89</v>
      </c>
      <c r="C315">
        <v>1681.87</v>
      </c>
      <c r="D315">
        <v>3.79</v>
      </c>
      <c r="E315">
        <v>3.8</v>
      </c>
      <c r="F315">
        <f t="shared" si="63"/>
        <v>0</v>
      </c>
      <c r="G315">
        <v>3.83</v>
      </c>
      <c r="H315">
        <v>4.2065299999999999</v>
      </c>
      <c r="I315">
        <f t="shared" si="57"/>
        <v>4.2065299999999999</v>
      </c>
      <c r="J315">
        <f t="shared" si="58"/>
        <v>0</v>
      </c>
      <c r="K315">
        <v>4.1864999999999997</v>
      </c>
      <c r="L315">
        <v>4.1002999999999998</v>
      </c>
      <c r="M315">
        <v>4.5420999999999996</v>
      </c>
      <c r="N315">
        <v>4.6390000000000002</v>
      </c>
      <c r="O315">
        <v>4.8136000000000001</v>
      </c>
      <c r="P315">
        <v>3.7970000000000002</v>
      </c>
      <c r="Q315">
        <v>3.8370000000000002</v>
      </c>
      <c r="R315">
        <v>4.5602999999999998</v>
      </c>
      <c r="S315">
        <v>4.7088999999999999</v>
      </c>
      <c r="T315">
        <v>4.109</v>
      </c>
      <c r="U315">
        <f t="shared" si="59"/>
        <v>4.109</v>
      </c>
      <c r="V315">
        <f t="shared" si="64"/>
        <v>0</v>
      </c>
      <c r="W315">
        <f t="shared" si="60"/>
        <v>4.5420999999999996</v>
      </c>
      <c r="X315">
        <f t="shared" si="65"/>
        <v>0</v>
      </c>
      <c r="Y315">
        <v>3.5230000000000001</v>
      </c>
      <c r="Z315">
        <v>4.5659999999999998</v>
      </c>
      <c r="AA315">
        <f t="shared" si="61"/>
        <v>4.6390000000000002</v>
      </c>
      <c r="AB315">
        <f t="shared" si="66"/>
        <v>0</v>
      </c>
      <c r="AC315">
        <f t="shared" si="67"/>
        <v>0</v>
      </c>
      <c r="AD315">
        <v>4.7290000000000001</v>
      </c>
      <c r="AE315">
        <f t="shared" si="62"/>
        <v>4.8136000000000001</v>
      </c>
      <c r="AF315">
        <f t="shared" si="68"/>
        <v>0</v>
      </c>
      <c r="AG315">
        <f t="shared" si="68"/>
        <v>0</v>
      </c>
      <c r="AH315">
        <f t="shared" si="56"/>
        <v>4.6475</v>
      </c>
      <c r="AI315">
        <f t="shared" si="69"/>
        <v>0</v>
      </c>
    </row>
    <row r="316" spans="1:35" x14ac:dyDescent="0.3">
      <c r="A316" s="1">
        <v>44871</v>
      </c>
      <c r="B316">
        <v>21128.93</v>
      </c>
      <c r="C316">
        <v>1681.87</v>
      </c>
      <c r="D316">
        <v>3.79</v>
      </c>
      <c r="E316">
        <v>3.8</v>
      </c>
      <c r="F316">
        <f t="shared" si="63"/>
        <v>0</v>
      </c>
      <c r="G316">
        <v>3.83</v>
      </c>
      <c r="H316">
        <v>4.2065299999999999</v>
      </c>
      <c r="I316">
        <f t="shared" si="57"/>
        <v>4.2065299999999999</v>
      </c>
      <c r="J316">
        <f t="shared" si="58"/>
        <v>0</v>
      </c>
      <c r="K316">
        <v>4.1864999999999997</v>
      </c>
      <c r="L316">
        <v>4.1002999999999998</v>
      </c>
      <c r="M316">
        <v>4.5420999999999996</v>
      </c>
      <c r="N316">
        <v>4.6390000000000002</v>
      </c>
      <c r="O316">
        <v>4.8136000000000001</v>
      </c>
      <c r="P316">
        <v>3.7970000000000002</v>
      </c>
      <c r="Q316">
        <v>3.8370000000000002</v>
      </c>
      <c r="R316">
        <v>4.5602999999999998</v>
      </c>
      <c r="S316">
        <v>4.7088999999999999</v>
      </c>
      <c r="T316">
        <v>4.109</v>
      </c>
      <c r="U316">
        <f t="shared" si="59"/>
        <v>4.109</v>
      </c>
      <c r="V316">
        <f t="shared" si="64"/>
        <v>0</v>
      </c>
      <c r="W316">
        <f t="shared" si="60"/>
        <v>4.5420999999999996</v>
      </c>
      <c r="X316">
        <f t="shared" si="65"/>
        <v>0</v>
      </c>
      <c r="Y316">
        <v>3.5230000000000001</v>
      </c>
      <c r="Z316">
        <v>4.5659999999999998</v>
      </c>
      <c r="AA316">
        <f t="shared" si="61"/>
        <v>4.6390000000000002</v>
      </c>
      <c r="AB316">
        <f t="shared" si="66"/>
        <v>0</v>
      </c>
      <c r="AC316">
        <f t="shared" si="67"/>
        <v>0</v>
      </c>
      <c r="AD316">
        <v>4.7290000000000001</v>
      </c>
      <c r="AE316">
        <f t="shared" si="62"/>
        <v>4.8136000000000001</v>
      </c>
      <c r="AF316">
        <f t="shared" si="68"/>
        <v>0</v>
      </c>
      <c r="AG316">
        <f t="shared" si="68"/>
        <v>0</v>
      </c>
      <c r="AH316">
        <f t="shared" si="56"/>
        <v>4.6475</v>
      </c>
      <c r="AI316">
        <f t="shared" si="69"/>
        <v>0</v>
      </c>
    </row>
    <row r="317" spans="1:35" x14ac:dyDescent="0.3">
      <c r="A317" s="1">
        <v>44872</v>
      </c>
      <c r="B317">
        <v>20683.87</v>
      </c>
      <c r="C317">
        <v>1675.63</v>
      </c>
      <c r="D317">
        <v>3.7909999999999999</v>
      </c>
      <c r="E317">
        <v>3.78</v>
      </c>
      <c r="F317">
        <f t="shared" si="63"/>
        <v>-2.0000000000000018E-2</v>
      </c>
      <c r="G317">
        <v>3.83</v>
      </c>
      <c r="H317">
        <v>4.2102700000000004</v>
      </c>
      <c r="I317">
        <f t="shared" si="57"/>
        <v>4.2102700000000004</v>
      </c>
      <c r="J317">
        <f t="shared" si="58"/>
        <v>3.7400000000005207E-3</v>
      </c>
      <c r="K317">
        <v>4.2089499999999997</v>
      </c>
      <c r="L317">
        <v>4.0739999999999998</v>
      </c>
      <c r="M317">
        <v>4.5669000000000004</v>
      </c>
      <c r="N317">
        <v>4.6696999999999997</v>
      </c>
      <c r="O317">
        <v>4.8545999999999996</v>
      </c>
      <c r="P317">
        <v>3.7945000000000002</v>
      </c>
      <c r="Q317">
        <v>3.8370000000000002</v>
      </c>
      <c r="R317">
        <v>4.5624000000000002</v>
      </c>
      <c r="S317">
        <v>4.7382999999999997</v>
      </c>
      <c r="T317">
        <v>4.0780000000000003</v>
      </c>
      <c r="U317">
        <f t="shared" si="59"/>
        <v>4.0780000000000003</v>
      </c>
      <c r="V317">
        <f t="shared" si="64"/>
        <v>-3.0999999999999694E-2</v>
      </c>
      <c r="W317">
        <f t="shared" si="60"/>
        <v>4.5669000000000004</v>
      </c>
      <c r="X317">
        <f t="shared" si="65"/>
        <v>2.4800000000000821E-2</v>
      </c>
      <c r="Y317">
        <v>3.6139999999999999</v>
      </c>
      <c r="Z317">
        <v>4.58</v>
      </c>
      <c r="AA317">
        <f t="shared" si="61"/>
        <v>4.6696999999999997</v>
      </c>
      <c r="AB317">
        <f t="shared" si="66"/>
        <v>3.0699999999999505E-2</v>
      </c>
      <c r="AC317">
        <f t="shared" si="67"/>
        <v>1.4000000000000234E-2</v>
      </c>
      <c r="AD317">
        <v>4.7569999999999997</v>
      </c>
      <c r="AE317">
        <f t="shared" si="62"/>
        <v>4.8545999999999996</v>
      </c>
      <c r="AF317">
        <f t="shared" si="68"/>
        <v>2.7999999999999581E-2</v>
      </c>
      <c r="AG317">
        <f t="shared" si="68"/>
        <v>4.0999999999999481E-2</v>
      </c>
      <c r="AH317">
        <f t="shared" si="56"/>
        <v>4.6684999999999999</v>
      </c>
      <c r="AI317">
        <f t="shared" si="69"/>
        <v>2.0999999999999908E-2</v>
      </c>
    </row>
    <row r="318" spans="1:35" x14ac:dyDescent="0.3">
      <c r="A318" s="1">
        <v>44873</v>
      </c>
      <c r="B318">
        <v>18698.63</v>
      </c>
      <c r="C318">
        <v>1712.42</v>
      </c>
      <c r="D318">
        <v>3.7949999999999999</v>
      </c>
      <c r="E318">
        <v>3.78</v>
      </c>
      <c r="F318">
        <f t="shared" si="63"/>
        <v>0</v>
      </c>
      <c r="G318">
        <v>3.83</v>
      </c>
      <c r="H318">
        <v>4.2201899999999997</v>
      </c>
      <c r="I318">
        <f t="shared" si="57"/>
        <v>4.2201899999999997</v>
      </c>
      <c r="J318">
        <f t="shared" si="58"/>
        <v>9.9199999999992627E-3</v>
      </c>
      <c r="K318">
        <v>4.2125000000000004</v>
      </c>
      <c r="L318">
        <v>4.1543999999999999</v>
      </c>
      <c r="M318">
        <v>4.5246000000000004</v>
      </c>
      <c r="N318">
        <v>4.6230000000000002</v>
      </c>
      <c r="O318">
        <v>4.7992999999999997</v>
      </c>
      <c r="P318">
        <v>3.7925</v>
      </c>
      <c r="Q318">
        <v>3.8374999999999999</v>
      </c>
      <c r="R318">
        <v>4.5705999999999998</v>
      </c>
      <c r="S318">
        <v>4.7134</v>
      </c>
      <c r="T318">
        <v>4.1820000000000004</v>
      </c>
      <c r="U318">
        <f t="shared" si="59"/>
        <v>4.1820000000000004</v>
      </c>
      <c r="V318">
        <f t="shared" si="64"/>
        <v>0.10400000000000009</v>
      </c>
      <c r="W318">
        <f t="shared" si="60"/>
        <v>4.5246000000000004</v>
      </c>
      <c r="X318">
        <f t="shared" si="65"/>
        <v>-4.2300000000000004E-2</v>
      </c>
      <c r="Y318">
        <v>3.544</v>
      </c>
      <c r="Z318">
        <v>4.6040000000000001</v>
      </c>
      <c r="AA318">
        <f t="shared" si="61"/>
        <v>4.6230000000000002</v>
      </c>
      <c r="AB318">
        <f t="shared" si="66"/>
        <v>-4.669999999999952E-2</v>
      </c>
      <c r="AC318">
        <f t="shared" si="67"/>
        <v>2.4000000000000021E-2</v>
      </c>
      <c r="AD318">
        <v>4.7350000000000003</v>
      </c>
      <c r="AE318">
        <f t="shared" si="62"/>
        <v>4.7992999999999997</v>
      </c>
      <c r="AF318">
        <f t="shared" si="68"/>
        <v>-2.1999999999999353E-2</v>
      </c>
      <c r="AG318">
        <f t="shared" si="68"/>
        <v>-5.5299999999999905E-2</v>
      </c>
      <c r="AH318">
        <f t="shared" si="56"/>
        <v>4.6695000000000002</v>
      </c>
      <c r="AI318">
        <f t="shared" si="69"/>
        <v>1.000000000000334E-3</v>
      </c>
    </row>
    <row r="319" spans="1:35" x14ac:dyDescent="0.3">
      <c r="A319" s="1">
        <v>44874</v>
      </c>
      <c r="B319">
        <v>15731.3</v>
      </c>
      <c r="C319">
        <v>1706.74</v>
      </c>
      <c r="D319">
        <v>3.786</v>
      </c>
      <c r="E319">
        <v>3.78</v>
      </c>
      <c r="F319">
        <f t="shared" si="63"/>
        <v>0</v>
      </c>
      <c r="G319">
        <v>3.83</v>
      </c>
      <c r="H319">
        <v>4.2575900000000004</v>
      </c>
      <c r="I319">
        <f t="shared" si="57"/>
        <v>4.2575900000000004</v>
      </c>
      <c r="J319">
        <f t="shared" si="58"/>
        <v>3.7400000000000766E-2</v>
      </c>
      <c r="K319">
        <v>4.2439499999999999</v>
      </c>
      <c r="L319">
        <v>4.1875</v>
      </c>
      <c r="M319">
        <v>4.4711999999999996</v>
      </c>
      <c r="N319">
        <v>4.5726000000000004</v>
      </c>
      <c r="O319">
        <v>4.7553000000000001</v>
      </c>
      <c r="P319">
        <v>3.7887200000000001</v>
      </c>
      <c r="Q319">
        <v>3.8380000000000001</v>
      </c>
      <c r="R319">
        <v>4.5625999999999998</v>
      </c>
      <c r="S319">
        <v>4.6586999999999996</v>
      </c>
      <c r="T319">
        <v>4.194</v>
      </c>
      <c r="U319">
        <f t="shared" si="59"/>
        <v>4.194</v>
      </c>
      <c r="V319">
        <f t="shared" si="64"/>
        <v>1.1999999999999567E-2</v>
      </c>
      <c r="W319">
        <f t="shared" si="60"/>
        <v>4.4711999999999996</v>
      </c>
      <c r="X319">
        <f t="shared" si="65"/>
        <v>-5.340000000000078E-2</v>
      </c>
      <c r="Y319">
        <v>3.5209999999999999</v>
      </c>
      <c r="Z319">
        <v>4.5880000000000001</v>
      </c>
      <c r="AA319">
        <f t="shared" si="61"/>
        <v>4.5726000000000004</v>
      </c>
      <c r="AB319">
        <f t="shared" si="66"/>
        <v>-5.0399999999999778E-2</v>
      </c>
      <c r="AC319">
        <f t="shared" si="67"/>
        <v>-1.6000000000000014E-2</v>
      </c>
      <c r="AD319">
        <v>4.6859999999999999</v>
      </c>
      <c r="AE319">
        <f t="shared" si="62"/>
        <v>4.7553000000000001</v>
      </c>
      <c r="AF319">
        <f t="shared" si="68"/>
        <v>-4.9000000000000377E-2</v>
      </c>
      <c r="AG319">
        <f t="shared" si="68"/>
        <v>-4.3999999999999595E-2</v>
      </c>
      <c r="AH319">
        <f t="shared" si="56"/>
        <v>4.6370000000000005</v>
      </c>
      <c r="AI319">
        <f t="shared" si="69"/>
        <v>-3.2499999999999751E-2</v>
      </c>
    </row>
    <row r="320" spans="1:35" x14ac:dyDescent="0.3">
      <c r="A320" s="1">
        <v>44875</v>
      </c>
      <c r="B320">
        <v>17807.64</v>
      </c>
      <c r="C320">
        <v>1755.45</v>
      </c>
      <c r="D320">
        <v>3.82</v>
      </c>
      <c r="E320">
        <v>3.78</v>
      </c>
      <c r="F320">
        <f t="shared" si="63"/>
        <v>0</v>
      </c>
      <c r="G320">
        <v>3.83</v>
      </c>
      <c r="H320">
        <v>4.2653100000000004</v>
      </c>
      <c r="I320">
        <f t="shared" si="57"/>
        <v>4.2653100000000004</v>
      </c>
      <c r="J320">
        <f t="shared" si="58"/>
        <v>7.7199999999999491E-3</v>
      </c>
      <c r="K320">
        <v>4.2153499999999999</v>
      </c>
      <c r="L320">
        <v>4.1571999999999996</v>
      </c>
      <c r="M320">
        <v>4.2224000000000004</v>
      </c>
      <c r="N320">
        <v>4.3121999999999998</v>
      </c>
      <c r="O320">
        <v>4.4714</v>
      </c>
      <c r="P320">
        <v>3.7845</v>
      </c>
      <c r="Q320">
        <v>3.8322500000000002</v>
      </c>
      <c r="R320">
        <v>4.5285000000000002</v>
      </c>
      <c r="S320">
        <v>4.5487000000000002</v>
      </c>
      <c r="T320">
        <v>4.1680000000000001</v>
      </c>
      <c r="U320">
        <f t="shared" si="59"/>
        <v>4.1680000000000001</v>
      </c>
      <c r="V320">
        <f t="shared" si="64"/>
        <v>-2.5999999999999801E-2</v>
      </c>
      <c r="W320">
        <f t="shared" si="60"/>
        <v>4.2224000000000004</v>
      </c>
      <c r="X320">
        <f t="shared" si="65"/>
        <v>-0.24879999999999924</v>
      </c>
      <c r="Y320">
        <v>3.536</v>
      </c>
      <c r="Z320">
        <v>4.5430000000000001</v>
      </c>
      <c r="AA320">
        <f t="shared" si="61"/>
        <v>4.3121999999999998</v>
      </c>
      <c r="AB320">
        <f t="shared" si="66"/>
        <v>-0.26040000000000063</v>
      </c>
      <c r="AC320">
        <f t="shared" si="67"/>
        <v>-4.4999999999999929E-2</v>
      </c>
      <c r="AD320">
        <v>4.577</v>
      </c>
      <c r="AE320">
        <f t="shared" si="62"/>
        <v>4.4714</v>
      </c>
      <c r="AF320">
        <f t="shared" si="68"/>
        <v>-0.10899999999999999</v>
      </c>
      <c r="AG320">
        <f t="shared" si="68"/>
        <v>-0.28390000000000004</v>
      </c>
      <c r="AH320">
        <f t="shared" si="56"/>
        <v>4.5600000000000005</v>
      </c>
      <c r="AI320">
        <f t="shared" si="69"/>
        <v>-7.6999999999999957E-2</v>
      </c>
    </row>
    <row r="321" spans="1:35" x14ac:dyDescent="0.3">
      <c r="A321" s="1">
        <v>44876</v>
      </c>
      <c r="B321">
        <v>16757.37</v>
      </c>
      <c r="C321">
        <v>1771.24</v>
      </c>
      <c r="D321">
        <v>3.794</v>
      </c>
      <c r="E321">
        <v>3.78</v>
      </c>
      <c r="F321">
        <f t="shared" si="63"/>
        <v>0</v>
      </c>
      <c r="G321">
        <v>3.83</v>
      </c>
      <c r="H321">
        <v>4.2653100000000004</v>
      </c>
      <c r="I321">
        <f t="shared" si="57"/>
        <v>4.2653100000000004</v>
      </c>
      <c r="J321">
        <f t="shared" si="58"/>
        <v>0</v>
      </c>
      <c r="K321">
        <v>4.2149999999999999</v>
      </c>
      <c r="L321">
        <v>4.1571999999999996</v>
      </c>
      <c r="M321">
        <v>4.2224000000000004</v>
      </c>
      <c r="N321">
        <v>4.3121999999999998</v>
      </c>
      <c r="O321">
        <v>4.4714</v>
      </c>
      <c r="P321">
        <v>3.7850000000000001</v>
      </c>
      <c r="Q321">
        <v>3.8319999999999999</v>
      </c>
      <c r="R321">
        <v>4.5285000000000002</v>
      </c>
      <c r="S321">
        <v>4.5487000000000002</v>
      </c>
      <c r="T321">
        <v>4.1680000000000001</v>
      </c>
      <c r="U321">
        <f t="shared" si="59"/>
        <v>4.1680000000000001</v>
      </c>
      <c r="V321">
        <f t="shared" si="64"/>
        <v>0</v>
      </c>
      <c r="W321">
        <f t="shared" si="60"/>
        <v>4.2224000000000004</v>
      </c>
      <c r="X321">
        <f t="shared" si="65"/>
        <v>0</v>
      </c>
      <c r="Y321">
        <v>3.5459999999999998</v>
      </c>
      <c r="Z321">
        <v>4.5430000000000001</v>
      </c>
      <c r="AA321">
        <f t="shared" si="61"/>
        <v>4.3121999999999998</v>
      </c>
      <c r="AB321">
        <f t="shared" si="66"/>
        <v>0</v>
      </c>
      <c r="AC321">
        <f t="shared" si="67"/>
        <v>0</v>
      </c>
      <c r="AD321">
        <v>4.577</v>
      </c>
      <c r="AE321">
        <f t="shared" si="62"/>
        <v>4.4714</v>
      </c>
      <c r="AF321">
        <f t="shared" si="68"/>
        <v>0</v>
      </c>
      <c r="AG321">
        <f t="shared" si="68"/>
        <v>0</v>
      </c>
      <c r="AH321">
        <f t="shared" si="56"/>
        <v>4.5600000000000005</v>
      </c>
      <c r="AI321">
        <f t="shared" si="69"/>
        <v>0</v>
      </c>
    </row>
    <row r="322" spans="1:35" x14ac:dyDescent="0.3">
      <c r="A322" s="1">
        <v>44877</v>
      </c>
      <c r="B322">
        <v>16793.47</v>
      </c>
      <c r="C322">
        <v>1771.24</v>
      </c>
      <c r="D322">
        <v>3.794</v>
      </c>
      <c r="E322">
        <v>3.78</v>
      </c>
      <c r="F322">
        <f t="shared" si="63"/>
        <v>0</v>
      </c>
      <c r="G322">
        <v>3.83</v>
      </c>
      <c r="H322">
        <v>4.2653100000000004</v>
      </c>
      <c r="I322">
        <f t="shared" si="57"/>
        <v>4.2653100000000004</v>
      </c>
      <c r="J322">
        <f t="shared" si="58"/>
        <v>0</v>
      </c>
      <c r="K322">
        <v>4.2149999999999999</v>
      </c>
      <c r="L322">
        <v>4.1571999999999996</v>
      </c>
      <c r="M322">
        <v>4.2224000000000004</v>
      </c>
      <c r="N322">
        <v>4.3121999999999998</v>
      </c>
      <c r="O322">
        <v>4.4714</v>
      </c>
      <c r="P322">
        <v>3.7850000000000001</v>
      </c>
      <c r="Q322">
        <v>3.8319999999999999</v>
      </c>
      <c r="R322">
        <v>4.5285000000000002</v>
      </c>
      <c r="S322">
        <v>4.5487000000000002</v>
      </c>
      <c r="T322">
        <v>4.1680000000000001</v>
      </c>
      <c r="U322">
        <f t="shared" si="59"/>
        <v>4.1680000000000001</v>
      </c>
      <c r="V322">
        <f t="shared" si="64"/>
        <v>0</v>
      </c>
      <c r="W322">
        <f t="shared" si="60"/>
        <v>4.2224000000000004</v>
      </c>
      <c r="X322">
        <f t="shared" si="65"/>
        <v>0</v>
      </c>
      <c r="Y322">
        <v>3.5459999999999998</v>
      </c>
      <c r="Z322">
        <v>4.5430000000000001</v>
      </c>
      <c r="AA322">
        <f t="shared" si="61"/>
        <v>4.3121999999999998</v>
      </c>
      <c r="AB322">
        <f t="shared" si="66"/>
        <v>0</v>
      </c>
      <c r="AC322">
        <f t="shared" si="67"/>
        <v>0</v>
      </c>
      <c r="AD322">
        <v>4.577</v>
      </c>
      <c r="AE322">
        <f t="shared" si="62"/>
        <v>4.4714</v>
      </c>
      <c r="AF322">
        <f t="shared" si="68"/>
        <v>0</v>
      </c>
      <c r="AG322">
        <f t="shared" si="68"/>
        <v>0</v>
      </c>
      <c r="AH322">
        <f t="shared" si="56"/>
        <v>4.5600000000000005</v>
      </c>
      <c r="AI322">
        <f t="shared" si="69"/>
        <v>0</v>
      </c>
    </row>
    <row r="323" spans="1:35" x14ac:dyDescent="0.3">
      <c r="A323" s="1">
        <v>44878</v>
      </c>
      <c r="B323">
        <v>16365.81</v>
      </c>
      <c r="C323">
        <v>1771.24</v>
      </c>
      <c r="D323">
        <v>3.794</v>
      </c>
      <c r="E323">
        <v>3.78</v>
      </c>
      <c r="F323">
        <f t="shared" si="63"/>
        <v>0</v>
      </c>
      <c r="G323">
        <v>3.83</v>
      </c>
      <c r="H323">
        <v>4.2653100000000004</v>
      </c>
      <c r="I323">
        <f t="shared" si="57"/>
        <v>4.2653100000000004</v>
      </c>
      <c r="J323">
        <f t="shared" si="58"/>
        <v>0</v>
      </c>
      <c r="K323">
        <v>4.2149999999999999</v>
      </c>
      <c r="L323">
        <v>4.1571999999999996</v>
      </c>
      <c r="M323">
        <v>4.2224000000000004</v>
      </c>
      <c r="N323">
        <v>4.3121999999999998</v>
      </c>
      <c r="O323">
        <v>4.4714</v>
      </c>
      <c r="P323">
        <v>3.7850000000000001</v>
      </c>
      <c r="Q323">
        <v>3.8319999999999999</v>
      </c>
      <c r="R323">
        <v>4.5285000000000002</v>
      </c>
      <c r="S323">
        <v>4.5487000000000002</v>
      </c>
      <c r="T323">
        <v>4.1680000000000001</v>
      </c>
      <c r="U323">
        <f t="shared" si="59"/>
        <v>4.1680000000000001</v>
      </c>
      <c r="V323">
        <f t="shared" si="64"/>
        <v>0</v>
      </c>
      <c r="W323">
        <f t="shared" si="60"/>
        <v>4.2224000000000004</v>
      </c>
      <c r="X323">
        <f t="shared" si="65"/>
        <v>0</v>
      </c>
      <c r="Y323">
        <v>3.5459999999999998</v>
      </c>
      <c r="Z323">
        <v>4.5430000000000001</v>
      </c>
      <c r="AA323">
        <f t="shared" si="61"/>
        <v>4.3121999999999998</v>
      </c>
      <c r="AB323">
        <f t="shared" si="66"/>
        <v>0</v>
      </c>
      <c r="AC323">
        <f t="shared" si="67"/>
        <v>0</v>
      </c>
      <c r="AD323">
        <v>4.577</v>
      </c>
      <c r="AE323">
        <f t="shared" si="62"/>
        <v>4.4714</v>
      </c>
      <c r="AF323">
        <f t="shared" si="68"/>
        <v>0</v>
      </c>
      <c r="AG323">
        <f t="shared" si="68"/>
        <v>0</v>
      </c>
      <c r="AH323">
        <f t="shared" si="56"/>
        <v>4.5600000000000005</v>
      </c>
      <c r="AI323">
        <f t="shared" si="69"/>
        <v>0</v>
      </c>
    </row>
    <row r="324" spans="1:35" x14ac:dyDescent="0.3">
      <c r="A324" s="1">
        <v>44879</v>
      </c>
      <c r="B324">
        <v>16385.41</v>
      </c>
      <c r="C324">
        <v>1771.4</v>
      </c>
      <c r="D324">
        <v>3.82</v>
      </c>
      <c r="E324">
        <v>3.79</v>
      </c>
      <c r="F324">
        <f t="shared" si="63"/>
        <v>1.0000000000000231E-2</v>
      </c>
      <c r="G324">
        <v>3.83</v>
      </c>
      <c r="H324">
        <v>4.2253999999999996</v>
      </c>
      <c r="I324">
        <f t="shared" si="57"/>
        <v>4.2253999999999996</v>
      </c>
      <c r="J324">
        <f t="shared" si="58"/>
        <v>-3.9910000000000778E-2</v>
      </c>
      <c r="K324">
        <v>4.2294499999999999</v>
      </c>
      <c r="L324">
        <v>4.1593</v>
      </c>
      <c r="M324">
        <v>4.3301999999999996</v>
      </c>
      <c r="N324">
        <v>4.4096000000000002</v>
      </c>
      <c r="O324">
        <v>4.5492999999999997</v>
      </c>
      <c r="P324">
        <v>3.7909999999999999</v>
      </c>
      <c r="Q324">
        <v>3.8315000000000001</v>
      </c>
      <c r="R324">
        <v>4.5358999999999998</v>
      </c>
      <c r="S324">
        <v>4.5671999999999997</v>
      </c>
      <c r="T324">
        <v>4.1660000000000004</v>
      </c>
      <c r="U324">
        <f t="shared" si="59"/>
        <v>4.1660000000000004</v>
      </c>
      <c r="V324">
        <f t="shared" si="64"/>
        <v>-1.9999999999997797E-3</v>
      </c>
      <c r="W324">
        <f t="shared" si="60"/>
        <v>4.3301999999999996</v>
      </c>
      <c r="X324">
        <f t="shared" si="65"/>
        <v>0.10779999999999923</v>
      </c>
      <c r="Y324">
        <v>3.6320000000000001</v>
      </c>
      <c r="Z324">
        <v>4.5469999999999997</v>
      </c>
      <c r="AA324">
        <f t="shared" si="61"/>
        <v>4.4096000000000002</v>
      </c>
      <c r="AB324">
        <f t="shared" si="66"/>
        <v>9.7400000000000375E-2</v>
      </c>
      <c r="AC324">
        <f t="shared" si="67"/>
        <v>3.9999999999995595E-3</v>
      </c>
      <c r="AD324">
        <v>4.5960000000000001</v>
      </c>
      <c r="AE324">
        <f t="shared" si="62"/>
        <v>4.5492999999999997</v>
      </c>
      <c r="AF324">
        <f t="shared" si="68"/>
        <v>1.9000000000000128E-2</v>
      </c>
      <c r="AG324">
        <f t="shared" si="68"/>
        <v>7.7899999999999636E-2</v>
      </c>
      <c r="AH324">
        <f t="shared" si="56"/>
        <v>4.5715000000000003</v>
      </c>
      <c r="AI324">
        <f t="shared" si="69"/>
        <v>1.1499999999999844E-2</v>
      </c>
    </row>
    <row r="325" spans="1:35" x14ac:dyDescent="0.3">
      <c r="A325" s="1">
        <v>44880</v>
      </c>
      <c r="B325">
        <v>16890.18</v>
      </c>
      <c r="C325">
        <v>1778.94</v>
      </c>
      <c r="D325">
        <v>3.823</v>
      </c>
      <c r="E325">
        <v>3.8</v>
      </c>
      <c r="F325">
        <f t="shared" si="63"/>
        <v>9.9999999999997868E-3</v>
      </c>
      <c r="G325">
        <v>3.83</v>
      </c>
      <c r="H325">
        <v>4.2470499999999998</v>
      </c>
      <c r="I325">
        <f t="shared" si="57"/>
        <v>4.2470499999999998</v>
      </c>
      <c r="J325">
        <f t="shared" si="58"/>
        <v>2.1650000000000169E-2</v>
      </c>
      <c r="K325">
        <v>4.2394999999999996</v>
      </c>
      <c r="L325">
        <v>4.1207000000000003</v>
      </c>
      <c r="M325">
        <v>4.2214</v>
      </c>
      <c r="N325">
        <v>4.3049999999999997</v>
      </c>
      <c r="O325">
        <v>4.4535</v>
      </c>
      <c r="P325">
        <v>3.8014999999999999</v>
      </c>
      <c r="Q325">
        <v>3.8315000000000001</v>
      </c>
      <c r="R325">
        <v>4.4622000000000002</v>
      </c>
      <c r="S325">
        <v>4.5423999999999998</v>
      </c>
      <c r="T325">
        <v>4.1829999999999998</v>
      </c>
      <c r="U325">
        <f t="shared" si="59"/>
        <v>4.1829999999999998</v>
      </c>
      <c r="V325">
        <f t="shared" si="64"/>
        <v>1.699999999999946E-2</v>
      </c>
      <c r="W325">
        <f t="shared" si="60"/>
        <v>4.2214</v>
      </c>
      <c r="X325">
        <f t="shared" si="65"/>
        <v>-0.10879999999999956</v>
      </c>
      <c r="Y325">
        <v>3.6539999999999999</v>
      </c>
      <c r="Z325">
        <v>4.5129999999999999</v>
      </c>
      <c r="AA325">
        <f t="shared" si="61"/>
        <v>4.3049999999999997</v>
      </c>
      <c r="AB325">
        <f t="shared" si="66"/>
        <v>-0.10460000000000047</v>
      </c>
      <c r="AC325">
        <f t="shared" si="67"/>
        <v>-3.3999999999999808E-2</v>
      </c>
      <c r="AD325">
        <v>4.5759999999999996</v>
      </c>
      <c r="AE325">
        <f t="shared" si="62"/>
        <v>4.4535</v>
      </c>
      <c r="AF325">
        <f t="shared" si="68"/>
        <v>-2.0000000000000462E-2</v>
      </c>
      <c r="AG325">
        <f t="shared" si="68"/>
        <v>-9.5799999999999663E-2</v>
      </c>
      <c r="AH325">
        <f t="shared" si="56"/>
        <v>4.5444999999999993</v>
      </c>
      <c r="AI325">
        <f t="shared" si="69"/>
        <v>-2.7000000000001023E-2</v>
      </c>
    </row>
    <row r="326" spans="1:35" x14ac:dyDescent="0.3">
      <c r="A326" s="1">
        <v>44881</v>
      </c>
      <c r="B326">
        <v>16531.47</v>
      </c>
      <c r="C326">
        <v>1773.87</v>
      </c>
      <c r="D326">
        <v>3.8239999999999998</v>
      </c>
      <c r="E326">
        <v>3.81</v>
      </c>
      <c r="F326">
        <f t="shared" si="63"/>
        <v>1.0000000000000231E-2</v>
      </c>
      <c r="G326">
        <v>3.83</v>
      </c>
      <c r="H326">
        <v>4.2690200000000003</v>
      </c>
      <c r="I326">
        <f t="shared" si="57"/>
        <v>4.2690200000000003</v>
      </c>
      <c r="J326">
        <f t="shared" si="58"/>
        <v>2.1970000000000489E-2</v>
      </c>
      <c r="K326">
        <v>4.2632000000000003</v>
      </c>
      <c r="L326">
        <v>4.2081999999999997</v>
      </c>
      <c r="M326">
        <v>4.3124000000000002</v>
      </c>
      <c r="N326">
        <v>4.3746</v>
      </c>
      <c r="O326">
        <v>4.484</v>
      </c>
      <c r="P326">
        <v>3.7999399999999999</v>
      </c>
      <c r="Q326">
        <v>3.8315000000000001</v>
      </c>
      <c r="R326">
        <v>4.5175000000000001</v>
      </c>
      <c r="S326">
        <v>4.5853000000000002</v>
      </c>
      <c r="T326">
        <v>4.22</v>
      </c>
      <c r="U326">
        <f t="shared" si="59"/>
        <v>4.22</v>
      </c>
      <c r="V326">
        <f t="shared" si="64"/>
        <v>3.6999999999999922E-2</v>
      </c>
      <c r="W326">
        <f t="shared" si="60"/>
        <v>4.3124000000000002</v>
      </c>
      <c r="X326">
        <f t="shared" si="65"/>
        <v>9.1000000000000192E-2</v>
      </c>
      <c r="Y326">
        <v>3.681</v>
      </c>
      <c r="Z326">
        <v>4.5549999999999997</v>
      </c>
      <c r="AA326">
        <f t="shared" si="61"/>
        <v>4.3746</v>
      </c>
      <c r="AB326">
        <f t="shared" si="66"/>
        <v>6.9600000000000328E-2</v>
      </c>
      <c r="AC326">
        <f t="shared" si="67"/>
        <v>4.1999999999999815E-2</v>
      </c>
      <c r="AD326">
        <v>4.6020000000000003</v>
      </c>
      <c r="AE326">
        <f t="shared" si="62"/>
        <v>4.484</v>
      </c>
      <c r="AF326">
        <f t="shared" si="68"/>
        <v>2.6000000000000689E-2</v>
      </c>
      <c r="AG326">
        <f t="shared" si="68"/>
        <v>3.0499999999999972E-2</v>
      </c>
      <c r="AH326">
        <f t="shared" si="56"/>
        <v>4.5785</v>
      </c>
      <c r="AI326">
        <f t="shared" si="69"/>
        <v>3.4000000000000696E-2</v>
      </c>
    </row>
    <row r="327" spans="1:35" x14ac:dyDescent="0.3">
      <c r="A327" s="1">
        <v>44882</v>
      </c>
      <c r="B327">
        <v>16680.759999999998</v>
      </c>
      <c r="C327">
        <v>1760.44</v>
      </c>
      <c r="D327">
        <v>3.8210000000000002</v>
      </c>
      <c r="E327">
        <v>3.8</v>
      </c>
      <c r="F327">
        <f t="shared" si="63"/>
        <v>-1.0000000000000231E-2</v>
      </c>
      <c r="G327">
        <v>3.83</v>
      </c>
      <c r="H327">
        <v>4.2844600000000002</v>
      </c>
      <c r="I327">
        <f t="shared" si="57"/>
        <v>4.2844600000000002</v>
      </c>
      <c r="J327">
        <f t="shared" si="58"/>
        <v>1.5439999999999898E-2</v>
      </c>
      <c r="K327">
        <v>4.2901499999999997</v>
      </c>
      <c r="L327">
        <v>4.1974</v>
      </c>
      <c r="M327">
        <v>4.3802000000000003</v>
      </c>
      <c r="N327">
        <v>4.4423000000000004</v>
      </c>
      <c r="O327">
        <v>4.5526</v>
      </c>
      <c r="P327">
        <v>3.8018800000000001</v>
      </c>
      <c r="Q327">
        <v>3.8319999999999999</v>
      </c>
      <c r="R327">
        <v>4.5726000000000004</v>
      </c>
      <c r="S327">
        <v>4.6661000000000001</v>
      </c>
      <c r="T327">
        <v>4.2220000000000004</v>
      </c>
      <c r="U327">
        <f t="shared" si="59"/>
        <v>4.2220000000000004</v>
      </c>
      <c r="V327">
        <f t="shared" si="64"/>
        <v>2.0000000000006679E-3</v>
      </c>
      <c r="W327">
        <f t="shared" si="60"/>
        <v>4.3802000000000003</v>
      </c>
      <c r="X327">
        <f t="shared" si="65"/>
        <v>6.7800000000000082E-2</v>
      </c>
      <c r="Y327">
        <v>3.6539999999999999</v>
      </c>
      <c r="Z327">
        <v>4.5860000000000003</v>
      </c>
      <c r="AA327">
        <f t="shared" si="61"/>
        <v>4.4423000000000004</v>
      </c>
      <c r="AB327">
        <f t="shared" si="66"/>
        <v>6.7700000000000315E-2</v>
      </c>
      <c r="AC327">
        <f t="shared" si="67"/>
        <v>3.1000000000000583E-2</v>
      </c>
      <c r="AD327">
        <v>4.6779999999999999</v>
      </c>
      <c r="AE327">
        <f t="shared" si="62"/>
        <v>4.5526</v>
      </c>
      <c r="AF327">
        <f t="shared" si="68"/>
        <v>7.5999999999999623E-2</v>
      </c>
      <c r="AG327">
        <f t="shared" si="68"/>
        <v>6.8599999999999994E-2</v>
      </c>
      <c r="AH327">
        <f t="shared" ref="AH327:AH390" si="70">(AD327+Z327)/2</f>
        <v>4.6319999999999997</v>
      </c>
      <c r="AI327">
        <f t="shared" si="69"/>
        <v>5.3499999999999659E-2</v>
      </c>
    </row>
    <row r="328" spans="1:35" x14ac:dyDescent="0.3">
      <c r="A328" s="1">
        <v>44883</v>
      </c>
      <c r="B328">
        <v>16637.36</v>
      </c>
      <c r="C328">
        <v>1750.68</v>
      </c>
      <c r="D328">
        <v>3.8180000000000001</v>
      </c>
      <c r="E328">
        <v>3.8</v>
      </c>
      <c r="F328">
        <f t="shared" si="63"/>
        <v>0</v>
      </c>
      <c r="G328">
        <v>3.83</v>
      </c>
      <c r="H328">
        <v>4.3007099999999996</v>
      </c>
      <c r="I328">
        <f t="shared" ref="I328:I391" si="71">H328</f>
        <v>4.3007099999999996</v>
      </c>
      <c r="J328">
        <f t="shared" ref="J328:J391" si="72">I328-I327</f>
        <v>1.6249999999999432E-2</v>
      </c>
      <c r="K328">
        <v>4.3144999999999998</v>
      </c>
      <c r="L328">
        <v>4.2321999999999997</v>
      </c>
      <c r="M328">
        <v>4.4122000000000003</v>
      </c>
      <c r="N328">
        <v>4.4752999999999998</v>
      </c>
      <c r="O328">
        <v>4.5887000000000002</v>
      </c>
      <c r="P328">
        <v>3.7975699999999999</v>
      </c>
      <c r="Q328">
        <v>3.8319999999999999</v>
      </c>
      <c r="R328">
        <v>4.6132999999999997</v>
      </c>
      <c r="S328">
        <v>4.6917999999999997</v>
      </c>
      <c r="T328">
        <v>4.2409999999999997</v>
      </c>
      <c r="U328">
        <f t="shared" ref="U328:U391" si="73">T328</f>
        <v>4.2409999999999997</v>
      </c>
      <c r="V328">
        <f t="shared" si="64"/>
        <v>1.899999999999924E-2</v>
      </c>
      <c r="W328">
        <f t="shared" ref="W328:W391" si="74">M328</f>
        <v>4.4122000000000003</v>
      </c>
      <c r="X328">
        <f t="shared" si="65"/>
        <v>3.2000000000000028E-2</v>
      </c>
      <c r="Y328">
        <v>3.7610000000000001</v>
      </c>
      <c r="Z328">
        <v>4.6310000000000002</v>
      </c>
      <c r="AA328">
        <f t="shared" ref="AA328:AA391" si="75">N328</f>
        <v>4.4752999999999998</v>
      </c>
      <c r="AB328">
        <f t="shared" si="66"/>
        <v>3.2999999999999474E-2</v>
      </c>
      <c r="AC328">
        <f t="shared" si="67"/>
        <v>4.4999999999999929E-2</v>
      </c>
      <c r="AD328">
        <v>4.7240000000000002</v>
      </c>
      <c r="AE328">
        <f t="shared" ref="AE328:AE391" si="76">O328</f>
        <v>4.5887000000000002</v>
      </c>
      <c r="AF328">
        <f t="shared" si="68"/>
        <v>4.6000000000000263E-2</v>
      </c>
      <c r="AG328">
        <f t="shared" si="68"/>
        <v>3.6100000000000243E-2</v>
      </c>
      <c r="AH328">
        <f t="shared" si="70"/>
        <v>4.6775000000000002</v>
      </c>
      <c r="AI328">
        <f t="shared" si="69"/>
        <v>4.550000000000054E-2</v>
      </c>
    </row>
    <row r="329" spans="1:35" x14ac:dyDescent="0.3">
      <c r="A329" s="1">
        <v>44884</v>
      </c>
      <c r="B329">
        <v>16660.59</v>
      </c>
      <c r="C329">
        <v>1750.68</v>
      </c>
      <c r="D329">
        <v>3.8180000000000001</v>
      </c>
      <c r="E329">
        <v>3.8</v>
      </c>
      <c r="F329">
        <f t="shared" ref="F329:F392" si="77">E329-E328</f>
        <v>0</v>
      </c>
      <c r="G329">
        <v>3.83</v>
      </c>
      <c r="H329">
        <v>4.3007099999999996</v>
      </c>
      <c r="I329">
        <f t="shared" si="71"/>
        <v>4.3007099999999996</v>
      </c>
      <c r="J329">
        <f t="shared" si="72"/>
        <v>0</v>
      </c>
      <c r="K329">
        <v>4.3144999999999998</v>
      </c>
      <c r="L329">
        <v>4.2321999999999997</v>
      </c>
      <c r="M329">
        <v>4.4122000000000003</v>
      </c>
      <c r="N329">
        <v>4.4752999999999998</v>
      </c>
      <c r="O329">
        <v>4.5887000000000002</v>
      </c>
      <c r="P329">
        <v>3.7975699999999999</v>
      </c>
      <c r="Q329">
        <v>3.8319999999999999</v>
      </c>
      <c r="R329">
        <v>4.6132999999999997</v>
      </c>
      <c r="S329">
        <v>4.6917999999999997</v>
      </c>
      <c r="T329">
        <v>4.2409999999999997</v>
      </c>
      <c r="U329">
        <f t="shared" si="73"/>
        <v>4.2409999999999997</v>
      </c>
      <c r="V329">
        <f t="shared" ref="V329:V392" si="78">U329-U328</f>
        <v>0</v>
      </c>
      <c r="W329">
        <f t="shared" si="74"/>
        <v>4.4122000000000003</v>
      </c>
      <c r="X329">
        <f t="shared" ref="X329:X392" si="79">W329-W328</f>
        <v>0</v>
      </c>
      <c r="Y329">
        <v>3.7610000000000001</v>
      </c>
      <c r="Z329">
        <v>4.6310000000000002</v>
      </c>
      <c r="AA329">
        <f t="shared" si="75"/>
        <v>4.4752999999999998</v>
      </c>
      <c r="AB329">
        <f t="shared" ref="AB329:AB392" si="80">AA329-AA328</f>
        <v>0</v>
      </c>
      <c r="AC329">
        <f t="shared" ref="AC329:AC392" si="81">Z329-Z328</f>
        <v>0</v>
      </c>
      <c r="AD329">
        <v>4.7240000000000002</v>
      </c>
      <c r="AE329">
        <f t="shared" si="76"/>
        <v>4.5887000000000002</v>
      </c>
      <c r="AF329">
        <f t="shared" ref="AF329:AG392" si="82">AD329-AD328</f>
        <v>0</v>
      </c>
      <c r="AG329">
        <f t="shared" si="82"/>
        <v>0</v>
      </c>
      <c r="AH329">
        <f t="shared" si="70"/>
        <v>4.6775000000000002</v>
      </c>
      <c r="AI329">
        <f t="shared" ref="AI329:AI392" si="83">AH329-AH328</f>
        <v>0</v>
      </c>
    </row>
    <row r="330" spans="1:35" x14ac:dyDescent="0.3">
      <c r="A330" s="1">
        <v>44885</v>
      </c>
      <c r="B330">
        <v>16253.33</v>
      </c>
      <c r="C330">
        <v>1750.68</v>
      </c>
      <c r="D330">
        <v>3.8180000000000001</v>
      </c>
      <c r="E330">
        <v>3.8</v>
      </c>
      <c r="F330">
        <f t="shared" si="77"/>
        <v>0</v>
      </c>
      <c r="G330">
        <v>3.83</v>
      </c>
      <c r="H330">
        <v>4.3007099999999996</v>
      </c>
      <c r="I330">
        <f t="shared" si="71"/>
        <v>4.3007099999999996</v>
      </c>
      <c r="J330">
        <f t="shared" si="72"/>
        <v>0</v>
      </c>
      <c r="K330">
        <v>4.3144999999999998</v>
      </c>
      <c r="L330">
        <v>4.2321999999999997</v>
      </c>
      <c r="M330">
        <v>4.4122000000000003</v>
      </c>
      <c r="N330">
        <v>4.4752999999999998</v>
      </c>
      <c r="O330">
        <v>4.5887000000000002</v>
      </c>
      <c r="P330">
        <v>3.7975699999999999</v>
      </c>
      <c r="Q330">
        <v>3.8319999999999999</v>
      </c>
      <c r="R330">
        <v>4.6132999999999997</v>
      </c>
      <c r="S330">
        <v>4.6917999999999997</v>
      </c>
      <c r="T330">
        <v>4.2409999999999997</v>
      </c>
      <c r="U330">
        <f t="shared" si="73"/>
        <v>4.2409999999999997</v>
      </c>
      <c r="V330">
        <f t="shared" si="78"/>
        <v>0</v>
      </c>
      <c r="W330">
        <f t="shared" si="74"/>
        <v>4.4122000000000003</v>
      </c>
      <c r="X330">
        <f t="shared" si="79"/>
        <v>0</v>
      </c>
      <c r="Y330">
        <v>3.7610000000000001</v>
      </c>
      <c r="Z330">
        <v>4.6310000000000002</v>
      </c>
      <c r="AA330">
        <f t="shared" si="75"/>
        <v>4.4752999999999998</v>
      </c>
      <c r="AB330">
        <f t="shared" si="80"/>
        <v>0</v>
      </c>
      <c r="AC330">
        <f t="shared" si="81"/>
        <v>0</v>
      </c>
      <c r="AD330">
        <v>4.7240000000000002</v>
      </c>
      <c r="AE330">
        <f t="shared" si="76"/>
        <v>4.5887000000000002</v>
      </c>
      <c r="AF330">
        <f t="shared" si="82"/>
        <v>0</v>
      </c>
      <c r="AG330">
        <f t="shared" si="82"/>
        <v>0</v>
      </c>
      <c r="AH330">
        <f t="shared" si="70"/>
        <v>4.6775000000000002</v>
      </c>
      <c r="AI330">
        <f t="shared" si="83"/>
        <v>0</v>
      </c>
    </row>
    <row r="331" spans="1:35" x14ac:dyDescent="0.3">
      <c r="A331" s="1">
        <v>44886</v>
      </c>
      <c r="B331">
        <v>15631.95</v>
      </c>
      <c r="C331">
        <v>1738.05</v>
      </c>
      <c r="D331">
        <v>3.82</v>
      </c>
      <c r="E331">
        <v>3.8</v>
      </c>
      <c r="F331">
        <f t="shared" si="77"/>
        <v>0</v>
      </c>
      <c r="G331">
        <v>3.83</v>
      </c>
      <c r="H331">
        <v>4.3198299999999996</v>
      </c>
      <c r="I331">
        <f t="shared" si="71"/>
        <v>4.3198299999999996</v>
      </c>
      <c r="J331">
        <f t="shared" si="72"/>
        <v>1.9120000000000026E-2</v>
      </c>
      <c r="K331">
        <v>4.3343499999999997</v>
      </c>
      <c r="L331">
        <v>4.1773999999999996</v>
      </c>
      <c r="M331">
        <v>4.4233000000000002</v>
      </c>
      <c r="N331">
        <v>4.4878999999999998</v>
      </c>
      <c r="O331">
        <v>4.6040999999999999</v>
      </c>
      <c r="P331">
        <v>3.80402</v>
      </c>
      <c r="Q331">
        <v>3.8359999999999999</v>
      </c>
      <c r="R331">
        <v>4.6101000000000001</v>
      </c>
      <c r="S331">
        <v>4.7320000000000002</v>
      </c>
      <c r="T331">
        <v>4.2030000000000003</v>
      </c>
      <c r="U331">
        <f t="shared" si="73"/>
        <v>4.2030000000000003</v>
      </c>
      <c r="V331">
        <f t="shared" si="78"/>
        <v>-3.7999999999999368E-2</v>
      </c>
      <c r="W331">
        <f t="shared" si="74"/>
        <v>4.4233000000000002</v>
      </c>
      <c r="X331">
        <f t="shared" si="79"/>
        <v>1.1099999999999888E-2</v>
      </c>
      <c r="Y331">
        <v>3.8570000000000002</v>
      </c>
      <c r="Z331">
        <v>4.6260000000000003</v>
      </c>
      <c r="AA331">
        <f t="shared" si="75"/>
        <v>4.4878999999999998</v>
      </c>
      <c r="AB331">
        <f t="shared" si="80"/>
        <v>1.2599999999999945E-2</v>
      </c>
      <c r="AC331">
        <f t="shared" si="81"/>
        <v>-4.9999999999998934E-3</v>
      </c>
      <c r="AD331">
        <v>4.7480000000000002</v>
      </c>
      <c r="AE331">
        <f t="shared" si="76"/>
        <v>4.6040999999999999</v>
      </c>
      <c r="AF331">
        <f t="shared" si="82"/>
        <v>2.4000000000000021E-2</v>
      </c>
      <c r="AG331">
        <f t="shared" si="82"/>
        <v>1.5399999999999636E-2</v>
      </c>
      <c r="AH331">
        <f t="shared" si="70"/>
        <v>4.6870000000000003</v>
      </c>
      <c r="AI331">
        <f t="shared" si="83"/>
        <v>9.5000000000000639E-3</v>
      </c>
    </row>
    <row r="332" spans="1:35" x14ac:dyDescent="0.3">
      <c r="A332" s="1">
        <v>44887</v>
      </c>
      <c r="B332">
        <v>16130.03</v>
      </c>
      <c r="C332">
        <v>1740.25</v>
      </c>
      <c r="D332">
        <v>3.819</v>
      </c>
      <c r="E332">
        <v>3.8</v>
      </c>
      <c r="F332">
        <f t="shared" si="77"/>
        <v>0</v>
      </c>
      <c r="G332">
        <v>3.83</v>
      </c>
      <c r="H332">
        <v>4.3588100000000001</v>
      </c>
      <c r="I332">
        <f t="shared" si="71"/>
        <v>4.3588100000000001</v>
      </c>
      <c r="J332">
        <f t="shared" si="72"/>
        <v>3.8980000000000459E-2</v>
      </c>
      <c r="K332">
        <v>4.3789499999999997</v>
      </c>
      <c r="L332">
        <v>4.1673</v>
      </c>
      <c r="M332">
        <v>4.4410999999999996</v>
      </c>
      <c r="N332">
        <v>4.4973000000000001</v>
      </c>
      <c r="O332">
        <v>4.5970000000000004</v>
      </c>
      <c r="P332">
        <v>3.806</v>
      </c>
      <c r="Q332">
        <v>3.8325499999999999</v>
      </c>
      <c r="R332">
        <v>4.6893000000000002</v>
      </c>
      <c r="S332">
        <v>4.7614000000000001</v>
      </c>
      <c r="T332">
        <v>4.2130000000000001</v>
      </c>
      <c r="U332">
        <f t="shared" si="73"/>
        <v>4.2130000000000001</v>
      </c>
      <c r="V332">
        <f t="shared" si="78"/>
        <v>9.9999999999997868E-3</v>
      </c>
      <c r="W332">
        <f t="shared" si="74"/>
        <v>4.4410999999999996</v>
      </c>
      <c r="X332">
        <f t="shared" si="79"/>
        <v>1.7799999999999372E-2</v>
      </c>
      <c r="Y332">
        <v>3.851</v>
      </c>
      <c r="Z332">
        <v>4.6989999999999998</v>
      </c>
      <c r="AA332">
        <f t="shared" si="75"/>
        <v>4.4973000000000001</v>
      </c>
      <c r="AB332">
        <f t="shared" si="80"/>
        <v>9.400000000000297E-3</v>
      </c>
      <c r="AC332">
        <f t="shared" si="81"/>
        <v>7.299999999999951E-2</v>
      </c>
      <c r="AD332">
        <v>4.7789999999999999</v>
      </c>
      <c r="AE332">
        <f t="shared" si="76"/>
        <v>4.5970000000000004</v>
      </c>
      <c r="AF332">
        <f t="shared" si="82"/>
        <v>3.0999999999999694E-2</v>
      </c>
      <c r="AG332">
        <f t="shared" si="82"/>
        <v>-7.0999999999994401E-3</v>
      </c>
      <c r="AH332">
        <f t="shared" si="70"/>
        <v>4.7389999999999999</v>
      </c>
      <c r="AI332">
        <f t="shared" si="83"/>
        <v>5.1999999999999602E-2</v>
      </c>
    </row>
    <row r="333" spans="1:35" x14ac:dyDescent="0.3">
      <c r="A333" s="1">
        <v>44888</v>
      </c>
      <c r="B333">
        <v>16471.900000000001</v>
      </c>
      <c r="C333">
        <v>1749.68</v>
      </c>
      <c r="D333">
        <v>3.78</v>
      </c>
      <c r="E333">
        <v>3.79</v>
      </c>
      <c r="F333">
        <f t="shared" si="77"/>
        <v>-9.9999999999997868E-3</v>
      </c>
      <c r="G333">
        <v>3.83</v>
      </c>
      <c r="H333">
        <v>4.3935500000000003</v>
      </c>
      <c r="I333">
        <f t="shared" si="71"/>
        <v>4.3935500000000003</v>
      </c>
      <c r="J333">
        <f t="shared" si="72"/>
        <v>3.4740000000000215E-2</v>
      </c>
      <c r="K333">
        <v>4.3900499999999996</v>
      </c>
      <c r="L333">
        <v>4.2206999999999999</v>
      </c>
      <c r="M333">
        <v>4.4534000000000002</v>
      </c>
      <c r="N333">
        <v>4.4958</v>
      </c>
      <c r="O333">
        <v>4.5715000000000003</v>
      </c>
      <c r="P333">
        <v>3.81908</v>
      </c>
      <c r="Q333">
        <v>3.8381500000000002</v>
      </c>
      <c r="R333">
        <v>4.6204000000000001</v>
      </c>
      <c r="S333">
        <v>4.7198000000000002</v>
      </c>
      <c r="T333">
        <v>4.2709999999999999</v>
      </c>
      <c r="U333">
        <f t="shared" si="73"/>
        <v>4.2709999999999999</v>
      </c>
      <c r="V333">
        <f t="shared" si="78"/>
        <v>5.7999999999999829E-2</v>
      </c>
      <c r="W333">
        <f t="shared" si="74"/>
        <v>4.4534000000000002</v>
      </c>
      <c r="X333">
        <f t="shared" si="79"/>
        <v>1.2300000000000644E-2</v>
      </c>
      <c r="Y333">
        <v>3.8319999999999999</v>
      </c>
      <c r="Z333">
        <v>4.6760000000000002</v>
      </c>
      <c r="AA333">
        <f t="shared" si="75"/>
        <v>4.4958</v>
      </c>
      <c r="AB333">
        <f t="shared" si="80"/>
        <v>-1.5000000000000568E-3</v>
      </c>
      <c r="AC333">
        <f t="shared" si="81"/>
        <v>-2.2999999999999687E-2</v>
      </c>
      <c r="AD333">
        <v>4.7389999999999999</v>
      </c>
      <c r="AE333">
        <f t="shared" si="76"/>
        <v>4.5715000000000003</v>
      </c>
      <c r="AF333">
        <f t="shared" si="82"/>
        <v>-4.0000000000000036E-2</v>
      </c>
      <c r="AG333">
        <f t="shared" si="82"/>
        <v>-2.5500000000000078E-2</v>
      </c>
      <c r="AH333">
        <f t="shared" si="70"/>
        <v>4.7074999999999996</v>
      </c>
      <c r="AI333">
        <f t="shared" si="83"/>
        <v>-3.1500000000000306E-2</v>
      </c>
    </row>
    <row r="334" spans="1:35" x14ac:dyDescent="0.3">
      <c r="A334" s="1">
        <v>44889</v>
      </c>
      <c r="B334">
        <v>16543.55</v>
      </c>
      <c r="C334">
        <v>1755.24</v>
      </c>
      <c r="D334">
        <v>3.78</v>
      </c>
      <c r="E334">
        <v>3.79</v>
      </c>
      <c r="F334">
        <f t="shared" si="77"/>
        <v>0</v>
      </c>
      <c r="G334">
        <v>3.83</v>
      </c>
      <c r="H334">
        <v>4.3935500000000003</v>
      </c>
      <c r="I334">
        <f t="shared" si="71"/>
        <v>4.3935500000000003</v>
      </c>
      <c r="J334">
        <f t="shared" si="72"/>
        <v>0</v>
      </c>
      <c r="K334">
        <v>4.3829000000000002</v>
      </c>
      <c r="L334">
        <v>4.2206999999999999</v>
      </c>
      <c r="M334">
        <v>4.4534000000000002</v>
      </c>
      <c r="N334">
        <v>4.4958</v>
      </c>
      <c r="O334">
        <v>4.5715000000000003</v>
      </c>
      <c r="P334">
        <v>3.81908</v>
      </c>
      <c r="Q334">
        <v>3.8381500000000002</v>
      </c>
      <c r="R334">
        <v>4.6204000000000001</v>
      </c>
      <c r="S334">
        <v>4.7198000000000002</v>
      </c>
      <c r="T334">
        <v>4.2709999999999999</v>
      </c>
      <c r="U334">
        <f t="shared" si="73"/>
        <v>4.2709999999999999</v>
      </c>
      <c r="V334">
        <f t="shared" si="78"/>
        <v>0</v>
      </c>
      <c r="W334">
        <f t="shared" si="74"/>
        <v>4.4534000000000002</v>
      </c>
      <c r="X334">
        <f t="shared" si="79"/>
        <v>0</v>
      </c>
      <c r="Y334">
        <v>3.8929999999999998</v>
      </c>
      <c r="Z334">
        <v>4.6760000000000002</v>
      </c>
      <c r="AA334">
        <f t="shared" si="75"/>
        <v>4.4958</v>
      </c>
      <c r="AB334">
        <f t="shared" si="80"/>
        <v>0</v>
      </c>
      <c r="AC334">
        <f t="shared" si="81"/>
        <v>0</v>
      </c>
      <c r="AD334">
        <v>4.7389999999999999</v>
      </c>
      <c r="AE334">
        <f t="shared" si="76"/>
        <v>4.5715000000000003</v>
      </c>
      <c r="AF334">
        <f t="shared" si="82"/>
        <v>0</v>
      </c>
      <c r="AG334">
        <f t="shared" si="82"/>
        <v>0</v>
      </c>
      <c r="AH334">
        <f t="shared" si="70"/>
        <v>4.7074999999999996</v>
      </c>
      <c r="AI334">
        <f t="shared" si="83"/>
        <v>0</v>
      </c>
    </row>
    <row r="335" spans="1:35" x14ac:dyDescent="0.3">
      <c r="A335" s="1">
        <v>44890</v>
      </c>
      <c r="B335">
        <v>16497.05</v>
      </c>
      <c r="C335">
        <v>1754.93</v>
      </c>
      <c r="D335">
        <v>3.8149999999999999</v>
      </c>
      <c r="E335">
        <v>3.8</v>
      </c>
      <c r="F335">
        <f t="shared" si="77"/>
        <v>9.9999999999997868E-3</v>
      </c>
      <c r="G335">
        <v>3.83</v>
      </c>
      <c r="H335">
        <v>4.4106199999999998</v>
      </c>
      <c r="I335">
        <f t="shared" si="71"/>
        <v>4.4106199999999998</v>
      </c>
      <c r="J335">
        <f t="shared" si="72"/>
        <v>1.7069999999999474E-2</v>
      </c>
      <c r="K335">
        <v>4.3904199999999998</v>
      </c>
      <c r="L335">
        <v>4.2606000000000002</v>
      </c>
      <c r="M335">
        <v>4.4227999999999996</v>
      </c>
      <c r="N335">
        <v>4.4638</v>
      </c>
      <c r="O335">
        <v>4.5362999999999998</v>
      </c>
      <c r="P335">
        <v>3.8062</v>
      </c>
      <c r="Q335">
        <v>3.8334999999999999</v>
      </c>
      <c r="R335">
        <v>4.6715999999999998</v>
      </c>
      <c r="S335">
        <v>4.7157999999999998</v>
      </c>
      <c r="T335">
        <v>4.2889999999999997</v>
      </c>
      <c r="U335">
        <f t="shared" si="73"/>
        <v>4.2889999999999997</v>
      </c>
      <c r="V335">
        <f t="shared" si="78"/>
        <v>1.7999999999999794E-2</v>
      </c>
      <c r="W335">
        <f t="shared" si="74"/>
        <v>4.4227999999999996</v>
      </c>
      <c r="X335">
        <f t="shared" si="79"/>
        <v>-3.0600000000000627E-2</v>
      </c>
      <c r="Y335">
        <v>3.931</v>
      </c>
      <c r="Z335">
        <v>4.6900000000000004</v>
      </c>
      <c r="AA335">
        <f t="shared" si="75"/>
        <v>4.4638</v>
      </c>
      <c r="AB335">
        <f t="shared" si="80"/>
        <v>-3.2000000000000028E-2</v>
      </c>
      <c r="AC335">
        <f t="shared" si="81"/>
        <v>1.4000000000000234E-2</v>
      </c>
      <c r="AD335">
        <v>4.742</v>
      </c>
      <c r="AE335">
        <f t="shared" si="76"/>
        <v>4.5362999999999998</v>
      </c>
      <c r="AF335">
        <f t="shared" si="82"/>
        <v>3.0000000000001137E-3</v>
      </c>
      <c r="AG335">
        <f t="shared" si="82"/>
        <v>-3.5200000000000564E-2</v>
      </c>
      <c r="AH335">
        <f t="shared" si="70"/>
        <v>4.7160000000000002</v>
      </c>
      <c r="AI335">
        <f t="shared" si="83"/>
        <v>8.5000000000006182E-3</v>
      </c>
    </row>
    <row r="336" spans="1:35" x14ac:dyDescent="0.3">
      <c r="A336" s="1">
        <v>44891</v>
      </c>
      <c r="B336">
        <v>16509.39</v>
      </c>
      <c r="C336">
        <v>1754.93</v>
      </c>
      <c r="D336">
        <v>3.8149999999999999</v>
      </c>
      <c r="E336">
        <v>3.8</v>
      </c>
      <c r="F336">
        <f t="shared" si="77"/>
        <v>0</v>
      </c>
      <c r="G336">
        <v>3.83</v>
      </c>
      <c r="H336">
        <v>4.4106199999999998</v>
      </c>
      <c r="I336">
        <f t="shared" si="71"/>
        <v>4.4106199999999998</v>
      </c>
      <c r="J336">
        <f t="shared" si="72"/>
        <v>0</v>
      </c>
      <c r="K336">
        <v>4.3904199999999998</v>
      </c>
      <c r="L336">
        <v>4.2606000000000002</v>
      </c>
      <c r="M336">
        <v>4.4227999999999996</v>
      </c>
      <c r="N336">
        <v>4.4638</v>
      </c>
      <c r="O336">
        <v>4.5362999999999998</v>
      </c>
      <c r="P336">
        <v>3.8062</v>
      </c>
      <c r="Q336">
        <v>3.8334999999999999</v>
      </c>
      <c r="R336">
        <v>4.6715999999999998</v>
      </c>
      <c r="S336">
        <v>4.7157999999999998</v>
      </c>
      <c r="T336">
        <v>4.2889999999999997</v>
      </c>
      <c r="U336">
        <f t="shared" si="73"/>
        <v>4.2889999999999997</v>
      </c>
      <c r="V336">
        <f t="shared" si="78"/>
        <v>0</v>
      </c>
      <c r="W336">
        <f t="shared" si="74"/>
        <v>4.4227999999999996</v>
      </c>
      <c r="X336">
        <f t="shared" si="79"/>
        <v>0</v>
      </c>
      <c r="Y336">
        <v>3.931</v>
      </c>
      <c r="Z336">
        <v>4.6900000000000004</v>
      </c>
      <c r="AA336">
        <f t="shared" si="75"/>
        <v>4.4638</v>
      </c>
      <c r="AB336">
        <f t="shared" si="80"/>
        <v>0</v>
      </c>
      <c r="AC336">
        <f t="shared" si="81"/>
        <v>0</v>
      </c>
      <c r="AD336">
        <v>4.742</v>
      </c>
      <c r="AE336">
        <f t="shared" si="76"/>
        <v>4.5362999999999998</v>
      </c>
      <c r="AF336">
        <f t="shared" si="82"/>
        <v>0</v>
      </c>
      <c r="AG336">
        <f t="shared" si="82"/>
        <v>0</v>
      </c>
      <c r="AH336">
        <f t="shared" si="70"/>
        <v>4.7160000000000002</v>
      </c>
      <c r="AI336">
        <f t="shared" si="83"/>
        <v>0</v>
      </c>
    </row>
    <row r="337" spans="1:35" x14ac:dyDescent="0.3">
      <c r="A337" s="1">
        <v>44892</v>
      </c>
      <c r="B337">
        <v>16571.89</v>
      </c>
      <c r="C337">
        <v>1754.93</v>
      </c>
      <c r="D337">
        <v>3.8149999999999999</v>
      </c>
      <c r="E337">
        <v>3.8</v>
      </c>
      <c r="F337">
        <f t="shared" si="77"/>
        <v>0</v>
      </c>
      <c r="G337">
        <v>3.83</v>
      </c>
      <c r="H337">
        <v>4.4106199999999998</v>
      </c>
      <c r="I337">
        <f t="shared" si="71"/>
        <v>4.4106199999999998</v>
      </c>
      <c r="J337">
        <f t="shared" si="72"/>
        <v>0</v>
      </c>
      <c r="K337">
        <v>4.3904199999999998</v>
      </c>
      <c r="L337">
        <v>4.2606000000000002</v>
      </c>
      <c r="M337">
        <v>4.4227999999999996</v>
      </c>
      <c r="N337">
        <v>4.4638</v>
      </c>
      <c r="O337">
        <v>4.5362999999999998</v>
      </c>
      <c r="P337">
        <v>3.8062</v>
      </c>
      <c r="Q337">
        <v>3.8334999999999999</v>
      </c>
      <c r="R337">
        <v>4.6715999999999998</v>
      </c>
      <c r="S337">
        <v>4.7157999999999998</v>
      </c>
      <c r="T337">
        <v>4.2889999999999997</v>
      </c>
      <c r="U337">
        <f t="shared" si="73"/>
        <v>4.2889999999999997</v>
      </c>
      <c r="V337">
        <f t="shared" si="78"/>
        <v>0</v>
      </c>
      <c r="W337">
        <f t="shared" si="74"/>
        <v>4.4227999999999996</v>
      </c>
      <c r="X337">
        <f t="shared" si="79"/>
        <v>0</v>
      </c>
      <c r="Y337">
        <v>3.931</v>
      </c>
      <c r="Z337">
        <v>4.6900000000000004</v>
      </c>
      <c r="AA337">
        <f t="shared" si="75"/>
        <v>4.4638</v>
      </c>
      <c r="AB337">
        <f t="shared" si="80"/>
        <v>0</v>
      </c>
      <c r="AC337">
        <f t="shared" si="81"/>
        <v>0</v>
      </c>
      <c r="AD337">
        <v>4.742</v>
      </c>
      <c r="AE337">
        <f t="shared" si="76"/>
        <v>4.5362999999999998</v>
      </c>
      <c r="AF337">
        <f t="shared" si="82"/>
        <v>0</v>
      </c>
      <c r="AG337">
        <f t="shared" si="82"/>
        <v>0</v>
      </c>
      <c r="AH337">
        <f t="shared" si="70"/>
        <v>4.7160000000000002</v>
      </c>
      <c r="AI337">
        <f t="shared" si="83"/>
        <v>0</v>
      </c>
    </row>
    <row r="338" spans="1:35" x14ac:dyDescent="0.3">
      <c r="A338" s="1">
        <v>44893</v>
      </c>
      <c r="B338">
        <v>16196.39</v>
      </c>
      <c r="C338">
        <v>1741.36</v>
      </c>
      <c r="D338">
        <v>3.831</v>
      </c>
      <c r="E338">
        <v>3.8</v>
      </c>
      <c r="F338">
        <f t="shared" si="77"/>
        <v>0</v>
      </c>
      <c r="G338">
        <v>3.83</v>
      </c>
      <c r="H338">
        <v>4.3990299999999998</v>
      </c>
      <c r="I338">
        <f t="shared" si="71"/>
        <v>4.3990299999999998</v>
      </c>
      <c r="J338">
        <f t="shared" si="72"/>
        <v>-1.1589999999999989E-2</v>
      </c>
      <c r="K338">
        <v>4.3940900000000003</v>
      </c>
      <c r="L338">
        <v>4.2652999999999999</v>
      </c>
      <c r="M338">
        <v>4.4783999999999997</v>
      </c>
      <c r="N338">
        <v>4.5157999999999996</v>
      </c>
      <c r="O338">
        <v>4.5803000000000003</v>
      </c>
      <c r="P338">
        <v>3.8001999999999998</v>
      </c>
      <c r="Q338">
        <v>3.8379500000000002</v>
      </c>
      <c r="R338">
        <v>4.6790000000000003</v>
      </c>
      <c r="S338">
        <v>4.7289000000000003</v>
      </c>
      <c r="T338">
        <v>4.29</v>
      </c>
      <c r="U338">
        <f t="shared" si="73"/>
        <v>4.29</v>
      </c>
      <c r="V338">
        <f t="shared" si="78"/>
        <v>1.000000000000334E-3</v>
      </c>
      <c r="W338">
        <f t="shared" si="74"/>
        <v>4.4783999999999997</v>
      </c>
      <c r="X338">
        <f t="shared" si="79"/>
        <v>5.5600000000000094E-2</v>
      </c>
      <c r="Y338">
        <v>4.0179999999999998</v>
      </c>
      <c r="Z338">
        <v>4.6879999999999997</v>
      </c>
      <c r="AA338">
        <f t="shared" si="75"/>
        <v>4.5157999999999996</v>
      </c>
      <c r="AB338">
        <f t="shared" si="80"/>
        <v>5.1999999999999602E-2</v>
      </c>
      <c r="AC338">
        <f t="shared" si="81"/>
        <v>-2.0000000000006679E-3</v>
      </c>
      <c r="AD338">
        <v>4.7409999999999997</v>
      </c>
      <c r="AE338">
        <f t="shared" si="76"/>
        <v>4.5803000000000003</v>
      </c>
      <c r="AF338">
        <f t="shared" si="82"/>
        <v>-1.000000000000334E-3</v>
      </c>
      <c r="AG338">
        <f t="shared" si="82"/>
        <v>4.4000000000000483E-2</v>
      </c>
      <c r="AH338">
        <f t="shared" si="70"/>
        <v>4.7144999999999992</v>
      </c>
      <c r="AI338">
        <f t="shared" si="83"/>
        <v>-1.500000000000945E-3</v>
      </c>
    </row>
    <row r="339" spans="1:35" x14ac:dyDescent="0.3">
      <c r="A339" s="1">
        <v>44894</v>
      </c>
      <c r="B339">
        <v>16460.7</v>
      </c>
      <c r="C339">
        <v>1749.85</v>
      </c>
      <c r="D339">
        <v>3.8380000000000001</v>
      </c>
      <c r="E339">
        <v>3.81</v>
      </c>
      <c r="F339">
        <f t="shared" si="77"/>
        <v>1.0000000000000231E-2</v>
      </c>
      <c r="G339">
        <v>3.83</v>
      </c>
      <c r="H339">
        <v>4.4044100000000004</v>
      </c>
      <c r="I339">
        <f t="shared" si="71"/>
        <v>4.4044100000000004</v>
      </c>
      <c r="J339">
        <f t="shared" si="72"/>
        <v>5.3800000000006065E-3</v>
      </c>
      <c r="K339">
        <v>4.4009099999999997</v>
      </c>
      <c r="L339">
        <v>4.3018999999999998</v>
      </c>
      <c r="M339">
        <v>4.5590000000000002</v>
      </c>
      <c r="N339">
        <v>4.5933000000000002</v>
      </c>
      <c r="O339">
        <v>4.6515000000000004</v>
      </c>
      <c r="P339">
        <v>3.8001999999999998</v>
      </c>
      <c r="Q339">
        <v>3.8334999999999999</v>
      </c>
      <c r="R339">
        <v>4.7058999999999997</v>
      </c>
      <c r="S339">
        <v>4.7257999999999996</v>
      </c>
      <c r="T339">
        <v>4.3250000000000002</v>
      </c>
      <c r="U339">
        <f t="shared" si="73"/>
        <v>4.3250000000000002</v>
      </c>
      <c r="V339">
        <f t="shared" si="78"/>
        <v>3.5000000000000142E-2</v>
      </c>
      <c r="W339">
        <f t="shared" si="74"/>
        <v>4.5590000000000002</v>
      </c>
      <c r="X339">
        <f t="shared" si="79"/>
        <v>8.0600000000000449E-2</v>
      </c>
      <c r="Y339">
        <v>3.9860000000000002</v>
      </c>
      <c r="Z339">
        <v>4.7160000000000002</v>
      </c>
      <c r="AA339">
        <f t="shared" si="75"/>
        <v>4.5933000000000002</v>
      </c>
      <c r="AB339">
        <f t="shared" si="80"/>
        <v>7.7500000000000568E-2</v>
      </c>
      <c r="AC339">
        <f t="shared" si="81"/>
        <v>2.8000000000000469E-2</v>
      </c>
      <c r="AD339">
        <v>4.7389999999999999</v>
      </c>
      <c r="AE339">
        <f t="shared" si="76"/>
        <v>4.6515000000000004</v>
      </c>
      <c r="AF339">
        <f t="shared" si="82"/>
        <v>-1.9999999999997797E-3</v>
      </c>
      <c r="AG339">
        <f t="shared" si="82"/>
        <v>7.1200000000000152E-2</v>
      </c>
      <c r="AH339">
        <f t="shared" si="70"/>
        <v>4.7275</v>
      </c>
      <c r="AI339">
        <f t="shared" si="83"/>
        <v>1.3000000000000789E-2</v>
      </c>
    </row>
    <row r="340" spans="1:35" x14ac:dyDescent="0.3">
      <c r="A340" s="1">
        <v>44895</v>
      </c>
      <c r="B340">
        <v>17104.5</v>
      </c>
      <c r="C340">
        <v>1768.52</v>
      </c>
      <c r="D340">
        <v>3.82</v>
      </c>
      <c r="E340">
        <v>3.82</v>
      </c>
      <c r="F340">
        <f t="shared" si="77"/>
        <v>9.9999999999997868E-3</v>
      </c>
      <c r="G340">
        <v>3.83</v>
      </c>
      <c r="H340">
        <v>4.4126099999999999</v>
      </c>
      <c r="I340">
        <f t="shared" si="71"/>
        <v>4.4126099999999999</v>
      </c>
      <c r="J340">
        <f t="shared" si="72"/>
        <v>8.199999999999541E-3</v>
      </c>
      <c r="K340">
        <v>4.3940000000000001</v>
      </c>
      <c r="L340">
        <v>4.3196000000000003</v>
      </c>
      <c r="M340">
        <v>4.3997000000000002</v>
      </c>
      <c r="N340">
        <v>4.4394</v>
      </c>
      <c r="O340">
        <v>4.5068000000000001</v>
      </c>
      <c r="P340">
        <v>3.8052000000000001</v>
      </c>
      <c r="Q340">
        <v>3.8334999999999999</v>
      </c>
      <c r="R340">
        <v>4.6501000000000001</v>
      </c>
      <c r="S340">
        <v>4.6863000000000001</v>
      </c>
      <c r="T340">
        <v>4.3490000000000002</v>
      </c>
      <c r="U340">
        <f t="shared" si="73"/>
        <v>4.3490000000000002</v>
      </c>
      <c r="V340">
        <f t="shared" si="78"/>
        <v>2.4000000000000021E-2</v>
      </c>
      <c r="W340">
        <f t="shared" si="74"/>
        <v>4.3997000000000002</v>
      </c>
      <c r="X340">
        <f t="shared" si="79"/>
        <v>-0.1593</v>
      </c>
      <c r="Y340">
        <v>3.9470000000000001</v>
      </c>
      <c r="Z340">
        <v>4.681</v>
      </c>
      <c r="AA340">
        <f t="shared" si="75"/>
        <v>4.4394</v>
      </c>
      <c r="AB340">
        <f t="shared" si="80"/>
        <v>-0.15390000000000015</v>
      </c>
      <c r="AC340">
        <f t="shared" si="81"/>
        <v>-3.5000000000000142E-2</v>
      </c>
      <c r="AD340">
        <v>4.7119999999999997</v>
      </c>
      <c r="AE340">
        <f t="shared" si="76"/>
        <v>4.5068000000000001</v>
      </c>
      <c r="AF340">
        <f t="shared" si="82"/>
        <v>-2.7000000000000135E-2</v>
      </c>
      <c r="AG340">
        <f t="shared" si="82"/>
        <v>-0.14470000000000027</v>
      </c>
      <c r="AH340">
        <f t="shared" si="70"/>
        <v>4.6965000000000003</v>
      </c>
      <c r="AI340">
        <f t="shared" si="83"/>
        <v>-3.0999999999999694E-2</v>
      </c>
    </row>
    <row r="341" spans="1:35" x14ac:dyDescent="0.3">
      <c r="A341" s="1">
        <v>44896</v>
      </c>
      <c r="B341">
        <v>16929.96</v>
      </c>
      <c r="C341">
        <v>1803.1</v>
      </c>
      <c r="D341">
        <v>3.8359999999999999</v>
      </c>
      <c r="E341">
        <v>3.82</v>
      </c>
      <c r="F341">
        <f t="shared" si="77"/>
        <v>0</v>
      </c>
      <c r="G341">
        <v>3.83</v>
      </c>
      <c r="H341">
        <v>4.4508700000000001</v>
      </c>
      <c r="I341">
        <f t="shared" si="71"/>
        <v>4.4508700000000001</v>
      </c>
      <c r="J341">
        <f t="shared" si="72"/>
        <v>3.8260000000000183E-2</v>
      </c>
      <c r="K341">
        <v>4.4153500000000001</v>
      </c>
      <c r="L341">
        <v>4.2672999999999996</v>
      </c>
      <c r="M341">
        <v>4.4154999999999998</v>
      </c>
      <c r="N341">
        <v>4.4302000000000001</v>
      </c>
      <c r="O341">
        <v>4.4512</v>
      </c>
      <c r="P341">
        <v>3.8012000000000001</v>
      </c>
      <c r="Q341">
        <v>3.8412500000000001</v>
      </c>
      <c r="R341">
        <v>4.6388999999999996</v>
      </c>
      <c r="S341">
        <v>4.6153000000000004</v>
      </c>
      <c r="T341">
        <v>4.3090000000000002</v>
      </c>
      <c r="U341">
        <f t="shared" si="73"/>
        <v>4.3090000000000002</v>
      </c>
      <c r="V341">
        <f t="shared" si="78"/>
        <v>-4.0000000000000036E-2</v>
      </c>
      <c r="W341">
        <f t="shared" si="74"/>
        <v>4.4154999999999998</v>
      </c>
      <c r="X341">
        <f t="shared" si="79"/>
        <v>1.5799999999999592E-2</v>
      </c>
      <c r="Y341">
        <v>3.84</v>
      </c>
      <c r="Z341">
        <v>4.6500000000000004</v>
      </c>
      <c r="AA341">
        <f t="shared" si="75"/>
        <v>4.4302000000000001</v>
      </c>
      <c r="AB341">
        <f t="shared" si="80"/>
        <v>-9.1999999999998749E-3</v>
      </c>
      <c r="AC341">
        <f t="shared" si="81"/>
        <v>-3.0999999999999694E-2</v>
      </c>
      <c r="AD341">
        <v>4.6369999999999996</v>
      </c>
      <c r="AE341">
        <f t="shared" si="76"/>
        <v>4.4512</v>
      </c>
      <c r="AF341">
        <f t="shared" si="82"/>
        <v>-7.5000000000000178E-2</v>
      </c>
      <c r="AG341">
        <f t="shared" si="82"/>
        <v>-5.5600000000000094E-2</v>
      </c>
      <c r="AH341">
        <f t="shared" si="70"/>
        <v>4.6434999999999995</v>
      </c>
      <c r="AI341">
        <f t="shared" si="83"/>
        <v>-5.3000000000000824E-2</v>
      </c>
    </row>
    <row r="342" spans="1:35" x14ac:dyDescent="0.3">
      <c r="A342" s="1">
        <v>44897</v>
      </c>
      <c r="B342">
        <v>17014.59</v>
      </c>
      <c r="C342">
        <v>1797.63</v>
      </c>
      <c r="D342">
        <v>3.8370000000000002</v>
      </c>
      <c r="E342">
        <v>3.81</v>
      </c>
      <c r="F342">
        <f t="shared" si="77"/>
        <v>-9.9999999999997868E-3</v>
      </c>
      <c r="G342">
        <v>3.83</v>
      </c>
      <c r="H342">
        <v>4.4322400000000002</v>
      </c>
      <c r="I342">
        <f t="shared" si="71"/>
        <v>4.4322400000000002</v>
      </c>
      <c r="J342">
        <f t="shared" si="72"/>
        <v>-1.8629999999999924E-2</v>
      </c>
      <c r="K342">
        <v>4.4269499999999997</v>
      </c>
      <c r="L342">
        <v>4.2477</v>
      </c>
      <c r="M342">
        <v>4.4207999999999998</v>
      </c>
      <c r="N342">
        <v>4.4351000000000003</v>
      </c>
      <c r="O342">
        <v>4.4562999999999997</v>
      </c>
      <c r="P342">
        <v>3.8050000000000002</v>
      </c>
      <c r="Q342">
        <v>3.8365</v>
      </c>
      <c r="R342">
        <v>4.6292</v>
      </c>
      <c r="S342">
        <v>4.6275000000000004</v>
      </c>
      <c r="T342">
        <v>4.2839999999999998</v>
      </c>
      <c r="U342">
        <f t="shared" si="73"/>
        <v>4.2839999999999998</v>
      </c>
      <c r="V342">
        <f t="shared" si="78"/>
        <v>-2.5000000000000355E-2</v>
      </c>
      <c r="W342">
        <f t="shared" si="74"/>
        <v>4.4207999999999998</v>
      </c>
      <c r="X342">
        <f t="shared" si="79"/>
        <v>5.3000000000000824E-3</v>
      </c>
      <c r="Y342">
        <v>3.7429999999999999</v>
      </c>
      <c r="Z342">
        <v>4.6529999999999996</v>
      </c>
      <c r="AA342">
        <f t="shared" si="75"/>
        <v>4.4351000000000003</v>
      </c>
      <c r="AB342">
        <f t="shared" si="80"/>
        <v>4.9000000000001265E-3</v>
      </c>
      <c r="AC342">
        <f t="shared" si="81"/>
        <v>2.9999999999992255E-3</v>
      </c>
      <c r="AD342">
        <v>4.6630000000000003</v>
      </c>
      <c r="AE342">
        <f t="shared" si="76"/>
        <v>4.4562999999999997</v>
      </c>
      <c r="AF342">
        <f t="shared" si="82"/>
        <v>2.6000000000000689E-2</v>
      </c>
      <c r="AG342">
        <f t="shared" si="82"/>
        <v>5.0999999999996604E-3</v>
      </c>
      <c r="AH342">
        <f t="shared" si="70"/>
        <v>4.6579999999999995</v>
      </c>
      <c r="AI342">
        <f t="shared" si="83"/>
        <v>1.4499999999999957E-2</v>
      </c>
    </row>
    <row r="343" spans="1:35" x14ac:dyDescent="0.3">
      <c r="A343" s="1">
        <v>44898</v>
      </c>
      <c r="B343">
        <v>16950.39</v>
      </c>
      <c r="C343">
        <v>1797.63</v>
      </c>
      <c r="D343">
        <v>3.8370000000000002</v>
      </c>
      <c r="E343">
        <v>3.81</v>
      </c>
      <c r="F343">
        <f t="shared" si="77"/>
        <v>0</v>
      </c>
      <c r="G343">
        <v>3.83</v>
      </c>
      <c r="H343">
        <v>4.4322400000000002</v>
      </c>
      <c r="I343">
        <f t="shared" si="71"/>
        <v>4.4322400000000002</v>
      </c>
      <c r="J343">
        <f t="shared" si="72"/>
        <v>0</v>
      </c>
      <c r="K343">
        <v>4.4269499999999997</v>
      </c>
      <c r="L343">
        <v>4.2477</v>
      </c>
      <c r="M343">
        <v>4.4207999999999998</v>
      </c>
      <c r="N343">
        <v>4.4351000000000003</v>
      </c>
      <c r="O343">
        <v>4.4562999999999997</v>
      </c>
      <c r="P343">
        <v>3.8050000000000002</v>
      </c>
      <c r="Q343">
        <v>3.8365</v>
      </c>
      <c r="R343">
        <v>4.6292</v>
      </c>
      <c r="S343">
        <v>4.6275000000000004</v>
      </c>
      <c r="T343">
        <v>4.2839999999999998</v>
      </c>
      <c r="U343">
        <f t="shared" si="73"/>
        <v>4.2839999999999998</v>
      </c>
      <c r="V343">
        <f t="shared" si="78"/>
        <v>0</v>
      </c>
      <c r="W343">
        <f t="shared" si="74"/>
        <v>4.4207999999999998</v>
      </c>
      <c r="X343">
        <f t="shared" si="79"/>
        <v>0</v>
      </c>
      <c r="Y343">
        <v>3.7429999999999999</v>
      </c>
      <c r="Z343">
        <v>4.6529999999999996</v>
      </c>
      <c r="AA343">
        <f t="shared" si="75"/>
        <v>4.4351000000000003</v>
      </c>
      <c r="AB343">
        <f t="shared" si="80"/>
        <v>0</v>
      </c>
      <c r="AC343">
        <f t="shared" si="81"/>
        <v>0</v>
      </c>
      <c r="AD343">
        <v>4.6630000000000003</v>
      </c>
      <c r="AE343">
        <f t="shared" si="76"/>
        <v>4.4562999999999997</v>
      </c>
      <c r="AF343">
        <f t="shared" si="82"/>
        <v>0</v>
      </c>
      <c r="AG343">
        <f t="shared" si="82"/>
        <v>0</v>
      </c>
      <c r="AH343">
        <f t="shared" si="70"/>
        <v>4.6579999999999995</v>
      </c>
      <c r="AI343">
        <f t="shared" si="83"/>
        <v>0</v>
      </c>
    </row>
    <row r="344" spans="1:35" x14ac:dyDescent="0.3">
      <c r="A344" s="1">
        <v>44899</v>
      </c>
      <c r="B344">
        <v>17114.59</v>
      </c>
      <c r="C344">
        <v>1797.63</v>
      </c>
      <c r="D344">
        <v>3.8370000000000002</v>
      </c>
      <c r="E344">
        <v>3.81</v>
      </c>
      <c r="F344">
        <f t="shared" si="77"/>
        <v>0</v>
      </c>
      <c r="G344">
        <v>3.83</v>
      </c>
      <c r="H344">
        <v>4.4322400000000002</v>
      </c>
      <c r="I344">
        <f t="shared" si="71"/>
        <v>4.4322400000000002</v>
      </c>
      <c r="J344">
        <f t="shared" si="72"/>
        <v>0</v>
      </c>
      <c r="K344">
        <v>4.4269499999999997</v>
      </c>
      <c r="L344">
        <v>4.2477</v>
      </c>
      <c r="M344">
        <v>4.4207999999999998</v>
      </c>
      <c r="N344">
        <v>4.4351000000000003</v>
      </c>
      <c r="O344">
        <v>4.4562999999999997</v>
      </c>
      <c r="P344">
        <v>3.8050000000000002</v>
      </c>
      <c r="Q344">
        <v>3.8365</v>
      </c>
      <c r="R344">
        <v>4.6292</v>
      </c>
      <c r="S344">
        <v>4.6275000000000004</v>
      </c>
      <c r="T344">
        <v>4.2839999999999998</v>
      </c>
      <c r="U344">
        <f t="shared" si="73"/>
        <v>4.2839999999999998</v>
      </c>
      <c r="V344">
        <f t="shared" si="78"/>
        <v>0</v>
      </c>
      <c r="W344">
        <f t="shared" si="74"/>
        <v>4.4207999999999998</v>
      </c>
      <c r="X344">
        <f t="shared" si="79"/>
        <v>0</v>
      </c>
      <c r="Y344">
        <v>3.7429999999999999</v>
      </c>
      <c r="Z344">
        <v>4.6529999999999996</v>
      </c>
      <c r="AA344">
        <f t="shared" si="75"/>
        <v>4.4351000000000003</v>
      </c>
      <c r="AB344">
        <f t="shared" si="80"/>
        <v>0</v>
      </c>
      <c r="AC344">
        <f t="shared" si="81"/>
        <v>0</v>
      </c>
      <c r="AD344">
        <v>4.6630000000000003</v>
      </c>
      <c r="AE344">
        <f t="shared" si="76"/>
        <v>4.4562999999999997</v>
      </c>
      <c r="AF344">
        <f t="shared" si="82"/>
        <v>0</v>
      </c>
      <c r="AG344">
        <f t="shared" si="82"/>
        <v>0</v>
      </c>
      <c r="AH344">
        <f t="shared" si="70"/>
        <v>4.6579999999999995</v>
      </c>
      <c r="AI344">
        <f t="shared" si="83"/>
        <v>0</v>
      </c>
    </row>
    <row r="345" spans="1:35" x14ac:dyDescent="0.3">
      <c r="A345" s="1">
        <v>44900</v>
      </c>
      <c r="B345">
        <v>16972.240000000002</v>
      </c>
      <c r="C345">
        <v>1768.68</v>
      </c>
      <c r="D345">
        <v>3.84</v>
      </c>
      <c r="E345">
        <v>3.81</v>
      </c>
      <c r="F345">
        <f t="shared" si="77"/>
        <v>0</v>
      </c>
      <c r="G345">
        <v>3.83</v>
      </c>
      <c r="H345">
        <v>4.44848</v>
      </c>
      <c r="I345">
        <f t="shared" si="71"/>
        <v>4.44848</v>
      </c>
      <c r="J345">
        <f t="shared" si="72"/>
        <v>1.623999999999981E-2</v>
      </c>
      <c r="K345">
        <v>4.4480000000000004</v>
      </c>
      <c r="L345">
        <v>4.2575000000000003</v>
      </c>
      <c r="M345">
        <v>4.4832000000000001</v>
      </c>
      <c r="N345">
        <v>4.5107999999999997</v>
      </c>
      <c r="O345">
        <v>4.5590999999999999</v>
      </c>
      <c r="P345">
        <v>3.79</v>
      </c>
      <c r="Q345">
        <v>3.8414000000000001</v>
      </c>
      <c r="R345">
        <v>4.7001999999999997</v>
      </c>
      <c r="S345">
        <v>4.7192999999999996</v>
      </c>
      <c r="T345">
        <v>4.2729999999999997</v>
      </c>
      <c r="U345">
        <f t="shared" si="73"/>
        <v>4.2729999999999997</v>
      </c>
      <c r="V345">
        <f t="shared" si="78"/>
        <v>-1.1000000000000121E-2</v>
      </c>
      <c r="W345">
        <f t="shared" si="74"/>
        <v>4.4832000000000001</v>
      </c>
      <c r="X345">
        <f t="shared" si="79"/>
        <v>6.2400000000000233E-2</v>
      </c>
      <c r="Y345">
        <v>3.7610000000000001</v>
      </c>
      <c r="Z345">
        <v>4.7069999999999999</v>
      </c>
      <c r="AA345">
        <f t="shared" si="75"/>
        <v>4.5107999999999997</v>
      </c>
      <c r="AB345">
        <f t="shared" si="80"/>
        <v>7.5699999999999434E-2</v>
      </c>
      <c r="AC345">
        <f t="shared" si="81"/>
        <v>5.400000000000027E-2</v>
      </c>
      <c r="AD345">
        <v>4.7439999999999998</v>
      </c>
      <c r="AE345">
        <f t="shared" si="76"/>
        <v>4.5590999999999999</v>
      </c>
      <c r="AF345">
        <f t="shared" si="82"/>
        <v>8.0999999999999517E-2</v>
      </c>
      <c r="AG345">
        <f t="shared" si="82"/>
        <v>0.10280000000000022</v>
      </c>
      <c r="AH345">
        <f t="shared" si="70"/>
        <v>4.7255000000000003</v>
      </c>
      <c r="AI345">
        <f t="shared" si="83"/>
        <v>6.7500000000000782E-2</v>
      </c>
    </row>
    <row r="346" spans="1:35" x14ac:dyDescent="0.3">
      <c r="A346" s="1">
        <v>44901</v>
      </c>
      <c r="B346">
        <v>16994.34</v>
      </c>
      <c r="C346">
        <v>1771.04</v>
      </c>
      <c r="D346">
        <v>3.8149999999999999</v>
      </c>
      <c r="E346">
        <v>3.8</v>
      </c>
      <c r="F346">
        <f t="shared" si="77"/>
        <v>-1.0000000000000231E-2</v>
      </c>
      <c r="G346">
        <v>3.83</v>
      </c>
      <c r="H346">
        <v>4.4601899999999999</v>
      </c>
      <c r="I346">
        <f t="shared" si="71"/>
        <v>4.4601899999999999</v>
      </c>
      <c r="J346">
        <f t="shared" si="72"/>
        <v>1.1709999999999887E-2</v>
      </c>
      <c r="K346">
        <v>4.4540699999999998</v>
      </c>
      <c r="L346">
        <v>4.2630999999999997</v>
      </c>
      <c r="M346">
        <v>4.5259999999999998</v>
      </c>
      <c r="N346">
        <v>4.5396000000000001</v>
      </c>
      <c r="O346">
        <v>4.5594999999999999</v>
      </c>
      <c r="P346">
        <v>3.7939799999999999</v>
      </c>
      <c r="Q346">
        <v>3.8384999999999998</v>
      </c>
      <c r="R346">
        <v>4.7084999999999999</v>
      </c>
      <c r="S346">
        <v>4.7026000000000003</v>
      </c>
      <c r="T346">
        <v>4.306</v>
      </c>
      <c r="U346">
        <f t="shared" si="73"/>
        <v>4.306</v>
      </c>
      <c r="V346">
        <f t="shared" si="78"/>
        <v>3.3000000000000362E-2</v>
      </c>
      <c r="W346">
        <f t="shared" si="74"/>
        <v>4.5259999999999998</v>
      </c>
      <c r="X346">
        <f t="shared" si="79"/>
        <v>4.2799999999999727E-2</v>
      </c>
      <c r="Y346">
        <v>3.7210000000000001</v>
      </c>
      <c r="Z346">
        <v>4.7300000000000004</v>
      </c>
      <c r="AA346">
        <f t="shared" si="75"/>
        <v>4.5396000000000001</v>
      </c>
      <c r="AB346">
        <f t="shared" si="80"/>
        <v>2.8800000000000381E-2</v>
      </c>
      <c r="AC346">
        <f t="shared" si="81"/>
        <v>2.3000000000000576E-2</v>
      </c>
      <c r="AD346">
        <v>4.7270000000000003</v>
      </c>
      <c r="AE346">
        <f t="shared" si="76"/>
        <v>4.5594999999999999</v>
      </c>
      <c r="AF346">
        <f t="shared" si="82"/>
        <v>-1.699999999999946E-2</v>
      </c>
      <c r="AG346">
        <f t="shared" si="82"/>
        <v>3.9999999999995595E-4</v>
      </c>
      <c r="AH346">
        <f t="shared" si="70"/>
        <v>4.7285000000000004</v>
      </c>
      <c r="AI346">
        <f t="shared" si="83"/>
        <v>3.0000000000001137E-3</v>
      </c>
    </row>
    <row r="347" spans="1:35" x14ac:dyDescent="0.3">
      <c r="A347" s="1">
        <v>44902</v>
      </c>
      <c r="B347">
        <v>16830.68</v>
      </c>
      <c r="C347">
        <v>1786.27</v>
      </c>
      <c r="D347">
        <v>3.8039999999999998</v>
      </c>
      <c r="E347">
        <v>3.8</v>
      </c>
      <c r="F347">
        <f t="shared" si="77"/>
        <v>0</v>
      </c>
      <c r="G347">
        <v>3.83</v>
      </c>
      <c r="H347">
        <v>4.4696199999999999</v>
      </c>
      <c r="I347">
        <f t="shared" si="71"/>
        <v>4.4696199999999999</v>
      </c>
      <c r="J347">
        <f t="shared" si="72"/>
        <v>9.4300000000000495E-3</v>
      </c>
      <c r="K347">
        <v>4.4539999999999997</v>
      </c>
      <c r="L347">
        <v>4.2625999999999999</v>
      </c>
      <c r="M347">
        <v>4.4916999999999998</v>
      </c>
      <c r="N347">
        <v>4.4950999999999999</v>
      </c>
      <c r="O347">
        <v>4.4969999999999999</v>
      </c>
      <c r="P347">
        <v>3.8705699999999998</v>
      </c>
      <c r="Q347">
        <v>3.91</v>
      </c>
      <c r="R347">
        <v>4.6714000000000002</v>
      </c>
      <c r="S347">
        <v>4.6342999999999996</v>
      </c>
      <c r="T347">
        <v>4.2880000000000003</v>
      </c>
      <c r="U347">
        <f t="shared" si="73"/>
        <v>4.2880000000000003</v>
      </c>
      <c r="V347">
        <f t="shared" si="78"/>
        <v>-1.7999999999999794E-2</v>
      </c>
      <c r="W347">
        <f t="shared" si="74"/>
        <v>4.4916999999999998</v>
      </c>
      <c r="X347">
        <f t="shared" si="79"/>
        <v>-3.4299999999999997E-2</v>
      </c>
      <c r="Y347">
        <v>3.6030000000000002</v>
      </c>
      <c r="Z347">
        <v>4.7060000000000004</v>
      </c>
      <c r="AA347">
        <f t="shared" si="75"/>
        <v>4.4950999999999999</v>
      </c>
      <c r="AB347">
        <f t="shared" si="80"/>
        <v>-4.4500000000000206E-2</v>
      </c>
      <c r="AC347">
        <f t="shared" si="81"/>
        <v>-2.4000000000000021E-2</v>
      </c>
      <c r="AD347">
        <v>4.657</v>
      </c>
      <c r="AE347">
        <f t="shared" si="76"/>
        <v>4.4969999999999999</v>
      </c>
      <c r="AF347">
        <f t="shared" si="82"/>
        <v>-7.0000000000000284E-2</v>
      </c>
      <c r="AG347">
        <f t="shared" si="82"/>
        <v>-6.25E-2</v>
      </c>
      <c r="AH347">
        <f t="shared" si="70"/>
        <v>4.6814999999999998</v>
      </c>
      <c r="AI347">
        <f t="shared" si="83"/>
        <v>-4.7000000000000597E-2</v>
      </c>
    </row>
    <row r="348" spans="1:35" x14ac:dyDescent="0.3">
      <c r="A348" s="1">
        <v>44903</v>
      </c>
      <c r="B348">
        <v>17184.099999999999</v>
      </c>
      <c r="C348">
        <v>1789.14</v>
      </c>
      <c r="D348">
        <v>3.8170000000000002</v>
      </c>
      <c r="E348">
        <v>3.8</v>
      </c>
      <c r="F348">
        <f t="shared" si="77"/>
        <v>0</v>
      </c>
      <c r="G348">
        <v>3.83</v>
      </c>
      <c r="H348">
        <v>4.4916999999999998</v>
      </c>
      <c r="I348">
        <f t="shared" si="71"/>
        <v>4.4916999999999998</v>
      </c>
      <c r="J348">
        <f t="shared" si="72"/>
        <v>2.2079999999999878E-2</v>
      </c>
      <c r="K348">
        <v>4.484</v>
      </c>
      <c r="L348">
        <v>4.2413999999999996</v>
      </c>
      <c r="M348">
        <v>4.5674999999999999</v>
      </c>
      <c r="N348">
        <v>4.5656999999999996</v>
      </c>
      <c r="O348">
        <v>4.5594000000000001</v>
      </c>
      <c r="P348">
        <v>4.0945</v>
      </c>
      <c r="Q348">
        <v>4.1295000000000002</v>
      </c>
      <c r="R348">
        <v>4.7</v>
      </c>
      <c r="S348">
        <v>4.6474000000000002</v>
      </c>
      <c r="T348">
        <v>4.2569999999999997</v>
      </c>
      <c r="U348">
        <f t="shared" si="73"/>
        <v>4.2569999999999997</v>
      </c>
      <c r="V348">
        <f t="shared" si="78"/>
        <v>-3.1000000000000583E-2</v>
      </c>
      <c r="W348">
        <f t="shared" si="74"/>
        <v>4.5674999999999999</v>
      </c>
      <c r="X348">
        <f t="shared" si="79"/>
        <v>7.580000000000009E-2</v>
      </c>
      <c r="Y348">
        <v>3.5139999999999998</v>
      </c>
      <c r="Z348">
        <v>4.7110000000000003</v>
      </c>
      <c r="AA348">
        <f t="shared" si="75"/>
        <v>4.5656999999999996</v>
      </c>
      <c r="AB348">
        <f t="shared" si="80"/>
        <v>7.0599999999999774E-2</v>
      </c>
      <c r="AC348">
        <f t="shared" si="81"/>
        <v>4.9999999999998934E-3</v>
      </c>
      <c r="AD348">
        <v>4.67</v>
      </c>
      <c r="AE348">
        <f t="shared" si="76"/>
        <v>4.5594000000000001</v>
      </c>
      <c r="AF348">
        <f t="shared" si="82"/>
        <v>1.2999999999999901E-2</v>
      </c>
      <c r="AG348">
        <f t="shared" si="82"/>
        <v>6.2400000000000233E-2</v>
      </c>
      <c r="AH348">
        <f t="shared" si="70"/>
        <v>4.6905000000000001</v>
      </c>
      <c r="AI348">
        <f t="shared" si="83"/>
        <v>9.0000000000003411E-3</v>
      </c>
    </row>
    <row r="349" spans="1:35" x14ac:dyDescent="0.3">
      <c r="A349" s="1">
        <v>44904</v>
      </c>
      <c r="B349">
        <v>17113.29</v>
      </c>
      <c r="C349">
        <v>1797.32</v>
      </c>
      <c r="D349">
        <v>3.8260000000000001</v>
      </c>
      <c r="E349">
        <v>3.8</v>
      </c>
      <c r="F349">
        <f t="shared" si="77"/>
        <v>0</v>
      </c>
      <c r="G349">
        <v>3.83</v>
      </c>
      <c r="H349">
        <v>4.49566</v>
      </c>
      <c r="I349">
        <f t="shared" si="71"/>
        <v>4.49566</v>
      </c>
      <c r="J349">
        <f t="shared" si="72"/>
        <v>3.9600000000001856E-3</v>
      </c>
      <c r="K349">
        <v>4.4965000000000002</v>
      </c>
      <c r="L349">
        <v>4.2632000000000003</v>
      </c>
      <c r="M349">
        <v>4.6026999999999996</v>
      </c>
      <c r="N349">
        <v>4.6081000000000003</v>
      </c>
      <c r="O349">
        <v>4.6136999999999997</v>
      </c>
      <c r="P349">
        <v>4.1729000000000003</v>
      </c>
      <c r="Q349">
        <v>4.2026500000000002</v>
      </c>
      <c r="R349">
        <v>4.7167000000000003</v>
      </c>
      <c r="S349">
        <v>4.6759000000000004</v>
      </c>
      <c r="T349">
        <v>4.2809999999999997</v>
      </c>
      <c r="U349">
        <f t="shared" si="73"/>
        <v>4.2809999999999997</v>
      </c>
      <c r="V349">
        <f t="shared" si="78"/>
        <v>2.4000000000000021E-2</v>
      </c>
      <c r="W349">
        <f t="shared" si="74"/>
        <v>4.6026999999999996</v>
      </c>
      <c r="X349">
        <f t="shared" si="79"/>
        <v>3.5199999999999676E-2</v>
      </c>
      <c r="Y349">
        <v>3.677</v>
      </c>
      <c r="Z349">
        <v>4.7270000000000003</v>
      </c>
      <c r="AA349">
        <f t="shared" si="75"/>
        <v>4.6081000000000003</v>
      </c>
      <c r="AB349">
        <f t="shared" si="80"/>
        <v>4.2400000000000659E-2</v>
      </c>
      <c r="AC349">
        <f t="shared" si="81"/>
        <v>1.6000000000000014E-2</v>
      </c>
      <c r="AD349">
        <v>4.6980000000000004</v>
      </c>
      <c r="AE349">
        <f t="shared" si="76"/>
        <v>4.6136999999999997</v>
      </c>
      <c r="AF349">
        <f t="shared" si="82"/>
        <v>2.8000000000000469E-2</v>
      </c>
      <c r="AG349">
        <f t="shared" si="82"/>
        <v>5.4299999999999571E-2</v>
      </c>
      <c r="AH349">
        <f t="shared" si="70"/>
        <v>4.7125000000000004</v>
      </c>
      <c r="AI349">
        <f t="shared" si="83"/>
        <v>2.2000000000000242E-2</v>
      </c>
    </row>
    <row r="350" spans="1:35" x14ac:dyDescent="0.3">
      <c r="A350" s="1">
        <v>44905</v>
      </c>
      <c r="B350">
        <v>17129.349999999999</v>
      </c>
      <c r="C350">
        <v>1797.32</v>
      </c>
      <c r="D350">
        <v>3.8260000000000001</v>
      </c>
      <c r="E350">
        <v>3.8</v>
      </c>
      <c r="F350">
        <f t="shared" si="77"/>
        <v>0</v>
      </c>
      <c r="G350">
        <v>3.83</v>
      </c>
      <c r="H350">
        <v>4.49566</v>
      </c>
      <c r="I350">
        <f t="shared" si="71"/>
        <v>4.49566</v>
      </c>
      <c r="J350">
        <f t="shared" si="72"/>
        <v>0</v>
      </c>
      <c r="K350">
        <v>4.4965000000000002</v>
      </c>
      <c r="L350">
        <v>4.2632000000000003</v>
      </c>
      <c r="M350">
        <v>4.6026999999999996</v>
      </c>
      <c r="N350">
        <v>4.6081000000000003</v>
      </c>
      <c r="O350">
        <v>4.6136999999999997</v>
      </c>
      <c r="P350">
        <v>4.1729000000000003</v>
      </c>
      <c r="Q350">
        <v>4.2026500000000002</v>
      </c>
      <c r="R350">
        <v>4.7167000000000003</v>
      </c>
      <c r="S350">
        <v>4.6759000000000004</v>
      </c>
      <c r="T350">
        <v>4.2809999999999997</v>
      </c>
      <c r="U350">
        <f t="shared" si="73"/>
        <v>4.2809999999999997</v>
      </c>
      <c r="V350">
        <f t="shared" si="78"/>
        <v>0</v>
      </c>
      <c r="W350">
        <f t="shared" si="74"/>
        <v>4.6026999999999996</v>
      </c>
      <c r="X350">
        <f t="shared" si="79"/>
        <v>0</v>
      </c>
      <c r="Y350">
        <v>3.677</v>
      </c>
      <c r="Z350">
        <v>4.7270000000000003</v>
      </c>
      <c r="AA350">
        <f t="shared" si="75"/>
        <v>4.6081000000000003</v>
      </c>
      <c r="AB350">
        <f t="shared" si="80"/>
        <v>0</v>
      </c>
      <c r="AC350">
        <f t="shared" si="81"/>
        <v>0</v>
      </c>
      <c r="AD350">
        <v>4.6980000000000004</v>
      </c>
      <c r="AE350">
        <f t="shared" si="76"/>
        <v>4.6136999999999997</v>
      </c>
      <c r="AF350">
        <f t="shared" si="82"/>
        <v>0</v>
      </c>
      <c r="AG350">
        <f t="shared" si="82"/>
        <v>0</v>
      </c>
      <c r="AH350">
        <f t="shared" si="70"/>
        <v>4.7125000000000004</v>
      </c>
      <c r="AI350">
        <f t="shared" si="83"/>
        <v>0</v>
      </c>
    </row>
    <row r="351" spans="1:35" x14ac:dyDescent="0.3">
      <c r="A351" s="1">
        <v>44906</v>
      </c>
      <c r="B351">
        <v>17115.37</v>
      </c>
      <c r="C351">
        <v>1797.32</v>
      </c>
      <c r="D351">
        <v>3.8260000000000001</v>
      </c>
      <c r="E351">
        <v>3.8</v>
      </c>
      <c r="F351">
        <f t="shared" si="77"/>
        <v>0</v>
      </c>
      <c r="G351">
        <v>3.83</v>
      </c>
      <c r="H351">
        <v>4.49566</v>
      </c>
      <c r="I351">
        <f t="shared" si="71"/>
        <v>4.49566</v>
      </c>
      <c r="J351">
        <f t="shared" si="72"/>
        <v>0</v>
      </c>
      <c r="K351">
        <v>4.4965000000000002</v>
      </c>
      <c r="L351">
        <v>4.2632000000000003</v>
      </c>
      <c r="M351">
        <v>4.6026999999999996</v>
      </c>
      <c r="N351">
        <v>4.6081000000000003</v>
      </c>
      <c r="O351">
        <v>4.6136999999999997</v>
      </c>
      <c r="P351">
        <v>4.1729000000000003</v>
      </c>
      <c r="Q351">
        <v>4.2026500000000002</v>
      </c>
      <c r="R351">
        <v>4.7167000000000003</v>
      </c>
      <c r="S351">
        <v>4.6759000000000004</v>
      </c>
      <c r="T351">
        <v>4.2809999999999997</v>
      </c>
      <c r="U351">
        <f t="shared" si="73"/>
        <v>4.2809999999999997</v>
      </c>
      <c r="V351">
        <f t="shared" si="78"/>
        <v>0</v>
      </c>
      <c r="W351">
        <f t="shared" si="74"/>
        <v>4.6026999999999996</v>
      </c>
      <c r="X351">
        <f t="shared" si="79"/>
        <v>0</v>
      </c>
      <c r="Y351">
        <v>3.677</v>
      </c>
      <c r="Z351">
        <v>4.7270000000000003</v>
      </c>
      <c r="AA351">
        <f t="shared" si="75"/>
        <v>4.6081000000000003</v>
      </c>
      <c r="AB351">
        <f t="shared" si="80"/>
        <v>0</v>
      </c>
      <c r="AC351">
        <f t="shared" si="81"/>
        <v>0</v>
      </c>
      <c r="AD351">
        <v>4.6980000000000004</v>
      </c>
      <c r="AE351">
        <f t="shared" si="76"/>
        <v>4.6136999999999997</v>
      </c>
      <c r="AF351">
        <f t="shared" si="82"/>
        <v>0</v>
      </c>
      <c r="AG351">
        <f t="shared" si="82"/>
        <v>0</v>
      </c>
      <c r="AH351">
        <f t="shared" si="70"/>
        <v>4.7125000000000004</v>
      </c>
      <c r="AI351">
        <f t="shared" si="83"/>
        <v>0</v>
      </c>
    </row>
    <row r="352" spans="1:35" x14ac:dyDescent="0.3">
      <c r="A352" s="1">
        <v>44907</v>
      </c>
      <c r="B352">
        <v>17177.78</v>
      </c>
      <c r="C352">
        <v>1781.44</v>
      </c>
      <c r="D352">
        <v>3.8290000000000002</v>
      </c>
      <c r="E352">
        <v>3.8</v>
      </c>
      <c r="F352">
        <f t="shared" si="77"/>
        <v>0</v>
      </c>
      <c r="G352">
        <v>3.83</v>
      </c>
      <c r="H352">
        <v>4.5080600000000004</v>
      </c>
      <c r="I352">
        <f t="shared" si="71"/>
        <v>4.5080600000000004</v>
      </c>
      <c r="J352">
        <f t="shared" si="72"/>
        <v>1.2400000000000411E-2</v>
      </c>
      <c r="K352">
        <v>4.5194000000000001</v>
      </c>
      <c r="L352">
        <v>4.2601000000000004</v>
      </c>
      <c r="M352">
        <v>4.6017000000000001</v>
      </c>
      <c r="N352">
        <v>4.6096000000000004</v>
      </c>
      <c r="O352">
        <v>4.6238999999999999</v>
      </c>
      <c r="P352">
        <v>4.2430000000000003</v>
      </c>
      <c r="Q352">
        <v>4.2793999999999999</v>
      </c>
      <c r="R352">
        <v>4.7373000000000003</v>
      </c>
      <c r="S352">
        <v>4.7053000000000003</v>
      </c>
      <c r="T352">
        <v>4.2759999999999998</v>
      </c>
      <c r="U352">
        <f t="shared" si="73"/>
        <v>4.2759999999999998</v>
      </c>
      <c r="V352">
        <f t="shared" si="78"/>
        <v>-4.9999999999998934E-3</v>
      </c>
      <c r="W352">
        <f t="shared" si="74"/>
        <v>4.6017000000000001</v>
      </c>
      <c r="X352">
        <f t="shared" si="79"/>
        <v>-9.9999999999944578E-4</v>
      </c>
      <c r="Y352">
        <v>3.7280000000000002</v>
      </c>
      <c r="Z352">
        <v>4.7590000000000003</v>
      </c>
      <c r="AA352">
        <f t="shared" si="75"/>
        <v>4.6096000000000004</v>
      </c>
      <c r="AB352">
        <f t="shared" si="80"/>
        <v>1.5000000000000568E-3</v>
      </c>
      <c r="AC352">
        <f t="shared" si="81"/>
        <v>3.2000000000000028E-2</v>
      </c>
      <c r="AD352">
        <v>4.7320000000000002</v>
      </c>
      <c r="AE352">
        <f t="shared" si="76"/>
        <v>4.6238999999999999</v>
      </c>
      <c r="AF352">
        <f t="shared" si="82"/>
        <v>3.3999999999999808E-2</v>
      </c>
      <c r="AG352">
        <f t="shared" si="82"/>
        <v>1.0200000000000209E-2</v>
      </c>
      <c r="AH352">
        <f t="shared" si="70"/>
        <v>4.7454999999999998</v>
      </c>
      <c r="AI352">
        <f t="shared" si="83"/>
        <v>3.2999999999999474E-2</v>
      </c>
    </row>
    <row r="353" spans="1:35" x14ac:dyDescent="0.3">
      <c r="A353" s="1">
        <v>44908</v>
      </c>
      <c r="B353">
        <v>17762</v>
      </c>
      <c r="C353">
        <v>1810.8</v>
      </c>
      <c r="D353">
        <v>3.82</v>
      </c>
      <c r="E353">
        <v>3.8</v>
      </c>
      <c r="F353">
        <f t="shared" si="77"/>
        <v>0</v>
      </c>
      <c r="G353">
        <v>3.83</v>
      </c>
      <c r="H353">
        <v>4.5278900000000002</v>
      </c>
      <c r="I353">
        <f t="shared" si="71"/>
        <v>4.5278900000000002</v>
      </c>
      <c r="J353">
        <f t="shared" si="72"/>
        <v>1.9829999999999792E-2</v>
      </c>
      <c r="K353">
        <v>4.4950000000000001</v>
      </c>
      <c r="L353">
        <v>4.2994000000000003</v>
      </c>
      <c r="M353">
        <v>4.5517000000000003</v>
      </c>
      <c r="N353">
        <v>4.5494000000000003</v>
      </c>
      <c r="O353">
        <v>4.5431999999999997</v>
      </c>
      <c r="P353">
        <v>4.3120000000000003</v>
      </c>
      <c r="Q353">
        <v>4.3371500000000003</v>
      </c>
      <c r="R353">
        <v>4.6637000000000004</v>
      </c>
      <c r="S353">
        <v>4.5937999999999999</v>
      </c>
      <c r="T353">
        <v>4.3380000000000001</v>
      </c>
      <c r="U353">
        <f t="shared" si="73"/>
        <v>4.3380000000000001</v>
      </c>
      <c r="V353">
        <f t="shared" si="78"/>
        <v>6.2000000000000277E-2</v>
      </c>
      <c r="W353">
        <f t="shared" si="74"/>
        <v>4.5517000000000003</v>
      </c>
      <c r="X353">
        <f t="shared" si="79"/>
        <v>-4.9999999999999822E-2</v>
      </c>
      <c r="Y353">
        <v>3.778</v>
      </c>
      <c r="Z353">
        <v>4.6849999999999996</v>
      </c>
      <c r="AA353">
        <f t="shared" si="75"/>
        <v>4.5494000000000003</v>
      </c>
      <c r="AB353">
        <f t="shared" si="80"/>
        <v>-6.0200000000000031E-2</v>
      </c>
      <c r="AC353">
        <f t="shared" si="81"/>
        <v>-7.4000000000000732E-2</v>
      </c>
      <c r="AD353">
        <v>4.6150000000000002</v>
      </c>
      <c r="AE353">
        <f t="shared" si="76"/>
        <v>4.5431999999999997</v>
      </c>
      <c r="AF353">
        <f t="shared" si="82"/>
        <v>-0.11699999999999999</v>
      </c>
      <c r="AG353">
        <f t="shared" si="82"/>
        <v>-8.0700000000000216E-2</v>
      </c>
      <c r="AH353">
        <f t="shared" si="70"/>
        <v>4.6500000000000004</v>
      </c>
      <c r="AI353">
        <f t="shared" si="83"/>
        <v>-9.5499999999999474E-2</v>
      </c>
    </row>
    <row r="354" spans="1:35" x14ac:dyDescent="0.3">
      <c r="A354" s="1">
        <v>44909</v>
      </c>
      <c r="B354">
        <v>17828.900000000001</v>
      </c>
      <c r="C354">
        <v>1807.32</v>
      </c>
      <c r="D354">
        <v>3.8119999999999998</v>
      </c>
      <c r="E354">
        <v>3.8</v>
      </c>
      <c r="F354">
        <f t="shared" si="77"/>
        <v>0</v>
      </c>
      <c r="G354">
        <v>3.83</v>
      </c>
      <c r="H354">
        <v>4.4988099999999998</v>
      </c>
      <c r="I354">
        <f t="shared" si="71"/>
        <v>4.4988099999999998</v>
      </c>
      <c r="J354">
        <f t="shared" si="72"/>
        <v>-2.9080000000000439E-2</v>
      </c>
      <c r="K354">
        <v>4.4904999999999999</v>
      </c>
      <c r="L354">
        <v>4.3014000000000001</v>
      </c>
      <c r="M354">
        <v>4.5240999999999998</v>
      </c>
      <c r="N354">
        <v>4.5255000000000001</v>
      </c>
      <c r="O354">
        <v>4.5259999999999998</v>
      </c>
      <c r="P354">
        <v>4.3193700000000002</v>
      </c>
      <c r="Q354">
        <v>4.3358499999999998</v>
      </c>
      <c r="R354">
        <v>4.6634000000000002</v>
      </c>
      <c r="S354">
        <v>4.5799000000000003</v>
      </c>
      <c r="T354">
        <v>4.3159999999999998</v>
      </c>
      <c r="U354">
        <f t="shared" si="73"/>
        <v>4.3159999999999998</v>
      </c>
      <c r="V354">
        <f t="shared" si="78"/>
        <v>-2.2000000000000242E-2</v>
      </c>
      <c r="W354">
        <f t="shared" si="74"/>
        <v>4.5240999999999998</v>
      </c>
      <c r="X354">
        <f t="shared" si="79"/>
        <v>-2.7600000000000513E-2</v>
      </c>
      <c r="Y354">
        <v>3.7719999999999998</v>
      </c>
      <c r="Z354">
        <v>4.6849999999999996</v>
      </c>
      <c r="AA354">
        <f t="shared" si="75"/>
        <v>4.5255000000000001</v>
      </c>
      <c r="AB354">
        <f t="shared" si="80"/>
        <v>-2.3900000000000254E-2</v>
      </c>
      <c r="AC354">
        <f t="shared" si="81"/>
        <v>0</v>
      </c>
      <c r="AD354">
        <v>4.6040000000000001</v>
      </c>
      <c r="AE354">
        <f t="shared" si="76"/>
        <v>4.5259999999999998</v>
      </c>
      <c r="AF354">
        <f t="shared" si="82"/>
        <v>-1.1000000000000121E-2</v>
      </c>
      <c r="AG354">
        <f t="shared" si="82"/>
        <v>-1.7199999999999882E-2</v>
      </c>
      <c r="AH354">
        <f t="shared" si="70"/>
        <v>4.6444999999999999</v>
      </c>
      <c r="AI354">
        <f t="shared" si="83"/>
        <v>-5.5000000000005045E-3</v>
      </c>
    </row>
    <row r="355" spans="1:35" x14ac:dyDescent="0.3">
      <c r="A355" s="1">
        <v>44910</v>
      </c>
      <c r="B355">
        <v>17399.63</v>
      </c>
      <c r="C355">
        <v>1776.85</v>
      </c>
      <c r="D355">
        <v>4.3620000000000001</v>
      </c>
      <c r="E355">
        <v>4.32</v>
      </c>
      <c r="F355">
        <f t="shared" si="77"/>
        <v>0.52000000000000046</v>
      </c>
      <c r="G355">
        <v>4.33</v>
      </c>
      <c r="H355">
        <v>4.5090700000000004</v>
      </c>
      <c r="I355">
        <f t="shared" si="71"/>
        <v>4.5090700000000004</v>
      </c>
      <c r="J355">
        <f t="shared" si="72"/>
        <v>1.0260000000000602E-2</v>
      </c>
      <c r="K355">
        <v>4.5034999999999998</v>
      </c>
      <c r="L355">
        <v>4.2880000000000003</v>
      </c>
      <c r="M355">
        <v>4.6285999999999996</v>
      </c>
      <c r="N355">
        <v>4.6130000000000004</v>
      </c>
      <c r="O355">
        <v>4.5814000000000004</v>
      </c>
      <c r="P355">
        <v>4.3108000000000004</v>
      </c>
      <c r="Q355">
        <v>4.3336499999999996</v>
      </c>
      <c r="R355">
        <v>4.6494999999999997</v>
      </c>
      <c r="S355">
        <v>4.593</v>
      </c>
      <c r="T355">
        <v>4.306</v>
      </c>
      <c r="U355">
        <f t="shared" si="73"/>
        <v>4.306</v>
      </c>
      <c r="V355">
        <f t="shared" si="78"/>
        <v>-9.9999999999997868E-3</v>
      </c>
      <c r="W355">
        <f t="shared" si="74"/>
        <v>4.6285999999999996</v>
      </c>
      <c r="X355">
        <f t="shared" si="79"/>
        <v>0.10449999999999982</v>
      </c>
      <c r="Y355">
        <v>3.766</v>
      </c>
      <c r="Z355">
        <v>4.6719999999999997</v>
      </c>
      <c r="AA355">
        <f t="shared" si="75"/>
        <v>4.6130000000000004</v>
      </c>
      <c r="AB355">
        <f t="shared" si="80"/>
        <v>8.7500000000000355E-2</v>
      </c>
      <c r="AC355">
        <f t="shared" si="81"/>
        <v>-1.2999999999999901E-2</v>
      </c>
      <c r="AD355">
        <v>4.6280000000000001</v>
      </c>
      <c r="AE355">
        <f t="shared" si="76"/>
        <v>4.5814000000000004</v>
      </c>
      <c r="AF355">
        <f t="shared" si="82"/>
        <v>2.4000000000000021E-2</v>
      </c>
      <c r="AG355">
        <f t="shared" si="82"/>
        <v>5.540000000000056E-2</v>
      </c>
      <c r="AH355">
        <f t="shared" si="70"/>
        <v>4.6500000000000004</v>
      </c>
      <c r="AI355">
        <f t="shared" si="83"/>
        <v>5.5000000000005045E-3</v>
      </c>
    </row>
    <row r="356" spans="1:35" x14ac:dyDescent="0.3">
      <c r="A356" s="1">
        <v>44911</v>
      </c>
      <c r="B356">
        <v>16837.95</v>
      </c>
      <c r="C356">
        <v>1793.08</v>
      </c>
      <c r="D356">
        <v>4.3520000000000003</v>
      </c>
      <c r="E356">
        <v>4.32</v>
      </c>
      <c r="F356">
        <f t="shared" si="77"/>
        <v>0</v>
      </c>
      <c r="G356">
        <v>4.33</v>
      </c>
      <c r="H356">
        <v>4.5055300000000003</v>
      </c>
      <c r="I356">
        <f t="shared" si="71"/>
        <v>4.5055300000000003</v>
      </c>
      <c r="J356">
        <f t="shared" si="72"/>
        <v>-3.5400000000000986E-3</v>
      </c>
      <c r="K356">
        <v>4.5042499999999999</v>
      </c>
      <c r="L356">
        <v>4.2503000000000002</v>
      </c>
      <c r="M356">
        <v>4.5892999999999997</v>
      </c>
      <c r="N356">
        <v>4.5808999999999997</v>
      </c>
      <c r="O356">
        <v>4.5616000000000003</v>
      </c>
      <c r="P356">
        <v>4.2969999999999997</v>
      </c>
      <c r="Q356">
        <v>4.3319999999999999</v>
      </c>
      <c r="R356">
        <v>4.6238999999999999</v>
      </c>
      <c r="S356">
        <v>4.5620000000000003</v>
      </c>
      <c r="T356">
        <v>4.28</v>
      </c>
      <c r="U356">
        <f t="shared" si="73"/>
        <v>4.28</v>
      </c>
      <c r="V356">
        <f t="shared" si="78"/>
        <v>-2.5999999999999801E-2</v>
      </c>
      <c r="W356">
        <f t="shared" si="74"/>
        <v>4.5892999999999997</v>
      </c>
      <c r="X356">
        <f t="shared" si="79"/>
        <v>-3.9299999999999891E-2</v>
      </c>
      <c r="Y356">
        <v>3.8210000000000002</v>
      </c>
      <c r="Z356">
        <v>4.6500000000000004</v>
      </c>
      <c r="AA356">
        <f t="shared" si="75"/>
        <v>4.5808999999999997</v>
      </c>
      <c r="AB356">
        <f t="shared" si="80"/>
        <v>-3.2100000000000684E-2</v>
      </c>
      <c r="AC356">
        <f t="shared" si="81"/>
        <v>-2.1999999999999353E-2</v>
      </c>
      <c r="AD356">
        <v>4.5880000000000001</v>
      </c>
      <c r="AE356">
        <f t="shared" si="76"/>
        <v>4.5616000000000003</v>
      </c>
      <c r="AF356">
        <f t="shared" si="82"/>
        <v>-4.0000000000000036E-2</v>
      </c>
      <c r="AG356">
        <f t="shared" si="82"/>
        <v>-1.980000000000004E-2</v>
      </c>
      <c r="AH356">
        <f t="shared" si="70"/>
        <v>4.6189999999999998</v>
      </c>
      <c r="AI356">
        <f t="shared" si="83"/>
        <v>-3.1000000000000583E-2</v>
      </c>
    </row>
    <row r="357" spans="1:35" x14ac:dyDescent="0.3">
      <c r="A357" s="1">
        <v>44912</v>
      </c>
      <c r="B357">
        <v>16718.5</v>
      </c>
      <c r="C357">
        <v>1793.08</v>
      </c>
      <c r="D357">
        <v>4.3520000000000003</v>
      </c>
      <c r="E357">
        <v>4.32</v>
      </c>
      <c r="F357">
        <f t="shared" si="77"/>
        <v>0</v>
      </c>
      <c r="G357">
        <v>4.33</v>
      </c>
      <c r="H357">
        <v>4.5055300000000003</v>
      </c>
      <c r="I357">
        <f t="shared" si="71"/>
        <v>4.5055300000000003</v>
      </c>
      <c r="J357">
        <f t="shared" si="72"/>
        <v>0</v>
      </c>
      <c r="K357">
        <v>4.5042499999999999</v>
      </c>
      <c r="L357">
        <v>4.2503000000000002</v>
      </c>
      <c r="M357">
        <v>4.5892999999999997</v>
      </c>
      <c r="N357">
        <v>4.5808999999999997</v>
      </c>
      <c r="O357">
        <v>4.5616000000000003</v>
      </c>
      <c r="P357">
        <v>4.2969999999999997</v>
      </c>
      <c r="Q357">
        <v>4.3319999999999999</v>
      </c>
      <c r="R357">
        <v>4.6238999999999999</v>
      </c>
      <c r="S357">
        <v>4.5620000000000003</v>
      </c>
      <c r="T357">
        <v>4.28</v>
      </c>
      <c r="U357">
        <f t="shared" si="73"/>
        <v>4.28</v>
      </c>
      <c r="V357">
        <f t="shared" si="78"/>
        <v>0</v>
      </c>
      <c r="W357">
        <f t="shared" si="74"/>
        <v>4.5892999999999997</v>
      </c>
      <c r="X357">
        <f t="shared" si="79"/>
        <v>0</v>
      </c>
      <c r="Y357">
        <v>3.8210000000000002</v>
      </c>
      <c r="Z357">
        <v>4.6500000000000004</v>
      </c>
      <c r="AA357">
        <f t="shared" si="75"/>
        <v>4.5808999999999997</v>
      </c>
      <c r="AB357">
        <f t="shared" si="80"/>
        <v>0</v>
      </c>
      <c r="AC357">
        <f t="shared" si="81"/>
        <v>0</v>
      </c>
      <c r="AD357">
        <v>4.5880000000000001</v>
      </c>
      <c r="AE357">
        <f t="shared" si="76"/>
        <v>4.5616000000000003</v>
      </c>
      <c r="AF357">
        <f t="shared" si="82"/>
        <v>0</v>
      </c>
      <c r="AG357">
        <f t="shared" si="82"/>
        <v>0</v>
      </c>
      <c r="AH357">
        <f t="shared" si="70"/>
        <v>4.6189999999999998</v>
      </c>
      <c r="AI357">
        <f t="shared" si="83"/>
        <v>0</v>
      </c>
    </row>
    <row r="358" spans="1:35" x14ac:dyDescent="0.3">
      <c r="A358" s="1">
        <v>44913</v>
      </c>
      <c r="B358">
        <v>16753.05</v>
      </c>
      <c r="C358">
        <v>1793.08</v>
      </c>
      <c r="D358">
        <v>4.3520000000000003</v>
      </c>
      <c r="E358">
        <v>4.32</v>
      </c>
      <c r="F358">
        <f t="shared" si="77"/>
        <v>0</v>
      </c>
      <c r="G358">
        <v>4.33</v>
      </c>
      <c r="H358">
        <v>4.5055300000000003</v>
      </c>
      <c r="I358">
        <f t="shared" si="71"/>
        <v>4.5055300000000003</v>
      </c>
      <c r="J358">
        <f t="shared" si="72"/>
        <v>0</v>
      </c>
      <c r="K358">
        <v>4.5042499999999999</v>
      </c>
      <c r="L358">
        <v>4.2503000000000002</v>
      </c>
      <c r="M358">
        <v>4.5892999999999997</v>
      </c>
      <c r="N358">
        <v>4.5808999999999997</v>
      </c>
      <c r="O358">
        <v>4.5616000000000003</v>
      </c>
      <c r="P358">
        <v>4.2969999999999997</v>
      </c>
      <c r="Q358">
        <v>4.3319999999999999</v>
      </c>
      <c r="R358">
        <v>4.6238999999999999</v>
      </c>
      <c r="S358">
        <v>4.5620000000000003</v>
      </c>
      <c r="T358">
        <v>4.28</v>
      </c>
      <c r="U358">
        <f t="shared" si="73"/>
        <v>4.28</v>
      </c>
      <c r="V358">
        <f t="shared" si="78"/>
        <v>0</v>
      </c>
      <c r="W358">
        <f t="shared" si="74"/>
        <v>4.5892999999999997</v>
      </c>
      <c r="X358">
        <f t="shared" si="79"/>
        <v>0</v>
      </c>
      <c r="Y358">
        <v>3.8210000000000002</v>
      </c>
      <c r="Z358">
        <v>4.6500000000000004</v>
      </c>
      <c r="AA358">
        <f t="shared" si="75"/>
        <v>4.5808999999999997</v>
      </c>
      <c r="AB358">
        <f t="shared" si="80"/>
        <v>0</v>
      </c>
      <c r="AC358">
        <f t="shared" si="81"/>
        <v>0</v>
      </c>
      <c r="AD358">
        <v>4.5880000000000001</v>
      </c>
      <c r="AE358">
        <f t="shared" si="76"/>
        <v>4.5616000000000003</v>
      </c>
      <c r="AF358">
        <f t="shared" si="82"/>
        <v>0</v>
      </c>
      <c r="AG358">
        <f t="shared" si="82"/>
        <v>0</v>
      </c>
      <c r="AH358">
        <f t="shared" si="70"/>
        <v>4.6189999999999998</v>
      </c>
      <c r="AI358">
        <f t="shared" si="83"/>
        <v>0</v>
      </c>
    </row>
    <row r="359" spans="1:35" x14ac:dyDescent="0.3">
      <c r="A359" s="1">
        <v>44914</v>
      </c>
      <c r="B359">
        <v>16586.82</v>
      </c>
      <c r="C359">
        <v>1787.62</v>
      </c>
      <c r="D359">
        <v>4.3289999999999997</v>
      </c>
      <c r="E359">
        <v>4.3</v>
      </c>
      <c r="F359">
        <f t="shared" si="77"/>
        <v>-2.0000000000000462E-2</v>
      </c>
      <c r="G359">
        <v>4.33</v>
      </c>
      <c r="H359">
        <v>4.5075000000000003</v>
      </c>
      <c r="I359">
        <f t="shared" si="71"/>
        <v>4.5075000000000003</v>
      </c>
      <c r="J359">
        <f t="shared" si="72"/>
        <v>1.9700000000000273E-3</v>
      </c>
      <c r="K359">
        <v>4.5205500000000001</v>
      </c>
      <c r="L359">
        <v>4.2317</v>
      </c>
      <c r="M359">
        <v>4.6197999999999997</v>
      </c>
      <c r="N359">
        <v>4.6215000000000002</v>
      </c>
      <c r="O359">
        <v>4.6211000000000002</v>
      </c>
      <c r="P359">
        <v>4.3094999999999999</v>
      </c>
      <c r="Q359">
        <v>4.3345500000000001</v>
      </c>
      <c r="R359">
        <v>4.6260000000000003</v>
      </c>
      <c r="S359">
        <v>4.5750999999999999</v>
      </c>
      <c r="T359">
        <v>4.2539999999999996</v>
      </c>
      <c r="U359">
        <f t="shared" si="73"/>
        <v>4.2539999999999996</v>
      </c>
      <c r="V359">
        <f t="shared" si="78"/>
        <v>-2.6000000000000689E-2</v>
      </c>
      <c r="W359">
        <f t="shared" si="74"/>
        <v>4.6197999999999997</v>
      </c>
      <c r="X359">
        <f t="shared" si="79"/>
        <v>3.0499999999999972E-2</v>
      </c>
      <c r="Y359">
        <v>3.8180000000000001</v>
      </c>
      <c r="Z359">
        <v>4.6520000000000001</v>
      </c>
      <c r="AA359">
        <f t="shared" si="75"/>
        <v>4.6215000000000002</v>
      </c>
      <c r="AB359">
        <f t="shared" si="80"/>
        <v>4.0600000000000414E-2</v>
      </c>
      <c r="AC359">
        <f t="shared" si="81"/>
        <v>1.9999999999997797E-3</v>
      </c>
      <c r="AD359">
        <v>4.6139999999999999</v>
      </c>
      <c r="AE359">
        <f t="shared" si="76"/>
        <v>4.6211000000000002</v>
      </c>
      <c r="AF359">
        <f t="shared" si="82"/>
        <v>2.5999999999999801E-2</v>
      </c>
      <c r="AG359">
        <f t="shared" si="82"/>
        <v>5.9499999999999886E-2</v>
      </c>
      <c r="AH359">
        <f t="shared" si="70"/>
        <v>4.633</v>
      </c>
      <c r="AI359">
        <f t="shared" si="83"/>
        <v>1.4000000000000234E-2</v>
      </c>
    </row>
    <row r="360" spans="1:35" x14ac:dyDescent="0.3">
      <c r="A360" s="1">
        <v>44915</v>
      </c>
      <c r="B360">
        <v>16881.54</v>
      </c>
      <c r="C360">
        <v>1817.94</v>
      </c>
      <c r="D360">
        <v>4.3</v>
      </c>
      <c r="E360">
        <v>4.3</v>
      </c>
      <c r="F360">
        <f t="shared" si="77"/>
        <v>0</v>
      </c>
      <c r="G360">
        <v>4.33</v>
      </c>
      <c r="H360">
        <v>4.5235599999999998</v>
      </c>
      <c r="I360">
        <f t="shared" si="71"/>
        <v>4.5235599999999998</v>
      </c>
      <c r="J360">
        <f t="shared" si="72"/>
        <v>1.6059999999999519E-2</v>
      </c>
      <c r="K360">
        <v>4.5213000000000001</v>
      </c>
      <c r="L360">
        <v>4.2526999999999999</v>
      </c>
      <c r="M360">
        <v>4.6234999999999999</v>
      </c>
      <c r="N360">
        <v>4.6311999999999998</v>
      </c>
      <c r="O360">
        <v>4.6401000000000003</v>
      </c>
      <c r="P360">
        <v>4.3114999999999997</v>
      </c>
      <c r="Q360">
        <v>4.33535</v>
      </c>
      <c r="R360">
        <v>4.6687000000000003</v>
      </c>
      <c r="S360">
        <v>4.6071</v>
      </c>
      <c r="T360">
        <v>4.3019999999999996</v>
      </c>
      <c r="U360">
        <f t="shared" si="73"/>
        <v>4.3019999999999996</v>
      </c>
      <c r="V360">
        <f t="shared" si="78"/>
        <v>4.8000000000000043E-2</v>
      </c>
      <c r="W360">
        <f t="shared" si="74"/>
        <v>4.6234999999999999</v>
      </c>
      <c r="X360">
        <f t="shared" si="79"/>
        <v>3.7000000000002586E-3</v>
      </c>
      <c r="Y360">
        <v>3.7349999999999999</v>
      </c>
      <c r="Z360">
        <v>4.6950000000000003</v>
      </c>
      <c r="AA360">
        <f t="shared" si="75"/>
        <v>4.6311999999999998</v>
      </c>
      <c r="AB360">
        <f t="shared" si="80"/>
        <v>9.6999999999995978E-3</v>
      </c>
      <c r="AC360">
        <f t="shared" si="81"/>
        <v>4.3000000000000149E-2</v>
      </c>
      <c r="AD360">
        <v>4.6269999999999998</v>
      </c>
      <c r="AE360">
        <f t="shared" si="76"/>
        <v>4.6401000000000003</v>
      </c>
      <c r="AF360">
        <f t="shared" si="82"/>
        <v>1.2999999999999901E-2</v>
      </c>
      <c r="AG360">
        <f t="shared" si="82"/>
        <v>1.9000000000000128E-2</v>
      </c>
      <c r="AH360">
        <f t="shared" si="70"/>
        <v>4.6609999999999996</v>
      </c>
      <c r="AI360">
        <f t="shared" si="83"/>
        <v>2.7999999999999581E-2</v>
      </c>
    </row>
    <row r="361" spans="1:35" x14ac:dyDescent="0.3">
      <c r="A361" s="1">
        <v>44916</v>
      </c>
      <c r="B361">
        <v>16793.099999999999</v>
      </c>
      <c r="C361">
        <v>1814.39</v>
      </c>
      <c r="D361">
        <v>4.34</v>
      </c>
      <c r="E361">
        <v>4.3</v>
      </c>
      <c r="F361">
        <f t="shared" si="77"/>
        <v>0</v>
      </c>
      <c r="G361">
        <v>4.33</v>
      </c>
      <c r="H361">
        <v>4.53078</v>
      </c>
      <c r="I361">
        <f t="shared" si="71"/>
        <v>4.53078</v>
      </c>
      <c r="J361">
        <f t="shared" si="72"/>
        <v>7.2200000000002262E-3</v>
      </c>
      <c r="K361">
        <v>4.5171999999999999</v>
      </c>
      <c r="L361">
        <v>4.2729999999999997</v>
      </c>
      <c r="M361">
        <v>4.5434000000000001</v>
      </c>
      <c r="N361">
        <v>4.5530999999999997</v>
      </c>
      <c r="O361">
        <v>4.5652999999999997</v>
      </c>
      <c r="P361">
        <v>4.31318</v>
      </c>
      <c r="Q361">
        <v>4.33345</v>
      </c>
      <c r="R361">
        <v>4.6395</v>
      </c>
      <c r="S361">
        <v>4.5688000000000004</v>
      </c>
      <c r="T361">
        <v>4.3209999999999997</v>
      </c>
      <c r="U361">
        <f t="shared" si="73"/>
        <v>4.3209999999999997</v>
      </c>
      <c r="V361">
        <f t="shared" si="78"/>
        <v>1.9000000000000128E-2</v>
      </c>
      <c r="W361">
        <f t="shared" si="74"/>
        <v>4.5434000000000001</v>
      </c>
      <c r="X361">
        <f t="shared" si="79"/>
        <v>-8.0099999999999838E-2</v>
      </c>
      <c r="Y361">
        <v>3.6909999999999998</v>
      </c>
      <c r="Z361">
        <v>4.673</v>
      </c>
      <c r="AA361">
        <f t="shared" si="75"/>
        <v>4.5530999999999997</v>
      </c>
      <c r="AB361">
        <f t="shared" si="80"/>
        <v>-7.8100000000000058E-2</v>
      </c>
      <c r="AC361">
        <f t="shared" si="81"/>
        <v>-2.2000000000000242E-2</v>
      </c>
      <c r="AD361">
        <v>4.5919999999999996</v>
      </c>
      <c r="AE361">
        <f t="shared" si="76"/>
        <v>4.5652999999999997</v>
      </c>
      <c r="AF361">
        <f t="shared" si="82"/>
        <v>-3.5000000000000142E-2</v>
      </c>
      <c r="AG361">
        <f t="shared" si="82"/>
        <v>-7.4800000000000644E-2</v>
      </c>
      <c r="AH361">
        <f t="shared" si="70"/>
        <v>4.6325000000000003</v>
      </c>
      <c r="AI361">
        <f t="shared" si="83"/>
        <v>-2.8499999999999304E-2</v>
      </c>
    </row>
    <row r="362" spans="1:35" x14ac:dyDescent="0.3">
      <c r="A362" s="1">
        <v>44917</v>
      </c>
      <c r="B362">
        <v>16792.25</v>
      </c>
      <c r="C362">
        <v>1792.52</v>
      </c>
      <c r="D362">
        <v>4.3070000000000004</v>
      </c>
      <c r="E362">
        <v>4.3</v>
      </c>
      <c r="F362">
        <f t="shared" si="77"/>
        <v>0</v>
      </c>
      <c r="G362">
        <v>4.33</v>
      </c>
      <c r="H362">
        <v>4.5410700000000004</v>
      </c>
      <c r="I362">
        <f t="shared" si="71"/>
        <v>4.5410700000000004</v>
      </c>
      <c r="J362">
        <f t="shared" si="72"/>
        <v>1.0290000000000354E-2</v>
      </c>
      <c r="K362">
        <v>4.5449999999999999</v>
      </c>
      <c r="L362">
        <v>4.3060999999999998</v>
      </c>
      <c r="M362">
        <v>4.5263999999999998</v>
      </c>
      <c r="N362">
        <v>4.5468999999999999</v>
      </c>
      <c r="O362">
        <v>4.5799000000000003</v>
      </c>
      <c r="P362">
        <v>4.3105000000000002</v>
      </c>
      <c r="Q362">
        <v>4.335</v>
      </c>
      <c r="R362">
        <v>4.6416000000000004</v>
      </c>
      <c r="S362">
        <v>4.5846</v>
      </c>
      <c r="T362">
        <v>4.3159999999999998</v>
      </c>
      <c r="U362">
        <f t="shared" si="73"/>
        <v>4.3159999999999998</v>
      </c>
      <c r="V362">
        <f t="shared" si="78"/>
        <v>-4.9999999999998934E-3</v>
      </c>
      <c r="W362">
        <f t="shared" si="74"/>
        <v>4.5263999999999998</v>
      </c>
      <c r="X362">
        <f t="shared" si="79"/>
        <v>-1.7000000000000348E-2</v>
      </c>
      <c r="Y362">
        <v>3.6960000000000002</v>
      </c>
      <c r="Z362">
        <v>4.6559999999999997</v>
      </c>
      <c r="AA362">
        <f t="shared" si="75"/>
        <v>4.5468999999999999</v>
      </c>
      <c r="AB362">
        <f t="shared" si="80"/>
        <v>-6.1999999999997613E-3</v>
      </c>
      <c r="AC362">
        <f t="shared" si="81"/>
        <v>-1.7000000000000348E-2</v>
      </c>
      <c r="AD362">
        <v>4.6139999999999999</v>
      </c>
      <c r="AE362">
        <f t="shared" si="76"/>
        <v>4.5799000000000003</v>
      </c>
      <c r="AF362">
        <f t="shared" si="82"/>
        <v>2.2000000000000242E-2</v>
      </c>
      <c r="AG362">
        <f t="shared" si="82"/>
        <v>1.4600000000000612E-2</v>
      </c>
      <c r="AH362">
        <f t="shared" si="70"/>
        <v>4.6349999999999998</v>
      </c>
      <c r="AI362">
        <f t="shared" si="83"/>
        <v>2.4999999999995026E-3</v>
      </c>
    </row>
    <row r="363" spans="1:35" x14ac:dyDescent="0.3">
      <c r="A363" s="1">
        <v>44918</v>
      </c>
      <c r="B363">
        <v>16811.330000000002</v>
      </c>
      <c r="C363">
        <v>1798.2</v>
      </c>
      <c r="D363">
        <v>4.2939999999999996</v>
      </c>
      <c r="E363">
        <v>4.3</v>
      </c>
      <c r="F363">
        <f t="shared" si="77"/>
        <v>0</v>
      </c>
      <c r="G363">
        <v>4.33</v>
      </c>
      <c r="H363">
        <v>4.5496600000000003</v>
      </c>
      <c r="I363">
        <f t="shared" si="71"/>
        <v>4.5496600000000003</v>
      </c>
      <c r="J363">
        <f t="shared" si="72"/>
        <v>8.5899999999998755E-3</v>
      </c>
      <c r="K363">
        <v>4.5575000000000001</v>
      </c>
      <c r="L363">
        <v>4.2834000000000003</v>
      </c>
      <c r="M363">
        <v>4.5492999999999997</v>
      </c>
      <c r="N363">
        <v>4.5766</v>
      </c>
      <c r="O363">
        <v>4.6208</v>
      </c>
      <c r="P363">
        <v>4.3135000000000003</v>
      </c>
      <c r="Q363">
        <v>4.3375000000000004</v>
      </c>
      <c r="R363">
        <v>4.6313000000000004</v>
      </c>
      <c r="S363">
        <v>4.6261999999999999</v>
      </c>
      <c r="T363">
        <v>4.3070000000000004</v>
      </c>
      <c r="U363">
        <f t="shared" si="73"/>
        <v>4.3070000000000004</v>
      </c>
      <c r="V363">
        <f t="shared" si="78"/>
        <v>-8.9999999999994529E-3</v>
      </c>
      <c r="W363">
        <f t="shared" si="74"/>
        <v>4.5492999999999997</v>
      </c>
      <c r="X363">
        <f t="shared" si="79"/>
        <v>2.289999999999992E-2</v>
      </c>
      <c r="Y363">
        <v>3.6819999999999999</v>
      </c>
      <c r="Z363">
        <v>4.6559999999999997</v>
      </c>
      <c r="AA363">
        <f t="shared" si="75"/>
        <v>4.5766</v>
      </c>
      <c r="AB363">
        <f t="shared" si="80"/>
        <v>2.970000000000006E-2</v>
      </c>
      <c r="AC363">
        <f t="shared" si="81"/>
        <v>0</v>
      </c>
      <c r="AD363">
        <v>4.6459999999999999</v>
      </c>
      <c r="AE363">
        <f t="shared" si="76"/>
        <v>4.6208</v>
      </c>
      <c r="AF363">
        <f t="shared" si="82"/>
        <v>3.2000000000000028E-2</v>
      </c>
      <c r="AG363">
        <f t="shared" si="82"/>
        <v>4.0899999999999714E-2</v>
      </c>
      <c r="AH363">
        <f t="shared" si="70"/>
        <v>4.6509999999999998</v>
      </c>
      <c r="AI363">
        <f t="shared" si="83"/>
        <v>1.6000000000000014E-2</v>
      </c>
    </row>
    <row r="364" spans="1:35" x14ac:dyDescent="0.3">
      <c r="A364" s="1">
        <v>44919</v>
      </c>
      <c r="B364">
        <v>16829.82</v>
      </c>
      <c r="C364">
        <v>1798.2</v>
      </c>
      <c r="D364">
        <v>4.2939999999999996</v>
      </c>
      <c r="E364">
        <v>4.3</v>
      </c>
      <c r="F364">
        <f t="shared" si="77"/>
        <v>0</v>
      </c>
      <c r="G364">
        <v>4.33</v>
      </c>
      <c r="H364">
        <v>4.5496600000000003</v>
      </c>
      <c r="I364">
        <f t="shared" si="71"/>
        <v>4.5496600000000003</v>
      </c>
      <c r="J364">
        <f t="shared" si="72"/>
        <v>0</v>
      </c>
      <c r="K364">
        <v>4.5575000000000001</v>
      </c>
      <c r="L364">
        <v>4.2834000000000003</v>
      </c>
      <c r="M364">
        <v>4.5492999999999997</v>
      </c>
      <c r="N364">
        <v>4.5766</v>
      </c>
      <c r="O364">
        <v>4.6208</v>
      </c>
      <c r="P364">
        <v>4.3135000000000003</v>
      </c>
      <c r="Q364">
        <v>4.3375000000000004</v>
      </c>
      <c r="R364">
        <v>4.6313000000000004</v>
      </c>
      <c r="S364">
        <v>4.6261999999999999</v>
      </c>
      <c r="T364">
        <v>4.3070000000000004</v>
      </c>
      <c r="U364">
        <f t="shared" si="73"/>
        <v>4.3070000000000004</v>
      </c>
      <c r="V364">
        <f t="shared" si="78"/>
        <v>0</v>
      </c>
      <c r="W364">
        <f t="shared" si="74"/>
        <v>4.5492999999999997</v>
      </c>
      <c r="X364">
        <f t="shared" si="79"/>
        <v>0</v>
      </c>
      <c r="Y364">
        <v>3.6819999999999999</v>
      </c>
      <c r="Z364">
        <v>4.6559999999999997</v>
      </c>
      <c r="AA364">
        <f t="shared" si="75"/>
        <v>4.5766</v>
      </c>
      <c r="AB364">
        <f t="shared" si="80"/>
        <v>0</v>
      </c>
      <c r="AC364">
        <f t="shared" si="81"/>
        <v>0</v>
      </c>
      <c r="AD364">
        <v>4.6459999999999999</v>
      </c>
      <c r="AE364">
        <f t="shared" si="76"/>
        <v>4.6208</v>
      </c>
      <c r="AF364">
        <f t="shared" si="82"/>
        <v>0</v>
      </c>
      <c r="AG364">
        <f t="shared" si="82"/>
        <v>0</v>
      </c>
      <c r="AH364">
        <f t="shared" si="70"/>
        <v>4.6509999999999998</v>
      </c>
      <c r="AI364">
        <f t="shared" si="83"/>
        <v>0</v>
      </c>
    </row>
    <row r="365" spans="1:35" x14ac:dyDescent="0.3">
      <c r="A365" s="1">
        <v>44920</v>
      </c>
      <c r="B365">
        <v>16830.25</v>
      </c>
      <c r="C365">
        <v>1798.2</v>
      </c>
      <c r="D365">
        <v>4.2939999999999996</v>
      </c>
      <c r="E365">
        <v>4.3</v>
      </c>
      <c r="F365">
        <f t="shared" si="77"/>
        <v>0</v>
      </c>
      <c r="G365">
        <v>4.33</v>
      </c>
      <c r="H365">
        <v>4.5496600000000003</v>
      </c>
      <c r="I365">
        <f t="shared" si="71"/>
        <v>4.5496600000000003</v>
      </c>
      <c r="J365">
        <f t="shared" si="72"/>
        <v>0</v>
      </c>
      <c r="K365">
        <v>4.5575000000000001</v>
      </c>
      <c r="L365">
        <v>4.2834000000000003</v>
      </c>
      <c r="M365">
        <v>4.5492999999999997</v>
      </c>
      <c r="N365">
        <v>4.5766</v>
      </c>
      <c r="O365">
        <v>4.6208</v>
      </c>
      <c r="P365">
        <v>4.3135000000000003</v>
      </c>
      <c r="Q365">
        <v>4.3375000000000004</v>
      </c>
      <c r="R365">
        <v>4.6313000000000004</v>
      </c>
      <c r="S365">
        <v>4.6261999999999999</v>
      </c>
      <c r="T365">
        <v>4.3070000000000004</v>
      </c>
      <c r="U365">
        <f t="shared" si="73"/>
        <v>4.3070000000000004</v>
      </c>
      <c r="V365">
        <f t="shared" si="78"/>
        <v>0</v>
      </c>
      <c r="W365">
        <f t="shared" si="74"/>
        <v>4.5492999999999997</v>
      </c>
      <c r="X365">
        <f t="shared" si="79"/>
        <v>0</v>
      </c>
      <c r="Y365">
        <v>3.6819999999999999</v>
      </c>
      <c r="Z365">
        <v>4.6559999999999997</v>
      </c>
      <c r="AA365">
        <f t="shared" si="75"/>
        <v>4.5766</v>
      </c>
      <c r="AB365">
        <f t="shared" si="80"/>
        <v>0</v>
      </c>
      <c r="AC365">
        <f t="shared" si="81"/>
        <v>0</v>
      </c>
      <c r="AD365">
        <v>4.6459999999999999</v>
      </c>
      <c r="AE365">
        <f t="shared" si="76"/>
        <v>4.6208</v>
      </c>
      <c r="AF365">
        <f t="shared" si="82"/>
        <v>0</v>
      </c>
      <c r="AG365">
        <f t="shared" si="82"/>
        <v>0</v>
      </c>
      <c r="AH365">
        <f t="shared" si="70"/>
        <v>4.6509999999999998</v>
      </c>
      <c r="AI365">
        <f t="shared" si="83"/>
        <v>0</v>
      </c>
    </row>
    <row r="366" spans="1:35" x14ac:dyDescent="0.3">
      <c r="A366" s="1">
        <v>44921</v>
      </c>
      <c r="B366">
        <v>16833.009999999998</v>
      </c>
      <c r="C366">
        <v>1798.2</v>
      </c>
      <c r="D366">
        <v>4.34</v>
      </c>
      <c r="E366">
        <v>4.3</v>
      </c>
      <c r="F366">
        <f t="shared" si="77"/>
        <v>0</v>
      </c>
      <c r="G366">
        <v>4.33</v>
      </c>
      <c r="H366">
        <v>4.5496600000000003</v>
      </c>
      <c r="I366">
        <f t="shared" si="71"/>
        <v>4.5496600000000003</v>
      </c>
      <c r="J366">
        <f t="shared" si="72"/>
        <v>0</v>
      </c>
      <c r="K366">
        <v>4.5575000000000001</v>
      </c>
      <c r="L366">
        <v>4.2834000000000003</v>
      </c>
      <c r="M366">
        <v>4.5492999999999997</v>
      </c>
      <c r="N366">
        <v>4.5766</v>
      </c>
      <c r="O366">
        <v>4.6208</v>
      </c>
      <c r="P366">
        <v>4.3135000000000003</v>
      </c>
      <c r="Q366">
        <v>4.3375000000000004</v>
      </c>
      <c r="R366">
        <v>4.6313000000000004</v>
      </c>
      <c r="S366">
        <v>4.6261999999999999</v>
      </c>
      <c r="T366">
        <v>4.3070000000000004</v>
      </c>
      <c r="U366">
        <f t="shared" si="73"/>
        <v>4.3070000000000004</v>
      </c>
      <c r="V366">
        <f t="shared" si="78"/>
        <v>0</v>
      </c>
      <c r="W366">
        <f t="shared" si="74"/>
        <v>4.5492999999999997</v>
      </c>
      <c r="X366">
        <f t="shared" si="79"/>
        <v>0</v>
      </c>
      <c r="Y366">
        <v>3.6819999999999999</v>
      </c>
      <c r="Z366">
        <v>4.6559999999999997</v>
      </c>
      <c r="AA366">
        <f t="shared" si="75"/>
        <v>4.5766</v>
      </c>
      <c r="AB366">
        <f t="shared" si="80"/>
        <v>0</v>
      </c>
      <c r="AC366">
        <f t="shared" si="81"/>
        <v>0</v>
      </c>
      <c r="AD366">
        <v>4.6459999999999999</v>
      </c>
      <c r="AE366">
        <f t="shared" si="76"/>
        <v>4.6208</v>
      </c>
      <c r="AF366">
        <f t="shared" si="82"/>
        <v>0</v>
      </c>
      <c r="AG366">
        <f t="shared" si="82"/>
        <v>0</v>
      </c>
      <c r="AH366">
        <f t="shared" si="70"/>
        <v>4.6509999999999998</v>
      </c>
      <c r="AI366">
        <f t="shared" si="83"/>
        <v>0</v>
      </c>
    </row>
    <row r="367" spans="1:35" x14ac:dyDescent="0.3">
      <c r="A367" s="1">
        <v>44922</v>
      </c>
      <c r="B367">
        <v>16692.55</v>
      </c>
      <c r="C367">
        <v>1813.69</v>
      </c>
      <c r="D367">
        <v>4.3209999999999997</v>
      </c>
      <c r="E367">
        <v>4.3</v>
      </c>
      <c r="F367">
        <f t="shared" si="77"/>
        <v>0</v>
      </c>
      <c r="G367">
        <v>4.33</v>
      </c>
      <c r="H367">
        <v>4.56074</v>
      </c>
      <c r="I367">
        <f t="shared" si="71"/>
        <v>4.56074</v>
      </c>
      <c r="J367">
        <f t="shared" si="72"/>
        <v>1.1079999999999757E-2</v>
      </c>
      <c r="K367">
        <v>4.57</v>
      </c>
      <c r="L367">
        <v>4.2466999999999997</v>
      </c>
      <c r="M367">
        <v>4.5861000000000001</v>
      </c>
      <c r="N367">
        <v>4.6204999999999998</v>
      </c>
      <c r="O367">
        <v>4.6794000000000002</v>
      </c>
      <c r="P367">
        <v>4.3120000000000003</v>
      </c>
      <c r="Q367">
        <v>4.3365999999999998</v>
      </c>
      <c r="R367">
        <v>4.6360000000000001</v>
      </c>
      <c r="S367">
        <v>4.6635999999999997</v>
      </c>
      <c r="T367">
        <v>4.2839999999999998</v>
      </c>
      <c r="U367">
        <f t="shared" si="73"/>
        <v>4.2839999999999998</v>
      </c>
      <c r="V367">
        <f t="shared" si="78"/>
        <v>-2.3000000000000576E-2</v>
      </c>
      <c r="W367">
        <f t="shared" si="74"/>
        <v>4.5861000000000001</v>
      </c>
      <c r="X367">
        <f t="shared" si="79"/>
        <v>3.6800000000000388E-2</v>
      </c>
      <c r="Y367">
        <v>3.661</v>
      </c>
      <c r="Z367">
        <v>4.6589999999999998</v>
      </c>
      <c r="AA367">
        <f t="shared" si="75"/>
        <v>4.6204999999999998</v>
      </c>
      <c r="AB367">
        <f t="shared" si="80"/>
        <v>4.3899999999999828E-2</v>
      </c>
      <c r="AC367">
        <f t="shared" si="81"/>
        <v>3.0000000000001137E-3</v>
      </c>
      <c r="AD367">
        <v>4.6829999999999998</v>
      </c>
      <c r="AE367">
        <f t="shared" si="76"/>
        <v>4.6794000000000002</v>
      </c>
      <c r="AF367">
        <f t="shared" si="82"/>
        <v>3.6999999999999922E-2</v>
      </c>
      <c r="AG367">
        <f t="shared" si="82"/>
        <v>5.8600000000000207E-2</v>
      </c>
      <c r="AH367">
        <f t="shared" si="70"/>
        <v>4.6709999999999994</v>
      </c>
      <c r="AI367">
        <f t="shared" si="83"/>
        <v>1.9999999999999574E-2</v>
      </c>
    </row>
    <row r="368" spans="1:35" x14ac:dyDescent="0.3">
      <c r="A368" s="1">
        <v>44923</v>
      </c>
      <c r="B368">
        <v>16517.32</v>
      </c>
      <c r="C368">
        <v>1804.35</v>
      </c>
      <c r="D368">
        <v>4.306</v>
      </c>
      <c r="E368">
        <v>4.3</v>
      </c>
      <c r="F368">
        <f t="shared" si="77"/>
        <v>0</v>
      </c>
      <c r="G368">
        <v>4.33</v>
      </c>
      <c r="H368">
        <v>4.5802300000000002</v>
      </c>
      <c r="I368">
        <f t="shared" si="71"/>
        <v>4.5802300000000002</v>
      </c>
      <c r="J368">
        <f t="shared" si="72"/>
        <v>1.9490000000000229E-2</v>
      </c>
      <c r="K368">
        <v>4.5635000000000003</v>
      </c>
      <c r="L368">
        <v>4.4360999999999997</v>
      </c>
      <c r="M368">
        <v>4.5978000000000003</v>
      </c>
      <c r="N368">
        <v>4.6332000000000004</v>
      </c>
      <c r="O368">
        <v>4.6917999999999997</v>
      </c>
      <c r="P368">
        <v>4.3105000000000002</v>
      </c>
      <c r="Q368">
        <v>4.3365999999999998</v>
      </c>
      <c r="R368">
        <v>4.7058999999999997</v>
      </c>
      <c r="S368">
        <v>4.6563999999999997</v>
      </c>
      <c r="T368">
        <v>4.4429999999999996</v>
      </c>
      <c r="U368">
        <f t="shared" si="73"/>
        <v>4.4429999999999996</v>
      </c>
      <c r="V368">
        <f t="shared" si="78"/>
        <v>0.15899999999999981</v>
      </c>
      <c r="W368">
        <f t="shared" si="74"/>
        <v>4.5978000000000003</v>
      </c>
      <c r="X368">
        <f t="shared" si="79"/>
        <v>1.1700000000000266E-2</v>
      </c>
      <c r="Y368">
        <v>3.6190000000000002</v>
      </c>
      <c r="Z368">
        <v>4.7380000000000004</v>
      </c>
      <c r="AA368">
        <f t="shared" si="75"/>
        <v>4.6332000000000004</v>
      </c>
      <c r="AB368">
        <f t="shared" si="80"/>
        <v>1.27000000000006E-2</v>
      </c>
      <c r="AC368">
        <f t="shared" si="81"/>
        <v>7.9000000000000625E-2</v>
      </c>
      <c r="AD368">
        <v>4.68</v>
      </c>
      <c r="AE368">
        <f t="shared" si="76"/>
        <v>4.6917999999999997</v>
      </c>
      <c r="AF368">
        <f t="shared" si="82"/>
        <v>-3.0000000000001137E-3</v>
      </c>
      <c r="AG368">
        <f t="shared" si="82"/>
        <v>1.2399999999999523E-2</v>
      </c>
      <c r="AH368">
        <f t="shared" si="70"/>
        <v>4.7089999999999996</v>
      </c>
      <c r="AI368">
        <f t="shared" si="83"/>
        <v>3.8000000000000256E-2</v>
      </c>
    </row>
    <row r="369" spans="1:35" x14ac:dyDescent="0.3">
      <c r="A369" s="1">
        <v>44924</v>
      </c>
      <c r="B369">
        <v>16593.400000000001</v>
      </c>
      <c r="C369">
        <v>1814.91</v>
      </c>
      <c r="D369">
        <v>4.3040000000000003</v>
      </c>
      <c r="E369">
        <v>4.3</v>
      </c>
      <c r="F369">
        <f t="shared" si="77"/>
        <v>0</v>
      </c>
      <c r="G369">
        <v>4.33</v>
      </c>
      <c r="H369">
        <v>4.5927699999999998</v>
      </c>
      <c r="I369">
        <f t="shared" si="71"/>
        <v>4.5927699999999998</v>
      </c>
      <c r="J369">
        <f t="shared" si="72"/>
        <v>1.2539999999999552E-2</v>
      </c>
      <c r="K369">
        <v>4.5826000000000002</v>
      </c>
      <c r="L369">
        <v>4.3760000000000003</v>
      </c>
      <c r="M369">
        <v>4.5614999999999997</v>
      </c>
      <c r="N369">
        <v>4.5995999999999997</v>
      </c>
      <c r="O369">
        <v>4.6650999999999998</v>
      </c>
      <c r="P369">
        <v>4.3090000000000002</v>
      </c>
      <c r="Q369">
        <v>4.33575</v>
      </c>
      <c r="R369">
        <v>4.7</v>
      </c>
      <c r="S369">
        <v>4.6559999999999997</v>
      </c>
      <c r="T369">
        <v>4.3899999999999997</v>
      </c>
      <c r="U369">
        <f t="shared" si="73"/>
        <v>4.3899999999999997</v>
      </c>
      <c r="V369">
        <f t="shared" si="78"/>
        <v>-5.2999999999999936E-2</v>
      </c>
      <c r="W369">
        <f t="shared" si="74"/>
        <v>4.5614999999999997</v>
      </c>
      <c r="X369">
        <f t="shared" si="79"/>
        <v>-3.6300000000000665E-2</v>
      </c>
      <c r="Y369">
        <v>3.5249999999999999</v>
      </c>
      <c r="Z369">
        <v>4.7169999999999996</v>
      </c>
      <c r="AA369">
        <f t="shared" si="75"/>
        <v>4.5995999999999997</v>
      </c>
      <c r="AB369">
        <f t="shared" si="80"/>
        <v>-3.360000000000074E-2</v>
      </c>
      <c r="AC369">
        <f t="shared" si="81"/>
        <v>-2.1000000000000796E-2</v>
      </c>
      <c r="AD369">
        <v>4.6829999999999998</v>
      </c>
      <c r="AE369">
        <f t="shared" si="76"/>
        <v>4.6650999999999998</v>
      </c>
      <c r="AF369">
        <f t="shared" si="82"/>
        <v>3.0000000000001137E-3</v>
      </c>
      <c r="AG369">
        <f t="shared" si="82"/>
        <v>-2.6699999999999946E-2</v>
      </c>
      <c r="AH369">
        <f t="shared" si="70"/>
        <v>4.6999999999999993</v>
      </c>
      <c r="AI369">
        <f t="shared" si="83"/>
        <v>-9.0000000000003411E-3</v>
      </c>
    </row>
    <row r="370" spans="1:35" x14ac:dyDescent="0.3">
      <c r="A370" s="1">
        <v>44925</v>
      </c>
      <c r="B370">
        <v>16579.060000000001</v>
      </c>
      <c r="C370">
        <v>1824.02</v>
      </c>
      <c r="D370">
        <v>4.335</v>
      </c>
      <c r="E370">
        <v>4.3</v>
      </c>
      <c r="F370">
        <f t="shared" si="77"/>
        <v>0</v>
      </c>
      <c r="G370">
        <v>4.33</v>
      </c>
      <c r="H370">
        <v>4.5874499999999996</v>
      </c>
      <c r="I370">
        <f t="shared" si="71"/>
        <v>4.5874499999999996</v>
      </c>
      <c r="J370">
        <f t="shared" si="72"/>
        <v>-5.3200000000002134E-3</v>
      </c>
      <c r="K370">
        <v>4.59</v>
      </c>
      <c r="L370">
        <v>4.3429000000000002</v>
      </c>
      <c r="M370">
        <v>4.6372</v>
      </c>
      <c r="N370">
        <v>4.6760999999999999</v>
      </c>
      <c r="O370">
        <v>4.7427999999999999</v>
      </c>
      <c r="P370">
        <v>4.3079999999999998</v>
      </c>
      <c r="Q370">
        <v>4.3360000000000003</v>
      </c>
      <c r="R370">
        <v>4.7531999999999996</v>
      </c>
      <c r="S370">
        <v>4.6867999999999999</v>
      </c>
      <c r="T370">
        <v>4.3739999999999997</v>
      </c>
      <c r="U370">
        <f t="shared" si="73"/>
        <v>4.3739999999999997</v>
      </c>
      <c r="V370">
        <f t="shared" si="78"/>
        <v>-1.6000000000000014E-2</v>
      </c>
      <c r="W370">
        <f t="shared" si="74"/>
        <v>4.6372</v>
      </c>
      <c r="X370">
        <f t="shared" si="79"/>
        <v>7.5700000000000323E-2</v>
      </c>
      <c r="Y370">
        <v>3.9990000000000001</v>
      </c>
      <c r="Z370">
        <v>4.7610000000000001</v>
      </c>
      <c r="AA370">
        <f t="shared" si="75"/>
        <v>4.6760999999999999</v>
      </c>
      <c r="AB370">
        <f t="shared" si="80"/>
        <v>7.6500000000000234E-2</v>
      </c>
      <c r="AC370">
        <f t="shared" si="81"/>
        <v>4.4000000000000483E-2</v>
      </c>
      <c r="AD370">
        <v>4.71</v>
      </c>
      <c r="AE370">
        <f t="shared" si="76"/>
        <v>4.7427999999999999</v>
      </c>
      <c r="AF370">
        <f t="shared" si="82"/>
        <v>2.7000000000000135E-2</v>
      </c>
      <c r="AG370">
        <f t="shared" si="82"/>
        <v>7.7700000000000102E-2</v>
      </c>
      <c r="AH370">
        <f t="shared" si="70"/>
        <v>4.7355</v>
      </c>
      <c r="AI370">
        <f t="shared" si="83"/>
        <v>3.5500000000000753E-2</v>
      </c>
    </row>
    <row r="371" spans="1:35" x14ac:dyDescent="0.3">
      <c r="A371" s="1">
        <v>44926</v>
      </c>
      <c r="B371">
        <v>16539.5</v>
      </c>
      <c r="C371">
        <v>1824.02</v>
      </c>
      <c r="D371">
        <v>4.335</v>
      </c>
      <c r="E371">
        <v>4.3</v>
      </c>
      <c r="F371">
        <f t="shared" si="77"/>
        <v>0</v>
      </c>
      <c r="G371">
        <v>4.33</v>
      </c>
      <c r="H371">
        <v>4.5874499999999996</v>
      </c>
      <c r="I371">
        <f t="shared" si="71"/>
        <v>4.5874499999999996</v>
      </c>
      <c r="J371">
        <f t="shared" si="72"/>
        <v>0</v>
      </c>
      <c r="K371">
        <v>4.59</v>
      </c>
      <c r="L371">
        <v>4.3429000000000002</v>
      </c>
      <c r="M371">
        <v>4.6372</v>
      </c>
      <c r="N371">
        <v>4.6760999999999999</v>
      </c>
      <c r="O371">
        <v>4.7427999999999999</v>
      </c>
      <c r="P371">
        <v>4.3079999999999998</v>
      </c>
      <c r="Q371">
        <v>4.3360000000000003</v>
      </c>
      <c r="R371">
        <v>4.7531999999999996</v>
      </c>
      <c r="S371">
        <v>4.6867999999999999</v>
      </c>
      <c r="T371">
        <v>4.3739999999999997</v>
      </c>
      <c r="U371">
        <f t="shared" si="73"/>
        <v>4.3739999999999997</v>
      </c>
      <c r="V371">
        <f t="shared" si="78"/>
        <v>0</v>
      </c>
      <c r="W371">
        <f t="shared" si="74"/>
        <v>4.6372</v>
      </c>
      <c r="X371">
        <f t="shared" si="79"/>
        <v>0</v>
      </c>
      <c r="Y371">
        <v>3.9990000000000001</v>
      </c>
      <c r="Z371">
        <v>4.7610000000000001</v>
      </c>
      <c r="AA371">
        <f t="shared" si="75"/>
        <v>4.6760999999999999</v>
      </c>
      <c r="AB371">
        <f t="shared" si="80"/>
        <v>0</v>
      </c>
      <c r="AC371">
        <f t="shared" si="81"/>
        <v>0</v>
      </c>
      <c r="AD371">
        <v>4.71</v>
      </c>
      <c r="AE371">
        <f t="shared" si="76"/>
        <v>4.7427999999999999</v>
      </c>
      <c r="AF371">
        <f t="shared" si="82"/>
        <v>0</v>
      </c>
      <c r="AG371">
        <f t="shared" si="82"/>
        <v>0</v>
      </c>
      <c r="AH371">
        <f t="shared" si="70"/>
        <v>4.7355</v>
      </c>
      <c r="AI371">
        <f t="shared" si="83"/>
        <v>0</v>
      </c>
    </row>
    <row r="372" spans="1:35" x14ac:dyDescent="0.3">
      <c r="A372" s="1">
        <v>44927</v>
      </c>
      <c r="B372">
        <v>16602.63</v>
      </c>
      <c r="C372">
        <v>1824.02</v>
      </c>
      <c r="D372">
        <v>4.335</v>
      </c>
      <c r="E372">
        <v>4.3</v>
      </c>
      <c r="F372">
        <f t="shared" si="77"/>
        <v>0</v>
      </c>
      <c r="G372">
        <v>4.33</v>
      </c>
      <c r="H372">
        <v>4.5874499999999996</v>
      </c>
      <c r="I372">
        <f t="shared" si="71"/>
        <v>4.5874499999999996</v>
      </c>
      <c r="J372">
        <f t="shared" si="72"/>
        <v>0</v>
      </c>
      <c r="K372">
        <v>4.59</v>
      </c>
      <c r="L372">
        <v>4.3429000000000002</v>
      </c>
      <c r="M372">
        <v>4.6372</v>
      </c>
      <c r="N372">
        <v>4.6760999999999999</v>
      </c>
      <c r="O372">
        <v>4.7427999999999999</v>
      </c>
      <c r="P372">
        <v>4.3079999999999998</v>
      </c>
      <c r="Q372">
        <v>4.3360000000000003</v>
      </c>
      <c r="R372">
        <v>4.7531999999999996</v>
      </c>
      <c r="S372">
        <v>4.6867999999999999</v>
      </c>
      <c r="T372">
        <v>4.3739999999999997</v>
      </c>
      <c r="U372">
        <f t="shared" si="73"/>
        <v>4.3739999999999997</v>
      </c>
      <c r="V372">
        <f t="shared" si="78"/>
        <v>0</v>
      </c>
      <c r="W372">
        <f t="shared" si="74"/>
        <v>4.6372</v>
      </c>
      <c r="X372">
        <f t="shared" si="79"/>
        <v>0</v>
      </c>
      <c r="Y372">
        <v>3.9990000000000001</v>
      </c>
      <c r="Z372">
        <v>4.7610000000000001</v>
      </c>
      <c r="AA372">
        <f t="shared" si="75"/>
        <v>4.6760999999999999</v>
      </c>
      <c r="AB372">
        <f t="shared" si="80"/>
        <v>0</v>
      </c>
      <c r="AC372">
        <f t="shared" si="81"/>
        <v>0</v>
      </c>
      <c r="AD372">
        <v>4.71</v>
      </c>
      <c r="AE372">
        <f t="shared" si="76"/>
        <v>4.7427999999999999</v>
      </c>
      <c r="AF372">
        <f t="shared" si="82"/>
        <v>0</v>
      </c>
      <c r="AG372">
        <f t="shared" si="82"/>
        <v>0</v>
      </c>
      <c r="AH372">
        <f t="shared" si="70"/>
        <v>4.7355</v>
      </c>
      <c r="AI372">
        <f t="shared" si="83"/>
        <v>0</v>
      </c>
    </row>
    <row r="373" spans="1:35" x14ac:dyDescent="0.3">
      <c r="A373" s="1">
        <v>44928</v>
      </c>
      <c r="B373">
        <v>16750.939999999999</v>
      </c>
      <c r="C373">
        <v>1824.02</v>
      </c>
      <c r="D373">
        <v>4.2789999999999999</v>
      </c>
      <c r="E373">
        <v>4.3</v>
      </c>
      <c r="F373">
        <f t="shared" si="77"/>
        <v>0</v>
      </c>
      <c r="G373">
        <v>4.33</v>
      </c>
      <c r="H373">
        <v>4.5874499999999996</v>
      </c>
      <c r="I373">
        <f t="shared" si="71"/>
        <v>4.5874499999999996</v>
      </c>
      <c r="J373">
        <f t="shared" si="72"/>
        <v>0</v>
      </c>
      <c r="K373">
        <v>4.59</v>
      </c>
      <c r="L373">
        <v>4.3429000000000002</v>
      </c>
      <c r="M373">
        <v>4.6372</v>
      </c>
      <c r="N373">
        <v>4.6760999999999999</v>
      </c>
      <c r="O373">
        <v>4.7427999999999999</v>
      </c>
      <c r="P373">
        <v>4.3079999999999998</v>
      </c>
      <c r="Q373">
        <v>4.3360000000000003</v>
      </c>
      <c r="R373">
        <v>4.7531999999999996</v>
      </c>
      <c r="S373">
        <v>4.6867999999999999</v>
      </c>
      <c r="T373">
        <v>4.3739999999999997</v>
      </c>
      <c r="U373">
        <f t="shared" si="73"/>
        <v>4.3739999999999997</v>
      </c>
      <c r="V373">
        <f t="shared" si="78"/>
        <v>0</v>
      </c>
      <c r="W373">
        <f t="shared" si="74"/>
        <v>4.6372</v>
      </c>
      <c r="X373">
        <f t="shared" si="79"/>
        <v>0</v>
      </c>
      <c r="Y373">
        <v>3.9990000000000001</v>
      </c>
      <c r="Z373">
        <v>4.7610000000000001</v>
      </c>
      <c r="AA373">
        <f t="shared" si="75"/>
        <v>4.6760999999999999</v>
      </c>
      <c r="AB373">
        <f t="shared" si="80"/>
        <v>0</v>
      </c>
      <c r="AC373">
        <f t="shared" si="81"/>
        <v>0</v>
      </c>
      <c r="AD373">
        <v>4.71</v>
      </c>
      <c r="AE373">
        <f t="shared" si="76"/>
        <v>4.7427999999999999</v>
      </c>
      <c r="AF373">
        <f t="shared" si="82"/>
        <v>0</v>
      </c>
      <c r="AG373">
        <f t="shared" si="82"/>
        <v>0</v>
      </c>
      <c r="AH373">
        <f t="shared" si="70"/>
        <v>4.7355</v>
      </c>
      <c r="AI373">
        <f t="shared" si="83"/>
        <v>0</v>
      </c>
    </row>
    <row r="374" spans="1:35" x14ac:dyDescent="0.3">
      <c r="A374" s="1">
        <v>44929</v>
      </c>
      <c r="B374">
        <v>16661.86</v>
      </c>
      <c r="C374">
        <v>1839.48</v>
      </c>
      <c r="D374">
        <v>4.3209999999999997</v>
      </c>
      <c r="E374">
        <v>4.3099999999999996</v>
      </c>
      <c r="F374">
        <f t="shared" si="77"/>
        <v>9.9999999999997868E-3</v>
      </c>
      <c r="G374">
        <v>4.33</v>
      </c>
      <c r="H374">
        <v>4.6028399999999996</v>
      </c>
      <c r="I374">
        <f t="shared" si="71"/>
        <v>4.6028399999999996</v>
      </c>
      <c r="J374">
        <f t="shared" si="72"/>
        <v>1.5390000000000015E-2</v>
      </c>
      <c r="K374">
        <v>4.5993000000000004</v>
      </c>
      <c r="L374">
        <v>4.3552999999999997</v>
      </c>
      <c r="M374">
        <v>4.5890000000000004</v>
      </c>
      <c r="N374">
        <v>4.6241000000000003</v>
      </c>
      <c r="O374">
        <v>4.6821999999999999</v>
      </c>
      <c r="P374">
        <v>4.3134300000000003</v>
      </c>
      <c r="Q374">
        <v>4.3334999999999999</v>
      </c>
      <c r="R374">
        <v>4.7579000000000002</v>
      </c>
      <c r="S374">
        <v>4.67</v>
      </c>
      <c r="T374">
        <v>4.3680000000000003</v>
      </c>
      <c r="U374">
        <f t="shared" si="73"/>
        <v>4.3680000000000003</v>
      </c>
      <c r="V374">
        <f t="shared" si="78"/>
        <v>-5.9999999999993392E-3</v>
      </c>
      <c r="W374">
        <f t="shared" si="74"/>
        <v>4.5890000000000004</v>
      </c>
      <c r="X374">
        <f t="shared" si="79"/>
        <v>-4.8199999999999577E-2</v>
      </c>
      <c r="Y374">
        <v>4.0220000000000002</v>
      </c>
      <c r="Z374">
        <v>4.7690000000000001</v>
      </c>
      <c r="AA374">
        <f t="shared" si="75"/>
        <v>4.6241000000000003</v>
      </c>
      <c r="AB374">
        <f t="shared" si="80"/>
        <v>-5.1999999999999602E-2</v>
      </c>
      <c r="AC374">
        <f t="shared" si="81"/>
        <v>8.0000000000000071E-3</v>
      </c>
      <c r="AD374">
        <v>4.7030000000000003</v>
      </c>
      <c r="AE374">
        <f t="shared" si="76"/>
        <v>4.6821999999999999</v>
      </c>
      <c r="AF374">
        <f t="shared" si="82"/>
        <v>-6.9999999999996732E-3</v>
      </c>
      <c r="AG374">
        <f t="shared" si="82"/>
        <v>-6.0599999999999987E-2</v>
      </c>
      <c r="AH374">
        <f t="shared" si="70"/>
        <v>4.7360000000000007</v>
      </c>
      <c r="AI374">
        <f t="shared" si="83"/>
        <v>5.0000000000061107E-4</v>
      </c>
    </row>
    <row r="375" spans="1:35" x14ac:dyDescent="0.3">
      <c r="A375" s="1">
        <v>44930</v>
      </c>
      <c r="B375">
        <v>16821.82</v>
      </c>
      <c r="C375">
        <v>1854.56</v>
      </c>
      <c r="D375">
        <v>4.3140000000000001</v>
      </c>
      <c r="E375">
        <v>4.3</v>
      </c>
      <c r="F375">
        <f t="shared" si="77"/>
        <v>-9.9999999999997868E-3</v>
      </c>
      <c r="G375">
        <v>4.33</v>
      </c>
      <c r="H375">
        <v>4.60419</v>
      </c>
      <c r="I375">
        <f t="shared" si="71"/>
        <v>4.60419</v>
      </c>
      <c r="J375">
        <f t="shared" si="72"/>
        <v>1.3500000000004064E-3</v>
      </c>
      <c r="K375">
        <v>4.6032000000000002</v>
      </c>
      <c r="L375">
        <v>4.4828000000000001</v>
      </c>
      <c r="M375">
        <v>4.5987999999999998</v>
      </c>
      <c r="N375">
        <v>4.6264000000000003</v>
      </c>
      <c r="O375">
        <v>4.6708999999999996</v>
      </c>
      <c r="P375">
        <v>4.3123399999999998</v>
      </c>
      <c r="Q375">
        <v>4.3332499999999996</v>
      </c>
      <c r="R375">
        <v>4.7537000000000003</v>
      </c>
      <c r="S375">
        <v>4.6505999999999998</v>
      </c>
      <c r="T375">
        <v>4.5090000000000003</v>
      </c>
      <c r="U375">
        <f t="shared" si="73"/>
        <v>4.5090000000000003</v>
      </c>
      <c r="V375">
        <f t="shared" si="78"/>
        <v>0.14100000000000001</v>
      </c>
      <c r="W375">
        <f t="shared" si="74"/>
        <v>4.5987999999999998</v>
      </c>
      <c r="X375">
        <f t="shared" si="79"/>
        <v>9.7999999999993648E-3</v>
      </c>
      <c r="Y375">
        <v>4.0330000000000004</v>
      </c>
      <c r="Z375">
        <v>4.7750000000000004</v>
      </c>
      <c r="AA375">
        <f t="shared" si="75"/>
        <v>4.6264000000000003</v>
      </c>
      <c r="AB375">
        <f t="shared" si="80"/>
        <v>2.2999999999999687E-3</v>
      </c>
      <c r="AC375">
        <f t="shared" si="81"/>
        <v>6.0000000000002274E-3</v>
      </c>
      <c r="AD375">
        <v>4.6790000000000003</v>
      </c>
      <c r="AE375">
        <f t="shared" si="76"/>
        <v>4.6708999999999996</v>
      </c>
      <c r="AF375">
        <f t="shared" si="82"/>
        <v>-2.4000000000000021E-2</v>
      </c>
      <c r="AG375">
        <f t="shared" si="82"/>
        <v>-1.130000000000031E-2</v>
      </c>
      <c r="AH375">
        <f t="shared" si="70"/>
        <v>4.7270000000000003</v>
      </c>
      <c r="AI375">
        <f t="shared" si="83"/>
        <v>-9.0000000000003411E-3</v>
      </c>
    </row>
    <row r="376" spans="1:35" x14ac:dyDescent="0.3">
      <c r="A376" s="1">
        <v>44931</v>
      </c>
      <c r="B376">
        <v>16844.62</v>
      </c>
      <c r="C376">
        <v>1832.89</v>
      </c>
      <c r="D376">
        <v>4.32</v>
      </c>
      <c r="E376">
        <v>4.3099999999999996</v>
      </c>
      <c r="F376">
        <f t="shared" si="77"/>
        <v>9.9999999999997868E-3</v>
      </c>
      <c r="G376">
        <v>4.33</v>
      </c>
      <c r="H376">
        <v>4.6254900000000001</v>
      </c>
      <c r="I376">
        <f t="shared" si="71"/>
        <v>4.6254900000000001</v>
      </c>
      <c r="J376">
        <f t="shared" si="72"/>
        <v>2.1300000000000097E-2</v>
      </c>
      <c r="K376">
        <v>4.6486000000000001</v>
      </c>
      <c r="L376">
        <v>4.5937000000000001</v>
      </c>
      <c r="M376">
        <v>4.6413000000000002</v>
      </c>
      <c r="N376">
        <v>4.6729000000000003</v>
      </c>
      <c r="O376">
        <v>4.7260999999999997</v>
      </c>
      <c r="P376">
        <v>4.3105000000000002</v>
      </c>
      <c r="Q376">
        <v>4.3334999999999999</v>
      </c>
      <c r="R376">
        <v>4.8300999999999998</v>
      </c>
      <c r="S376">
        <v>4.7533000000000003</v>
      </c>
      <c r="T376">
        <v>4.6109999999999998</v>
      </c>
      <c r="U376">
        <f t="shared" si="73"/>
        <v>4.6109999999999998</v>
      </c>
      <c r="V376">
        <f t="shared" si="78"/>
        <v>0.10199999999999942</v>
      </c>
      <c r="W376">
        <f t="shared" si="74"/>
        <v>4.6413000000000002</v>
      </c>
      <c r="X376">
        <f t="shared" si="79"/>
        <v>4.2500000000000426E-2</v>
      </c>
      <c r="Y376">
        <v>4.117</v>
      </c>
      <c r="Z376">
        <v>4.8410000000000002</v>
      </c>
      <c r="AA376">
        <f t="shared" si="75"/>
        <v>4.6729000000000003</v>
      </c>
      <c r="AB376">
        <f t="shared" si="80"/>
        <v>4.6499999999999986E-2</v>
      </c>
      <c r="AC376">
        <f t="shared" si="81"/>
        <v>6.5999999999999837E-2</v>
      </c>
      <c r="AD376">
        <v>4.7699999999999996</v>
      </c>
      <c r="AE376">
        <f t="shared" si="76"/>
        <v>4.7260999999999997</v>
      </c>
      <c r="AF376">
        <f t="shared" si="82"/>
        <v>9.0999999999999304E-2</v>
      </c>
      <c r="AG376">
        <f t="shared" si="82"/>
        <v>5.5200000000000138E-2</v>
      </c>
      <c r="AH376">
        <f t="shared" si="70"/>
        <v>4.8055000000000003</v>
      </c>
      <c r="AI376">
        <f t="shared" si="83"/>
        <v>7.8500000000000014E-2</v>
      </c>
    </row>
    <row r="377" spans="1:35" x14ac:dyDescent="0.3">
      <c r="A377" s="1">
        <v>44932</v>
      </c>
      <c r="B377">
        <v>16927.86</v>
      </c>
      <c r="C377">
        <v>1865.69</v>
      </c>
      <c r="D377">
        <v>4.3099999999999996</v>
      </c>
      <c r="E377">
        <v>4.3099999999999996</v>
      </c>
      <c r="F377">
        <f t="shared" si="77"/>
        <v>0</v>
      </c>
      <c r="G377">
        <v>4.33</v>
      </c>
      <c r="H377">
        <v>4.6555400000000002</v>
      </c>
      <c r="I377">
        <f t="shared" si="71"/>
        <v>4.6555400000000002</v>
      </c>
      <c r="J377">
        <f t="shared" si="72"/>
        <v>3.0050000000000132E-2</v>
      </c>
      <c r="K377">
        <v>4.6187500000000004</v>
      </c>
      <c r="L377">
        <v>4.5789999999999997</v>
      </c>
      <c r="M377">
        <v>4.5903999999999998</v>
      </c>
      <c r="N377">
        <v>4.5960000000000001</v>
      </c>
      <c r="O377">
        <v>4.6016000000000004</v>
      </c>
      <c r="P377">
        <v>4.3129999999999997</v>
      </c>
      <c r="Q377">
        <v>4.3324999999999996</v>
      </c>
      <c r="R377">
        <v>4.7857000000000003</v>
      </c>
      <c r="S377">
        <v>4.6704999999999997</v>
      </c>
      <c r="T377">
        <v>4.6050000000000004</v>
      </c>
      <c r="U377">
        <f t="shared" si="73"/>
        <v>4.6050000000000004</v>
      </c>
      <c r="V377">
        <f t="shared" si="78"/>
        <v>-5.9999999999993392E-3</v>
      </c>
      <c r="W377">
        <f t="shared" si="74"/>
        <v>4.5903999999999998</v>
      </c>
      <c r="X377">
        <f t="shared" si="79"/>
        <v>-5.0900000000000389E-2</v>
      </c>
      <c r="Y377">
        <v>4.0789999999999997</v>
      </c>
      <c r="Z377">
        <v>4.8140000000000001</v>
      </c>
      <c r="AA377">
        <f t="shared" si="75"/>
        <v>4.5960000000000001</v>
      </c>
      <c r="AB377">
        <f t="shared" si="80"/>
        <v>-7.690000000000019E-2</v>
      </c>
      <c r="AC377">
        <f t="shared" si="81"/>
        <v>-2.7000000000000135E-2</v>
      </c>
      <c r="AD377">
        <v>4.6980000000000004</v>
      </c>
      <c r="AE377">
        <f t="shared" si="76"/>
        <v>4.6016000000000004</v>
      </c>
      <c r="AF377">
        <f t="shared" si="82"/>
        <v>-7.1999999999999176E-2</v>
      </c>
      <c r="AG377">
        <f t="shared" si="82"/>
        <v>-0.12449999999999939</v>
      </c>
      <c r="AH377">
        <f t="shared" si="70"/>
        <v>4.7560000000000002</v>
      </c>
      <c r="AI377">
        <f t="shared" si="83"/>
        <v>-4.9500000000000099E-2</v>
      </c>
    </row>
    <row r="378" spans="1:35" x14ac:dyDescent="0.3">
      <c r="A378" s="1">
        <v>44933</v>
      </c>
      <c r="B378">
        <v>16938.55</v>
      </c>
      <c r="C378">
        <v>1865.69</v>
      </c>
      <c r="D378">
        <v>4.3099999999999996</v>
      </c>
      <c r="E378">
        <v>4.3099999999999996</v>
      </c>
      <c r="F378">
        <f t="shared" si="77"/>
        <v>0</v>
      </c>
      <c r="G378">
        <v>4.33</v>
      </c>
      <c r="H378">
        <v>4.6555400000000002</v>
      </c>
      <c r="I378">
        <f t="shared" si="71"/>
        <v>4.6555400000000002</v>
      </c>
      <c r="J378">
        <f t="shared" si="72"/>
        <v>0</v>
      </c>
      <c r="K378">
        <v>4.6187500000000004</v>
      </c>
      <c r="L378">
        <v>4.5789999999999997</v>
      </c>
      <c r="M378">
        <v>4.5903999999999998</v>
      </c>
      <c r="N378">
        <v>4.5960000000000001</v>
      </c>
      <c r="O378">
        <v>4.6016000000000004</v>
      </c>
      <c r="P378">
        <v>4.3129999999999997</v>
      </c>
      <c r="Q378">
        <v>4.3324999999999996</v>
      </c>
      <c r="R378">
        <v>4.7857000000000003</v>
      </c>
      <c r="S378">
        <v>4.6704999999999997</v>
      </c>
      <c r="T378">
        <v>4.6050000000000004</v>
      </c>
      <c r="U378">
        <f t="shared" si="73"/>
        <v>4.6050000000000004</v>
      </c>
      <c r="V378">
        <f t="shared" si="78"/>
        <v>0</v>
      </c>
      <c r="W378">
        <f t="shared" si="74"/>
        <v>4.5903999999999998</v>
      </c>
      <c r="X378">
        <f t="shared" si="79"/>
        <v>0</v>
      </c>
      <c r="Y378">
        <v>4.0789999999999997</v>
      </c>
      <c r="Z378">
        <v>4.8140000000000001</v>
      </c>
      <c r="AA378">
        <f t="shared" si="75"/>
        <v>4.5960000000000001</v>
      </c>
      <c r="AB378">
        <f t="shared" si="80"/>
        <v>0</v>
      </c>
      <c r="AC378">
        <f t="shared" si="81"/>
        <v>0</v>
      </c>
      <c r="AD378">
        <v>4.6980000000000004</v>
      </c>
      <c r="AE378">
        <f t="shared" si="76"/>
        <v>4.6016000000000004</v>
      </c>
      <c r="AF378">
        <f t="shared" si="82"/>
        <v>0</v>
      </c>
      <c r="AG378">
        <f t="shared" si="82"/>
        <v>0</v>
      </c>
      <c r="AH378">
        <f t="shared" si="70"/>
        <v>4.7560000000000002</v>
      </c>
      <c r="AI378">
        <f t="shared" si="83"/>
        <v>0</v>
      </c>
    </row>
    <row r="379" spans="1:35" x14ac:dyDescent="0.3">
      <c r="A379" s="1">
        <v>44934</v>
      </c>
      <c r="B379">
        <v>16956.66</v>
      </c>
      <c r="C379">
        <v>1865.69</v>
      </c>
      <c r="D379">
        <v>4.3099999999999996</v>
      </c>
      <c r="E379">
        <v>4.3099999999999996</v>
      </c>
      <c r="F379">
        <f t="shared" si="77"/>
        <v>0</v>
      </c>
      <c r="G379">
        <v>4.33</v>
      </c>
      <c r="H379">
        <v>4.6555400000000002</v>
      </c>
      <c r="I379">
        <f t="shared" si="71"/>
        <v>4.6555400000000002</v>
      </c>
      <c r="J379">
        <f t="shared" si="72"/>
        <v>0</v>
      </c>
      <c r="K379">
        <v>4.6187500000000004</v>
      </c>
      <c r="L379">
        <v>4.5789999999999997</v>
      </c>
      <c r="M379">
        <v>4.5903999999999998</v>
      </c>
      <c r="N379">
        <v>4.5960000000000001</v>
      </c>
      <c r="O379">
        <v>4.6016000000000004</v>
      </c>
      <c r="P379">
        <v>4.3129999999999997</v>
      </c>
      <c r="Q379">
        <v>4.3324999999999996</v>
      </c>
      <c r="R379">
        <v>4.7857000000000003</v>
      </c>
      <c r="S379">
        <v>4.6704999999999997</v>
      </c>
      <c r="T379">
        <v>4.6050000000000004</v>
      </c>
      <c r="U379">
        <f t="shared" si="73"/>
        <v>4.6050000000000004</v>
      </c>
      <c r="V379">
        <f t="shared" si="78"/>
        <v>0</v>
      </c>
      <c r="W379">
        <f t="shared" si="74"/>
        <v>4.5903999999999998</v>
      </c>
      <c r="X379">
        <f t="shared" si="79"/>
        <v>0</v>
      </c>
      <c r="Y379">
        <v>4.0789999999999997</v>
      </c>
      <c r="Z379">
        <v>4.8140000000000001</v>
      </c>
      <c r="AA379">
        <f t="shared" si="75"/>
        <v>4.5960000000000001</v>
      </c>
      <c r="AB379">
        <f t="shared" si="80"/>
        <v>0</v>
      </c>
      <c r="AC379">
        <f t="shared" si="81"/>
        <v>0</v>
      </c>
      <c r="AD379">
        <v>4.6980000000000004</v>
      </c>
      <c r="AE379">
        <f t="shared" si="76"/>
        <v>4.6016000000000004</v>
      </c>
      <c r="AF379">
        <f t="shared" si="82"/>
        <v>0</v>
      </c>
      <c r="AG379">
        <f t="shared" si="82"/>
        <v>0</v>
      </c>
      <c r="AH379">
        <f t="shared" si="70"/>
        <v>4.7560000000000002</v>
      </c>
      <c r="AI379">
        <f t="shared" si="83"/>
        <v>0</v>
      </c>
    </row>
    <row r="380" spans="1:35" x14ac:dyDescent="0.3">
      <c r="A380" s="1">
        <v>44935</v>
      </c>
      <c r="B380">
        <v>17181.34</v>
      </c>
      <c r="C380">
        <v>1871.81</v>
      </c>
      <c r="D380">
        <v>4.3209999999999997</v>
      </c>
      <c r="E380">
        <v>4.3099999999999996</v>
      </c>
      <c r="F380">
        <f t="shared" si="77"/>
        <v>0</v>
      </c>
      <c r="G380">
        <v>4.33</v>
      </c>
      <c r="H380">
        <v>4.6350300000000004</v>
      </c>
      <c r="I380">
        <f t="shared" si="71"/>
        <v>4.6350300000000004</v>
      </c>
      <c r="J380">
        <f t="shared" si="72"/>
        <v>-2.0509999999999806E-2</v>
      </c>
      <c r="K380">
        <v>4.6150000000000002</v>
      </c>
      <c r="L380">
        <v>4.5938999999999997</v>
      </c>
      <c r="M380">
        <v>4.5251000000000001</v>
      </c>
      <c r="N380">
        <v>4.5324999999999998</v>
      </c>
      <c r="O380">
        <v>4.5399000000000003</v>
      </c>
      <c r="P380">
        <v>4.3128500000000001</v>
      </c>
      <c r="Q380">
        <v>4.3315000000000001</v>
      </c>
      <c r="R380">
        <v>4.8090000000000002</v>
      </c>
      <c r="S380">
        <v>4.6619999999999999</v>
      </c>
      <c r="T380">
        <v>4.609</v>
      </c>
      <c r="U380">
        <f t="shared" si="73"/>
        <v>4.609</v>
      </c>
      <c r="V380">
        <f t="shared" si="78"/>
        <v>3.9999999999995595E-3</v>
      </c>
      <c r="W380">
        <f t="shared" si="74"/>
        <v>4.5251000000000001</v>
      </c>
      <c r="X380">
        <f t="shared" si="79"/>
        <v>-6.5299999999999692E-2</v>
      </c>
      <c r="Y380">
        <v>4.2460000000000004</v>
      </c>
      <c r="Z380">
        <v>4.8220000000000001</v>
      </c>
      <c r="AA380">
        <f t="shared" si="75"/>
        <v>4.5324999999999998</v>
      </c>
      <c r="AB380">
        <f t="shared" si="80"/>
        <v>-6.3500000000000334E-2</v>
      </c>
      <c r="AC380">
        <f t="shared" si="81"/>
        <v>8.0000000000000071E-3</v>
      </c>
      <c r="AD380">
        <v>4.6820000000000004</v>
      </c>
      <c r="AE380">
        <f t="shared" si="76"/>
        <v>4.5399000000000003</v>
      </c>
      <c r="AF380">
        <f t="shared" si="82"/>
        <v>-1.6000000000000014E-2</v>
      </c>
      <c r="AG380">
        <f t="shared" si="82"/>
        <v>-6.1700000000000088E-2</v>
      </c>
      <c r="AH380">
        <f t="shared" si="70"/>
        <v>4.7520000000000007</v>
      </c>
      <c r="AI380">
        <f t="shared" si="83"/>
        <v>-3.9999999999995595E-3</v>
      </c>
    </row>
    <row r="381" spans="1:35" x14ac:dyDescent="0.3">
      <c r="A381" s="1">
        <v>44936</v>
      </c>
      <c r="B381">
        <v>17466.71</v>
      </c>
      <c r="C381">
        <v>1877.03</v>
      </c>
      <c r="D381">
        <v>4.327</v>
      </c>
      <c r="E381">
        <v>4.3099999999999996</v>
      </c>
      <c r="F381">
        <f t="shared" si="77"/>
        <v>0</v>
      </c>
      <c r="G381">
        <v>4.33</v>
      </c>
      <c r="H381">
        <v>4.6253900000000003</v>
      </c>
      <c r="I381">
        <f t="shared" si="71"/>
        <v>4.6253900000000003</v>
      </c>
      <c r="J381">
        <f t="shared" si="72"/>
        <v>-9.6400000000000929E-3</v>
      </c>
      <c r="K381">
        <v>4.6249500000000001</v>
      </c>
      <c r="L381">
        <v>4.5845000000000002</v>
      </c>
      <c r="M381">
        <v>4.5540000000000003</v>
      </c>
      <c r="N381">
        <v>4.5640999999999998</v>
      </c>
      <c r="O381">
        <v>4.5762</v>
      </c>
      <c r="P381">
        <v>4.3144999999999998</v>
      </c>
      <c r="Q381">
        <v>4.3315000000000001</v>
      </c>
      <c r="R381">
        <v>4.8018000000000001</v>
      </c>
      <c r="S381">
        <v>4.694</v>
      </c>
      <c r="T381">
        <v>4.6120000000000001</v>
      </c>
      <c r="U381">
        <f t="shared" si="73"/>
        <v>4.6120000000000001</v>
      </c>
      <c r="V381">
        <f t="shared" si="78"/>
        <v>3.0000000000001137E-3</v>
      </c>
      <c r="W381">
        <f t="shared" si="74"/>
        <v>4.5540000000000003</v>
      </c>
      <c r="X381">
        <f t="shared" si="79"/>
        <v>2.8900000000000148E-2</v>
      </c>
      <c r="Y381">
        <v>4.2270000000000003</v>
      </c>
      <c r="Z381">
        <v>4.8380000000000001</v>
      </c>
      <c r="AA381">
        <f t="shared" si="75"/>
        <v>4.5640999999999998</v>
      </c>
      <c r="AB381">
        <f t="shared" si="80"/>
        <v>3.1600000000000072E-2</v>
      </c>
      <c r="AC381">
        <f t="shared" si="81"/>
        <v>1.6000000000000014E-2</v>
      </c>
      <c r="AD381">
        <v>4.7160000000000002</v>
      </c>
      <c r="AE381">
        <f t="shared" si="76"/>
        <v>4.5762</v>
      </c>
      <c r="AF381">
        <f t="shared" si="82"/>
        <v>3.3999999999999808E-2</v>
      </c>
      <c r="AG381">
        <f t="shared" si="82"/>
        <v>3.6299999999999777E-2</v>
      </c>
      <c r="AH381">
        <f t="shared" si="70"/>
        <v>4.7770000000000001</v>
      </c>
      <c r="AI381">
        <f t="shared" si="83"/>
        <v>2.4999999999999467E-2</v>
      </c>
    </row>
    <row r="382" spans="1:35" x14ac:dyDescent="0.3">
      <c r="A382" s="1">
        <v>44937</v>
      </c>
      <c r="B382">
        <v>17560.599999999999</v>
      </c>
      <c r="C382">
        <v>1875.69</v>
      </c>
      <c r="D382">
        <v>4.3230000000000004</v>
      </c>
      <c r="E382">
        <v>4.3</v>
      </c>
      <c r="F382">
        <f t="shared" si="77"/>
        <v>-9.9999999999997868E-3</v>
      </c>
      <c r="G382">
        <v>4.33</v>
      </c>
      <c r="H382">
        <v>4.6340199999999996</v>
      </c>
      <c r="I382">
        <f t="shared" si="71"/>
        <v>4.6340199999999996</v>
      </c>
      <c r="J382">
        <f t="shared" si="72"/>
        <v>8.6299999999992494E-3</v>
      </c>
      <c r="K382">
        <v>4.6340000000000003</v>
      </c>
      <c r="L382">
        <v>4.6565000000000003</v>
      </c>
      <c r="M382">
        <v>4.5301999999999998</v>
      </c>
      <c r="N382">
        <v>4.5357000000000003</v>
      </c>
      <c r="O382">
        <v>4.5387000000000004</v>
      </c>
      <c r="P382">
        <v>4.3144999999999998</v>
      </c>
      <c r="Q382">
        <v>4.3315000000000001</v>
      </c>
      <c r="R382">
        <v>4.8281000000000001</v>
      </c>
      <c r="S382">
        <v>4.7070999999999996</v>
      </c>
      <c r="T382">
        <v>4.6689999999999996</v>
      </c>
      <c r="U382">
        <f t="shared" si="73"/>
        <v>4.6689999999999996</v>
      </c>
      <c r="V382">
        <f t="shared" si="78"/>
        <v>5.6999999999999496E-2</v>
      </c>
      <c r="W382">
        <f t="shared" si="74"/>
        <v>4.5301999999999998</v>
      </c>
      <c r="X382">
        <f t="shared" si="79"/>
        <v>-2.3800000000000487E-2</v>
      </c>
      <c r="Y382">
        <v>4.2300000000000004</v>
      </c>
      <c r="Z382">
        <v>4.8479999999999999</v>
      </c>
      <c r="AA382">
        <f t="shared" si="75"/>
        <v>4.5357000000000003</v>
      </c>
      <c r="AB382">
        <f t="shared" si="80"/>
        <v>-2.8399999999999537E-2</v>
      </c>
      <c r="AC382">
        <f t="shared" si="81"/>
        <v>9.9999999999997868E-3</v>
      </c>
      <c r="AD382">
        <v>4.7210000000000001</v>
      </c>
      <c r="AE382">
        <f t="shared" si="76"/>
        <v>4.5387000000000004</v>
      </c>
      <c r="AF382">
        <f t="shared" si="82"/>
        <v>4.9999999999998934E-3</v>
      </c>
      <c r="AG382">
        <f t="shared" si="82"/>
        <v>-3.7499999999999645E-2</v>
      </c>
      <c r="AH382">
        <f t="shared" si="70"/>
        <v>4.7844999999999995</v>
      </c>
      <c r="AI382">
        <f t="shared" si="83"/>
        <v>7.499999999999396E-3</v>
      </c>
    </row>
    <row r="383" spans="1:35" x14ac:dyDescent="0.3">
      <c r="A383" s="1">
        <v>44938</v>
      </c>
      <c r="B383">
        <v>18830.98</v>
      </c>
      <c r="C383">
        <v>1897.09</v>
      </c>
      <c r="D383">
        <v>4.327</v>
      </c>
      <c r="E383">
        <v>4.3</v>
      </c>
      <c r="F383">
        <f t="shared" si="77"/>
        <v>0</v>
      </c>
      <c r="G383">
        <v>4.33</v>
      </c>
      <c r="H383">
        <v>4.6575499999999996</v>
      </c>
      <c r="I383">
        <f t="shared" si="71"/>
        <v>4.6575499999999996</v>
      </c>
      <c r="J383">
        <f t="shared" si="72"/>
        <v>2.3530000000000051E-2</v>
      </c>
      <c r="K383">
        <v>4.6208</v>
      </c>
      <c r="L383">
        <v>4.5754999999999999</v>
      </c>
      <c r="M383">
        <v>4.5674000000000001</v>
      </c>
      <c r="N383">
        <v>4.5476999999999999</v>
      </c>
      <c r="O383">
        <v>4.5042</v>
      </c>
      <c r="P383">
        <v>4.3125</v>
      </c>
      <c r="Q383">
        <v>4.3313499999999996</v>
      </c>
      <c r="R383">
        <v>4.7743000000000002</v>
      </c>
      <c r="S383">
        <v>4.6444000000000001</v>
      </c>
      <c r="T383">
        <v>4.59</v>
      </c>
      <c r="U383">
        <f t="shared" si="73"/>
        <v>4.59</v>
      </c>
      <c r="V383">
        <f t="shared" si="78"/>
        <v>-7.8999999999999737E-2</v>
      </c>
      <c r="W383">
        <f t="shared" si="74"/>
        <v>4.5674000000000001</v>
      </c>
      <c r="X383">
        <f t="shared" si="79"/>
        <v>3.7200000000000344E-2</v>
      </c>
      <c r="Y383">
        <v>4.2030000000000003</v>
      </c>
      <c r="Z383">
        <v>4.7850000000000001</v>
      </c>
      <c r="AA383">
        <f t="shared" si="75"/>
        <v>4.5476999999999999</v>
      </c>
      <c r="AB383">
        <f t="shared" si="80"/>
        <v>1.1999999999999567E-2</v>
      </c>
      <c r="AC383">
        <f t="shared" si="81"/>
        <v>-6.2999999999999723E-2</v>
      </c>
      <c r="AD383">
        <v>4.6630000000000003</v>
      </c>
      <c r="AE383">
        <f t="shared" si="76"/>
        <v>4.5042</v>
      </c>
      <c r="AF383">
        <f t="shared" si="82"/>
        <v>-5.7999999999999829E-2</v>
      </c>
      <c r="AG383">
        <f t="shared" si="82"/>
        <v>-3.4500000000000419E-2</v>
      </c>
      <c r="AH383">
        <f t="shared" si="70"/>
        <v>4.7240000000000002</v>
      </c>
      <c r="AI383">
        <f t="shared" si="83"/>
        <v>-6.0499999999999332E-2</v>
      </c>
    </row>
    <row r="384" spans="1:35" x14ac:dyDescent="0.3">
      <c r="A384" s="1">
        <v>44939</v>
      </c>
      <c r="B384">
        <v>19813.55</v>
      </c>
      <c r="C384">
        <v>1920.23</v>
      </c>
      <c r="D384">
        <v>4.3109999999999999</v>
      </c>
      <c r="E384">
        <v>4.3</v>
      </c>
      <c r="F384">
        <f t="shared" si="77"/>
        <v>0</v>
      </c>
      <c r="G384">
        <v>4.33</v>
      </c>
      <c r="H384">
        <v>4.6318999999999999</v>
      </c>
      <c r="I384">
        <f t="shared" si="71"/>
        <v>4.6318999999999999</v>
      </c>
      <c r="J384">
        <f t="shared" si="72"/>
        <v>-2.5649999999999729E-2</v>
      </c>
      <c r="K384">
        <v>4.6256500000000003</v>
      </c>
      <c r="L384">
        <v>4.5731999999999999</v>
      </c>
      <c r="M384">
        <v>4.5446</v>
      </c>
      <c r="N384">
        <v>4.5422000000000002</v>
      </c>
      <c r="O384">
        <v>4.5311000000000003</v>
      </c>
      <c r="P384">
        <v>4.3114999999999997</v>
      </c>
      <c r="Q384">
        <v>4.3315000000000001</v>
      </c>
      <c r="R384">
        <v>4.7717999999999998</v>
      </c>
      <c r="S384">
        <v>4.6616</v>
      </c>
      <c r="T384">
        <v>4.5979999999999999</v>
      </c>
      <c r="U384">
        <f t="shared" si="73"/>
        <v>4.5979999999999999</v>
      </c>
      <c r="V384">
        <f t="shared" si="78"/>
        <v>8.0000000000000071E-3</v>
      </c>
      <c r="W384">
        <f t="shared" si="74"/>
        <v>4.5446</v>
      </c>
      <c r="X384">
        <f t="shared" si="79"/>
        <v>-2.2800000000000153E-2</v>
      </c>
      <c r="Y384">
        <v>4.4420000000000002</v>
      </c>
      <c r="Z384">
        <v>4.782</v>
      </c>
      <c r="AA384">
        <f t="shared" si="75"/>
        <v>4.5422000000000002</v>
      </c>
      <c r="AB384">
        <f t="shared" si="80"/>
        <v>-5.4999999999996163E-3</v>
      </c>
      <c r="AC384">
        <f t="shared" si="81"/>
        <v>-3.0000000000001137E-3</v>
      </c>
      <c r="AD384">
        <v>4.6790000000000003</v>
      </c>
      <c r="AE384">
        <f t="shared" si="76"/>
        <v>4.5311000000000003</v>
      </c>
      <c r="AF384">
        <f t="shared" si="82"/>
        <v>1.6000000000000014E-2</v>
      </c>
      <c r="AG384">
        <f t="shared" si="82"/>
        <v>2.6900000000000368E-2</v>
      </c>
      <c r="AH384">
        <f t="shared" si="70"/>
        <v>4.7305000000000001</v>
      </c>
      <c r="AI384">
        <f t="shared" si="83"/>
        <v>6.4999999999999503E-3</v>
      </c>
    </row>
    <row r="385" spans="1:35" x14ac:dyDescent="0.3">
      <c r="A385" s="1">
        <v>44940</v>
      </c>
      <c r="B385">
        <v>20903.7</v>
      </c>
      <c r="C385">
        <v>1920.23</v>
      </c>
      <c r="D385">
        <v>4.3109999999999999</v>
      </c>
      <c r="E385">
        <v>4.3</v>
      </c>
      <c r="F385">
        <f t="shared" si="77"/>
        <v>0</v>
      </c>
      <c r="G385">
        <v>4.33</v>
      </c>
      <c r="H385">
        <v>4.6318999999999999</v>
      </c>
      <c r="I385">
        <f t="shared" si="71"/>
        <v>4.6318999999999999</v>
      </c>
      <c r="J385">
        <f t="shared" si="72"/>
        <v>0</v>
      </c>
      <c r="K385">
        <v>4.6256500000000003</v>
      </c>
      <c r="L385">
        <v>4.5731999999999999</v>
      </c>
      <c r="M385">
        <v>4.5446</v>
      </c>
      <c r="N385">
        <v>4.5422000000000002</v>
      </c>
      <c r="O385">
        <v>4.5311000000000003</v>
      </c>
      <c r="P385">
        <v>4.3114999999999997</v>
      </c>
      <c r="Q385">
        <v>4.3315000000000001</v>
      </c>
      <c r="R385">
        <v>4.7717999999999998</v>
      </c>
      <c r="S385">
        <v>4.6616</v>
      </c>
      <c r="T385">
        <v>4.5979999999999999</v>
      </c>
      <c r="U385">
        <f t="shared" si="73"/>
        <v>4.5979999999999999</v>
      </c>
      <c r="V385">
        <f t="shared" si="78"/>
        <v>0</v>
      </c>
      <c r="W385">
        <f t="shared" si="74"/>
        <v>4.5446</v>
      </c>
      <c r="X385">
        <f t="shared" si="79"/>
        <v>0</v>
      </c>
      <c r="Y385">
        <v>4.4420000000000002</v>
      </c>
      <c r="Z385">
        <v>4.782</v>
      </c>
      <c r="AA385">
        <f t="shared" si="75"/>
        <v>4.5422000000000002</v>
      </c>
      <c r="AB385">
        <f t="shared" si="80"/>
        <v>0</v>
      </c>
      <c r="AC385">
        <f t="shared" si="81"/>
        <v>0</v>
      </c>
      <c r="AD385">
        <v>4.6790000000000003</v>
      </c>
      <c r="AE385">
        <f t="shared" si="76"/>
        <v>4.5311000000000003</v>
      </c>
      <c r="AF385">
        <f t="shared" si="82"/>
        <v>0</v>
      </c>
      <c r="AG385">
        <f t="shared" si="82"/>
        <v>0</v>
      </c>
      <c r="AH385">
        <f t="shared" si="70"/>
        <v>4.7305000000000001</v>
      </c>
      <c r="AI385">
        <f t="shared" si="83"/>
        <v>0</v>
      </c>
    </row>
    <row r="386" spans="1:35" x14ac:dyDescent="0.3">
      <c r="A386" s="1">
        <v>44941</v>
      </c>
      <c r="B386">
        <v>20906.28</v>
      </c>
      <c r="C386">
        <v>1920.23</v>
      </c>
      <c r="D386">
        <v>4.3109999999999999</v>
      </c>
      <c r="E386">
        <v>4.3</v>
      </c>
      <c r="F386">
        <f t="shared" si="77"/>
        <v>0</v>
      </c>
      <c r="G386">
        <v>4.33</v>
      </c>
      <c r="H386">
        <v>4.6318999999999999</v>
      </c>
      <c r="I386">
        <f t="shared" si="71"/>
        <v>4.6318999999999999</v>
      </c>
      <c r="J386">
        <f t="shared" si="72"/>
        <v>0</v>
      </c>
      <c r="K386">
        <v>4.6256500000000003</v>
      </c>
      <c r="L386">
        <v>4.5731999999999999</v>
      </c>
      <c r="M386">
        <v>4.5446</v>
      </c>
      <c r="N386">
        <v>4.5422000000000002</v>
      </c>
      <c r="O386">
        <v>4.5311000000000003</v>
      </c>
      <c r="P386">
        <v>4.3114999999999997</v>
      </c>
      <c r="Q386">
        <v>4.3315000000000001</v>
      </c>
      <c r="R386">
        <v>4.7717999999999998</v>
      </c>
      <c r="S386">
        <v>4.6616</v>
      </c>
      <c r="T386">
        <v>4.5979999999999999</v>
      </c>
      <c r="U386">
        <f t="shared" si="73"/>
        <v>4.5979999999999999</v>
      </c>
      <c r="V386">
        <f t="shared" si="78"/>
        <v>0</v>
      </c>
      <c r="W386">
        <f t="shared" si="74"/>
        <v>4.5446</v>
      </c>
      <c r="X386">
        <f t="shared" si="79"/>
        <v>0</v>
      </c>
      <c r="Y386">
        <v>4.4420000000000002</v>
      </c>
      <c r="Z386">
        <v>4.782</v>
      </c>
      <c r="AA386">
        <f t="shared" si="75"/>
        <v>4.5422000000000002</v>
      </c>
      <c r="AB386">
        <f t="shared" si="80"/>
        <v>0</v>
      </c>
      <c r="AC386">
        <f t="shared" si="81"/>
        <v>0</v>
      </c>
      <c r="AD386">
        <v>4.6790000000000003</v>
      </c>
      <c r="AE386">
        <f t="shared" si="76"/>
        <v>4.5311000000000003</v>
      </c>
      <c r="AF386">
        <f t="shared" si="82"/>
        <v>0</v>
      </c>
      <c r="AG386">
        <f t="shared" si="82"/>
        <v>0</v>
      </c>
      <c r="AH386">
        <f t="shared" si="70"/>
        <v>4.7305000000000001</v>
      </c>
      <c r="AI386">
        <f t="shared" si="83"/>
        <v>0</v>
      </c>
    </row>
    <row r="387" spans="1:35" x14ac:dyDescent="0.3">
      <c r="A387" s="1">
        <v>44942</v>
      </c>
      <c r="B387">
        <v>21133.18</v>
      </c>
      <c r="C387">
        <v>1916.02</v>
      </c>
      <c r="D387">
        <v>4.3109999999999999</v>
      </c>
      <c r="E387">
        <v>4.3</v>
      </c>
      <c r="F387">
        <f t="shared" si="77"/>
        <v>0</v>
      </c>
      <c r="G387">
        <v>4.33</v>
      </c>
      <c r="H387">
        <v>4.6318999999999999</v>
      </c>
      <c r="I387">
        <f t="shared" si="71"/>
        <v>4.6318999999999999</v>
      </c>
      <c r="J387">
        <f t="shared" si="72"/>
        <v>0</v>
      </c>
      <c r="K387">
        <v>4.6256500000000003</v>
      </c>
      <c r="L387">
        <v>4.5731999999999999</v>
      </c>
      <c r="M387">
        <v>4.5446</v>
      </c>
      <c r="N387">
        <v>4.5422000000000002</v>
      </c>
      <c r="O387">
        <v>4.5311000000000003</v>
      </c>
      <c r="P387">
        <v>4.3114999999999997</v>
      </c>
      <c r="Q387">
        <v>4.3315000000000001</v>
      </c>
      <c r="R387">
        <v>4.7717999999999998</v>
      </c>
      <c r="S387">
        <v>4.6616</v>
      </c>
      <c r="T387">
        <v>4.5979999999999999</v>
      </c>
      <c r="U387">
        <f t="shared" si="73"/>
        <v>4.5979999999999999</v>
      </c>
      <c r="V387">
        <f t="shared" si="78"/>
        <v>0</v>
      </c>
      <c r="W387">
        <f t="shared" si="74"/>
        <v>4.5446</v>
      </c>
      <c r="X387">
        <f t="shared" si="79"/>
        <v>0</v>
      </c>
      <c r="Y387">
        <v>4.4420000000000002</v>
      </c>
      <c r="Z387">
        <v>4.782</v>
      </c>
      <c r="AA387">
        <f t="shared" si="75"/>
        <v>4.5422000000000002</v>
      </c>
      <c r="AB387">
        <f t="shared" si="80"/>
        <v>0</v>
      </c>
      <c r="AC387">
        <f t="shared" si="81"/>
        <v>0</v>
      </c>
      <c r="AD387">
        <v>4.6790000000000003</v>
      </c>
      <c r="AE387">
        <f t="shared" si="76"/>
        <v>4.5311000000000003</v>
      </c>
      <c r="AF387">
        <f t="shared" si="82"/>
        <v>0</v>
      </c>
      <c r="AG387">
        <f t="shared" si="82"/>
        <v>0</v>
      </c>
      <c r="AH387">
        <f t="shared" si="70"/>
        <v>4.7305000000000001</v>
      </c>
      <c r="AI387">
        <f t="shared" si="83"/>
        <v>0</v>
      </c>
    </row>
    <row r="388" spans="1:35" x14ac:dyDescent="0.3">
      <c r="A388" s="1">
        <v>44943</v>
      </c>
      <c r="B388">
        <v>21316.080000000002</v>
      </c>
      <c r="C388">
        <v>1908.69</v>
      </c>
      <c r="D388">
        <v>4.3239999999999998</v>
      </c>
      <c r="E388">
        <v>4.3099999999999996</v>
      </c>
      <c r="F388">
        <f t="shared" si="77"/>
        <v>9.9999999999997868E-3</v>
      </c>
      <c r="G388">
        <v>4.33</v>
      </c>
      <c r="H388">
        <v>4.6329900000000004</v>
      </c>
      <c r="I388">
        <f t="shared" si="71"/>
        <v>4.6329900000000004</v>
      </c>
      <c r="J388">
        <f t="shared" si="72"/>
        <v>1.0900000000004795E-3</v>
      </c>
      <c r="K388">
        <v>4.6331499999999997</v>
      </c>
      <c r="L388">
        <v>4.5777999999999999</v>
      </c>
      <c r="M388">
        <v>4.5921000000000003</v>
      </c>
      <c r="N388">
        <v>4.5793999999999997</v>
      </c>
      <c r="O388">
        <v>4.5483000000000002</v>
      </c>
      <c r="P388">
        <v>4.3125</v>
      </c>
      <c r="Q388">
        <v>4.3315999999999999</v>
      </c>
      <c r="R388">
        <v>4.742</v>
      </c>
      <c r="S388">
        <v>4.6612</v>
      </c>
      <c r="T388">
        <v>4.5960000000000001</v>
      </c>
      <c r="U388">
        <f t="shared" si="73"/>
        <v>4.5960000000000001</v>
      </c>
      <c r="V388">
        <f t="shared" si="78"/>
        <v>-1.9999999999997797E-3</v>
      </c>
      <c r="W388">
        <f t="shared" si="74"/>
        <v>4.5921000000000003</v>
      </c>
      <c r="X388">
        <f t="shared" si="79"/>
        <v>4.750000000000032E-2</v>
      </c>
      <c r="Y388">
        <v>4.4569999999999999</v>
      </c>
      <c r="Z388">
        <v>4.7629999999999999</v>
      </c>
      <c r="AA388">
        <f t="shared" si="75"/>
        <v>4.5793999999999997</v>
      </c>
      <c r="AB388">
        <f t="shared" si="80"/>
        <v>3.7199999999999456E-2</v>
      </c>
      <c r="AC388">
        <f t="shared" si="81"/>
        <v>-1.9000000000000128E-2</v>
      </c>
      <c r="AD388">
        <v>4.6769999999999996</v>
      </c>
      <c r="AE388">
        <f t="shared" si="76"/>
        <v>4.5483000000000002</v>
      </c>
      <c r="AF388">
        <f t="shared" si="82"/>
        <v>-2.0000000000006679E-3</v>
      </c>
      <c r="AG388">
        <f t="shared" si="82"/>
        <v>1.7199999999999882E-2</v>
      </c>
      <c r="AH388">
        <f t="shared" si="70"/>
        <v>4.72</v>
      </c>
      <c r="AI388">
        <f t="shared" si="83"/>
        <v>-1.0500000000000398E-2</v>
      </c>
    </row>
    <row r="389" spans="1:35" x14ac:dyDescent="0.3">
      <c r="A389" s="1">
        <v>44944</v>
      </c>
      <c r="B389">
        <v>20778.650000000001</v>
      </c>
      <c r="C389">
        <v>1904.11</v>
      </c>
      <c r="D389">
        <v>4.3170000000000002</v>
      </c>
      <c r="E389">
        <v>4.3</v>
      </c>
      <c r="F389">
        <f t="shared" si="77"/>
        <v>-9.9999999999997868E-3</v>
      </c>
      <c r="G389">
        <v>4.33</v>
      </c>
      <c r="H389">
        <v>4.6390399999999996</v>
      </c>
      <c r="I389">
        <f t="shared" si="71"/>
        <v>4.6390399999999996</v>
      </c>
      <c r="J389">
        <f t="shared" si="72"/>
        <v>6.0499999999992227E-3</v>
      </c>
      <c r="K389">
        <v>4.6302500000000002</v>
      </c>
      <c r="L389">
        <v>4.6383000000000001</v>
      </c>
      <c r="M389">
        <v>4.5339</v>
      </c>
      <c r="N389">
        <v>4.5117000000000003</v>
      </c>
      <c r="O389">
        <v>4.4633000000000003</v>
      </c>
      <c r="P389">
        <v>4.3123699999999996</v>
      </c>
      <c r="Q389">
        <v>4.3315000000000001</v>
      </c>
      <c r="R389">
        <v>4.7881999999999998</v>
      </c>
      <c r="S389">
        <v>4.6174999999999997</v>
      </c>
      <c r="T389">
        <v>4.6630000000000003</v>
      </c>
      <c r="U389">
        <f t="shared" si="73"/>
        <v>4.6630000000000003</v>
      </c>
      <c r="V389">
        <f t="shared" si="78"/>
        <v>6.7000000000000171E-2</v>
      </c>
      <c r="W389">
        <f t="shared" si="74"/>
        <v>4.5339</v>
      </c>
      <c r="X389">
        <f t="shared" si="79"/>
        <v>-5.8200000000000252E-2</v>
      </c>
      <c r="Y389">
        <v>4.4459999999999997</v>
      </c>
      <c r="Z389">
        <v>4.8079999999999998</v>
      </c>
      <c r="AA389">
        <f t="shared" si="75"/>
        <v>4.5117000000000003</v>
      </c>
      <c r="AB389">
        <f t="shared" si="80"/>
        <v>-6.7699999999999427E-2</v>
      </c>
      <c r="AC389">
        <f t="shared" si="81"/>
        <v>4.4999999999999929E-2</v>
      </c>
      <c r="AD389">
        <v>4.6310000000000002</v>
      </c>
      <c r="AE389">
        <f t="shared" si="76"/>
        <v>4.4633000000000003</v>
      </c>
      <c r="AF389">
        <f t="shared" si="82"/>
        <v>-4.5999999999999375E-2</v>
      </c>
      <c r="AG389">
        <f t="shared" si="82"/>
        <v>-8.4999999999999964E-2</v>
      </c>
      <c r="AH389">
        <f t="shared" si="70"/>
        <v>4.7195</v>
      </c>
      <c r="AI389">
        <f t="shared" si="83"/>
        <v>-4.9999999999972289E-4</v>
      </c>
    </row>
    <row r="390" spans="1:35" x14ac:dyDescent="0.3">
      <c r="A390" s="1">
        <v>44945</v>
      </c>
      <c r="B390">
        <v>20939.64</v>
      </c>
      <c r="C390">
        <v>1932.24</v>
      </c>
      <c r="D390">
        <v>4.3109999999999999</v>
      </c>
      <c r="E390">
        <v>4.3099999999999996</v>
      </c>
      <c r="F390">
        <f t="shared" si="77"/>
        <v>9.9999999999997868E-3</v>
      </c>
      <c r="G390">
        <v>4.33</v>
      </c>
      <c r="H390">
        <v>4.6534700000000004</v>
      </c>
      <c r="I390">
        <f t="shared" si="71"/>
        <v>4.6534700000000004</v>
      </c>
      <c r="J390">
        <f t="shared" si="72"/>
        <v>1.4430000000000831E-2</v>
      </c>
      <c r="K390">
        <v>4.6520000000000001</v>
      </c>
      <c r="L390">
        <v>4.6376999999999997</v>
      </c>
      <c r="M390">
        <v>4.5808</v>
      </c>
      <c r="N390">
        <v>4.5575999999999999</v>
      </c>
      <c r="O390">
        <v>4.5077999999999996</v>
      </c>
      <c r="P390">
        <v>4.3196199999999996</v>
      </c>
      <c r="Q390">
        <v>4.3326000000000002</v>
      </c>
      <c r="R390">
        <v>4.8061999999999996</v>
      </c>
      <c r="S390">
        <v>4.6521999999999997</v>
      </c>
      <c r="T390">
        <v>4.6509999999999998</v>
      </c>
      <c r="U390">
        <f t="shared" si="73"/>
        <v>4.6509999999999998</v>
      </c>
      <c r="V390">
        <f t="shared" si="78"/>
        <v>-1.2000000000000455E-2</v>
      </c>
      <c r="W390">
        <f t="shared" si="74"/>
        <v>4.5808</v>
      </c>
      <c r="X390">
        <f t="shared" si="79"/>
        <v>4.6899999999999942E-2</v>
      </c>
      <c r="Y390">
        <v>4.4279999999999999</v>
      </c>
      <c r="Z390">
        <v>4.819</v>
      </c>
      <c r="AA390">
        <f t="shared" si="75"/>
        <v>4.5575999999999999</v>
      </c>
      <c r="AB390">
        <f t="shared" si="80"/>
        <v>4.5899999999999608E-2</v>
      </c>
      <c r="AC390">
        <f t="shared" si="81"/>
        <v>1.1000000000000121E-2</v>
      </c>
      <c r="AD390">
        <v>4.6660000000000004</v>
      </c>
      <c r="AE390">
        <f t="shared" si="76"/>
        <v>4.5077999999999996</v>
      </c>
      <c r="AF390">
        <f t="shared" si="82"/>
        <v>3.5000000000000142E-2</v>
      </c>
      <c r="AG390">
        <f t="shared" si="82"/>
        <v>4.4499999999999318E-2</v>
      </c>
      <c r="AH390">
        <f t="shared" si="70"/>
        <v>4.7424999999999997</v>
      </c>
      <c r="AI390">
        <f t="shared" si="83"/>
        <v>2.2999999999999687E-2</v>
      </c>
    </row>
    <row r="391" spans="1:35" x14ac:dyDescent="0.3">
      <c r="A391" s="1">
        <v>44946</v>
      </c>
      <c r="B391">
        <v>22318.240000000002</v>
      </c>
      <c r="C391">
        <v>1926.08</v>
      </c>
      <c r="D391">
        <v>4.335</v>
      </c>
      <c r="E391">
        <v>4.3</v>
      </c>
      <c r="F391">
        <f t="shared" si="77"/>
        <v>-9.9999999999997868E-3</v>
      </c>
      <c r="G391">
        <v>4.33</v>
      </c>
      <c r="H391">
        <v>4.6586299999999996</v>
      </c>
      <c r="I391">
        <f t="shared" si="71"/>
        <v>4.6586299999999996</v>
      </c>
      <c r="J391">
        <f t="shared" si="72"/>
        <v>5.1599999999991653E-3</v>
      </c>
      <c r="K391">
        <v>4.6517999999999997</v>
      </c>
      <c r="L391">
        <v>4.6281999999999996</v>
      </c>
      <c r="M391">
        <v>4.5396999999999998</v>
      </c>
      <c r="N391">
        <v>4.5349000000000004</v>
      </c>
      <c r="O391">
        <v>4.5186000000000002</v>
      </c>
      <c r="P391">
        <v>4.3146000000000004</v>
      </c>
      <c r="Q391">
        <v>4.3315000000000001</v>
      </c>
      <c r="R391">
        <v>4.8095999999999997</v>
      </c>
      <c r="S391">
        <v>4.6482000000000001</v>
      </c>
      <c r="T391">
        <v>4.6520000000000001</v>
      </c>
      <c r="U391">
        <f t="shared" si="73"/>
        <v>4.6520000000000001</v>
      </c>
      <c r="V391">
        <f t="shared" si="78"/>
        <v>1.000000000000334E-3</v>
      </c>
      <c r="W391">
        <f t="shared" si="74"/>
        <v>4.5396999999999998</v>
      </c>
      <c r="X391">
        <f t="shared" si="79"/>
        <v>-4.1100000000000136E-2</v>
      </c>
      <c r="Y391">
        <v>4.4489999999999998</v>
      </c>
      <c r="Z391">
        <v>4.8179999999999996</v>
      </c>
      <c r="AA391">
        <f t="shared" si="75"/>
        <v>4.5349000000000004</v>
      </c>
      <c r="AB391">
        <f t="shared" si="80"/>
        <v>-2.2699999999999498E-2</v>
      </c>
      <c r="AC391">
        <f t="shared" si="81"/>
        <v>-1.000000000000334E-3</v>
      </c>
      <c r="AD391">
        <v>4.6749999999999998</v>
      </c>
      <c r="AE391">
        <f t="shared" si="76"/>
        <v>4.5186000000000002</v>
      </c>
      <c r="AF391">
        <f t="shared" si="82"/>
        <v>8.9999999999994529E-3</v>
      </c>
      <c r="AG391">
        <f t="shared" si="82"/>
        <v>1.0800000000000587E-2</v>
      </c>
      <c r="AH391">
        <f t="shared" ref="AH391:AH454" si="84">(AD391+Z391)/2</f>
        <v>4.7464999999999993</v>
      </c>
      <c r="AI391">
        <f t="shared" si="83"/>
        <v>3.9999999999995595E-3</v>
      </c>
    </row>
    <row r="392" spans="1:35" x14ac:dyDescent="0.3">
      <c r="A392" s="1">
        <v>44947</v>
      </c>
      <c r="B392">
        <v>23204.05</v>
      </c>
      <c r="C392">
        <v>1926.08</v>
      </c>
      <c r="D392">
        <v>4.335</v>
      </c>
      <c r="E392">
        <v>4.3</v>
      </c>
      <c r="F392">
        <f t="shared" si="77"/>
        <v>0</v>
      </c>
      <c r="G392">
        <v>4.33</v>
      </c>
      <c r="H392">
        <v>4.6586299999999996</v>
      </c>
      <c r="I392">
        <f t="shared" ref="I392:I455" si="85">H392</f>
        <v>4.6586299999999996</v>
      </c>
      <c r="J392">
        <f t="shared" ref="J392:J455" si="86">I392-I391</f>
        <v>0</v>
      </c>
      <c r="K392">
        <v>4.6517999999999997</v>
      </c>
      <c r="L392">
        <v>4.6281999999999996</v>
      </c>
      <c r="M392">
        <v>4.5396999999999998</v>
      </c>
      <c r="N392">
        <v>4.5349000000000004</v>
      </c>
      <c r="O392">
        <v>4.5186000000000002</v>
      </c>
      <c r="P392">
        <v>4.3146000000000004</v>
      </c>
      <c r="Q392">
        <v>4.3315000000000001</v>
      </c>
      <c r="R392">
        <v>4.8095999999999997</v>
      </c>
      <c r="S392">
        <v>4.6482000000000001</v>
      </c>
      <c r="T392">
        <v>4.6520000000000001</v>
      </c>
      <c r="U392">
        <f t="shared" ref="U392:U455" si="87">T392</f>
        <v>4.6520000000000001</v>
      </c>
      <c r="V392">
        <f t="shared" si="78"/>
        <v>0</v>
      </c>
      <c r="W392">
        <f t="shared" ref="W392:W455" si="88">M392</f>
        <v>4.5396999999999998</v>
      </c>
      <c r="X392">
        <f t="shared" si="79"/>
        <v>0</v>
      </c>
      <c r="Y392">
        <v>4.4489999999999998</v>
      </c>
      <c r="Z392">
        <v>4.8179999999999996</v>
      </c>
      <c r="AA392">
        <f t="shared" ref="AA392:AA455" si="89">N392</f>
        <v>4.5349000000000004</v>
      </c>
      <c r="AB392">
        <f t="shared" si="80"/>
        <v>0</v>
      </c>
      <c r="AC392">
        <f t="shared" si="81"/>
        <v>0</v>
      </c>
      <c r="AD392">
        <v>4.6749999999999998</v>
      </c>
      <c r="AE392">
        <f t="shared" ref="AE392:AE455" si="90">O392</f>
        <v>4.5186000000000002</v>
      </c>
      <c r="AF392">
        <f t="shared" si="82"/>
        <v>0</v>
      </c>
      <c r="AG392">
        <f t="shared" si="82"/>
        <v>0</v>
      </c>
      <c r="AH392">
        <f t="shared" si="84"/>
        <v>4.7464999999999993</v>
      </c>
      <c r="AI392">
        <f t="shared" si="83"/>
        <v>0</v>
      </c>
    </row>
    <row r="393" spans="1:35" x14ac:dyDescent="0.3">
      <c r="A393" s="1">
        <v>44948</v>
      </c>
      <c r="B393">
        <v>22591.84</v>
      </c>
      <c r="C393">
        <v>1926.08</v>
      </c>
      <c r="D393">
        <v>4.335</v>
      </c>
      <c r="E393">
        <v>4.3</v>
      </c>
      <c r="F393">
        <f t="shared" ref="F393:F456" si="91">E393-E392</f>
        <v>0</v>
      </c>
      <c r="G393">
        <v>4.33</v>
      </c>
      <c r="H393">
        <v>4.6586299999999996</v>
      </c>
      <c r="I393">
        <f t="shared" si="85"/>
        <v>4.6586299999999996</v>
      </c>
      <c r="J393">
        <f t="shared" si="86"/>
        <v>0</v>
      </c>
      <c r="K393">
        <v>4.6517999999999997</v>
      </c>
      <c r="L393">
        <v>4.6281999999999996</v>
      </c>
      <c r="M393">
        <v>4.5396999999999998</v>
      </c>
      <c r="N393">
        <v>4.5349000000000004</v>
      </c>
      <c r="O393">
        <v>4.5186000000000002</v>
      </c>
      <c r="P393">
        <v>4.3146000000000004</v>
      </c>
      <c r="Q393">
        <v>4.3315000000000001</v>
      </c>
      <c r="R393">
        <v>4.8095999999999997</v>
      </c>
      <c r="S393">
        <v>4.6482000000000001</v>
      </c>
      <c r="T393">
        <v>4.6520000000000001</v>
      </c>
      <c r="U393">
        <f t="shared" si="87"/>
        <v>4.6520000000000001</v>
      </c>
      <c r="V393">
        <f t="shared" ref="V393:V456" si="92">U393-U392</f>
        <v>0</v>
      </c>
      <c r="W393">
        <f t="shared" si="88"/>
        <v>4.5396999999999998</v>
      </c>
      <c r="X393">
        <f t="shared" ref="X393:X456" si="93">W393-W392</f>
        <v>0</v>
      </c>
      <c r="Y393">
        <v>4.4489999999999998</v>
      </c>
      <c r="Z393">
        <v>4.8179999999999996</v>
      </c>
      <c r="AA393">
        <f t="shared" si="89"/>
        <v>4.5349000000000004</v>
      </c>
      <c r="AB393">
        <f t="shared" ref="AB393:AB456" si="94">AA393-AA392</f>
        <v>0</v>
      </c>
      <c r="AC393">
        <f t="shared" ref="AC393:AC456" si="95">Z393-Z392</f>
        <v>0</v>
      </c>
      <c r="AD393">
        <v>4.6749999999999998</v>
      </c>
      <c r="AE393">
        <f t="shared" si="90"/>
        <v>4.5186000000000002</v>
      </c>
      <c r="AF393">
        <f t="shared" ref="AF393:AG456" si="96">AD393-AD392</f>
        <v>0</v>
      </c>
      <c r="AG393">
        <f t="shared" si="96"/>
        <v>0</v>
      </c>
      <c r="AH393">
        <f t="shared" si="84"/>
        <v>4.7464999999999993</v>
      </c>
      <c r="AI393">
        <f t="shared" ref="AI393:AI456" si="97">AH393-AH392</f>
        <v>0</v>
      </c>
    </row>
    <row r="394" spans="1:35" x14ac:dyDescent="0.3">
      <c r="A394" s="1">
        <v>44949</v>
      </c>
      <c r="B394">
        <v>22998.16</v>
      </c>
      <c r="C394">
        <v>1931.04</v>
      </c>
      <c r="D394">
        <v>4.32</v>
      </c>
      <c r="E394">
        <v>4.3</v>
      </c>
      <c r="F394">
        <f t="shared" si="91"/>
        <v>0</v>
      </c>
      <c r="G394">
        <v>4.33</v>
      </c>
      <c r="H394">
        <v>4.6594699999999998</v>
      </c>
      <c r="I394">
        <f t="shared" si="85"/>
        <v>4.6594699999999998</v>
      </c>
      <c r="J394">
        <f t="shared" si="86"/>
        <v>8.4000000000017394E-4</v>
      </c>
      <c r="K394">
        <v>4.6592000000000002</v>
      </c>
      <c r="L394">
        <v>4.6482999999999999</v>
      </c>
      <c r="M394">
        <v>4.5890000000000004</v>
      </c>
      <c r="N394">
        <v>4.5827999999999998</v>
      </c>
      <c r="O394">
        <v>4.5641999999999996</v>
      </c>
      <c r="P394">
        <v>4.3179999999999996</v>
      </c>
      <c r="Q394">
        <v>4.3315999999999999</v>
      </c>
      <c r="R394">
        <v>4.8116000000000003</v>
      </c>
      <c r="S394">
        <v>4.6829000000000001</v>
      </c>
      <c r="T394">
        <v>4.6589999999999998</v>
      </c>
      <c r="U394">
        <f t="shared" si="87"/>
        <v>4.6589999999999998</v>
      </c>
      <c r="V394">
        <f t="shared" si="92"/>
        <v>6.9999999999996732E-3</v>
      </c>
      <c r="W394">
        <f t="shared" si="88"/>
        <v>4.5890000000000004</v>
      </c>
      <c r="X394">
        <f t="shared" si="93"/>
        <v>4.9300000000000566E-2</v>
      </c>
      <c r="Y394">
        <v>4.5620000000000003</v>
      </c>
      <c r="Z394">
        <v>4.8220000000000001</v>
      </c>
      <c r="AA394">
        <f t="shared" si="89"/>
        <v>4.5827999999999998</v>
      </c>
      <c r="AB394">
        <f t="shared" si="94"/>
        <v>4.7899999999999388E-2</v>
      </c>
      <c r="AC394">
        <f t="shared" si="95"/>
        <v>4.0000000000004476E-3</v>
      </c>
      <c r="AD394">
        <v>4.6959999999999997</v>
      </c>
      <c r="AE394">
        <f t="shared" si="90"/>
        <v>4.5641999999999996</v>
      </c>
      <c r="AF394">
        <f t="shared" si="96"/>
        <v>2.0999999999999908E-2</v>
      </c>
      <c r="AG394">
        <f t="shared" si="96"/>
        <v>4.5599999999999419E-2</v>
      </c>
      <c r="AH394">
        <f t="shared" si="84"/>
        <v>4.7590000000000003</v>
      </c>
      <c r="AI394">
        <f t="shared" si="97"/>
        <v>1.2500000000001066E-2</v>
      </c>
    </row>
    <row r="395" spans="1:35" x14ac:dyDescent="0.3">
      <c r="A395" s="1">
        <v>44950</v>
      </c>
      <c r="B395">
        <v>22904.83</v>
      </c>
      <c r="C395">
        <v>1937.36</v>
      </c>
      <c r="D395">
        <v>4.32</v>
      </c>
      <c r="E395">
        <v>4.3</v>
      </c>
      <c r="F395">
        <f t="shared" si="91"/>
        <v>0</v>
      </c>
      <c r="G395">
        <v>4.33</v>
      </c>
      <c r="H395">
        <v>4.6659100000000002</v>
      </c>
      <c r="I395">
        <f t="shared" si="85"/>
        <v>4.6659100000000002</v>
      </c>
      <c r="J395">
        <f t="shared" si="86"/>
        <v>6.4400000000004454E-3</v>
      </c>
      <c r="K395">
        <v>4.6598499999999996</v>
      </c>
      <c r="L395">
        <v>4.6544999999999996</v>
      </c>
      <c r="M395">
        <v>4.5823</v>
      </c>
      <c r="N395">
        <v>4.5678999999999998</v>
      </c>
      <c r="O395">
        <v>4.5351999999999997</v>
      </c>
      <c r="P395">
        <v>4.3155000000000001</v>
      </c>
      <c r="Q395">
        <v>4.33345</v>
      </c>
      <c r="R395">
        <v>4.8228</v>
      </c>
      <c r="S395">
        <v>4.6528</v>
      </c>
      <c r="T395">
        <v>4.68</v>
      </c>
      <c r="U395">
        <f t="shared" si="87"/>
        <v>4.68</v>
      </c>
      <c r="V395">
        <f t="shared" si="92"/>
        <v>2.0999999999999908E-2</v>
      </c>
      <c r="W395">
        <f t="shared" si="88"/>
        <v>4.5823</v>
      </c>
      <c r="X395">
        <f t="shared" si="93"/>
        <v>-6.7000000000003723E-3</v>
      </c>
      <c r="Y395">
        <v>4.5579999999999998</v>
      </c>
      <c r="Z395">
        <v>4.8449999999999998</v>
      </c>
      <c r="AA395">
        <f t="shared" si="89"/>
        <v>4.5678999999999998</v>
      </c>
      <c r="AB395">
        <f t="shared" si="94"/>
        <v>-1.4899999999999913E-2</v>
      </c>
      <c r="AC395">
        <f t="shared" si="95"/>
        <v>2.2999999999999687E-2</v>
      </c>
      <c r="AD395">
        <v>4.6660000000000004</v>
      </c>
      <c r="AE395">
        <f t="shared" si="90"/>
        <v>4.5351999999999997</v>
      </c>
      <c r="AF395">
        <f t="shared" si="96"/>
        <v>-2.9999999999999361E-2</v>
      </c>
      <c r="AG395">
        <f t="shared" si="96"/>
        <v>-2.8999999999999915E-2</v>
      </c>
      <c r="AH395">
        <f t="shared" si="84"/>
        <v>4.7554999999999996</v>
      </c>
      <c r="AI395">
        <f t="shared" si="97"/>
        <v>-3.5000000000007248E-3</v>
      </c>
    </row>
    <row r="396" spans="1:35" x14ac:dyDescent="0.3">
      <c r="A396" s="1">
        <v>44951</v>
      </c>
      <c r="B396">
        <v>23598.240000000002</v>
      </c>
      <c r="C396">
        <v>1946.11</v>
      </c>
      <c r="D396">
        <v>4.3209999999999997</v>
      </c>
      <c r="E396">
        <v>4.3099999999999996</v>
      </c>
      <c r="F396">
        <f t="shared" si="91"/>
        <v>9.9999999999997868E-3</v>
      </c>
      <c r="G396">
        <v>4.33</v>
      </c>
      <c r="H396">
        <v>4.6693100000000003</v>
      </c>
      <c r="I396">
        <f t="shared" si="85"/>
        <v>4.6693100000000003</v>
      </c>
      <c r="J396">
        <f t="shared" si="86"/>
        <v>3.4000000000000696E-3</v>
      </c>
      <c r="K396">
        <v>4.6559999999999997</v>
      </c>
      <c r="L396">
        <v>4.6642999999999999</v>
      </c>
      <c r="M396">
        <v>4.5788000000000002</v>
      </c>
      <c r="N396">
        <v>4.5648</v>
      </c>
      <c r="O396">
        <v>4.5331000000000001</v>
      </c>
      <c r="P396">
        <v>4.3511100000000003</v>
      </c>
      <c r="Q396">
        <v>4.3685999999999998</v>
      </c>
      <c r="R396">
        <v>4.8068</v>
      </c>
      <c r="S396">
        <v>4.6292999999999997</v>
      </c>
      <c r="T396">
        <v>4.6719999999999997</v>
      </c>
      <c r="U396">
        <f t="shared" si="87"/>
        <v>4.6719999999999997</v>
      </c>
      <c r="V396">
        <f t="shared" si="92"/>
        <v>-8.0000000000000071E-3</v>
      </c>
      <c r="W396">
        <f t="shared" si="88"/>
        <v>4.5788000000000002</v>
      </c>
      <c r="X396">
        <f t="shared" si="93"/>
        <v>-3.4999999999998366E-3</v>
      </c>
      <c r="Y396">
        <v>4.5309999999999997</v>
      </c>
      <c r="Z396">
        <v>4.8170000000000002</v>
      </c>
      <c r="AA396">
        <f t="shared" si="89"/>
        <v>4.5648</v>
      </c>
      <c r="AB396">
        <f t="shared" si="94"/>
        <v>-3.0999999999998806E-3</v>
      </c>
      <c r="AC396">
        <f t="shared" si="95"/>
        <v>-2.7999999999999581E-2</v>
      </c>
      <c r="AD396">
        <v>4.6479999999999997</v>
      </c>
      <c r="AE396">
        <f t="shared" si="90"/>
        <v>4.5331000000000001</v>
      </c>
      <c r="AF396">
        <f t="shared" si="96"/>
        <v>-1.8000000000000682E-2</v>
      </c>
      <c r="AG396">
        <f t="shared" si="96"/>
        <v>-2.0999999999995467E-3</v>
      </c>
      <c r="AH396">
        <f t="shared" si="84"/>
        <v>4.7324999999999999</v>
      </c>
      <c r="AI396">
        <f t="shared" si="97"/>
        <v>-2.2999999999999687E-2</v>
      </c>
    </row>
    <row r="397" spans="1:35" x14ac:dyDescent="0.3">
      <c r="A397" s="1">
        <v>44952</v>
      </c>
      <c r="B397">
        <v>23080.959999999999</v>
      </c>
      <c r="C397">
        <v>1929.21</v>
      </c>
      <c r="D397">
        <v>4.32</v>
      </c>
      <c r="E397">
        <v>4.3</v>
      </c>
      <c r="F397">
        <f t="shared" si="91"/>
        <v>-9.9999999999997868E-3</v>
      </c>
      <c r="G397">
        <v>4.33</v>
      </c>
      <c r="H397">
        <v>4.6702000000000004</v>
      </c>
      <c r="I397">
        <f t="shared" si="85"/>
        <v>4.6702000000000004</v>
      </c>
      <c r="J397">
        <f t="shared" si="86"/>
        <v>8.9000000000005741E-4</v>
      </c>
      <c r="K397">
        <v>4.6728500000000004</v>
      </c>
      <c r="L397">
        <v>4.6637000000000004</v>
      </c>
      <c r="M397">
        <v>4.6189999999999998</v>
      </c>
      <c r="N397">
        <v>4.6020000000000003</v>
      </c>
      <c r="O397">
        <v>4.5647000000000002</v>
      </c>
      <c r="P397">
        <v>4.4634999999999998</v>
      </c>
      <c r="Q397">
        <v>4.4805000000000001</v>
      </c>
      <c r="R397">
        <v>4.8167999999999997</v>
      </c>
      <c r="S397">
        <v>4.6559999999999997</v>
      </c>
      <c r="T397">
        <v>4.6710000000000003</v>
      </c>
      <c r="U397">
        <f t="shared" si="87"/>
        <v>4.6710000000000003</v>
      </c>
      <c r="V397">
        <f t="shared" si="92"/>
        <v>-9.9999999999944578E-4</v>
      </c>
      <c r="W397">
        <f t="shared" si="88"/>
        <v>4.6189999999999998</v>
      </c>
      <c r="X397">
        <f t="shared" si="93"/>
        <v>4.0199999999999569E-2</v>
      </c>
      <c r="Y397">
        <v>4.4850000000000003</v>
      </c>
      <c r="Z397">
        <v>4.8250000000000002</v>
      </c>
      <c r="AA397">
        <f t="shared" si="89"/>
        <v>4.6020000000000003</v>
      </c>
      <c r="AB397">
        <f t="shared" si="94"/>
        <v>3.7200000000000344E-2</v>
      </c>
      <c r="AC397">
        <f t="shared" si="95"/>
        <v>8.0000000000000071E-3</v>
      </c>
      <c r="AD397">
        <v>4.6680000000000001</v>
      </c>
      <c r="AE397">
        <f t="shared" si="90"/>
        <v>4.5647000000000002</v>
      </c>
      <c r="AF397">
        <f t="shared" si="96"/>
        <v>2.0000000000000462E-2</v>
      </c>
      <c r="AG397">
        <f t="shared" si="96"/>
        <v>3.1600000000000072E-2</v>
      </c>
      <c r="AH397">
        <f t="shared" si="84"/>
        <v>4.7465000000000002</v>
      </c>
      <c r="AI397">
        <f t="shared" si="97"/>
        <v>1.4000000000000234E-2</v>
      </c>
    </row>
    <row r="398" spans="1:35" x14ac:dyDescent="0.3">
      <c r="A398" s="1">
        <v>44953</v>
      </c>
      <c r="B398">
        <v>23092</v>
      </c>
      <c r="C398">
        <v>1928.04</v>
      </c>
      <c r="D398">
        <v>4.32</v>
      </c>
      <c r="E398">
        <v>4.3</v>
      </c>
      <c r="F398">
        <f t="shared" si="91"/>
        <v>0</v>
      </c>
      <c r="G398">
        <v>4.33</v>
      </c>
      <c r="H398">
        <v>4.6759899999999996</v>
      </c>
      <c r="I398">
        <f t="shared" si="85"/>
        <v>4.6759899999999996</v>
      </c>
      <c r="J398">
        <f t="shared" si="86"/>
        <v>5.7899999999992957E-3</v>
      </c>
      <c r="K398">
        <v>4.6698500000000003</v>
      </c>
      <c r="L398">
        <v>4.6645000000000003</v>
      </c>
      <c r="M398">
        <v>4.6242999999999999</v>
      </c>
      <c r="N398">
        <v>4.6113</v>
      </c>
      <c r="O398">
        <v>4.5814000000000004</v>
      </c>
      <c r="P398">
        <v>4.4931799999999997</v>
      </c>
      <c r="Q398">
        <v>4.5155000000000003</v>
      </c>
      <c r="R398">
        <v>4.8175999999999997</v>
      </c>
      <c r="S398">
        <v>4.6437999999999997</v>
      </c>
      <c r="T398">
        <v>4.6710000000000003</v>
      </c>
      <c r="U398">
        <f t="shared" si="87"/>
        <v>4.6710000000000003</v>
      </c>
      <c r="V398">
        <f t="shared" si="92"/>
        <v>0</v>
      </c>
      <c r="W398">
        <f t="shared" si="88"/>
        <v>4.6242999999999999</v>
      </c>
      <c r="X398">
        <f t="shared" si="93"/>
        <v>5.3000000000000824E-3</v>
      </c>
      <c r="Y398">
        <v>4.4710000000000001</v>
      </c>
      <c r="Z398">
        <v>4.827</v>
      </c>
      <c r="AA398">
        <f t="shared" si="89"/>
        <v>4.6113</v>
      </c>
      <c r="AB398">
        <f t="shared" si="94"/>
        <v>9.2999999999996419E-3</v>
      </c>
      <c r="AC398">
        <f t="shared" si="95"/>
        <v>1.9999999999997797E-3</v>
      </c>
      <c r="AD398">
        <v>4.6639999999999997</v>
      </c>
      <c r="AE398">
        <f t="shared" si="90"/>
        <v>4.5814000000000004</v>
      </c>
      <c r="AF398">
        <f t="shared" si="96"/>
        <v>-4.0000000000004476E-3</v>
      </c>
      <c r="AG398">
        <f t="shared" si="96"/>
        <v>1.6700000000000159E-2</v>
      </c>
      <c r="AH398">
        <f t="shared" si="84"/>
        <v>4.7454999999999998</v>
      </c>
      <c r="AI398">
        <f t="shared" si="97"/>
        <v>-1.000000000000334E-3</v>
      </c>
    </row>
    <row r="399" spans="1:35" x14ac:dyDescent="0.3">
      <c r="A399" s="1">
        <v>44954</v>
      </c>
      <c r="B399">
        <v>23008.03</v>
      </c>
      <c r="C399">
        <v>1928.04</v>
      </c>
      <c r="D399">
        <v>4.32</v>
      </c>
      <c r="E399">
        <v>4.3</v>
      </c>
      <c r="F399">
        <f t="shared" si="91"/>
        <v>0</v>
      </c>
      <c r="G399">
        <v>4.33</v>
      </c>
      <c r="H399">
        <v>4.6759899999999996</v>
      </c>
      <c r="I399">
        <f t="shared" si="85"/>
        <v>4.6759899999999996</v>
      </c>
      <c r="J399">
        <f t="shared" si="86"/>
        <v>0</v>
      </c>
      <c r="K399">
        <v>4.6698500000000003</v>
      </c>
      <c r="L399">
        <v>4.6645000000000003</v>
      </c>
      <c r="M399">
        <v>4.6242999999999999</v>
      </c>
      <c r="N399">
        <v>4.6113</v>
      </c>
      <c r="O399">
        <v>4.5814000000000004</v>
      </c>
      <c r="P399">
        <v>4.4931799999999997</v>
      </c>
      <c r="Q399">
        <v>4.5155000000000003</v>
      </c>
      <c r="R399">
        <v>4.8175999999999997</v>
      </c>
      <c r="S399">
        <v>4.6437999999999997</v>
      </c>
      <c r="T399">
        <v>4.6710000000000003</v>
      </c>
      <c r="U399">
        <f t="shared" si="87"/>
        <v>4.6710000000000003</v>
      </c>
      <c r="V399">
        <f t="shared" si="92"/>
        <v>0</v>
      </c>
      <c r="W399">
        <f t="shared" si="88"/>
        <v>4.6242999999999999</v>
      </c>
      <c r="X399">
        <f t="shared" si="93"/>
        <v>0</v>
      </c>
      <c r="Y399">
        <v>4.4710000000000001</v>
      </c>
      <c r="Z399">
        <v>4.827</v>
      </c>
      <c r="AA399">
        <f t="shared" si="89"/>
        <v>4.6113</v>
      </c>
      <c r="AB399">
        <f t="shared" si="94"/>
        <v>0</v>
      </c>
      <c r="AC399">
        <f t="shared" si="95"/>
        <v>0</v>
      </c>
      <c r="AD399">
        <v>4.6639999999999997</v>
      </c>
      <c r="AE399">
        <f t="shared" si="90"/>
        <v>4.5814000000000004</v>
      </c>
      <c r="AF399">
        <f t="shared" si="96"/>
        <v>0</v>
      </c>
      <c r="AG399">
        <f t="shared" si="96"/>
        <v>0</v>
      </c>
      <c r="AH399">
        <f t="shared" si="84"/>
        <v>4.7454999999999998</v>
      </c>
      <c r="AI399">
        <f t="shared" si="97"/>
        <v>0</v>
      </c>
    </row>
    <row r="400" spans="1:35" x14ac:dyDescent="0.3">
      <c r="A400" s="1">
        <v>44955</v>
      </c>
      <c r="B400">
        <v>23797.16</v>
      </c>
      <c r="C400">
        <v>1928.04</v>
      </c>
      <c r="D400">
        <v>4.32</v>
      </c>
      <c r="E400">
        <v>4.3</v>
      </c>
      <c r="F400">
        <f t="shared" si="91"/>
        <v>0</v>
      </c>
      <c r="G400">
        <v>4.33</v>
      </c>
      <c r="H400">
        <v>4.6759899999999996</v>
      </c>
      <c r="I400">
        <f t="shared" si="85"/>
        <v>4.6759899999999996</v>
      </c>
      <c r="J400">
        <f t="shared" si="86"/>
        <v>0</v>
      </c>
      <c r="K400">
        <v>4.6698500000000003</v>
      </c>
      <c r="L400">
        <v>4.6645000000000003</v>
      </c>
      <c r="M400">
        <v>4.6242999999999999</v>
      </c>
      <c r="N400">
        <v>4.6113</v>
      </c>
      <c r="O400">
        <v>4.5814000000000004</v>
      </c>
      <c r="P400">
        <v>4.4931799999999997</v>
      </c>
      <c r="Q400">
        <v>4.5155000000000003</v>
      </c>
      <c r="R400">
        <v>4.8175999999999997</v>
      </c>
      <c r="S400">
        <v>4.6437999999999997</v>
      </c>
      <c r="T400">
        <v>4.6710000000000003</v>
      </c>
      <c r="U400">
        <f t="shared" si="87"/>
        <v>4.6710000000000003</v>
      </c>
      <c r="V400">
        <f t="shared" si="92"/>
        <v>0</v>
      </c>
      <c r="W400">
        <f t="shared" si="88"/>
        <v>4.6242999999999999</v>
      </c>
      <c r="X400">
        <f t="shared" si="93"/>
        <v>0</v>
      </c>
      <c r="Y400">
        <v>4.4710000000000001</v>
      </c>
      <c r="Z400">
        <v>4.827</v>
      </c>
      <c r="AA400">
        <f t="shared" si="89"/>
        <v>4.6113</v>
      </c>
      <c r="AB400">
        <f t="shared" si="94"/>
        <v>0</v>
      </c>
      <c r="AC400">
        <f t="shared" si="95"/>
        <v>0</v>
      </c>
      <c r="AD400">
        <v>4.6639999999999997</v>
      </c>
      <c r="AE400">
        <f t="shared" si="90"/>
        <v>4.5814000000000004</v>
      </c>
      <c r="AF400">
        <f t="shared" si="96"/>
        <v>0</v>
      </c>
      <c r="AG400">
        <f t="shared" si="96"/>
        <v>0</v>
      </c>
      <c r="AH400">
        <f t="shared" si="84"/>
        <v>4.7454999999999998</v>
      </c>
      <c r="AI400">
        <f t="shared" si="97"/>
        <v>0</v>
      </c>
    </row>
    <row r="401" spans="1:35" x14ac:dyDescent="0.3">
      <c r="A401" s="1">
        <v>44956</v>
      </c>
      <c r="B401">
        <v>22747.14</v>
      </c>
      <c r="C401">
        <v>1923.17</v>
      </c>
      <c r="D401">
        <v>4.33</v>
      </c>
      <c r="E401">
        <v>4.3</v>
      </c>
      <c r="F401">
        <f t="shared" si="91"/>
        <v>0</v>
      </c>
      <c r="G401">
        <v>4.33</v>
      </c>
      <c r="H401">
        <v>4.6816500000000003</v>
      </c>
      <c r="I401">
        <f t="shared" si="85"/>
        <v>4.6816500000000003</v>
      </c>
      <c r="J401">
        <f t="shared" si="86"/>
        <v>5.6600000000006645E-3</v>
      </c>
      <c r="K401">
        <v>4.6823499999999996</v>
      </c>
      <c r="L401">
        <v>4.6535000000000002</v>
      </c>
      <c r="M401">
        <v>4.6444000000000001</v>
      </c>
      <c r="N401">
        <v>4.6340000000000003</v>
      </c>
      <c r="O401">
        <v>4.6090999999999998</v>
      </c>
      <c r="P401">
        <v>4.5327999999999999</v>
      </c>
      <c r="Q401">
        <v>4.5549999999999997</v>
      </c>
      <c r="R401">
        <v>4.7717999999999998</v>
      </c>
      <c r="S401">
        <v>4.6759000000000004</v>
      </c>
      <c r="T401">
        <v>4.657</v>
      </c>
      <c r="U401">
        <f t="shared" si="87"/>
        <v>4.657</v>
      </c>
      <c r="V401">
        <f t="shared" si="92"/>
        <v>-1.4000000000000234E-2</v>
      </c>
      <c r="W401">
        <f t="shared" si="88"/>
        <v>4.6444000000000001</v>
      </c>
      <c r="X401">
        <f t="shared" si="93"/>
        <v>2.0100000000000229E-2</v>
      </c>
      <c r="Y401">
        <v>4.5449999999999999</v>
      </c>
      <c r="Z401">
        <v>4.7770000000000001</v>
      </c>
      <c r="AA401">
        <f t="shared" si="89"/>
        <v>4.6340000000000003</v>
      </c>
      <c r="AB401">
        <f t="shared" si="94"/>
        <v>2.2700000000000387E-2</v>
      </c>
      <c r="AC401">
        <f t="shared" si="95"/>
        <v>-4.9999999999999822E-2</v>
      </c>
      <c r="AD401">
        <v>4.6959999999999997</v>
      </c>
      <c r="AE401">
        <f t="shared" si="90"/>
        <v>4.6090999999999998</v>
      </c>
      <c r="AF401">
        <f t="shared" si="96"/>
        <v>3.2000000000000028E-2</v>
      </c>
      <c r="AG401">
        <f t="shared" si="96"/>
        <v>2.7699999999999392E-2</v>
      </c>
      <c r="AH401">
        <f t="shared" si="84"/>
        <v>4.7364999999999995</v>
      </c>
      <c r="AI401">
        <f t="shared" si="97"/>
        <v>-9.0000000000003411E-3</v>
      </c>
    </row>
    <row r="402" spans="1:35" x14ac:dyDescent="0.3">
      <c r="A402" s="1">
        <v>44957</v>
      </c>
      <c r="B402">
        <v>22950.560000000001</v>
      </c>
      <c r="C402">
        <v>1928.36</v>
      </c>
      <c r="D402">
        <v>4.3499999999999996</v>
      </c>
      <c r="E402">
        <v>4.3099999999999996</v>
      </c>
      <c r="F402">
        <f t="shared" si="91"/>
        <v>9.9999999999997868E-3</v>
      </c>
      <c r="G402">
        <v>4.33</v>
      </c>
      <c r="H402">
        <v>4.6854899999999997</v>
      </c>
      <c r="I402">
        <f t="shared" si="85"/>
        <v>4.6854899999999997</v>
      </c>
      <c r="J402">
        <f t="shared" si="86"/>
        <v>3.8399999999993994E-3</v>
      </c>
      <c r="K402">
        <v>4.6829999999999998</v>
      </c>
      <c r="L402">
        <v>4.6414999999999997</v>
      </c>
      <c r="M402">
        <v>4.6273</v>
      </c>
      <c r="N402">
        <v>4.6050000000000004</v>
      </c>
      <c r="O402">
        <v>4.5568</v>
      </c>
      <c r="P402">
        <v>4.5694999999999997</v>
      </c>
      <c r="Q402">
        <v>4.5904999999999996</v>
      </c>
      <c r="R402">
        <v>4.7961999999999998</v>
      </c>
      <c r="S402">
        <v>4.6538000000000004</v>
      </c>
      <c r="T402">
        <v>4.665</v>
      </c>
      <c r="U402">
        <f t="shared" si="87"/>
        <v>4.665</v>
      </c>
      <c r="V402">
        <f t="shared" si="92"/>
        <v>8.0000000000000071E-3</v>
      </c>
      <c r="W402">
        <f t="shared" si="88"/>
        <v>4.6273</v>
      </c>
      <c r="X402">
        <f t="shared" si="93"/>
        <v>-1.7100000000000115E-2</v>
      </c>
      <c r="Y402">
        <v>4.5229999999999997</v>
      </c>
      <c r="Z402">
        <v>4.8250000000000002</v>
      </c>
      <c r="AA402">
        <f t="shared" si="89"/>
        <v>4.6050000000000004</v>
      </c>
      <c r="AB402">
        <f t="shared" si="94"/>
        <v>-2.8999999999999915E-2</v>
      </c>
      <c r="AC402">
        <f t="shared" si="95"/>
        <v>4.8000000000000043E-2</v>
      </c>
      <c r="AD402">
        <v>4.673</v>
      </c>
      <c r="AE402">
        <f t="shared" si="90"/>
        <v>4.5568</v>
      </c>
      <c r="AF402">
        <f t="shared" si="96"/>
        <v>-2.2999999999999687E-2</v>
      </c>
      <c r="AG402">
        <f t="shared" si="96"/>
        <v>-5.2299999999999791E-2</v>
      </c>
      <c r="AH402">
        <f t="shared" si="84"/>
        <v>4.7490000000000006</v>
      </c>
      <c r="AI402">
        <f t="shared" si="97"/>
        <v>1.2500000000001066E-2</v>
      </c>
    </row>
    <row r="403" spans="1:35" x14ac:dyDescent="0.3">
      <c r="A403" s="1">
        <v>44958</v>
      </c>
      <c r="B403">
        <v>23682.05</v>
      </c>
      <c r="C403">
        <v>1950.52</v>
      </c>
      <c r="D403">
        <v>4.5999999999999996</v>
      </c>
      <c r="E403">
        <v>4.3099999999999996</v>
      </c>
      <c r="F403">
        <f t="shared" si="91"/>
        <v>0</v>
      </c>
      <c r="G403">
        <v>4.33</v>
      </c>
      <c r="H403">
        <v>4.6843000000000004</v>
      </c>
      <c r="I403">
        <f t="shared" si="85"/>
        <v>4.6843000000000004</v>
      </c>
      <c r="J403">
        <f t="shared" si="86"/>
        <v>-1.1899999999993582E-3</v>
      </c>
      <c r="K403">
        <v>4.68</v>
      </c>
      <c r="L403">
        <v>4.6383000000000001</v>
      </c>
      <c r="M403">
        <v>4.5869999999999997</v>
      </c>
      <c r="N403">
        <v>4.5566000000000004</v>
      </c>
      <c r="O403">
        <v>4.4934000000000003</v>
      </c>
      <c r="P403">
        <v>4.5615600000000001</v>
      </c>
      <c r="Q403">
        <v>4.5829000000000004</v>
      </c>
      <c r="R403">
        <v>4.7643000000000004</v>
      </c>
      <c r="S403">
        <v>4.6342999999999996</v>
      </c>
      <c r="T403">
        <v>4.6500000000000004</v>
      </c>
      <c r="U403">
        <f t="shared" si="87"/>
        <v>4.6500000000000004</v>
      </c>
      <c r="V403">
        <f t="shared" si="92"/>
        <v>-1.499999999999968E-2</v>
      </c>
      <c r="W403">
        <f t="shared" si="88"/>
        <v>4.5869999999999997</v>
      </c>
      <c r="X403">
        <f t="shared" si="93"/>
        <v>-4.0300000000000225E-2</v>
      </c>
      <c r="Y403">
        <v>4.5049999999999999</v>
      </c>
      <c r="Z403">
        <v>4.8109999999999999</v>
      </c>
      <c r="AA403">
        <f t="shared" si="89"/>
        <v>4.5566000000000004</v>
      </c>
      <c r="AB403">
        <f t="shared" si="94"/>
        <v>-4.8399999999999999E-2</v>
      </c>
      <c r="AC403">
        <f t="shared" si="95"/>
        <v>-1.4000000000000234E-2</v>
      </c>
      <c r="AD403">
        <v>4.6470000000000002</v>
      </c>
      <c r="AE403">
        <f t="shared" si="90"/>
        <v>4.4934000000000003</v>
      </c>
      <c r="AF403">
        <f t="shared" si="96"/>
        <v>-2.5999999999999801E-2</v>
      </c>
      <c r="AG403">
        <f t="shared" si="96"/>
        <v>-6.3399999999999679E-2</v>
      </c>
      <c r="AH403">
        <f t="shared" si="84"/>
        <v>4.7290000000000001</v>
      </c>
      <c r="AI403">
        <f t="shared" si="97"/>
        <v>-2.0000000000000462E-2</v>
      </c>
    </row>
    <row r="404" spans="1:35" x14ac:dyDescent="0.3">
      <c r="A404" s="1">
        <v>44959</v>
      </c>
      <c r="B404">
        <v>23460.05</v>
      </c>
      <c r="C404">
        <v>1912.72</v>
      </c>
      <c r="D404">
        <v>4.32</v>
      </c>
      <c r="E404">
        <v>4.5599999999999996</v>
      </c>
      <c r="F404">
        <f t="shared" si="91"/>
        <v>0.25</v>
      </c>
      <c r="G404">
        <v>4.58</v>
      </c>
      <c r="H404">
        <v>4.6972899999999997</v>
      </c>
      <c r="I404">
        <f t="shared" si="85"/>
        <v>4.6972899999999997</v>
      </c>
      <c r="J404">
        <f t="shared" si="86"/>
        <v>1.2989999999999391E-2</v>
      </c>
      <c r="K404">
        <v>4.6923000000000004</v>
      </c>
      <c r="L404">
        <v>4.6117999999999997</v>
      </c>
      <c r="M404">
        <v>4.5507</v>
      </c>
      <c r="N404">
        <v>4.5256999999999996</v>
      </c>
      <c r="O404">
        <v>4.4721000000000002</v>
      </c>
      <c r="P404">
        <v>4.5609799999999998</v>
      </c>
      <c r="Q404">
        <v>4.5827499999999999</v>
      </c>
      <c r="R404">
        <v>4.7557</v>
      </c>
      <c r="S404">
        <v>4.5932000000000004</v>
      </c>
      <c r="T404">
        <v>4.6269999999999998</v>
      </c>
      <c r="U404">
        <f t="shared" si="87"/>
        <v>4.6269999999999998</v>
      </c>
      <c r="V404">
        <f t="shared" si="92"/>
        <v>-2.3000000000000576E-2</v>
      </c>
      <c r="W404">
        <f t="shared" si="88"/>
        <v>4.5507</v>
      </c>
      <c r="X404">
        <f t="shared" si="93"/>
        <v>-3.6299999999999777E-2</v>
      </c>
      <c r="Y404">
        <v>4.444</v>
      </c>
      <c r="Z404">
        <v>4.774</v>
      </c>
      <c r="AA404">
        <f t="shared" si="89"/>
        <v>4.5256999999999996</v>
      </c>
      <c r="AB404">
        <f t="shared" si="94"/>
        <v>-3.0900000000000816E-2</v>
      </c>
      <c r="AC404">
        <f t="shared" si="95"/>
        <v>-3.6999999999999922E-2</v>
      </c>
      <c r="AD404">
        <v>4.633</v>
      </c>
      <c r="AE404">
        <f t="shared" si="90"/>
        <v>4.4721000000000002</v>
      </c>
      <c r="AF404">
        <f t="shared" si="96"/>
        <v>-1.4000000000000234E-2</v>
      </c>
      <c r="AG404">
        <f t="shared" si="96"/>
        <v>-2.1300000000000097E-2</v>
      </c>
      <c r="AH404">
        <f t="shared" si="84"/>
        <v>4.7035</v>
      </c>
      <c r="AI404">
        <f t="shared" si="97"/>
        <v>-2.5500000000000078E-2</v>
      </c>
    </row>
    <row r="405" spans="1:35" x14ac:dyDescent="0.3">
      <c r="A405" s="1">
        <v>44960</v>
      </c>
      <c r="B405">
        <v>23383.51</v>
      </c>
      <c r="C405">
        <v>1864.97</v>
      </c>
      <c r="D405">
        <v>4.6040000000000001</v>
      </c>
      <c r="E405">
        <v>4.55</v>
      </c>
      <c r="F405">
        <f t="shared" si="91"/>
        <v>-9.9999999999997868E-3</v>
      </c>
      <c r="G405">
        <v>4.58</v>
      </c>
      <c r="H405">
        <v>4.6921799999999996</v>
      </c>
      <c r="I405">
        <f t="shared" si="85"/>
        <v>4.6921799999999996</v>
      </c>
      <c r="J405">
        <f t="shared" si="86"/>
        <v>-5.11000000000017E-3</v>
      </c>
      <c r="K405">
        <v>4.7099500000000001</v>
      </c>
      <c r="L405">
        <v>4.6360000000000001</v>
      </c>
      <c r="M405">
        <v>4.6798999999999999</v>
      </c>
      <c r="N405">
        <v>4.6619999999999999</v>
      </c>
      <c r="O405">
        <v>4.6238000000000001</v>
      </c>
      <c r="P405">
        <v>4.5617000000000001</v>
      </c>
      <c r="Q405">
        <v>4.5830000000000002</v>
      </c>
      <c r="R405">
        <v>4.8148999999999997</v>
      </c>
      <c r="S405">
        <v>4.7328999999999999</v>
      </c>
      <c r="T405">
        <v>4.6529999999999996</v>
      </c>
      <c r="U405">
        <f t="shared" si="87"/>
        <v>4.6529999999999996</v>
      </c>
      <c r="V405">
        <f t="shared" si="92"/>
        <v>2.5999999999999801E-2</v>
      </c>
      <c r="W405">
        <f t="shared" si="88"/>
        <v>4.6798999999999999</v>
      </c>
      <c r="X405">
        <f t="shared" si="93"/>
        <v>0.12919999999999998</v>
      </c>
      <c r="Y405">
        <v>4.5090000000000003</v>
      </c>
      <c r="Z405">
        <v>4.8360000000000003</v>
      </c>
      <c r="AA405">
        <f t="shared" si="89"/>
        <v>4.6619999999999999</v>
      </c>
      <c r="AB405">
        <f t="shared" si="94"/>
        <v>0.13630000000000031</v>
      </c>
      <c r="AC405">
        <f t="shared" si="95"/>
        <v>6.2000000000000277E-2</v>
      </c>
      <c r="AD405">
        <v>4.76</v>
      </c>
      <c r="AE405">
        <f t="shared" si="90"/>
        <v>4.6238000000000001</v>
      </c>
      <c r="AF405">
        <f t="shared" si="96"/>
        <v>0.12699999999999978</v>
      </c>
      <c r="AG405">
        <f t="shared" si="96"/>
        <v>0.15169999999999995</v>
      </c>
      <c r="AH405">
        <f t="shared" si="84"/>
        <v>4.798</v>
      </c>
      <c r="AI405">
        <f t="shared" si="97"/>
        <v>9.4500000000000028E-2</v>
      </c>
    </row>
    <row r="406" spans="1:35" x14ac:dyDescent="0.3">
      <c r="A406" s="1">
        <v>44961</v>
      </c>
      <c r="B406">
        <v>23417.15</v>
      </c>
      <c r="C406">
        <v>1864.97</v>
      </c>
      <c r="D406">
        <v>4.6040000000000001</v>
      </c>
      <c r="E406">
        <v>4.55</v>
      </c>
      <c r="F406">
        <f t="shared" si="91"/>
        <v>0</v>
      </c>
      <c r="G406">
        <v>4.58</v>
      </c>
      <c r="H406">
        <v>4.6921799999999996</v>
      </c>
      <c r="I406">
        <f t="shared" si="85"/>
        <v>4.6921799999999996</v>
      </c>
      <c r="J406">
        <f t="shared" si="86"/>
        <v>0</v>
      </c>
      <c r="K406">
        <v>4.7099500000000001</v>
      </c>
      <c r="L406">
        <v>4.6360000000000001</v>
      </c>
      <c r="M406">
        <v>4.6798999999999999</v>
      </c>
      <c r="N406">
        <v>4.6619999999999999</v>
      </c>
      <c r="O406">
        <v>4.6238000000000001</v>
      </c>
      <c r="P406">
        <v>4.5617000000000001</v>
      </c>
      <c r="Q406">
        <v>4.5830000000000002</v>
      </c>
      <c r="R406">
        <v>4.8148999999999997</v>
      </c>
      <c r="S406">
        <v>4.7328999999999999</v>
      </c>
      <c r="T406">
        <v>4.6529999999999996</v>
      </c>
      <c r="U406">
        <f t="shared" si="87"/>
        <v>4.6529999999999996</v>
      </c>
      <c r="V406">
        <f t="shared" si="92"/>
        <v>0</v>
      </c>
      <c r="W406">
        <f t="shared" si="88"/>
        <v>4.6798999999999999</v>
      </c>
      <c r="X406">
        <f t="shared" si="93"/>
        <v>0</v>
      </c>
      <c r="Y406">
        <v>4.5090000000000003</v>
      </c>
      <c r="Z406">
        <v>4.8360000000000003</v>
      </c>
      <c r="AA406">
        <f t="shared" si="89"/>
        <v>4.6619999999999999</v>
      </c>
      <c r="AB406">
        <f t="shared" si="94"/>
        <v>0</v>
      </c>
      <c r="AC406">
        <f t="shared" si="95"/>
        <v>0</v>
      </c>
      <c r="AD406">
        <v>4.76</v>
      </c>
      <c r="AE406">
        <f t="shared" si="90"/>
        <v>4.6238000000000001</v>
      </c>
      <c r="AF406">
        <f t="shared" si="96"/>
        <v>0</v>
      </c>
      <c r="AG406">
        <f t="shared" si="96"/>
        <v>0</v>
      </c>
      <c r="AH406">
        <f t="shared" si="84"/>
        <v>4.798</v>
      </c>
      <c r="AI406">
        <f t="shared" si="97"/>
        <v>0</v>
      </c>
    </row>
    <row r="407" spans="1:35" x14ac:dyDescent="0.3">
      <c r="A407" s="1">
        <v>44962</v>
      </c>
      <c r="B407">
        <v>22903.119999999999</v>
      </c>
      <c r="C407">
        <v>1864.97</v>
      </c>
      <c r="D407">
        <v>4.6040000000000001</v>
      </c>
      <c r="E407">
        <v>4.55</v>
      </c>
      <c r="F407">
        <f t="shared" si="91"/>
        <v>0</v>
      </c>
      <c r="G407">
        <v>4.58</v>
      </c>
      <c r="H407">
        <v>4.6921799999999996</v>
      </c>
      <c r="I407">
        <f t="shared" si="85"/>
        <v>4.6921799999999996</v>
      </c>
      <c r="J407">
        <f t="shared" si="86"/>
        <v>0</v>
      </c>
      <c r="K407">
        <v>4.7099500000000001</v>
      </c>
      <c r="L407">
        <v>4.6360000000000001</v>
      </c>
      <c r="M407">
        <v>4.6798999999999999</v>
      </c>
      <c r="N407">
        <v>4.6619999999999999</v>
      </c>
      <c r="O407">
        <v>4.6238000000000001</v>
      </c>
      <c r="P407">
        <v>4.5617000000000001</v>
      </c>
      <c r="Q407">
        <v>4.5830000000000002</v>
      </c>
      <c r="R407">
        <v>4.8148999999999997</v>
      </c>
      <c r="S407">
        <v>4.7328999999999999</v>
      </c>
      <c r="T407">
        <v>4.6529999999999996</v>
      </c>
      <c r="U407">
        <f t="shared" si="87"/>
        <v>4.6529999999999996</v>
      </c>
      <c r="V407">
        <f t="shared" si="92"/>
        <v>0</v>
      </c>
      <c r="W407">
        <f t="shared" si="88"/>
        <v>4.6798999999999999</v>
      </c>
      <c r="X407">
        <f t="shared" si="93"/>
        <v>0</v>
      </c>
      <c r="Y407">
        <v>4.5090000000000003</v>
      </c>
      <c r="Z407">
        <v>4.8360000000000003</v>
      </c>
      <c r="AA407">
        <f t="shared" si="89"/>
        <v>4.6619999999999999</v>
      </c>
      <c r="AB407">
        <f t="shared" si="94"/>
        <v>0</v>
      </c>
      <c r="AC407">
        <f t="shared" si="95"/>
        <v>0</v>
      </c>
      <c r="AD407">
        <v>4.76</v>
      </c>
      <c r="AE407">
        <f t="shared" si="90"/>
        <v>4.6238000000000001</v>
      </c>
      <c r="AF407">
        <f t="shared" si="96"/>
        <v>0</v>
      </c>
      <c r="AG407">
        <f t="shared" si="96"/>
        <v>0</v>
      </c>
      <c r="AH407">
        <f t="shared" si="84"/>
        <v>4.798</v>
      </c>
      <c r="AI407">
        <f t="shared" si="97"/>
        <v>0</v>
      </c>
    </row>
    <row r="408" spans="1:35" x14ac:dyDescent="0.3">
      <c r="A408" s="1">
        <v>44963</v>
      </c>
      <c r="B408">
        <v>22916.21</v>
      </c>
      <c r="C408">
        <v>1867.48</v>
      </c>
      <c r="D408">
        <v>4.5789999999999997</v>
      </c>
      <c r="E408">
        <v>4.55</v>
      </c>
      <c r="F408">
        <f t="shared" si="91"/>
        <v>0</v>
      </c>
      <c r="G408">
        <v>4.58</v>
      </c>
      <c r="H408">
        <v>4.7070999999999996</v>
      </c>
      <c r="I408">
        <f t="shared" si="85"/>
        <v>4.7070999999999996</v>
      </c>
      <c r="J408">
        <f t="shared" si="86"/>
        <v>1.4920000000000044E-2</v>
      </c>
      <c r="K408">
        <v>4.7228000000000003</v>
      </c>
      <c r="L408">
        <v>4.625</v>
      </c>
      <c r="M408">
        <v>4.7413999999999996</v>
      </c>
      <c r="N408">
        <v>4.7340999999999998</v>
      </c>
      <c r="O408">
        <v>4.7164000000000001</v>
      </c>
      <c r="P408">
        <v>4.5597000000000003</v>
      </c>
      <c r="Q408">
        <v>4.5830000000000002</v>
      </c>
      <c r="R408">
        <v>4.8196000000000003</v>
      </c>
      <c r="S408">
        <v>4.8437000000000001</v>
      </c>
      <c r="T408">
        <v>4.6479999999999997</v>
      </c>
      <c r="U408">
        <f t="shared" si="87"/>
        <v>4.6479999999999997</v>
      </c>
      <c r="V408">
        <f t="shared" si="92"/>
        <v>-4.9999999999998934E-3</v>
      </c>
      <c r="W408">
        <f t="shared" si="88"/>
        <v>4.7413999999999996</v>
      </c>
      <c r="X408">
        <f t="shared" si="93"/>
        <v>6.1499999999999666E-2</v>
      </c>
      <c r="Y408">
        <v>4.5609999999999999</v>
      </c>
      <c r="Z408">
        <v>4.8460000000000001</v>
      </c>
      <c r="AA408">
        <f t="shared" si="89"/>
        <v>4.7340999999999998</v>
      </c>
      <c r="AB408">
        <f t="shared" si="94"/>
        <v>7.2099999999999831E-2</v>
      </c>
      <c r="AC408">
        <f t="shared" si="95"/>
        <v>9.9999999999997868E-3</v>
      </c>
      <c r="AD408">
        <v>4.8680000000000003</v>
      </c>
      <c r="AE408">
        <f t="shared" si="90"/>
        <v>4.7164000000000001</v>
      </c>
      <c r="AF408">
        <f t="shared" si="96"/>
        <v>0.10800000000000054</v>
      </c>
      <c r="AG408">
        <f t="shared" si="96"/>
        <v>9.2600000000000016E-2</v>
      </c>
      <c r="AH408">
        <f t="shared" si="84"/>
        <v>4.8570000000000002</v>
      </c>
      <c r="AI408">
        <f t="shared" si="97"/>
        <v>5.9000000000000163E-2</v>
      </c>
    </row>
    <row r="409" spans="1:35" x14ac:dyDescent="0.3">
      <c r="A409" s="1">
        <v>44964</v>
      </c>
      <c r="B409">
        <v>23199.48</v>
      </c>
      <c r="C409">
        <v>1873.1</v>
      </c>
      <c r="D409">
        <v>4.5960000000000001</v>
      </c>
      <c r="E409">
        <v>4.55</v>
      </c>
      <c r="F409">
        <f t="shared" si="91"/>
        <v>0</v>
      </c>
      <c r="G409">
        <v>4.58</v>
      </c>
      <c r="H409">
        <v>4.7233499999999999</v>
      </c>
      <c r="I409">
        <f t="shared" si="85"/>
        <v>4.7233499999999999</v>
      </c>
      <c r="J409">
        <f t="shared" si="86"/>
        <v>1.625000000000032E-2</v>
      </c>
      <c r="K409">
        <v>4.7257499999999997</v>
      </c>
      <c r="L409">
        <v>4.6440999999999999</v>
      </c>
      <c r="M409">
        <v>4.7869000000000002</v>
      </c>
      <c r="N409">
        <v>4.7737999999999996</v>
      </c>
      <c r="O409">
        <v>4.7458</v>
      </c>
      <c r="P409">
        <v>4.5555000000000003</v>
      </c>
      <c r="Q409">
        <v>4.5830000000000002</v>
      </c>
      <c r="R409">
        <v>4.8522999999999996</v>
      </c>
      <c r="S409">
        <v>4.827</v>
      </c>
      <c r="T409">
        <v>4.67</v>
      </c>
      <c r="U409">
        <f t="shared" si="87"/>
        <v>4.67</v>
      </c>
      <c r="V409">
        <f t="shared" si="92"/>
        <v>2.2000000000000242E-2</v>
      </c>
      <c r="W409">
        <f t="shared" si="88"/>
        <v>4.7869000000000002</v>
      </c>
      <c r="X409">
        <f t="shared" si="93"/>
        <v>4.550000000000054E-2</v>
      </c>
      <c r="Y409">
        <v>4.5540000000000003</v>
      </c>
      <c r="Z409">
        <v>4.8840000000000003</v>
      </c>
      <c r="AA409">
        <f t="shared" si="89"/>
        <v>4.7737999999999996</v>
      </c>
      <c r="AB409">
        <f t="shared" si="94"/>
        <v>3.9699999999999847E-2</v>
      </c>
      <c r="AC409">
        <f t="shared" si="95"/>
        <v>3.8000000000000256E-2</v>
      </c>
      <c r="AD409">
        <v>4.8550000000000004</v>
      </c>
      <c r="AE409">
        <f t="shared" si="90"/>
        <v>4.7458</v>
      </c>
      <c r="AF409">
        <f t="shared" si="96"/>
        <v>-1.2999999999999901E-2</v>
      </c>
      <c r="AG409">
        <f t="shared" si="96"/>
        <v>2.9399999999999871E-2</v>
      </c>
      <c r="AH409">
        <f t="shared" si="84"/>
        <v>4.8695000000000004</v>
      </c>
      <c r="AI409">
        <f t="shared" si="97"/>
        <v>1.2500000000000178E-2</v>
      </c>
    </row>
    <row r="410" spans="1:35" x14ac:dyDescent="0.3">
      <c r="A410" s="1">
        <v>44965</v>
      </c>
      <c r="B410">
        <v>22959.05</v>
      </c>
      <c r="C410">
        <v>1875.49</v>
      </c>
      <c r="D410">
        <v>4.58</v>
      </c>
      <c r="E410">
        <v>4.55</v>
      </c>
      <c r="F410">
        <f t="shared" si="91"/>
        <v>0</v>
      </c>
      <c r="G410">
        <v>4.58</v>
      </c>
      <c r="H410">
        <v>4.7279400000000003</v>
      </c>
      <c r="I410">
        <f t="shared" si="85"/>
        <v>4.7279400000000003</v>
      </c>
      <c r="J410">
        <f t="shared" si="86"/>
        <v>4.590000000000316E-3</v>
      </c>
      <c r="K410">
        <v>4.7300000000000004</v>
      </c>
      <c r="L410">
        <v>4.6901999999999999</v>
      </c>
      <c r="M410">
        <v>4.7976999999999999</v>
      </c>
      <c r="N410">
        <v>4.7786999999999997</v>
      </c>
      <c r="O410">
        <v>4.7398999999999996</v>
      </c>
      <c r="P410">
        <v>4.5547000000000004</v>
      </c>
      <c r="Q410">
        <v>4.5830000000000002</v>
      </c>
      <c r="R410">
        <v>4.8998999999999997</v>
      </c>
      <c r="S410">
        <v>4.8129</v>
      </c>
      <c r="T410">
        <v>4.7069999999999999</v>
      </c>
      <c r="U410">
        <f t="shared" si="87"/>
        <v>4.7069999999999999</v>
      </c>
      <c r="V410">
        <f t="shared" si="92"/>
        <v>3.6999999999999922E-2</v>
      </c>
      <c r="W410">
        <f t="shared" si="88"/>
        <v>4.7976999999999999</v>
      </c>
      <c r="X410">
        <f t="shared" si="93"/>
        <v>1.0799999999999699E-2</v>
      </c>
      <c r="Y410">
        <v>4.5609999999999999</v>
      </c>
      <c r="Z410">
        <v>4.915</v>
      </c>
      <c r="AA410">
        <f t="shared" si="89"/>
        <v>4.7786999999999997</v>
      </c>
      <c r="AB410">
        <f t="shared" si="94"/>
        <v>4.9000000000001265E-3</v>
      </c>
      <c r="AC410">
        <f t="shared" si="95"/>
        <v>3.0999999999999694E-2</v>
      </c>
      <c r="AD410">
        <v>4.8460000000000001</v>
      </c>
      <c r="AE410">
        <f t="shared" si="90"/>
        <v>4.7398999999999996</v>
      </c>
      <c r="AF410">
        <f t="shared" si="96"/>
        <v>-9.0000000000003411E-3</v>
      </c>
      <c r="AG410">
        <f t="shared" si="96"/>
        <v>-5.9000000000004604E-3</v>
      </c>
      <c r="AH410">
        <f t="shared" si="84"/>
        <v>4.8804999999999996</v>
      </c>
      <c r="AI410">
        <f t="shared" si="97"/>
        <v>1.0999999999999233E-2</v>
      </c>
    </row>
    <row r="411" spans="1:35" x14ac:dyDescent="0.3">
      <c r="A411" s="1">
        <v>44966</v>
      </c>
      <c r="B411">
        <v>21857.43</v>
      </c>
      <c r="C411">
        <v>1861.78</v>
      </c>
      <c r="D411">
        <v>4.5860000000000003</v>
      </c>
      <c r="E411">
        <v>4.55</v>
      </c>
      <c r="F411">
        <f t="shared" si="91"/>
        <v>0</v>
      </c>
      <c r="G411">
        <v>4.57</v>
      </c>
      <c r="H411">
        <v>4.75312</v>
      </c>
      <c r="I411">
        <f t="shared" si="85"/>
        <v>4.75312</v>
      </c>
      <c r="J411">
        <f t="shared" si="86"/>
        <v>2.5179999999999758E-2</v>
      </c>
      <c r="K411">
        <v>4.7569999999999997</v>
      </c>
      <c r="L411">
        <v>4.7259000000000002</v>
      </c>
      <c r="M411">
        <v>4.8209</v>
      </c>
      <c r="N411">
        <v>4.8112000000000004</v>
      </c>
      <c r="O411">
        <v>4.7895000000000003</v>
      </c>
      <c r="P411">
        <v>4.5555000000000003</v>
      </c>
      <c r="Q411">
        <v>4.5830000000000002</v>
      </c>
      <c r="R411">
        <v>4.9019000000000004</v>
      </c>
      <c r="S411">
        <v>4.8505000000000003</v>
      </c>
      <c r="T411">
        <v>4.7510000000000003</v>
      </c>
      <c r="U411">
        <f t="shared" si="87"/>
        <v>4.7510000000000003</v>
      </c>
      <c r="V411">
        <f t="shared" si="92"/>
        <v>4.4000000000000483E-2</v>
      </c>
      <c r="W411">
        <f t="shared" si="88"/>
        <v>4.8209</v>
      </c>
      <c r="X411">
        <f t="shared" si="93"/>
        <v>2.3200000000000109E-2</v>
      </c>
      <c r="Y411">
        <v>4.5910000000000002</v>
      </c>
      <c r="Z411">
        <v>4.9219999999999997</v>
      </c>
      <c r="AA411">
        <f t="shared" si="89"/>
        <v>4.8112000000000004</v>
      </c>
      <c r="AB411">
        <f t="shared" si="94"/>
        <v>3.2500000000000639E-2</v>
      </c>
      <c r="AC411">
        <f t="shared" si="95"/>
        <v>6.9999999999996732E-3</v>
      </c>
      <c r="AD411">
        <v>4.8680000000000003</v>
      </c>
      <c r="AE411">
        <f t="shared" si="90"/>
        <v>4.7895000000000003</v>
      </c>
      <c r="AF411">
        <f t="shared" si="96"/>
        <v>2.2000000000000242E-2</v>
      </c>
      <c r="AG411">
        <f t="shared" si="96"/>
        <v>4.9600000000000755E-2</v>
      </c>
      <c r="AH411">
        <f t="shared" si="84"/>
        <v>4.8949999999999996</v>
      </c>
      <c r="AI411">
        <f t="shared" si="97"/>
        <v>1.4499999999999957E-2</v>
      </c>
    </row>
    <row r="412" spans="1:35" x14ac:dyDescent="0.3">
      <c r="A412" s="1">
        <v>44967</v>
      </c>
      <c r="B412">
        <v>21540.9</v>
      </c>
      <c r="C412">
        <v>1865.57</v>
      </c>
      <c r="D412">
        <v>4.5839999999999996</v>
      </c>
      <c r="E412">
        <v>4.55</v>
      </c>
      <c r="F412">
        <f t="shared" si="91"/>
        <v>0</v>
      </c>
      <c r="G412">
        <v>4.58</v>
      </c>
      <c r="H412">
        <v>4.7558299999999996</v>
      </c>
      <c r="I412">
        <f t="shared" si="85"/>
        <v>4.7558299999999996</v>
      </c>
      <c r="J412">
        <f t="shared" si="86"/>
        <v>2.7099999999995461E-3</v>
      </c>
      <c r="K412">
        <v>4.76</v>
      </c>
      <c r="L412">
        <v>4.7344999999999997</v>
      </c>
      <c r="M412">
        <v>4.9104000000000001</v>
      </c>
      <c r="N412">
        <v>4.8935000000000004</v>
      </c>
      <c r="O412">
        <v>4.8577000000000004</v>
      </c>
      <c r="P412">
        <v>4.55558</v>
      </c>
      <c r="Q412">
        <v>4.5795000000000003</v>
      </c>
      <c r="R412">
        <v>4.8998999999999997</v>
      </c>
      <c r="S412">
        <v>4.8680000000000003</v>
      </c>
      <c r="T412">
        <v>4.758</v>
      </c>
      <c r="U412">
        <f t="shared" si="87"/>
        <v>4.758</v>
      </c>
      <c r="V412">
        <f t="shared" si="92"/>
        <v>6.9999999999996732E-3</v>
      </c>
      <c r="W412">
        <f t="shared" si="88"/>
        <v>4.9104000000000001</v>
      </c>
      <c r="X412">
        <f t="shared" si="93"/>
        <v>8.9500000000000135E-2</v>
      </c>
      <c r="Y412">
        <v>4.5549999999999997</v>
      </c>
      <c r="Z412">
        <v>4.9189999999999996</v>
      </c>
      <c r="AA412">
        <f t="shared" si="89"/>
        <v>4.8935000000000004</v>
      </c>
      <c r="AB412">
        <f t="shared" si="94"/>
        <v>8.230000000000004E-2</v>
      </c>
      <c r="AC412">
        <f t="shared" si="95"/>
        <v>-3.0000000000001137E-3</v>
      </c>
      <c r="AD412">
        <v>4.88</v>
      </c>
      <c r="AE412">
        <f t="shared" si="90"/>
        <v>4.8577000000000004</v>
      </c>
      <c r="AF412">
        <f t="shared" si="96"/>
        <v>1.1999999999999567E-2</v>
      </c>
      <c r="AG412">
        <f t="shared" si="96"/>
        <v>6.8200000000000038E-2</v>
      </c>
      <c r="AH412">
        <f t="shared" si="84"/>
        <v>4.8994999999999997</v>
      </c>
      <c r="AI412">
        <f t="shared" si="97"/>
        <v>4.5000000000001705E-3</v>
      </c>
    </row>
    <row r="413" spans="1:35" x14ac:dyDescent="0.3">
      <c r="A413" s="1">
        <v>44968</v>
      </c>
      <c r="B413">
        <v>21828.1</v>
      </c>
      <c r="C413">
        <v>1865.57</v>
      </c>
      <c r="D413">
        <v>4.5839999999999996</v>
      </c>
      <c r="E413">
        <v>4.55</v>
      </c>
      <c r="F413">
        <f t="shared" si="91"/>
        <v>0</v>
      </c>
      <c r="G413">
        <v>4.58</v>
      </c>
      <c r="H413">
        <v>4.7558299999999996</v>
      </c>
      <c r="I413">
        <f t="shared" si="85"/>
        <v>4.7558299999999996</v>
      </c>
      <c r="J413">
        <f t="shared" si="86"/>
        <v>0</v>
      </c>
      <c r="K413">
        <v>4.76</v>
      </c>
      <c r="L413">
        <v>4.7344999999999997</v>
      </c>
      <c r="M413">
        <v>4.9104000000000001</v>
      </c>
      <c r="N413">
        <v>4.8935000000000004</v>
      </c>
      <c r="O413">
        <v>4.8577000000000004</v>
      </c>
      <c r="P413">
        <v>4.55558</v>
      </c>
      <c r="Q413">
        <v>4.5795000000000003</v>
      </c>
      <c r="R413">
        <v>4.8998999999999997</v>
      </c>
      <c r="S413">
        <v>4.8680000000000003</v>
      </c>
      <c r="T413">
        <v>4.758</v>
      </c>
      <c r="U413">
        <f t="shared" si="87"/>
        <v>4.758</v>
      </c>
      <c r="V413">
        <f t="shared" si="92"/>
        <v>0</v>
      </c>
      <c r="W413">
        <f t="shared" si="88"/>
        <v>4.9104000000000001</v>
      </c>
      <c r="X413">
        <f t="shared" si="93"/>
        <v>0</v>
      </c>
      <c r="Y413">
        <v>4.5549999999999997</v>
      </c>
      <c r="Z413">
        <v>4.9189999999999996</v>
      </c>
      <c r="AA413">
        <f t="shared" si="89"/>
        <v>4.8935000000000004</v>
      </c>
      <c r="AB413">
        <f t="shared" si="94"/>
        <v>0</v>
      </c>
      <c r="AC413">
        <f t="shared" si="95"/>
        <v>0</v>
      </c>
      <c r="AD413">
        <v>4.88</v>
      </c>
      <c r="AE413">
        <f t="shared" si="90"/>
        <v>4.8577000000000004</v>
      </c>
      <c r="AF413">
        <f t="shared" si="96"/>
        <v>0</v>
      </c>
      <c r="AG413">
        <f t="shared" si="96"/>
        <v>0</v>
      </c>
      <c r="AH413">
        <f t="shared" si="84"/>
        <v>4.8994999999999997</v>
      </c>
      <c r="AI413">
        <f t="shared" si="97"/>
        <v>0</v>
      </c>
    </row>
    <row r="414" spans="1:35" x14ac:dyDescent="0.3">
      <c r="A414" s="1">
        <v>44969</v>
      </c>
      <c r="B414">
        <v>21741.45</v>
      </c>
      <c r="C414">
        <v>1865.57</v>
      </c>
      <c r="D414">
        <v>4.5839999999999996</v>
      </c>
      <c r="E414">
        <v>4.55</v>
      </c>
      <c r="F414">
        <f t="shared" si="91"/>
        <v>0</v>
      </c>
      <c r="G414">
        <v>4.58</v>
      </c>
      <c r="H414">
        <v>4.7558299999999996</v>
      </c>
      <c r="I414">
        <f t="shared" si="85"/>
        <v>4.7558299999999996</v>
      </c>
      <c r="J414">
        <f t="shared" si="86"/>
        <v>0</v>
      </c>
      <c r="K414">
        <v>4.76</v>
      </c>
      <c r="L414">
        <v>4.7344999999999997</v>
      </c>
      <c r="M414">
        <v>4.9104000000000001</v>
      </c>
      <c r="N414">
        <v>4.8935000000000004</v>
      </c>
      <c r="O414">
        <v>4.8577000000000004</v>
      </c>
      <c r="P414">
        <v>4.55558</v>
      </c>
      <c r="Q414">
        <v>4.5795000000000003</v>
      </c>
      <c r="R414">
        <v>4.8998999999999997</v>
      </c>
      <c r="S414">
        <v>4.8680000000000003</v>
      </c>
      <c r="T414">
        <v>4.758</v>
      </c>
      <c r="U414">
        <f t="shared" si="87"/>
        <v>4.758</v>
      </c>
      <c r="V414">
        <f t="shared" si="92"/>
        <v>0</v>
      </c>
      <c r="W414">
        <f t="shared" si="88"/>
        <v>4.9104000000000001</v>
      </c>
      <c r="X414">
        <f t="shared" si="93"/>
        <v>0</v>
      </c>
      <c r="Y414">
        <v>4.5549999999999997</v>
      </c>
      <c r="Z414">
        <v>4.9189999999999996</v>
      </c>
      <c r="AA414">
        <f t="shared" si="89"/>
        <v>4.8935000000000004</v>
      </c>
      <c r="AB414">
        <f t="shared" si="94"/>
        <v>0</v>
      </c>
      <c r="AC414">
        <f t="shared" si="95"/>
        <v>0</v>
      </c>
      <c r="AD414">
        <v>4.88</v>
      </c>
      <c r="AE414">
        <f t="shared" si="90"/>
        <v>4.8577000000000004</v>
      </c>
      <c r="AF414">
        <f t="shared" si="96"/>
        <v>0</v>
      </c>
      <c r="AG414">
        <f t="shared" si="96"/>
        <v>0</v>
      </c>
      <c r="AH414">
        <f t="shared" si="84"/>
        <v>4.8994999999999997</v>
      </c>
      <c r="AI414">
        <f t="shared" si="97"/>
        <v>0</v>
      </c>
    </row>
    <row r="415" spans="1:35" x14ac:dyDescent="0.3">
      <c r="A415" s="1">
        <v>44970</v>
      </c>
      <c r="B415">
        <v>21630.92</v>
      </c>
      <c r="C415">
        <v>1853.49</v>
      </c>
      <c r="D415">
        <v>4.58</v>
      </c>
      <c r="E415">
        <v>4.55</v>
      </c>
      <c r="F415">
        <f t="shared" si="91"/>
        <v>0</v>
      </c>
      <c r="G415">
        <v>4.58</v>
      </c>
      <c r="H415">
        <v>4.7608300000000003</v>
      </c>
      <c r="I415">
        <f t="shared" si="85"/>
        <v>4.7608300000000003</v>
      </c>
      <c r="J415">
        <f t="shared" si="86"/>
        <v>5.0000000000007816E-3</v>
      </c>
      <c r="K415">
        <v>4.7648999999999999</v>
      </c>
      <c r="L415">
        <v>4.7468000000000004</v>
      </c>
      <c r="M415">
        <v>4.8837999999999999</v>
      </c>
      <c r="N415">
        <v>4.8676000000000004</v>
      </c>
      <c r="O415">
        <v>4.8331</v>
      </c>
      <c r="P415">
        <v>4.55626</v>
      </c>
      <c r="Q415">
        <v>4.5816999999999997</v>
      </c>
      <c r="R415">
        <v>4.9231999999999996</v>
      </c>
      <c r="S415">
        <v>4.8838999999999997</v>
      </c>
      <c r="T415">
        <v>4.7679999999999998</v>
      </c>
      <c r="U415">
        <f t="shared" si="87"/>
        <v>4.7679999999999998</v>
      </c>
      <c r="V415">
        <f t="shared" si="92"/>
        <v>9.9999999999997868E-3</v>
      </c>
      <c r="W415">
        <f t="shared" si="88"/>
        <v>4.8837999999999999</v>
      </c>
      <c r="X415">
        <f t="shared" si="93"/>
        <v>-2.6600000000000179E-2</v>
      </c>
      <c r="Y415">
        <v>4.5990000000000002</v>
      </c>
      <c r="Z415">
        <v>4.9359999999999999</v>
      </c>
      <c r="AA415">
        <f t="shared" si="89"/>
        <v>4.8676000000000004</v>
      </c>
      <c r="AB415">
        <f t="shared" si="94"/>
        <v>-2.5900000000000034E-2</v>
      </c>
      <c r="AC415">
        <f t="shared" si="95"/>
        <v>1.7000000000000348E-2</v>
      </c>
      <c r="AD415">
        <v>4.9059999999999997</v>
      </c>
      <c r="AE415">
        <f t="shared" si="90"/>
        <v>4.8331</v>
      </c>
      <c r="AF415">
        <f t="shared" si="96"/>
        <v>2.5999999999999801E-2</v>
      </c>
      <c r="AG415">
        <f t="shared" si="96"/>
        <v>-2.4600000000000399E-2</v>
      </c>
      <c r="AH415">
        <f t="shared" si="84"/>
        <v>4.9209999999999994</v>
      </c>
      <c r="AI415">
        <f t="shared" si="97"/>
        <v>2.1499999999999631E-2</v>
      </c>
    </row>
    <row r="416" spans="1:35" x14ac:dyDescent="0.3">
      <c r="A416" s="1">
        <v>44971</v>
      </c>
      <c r="B416">
        <v>22252.63</v>
      </c>
      <c r="C416">
        <v>1854.31</v>
      </c>
      <c r="D416">
        <v>4.58</v>
      </c>
      <c r="E416">
        <v>4.55</v>
      </c>
      <c r="F416">
        <f t="shared" si="91"/>
        <v>0</v>
      </c>
      <c r="G416">
        <v>4.58</v>
      </c>
      <c r="H416">
        <v>4.7686799999999998</v>
      </c>
      <c r="I416">
        <f t="shared" si="85"/>
        <v>4.7686799999999998</v>
      </c>
      <c r="J416">
        <f t="shared" si="86"/>
        <v>7.8499999999994685E-3</v>
      </c>
      <c r="K416">
        <v>4.7720000000000002</v>
      </c>
      <c r="L416">
        <v>4.7141999999999999</v>
      </c>
      <c r="M416">
        <v>4.9634999999999998</v>
      </c>
      <c r="N416">
        <v>4.9457000000000004</v>
      </c>
      <c r="O416">
        <v>4.9149000000000003</v>
      </c>
      <c r="P416">
        <v>4.5553800000000004</v>
      </c>
      <c r="Q416">
        <v>4.5816999999999997</v>
      </c>
      <c r="R416">
        <v>4.9957000000000003</v>
      </c>
      <c r="S416">
        <v>4.9512999999999998</v>
      </c>
      <c r="T416">
        <v>4.7510000000000003</v>
      </c>
      <c r="U416">
        <f t="shared" si="87"/>
        <v>4.7510000000000003</v>
      </c>
      <c r="V416">
        <f t="shared" si="92"/>
        <v>-1.699999999999946E-2</v>
      </c>
      <c r="W416">
        <f t="shared" si="88"/>
        <v>4.9634999999999998</v>
      </c>
      <c r="X416">
        <f t="shared" si="93"/>
        <v>7.9699999999999882E-2</v>
      </c>
      <c r="Y416">
        <v>4.5590000000000002</v>
      </c>
      <c r="Z416">
        <v>5.0140000000000002</v>
      </c>
      <c r="AA416">
        <f t="shared" si="89"/>
        <v>4.9457000000000004</v>
      </c>
      <c r="AB416">
        <f t="shared" si="94"/>
        <v>7.8100000000000058E-2</v>
      </c>
      <c r="AC416">
        <f t="shared" si="95"/>
        <v>7.8000000000000291E-2</v>
      </c>
      <c r="AD416">
        <v>4.9690000000000003</v>
      </c>
      <c r="AE416">
        <f t="shared" si="90"/>
        <v>4.9149000000000003</v>
      </c>
      <c r="AF416">
        <f t="shared" si="96"/>
        <v>6.3000000000000611E-2</v>
      </c>
      <c r="AG416">
        <f t="shared" si="96"/>
        <v>8.1800000000000317E-2</v>
      </c>
      <c r="AH416">
        <f t="shared" si="84"/>
        <v>4.9915000000000003</v>
      </c>
      <c r="AI416">
        <f t="shared" si="97"/>
        <v>7.0500000000000895E-2</v>
      </c>
    </row>
    <row r="417" spans="1:35" x14ac:dyDescent="0.3">
      <c r="A417" s="1">
        <v>44972</v>
      </c>
      <c r="B417">
        <v>24179.13</v>
      </c>
      <c r="C417">
        <v>1836.01</v>
      </c>
      <c r="D417">
        <v>4.5999999999999996</v>
      </c>
      <c r="E417">
        <v>4.55</v>
      </c>
      <c r="F417">
        <f t="shared" si="91"/>
        <v>0</v>
      </c>
      <c r="G417">
        <v>4.58</v>
      </c>
      <c r="H417">
        <v>4.77494</v>
      </c>
      <c r="I417">
        <f t="shared" si="85"/>
        <v>4.77494</v>
      </c>
      <c r="J417">
        <f t="shared" si="86"/>
        <v>6.2600000000001543E-3</v>
      </c>
      <c r="K417">
        <v>4.7770000000000001</v>
      </c>
      <c r="L417">
        <v>4.7499000000000002</v>
      </c>
      <c r="M417">
        <v>4.9555999999999996</v>
      </c>
      <c r="N417">
        <v>4.9394</v>
      </c>
      <c r="O417">
        <v>4.9097</v>
      </c>
      <c r="P417">
        <v>4.5555700000000003</v>
      </c>
      <c r="Q417">
        <v>4.5816999999999997</v>
      </c>
      <c r="R417">
        <v>4.9717000000000002</v>
      </c>
      <c r="S417">
        <v>4.9508000000000001</v>
      </c>
      <c r="T417">
        <v>4.7709999999999999</v>
      </c>
      <c r="U417">
        <f t="shared" si="87"/>
        <v>4.7709999999999999</v>
      </c>
      <c r="V417">
        <f t="shared" si="92"/>
        <v>1.9999999999999574E-2</v>
      </c>
      <c r="W417">
        <f t="shared" si="88"/>
        <v>4.9555999999999996</v>
      </c>
      <c r="X417">
        <f t="shared" si="93"/>
        <v>-7.9000000000002402E-3</v>
      </c>
      <c r="Y417">
        <v>4.5599999999999996</v>
      </c>
      <c r="Z417">
        <v>4.9939999999999998</v>
      </c>
      <c r="AA417">
        <f t="shared" si="89"/>
        <v>4.9394</v>
      </c>
      <c r="AB417">
        <f t="shared" si="94"/>
        <v>-6.3000000000004164E-3</v>
      </c>
      <c r="AC417">
        <f t="shared" si="95"/>
        <v>-2.0000000000000462E-2</v>
      </c>
      <c r="AD417">
        <v>4.96</v>
      </c>
      <c r="AE417">
        <f t="shared" si="90"/>
        <v>4.9097</v>
      </c>
      <c r="AF417">
        <f t="shared" si="96"/>
        <v>-9.0000000000003411E-3</v>
      </c>
      <c r="AG417">
        <f t="shared" si="96"/>
        <v>-5.2000000000003155E-3</v>
      </c>
      <c r="AH417">
        <f t="shared" si="84"/>
        <v>4.9770000000000003</v>
      </c>
      <c r="AI417">
        <f t="shared" si="97"/>
        <v>-1.4499999999999957E-2</v>
      </c>
    </row>
    <row r="418" spans="1:35" x14ac:dyDescent="0.3">
      <c r="A418" s="1">
        <v>44973</v>
      </c>
      <c r="B418">
        <v>24535.46</v>
      </c>
      <c r="C418">
        <v>1836.36</v>
      </c>
      <c r="D418">
        <v>4.59</v>
      </c>
      <c r="E418">
        <v>4.55</v>
      </c>
      <c r="F418">
        <f t="shared" si="91"/>
        <v>0</v>
      </c>
      <c r="G418">
        <v>4.58</v>
      </c>
      <c r="H418">
        <v>4.8036399999999997</v>
      </c>
      <c r="I418">
        <f t="shared" si="85"/>
        <v>4.8036399999999997</v>
      </c>
      <c r="J418">
        <f t="shared" si="86"/>
        <v>2.8699999999999726E-2</v>
      </c>
      <c r="K418">
        <v>4.8107499999999996</v>
      </c>
      <c r="L418">
        <v>4.7830000000000004</v>
      </c>
      <c r="M418">
        <v>4.9466999999999999</v>
      </c>
      <c r="N418">
        <v>4.9440999999999997</v>
      </c>
      <c r="O418">
        <v>4.9378000000000002</v>
      </c>
      <c r="P418">
        <v>4.5503999999999998</v>
      </c>
      <c r="Q418">
        <v>4.5819999999999999</v>
      </c>
      <c r="R418">
        <v>4.9977</v>
      </c>
      <c r="S418">
        <v>4.9665999999999997</v>
      </c>
      <c r="T418">
        <v>4.8010000000000002</v>
      </c>
      <c r="U418">
        <f t="shared" si="87"/>
        <v>4.8010000000000002</v>
      </c>
      <c r="V418">
        <f t="shared" si="92"/>
        <v>3.0000000000000249E-2</v>
      </c>
      <c r="W418">
        <f t="shared" si="88"/>
        <v>4.9466999999999999</v>
      </c>
      <c r="X418">
        <f t="shared" si="93"/>
        <v>-8.8999999999996859E-3</v>
      </c>
      <c r="Y418">
        <v>4.5419999999999998</v>
      </c>
      <c r="Z418">
        <v>5.008</v>
      </c>
      <c r="AA418">
        <f t="shared" si="89"/>
        <v>4.9440999999999997</v>
      </c>
      <c r="AB418">
        <f t="shared" si="94"/>
        <v>4.6999999999997044E-3</v>
      </c>
      <c r="AC418">
        <f t="shared" si="95"/>
        <v>1.4000000000000234E-2</v>
      </c>
      <c r="AD418">
        <v>4.9829999999999997</v>
      </c>
      <c r="AE418">
        <f t="shared" si="90"/>
        <v>4.9378000000000002</v>
      </c>
      <c r="AF418">
        <f t="shared" si="96"/>
        <v>2.2999999999999687E-2</v>
      </c>
      <c r="AG418">
        <f t="shared" si="96"/>
        <v>2.8100000000000236E-2</v>
      </c>
      <c r="AH418">
        <f t="shared" si="84"/>
        <v>4.9954999999999998</v>
      </c>
      <c r="AI418">
        <f t="shared" si="97"/>
        <v>1.8499999999999517E-2</v>
      </c>
    </row>
    <row r="419" spans="1:35" x14ac:dyDescent="0.3">
      <c r="A419" s="1">
        <v>44974</v>
      </c>
      <c r="B419">
        <v>24487.25</v>
      </c>
      <c r="C419">
        <v>1842.36</v>
      </c>
      <c r="D419">
        <v>4.58</v>
      </c>
      <c r="E419">
        <v>4.55</v>
      </c>
      <c r="F419">
        <f t="shared" si="91"/>
        <v>0</v>
      </c>
      <c r="G419">
        <v>4.58</v>
      </c>
      <c r="H419">
        <v>4.8109400000000004</v>
      </c>
      <c r="I419">
        <f t="shared" si="85"/>
        <v>4.8109400000000004</v>
      </c>
      <c r="J419">
        <f t="shared" si="86"/>
        <v>7.3000000000007503E-3</v>
      </c>
      <c r="K419">
        <v>4.8159999999999998</v>
      </c>
      <c r="L419">
        <v>4.7857000000000003</v>
      </c>
      <c r="M419">
        <v>4.9169999999999998</v>
      </c>
      <c r="N419">
        <v>4.9138999999999999</v>
      </c>
      <c r="O419">
        <v>4.9073000000000002</v>
      </c>
      <c r="P419">
        <v>4.5535199999999998</v>
      </c>
      <c r="Q419">
        <v>4.5829000000000004</v>
      </c>
      <c r="R419">
        <v>5.0082000000000004</v>
      </c>
      <c r="S419">
        <v>4.9701000000000004</v>
      </c>
      <c r="T419">
        <v>4.8040000000000003</v>
      </c>
      <c r="U419">
        <f t="shared" si="87"/>
        <v>4.8040000000000003</v>
      </c>
      <c r="V419">
        <f t="shared" si="92"/>
        <v>3.0000000000001137E-3</v>
      </c>
      <c r="W419">
        <f t="shared" si="88"/>
        <v>4.9169999999999998</v>
      </c>
      <c r="X419">
        <f t="shared" si="93"/>
        <v>-2.970000000000006E-2</v>
      </c>
      <c r="Y419">
        <v>4.5819999999999999</v>
      </c>
      <c r="Z419">
        <v>5.0140000000000002</v>
      </c>
      <c r="AA419">
        <f t="shared" si="89"/>
        <v>4.9138999999999999</v>
      </c>
      <c r="AB419">
        <f t="shared" si="94"/>
        <v>-3.0199999999999783E-2</v>
      </c>
      <c r="AC419">
        <f t="shared" si="95"/>
        <v>6.0000000000002274E-3</v>
      </c>
      <c r="AD419">
        <v>4.992</v>
      </c>
      <c r="AE419">
        <f t="shared" si="90"/>
        <v>4.9073000000000002</v>
      </c>
      <c r="AF419">
        <f t="shared" si="96"/>
        <v>9.0000000000003411E-3</v>
      </c>
      <c r="AG419">
        <f t="shared" si="96"/>
        <v>-3.0499999999999972E-2</v>
      </c>
      <c r="AH419">
        <f t="shared" si="84"/>
        <v>5.0030000000000001</v>
      </c>
      <c r="AI419">
        <f t="shared" si="97"/>
        <v>7.5000000000002842E-3</v>
      </c>
    </row>
    <row r="420" spans="1:35" x14ac:dyDescent="0.3">
      <c r="A420" s="1">
        <v>44975</v>
      </c>
      <c r="B420">
        <v>24621.25</v>
      </c>
      <c r="C420">
        <v>1842.36</v>
      </c>
      <c r="D420">
        <v>4.58</v>
      </c>
      <c r="E420">
        <v>4.55</v>
      </c>
      <c r="F420">
        <f t="shared" si="91"/>
        <v>0</v>
      </c>
      <c r="G420">
        <v>4.58</v>
      </c>
      <c r="H420">
        <v>4.8109400000000004</v>
      </c>
      <c r="I420">
        <f t="shared" si="85"/>
        <v>4.8109400000000004</v>
      </c>
      <c r="J420">
        <f t="shared" si="86"/>
        <v>0</v>
      </c>
      <c r="K420">
        <v>4.8159999999999998</v>
      </c>
      <c r="L420">
        <v>4.7857000000000003</v>
      </c>
      <c r="M420">
        <v>4.9169999999999998</v>
      </c>
      <c r="N420">
        <v>4.9138999999999999</v>
      </c>
      <c r="O420">
        <v>4.9073000000000002</v>
      </c>
      <c r="P420">
        <v>4.5535199999999998</v>
      </c>
      <c r="Q420">
        <v>4.5829000000000004</v>
      </c>
      <c r="R420">
        <v>5.0082000000000004</v>
      </c>
      <c r="S420">
        <v>4.9701000000000004</v>
      </c>
      <c r="T420">
        <v>4.8040000000000003</v>
      </c>
      <c r="U420">
        <f t="shared" si="87"/>
        <v>4.8040000000000003</v>
      </c>
      <c r="V420">
        <f t="shared" si="92"/>
        <v>0</v>
      </c>
      <c r="W420">
        <f t="shared" si="88"/>
        <v>4.9169999999999998</v>
      </c>
      <c r="X420">
        <f t="shared" si="93"/>
        <v>0</v>
      </c>
      <c r="Y420">
        <v>4.5819999999999999</v>
      </c>
      <c r="Z420">
        <v>5.0140000000000002</v>
      </c>
      <c r="AA420">
        <f t="shared" si="89"/>
        <v>4.9138999999999999</v>
      </c>
      <c r="AB420">
        <f t="shared" si="94"/>
        <v>0</v>
      </c>
      <c r="AC420">
        <f t="shared" si="95"/>
        <v>0</v>
      </c>
      <c r="AD420">
        <v>4.992</v>
      </c>
      <c r="AE420">
        <f t="shared" si="90"/>
        <v>4.9073000000000002</v>
      </c>
      <c r="AF420">
        <f t="shared" si="96"/>
        <v>0</v>
      </c>
      <c r="AG420">
        <f t="shared" si="96"/>
        <v>0</v>
      </c>
      <c r="AH420">
        <f t="shared" si="84"/>
        <v>5.0030000000000001</v>
      </c>
      <c r="AI420">
        <f t="shared" si="97"/>
        <v>0</v>
      </c>
    </row>
    <row r="421" spans="1:35" x14ac:dyDescent="0.3">
      <c r="A421" s="1">
        <v>44976</v>
      </c>
      <c r="B421">
        <v>24546.639999999999</v>
      </c>
      <c r="C421">
        <v>1842.36</v>
      </c>
      <c r="D421">
        <v>4.58</v>
      </c>
      <c r="E421">
        <v>4.55</v>
      </c>
      <c r="F421">
        <f t="shared" si="91"/>
        <v>0</v>
      </c>
      <c r="G421">
        <v>4.58</v>
      </c>
      <c r="H421">
        <v>4.8109400000000004</v>
      </c>
      <c r="I421">
        <f t="shared" si="85"/>
        <v>4.8109400000000004</v>
      </c>
      <c r="J421">
        <f t="shared" si="86"/>
        <v>0</v>
      </c>
      <c r="K421">
        <v>4.8159999999999998</v>
      </c>
      <c r="L421">
        <v>4.7857000000000003</v>
      </c>
      <c r="M421">
        <v>4.9169999999999998</v>
      </c>
      <c r="N421">
        <v>4.9138999999999999</v>
      </c>
      <c r="O421">
        <v>4.9073000000000002</v>
      </c>
      <c r="P421">
        <v>4.5535199999999998</v>
      </c>
      <c r="Q421">
        <v>4.5829000000000004</v>
      </c>
      <c r="R421">
        <v>5.0082000000000004</v>
      </c>
      <c r="S421">
        <v>4.9701000000000004</v>
      </c>
      <c r="T421">
        <v>4.8040000000000003</v>
      </c>
      <c r="U421">
        <f t="shared" si="87"/>
        <v>4.8040000000000003</v>
      </c>
      <c r="V421">
        <f t="shared" si="92"/>
        <v>0</v>
      </c>
      <c r="W421">
        <f t="shared" si="88"/>
        <v>4.9169999999999998</v>
      </c>
      <c r="X421">
        <f t="shared" si="93"/>
        <v>0</v>
      </c>
      <c r="Y421">
        <v>4.5819999999999999</v>
      </c>
      <c r="Z421">
        <v>5.0140000000000002</v>
      </c>
      <c r="AA421">
        <f t="shared" si="89"/>
        <v>4.9138999999999999</v>
      </c>
      <c r="AB421">
        <f t="shared" si="94"/>
        <v>0</v>
      </c>
      <c r="AC421">
        <f t="shared" si="95"/>
        <v>0</v>
      </c>
      <c r="AD421">
        <v>4.992</v>
      </c>
      <c r="AE421">
        <f t="shared" si="90"/>
        <v>4.9073000000000002</v>
      </c>
      <c r="AF421">
        <f t="shared" si="96"/>
        <v>0</v>
      </c>
      <c r="AG421">
        <f t="shared" si="96"/>
        <v>0</v>
      </c>
      <c r="AH421">
        <f t="shared" si="84"/>
        <v>5.0030000000000001</v>
      </c>
      <c r="AI421">
        <f t="shared" si="97"/>
        <v>0</v>
      </c>
    </row>
    <row r="422" spans="1:35" x14ac:dyDescent="0.3">
      <c r="A422" s="1">
        <v>44977</v>
      </c>
      <c r="B422">
        <v>24769.17</v>
      </c>
      <c r="C422">
        <v>1841.38</v>
      </c>
      <c r="D422">
        <v>4.5579999999999998</v>
      </c>
      <c r="E422">
        <v>4.55</v>
      </c>
      <c r="F422">
        <f t="shared" si="91"/>
        <v>0</v>
      </c>
      <c r="G422">
        <v>4.58</v>
      </c>
      <c r="H422">
        <v>4.8109400000000004</v>
      </c>
      <c r="I422">
        <f t="shared" si="85"/>
        <v>4.8109400000000004</v>
      </c>
      <c r="J422">
        <f t="shared" si="86"/>
        <v>0</v>
      </c>
      <c r="K422">
        <v>4.8159999999999998</v>
      </c>
      <c r="L422">
        <v>4.7857000000000003</v>
      </c>
      <c r="M422">
        <v>4.9169999999999998</v>
      </c>
      <c r="N422">
        <v>4.9138999999999999</v>
      </c>
      <c r="O422">
        <v>4.9073000000000002</v>
      </c>
      <c r="P422">
        <v>4.5535199999999998</v>
      </c>
      <c r="Q422">
        <v>4.5829000000000004</v>
      </c>
      <c r="R422">
        <v>5.0082000000000004</v>
      </c>
      <c r="S422">
        <v>4.9701000000000004</v>
      </c>
      <c r="T422">
        <v>4.8040000000000003</v>
      </c>
      <c r="U422">
        <f t="shared" si="87"/>
        <v>4.8040000000000003</v>
      </c>
      <c r="V422">
        <f t="shared" si="92"/>
        <v>0</v>
      </c>
      <c r="W422">
        <f t="shared" si="88"/>
        <v>4.9169999999999998</v>
      </c>
      <c r="X422">
        <f t="shared" si="93"/>
        <v>0</v>
      </c>
      <c r="Y422">
        <v>4.5819999999999999</v>
      </c>
      <c r="Z422">
        <v>5.0140000000000002</v>
      </c>
      <c r="AA422">
        <f t="shared" si="89"/>
        <v>4.9138999999999999</v>
      </c>
      <c r="AB422">
        <f t="shared" si="94"/>
        <v>0</v>
      </c>
      <c r="AC422">
        <f t="shared" si="95"/>
        <v>0</v>
      </c>
      <c r="AD422">
        <v>4.992</v>
      </c>
      <c r="AE422">
        <f t="shared" si="90"/>
        <v>4.9073000000000002</v>
      </c>
      <c r="AF422">
        <f t="shared" si="96"/>
        <v>0</v>
      </c>
      <c r="AG422">
        <f t="shared" si="96"/>
        <v>0</v>
      </c>
      <c r="AH422">
        <f t="shared" si="84"/>
        <v>5.0030000000000001</v>
      </c>
      <c r="AI422">
        <f t="shared" si="97"/>
        <v>0</v>
      </c>
    </row>
    <row r="423" spans="1:35" x14ac:dyDescent="0.3">
      <c r="A423" s="1">
        <v>44978</v>
      </c>
      <c r="B423">
        <v>24199.85</v>
      </c>
      <c r="C423">
        <v>1835.09</v>
      </c>
      <c r="D423">
        <v>4.58</v>
      </c>
      <c r="E423">
        <v>4.55</v>
      </c>
      <c r="F423">
        <f t="shared" si="91"/>
        <v>0</v>
      </c>
      <c r="G423">
        <v>4.58</v>
      </c>
      <c r="H423">
        <v>4.8279699999999997</v>
      </c>
      <c r="I423">
        <f t="shared" si="85"/>
        <v>4.8279699999999997</v>
      </c>
      <c r="J423">
        <f t="shared" si="86"/>
        <v>1.7029999999999212E-2</v>
      </c>
      <c r="K423">
        <v>4.8419999999999996</v>
      </c>
      <c r="L423">
        <v>4.7901999999999996</v>
      </c>
      <c r="M423">
        <v>4.9991000000000003</v>
      </c>
      <c r="N423">
        <v>5.0034999999999998</v>
      </c>
      <c r="O423">
        <v>5.0088999999999997</v>
      </c>
      <c r="P423">
        <v>4.5450999999999997</v>
      </c>
      <c r="Q423">
        <v>4.5834999999999999</v>
      </c>
      <c r="R423">
        <v>5.0182000000000002</v>
      </c>
      <c r="S423">
        <v>4.9993999999999996</v>
      </c>
      <c r="T423">
        <v>4.8140000000000001</v>
      </c>
      <c r="U423">
        <f t="shared" si="87"/>
        <v>4.8140000000000001</v>
      </c>
      <c r="V423">
        <f t="shared" si="92"/>
        <v>9.9999999999997868E-3</v>
      </c>
      <c r="W423">
        <f t="shared" si="88"/>
        <v>4.9991000000000003</v>
      </c>
      <c r="X423">
        <f t="shared" si="93"/>
        <v>8.2100000000000506E-2</v>
      </c>
      <c r="Y423">
        <v>4.5789999999999997</v>
      </c>
      <c r="Z423">
        <v>5.0229999999999997</v>
      </c>
      <c r="AA423">
        <f t="shared" si="89"/>
        <v>5.0034999999999998</v>
      </c>
      <c r="AB423">
        <f t="shared" si="94"/>
        <v>8.9599999999999902E-2</v>
      </c>
      <c r="AC423">
        <f t="shared" si="95"/>
        <v>8.9999999999994529E-3</v>
      </c>
      <c r="AD423">
        <v>5.0209999999999999</v>
      </c>
      <c r="AE423">
        <f t="shared" si="90"/>
        <v>5.0088999999999997</v>
      </c>
      <c r="AF423">
        <f t="shared" si="96"/>
        <v>2.8999999999999915E-2</v>
      </c>
      <c r="AG423">
        <f t="shared" si="96"/>
        <v>0.10159999999999947</v>
      </c>
      <c r="AH423">
        <f t="shared" si="84"/>
        <v>5.0220000000000002</v>
      </c>
      <c r="AI423">
        <f t="shared" si="97"/>
        <v>1.9000000000000128E-2</v>
      </c>
    </row>
    <row r="424" spans="1:35" x14ac:dyDescent="0.3">
      <c r="A424" s="1">
        <v>44979</v>
      </c>
      <c r="B424">
        <v>23805.88</v>
      </c>
      <c r="C424">
        <v>1825.39</v>
      </c>
      <c r="D424">
        <v>4.5469999999999997</v>
      </c>
      <c r="E424">
        <v>4.55</v>
      </c>
      <c r="F424">
        <f t="shared" si="91"/>
        <v>0</v>
      </c>
      <c r="G424">
        <v>4.58</v>
      </c>
      <c r="H424">
        <v>4.8465800000000003</v>
      </c>
      <c r="I424">
        <f t="shared" si="85"/>
        <v>4.8465800000000003</v>
      </c>
      <c r="J424">
        <f t="shared" si="86"/>
        <v>1.8610000000000682E-2</v>
      </c>
      <c r="K424">
        <v>4.8555000000000001</v>
      </c>
      <c r="L424">
        <v>4.8174000000000001</v>
      </c>
      <c r="M424">
        <v>5.0202</v>
      </c>
      <c r="N424">
        <v>5.0164</v>
      </c>
      <c r="O424">
        <v>5.0069999999999997</v>
      </c>
      <c r="P424">
        <v>4.5395000000000003</v>
      </c>
      <c r="Q424">
        <v>4.5835499999999998</v>
      </c>
      <c r="R424">
        <v>5.0808999999999997</v>
      </c>
      <c r="S424">
        <v>5.0349000000000004</v>
      </c>
      <c r="T424">
        <v>4.8280000000000003</v>
      </c>
      <c r="U424">
        <f t="shared" si="87"/>
        <v>4.8280000000000003</v>
      </c>
      <c r="V424">
        <f t="shared" si="92"/>
        <v>1.4000000000000234E-2</v>
      </c>
      <c r="W424">
        <f t="shared" si="88"/>
        <v>5.0202</v>
      </c>
      <c r="X424">
        <f t="shared" si="93"/>
        <v>2.1099999999999675E-2</v>
      </c>
      <c r="Y424">
        <v>4.5430000000000001</v>
      </c>
      <c r="Z424">
        <v>5.0999999999999996</v>
      </c>
      <c r="AA424">
        <f t="shared" si="89"/>
        <v>5.0164</v>
      </c>
      <c r="AB424">
        <f t="shared" si="94"/>
        <v>1.2900000000000134E-2</v>
      </c>
      <c r="AC424">
        <f t="shared" si="95"/>
        <v>7.6999999999999957E-2</v>
      </c>
      <c r="AD424">
        <v>5.0510000000000002</v>
      </c>
      <c r="AE424">
        <f t="shared" si="90"/>
        <v>5.0069999999999997</v>
      </c>
      <c r="AF424">
        <f t="shared" si="96"/>
        <v>3.0000000000000249E-2</v>
      </c>
      <c r="AG424">
        <f t="shared" si="96"/>
        <v>-1.9000000000000128E-3</v>
      </c>
      <c r="AH424">
        <f t="shared" si="84"/>
        <v>5.0754999999999999</v>
      </c>
      <c r="AI424">
        <f t="shared" si="97"/>
        <v>5.3499999999999659E-2</v>
      </c>
    </row>
    <row r="425" spans="1:35" x14ac:dyDescent="0.3">
      <c r="A425" s="1">
        <v>44980</v>
      </c>
      <c r="B425">
        <v>23878.02</v>
      </c>
      <c r="C425">
        <v>1822.28</v>
      </c>
      <c r="D425">
        <v>4.5599999999999996</v>
      </c>
      <c r="E425">
        <v>4.55</v>
      </c>
      <c r="F425">
        <f t="shared" si="91"/>
        <v>0</v>
      </c>
      <c r="G425">
        <v>4.58</v>
      </c>
      <c r="H425">
        <v>4.8733300000000002</v>
      </c>
      <c r="I425">
        <f t="shared" si="85"/>
        <v>4.8733300000000002</v>
      </c>
      <c r="J425">
        <f t="shared" si="86"/>
        <v>2.6749999999999829E-2</v>
      </c>
      <c r="K425">
        <v>4.8872499999999999</v>
      </c>
      <c r="L425">
        <v>4.8064</v>
      </c>
      <c r="M425">
        <v>4.9614000000000003</v>
      </c>
      <c r="N425">
        <v>4.9619999999999997</v>
      </c>
      <c r="O425">
        <v>4.9627999999999997</v>
      </c>
      <c r="P425">
        <v>4.5540000000000003</v>
      </c>
      <c r="Q425">
        <v>4.58385</v>
      </c>
      <c r="R425">
        <v>5.0669000000000004</v>
      </c>
      <c r="S425">
        <v>5.0125999999999999</v>
      </c>
      <c r="T425">
        <v>4.8170000000000002</v>
      </c>
      <c r="U425">
        <f t="shared" si="87"/>
        <v>4.8170000000000002</v>
      </c>
      <c r="V425">
        <f t="shared" si="92"/>
        <v>-1.1000000000000121E-2</v>
      </c>
      <c r="W425">
        <f t="shared" si="88"/>
        <v>4.9614000000000003</v>
      </c>
      <c r="X425">
        <f t="shared" si="93"/>
        <v>-5.8799999999999741E-2</v>
      </c>
      <c r="Y425">
        <v>4.5279999999999996</v>
      </c>
      <c r="Z425">
        <v>5.0780000000000003</v>
      </c>
      <c r="AA425">
        <f t="shared" si="89"/>
        <v>4.9619999999999997</v>
      </c>
      <c r="AB425">
        <f t="shared" si="94"/>
        <v>-5.4400000000000226E-2</v>
      </c>
      <c r="AC425">
        <f t="shared" si="95"/>
        <v>-2.1999999999999353E-2</v>
      </c>
      <c r="AD425">
        <v>5.0229999999999997</v>
      </c>
      <c r="AE425">
        <f t="shared" si="90"/>
        <v>4.9627999999999997</v>
      </c>
      <c r="AF425">
        <f t="shared" si="96"/>
        <v>-2.8000000000000469E-2</v>
      </c>
      <c r="AG425">
        <f t="shared" si="96"/>
        <v>-4.4200000000000017E-2</v>
      </c>
      <c r="AH425">
        <f t="shared" si="84"/>
        <v>5.0504999999999995</v>
      </c>
      <c r="AI425">
        <f t="shared" si="97"/>
        <v>-2.5000000000000355E-2</v>
      </c>
    </row>
    <row r="426" spans="1:35" x14ac:dyDescent="0.3">
      <c r="A426" s="1">
        <v>44981</v>
      </c>
      <c r="B426">
        <v>23101.79</v>
      </c>
      <c r="C426">
        <v>1811.04</v>
      </c>
      <c r="D426">
        <v>4.57</v>
      </c>
      <c r="E426">
        <v>4.55</v>
      </c>
      <c r="F426">
        <f t="shared" si="91"/>
        <v>0</v>
      </c>
      <c r="G426">
        <v>4.58</v>
      </c>
      <c r="H426">
        <v>4.8904699999999997</v>
      </c>
      <c r="I426">
        <f t="shared" si="85"/>
        <v>4.8904699999999997</v>
      </c>
      <c r="J426">
        <f t="shared" si="86"/>
        <v>1.7139999999999489E-2</v>
      </c>
      <c r="K426">
        <v>4.8834</v>
      </c>
      <c r="L426">
        <v>4.7811000000000003</v>
      </c>
      <c r="M426">
        <v>5.0675999999999997</v>
      </c>
      <c r="N426">
        <v>5.0662000000000003</v>
      </c>
      <c r="O426">
        <v>5.0629</v>
      </c>
      <c r="P426">
        <v>4.5529999999999999</v>
      </c>
      <c r="Q426">
        <v>4.5830000000000002</v>
      </c>
      <c r="R426">
        <v>5.0861000000000001</v>
      </c>
      <c r="S426">
        <v>4.9946000000000002</v>
      </c>
      <c r="T426">
        <v>4.806</v>
      </c>
      <c r="U426">
        <f t="shared" si="87"/>
        <v>4.806</v>
      </c>
      <c r="V426">
        <f t="shared" si="92"/>
        <v>-1.1000000000000121E-2</v>
      </c>
      <c r="W426">
        <f t="shared" si="88"/>
        <v>5.0675999999999997</v>
      </c>
      <c r="X426">
        <f t="shared" si="93"/>
        <v>0.10619999999999941</v>
      </c>
      <c r="Y426">
        <v>4.5750000000000002</v>
      </c>
      <c r="Z426">
        <v>5.101</v>
      </c>
      <c r="AA426">
        <f t="shared" si="89"/>
        <v>5.0662000000000003</v>
      </c>
      <c r="AB426">
        <f t="shared" si="94"/>
        <v>0.10420000000000051</v>
      </c>
      <c r="AC426">
        <f t="shared" si="95"/>
        <v>2.2999999999999687E-2</v>
      </c>
      <c r="AD426">
        <v>5.0289999999999999</v>
      </c>
      <c r="AE426">
        <f t="shared" si="90"/>
        <v>5.0629</v>
      </c>
      <c r="AF426">
        <f t="shared" si="96"/>
        <v>6.0000000000002274E-3</v>
      </c>
      <c r="AG426">
        <f t="shared" si="96"/>
        <v>0.1001000000000003</v>
      </c>
      <c r="AH426">
        <f t="shared" si="84"/>
        <v>5.0649999999999995</v>
      </c>
      <c r="AI426">
        <f t="shared" si="97"/>
        <v>1.4499999999999957E-2</v>
      </c>
    </row>
    <row r="427" spans="1:35" x14ac:dyDescent="0.3">
      <c r="A427" s="1">
        <v>44982</v>
      </c>
      <c r="B427">
        <v>22940.51</v>
      </c>
      <c r="C427">
        <v>1811.04</v>
      </c>
      <c r="D427">
        <v>4.57</v>
      </c>
      <c r="E427">
        <v>4.55</v>
      </c>
      <c r="F427">
        <f t="shared" si="91"/>
        <v>0</v>
      </c>
      <c r="G427">
        <v>4.58</v>
      </c>
      <c r="H427">
        <v>4.8904699999999997</v>
      </c>
      <c r="I427">
        <f t="shared" si="85"/>
        <v>4.8904699999999997</v>
      </c>
      <c r="J427">
        <f t="shared" si="86"/>
        <v>0</v>
      </c>
      <c r="K427">
        <v>4.8834</v>
      </c>
      <c r="L427">
        <v>4.7811000000000003</v>
      </c>
      <c r="M427">
        <v>5.0675999999999997</v>
      </c>
      <c r="N427">
        <v>5.0662000000000003</v>
      </c>
      <c r="O427">
        <v>5.0629</v>
      </c>
      <c r="P427">
        <v>4.5529999999999999</v>
      </c>
      <c r="Q427">
        <v>4.5830000000000002</v>
      </c>
      <c r="R427">
        <v>5.0861000000000001</v>
      </c>
      <c r="S427">
        <v>4.9946000000000002</v>
      </c>
      <c r="T427">
        <v>4.806</v>
      </c>
      <c r="U427">
        <f t="shared" si="87"/>
        <v>4.806</v>
      </c>
      <c r="V427">
        <f t="shared" si="92"/>
        <v>0</v>
      </c>
      <c r="W427">
        <f t="shared" si="88"/>
        <v>5.0675999999999997</v>
      </c>
      <c r="X427">
        <f t="shared" si="93"/>
        <v>0</v>
      </c>
      <c r="Y427">
        <v>4.5750000000000002</v>
      </c>
      <c r="Z427">
        <v>5.101</v>
      </c>
      <c r="AA427">
        <f t="shared" si="89"/>
        <v>5.0662000000000003</v>
      </c>
      <c r="AB427">
        <f t="shared" si="94"/>
        <v>0</v>
      </c>
      <c r="AC427">
        <f t="shared" si="95"/>
        <v>0</v>
      </c>
      <c r="AD427">
        <v>5.0289999999999999</v>
      </c>
      <c r="AE427">
        <f t="shared" si="90"/>
        <v>5.0629</v>
      </c>
      <c r="AF427">
        <f t="shared" si="96"/>
        <v>0</v>
      </c>
      <c r="AG427">
        <f t="shared" si="96"/>
        <v>0</v>
      </c>
      <c r="AH427">
        <f t="shared" si="84"/>
        <v>5.0649999999999995</v>
      </c>
      <c r="AI427">
        <f t="shared" si="97"/>
        <v>0</v>
      </c>
    </row>
    <row r="428" spans="1:35" x14ac:dyDescent="0.3">
      <c r="A428" s="1">
        <v>44983</v>
      </c>
      <c r="B428">
        <v>23560.84</v>
      </c>
      <c r="C428">
        <v>1811.04</v>
      </c>
      <c r="D428">
        <v>4.57</v>
      </c>
      <c r="E428">
        <v>4.55</v>
      </c>
      <c r="F428">
        <f t="shared" si="91"/>
        <v>0</v>
      </c>
      <c r="G428">
        <v>4.58</v>
      </c>
      <c r="H428">
        <v>4.8904699999999997</v>
      </c>
      <c r="I428">
        <f t="shared" si="85"/>
        <v>4.8904699999999997</v>
      </c>
      <c r="J428">
        <f t="shared" si="86"/>
        <v>0</v>
      </c>
      <c r="K428">
        <v>4.8834</v>
      </c>
      <c r="L428">
        <v>4.7811000000000003</v>
      </c>
      <c r="M428">
        <v>5.0675999999999997</v>
      </c>
      <c r="N428">
        <v>5.0662000000000003</v>
      </c>
      <c r="O428">
        <v>5.0629</v>
      </c>
      <c r="P428">
        <v>4.5529999999999999</v>
      </c>
      <c r="Q428">
        <v>4.5830000000000002</v>
      </c>
      <c r="R428">
        <v>5.0861000000000001</v>
      </c>
      <c r="S428">
        <v>4.9946000000000002</v>
      </c>
      <c r="T428">
        <v>4.806</v>
      </c>
      <c r="U428">
        <f t="shared" si="87"/>
        <v>4.806</v>
      </c>
      <c r="V428">
        <f t="shared" si="92"/>
        <v>0</v>
      </c>
      <c r="W428">
        <f t="shared" si="88"/>
        <v>5.0675999999999997</v>
      </c>
      <c r="X428">
        <f t="shared" si="93"/>
        <v>0</v>
      </c>
      <c r="Y428">
        <v>4.5750000000000002</v>
      </c>
      <c r="Z428">
        <v>5.101</v>
      </c>
      <c r="AA428">
        <f t="shared" si="89"/>
        <v>5.0662000000000003</v>
      </c>
      <c r="AB428">
        <f t="shared" si="94"/>
        <v>0</v>
      </c>
      <c r="AC428">
        <f t="shared" si="95"/>
        <v>0</v>
      </c>
      <c r="AD428">
        <v>5.0289999999999999</v>
      </c>
      <c r="AE428">
        <f t="shared" si="90"/>
        <v>5.0629</v>
      </c>
      <c r="AF428">
        <f t="shared" si="96"/>
        <v>0</v>
      </c>
      <c r="AG428">
        <f t="shared" si="96"/>
        <v>0</v>
      </c>
      <c r="AH428">
        <f t="shared" si="84"/>
        <v>5.0649999999999995</v>
      </c>
      <c r="AI428">
        <f t="shared" si="97"/>
        <v>0</v>
      </c>
    </row>
    <row r="429" spans="1:35" x14ac:dyDescent="0.3">
      <c r="A429" s="1">
        <v>44984</v>
      </c>
      <c r="B429">
        <v>23384.87</v>
      </c>
      <c r="C429">
        <v>1817.14</v>
      </c>
      <c r="D429">
        <v>4.57</v>
      </c>
      <c r="E429">
        <v>4.55</v>
      </c>
      <c r="F429">
        <f t="shared" si="91"/>
        <v>0</v>
      </c>
      <c r="G429">
        <v>4.57</v>
      </c>
      <c r="H429">
        <v>4.9062900000000003</v>
      </c>
      <c r="I429">
        <f t="shared" si="85"/>
        <v>4.9062900000000003</v>
      </c>
      <c r="J429">
        <f t="shared" si="86"/>
        <v>1.5820000000000611E-2</v>
      </c>
      <c r="K429">
        <v>4.8878000000000004</v>
      </c>
      <c r="L429">
        <v>4.7572000000000001</v>
      </c>
      <c r="M429">
        <v>5.0464000000000002</v>
      </c>
      <c r="N429">
        <v>5.0429000000000004</v>
      </c>
      <c r="O429">
        <v>5.0346000000000002</v>
      </c>
      <c r="P429">
        <v>4.5512699999999997</v>
      </c>
      <c r="Q429">
        <v>4.5819999999999999</v>
      </c>
      <c r="R429">
        <v>5.0640999999999998</v>
      </c>
      <c r="S429">
        <v>4.9969000000000001</v>
      </c>
      <c r="T429">
        <v>4.7789999999999999</v>
      </c>
      <c r="U429">
        <f t="shared" si="87"/>
        <v>4.7789999999999999</v>
      </c>
      <c r="V429">
        <f t="shared" si="92"/>
        <v>-2.7000000000000135E-2</v>
      </c>
      <c r="W429">
        <f t="shared" si="88"/>
        <v>5.0464000000000002</v>
      </c>
      <c r="X429">
        <f t="shared" si="93"/>
        <v>-2.1199999999999442E-2</v>
      </c>
      <c r="Y429">
        <v>4.609</v>
      </c>
      <c r="Z429">
        <v>5.077</v>
      </c>
      <c r="AA429">
        <f t="shared" si="89"/>
        <v>5.0429000000000004</v>
      </c>
      <c r="AB429">
        <f t="shared" si="94"/>
        <v>-2.3299999999999876E-2</v>
      </c>
      <c r="AC429">
        <f t="shared" si="95"/>
        <v>-2.4000000000000021E-2</v>
      </c>
      <c r="AD429">
        <v>5.0170000000000003</v>
      </c>
      <c r="AE429">
        <f t="shared" si="90"/>
        <v>5.0346000000000002</v>
      </c>
      <c r="AF429">
        <f t="shared" si="96"/>
        <v>-1.1999999999999567E-2</v>
      </c>
      <c r="AG429">
        <f t="shared" si="96"/>
        <v>-2.829999999999977E-2</v>
      </c>
      <c r="AH429">
        <f t="shared" si="84"/>
        <v>5.0470000000000006</v>
      </c>
      <c r="AI429">
        <f t="shared" si="97"/>
        <v>-1.7999999999998906E-2</v>
      </c>
    </row>
    <row r="430" spans="1:35" x14ac:dyDescent="0.3">
      <c r="A430" s="1">
        <v>44985</v>
      </c>
      <c r="B430">
        <v>23146.880000000001</v>
      </c>
      <c r="C430">
        <v>1826.92</v>
      </c>
      <c r="D430">
        <v>4.59</v>
      </c>
      <c r="E430">
        <v>4.55</v>
      </c>
      <c r="F430">
        <f t="shared" si="91"/>
        <v>0</v>
      </c>
      <c r="G430">
        <v>4.57</v>
      </c>
      <c r="H430">
        <v>4.8939199999999996</v>
      </c>
      <c r="I430">
        <f t="shared" si="85"/>
        <v>4.8939199999999996</v>
      </c>
      <c r="J430">
        <f t="shared" si="86"/>
        <v>-1.2370000000000658E-2</v>
      </c>
      <c r="K430">
        <v>4.8929999999999998</v>
      </c>
      <c r="L430">
        <v>4.7686999999999999</v>
      </c>
      <c r="M430">
        <v>5.0762</v>
      </c>
      <c r="N430">
        <v>5.0717999999999996</v>
      </c>
      <c r="O430">
        <v>5.0625999999999998</v>
      </c>
      <c r="P430">
        <v>4.5510000000000002</v>
      </c>
      <c r="Q430">
        <v>4.57735</v>
      </c>
      <c r="R430">
        <v>5.1189</v>
      </c>
      <c r="S430">
        <v>4.9772999999999996</v>
      </c>
      <c r="T430">
        <v>4.8120000000000003</v>
      </c>
      <c r="U430">
        <f t="shared" si="87"/>
        <v>4.8120000000000003</v>
      </c>
      <c r="V430">
        <f t="shared" si="92"/>
        <v>3.3000000000000362E-2</v>
      </c>
      <c r="W430">
        <f t="shared" si="88"/>
        <v>5.0762</v>
      </c>
      <c r="X430">
        <f t="shared" si="93"/>
        <v>2.9799999999999827E-2</v>
      </c>
      <c r="Y430">
        <v>4.5970000000000004</v>
      </c>
      <c r="Z430">
        <v>5.1470000000000002</v>
      </c>
      <c r="AA430">
        <f t="shared" si="89"/>
        <v>5.0717999999999996</v>
      </c>
      <c r="AB430">
        <f t="shared" si="94"/>
        <v>2.889999999999926E-2</v>
      </c>
      <c r="AC430">
        <f t="shared" si="95"/>
        <v>7.0000000000000284E-2</v>
      </c>
      <c r="AD430">
        <v>5.01</v>
      </c>
      <c r="AE430">
        <f t="shared" si="90"/>
        <v>5.0625999999999998</v>
      </c>
      <c r="AF430">
        <f t="shared" si="96"/>
        <v>-7.0000000000005613E-3</v>
      </c>
      <c r="AG430">
        <f t="shared" si="96"/>
        <v>2.7999999999999581E-2</v>
      </c>
      <c r="AH430">
        <f t="shared" si="84"/>
        <v>5.0785</v>
      </c>
      <c r="AI430">
        <f t="shared" si="97"/>
        <v>3.1499999999999417E-2</v>
      </c>
    </row>
    <row r="431" spans="1:35" x14ac:dyDescent="0.3">
      <c r="A431" s="1">
        <v>44986</v>
      </c>
      <c r="B431">
        <v>23558.34</v>
      </c>
      <c r="C431">
        <v>1836.72</v>
      </c>
      <c r="D431">
        <v>4.58</v>
      </c>
      <c r="E431">
        <v>4.55</v>
      </c>
      <c r="F431">
        <f t="shared" si="91"/>
        <v>0</v>
      </c>
      <c r="G431">
        <v>4.58</v>
      </c>
      <c r="H431">
        <v>4.9055999999999997</v>
      </c>
      <c r="I431">
        <f t="shared" si="85"/>
        <v>4.9055999999999997</v>
      </c>
      <c r="J431">
        <f t="shared" si="86"/>
        <v>1.1680000000000135E-2</v>
      </c>
      <c r="K431">
        <v>4.9175000000000004</v>
      </c>
      <c r="L431">
        <v>4.8484999999999996</v>
      </c>
      <c r="M431">
        <v>5.0895000000000001</v>
      </c>
      <c r="N431">
        <v>5.0948000000000002</v>
      </c>
      <c r="O431">
        <v>5.1044</v>
      </c>
      <c r="P431">
        <v>4.5483000000000002</v>
      </c>
      <c r="Q431">
        <v>4.5780000000000003</v>
      </c>
      <c r="R431">
        <v>5.1242000000000001</v>
      </c>
      <c r="S431">
        <v>5.0175999999999998</v>
      </c>
      <c r="T431">
        <v>4.8540000000000001</v>
      </c>
      <c r="U431">
        <f t="shared" si="87"/>
        <v>4.8540000000000001</v>
      </c>
      <c r="V431">
        <f t="shared" si="92"/>
        <v>4.1999999999999815E-2</v>
      </c>
      <c r="W431">
        <f t="shared" si="88"/>
        <v>5.0895000000000001</v>
      </c>
      <c r="X431">
        <f t="shared" si="93"/>
        <v>1.330000000000009E-2</v>
      </c>
      <c r="Y431">
        <v>4.59</v>
      </c>
      <c r="Z431">
        <v>5.1420000000000003</v>
      </c>
      <c r="AA431">
        <f t="shared" si="89"/>
        <v>5.0948000000000002</v>
      </c>
      <c r="AB431">
        <f t="shared" si="94"/>
        <v>2.3000000000000576E-2</v>
      </c>
      <c r="AC431">
        <f t="shared" si="95"/>
        <v>-4.9999999999998934E-3</v>
      </c>
      <c r="AD431">
        <v>5.0380000000000003</v>
      </c>
      <c r="AE431">
        <f t="shared" si="90"/>
        <v>5.1044</v>
      </c>
      <c r="AF431">
        <f t="shared" si="96"/>
        <v>2.8000000000000469E-2</v>
      </c>
      <c r="AG431">
        <f t="shared" si="96"/>
        <v>4.1800000000000281E-2</v>
      </c>
      <c r="AH431">
        <f t="shared" si="84"/>
        <v>5.09</v>
      </c>
      <c r="AI431">
        <f t="shared" si="97"/>
        <v>1.1499999999999844E-2</v>
      </c>
    </row>
    <row r="432" spans="1:35" x14ac:dyDescent="0.3">
      <c r="A432" s="1">
        <v>44987</v>
      </c>
      <c r="B432">
        <v>23415.5</v>
      </c>
      <c r="C432">
        <v>1835.87</v>
      </c>
      <c r="D432">
        <v>4.57</v>
      </c>
      <c r="E432">
        <v>4.55</v>
      </c>
      <c r="F432">
        <f t="shared" si="91"/>
        <v>0</v>
      </c>
      <c r="G432">
        <v>4.57</v>
      </c>
      <c r="H432">
        <v>4.9292600000000002</v>
      </c>
      <c r="I432">
        <f t="shared" si="85"/>
        <v>4.9292600000000002</v>
      </c>
      <c r="J432">
        <f t="shared" si="86"/>
        <v>2.3660000000000458E-2</v>
      </c>
      <c r="K432">
        <v>4.9227999999999996</v>
      </c>
      <c r="L432">
        <v>4.8426999999999998</v>
      </c>
      <c r="M432">
        <v>5.0491999999999999</v>
      </c>
      <c r="N432">
        <v>5.0640999999999998</v>
      </c>
      <c r="O432">
        <v>5.0928000000000004</v>
      </c>
      <c r="P432">
        <v>4.5460000000000003</v>
      </c>
      <c r="Q432">
        <v>4.5789499999999999</v>
      </c>
      <c r="R432">
        <v>5.1261999999999999</v>
      </c>
      <c r="S432">
        <v>4.9843999999999999</v>
      </c>
      <c r="T432">
        <v>4.8529999999999998</v>
      </c>
      <c r="U432">
        <f t="shared" si="87"/>
        <v>4.8529999999999998</v>
      </c>
      <c r="V432">
        <f t="shared" si="92"/>
        <v>-1.000000000000334E-3</v>
      </c>
      <c r="W432">
        <f t="shared" si="88"/>
        <v>5.0491999999999999</v>
      </c>
      <c r="X432">
        <f t="shared" si="93"/>
        <v>-4.0300000000000225E-2</v>
      </c>
      <c r="Y432">
        <v>4.5819999999999999</v>
      </c>
      <c r="Z432">
        <v>5.1340000000000003</v>
      </c>
      <c r="AA432">
        <f t="shared" si="89"/>
        <v>5.0640999999999998</v>
      </c>
      <c r="AB432">
        <f t="shared" si="94"/>
        <v>-3.0700000000000394E-2</v>
      </c>
      <c r="AC432">
        <f t="shared" si="95"/>
        <v>-8.0000000000000071E-3</v>
      </c>
      <c r="AD432">
        <v>5.0140000000000002</v>
      </c>
      <c r="AE432">
        <f t="shared" si="90"/>
        <v>5.0928000000000004</v>
      </c>
      <c r="AF432">
        <f t="shared" si="96"/>
        <v>-2.4000000000000021E-2</v>
      </c>
      <c r="AG432">
        <f t="shared" si="96"/>
        <v>-1.1599999999999611E-2</v>
      </c>
      <c r="AH432">
        <f t="shared" si="84"/>
        <v>5.0739999999999998</v>
      </c>
      <c r="AI432">
        <f t="shared" si="97"/>
        <v>-1.6000000000000014E-2</v>
      </c>
    </row>
    <row r="433" spans="1:35" x14ac:dyDescent="0.3">
      <c r="A433" s="1">
        <v>44988</v>
      </c>
      <c r="B433">
        <v>22242.639999999999</v>
      </c>
      <c r="C433">
        <v>1856.48</v>
      </c>
      <c r="D433">
        <v>4.55</v>
      </c>
      <c r="E433">
        <v>4.55</v>
      </c>
      <c r="F433">
        <f t="shared" si="91"/>
        <v>0</v>
      </c>
      <c r="G433">
        <v>4.57</v>
      </c>
      <c r="H433">
        <v>4.9398299999999997</v>
      </c>
      <c r="I433">
        <f t="shared" si="85"/>
        <v>4.9398299999999997</v>
      </c>
      <c r="J433">
        <f t="shared" si="86"/>
        <v>1.0569999999999524E-2</v>
      </c>
      <c r="K433">
        <v>4.9390999999999998</v>
      </c>
      <c r="L433">
        <v>4.8407999999999998</v>
      </c>
      <c r="M433">
        <v>5.0660999999999996</v>
      </c>
      <c r="N433">
        <v>5.0598000000000001</v>
      </c>
      <c r="O433">
        <v>5.0492999999999997</v>
      </c>
      <c r="P433">
        <v>4.5510000000000002</v>
      </c>
      <c r="Q433">
        <v>4.5789999999999997</v>
      </c>
      <c r="R433">
        <v>5.1106999999999996</v>
      </c>
      <c r="S433">
        <v>4.9965000000000002</v>
      </c>
      <c r="T433">
        <v>4.851</v>
      </c>
      <c r="U433">
        <f t="shared" si="87"/>
        <v>4.851</v>
      </c>
      <c r="V433">
        <f t="shared" si="92"/>
        <v>-1.9999999999997797E-3</v>
      </c>
      <c r="W433">
        <f t="shared" si="88"/>
        <v>5.0660999999999996</v>
      </c>
      <c r="X433">
        <f t="shared" si="93"/>
        <v>1.6899999999999693E-2</v>
      </c>
      <c r="Y433">
        <v>4.6420000000000003</v>
      </c>
      <c r="Z433">
        <v>5.125</v>
      </c>
      <c r="AA433">
        <f t="shared" si="89"/>
        <v>5.0598000000000001</v>
      </c>
      <c r="AB433">
        <f t="shared" si="94"/>
        <v>-4.2999999999997485E-3</v>
      </c>
      <c r="AC433">
        <f t="shared" si="95"/>
        <v>-9.0000000000003411E-3</v>
      </c>
      <c r="AD433">
        <v>5.0199999999999996</v>
      </c>
      <c r="AE433">
        <f t="shared" si="90"/>
        <v>5.0492999999999997</v>
      </c>
      <c r="AF433">
        <f t="shared" si="96"/>
        <v>5.9999999999993392E-3</v>
      </c>
      <c r="AG433">
        <f t="shared" si="96"/>
        <v>-4.350000000000076E-2</v>
      </c>
      <c r="AH433">
        <f t="shared" si="84"/>
        <v>5.0724999999999998</v>
      </c>
      <c r="AI433">
        <f t="shared" si="97"/>
        <v>-1.5000000000000568E-3</v>
      </c>
    </row>
    <row r="434" spans="1:35" x14ac:dyDescent="0.3">
      <c r="A434" s="1">
        <v>44989</v>
      </c>
      <c r="B434">
        <v>22216.799999999999</v>
      </c>
      <c r="C434">
        <v>1856.48</v>
      </c>
      <c r="D434">
        <v>4.55</v>
      </c>
      <c r="E434">
        <v>4.55</v>
      </c>
      <c r="F434">
        <f t="shared" si="91"/>
        <v>0</v>
      </c>
      <c r="G434">
        <v>4.57</v>
      </c>
      <c r="H434">
        <v>4.9398299999999997</v>
      </c>
      <c r="I434">
        <f t="shared" si="85"/>
        <v>4.9398299999999997</v>
      </c>
      <c r="J434">
        <f t="shared" si="86"/>
        <v>0</v>
      </c>
      <c r="K434">
        <v>4.9390999999999998</v>
      </c>
      <c r="L434">
        <v>4.8407999999999998</v>
      </c>
      <c r="M434">
        <v>5.0660999999999996</v>
      </c>
      <c r="N434">
        <v>5.0598000000000001</v>
      </c>
      <c r="O434">
        <v>5.0492999999999997</v>
      </c>
      <c r="P434">
        <v>4.5510000000000002</v>
      </c>
      <c r="Q434">
        <v>4.5789999999999997</v>
      </c>
      <c r="R434">
        <v>5.1106999999999996</v>
      </c>
      <c r="S434">
        <v>4.9965000000000002</v>
      </c>
      <c r="T434">
        <v>4.851</v>
      </c>
      <c r="U434">
        <f t="shared" si="87"/>
        <v>4.851</v>
      </c>
      <c r="V434">
        <f t="shared" si="92"/>
        <v>0</v>
      </c>
      <c r="W434">
        <f t="shared" si="88"/>
        <v>5.0660999999999996</v>
      </c>
      <c r="X434">
        <f t="shared" si="93"/>
        <v>0</v>
      </c>
      <c r="Y434">
        <v>4.6420000000000003</v>
      </c>
      <c r="Z434">
        <v>5.125</v>
      </c>
      <c r="AA434">
        <f t="shared" si="89"/>
        <v>5.0598000000000001</v>
      </c>
      <c r="AB434">
        <f t="shared" si="94"/>
        <v>0</v>
      </c>
      <c r="AC434">
        <f t="shared" si="95"/>
        <v>0</v>
      </c>
      <c r="AD434">
        <v>5.0199999999999996</v>
      </c>
      <c r="AE434">
        <f t="shared" si="90"/>
        <v>5.0492999999999997</v>
      </c>
      <c r="AF434">
        <f t="shared" si="96"/>
        <v>0</v>
      </c>
      <c r="AG434">
        <f t="shared" si="96"/>
        <v>0</v>
      </c>
      <c r="AH434">
        <f t="shared" si="84"/>
        <v>5.0724999999999998</v>
      </c>
      <c r="AI434">
        <f t="shared" si="97"/>
        <v>0</v>
      </c>
    </row>
    <row r="435" spans="1:35" x14ac:dyDescent="0.3">
      <c r="A435" s="1">
        <v>44990</v>
      </c>
      <c r="B435">
        <v>22485.95</v>
      </c>
      <c r="C435">
        <v>1856.48</v>
      </c>
      <c r="D435">
        <v>4.55</v>
      </c>
      <c r="E435">
        <v>4.55</v>
      </c>
      <c r="F435">
        <f t="shared" si="91"/>
        <v>0</v>
      </c>
      <c r="G435">
        <v>4.57</v>
      </c>
      <c r="H435">
        <v>4.9398299999999997</v>
      </c>
      <c r="I435">
        <f t="shared" si="85"/>
        <v>4.9398299999999997</v>
      </c>
      <c r="J435">
        <f t="shared" si="86"/>
        <v>0</v>
      </c>
      <c r="K435">
        <v>4.9390999999999998</v>
      </c>
      <c r="L435">
        <v>4.8407999999999998</v>
      </c>
      <c r="M435">
        <v>5.0660999999999996</v>
      </c>
      <c r="N435">
        <v>5.0598000000000001</v>
      </c>
      <c r="O435">
        <v>5.0492999999999997</v>
      </c>
      <c r="P435">
        <v>4.5510000000000002</v>
      </c>
      <c r="Q435">
        <v>4.5789999999999997</v>
      </c>
      <c r="R435">
        <v>5.1106999999999996</v>
      </c>
      <c r="S435">
        <v>4.9965000000000002</v>
      </c>
      <c r="T435">
        <v>4.851</v>
      </c>
      <c r="U435">
        <f t="shared" si="87"/>
        <v>4.851</v>
      </c>
      <c r="V435">
        <f t="shared" si="92"/>
        <v>0</v>
      </c>
      <c r="W435">
        <f t="shared" si="88"/>
        <v>5.0660999999999996</v>
      </c>
      <c r="X435">
        <f t="shared" si="93"/>
        <v>0</v>
      </c>
      <c r="Y435">
        <v>4.6420000000000003</v>
      </c>
      <c r="Z435">
        <v>5.125</v>
      </c>
      <c r="AA435">
        <f t="shared" si="89"/>
        <v>5.0598000000000001</v>
      </c>
      <c r="AB435">
        <f t="shared" si="94"/>
        <v>0</v>
      </c>
      <c r="AC435">
        <f t="shared" si="95"/>
        <v>0</v>
      </c>
      <c r="AD435">
        <v>5.0199999999999996</v>
      </c>
      <c r="AE435">
        <f t="shared" si="90"/>
        <v>5.0492999999999997</v>
      </c>
      <c r="AF435">
        <f t="shared" si="96"/>
        <v>0</v>
      </c>
      <c r="AG435">
        <f t="shared" si="96"/>
        <v>0</v>
      </c>
      <c r="AH435">
        <f t="shared" si="84"/>
        <v>5.0724999999999998</v>
      </c>
      <c r="AI435">
        <f t="shared" si="97"/>
        <v>0</v>
      </c>
    </row>
    <row r="436" spans="1:35" x14ac:dyDescent="0.3">
      <c r="A436" s="1">
        <v>44991</v>
      </c>
      <c r="B436">
        <v>22408.87</v>
      </c>
      <c r="C436">
        <v>1846.86</v>
      </c>
      <c r="D436">
        <v>4.5650000000000004</v>
      </c>
      <c r="E436">
        <v>4.55</v>
      </c>
      <c r="F436">
        <f t="shared" si="91"/>
        <v>0</v>
      </c>
      <c r="G436">
        <v>4.57</v>
      </c>
      <c r="H436">
        <v>4.9416799999999999</v>
      </c>
      <c r="I436">
        <f t="shared" si="85"/>
        <v>4.9416799999999999</v>
      </c>
      <c r="J436">
        <f t="shared" si="86"/>
        <v>1.8500000000001293E-3</v>
      </c>
      <c r="K436">
        <v>4.9530000000000003</v>
      </c>
      <c r="L436">
        <v>4.8375000000000004</v>
      </c>
      <c r="M436">
        <v>5.1193999999999997</v>
      </c>
      <c r="N436">
        <v>5.1086</v>
      </c>
      <c r="O436">
        <v>5.0877999999999997</v>
      </c>
      <c r="P436">
        <v>4.5490000000000004</v>
      </c>
      <c r="Q436">
        <v>4.58005</v>
      </c>
      <c r="R436">
        <v>5.1313000000000004</v>
      </c>
      <c r="S436">
        <v>5.0423</v>
      </c>
      <c r="T436">
        <v>4.8529999999999998</v>
      </c>
      <c r="U436">
        <f t="shared" si="87"/>
        <v>4.8529999999999998</v>
      </c>
      <c r="V436">
        <f t="shared" si="92"/>
        <v>1.9999999999997797E-3</v>
      </c>
      <c r="W436">
        <f t="shared" si="88"/>
        <v>5.1193999999999997</v>
      </c>
      <c r="X436">
        <f t="shared" si="93"/>
        <v>5.3300000000000125E-2</v>
      </c>
      <c r="Y436">
        <v>4.66</v>
      </c>
      <c r="Z436">
        <v>5.1390000000000002</v>
      </c>
      <c r="AA436">
        <f t="shared" si="89"/>
        <v>5.1086</v>
      </c>
      <c r="AB436">
        <f t="shared" si="94"/>
        <v>4.8799999999999955E-2</v>
      </c>
      <c r="AC436">
        <f t="shared" si="95"/>
        <v>1.4000000000000234E-2</v>
      </c>
      <c r="AD436">
        <v>5.048</v>
      </c>
      <c r="AE436">
        <f t="shared" si="90"/>
        <v>5.0877999999999997</v>
      </c>
      <c r="AF436">
        <f t="shared" si="96"/>
        <v>2.8000000000000469E-2</v>
      </c>
      <c r="AG436">
        <f t="shared" si="96"/>
        <v>3.8499999999999979E-2</v>
      </c>
      <c r="AH436">
        <f t="shared" si="84"/>
        <v>5.0935000000000006</v>
      </c>
      <c r="AI436">
        <f t="shared" si="97"/>
        <v>2.1000000000000796E-2</v>
      </c>
    </row>
    <row r="437" spans="1:35" x14ac:dyDescent="0.3">
      <c r="A437" s="1">
        <v>44992</v>
      </c>
      <c r="B437">
        <v>22055.35</v>
      </c>
      <c r="C437">
        <v>1813.45</v>
      </c>
      <c r="D437">
        <v>4.57</v>
      </c>
      <c r="E437">
        <v>4.55</v>
      </c>
      <c r="F437">
        <f t="shared" si="91"/>
        <v>0</v>
      </c>
      <c r="G437">
        <v>4.57</v>
      </c>
      <c r="H437">
        <v>4.9565900000000003</v>
      </c>
      <c r="I437">
        <f t="shared" si="85"/>
        <v>4.9565900000000003</v>
      </c>
      <c r="J437">
        <f t="shared" si="86"/>
        <v>1.4910000000000423E-2</v>
      </c>
      <c r="K437">
        <v>5.0590000000000002</v>
      </c>
      <c r="L437">
        <v>4.9062999999999999</v>
      </c>
      <c r="M437">
        <v>5.2103000000000002</v>
      </c>
      <c r="N437">
        <v>5.1958000000000002</v>
      </c>
      <c r="O437">
        <v>5.1703999999999999</v>
      </c>
      <c r="P437">
        <v>4.548</v>
      </c>
      <c r="Q437">
        <v>4.58</v>
      </c>
      <c r="R437">
        <v>5.1718999999999999</v>
      </c>
      <c r="S437">
        <v>5.1944999999999997</v>
      </c>
      <c r="T437">
        <v>4.9450000000000003</v>
      </c>
      <c r="U437">
        <f t="shared" si="87"/>
        <v>4.9450000000000003</v>
      </c>
      <c r="V437">
        <f t="shared" si="92"/>
        <v>9.2000000000000526E-2</v>
      </c>
      <c r="W437">
        <f t="shared" si="88"/>
        <v>5.2103000000000002</v>
      </c>
      <c r="X437">
        <f t="shared" si="93"/>
        <v>9.0900000000000425E-2</v>
      </c>
      <c r="Y437">
        <v>4.6890000000000001</v>
      </c>
      <c r="Z437">
        <v>5.2089999999999996</v>
      </c>
      <c r="AA437">
        <f t="shared" si="89"/>
        <v>5.1958000000000002</v>
      </c>
      <c r="AB437">
        <f t="shared" si="94"/>
        <v>8.7200000000000166E-2</v>
      </c>
      <c r="AC437">
        <f t="shared" si="95"/>
        <v>6.9999999999999396E-2</v>
      </c>
      <c r="AD437">
        <v>5.2160000000000002</v>
      </c>
      <c r="AE437">
        <f t="shared" si="90"/>
        <v>5.1703999999999999</v>
      </c>
      <c r="AF437">
        <f t="shared" si="96"/>
        <v>0.16800000000000015</v>
      </c>
      <c r="AG437">
        <f t="shared" si="96"/>
        <v>8.2600000000000229E-2</v>
      </c>
      <c r="AH437">
        <f t="shared" si="84"/>
        <v>5.2125000000000004</v>
      </c>
      <c r="AI437">
        <f t="shared" si="97"/>
        <v>0.11899999999999977</v>
      </c>
    </row>
    <row r="438" spans="1:35" x14ac:dyDescent="0.3">
      <c r="A438" s="1">
        <v>44993</v>
      </c>
      <c r="B438">
        <v>22006.5</v>
      </c>
      <c r="C438">
        <v>1813.8</v>
      </c>
      <c r="D438">
        <v>4.58</v>
      </c>
      <c r="E438">
        <v>4.55</v>
      </c>
      <c r="F438">
        <f t="shared" si="91"/>
        <v>0</v>
      </c>
      <c r="G438">
        <v>4.57</v>
      </c>
      <c r="H438">
        <v>5.0402199999999997</v>
      </c>
      <c r="I438">
        <f t="shared" si="85"/>
        <v>5.0402199999999997</v>
      </c>
      <c r="J438">
        <f t="shared" si="86"/>
        <v>8.3629999999999427E-2</v>
      </c>
      <c r="K438">
        <v>5.1020000000000003</v>
      </c>
      <c r="L438">
        <v>4.9757999999999996</v>
      </c>
      <c r="M438">
        <v>5.3094000000000001</v>
      </c>
      <c r="N438">
        <v>5.2821999999999996</v>
      </c>
      <c r="O438">
        <v>5.2342000000000004</v>
      </c>
      <c r="P438">
        <v>4.5534999999999997</v>
      </c>
      <c r="Q438">
        <v>4.5786499999999997</v>
      </c>
      <c r="R438">
        <v>5.2515999999999998</v>
      </c>
      <c r="S438">
        <v>5.2130999999999998</v>
      </c>
      <c r="T438">
        <v>5.0030000000000001</v>
      </c>
      <c r="U438">
        <f t="shared" si="87"/>
        <v>5.0030000000000001</v>
      </c>
      <c r="V438">
        <f t="shared" si="92"/>
        <v>5.7999999999999829E-2</v>
      </c>
      <c r="W438">
        <f t="shared" si="88"/>
        <v>5.3094000000000001</v>
      </c>
      <c r="X438">
        <f t="shared" si="93"/>
        <v>9.9099999999999966E-2</v>
      </c>
      <c r="Y438">
        <v>4.6539999999999999</v>
      </c>
      <c r="Z438">
        <v>5.2779999999999996</v>
      </c>
      <c r="AA438">
        <f t="shared" si="89"/>
        <v>5.2821999999999996</v>
      </c>
      <c r="AB438">
        <f t="shared" si="94"/>
        <v>8.6399999999999366E-2</v>
      </c>
      <c r="AC438">
        <f t="shared" si="95"/>
        <v>6.899999999999995E-2</v>
      </c>
      <c r="AD438">
        <v>5.2389999999999999</v>
      </c>
      <c r="AE438">
        <f t="shared" si="90"/>
        <v>5.2342000000000004</v>
      </c>
      <c r="AF438">
        <f t="shared" si="96"/>
        <v>2.2999999999999687E-2</v>
      </c>
      <c r="AG438">
        <f t="shared" si="96"/>
        <v>6.3800000000000523E-2</v>
      </c>
      <c r="AH438">
        <f t="shared" si="84"/>
        <v>5.2584999999999997</v>
      </c>
      <c r="AI438">
        <f t="shared" si="97"/>
        <v>4.5999999999999375E-2</v>
      </c>
    </row>
    <row r="439" spans="1:35" x14ac:dyDescent="0.3">
      <c r="A439" s="1">
        <v>44994</v>
      </c>
      <c r="B439">
        <v>20226.09</v>
      </c>
      <c r="C439">
        <v>1831.03</v>
      </c>
      <c r="D439">
        <v>4.57</v>
      </c>
      <c r="E439">
        <v>4.55</v>
      </c>
      <c r="F439">
        <f t="shared" si="91"/>
        <v>0</v>
      </c>
      <c r="G439">
        <v>4.57</v>
      </c>
      <c r="H439">
        <v>5.1071299999999997</v>
      </c>
      <c r="I439">
        <f t="shared" si="85"/>
        <v>5.1071299999999997</v>
      </c>
      <c r="J439">
        <f t="shared" si="86"/>
        <v>6.6910000000000025E-2</v>
      </c>
      <c r="K439">
        <v>5.0727000000000002</v>
      </c>
      <c r="L439">
        <v>4.9490999999999996</v>
      </c>
      <c r="M439">
        <v>5.2507999999999999</v>
      </c>
      <c r="N439">
        <v>5.2206999999999999</v>
      </c>
      <c r="O439">
        <v>5.1635999999999997</v>
      </c>
      <c r="P439">
        <v>4.5540000000000003</v>
      </c>
      <c r="Q439">
        <v>4.5779500000000004</v>
      </c>
      <c r="R439">
        <v>5.2054999999999998</v>
      </c>
      <c r="S439">
        <v>5.1062000000000003</v>
      </c>
      <c r="T439">
        <v>4.9800000000000004</v>
      </c>
      <c r="U439">
        <f t="shared" si="87"/>
        <v>4.9800000000000004</v>
      </c>
      <c r="V439">
        <f t="shared" si="92"/>
        <v>-2.2999999999999687E-2</v>
      </c>
      <c r="W439">
        <f t="shared" si="88"/>
        <v>5.2507999999999999</v>
      </c>
      <c r="X439">
        <f t="shared" si="93"/>
        <v>-5.8600000000000207E-2</v>
      </c>
      <c r="Y439">
        <v>4.6210000000000004</v>
      </c>
      <c r="Z439">
        <v>5.2309999999999999</v>
      </c>
      <c r="AA439">
        <f t="shared" si="89"/>
        <v>5.2206999999999999</v>
      </c>
      <c r="AB439">
        <f t="shared" si="94"/>
        <v>-6.1499999999999666E-2</v>
      </c>
      <c r="AC439">
        <f t="shared" si="95"/>
        <v>-4.6999999999999709E-2</v>
      </c>
      <c r="AD439">
        <v>5.1379999999999999</v>
      </c>
      <c r="AE439">
        <f t="shared" si="90"/>
        <v>5.1635999999999997</v>
      </c>
      <c r="AF439">
        <f t="shared" si="96"/>
        <v>-0.10099999999999998</v>
      </c>
      <c r="AG439">
        <f t="shared" si="96"/>
        <v>-7.0600000000000662E-2</v>
      </c>
      <c r="AH439">
        <f t="shared" si="84"/>
        <v>5.1844999999999999</v>
      </c>
      <c r="AI439">
        <f t="shared" si="97"/>
        <v>-7.3999999999999844E-2</v>
      </c>
    </row>
    <row r="440" spans="1:35" x14ac:dyDescent="0.3">
      <c r="A440" s="1">
        <v>44995</v>
      </c>
      <c r="B440">
        <v>20101.78</v>
      </c>
      <c r="C440">
        <v>1868.26</v>
      </c>
      <c r="D440">
        <v>4.57</v>
      </c>
      <c r="E440">
        <v>4.55</v>
      </c>
      <c r="F440">
        <f t="shared" si="91"/>
        <v>0</v>
      </c>
      <c r="G440">
        <v>4.57</v>
      </c>
      <c r="H440">
        <v>5.1198699999999997</v>
      </c>
      <c r="I440">
        <f t="shared" si="85"/>
        <v>5.1198699999999997</v>
      </c>
      <c r="J440">
        <f t="shared" si="86"/>
        <v>1.2739999999999974E-2</v>
      </c>
      <c r="K440">
        <v>5.0051500000000004</v>
      </c>
      <c r="L440">
        <v>4.8693</v>
      </c>
      <c r="M440">
        <v>5.0498000000000003</v>
      </c>
      <c r="N440">
        <v>5.0153999999999996</v>
      </c>
      <c r="O440">
        <v>4.9515000000000002</v>
      </c>
      <c r="P440">
        <v>4.5221999999999998</v>
      </c>
      <c r="Q440">
        <v>4.5599999999999996</v>
      </c>
      <c r="R440">
        <v>5.0461999999999998</v>
      </c>
      <c r="S440">
        <v>4.8110999999999997</v>
      </c>
      <c r="T440">
        <v>4.9080000000000004</v>
      </c>
      <c r="U440">
        <f t="shared" si="87"/>
        <v>4.9080000000000004</v>
      </c>
      <c r="V440">
        <f t="shared" si="92"/>
        <v>-7.2000000000000064E-2</v>
      </c>
      <c r="W440">
        <f t="shared" si="88"/>
        <v>5.0498000000000003</v>
      </c>
      <c r="X440">
        <f t="shared" si="93"/>
        <v>-0.20099999999999962</v>
      </c>
      <c r="Y440">
        <v>4.6230000000000002</v>
      </c>
      <c r="Z440">
        <v>5.0819999999999999</v>
      </c>
      <c r="AA440">
        <f t="shared" si="89"/>
        <v>5.0153999999999996</v>
      </c>
      <c r="AB440">
        <f t="shared" si="94"/>
        <v>-0.20530000000000026</v>
      </c>
      <c r="AC440">
        <f t="shared" si="95"/>
        <v>-0.14900000000000002</v>
      </c>
      <c r="AD440">
        <v>4.8529999999999998</v>
      </c>
      <c r="AE440">
        <f t="shared" si="90"/>
        <v>4.9515000000000002</v>
      </c>
      <c r="AF440">
        <f t="shared" si="96"/>
        <v>-0.28500000000000014</v>
      </c>
      <c r="AG440">
        <f t="shared" si="96"/>
        <v>-0.21209999999999951</v>
      </c>
      <c r="AH440">
        <f t="shared" si="84"/>
        <v>4.9674999999999994</v>
      </c>
      <c r="AI440">
        <f t="shared" si="97"/>
        <v>-0.21700000000000053</v>
      </c>
    </row>
    <row r="441" spans="1:35" x14ac:dyDescent="0.3">
      <c r="A441" s="1">
        <v>44996</v>
      </c>
      <c r="B441">
        <v>20503.75</v>
      </c>
      <c r="C441">
        <v>1868.26</v>
      </c>
      <c r="D441">
        <v>4.57</v>
      </c>
      <c r="E441">
        <v>4.55</v>
      </c>
      <c r="F441">
        <f t="shared" si="91"/>
        <v>0</v>
      </c>
      <c r="G441">
        <v>4.57</v>
      </c>
      <c r="H441">
        <v>5.1198699999999997</v>
      </c>
      <c r="I441">
        <f t="shared" si="85"/>
        <v>5.1198699999999997</v>
      </c>
      <c r="J441">
        <f t="shared" si="86"/>
        <v>0</v>
      </c>
      <c r="K441">
        <v>5.0051500000000004</v>
      </c>
      <c r="L441">
        <v>4.8693</v>
      </c>
      <c r="M441">
        <v>5.0498000000000003</v>
      </c>
      <c r="N441">
        <v>5.0153999999999996</v>
      </c>
      <c r="O441">
        <v>4.9515000000000002</v>
      </c>
      <c r="P441">
        <v>4.5221999999999998</v>
      </c>
      <c r="Q441">
        <v>4.5599999999999996</v>
      </c>
      <c r="R441">
        <v>5.0461999999999998</v>
      </c>
      <c r="S441">
        <v>4.8110999999999997</v>
      </c>
      <c r="T441">
        <v>4.9080000000000004</v>
      </c>
      <c r="U441">
        <f t="shared" si="87"/>
        <v>4.9080000000000004</v>
      </c>
      <c r="V441">
        <f t="shared" si="92"/>
        <v>0</v>
      </c>
      <c r="W441">
        <f t="shared" si="88"/>
        <v>5.0498000000000003</v>
      </c>
      <c r="X441">
        <f t="shared" si="93"/>
        <v>0</v>
      </c>
      <c r="Y441">
        <v>4.6230000000000002</v>
      </c>
      <c r="Z441">
        <v>5.0819999999999999</v>
      </c>
      <c r="AA441">
        <f t="shared" si="89"/>
        <v>5.0153999999999996</v>
      </c>
      <c r="AB441">
        <f t="shared" si="94"/>
        <v>0</v>
      </c>
      <c r="AC441">
        <f t="shared" si="95"/>
        <v>0</v>
      </c>
      <c r="AD441">
        <v>4.8529999999999998</v>
      </c>
      <c r="AE441">
        <f t="shared" si="90"/>
        <v>4.9515000000000002</v>
      </c>
      <c r="AF441">
        <f t="shared" si="96"/>
        <v>0</v>
      </c>
      <c r="AG441">
        <f t="shared" si="96"/>
        <v>0</v>
      </c>
      <c r="AH441">
        <f t="shared" si="84"/>
        <v>4.9674999999999994</v>
      </c>
      <c r="AI441">
        <f t="shared" si="97"/>
        <v>0</v>
      </c>
    </row>
    <row r="442" spans="1:35" x14ac:dyDescent="0.3">
      <c r="A442" s="1">
        <v>44997</v>
      </c>
      <c r="B442">
        <v>21491.18</v>
      </c>
      <c r="C442">
        <v>1868.26</v>
      </c>
      <c r="D442">
        <v>4.57</v>
      </c>
      <c r="E442">
        <v>4.55</v>
      </c>
      <c r="F442">
        <f t="shared" si="91"/>
        <v>0</v>
      </c>
      <c r="G442">
        <v>4.57</v>
      </c>
      <c r="H442">
        <v>5.1198699999999997</v>
      </c>
      <c r="I442">
        <f t="shared" si="85"/>
        <v>5.1198699999999997</v>
      </c>
      <c r="J442">
        <f t="shared" si="86"/>
        <v>0</v>
      </c>
      <c r="K442">
        <v>5.0051500000000004</v>
      </c>
      <c r="L442">
        <v>4.8693</v>
      </c>
      <c r="M442">
        <v>5.0498000000000003</v>
      </c>
      <c r="N442">
        <v>5.0153999999999996</v>
      </c>
      <c r="O442">
        <v>4.9515000000000002</v>
      </c>
      <c r="P442">
        <v>4.5221999999999998</v>
      </c>
      <c r="Q442">
        <v>4.5599999999999996</v>
      </c>
      <c r="R442">
        <v>5.0461999999999998</v>
      </c>
      <c r="S442">
        <v>4.8110999999999997</v>
      </c>
      <c r="T442">
        <v>4.9080000000000004</v>
      </c>
      <c r="U442">
        <f t="shared" si="87"/>
        <v>4.9080000000000004</v>
      </c>
      <c r="V442">
        <f t="shared" si="92"/>
        <v>0</v>
      </c>
      <c r="W442">
        <f t="shared" si="88"/>
        <v>5.0498000000000003</v>
      </c>
      <c r="X442">
        <f t="shared" si="93"/>
        <v>0</v>
      </c>
      <c r="Y442">
        <v>4.6230000000000002</v>
      </c>
      <c r="Z442">
        <v>5.0819999999999999</v>
      </c>
      <c r="AA442">
        <f t="shared" si="89"/>
        <v>5.0153999999999996</v>
      </c>
      <c r="AB442">
        <f t="shared" si="94"/>
        <v>0</v>
      </c>
      <c r="AC442">
        <f t="shared" si="95"/>
        <v>0</v>
      </c>
      <c r="AD442">
        <v>4.8529999999999998</v>
      </c>
      <c r="AE442">
        <f t="shared" si="90"/>
        <v>4.9515000000000002</v>
      </c>
      <c r="AF442">
        <f t="shared" si="96"/>
        <v>0</v>
      </c>
      <c r="AG442">
        <f t="shared" si="96"/>
        <v>0</v>
      </c>
      <c r="AH442">
        <f t="shared" si="84"/>
        <v>4.9674999999999994</v>
      </c>
      <c r="AI442">
        <f t="shared" si="97"/>
        <v>0</v>
      </c>
    </row>
    <row r="443" spans="1:35" x14ac:dyDescent="0.3">
      <c r="A443" s="1">
        <v>44998</v>
      </c>
      <c r="B443">
        <v>24234.19</v>
      </c>
      <c r="C443">
        <v>1913.7</v>
      </c>
      <c r="D443">
        <v>4.59</v>
      </c>
      <c r="E443">
        <v>4.55</v>
      </c>
      <c r="F443">
        <f t="shared" si="91"/>
        <v>0</v>
      </c>
      <c r="G443">
        <v>4.58</v>
      </c>
      <c r="H443">
        <v>5.0327400000000004</v>
      </c>
      <c r="I443">
        <f t="shared" si="85"/>
        <v>5.0327400000000004</v>
      </c>
      <c r="J443">
        <f t="shared" si="86"/>
        <v>-8.7129999999999264E-2</v>
      </c>
      <c r="K443">
        <v>4.7286999999999999</v>
      </c>
      <c r="L443">
        <v>4.7649999999999997</v>
      </c>
      <c r="M443">
        <v>4.8761999999999999</v>
      </c>
      <c r="N443">
        <v>4.8404999999999996</v>
      </c>
      <c r="O443">
        <v>4.7664</v>
      </c>
      <c r="P443">
        <v>4.484</v>
      </c>
      <c r="Q443">
        <v>4.5591499999999998</v>
      </c>
      <c r="R443">
        <v>4.6127000000000002</v>
      </c>
      <c r="S443">
        <v>4.1466000000000003</v>
      </c>
      <c r="T443">
        <v>4.7919999999999998</v>
      </c>
      <c r="U443">
        <f t="shared" si="87"/>
        <v>4.7919999999999998</v>
      </c>
      <c r="V443">
        <f t="shared" si="92"/>
        <v>-0.11600000000000055</v>
      </c>
      <c r="W443">
        <f t="shared" si="88"/>
        <v>4.8761999999999999</v>
      </c>
      <c r="X443">
        <f t="shared" si="93"/>
        <v>-0.17360000000000042</v>
      </c>
      <c r="Y443">
        <v>4.4800000000000004</v>
      </c>
      <c r="Z443">
        <v>4.6559999999999997</v>
      </c>
      <c r="AA443">
        <f t="shared" si="89"/>
        <v>4.8404999999999996</v>
      </c>
      <c r="AB443">
        <f t="shared" si="94"/>
        <v>-0.17490000000000006</v>
      </c>
      <c r="AC443">
        <f t="shared" si="95"/>
        <v>-0.42600000000000016</v>
      </c>
      <c r="AD443">
        <v>4.2110000000000003</v>
      </c>
      <c r="AE443">
        <f t="shared" si="90"/>
        <v>4.7664</v>
      </c>
      <c r="AF443">
        <f t="shared" si="96"/>
        <v>-0.64199999999999946</v>
      </c>
      <c r="AG443">
        <f t="shared" si="96"/>
        <v>-0.18510000000000026</v>
      </c>
      <c r="AH443">
        <f t="shared" si="84"/>
        <v>4.4335000000000004</v>
      </c>
      <c r="AI443">
        <f t="shared" si="97"/>
        <v>-0.53399999999999892</v>
      </c>
    </row>
    <row r="444" spans="1:35" x14ac:dyDescent="0.3">
      <c r="A444" s="1">
        <v>44999</v>
      </c>
      <c r="B444">
        <v>24636.25</v>
      </c>
      <c r="C444">
        <v>1904.01</v>
      </c>
      <c r="D444">
        <v>4.6479999999999997</v>
      </c>
      <c r="E444">
        <v>4.55</v>
      </c>
      <c r="F444">
        <f t="shared" si="91"/>
        <v>0</v>
      </c>
      <c r="G444">
        <v>4.58</v>
      </c>
      <c r="H444">
        <v>4.7428499999999998</v>
      </c>
      <c r="I444">
        <f t="shared" si="85"/>
        <v>4.7428499999999998</v>
      </c>
      <c r="J444">
        <f t="shared" si="86"/>
        <v>-0.28989000000000065</v>
      </c>
      <c r="K444">
        <v>4.8734999999999999</v>
      </c>
      <c r="L444">
        <v>4.7557</v>
      </c>
      <c r="M444">
        <v>4.9189999999999996</v>
      </c>
      <c r="N444">
        <v>4.8912000000000004</v>
      </c>
      <c r="O444">
        <v>4.8338000000000001</v>
      </c>
      <c r="P444">
        <v>4.5663</v>
      </c>
      <c r="Q444">
        <v>4.6032500000000001</v>
      </c>
      <c r="R444">
        <v>4.8733000000000004</v>
      </c>
      <c r="S444">
        <v>4.4397000000000002</v>
      </c>
      <c r="T444">
        <v>4.8</v>
      </c>
      <c r="U444">
        <f t="shared" si="87"/>
        <v>4.8</v>
      </c>
      <c r="V444">
        <f t="shared" si="92"/>
        <v>8.0000000000000071E-3</v>
      </c>
      <c r="W444">
        <f t="shared" si="88"/>
        <v>4.9189999999999996</v>
      </c>
      <c r="X444">
        <f t="shared" si="93"/>
        <v>4.2799999999999727E-2</v>
      </c>
      <c r="Y444">
        <v>4.274</v>
      </c>
      <c r="Z444">
        <v>4.9050000000000002</v>
      </c>
      <c r="AA444">
        <f t="shared" si="89"/>
        <v>4.8912000000000004</v>
      </c>
      <c r="AB444">
        <f t="shared" si="94"/>
        <v>5.0700000000000855E-2</v>
      </c>
      <c r="AC444">
        <f t="shared" si="95"/>
        <v>0.24900000000000055</v>
      </c>
      <c r="AD444">
        <v>4.4729999999999999</v>
      </c>
      <c r="AE444">
        <f t="shared" si="90"/>
        <v>4.8338000000000001</v>
      </c>
      <c r="AF444">
        <f t="shared" si="96"/>
        <v>0.26199999999999957</v>
      </c>
      <c r="AG444">
        <f t="shared" si="96"/>
        <v>6.7400000000000126E-2</v>
      </c>
      <c r="AH444">
        <f t="shared" si="84"/>
        <v>4.6890000000000001</v>
      </c>
      <c r="AI444">
        <f t="shared" si="97"/>
        <v>0.25549999999999962</v>
      </c>
    </row>
    <row r="445" spans="1:35" x14ac:dyDescent="0.3">
      <c r="A445" s="1">
        <v>45000</v>
      </c>
      <c r="B445">
        <v>24391.4</v>
      </c>
      <c r="C445">
        <v>1918.58</v>
      </c>
      <c r="D445">
        <v>4.6269999999999998</v>
      </c>
      <c r="E445">
        <v>4.58</v>
      </c>
      <c r="F445">
        <f t="shared" si="91"/>
        <v>3.0000000000000249E-2</v>
      </c>
      <c r="G445">
        <v>4.58</v>
      </c>
      <c r="H445">
        <v>4.8773</v>
      </c>
      <c r="I445">
        <f t="shared" si="85"/>
        <v>4.8773</v>
      </c>
      <c r="J445">
        <f t="shared" si="86"/>
        <v>0.13445000000000018</v>
      </c>
      <c r="K445">
        <v>4.7469999999999999</v>
      </c>
      <c r="L445">
        <v>4.6097999999999999</v>
      </c>
      <c r="M445">
        <v>4.6510999999999996</v>
      </c>
      <c r="N445">
        <v>4.6470000000000002</v>
      </c>
      <c r="O445">
        <v>4.6321000000000003</v>
      </c>
      <c r="P445">
        <v>4.5549999999999997</v>
      </c>
      <c r="Q445">
        <v>4.6005000000000003</v>
      </c>
      <c r="R445">
        <v>4.5484999999999998</v>
      </c>
      <c r="S445">
        <v>4.0037000000000003</v>
      </c>
      <c r="T445">
        <v>4.66</v>
      </c>
      <c r="U445">
        <f t="shared" si="87"/>
        <v>4.66</v>
      </c>
      <c r="V445">
        <f t="shared" si="92"/>
        <v>-0.13999999999999968</v>
      </c>
      <c r="W445">
        <f t="shared" si="88"/>
        <v>4.6510999999999996</v>
      </c>
      <c r="X445">
        <f t="shared" si="93"/>
        <v>-0.26790000000000003</v>
      </c>
      <c r="Y445">
        <v>3.9249999999999998</v>
      </c>
      <c r="Z445">
        <v>4.6239999999999997</v>
      </c>
      <c r="AA445">
        <f t="shared" si="89"/>
        <v>4.6470000000000002</v>
      </c>
      <c r="AB445">
        <f t="shared" si="94"/>
        <v>-0.24420000000000019</v>
      </c>
      <c r="AC445">
        <f t="shared" si="95"/>
        <v>-0.28100000000000058</v>
      </c>
      <c r="AD445">
        <v>4.0609999999999999</v>
      </c>
      <c r="AE445">
        <f t="shared" si="90"/>
        <v>4.6321000000000003</v>
      </c>
      <c r="AF445">
        <f t="shared" si="96"/>
        <v>-0.41199999999999992</v>
      </c>
      <c r="AG445">
        <f t="shared" si="96"/>
        <v>-0.20169999999999977</v>
      </c>
      <c r="AH445">
        <f t="shared" si="84"/>
        <v>4.3424999999999994</v>
      </c>
      <c r="AI445">
        <f t="shared" si="97"/>
        <v>-0.3465000000000007</v>
      </c>
    </row>
    <row r="446" spans="1:35" x14ac:dyDescent="0.3">
      <c r="A446" s="1">
        <v>45001</v>
      </c>
      <c r="B446">
        <v>24753.63</v>
      </c>
      <c r="C446">
        <v>1919.52</v>
      </c>
      <c r="D446">
        <v>4.59</v>
      </c>
      <c r="E446">
        <v>4.57</v>
      </c>
      <c r="F446">
        <f t="shared" si="91"/>
        <v>-9.9999999999997868E-3</v>
      </c>
      <c r="G446">
        <v>4.58</v>
      </c>
      <c r="H446">
        <v>4.7300599999999999</v>
      </c>
      <c r="I446">
        <f t="shared" si="85"/>
        <v>4.7300599999999999</v>
      </c>
      <c r="J446">
        <f t="shared" si="86"/>
        <v>-0.14724000000000004</v>
      </c>
      <c r="K446">
        <v>4.8550000000000004</v>
      </c>
      <c r="L446">
        <v>4.5937000000000001</v>
      </c>
      <c r="M446">
        <v>4.8464999999999998</v>
      </c>
      <c r="N446">
        <v>4.8226000000000004</v>
      </c>
      <c r="O446">
        <v>4.7725999999999997</v>
      </c>
      <c r="P446">
        <v>4.6835000000000004</v>
      </c>
      <c r="Q446">
        <v>4.6924999999999999</v>
      </c>
      <c r="R446">
        <v>4.8033999999999999</v>
      </c>
      <c r="S446">
        <v>4.4253999999999998</v>
      </c>
      <c r="T446">
        <v>4.665</v>
      </c>
      <c r="U446">
        <f t="shared" si="87"/>
        <v>4.665</v>
      </c>
      <c r="V446">
        <f t="shared" si="92"/>
        <v>4.9999999999998934E-3</v>
      </c>
      <c r="W446">
        <f t="shared" si="88"/>
        <v>4.8464999999999998</v>
      </c>
      <c r="X446">
        <f t="shared" si="93"/>
        <v>0.19540000000000024</v>
      </c>
      <c r="Y446">
        <v>3.863</v>
      </c>
      <c r="Z446">
        <v>4.859</v>
      </c>
      <c r="AA446">
        <f t="shared" si="89"/>
        <v>4.8226000000000004</v>
      </c>
      <c r="AB446">
        <f t="shared" si="94"/>
        <v>0.1756000000000002</v>
      </c>
      <c r="AC446">
        <f t="shared" si="95"/>
        <v>0.23500000000000032</v>
      </c>
      <c r="AD446">
        <v>4.4729999999999999</v>
      </c>
      <c r="AE446">
        <f t="shared" si="90"/>
        <v>4.7725999999999997</v>
      </c>
      <c r="AF446">
        <f t="shared" si="96"/>
        <v>0.41199999999999992</v>
      </c>
      <c r="AG446">
        <f t="shared" si="96"/>
        <v>0.1404999999999994</v>
      </c>
      <c r="AH446">
        <f t="shared" si="84"/>
        <v>4.6660000000000004</v>
      </c>
      <c r="AI446">
        <f t="shared" si="97"/>
        <v>0.32350000000000101</v>
      </c>
    </row>
    <row r="447" spans="1:35" x14ac:dyDescent="0.3">
      <c r="A447" s="1">
        <v>45002</v>
      </c>
      <c r="B447">
        <v>26823.38</v>
      </c>
      <c r="C447">
        <v>1989.25</v>
      </c>
      <c r="D447">
        <v>4.6029999999999998</v>
      </c>
      <c r="E447">
        <v>4.55</v>
      </c>
      <c r="F447">
        <f t="shared" si="91"/>
        <v>-2.0000000000000462E-2</v>
      </c>
      <c r="G447">
        <v>4.58</v>
      </c>
      <c r="H447">
        <v>4.8537800000000004</v>
      </c>
      <c r="I447">
        <f t="shared" si="85"/>
        <v>4.8537800000000004</v>
      </c>
      <c r="J447">
        <f t="shared" si="86"/>
        <v>0.1237200000000005</v>
      </c>
      <c r="K447">
        <v>4.7626999999999997</v>
      </c>
      <c r="L447">
        <v>4.3356000000000003</v>
      </c>
      <c r="M447">
        <v>4.7172000000000001</v>
      </c>
      <c r="N447">
        <v>4.6944999999999997</v>
      </c>
      <c r="O447">
        <v>4.6417999999999999</v>
      </c>
      <c r="P447">
        <v>4.6936999999999998</v>
      </c>
      <c r="Q447">
        <v>4.6865500000000004</v>
      </c>
      <c r="R447">
        <v>4.6020000000000003</v>
      </c>
      <c r="S447">
        <v>4.1337999999999999</v>
      </c>
      <c r="T447">
        <v>4.3959999999999999</v>
      </c>
      <c r="U447">
        <f t="shared" si="87"/>
        <v>4.3959999999999999</v>
      </c>
      <c r="V447">
        <f t="shared" si="92"/>
        <v>-0.26900000000000013</v>
      </c>
      <c r="W447">
        <f t="shared" si="88"/>
        <v>4.7172000000000001</v>
      </c>
      <c r="X447">
        <f t="shared" si="93"/>
        <v>-0.12929999999999975</v>
      </c>
      <c r="Y447">
        <v>3.8010000000000002</v>
      </c>
      <c r="Z447">
        <v>4.6449999999999996</v>
      </c>
      <c r="AA447">
        <f t="shared" si="89"/>
        <v>4.6944999999999997</v>
      </c>
      <c r="AB447">
        <f t="shared" si="94"/>
        <v>-0.12810000000000077</v>
      </c>
      <c r="AC447">
        <f t="shared" si="95"/>
        <v>-0.21400000000000041</v>
      </c>
      <c r="AD447">
        <v>4.194</v>
      </c>
      <c r="AE447">
        <f t="shared" si="90"/>
        <v>4.6417999999999999</v>
      </c>
      <c r="AF447">
        <f t="shared" si="96"/>
        <v>-0.27899999999999991</v>
      </c>
      <c r="AG447">
        <f t="shared" si="96"/>
        <v>-0.13079999999999981</v>
      </c>
      <c r="AH447">
        <f t="shared" si="84"/>
        <v>4.4194999999999993</v>
      </c>
      <c r="AI447">
        <f t="shared" si="97"/>
        <v>-0.24650000000000105</v>
      </c>
    </row>
    <row r="448" spans="1:35" x14ac:dyDescent="0.3">
      <c r="A448" s="1">
        <v>45003</v>
      </c>
      <c r="B448">
        <v>27409.3</v>
      </c>
      <c r="C448">
        <v>1989.25</v>
      </c>
      <c r="D448">
        <v>4.6029999999999998</v>
      </c>
      <c r="E448">
        <v>4.55</v>
      </c>
      <c r="F448">
        <f t="shared" si="91"/>
        <v>0</v>
      </c>
      <c r="G448">
        <v>4.58</v>
      </c>
      <c r="H448">
        <v>4.8537800000000004</v>
      </c>
      <c r="I448">
        <f t="shared" si="85"/>
        <v>4.8537800000000004</v>
      </c>
      <c r="J448">
        <f t="shared" si="86"/>
        <v>0</v>
      </c>
      <c r="K448">
        <v>4.7626999999999997</v>
      </c>
      <c r="L448">
        <v>4.3356000000000003</v>
      </c>
      <c r="M448">
        <v>4.7172000000000001</v>
      </c>
      <c r="N448">
        <v>4.6944999999999997</v>
      </c>
      <c r="O448">
        <v>4.6417999999999999</v>
      </c>
      <c r="P448">
        <v>4.6936999999999998</v>
      </c>
      <c r="Q448">
        <v>4.6865500000000004</v>
      </c>
      <c r="R448">
        <v>4.6020000000000003</v>
      </c>
      <c r="S448">
        <v>4.1337999999999999</v>
      </c>
      <c r="T448">
        <v>4.3959999999999999</v>
      </c>
      <c r="U448">
        <f t="shared" si="87"/>
        <v>4.3959999999999999</v>
      </c>
      <c r="V448">
        <f t="shared" si="92"/>
        <v>0</v>
      </c>
      <c r="W448">
        <f t="shared" si="88"/>
        <v>4.7172000000000001</v>
      </c>
      <c r="X448">
        <f t="shared" si="93"/>
        <v>0</v>
      </c>
      <c r="Y448">
        <v>3.8010000000000002</v>
      </c>
      <c r="Z448">
        <v>4.6449999999999996</v>
      </c>
      <c r="AA448">
        <f t="shared" si="89"/>
        <v>4.6944999999999997</v>
      </c>
      <c r="AB448">
        <f t="shared" si="94"/>
        <v>0</v>
      </c>
      <c r="AC448">
        <f t="shared" si="95"/>
        <v>0</v>
      </c>
      <c r="AD448">
        <v>4.194</v>
      </c>
      <c r="AE448">
        <f t="shared" si="90"/>
        <v>4.6417999999999999</v>
      </c>
      <c r="AF448">
        <f t="shared" si="96"/>
        <v>0</v>
      </c>
      <c r="AG448">
        <f t="shared" si="96"/>
        <v>0</v>
      </c>
      <c r="AH448">
        <f t="shared" si="84"/>
        <v>4.4194999999999993</v>
      </c>
      <c r="AI448">
        <f t="shared" si="97"/>
        <v>0</v>
      </c>
    </row>
    <row r="449" spans="1:35" x14ac:dyDescent="0.3">
      <c r="A449" s="1">
        <v>45004</v>
      </c>
      <c r="B449">
        <v>27974.84</v>
      </c>
      <c r="C449">
        <v>1989.25</v>
      </c>
      <c r="D449">
        <v>4.6029999999999998</v>
      </c>
      <c r="E449">
        <v>4.55</v>
      </c>
      <c r="F449">
        <f t="shared" si="91"/>
        <v>0</v>
      </c>
      <c r="G449">
        <v>4.58</v>
      </c>
      <c r="H449">
        <v>4.8537800000000004</v>
      </c>
      <c r="I449">
        <f t="shared" si="85"/>
        <v>4.8537800000000004</v>
      </c>
      <c r="J449">
        <f t="shared" si="86"/>
        <v>0</v>
      </c>
      <c r="K449">
        <v>4.7626999999999997</v>
      </c>
      <c r="L449">
        <v>4.3356000000000003</v>
      </c>
      <c r="M449">
        <v>4.7172000000000001</v>
      </c>
      <c r="N449">
        <v>4.6944999999999997</v>
      </c>
      <c r="O449">
        <v>4.6417999999999999</v>
      </c>
      <c r="P449">
        <v>4.6936999999999998</v>
      </c>
      <c r="Q449">
        <v>4.6865500000000004</v>
      </c>
      <c r="R449">
        <v>4.6020000000000003</v>
      </c>
      <c r="S449">
        <v>4.1337999999999999</v>
      </c>
      <c r="T449">
        <v>4.3959999999999999</v>
      </c>
      <c r="U449">
        <f t="shared" si="87"/>
        <v>4.3959999999999999</v>
      </c>
      <c r="V449">
        <f t="shared" si="92"/>
        <v>0</v>
      </c>
      <c r="W449">
        <f t="shared" si="88"/>
        <v>4.7172000000000001</v>
      </c>
      <c r="X449">
        <f t="shared" si="93"/>
        <v>0</v>
      </c>
      <c r="Y449">
        <v>3.8010000000000002</v>
      </c>
      <c r="Z449">
        <v>4.6449999999999996</v>
      </c>
      <c r="AA449">
        <f t="shared" si="89"/>
        <v>4.6944999999999997</v>
      </c>
      <c r="AB449">
        <f t="shared" si="94"/>
        <v>0</v>
      </c>
      <c r="AC449">
        <f t="shared" si="95"/>
        <v>0</v>
      </c>
      <c r="AD449">
        <v>4.194</v>
      </c>
      <c r="AE449">
        <f t="shared" si="90"/>
        <v>4.6417999999999999</v>
      </c>
      <c r="AF449">
        <f t="shared" si="96"/>
        <v>0</v>
      </c>
      <c r="AG449">
        <f t="shared" si="96"/>
        <v>0</v>
      </c>
      <c r="AH449">
        <f t="shared" si="84"/>
        <v>4.4194999999999993</v>
      </c>
      <c r="AI449">
        <f t="shared" si="97"/>
        <v>0</v>
      </c>
    </row>
    <row r="450" spans="1:35" x14ac:dyDescent="0.3">
      <c r="A450" s="1">
        <v>45005</v>
      </c>
      <c r="B450">
        <v>28082.46</v>
      </c>
      <c r="C450">
        <v>1978.84</v>
      </c>
      <c r="D450">
        <v>4.5839999999999996</v>
      </c>
      <c r="E450">
        <v>4.55</v>
      </c>
      <c r="F450">
        <f t="shared" si="91"/>
        <v>0</v>
      </c>
      <c r="G450">
        <v>4.58</v>
      </c>
      <c r="H450">
        <v>4.8169000000000004</v>
      </c>
      <c r="I450">
        <f t="shared" si="85"/>
        <v>4.8169000000000004</v>
      </c>
      <c r="J450">
        <f t="shared" si="86"/>
        <v>-3.6880000000000024E-2</v>
      </c>
      <c r="K450">
        <v>4.8396999999999997</v>
      </c>
      <c r="L450">
        <v>4.5292000000000003</v>
      </c>
      <c r="M450">
        <v>4.7699999999999996</v>
      </c>
      <c r="N450">
        <v>4.7460000000000004</v>
      </c>
      <c r="O450">
        <v>4.6909000000000001</v>
      </c>
      <c r="P450">
        <v>4.7248999999999999</v>
      </c>
      <c r="Q450">
        <v>4.7367499999999998</v>
      </c>
      <c r="R450">
        <v>4.7556000000000003</v>
      </c>
      <c r="S450">
        <v>4.3108000000000004</v>
      </c>
      <c r="T450">
        <v>4.5890000000000004</v>
      </c>
      <c r="U450">
        <f t="shared" si="87"/>
        <v>4.5890000000000004</v>
      </c>
      <c r="V450">
        <f t="shared" si="92"/>
        <v>0.1930000000000005</v>
      </c>
      <c r="W450">
        <f t="shared" si="88"/>
        <v>4.7699999999999996</v>
      </c>
      <c r="X450">
        <f t="shared" si="93"/>
        <v>5.2799999999999514E-2</v>
      </c>
      <c r="Y450">
        <v>4.2240000000000002</v>
      </c>
      <c r="Z450">
        <v>4.7850000000000001</v>
      </c>
      <c r="AA450">
        <f t="shared" si="89"/>
        <v>4.7460000000000004</v>
      </c>
      <c r="AB450">
        <f t="shared" si="94"/>
        <v>5.1500000000000767E-2</v>
      </c>
      <c r="AC450">
        <f t="shared" si="95"/>
        <v>0.14000000000000057</v>
      </c>
      <c r="AD450">
        <v>4.3579999999999997</v>
      </c>
      <c r="AE450">
        <f t="shared" si="90"/>
        <v>4.6909000000000001</v>
      </c>
      <c r="AF450">
        <f t="shared" si="96"/>
        <v>0.1639999999999997</v>
      </c>
      <c r="AG450">
        <f t="shared" si="96"/>
        <v>4.9100000000000144E-2</v>
      </c>
      <c r="AH450">
        <f t="shared" si="84"/>
        <v>4.5715000000000003</v>
      </c>
      <c r="AI450">
        <f t="shared" si="97"/>
        <v>0.15200000000000102</v>
      </c>
    </row>
    <row r="451" spans="1:35" x14ac:dyDescent="0.3">
      <c r="A451" s="1">
        <v>45006</v>
      </c>
      <c r="B451">
        <v>28154.560000000001</v>
      </c>
      <c r="C451">
        <v>1940.07</v>
      </c>
      <c r="D451">
        <v>4.5839999999999996</v>
      </c>
      <c r="E451">
        <v>4.55</v>
      </c>
      <c r="F451">
        <f t="shared" si="91"/>
        <v>0</v>
      </c>
      <c r="G451">
        <v>4.58</v>
      </c>
      <c r="H451">
        <v>4.82369</v>
      </c>
      <c r="I451">
        <f t="shared" si="85"/>
        <v>4.82369</v>
      </c>
      <c r="J451">
        <f t="shared" si="86"/>
        <v>6.7899999999996297E-3</v>
      </c>
      <c r="K451">
        <v>4.8894000000000002</v>
      </c>
      <c r="L451">
        <v>4.6155999999999997</v>
      </c>
      <c r="M451">
        <v>4.8419999999999996</v>
      </c>
      <c r="N451">
        <v>4.8113999999999999</v>
      </c>
      <c r="O451">
        <v>4.7465999999999999</v>
      </c>
      <c r="P451">
        <v>4.7729999999999997</v>
      </c>
      <c r="Q451">
        <v>4.7854000000000001</v>
      </c>
      <c r="R451">
        <v>4.8733000000000004</v>
      </c>
      <c r="S451">
        <v>4.5502000000000002</v>
      </c>
      <c r="T451">
        <v>4.6689999999999996</v>
      </c>
      <c r="U451">
        <f t="shared" si="87"/>
        <v>4.6689999999999996</v>
      </c>
      <c r="V451">
        <f t="shared" si="92"/>
        <v>7.9999999999999183E-2</v>
      </c>
      <c r="W451">
        <f t="shared" si="88"/>
        <v>4.8419999999999996</v>
      </c>
      <c r="X451">
        <f t="shared" si="93"/>
        <v>7.2000000000000064E-2</v>
      </c>
      <c r="Y451">
        <v>3.9529999999999998</v>
      </c>
      <c r="Z451">
        <v>4.9119999999999999</v>
      </c>
      <c r="AA451">
        <f t="shared" si="89"/>
        <v>4.8113999999999999</v>
      </c>
      <c r="AB451">
        <f t="shared" si="94"/>
        <v>6.5399999999999459E-2</v>
      </c>
      <c r="AC451">
        <f t="shared" si="95"/>
        <v>0.12699999999999978</v>
      </c>
      <c r="AD451">
        <v>4.593</v>
      </c>
      <c r="AE451">
        <f t="shared" si="90"/>
        <v>4.7465999999999999</v>
      </c>
      <c r="AF451">
        <f t="shared" si="96"/>
        <v>0.23500000000000032</v>
      </c>
      <c r="AG451">
        <f t="shared" si="96"/>
        <v>5.5699999999999861E-2</v>
      </c>
      <c r="AH451">
        <f t="shared" si="84"/>
        <v>4.7524999999999995</v>
      </c>
      <c r="AI451">
        <f t="shared" si="97"/>
        <v>0.18099999999999916</v>
      </c>
    </row>
    <row r="452" spans="1:35" x14ac:dyDescent="0.3">
      <c r="A452" s="1">
        <v>45007</v>
      </c>
      <c r="B452">
        <v>27392.32</v>
      </c>
      <c r="C452">
        <v>1970.11</v>
      </c>
      <c r="D452">
        <v>4.5880000000000001</v>
      </c>
      <c r="E452">
        <v>4.55</v>
      </c>
      <c r="F452">
        <f t="shared" si="91"/>
        <v>0</v>
      </c>
      <c r="G452">
        <v>4.58</v>
      </c>
      <c r="H452">
        <v>4.8797899999999998</v>
      </c>
      <c r="I452">
        <f t="shared" si="85"/>
        <v>4.8797899999999998</v>
      </c>
      <c r="J452">
        <f t="shared" si="86"/>
        <v>5.6099999999999817E-2</v>
      </c>
      <c r="K452">
        <v>4.8810000000000002</v>
      </c>
      <c r="L452">
        <v>4.6590999999999996</v>
      </c>
      <c r="M452">
        <v>4.7385000000000002</v>
      </c>
      <c r="N452">
        <v>4.7039999999999997</v>
      </c>
      <c r="O452">
        <v>4.6266999999999996</v>
      </c>
      <c r="P452">
        <v>4.7991000000000001</v>
      </c>
      <c r="Q452">
        <v>4.8129999999999997</v>
      </c>
      <c r="R452">
        <v>4.8067000000000002</v>
      </c>
      <c r="S452">
        <v>4.4408000000000003</v>
      </c>
      <c r="T452">
        <v>4.7030000000000003</v>
      </c>
      <c r="U452">
        <f t="shared" si="87"/>
        <v>4.7030000000000003</v>
      </c>
      <c r="V452">
        <f t="shared" si="92"/>
        <v>3.4000000000000696E-2</v>
      </c>
      <c r="W452">
        <f t="shared" si="88"/>
        <v>4.7385000000000002</v>
      </c>
      <c r="X452">
        <f t="shared" si="93"/>
        <v>-0.10349999999999948</v>
      </c>
      <c r="Y452">
        <v>3.9390000000000001</v>
      </c>
      <c r="Z452">
        <v>4.843</v>
      </c>
      <c r="AA452">
        <f t="shared" si="89"/>
        <v>4.7039999999999997</v>
      </c>
      <c r="AB452">
        <f t="shared" si="94"/>
        <v>-0.10740000000000016</v>
      </c>
      <c r="AC452">
        <f t="shared" si="95"/>
        <v>-6.899999999999995E-2</v>
      </c>
      <c r="AD452">
        <v>4.4939999999999998</v>
      </c>
      <c r="AE452">
        <f t="shared" si="90"/>
        <v>4.6266999999999996</v>
      </c>
      <c r="AF452">
        <f t="shared" si="96"/>
        <v>-9.9000000000000199E-2</v>
      </c>
      <c r="AG452">
        <f t="shared" si="96"/>
        <v>-0.11990000000000034</v>
      </c>
      <c r="AH452">
        <f t="shared" si="84"/>
        <v>4.6684999999999999</v>
      </c>
      <c r="AI452">
        <f t="shared" si="97"/>
        <v>-8.3999999999999631E-2</v>
      </c>
    </row>
    <row r="453" spans="1:35" x14ac:dyDescent="0.3">
      <c r="A453" s="1">
        <v>45008</v>
      </c>
      <c r="B453">
        <v>28333</v>
      </c>
      <c r="C453">
        <v>1993.4</v>
      </c>
      <c r="D453">
        <v>4.8490000000000002</v>
      </c>
      <c r="E453">
        <v>4.8</v>
      </c>
      <c r="F453">
        <f t="shared" si="91"/>
        <v>0.25</v>
      </c>
      <c r="G453">
        <v>4.83</v>
      </c>
      <c r="H453">
        <v>4.8977899999999996</v>
      </c>
      <c r="I453">
        <f t="shared" si="85"/>
        <v>4.8977899999999996</v>
      </c>
      <c r="J453">
        <f t="shared" si="86"/>
        <v>1.7999999999999794E-2</v>
      </c>
      <c r="K453">
        <v>4.8559999999999999</v>
      </c>
      <c r="L453">
        <v>4.5963000000000003</v>
      </c>
      <c r="M453">
        <v>4.6226000000000003</v>
      </c>
      <c r="N453">
        <v>4.5991999999999997</v>
      </c>
      <c r="O453">
        <v>4.5369000000000002</v>
      </c>
      <c r="P453">
        <v>4.7922000000000002</v>
      </c>
      <c r="Q453">
        <v>4.8087499999999999</v>
      </c>
      <c r="R453">
        <v>4.7260999999999997</v>
      </c>
      <c r="S453">
        <v>4.3212000000000002</v>
      </c>
      <c r="T453">
        <v>4.6459999999999999</v>
      </c>
      <c r="U453">
        <f t="shared" si="87"/>
        <v>4.6459999999999999</v>
      </c>
      <c r="V453">
        <f t="shared" si="92"/>
        <v>-5.7000000000000384E-2</v>
      </c>
      <c r="W453">
        <f t="shared" si="88"/>
        <v>4.6226000000000003</v>
      </c>
      <c r="X453">
        <f t="shared" si="93"/>
        <v>-0.11589999999999989</v>
      </c>
      <c r="Y453">
        <v>3.89</v>
      </c>
      <c r="Z453">
        <v>4.7430000000000003</v>
      </c>
      <c r="AA453">
        <f t="shared" si="89"/>
        <v>4.5991999999999997</v>
      </c>
      <c r="AB453">
        <f t="shared" si="94"/>
        <v>-0.1048</v>
      </c>
      <c r="AC453">
        <f t="shared" si="95"/>
        <v>-9.9999999999999645E-2</v>
      </c>
      <c r="AD453">
        <v>4.359</v>
      </c>
      <c r="AE453">
        <f t="shared" si="90"/>
        <v>4.5369000000000002</v>
      </c>
      <c r="AF453">
        <f t="shared" si="96"/>
        <v>-0.13499999999999979</v>
      </c>
      <c r="AG453">
        <f t="shared" si="96"/>
        <v>-8.9799999999999436E-2</v>
      </c>
      <c r="AH453">
        <f t="shared" si="84"/>
        <v>4.5510000000000002</v>
      </c>
      <c r="AI453">
        <f t="shared" si="97"/>
        <v>-0.11749999999999972</v>
      </c>
    </row>
    <row r="454" spans="1:35" x14ac:dyDescent="0.3">
      <c r="A454" s="1">
        <v>45009</v>
      </c>
      <c r="B454">
        <v>27618.28</v>
      </c>
      <c r="C454">
        <v>1978.21</v>
      </c>
      <c r="D454">
        <v>4.8520000000000003</v>
      </c>
      <c r="E454">
        <v>4.8</v>
      </c>
      <c r="F454">
        <f t="shared" si="91"/>
        <v>0</v>
      </c>
      <c r="G454">
        <v>4.83</v>
      </c>
      <c r="H454">
        <v>4.87636</v>
      </c>
      <c r="I454">
        <f t="shared" si="85"/>
        <v>4.87636</v>
      </c>
      <c r="J454">
        <f t="shared" si="86"/>
        <v>-2.1429999999999616E-2</v>
      </c>
      <c r="K454">
        <v>4.8316999999999997</v>
      </c>
      <c r="L454">
        <v>4.6127000000000002</v>
      </c>
      <c r="M454">
        <v>4.5484999999999998</v>
      </c>
      <c r="N454">
        <v>4.5339</v>
      </c>
      <c r="O454">
        <v>4.4863999999999997</v>
      </c>
      <c r="P454">
        <v>4.7874999999999996</v>
      </c>
      <c r="Q454">
        <v>4.8015499999999998</v>
      </c>
      <c r="R454">
        <v>4.6924000000000001</v>
      </c>
      <c r="S454">
        <v>4.2225999999999999</v>
      </c>
      <c r="T454">
        <v>4.6500000000000004</v>
      </c>
      <c r="U454">
        <f t="shared" si="87"/>
        <v>4.6500000000000004</v>
      </c>
      <c r="V454">
        <f t="shared" si="92"/>
        <v>4.0000000000004476E-3</v>
      </c>
      <c r="W454">
        <f t="shared" si="88"/>
        <v>4.5484999999999998</v>
      </c>
      <c r="X454">
        <f t="shared" si="93"/>
        <v>-7.4100000000000499E-2</v>
      </c>
      <c r="Y454">
        <v>4.016</v>
      </c>
      <c r="Z454">
        <v>4.7080000000000002</v>
      </c>
      <c r="AA454">
        <f t="shared" si="89"/>
        <v>4.5339</v>
      </c>
      <c r="AB454">
        <f t="shared" si="94"/>
        <v>-6.5299999999999692E-2</v>
      </c>
      <c r="AC454">
        <f t="shared" si="95"/>
        <v>-3.5000000000000142E-2</v>
      </c>
      <c r="AD454">
        <v>4.2709999999999999</v>
      </c>
      <c r="AE454">
        <f t="shared" si="90"/>
        <v>4.4863999999999997</v>
      </c>
      <c r="AF454">
        <f t="shared" si="96"/>
        <v>-8.8000000000000078E-2</v>
      </c>
      <c r="AG454">
        <f t="shared" si="96"/>
        <v>-5.0500000000000433E-2</v>
      </c>
      <c r="AH454">
        <f t="shared" si="84"/>
        <v>4.4894999999999996</v>
      </c>
      <c r="AI454">
        <f t="shared" si="97"/>
        <v>-6.1500000000000554E-2</v>
      </c>
    </row>
    <row r="455" spans="1:35" x14ac:dyDescent="0.3">
      <c r="A455" s="1">
        <v>45010</v>
      </c>
      <c r="B455">
        <v>27384.45</v>
      </c>
      <c r="C455">
        <v>1978.21</v>
      </c>
      <c r="D455">
        <v>4.8520000000000003</v>
      </c>
      <c r="E455">
        <v>4.8</v>
      </c>
      <c r="F455">
        <f t="shared" si="91"/>
        <v>0</v>
      </c>
      <c r="G455">
        <v>4.83</v>
      </c>
      <c r="H455">
        <v>4.87636</v>
      </c>
      <c r="I455">
        <f t="shared" si="85"/>
        <v>4.87636</v>
      </c>
      <c r="J455">
        <f t="shared" si="86"/>
        <v>0</v>
      </c>
      <c r="K455">
        <v>4.8316999999999997</v>
      </c>
      <c r="L455">
        <v>4.6127000000000002</v>
      </c>
      <c r="M455">
        <v>4.5484999999999998</v>
      </c>
      <c r="N455">
        <v>4.5339</v>
      </c>
      <c r="O455">
        <v>4.4863999999999997</v>
      </c>
      <c r="P455">
        <v>4.7874999999999996</v>
      </c>
      <c r="Q455">
        <v>4.8015499999999998</v>
      </c>
      <c r="R455">
        <v>4.6924000000000001</v>
      </c>
      <c r="S455">
        <v>4.2225999999999999</v>
      </c>
      <c r="T455">
        <v>4.6500000000000004</v>
      </c>
      <c r="U455">
        <f t="shared" si="87"/>
        <v>4.6500000000000004</v>
      </c>
      <c r="V455">
        <f t="shared" si="92"/>
        <v>0</v>
      </c>
      <c r="W455">
        <f t="shared" si="88"/>
        <v>4.5484999999999998</v>
      </c>
      <c r="X455">
        <f t="shared" si="93"/>
        <v>0</v>
      </c>
      <c r="Y455">
        <v>4.016</v>
      </c>
      <c r="Z455">
        <v>4.7080000000000002</v>
      </c>
      <c r="AA455">
        <f t="shared" si="89"/>
        <v>4.5339</v>
      </c>
      <c r="AB455">
        <f t="shared" si="94"/>
        <v>0</v>
      </c>
      <c r="AC455">
        <f t="shared" si="95"/>
        <v>0</v>
      </c>
      <c r="AD455">
        <v>4.2709999999999999</v>
      </c>
      <c r="AE455">
        <f t="shared" si="90"/>
        <v>4.4863999999999997</v>
      </c>
      <c r="AF455">
        <f t="shared" si="96"/>
        <v>0</v>
      </c>
      <c r="AG455">
        <f t="shared" si="96"/>
        <v>0</v>
      </c>
      <c r="AH455">
        <f t="shared" ref="AH455:AH518" si="98">(AD455+Z455)/2</f>
        <v>4.4894999999999996</v>
      </c>
      <c r="AI455">
        <f t="shared" si="97"/>
        <v>0</v>
      </c>
    </row>
    <row r="456" spans="1:35" x14ac:dyDescent="0.3">
      <c r="A456" s="1">
        <v>45011</v>
      </c>
      <c r="B456">
        <v>27806.41</v>
      </c>
      <c r="C456">
        <v>1978.21</v>
      </c>
      <c r="D456">
        <v>4.8520000000000003</v>
      </c>
      <c r="E456">
        <v>4.8</v>
      </c>
      <c r="F456">
        <f t="shared" si="91"/>
        <v>0</v>
      </c>
      <c r="G456">
        <v>4.83</v>
      </c>
      <c r="H456">
        <v>4.87636</v>
      </c>
      <c r="I456">
        <f t="shared" ref="I456:I519" si="99">H456</f>
        <v>4.87636</v>
      </c>
      <c r="J456">
        <f t="shared" ref="J456:J519" si="100">I456-I455</f>
        <v>0</v>
      </c>
      <c r="K456">
        <v>4.8316999999999997</v>
      </c>
      <c r="L456">
        <v>4.6127000000000002</v>
      </c>
      <c r="M456">
        <v>4.5484999999999998</v>
      </c>
      <c r="N456">
        <v>4.5339</v>
      </c>
      <c r="O456">
        <v>4.4863999999999997</v>
      </c>
      <c r="P456">
        <v>4.7874999999999996</v>
      </c>
      <c r="Q456">
        <v>4.8015499999999998</v>
      </c>
      <c r="R456">
        <v>4.6924000000000001</v>
      </c>
      <c r="S456">
        <v>4.2225999999999999</v>
      </c>
      <c r="T456">
        <v>4.6500000000000004</v>
      </c>
      <c r="U456">
        <f t="shared" ref="U456:U519" si="101">T456</f>
        <v>4.6500000000000004</v>
      </c>
      <c r="V456">
        <f t="shared" si="92"/>
        <v>0</v>
      </c>
      <c r="W456">
        <f t="shared" ref="W456:W519" si="102">M456</f>
        <v>4.5484999999999998</v>
      </c>
      <c r="X456">
        <f t="shared" si="93"/>
        <v>0</v>
      </c>
      <c r="Y456">
        <v>4.016</v>
      </c>
      <c r="Z456">
        <v>4.7080000000000002</v>
      </c>
      <c r="AA456">
        <f t="shared" ref="AA456:AA519" si="103">N456</f>
        <v>4.5339</v>
      </c>
      <c r="AB456">
        <f t="shared" si="94"/>
        <v>0</v>
      </c>
      <c r="AC456">
        <f t="shared" si="95"/>
        <v>0</v>
      </c>
      <c r="AD456">
        <v>4.2709999999999999</v>
      </c>
      <c r="AE456">
        <f t="shared" ref="AE456:AE519" si="104">O456</f>
        <v>4.4863999999999997</v>
      </c>
      <c r="AF456">
        <f t="shared" si="96"/>
        <v>0</v>
      </c>
      <c r="AG456">
        <f t="shared" si="96"/>
        <v>0</v>
      </c>
      <c r="AH456">
        <f t="shared" si="98"/>
        <v>4.4894999999999996</v>
      </c>
      <c r="AI456">
        <f t="shared" si="97"/>
        <v>0</v>
      </c>
    </row>
    <row r="457" spans="1:35" x14ac:dyDescent="0.3">
      <c r="A457" s="1">
        <v>45012</v>
      </c>
      <c r="B457">
        <v>27048.29</v>
      </c>
      <c r="C457">
        <v>1956.67</v>
      </c>
      <c r="D457">
        <v>4.88</v>
      </c>
      <c r="E457">
        <v>4.8099999999999996</v>
      </c>
      <c r="F457">
        <f t="shared" ref="F457:F520" si="105">E457-E456</f>
        <v>9.9999999999997868E-3</v>
      </c>
      <c r="G457">
        <v>4.83</v>
      </c>
      <c r="H457">
        <v>4.80694</v>
      </c>
      <c r="I457">
        <f t="shared" si="99"/>
        <v>4.80694</v>
      </c>
      <c r="J457">
        <f t="shared" si="100"/>
        <v>-6.9420000000000037E-2</v>
      </c>
      <c r="K457">
        <v>4.9039999999999999</v>
      </c>
      <c r="L457">
        <v>4.6509</v>
      </c>
      <c r="M457">
        <v>4.7184999999999997</v>
      </c>
      <c r="N457">
        <v>4.7034000000000002</v>
      </c>
      <c r="O457">
        <v>4.6547999999999998</v>
      </c>
      <c r="P457">
        <v>4.8049999999999997</v>
      </c>
      <c r="Q457">
        <v>4.8170000000000002</v>
      </c>
      <c r="R457">
        <v>4.8034999999999997</v>
      </c>
      <c r="S457">
        <v>4.4550999999999998</v>
      </c>
      <c r="T457">
        <v>4.6849999999999996</v>
      </c>
      <c r="U457">
        <f t="shared" si="101"/>
        <v>4.6849999999999996</v>
      </c>
      <c r="V457">
        <f t="shared" ref="V457:V520" si="106">U457-U456</f>
        <v>3.4999999999999254E-2</v>
      </c>
      <c r="W457">
        <f t="shared" si="102"/>
        <v>4.7184999999999997</v>
      </c>
      <c r="X457">
        <f t="shared" ref="X457:X520" si="107">W457-W456</f>
        <v>0.16999999999999993</v>
      </c>
      <c r="Y457">
        <v>4.077</v>
      </c>
      <c r="Z457">
        <v>4.8220000000000001</v>
      </c>
      <c r="AA457">
        <f t="shared" si="103"/>
        <v>4.7034000000000002</v>
      </c>
      <c r="AB457">
        <f t="shared" ref="AB457:AB520" si="108">AA457-AA456</f>
        <v>0.16950000000000021</v>
      </c>
      <c r="AC457">
        <f t="shared" ref="AC457:AC520" si="109">Z457-Z456</f>
        <v>0.11399999999999988</v>
      </c>
      <c r="AD457">
        <v>4.492</v>
      </c>
      <c r="AE457">
        <f t="shared" si="104"/>
        <v>4.6547999999999998</v>
      </c>
      <c r="AF457">
        <f t="shared" ref="AF457:AG520" si="110">AD457-AD456</f>
        <v>0.22100000000000009</v>
      </c>
      <c r="AG457">
        <f t="shared" si="110"/>
        <v>0.16840000000000011</v>
      </c>
      <c r="AH457">
        <f t="shared" si="98"/>
        <v>4.657</v>
      </c>
      <c r="AI457">
        <f t="shared" ref="AI457:AI520" si="111">AH457-AH456</f>
        <v>0.16750000000000043</v>
      </c>
    </row>
    <row r="458" spans="1:35" x14ac:dyDescent="0.3">
      <c r="A458" s="1">
        <v>45013</v>
      </c>
      <c r="B458">
        <v>27313.73</v>
      </c>
      <c r="C458">
        <v>1973.54</v>
      </c>
      <c r="D458">
        <v>4.8630000000000004</v>
      </c>
      <c r="E458">
        <v>4.84</v>
      </c>
      <c r="F458">
        <f t="shared" si="105"/>
        <v>3.0000000000000249E-2</v>
      </c>
      <c r="G458">
        <v>4.83</v>
      </c>
      <c r="H458">
        <v>4.8911600000000002</v>
      </c>
      <c r="I458">
        <f t="shared" si="99"/>
        <v>4.8911600000000002</v>
      </c>
      <c r="J458">
        <f t="shared" si="100"/>
        <v>8.4220000000000184E-2</v>
      </c>
      <c r="K458">
        <v>4.8893700000000004</v>
      </c>
      <c r="L458">
        <v>4.6467000000000001</v>
      </c>
      <c r="M458">
        <v>4.7571000000000003</v>
      </c>
      <c r="N458">
        <v>4.7397999999999998</v>
      </c>
      <c r="O458">
        <v>4.6881000000000004</v>
      </c>
      <c r="P458">
        <v>4.7990000000000004</v>
      </c>
      <c r="Q458">
        <v>4.8133499999999998</v>
      </c>
      <c r="R458">
        <v>4.8067000000000002</v>
      </c>
      <c r="S458">
        <v>4.5171000000000001</v>
      </c>
      <c r="T458">
        <v>4.6970000000000001</v>
      </c>
      <c r="U458">
        <f t="shared" si="101"/>
        <v>4.6970000000000001</v>
      </c>
      <c r="V458">
        <f t="shared" si="106"/>
        <v>1.2000000000000455E-2</v>
      </c>
      <c r="W458">
        <f t="shared" si="102"/>
        <v>4.7571000000000003</v>
      </c>
      <c r="X458">
        <f t="shared" si="107"/>
        <v>3.8600000000000634E-2</v>
      </c>
      <c r="Y458">
        <v>4.149</v>
      </c>
      <c r="Z458">
        <v>4.8410000000000002</v>
      </c>
      <c r="AA458">
        <f t="shared" si="103"/>
        <v>4.7397999999999998</v>
      </c>
      <c r="AB458">
        <f t="shared" si="108"/>
        <v>3.6399999999999544E-2</v>
      </c>
      <c r="AC458">
        <f t="shared" si="109"/>
        <v>1.9000000000000128E-2</v>
      </c>
      <c r="AD458">
        <v>4.5439999999999996</v>
      </c>
      <c r="AE458">
        <f t="shared" si="104"/>
        <v>4.6881000000000004</v>
      </c>
      <c r="AF458">
        <f t="shared" si="110"/>
        <v>5.1999999999999602E-2</v>
      </c>
      <c r="AG458">
        <f t="shared" si="110"/>
        <v>3.3300000000000551E-2</v>
      </c>
      <c r="AH458">
        <f t="shared" si="98"/>
        <v>4.6924999999999999</v>
      </c>
      <c r="AI458">
        <f t="shared" si="111"/>
        <v>3.5499999999999865E-2</v>
      </c>
    </row>
    <row r="459" spans="1:35" x14ac:dyDescent="0.3">
      <c r="A459" s="1">
        <v>45014</v>
      </c>
      <c r="B459">
        <v>28393</v>
      </c>
      <c r="C459">
        <v>1964.7</v>
      </c>
      <c r="D459">
        <v>4.8230000000000004</v>
      </c>
      <c r="E459">
        <v>4.83</v>
      </c>
      <c r="F459">
        <f t="shared" si="105"/>
        <v>-9.9999999999997868E-3</v>
      </c>
      <c r="G459">
        <v>4.83</v>
      </c>
      <c r="H459">
        <v>4.8983299999999996</v>
      </c>
      <c r="I459">
        <f t="shared" si="99"/>
        <v>4.8983299999999996</v>
      </c>
      <c r="J459">
        <f t="shared" si="100"/>
        <v>7.1699999999994546E-3</v>
      </c>
      <c r="K459">
        <v>4.8904500000000004</v>
      </c>
      <c r="L459">
        <v>4.7239000000000004</v>
      </c>
      <c r="M459">
        <v>4.7687999999999997</v>
      </c>
      <c r="N459">
        <v>4.7508999999999997</v>
      </c>
      <c r="O459">
        <v>4.6993</v>
      </c>
      <c r="P459">
        <v>4.7960000000000003</v>
      </c>
      <c r="Q459">
        <v>4.8119500000000004</v>
      </c>
      <c r="R459">
        <v>4.8253000000000004</v>
      </c>
      <c r="S459">
        <v>4.4923000000000002</v>
      </c>
      <c r="T459">
        <v>4.7510000000000003</v>
      </c>
      <c r="U459">
        <f t="shared" si="101"/>
        <v>4.7510000000000003</v>
      </c>
      <c r="V459">
        <f t="shared" si="106"/>
        <v>5.400000000000027E-2</v>
      </c>
      <c r="W459">
        <f t="shared" si="102"/>
        <v>4.7687999999999997</v>
      </c>
      <c r="X459">
        <f t="shared" si="107"/>
        <v>1.1699999999999378E-2</v>
      </c>
      <c r="Y459">
        <v>4.1769999999999996</v>
      </c>
      <c r="Z459">
        <v>4.8479999999999999</v>
      </c>
      <c r="AA459">
        <f t="shared" si="103"/>
        <v>4.7508999999999997</v>
      </c>
      <c r="AB459">
        <f t="shared" si="108"/>
        <v>1.1099999999999888E-2</v>
      </c>
      <c r="AC459">
        <f t="shared" si="109"/>
        <v>6.9999999999996732E-3</v>
      </c>
      <c r="AD459">
        <v>4.5439999999999996</v>
      </c>
      <c r="AE459">
        <f t="shared" si="104"/>
        <v>4.6993</v>
      </c>
      <c r="AF459">
        <f t="shared" si="110"/>
        <v>0</v>
      </c>
      <c r="AG459">
        <f t="shared" si="110"/>
        <v>1.1199999999999655E-2</v>
      </c>
      <c r="AH459">
        <f t="shared" si="98"/>
        <v>4.6959999999999997</v>
      </c>
      <c r="AI459">
        <f t="shared" si="111"/>
        <v>3.4999999999998366E-3</v>
      </c>
    </row>
    <row r="460" spans="1:35" x14ac:dyDescent="0.3">
      <c r="A460" s="1">
        <v>45015</v>
      </c>
      <c r="B460">
        <v>28152.28</v>
      </c>
      <c r="C460">
        <v>1980.37</v>
      </c>
      <c r="D460">
        <v>4.8719999999999999</v>
      </c>
      <c r="E460">
        <v>4.82</v>
      </c>
      <c r="F460">
        <f t="shared" si="105"/>
        <v>-9.9999999999997868E-3</v>
      </c>
      <c r="G460">
        <v>4.83</v>
      </c>
      <c r="H460">
        <v>4.8901199999999996</v>
      </c>
      <c r="I460">
        <f t="shared" si="99"/>
        <v>4.8901199999999996</v>
      </c>
      <c r="J460">
        <f t="shared" si="100"/>
        <v>-8.2100000000000506E-3</v>
      </c>
      <c r="K460">
        <v>4.9095000000000004</v>
      </c>
      <c r="L460">
        <v>4.7751999999999999</v>
      </c>
      <c r="M460">
        <v>4.7549000000000001</v>
      </c>
      <c r="N460">
        <v>4.7328999999999999</v>
      </c>
      <c r="O460">
        <v>4.6741000000000001</v>
      </c>
      <c r="P460">
        <v>4.7965</v>
      </c>
      <c r="Q460">
        <v>4.8140000000000001</v>
      </c>
      <c r="R460">
        <v>4.8513000000000002</v>
      </c>
      <c r="S460">
        <v>4.5841000000000003</v>
      </c>
      <c r="T460">
        <v>4.827</v>
      </c>
      <c r="U460">
        <f t="shared" si="101"/>
        <v>4.827</v>
      </c>
      <c r="V460">
        <f t="shared" si="106"/>
        <v>7.5999999999999623E-2</v>
      </c>
      <c r="W460">
        <f t="shared" si="102"/>
        <v>4.7549000000000001</v>
      </c>
      <c r="X460">
        <f t="shared" si="107"/>
        <v>-1.3899999999999579E-2</v>
      </c>
      <c r="Y460">
        <v>4.5720000000000001</v>
      </c>
      <c r="Z460">
        <v>4.8810000000000002</v>
      </c>
      <c r="AA460">
        <f t="shared" si="103"/>
        <v>4.7328999999999999</v>
      </c>
      <c r="AB460">
        <f t="shared" si="108"/>
        <v>-1.7999999999999794E-2</v>
      </c>
      <c r="AC460">
        <f t="shared" si="109"/>
        <v>3.3000000000000362E-2</v>
      </c>
      <c r="AD460">
        <v>4.6150000000000002</v>
      </c>
      <c r="AE460">
        <f t="shared" si="104"/>
        <v>4.6741000000000001</v>
      </c>
      <c r="AF460">
        <f t="shared" si="110"/>
        <v>7.1000000000000618E-2</v>
      </c>
      <c r="AG460">
        <f t="shared" si="110"/>
        <v>-2.5199999999999889E-2</v>
      </c>
      <c r="AH460">
        <f t="shared" si="98"/>
        <v>4.7480000000000002</v>
      </c>
      <c r="AI460">
        <f t="shared" si="111"/>
        <v>5.200000000000049E-2</v>
      </c>
    </row>
    <row r="461" spans="1:35" x14ac:dyDescent="0.3">
      <c r="A461" s="1">
        <v>45016</v>
      </c>
      <c r="B461">
        <v>28395.3</v>
      </c>
      <c r="C461">
        <v>1969.28</v>
      </c>
      <c r="D461">
        <v>4.88</v>
      </c>
      <c r="E461">
        <v>4.87</v>
      </c>
      <c r="F461">
        <f t="shared" si="105"/>
        <v>4.9999999999999822E-2</v>
      </c>
      <c r="G461">
        <v>4.83</v>
      </c>
      <c r="H461">
        <v>4.90855</v>
      </c>
      <c r="I461">
        <f t="shared" si="99"/>
        <v>4.90855</v>
      </c>
      <c r="J461">
        <f t="shared" si="100"/>
        <v>1.8430000000000391E-2</v>
      </c>
      <c r="K461">
        <v>4.9148500000000004</v>
      </c>
      <c r="L461">
        <v>4.6929999999999996</v>
      </c>
      <c r="M461">
        <v>4.7138999999999998</v>
      </c>
      <c r="N461">
        <v>4.6814999999999998</v>
      </c>
      <c r="O461">
        <v>4.6031000000000004</v>
      </c>
      <c r="P461">
        <v>4.7995000000000001</v>
      </c>
      <c r="Q461">
        <v>4.8162500000000001</v>
      </c>
      <c r="R461">
        <v>4.8574000000000002</v>
      </c>
      <c r="S461">
        <v>4.5910000000000002</v>
      </c>
      <c r="T461">
        <v>4.7489999999999997</v>
      </c>
      <c r="U461">
        <f t="shared" si="101"/>
        <v>4.7489999999999997</v>
      </c>
      <c r="V461">
        <f t="shared" si="106"/>
        <v>-7.8000000000000291E-2</v>
      </c>
      <c r="W461">
        <f t="shared" si="102"/>
        <v>4.7138999999999998</v>
      </c>
      <c r="X461">
        <f t="shared" si="107"/>
        <v>-4.1000000000000369E-2</v>
      </c>
      <c r="Y461">
        <v>4.532</v>
      </c>
      <c r="Z461">
        <v>4.883</v>
      </c>
      <c r="AA461">
        <f t="shared" si="103"/>
        <v>4.6814999999999998</v>
      </c>
      <c r="AB461">
        <f t="shared" si="108"/>
        <v>-5.1400000000000112E-2</v>
      </c>
      <c r="AC461">
        <f t="shared" si="109"/>
        <v>1.9999999999997797E-3</v>
      </c>
      <c r="AD461">
        <v>4.6189999999999998</v>
      </c>
      <c r="AE461">
        <f t="shared" si="104"/>
        <v>4.6031000000000004</v>
      </c>
      <c r="AF461">
        <f t="shared" si="110"/>
        <v>3.9999999999995595E-3</v>
      </c>
      <c r="AG461">
        <f t="shared" si="110"/>
        <v>-7.099999999999973E-2</v>
      </c>
      <c r="AH461">
        <f t="shared" si="98"/>
        <v>4.7509999999999994</v>
      </c>
      <c r="AI461">
        <f t="shared" si="111"/>
        <v>2.9999999999992255E-3</v>
      </c>
    </row>
    <row r="462" spans="1:35" x14ac:dyDescent="0.3">
      <c r="A462" s="1">
        <v>45017</v>
      </c>
      <c r="B462">
        <v>28463.77</v>
      </c>
      <c r="C462">
        <v>1969.28</v>
      </c>
      <c r="D462">
        <v>4.88</v>
      </c>
      <c r="E462">
        <v>4.87</v>
      </c>
      <c r="F462">
        <f t="shared" si="105"/>
        <v>0</v>
      </c>
      <c r="G462">
        <v>4.83</v>
      </c>
      <c r="H462">
        <v>4.90855</v>
      </c>
      <c r="I462">
        <f t="shared" si="99"/>
        <v>4.90855</v>
      </c>
      <c r="J462">
        <f t="shared" si="100"/>
        <v>0</v>
      </c>
      <c r="K462">
        <v>4.9148500000000004</v>
      </c>
      <c r="L462">
        <v>4.6929999999999996</v>
      </c>
      <c r="M462">
        <v>4.7138999999999998</v>
      </c>
      <c r="N462">
        <v>4.6814999999999998</v>
      </c>
      <c r="O462">
        <v>4.6031000000000004</v>
      </c>
      <c r="P462">
        <v>4.7995000000000001</v>
      </c>
      <c r="Q462">
        <v>4.8162500000000001</v>
      </c>
      <c r="R462">
        <v>4.8574000000000002</v>
      </c>
      <c r="S462">
        <v>4.5910000000000002</v>
      </c>
      <c r="T462">
        <v>4.7489999999999997</v>
      </c>
      <c r="U462">
        <f t="shared" si="101"/>
        <v>4.7489999999999997</v>
      </c>
      <c r="V462">
        <f t="shared" si="106"/>
        <v>0</v>
      </c>
      <c r="W462">
        <f t="shared" si="102"/>
        <v>4.7138999999999998</v>
      </c>
      <c r="X462">
        <f t="shared" si="107"/>
        <v>0</v>
      </c>
      <c r="Y462">
        <v>4.532</v>
      </c>
      <c r="Z462">
        <v>4.883</v>
      </c>
      <c r="AA462">
        <f t="shared" si="103"/>
        <v>4.6814999999999998</v>
      </c>
      <c r="AB462">
        <f t="shared" si="108"/>
        <v>0</v>
      </c>
      <c r="AC462">
        <f t="shared" si="109"/>
        <v>0</v>
      </c>
      <c r="AD462">
        <v>4.6189999999999998</v>
      </c>
      <c r="AE462">
        <f t="shared" si="104"/>
        <v>4.6031000000000004</v>
      </c>
      <c r="AF462">
        <f t="shared" si="110"/>
        <v>0</v>
      </c>
      <c r="AG462">
        <f t="shared" si="110"/>
        <v>0</v>
      </c>
      <c r="AH462">
        <f t="shared" si="98"/>
        <v>4.7509999999999994</v>
      </c>
      <c r="AI462">
        <f t="shared" si="111"/>
        <v>0</v>
      </c>
    </row>
    <row r="463" spans="1:35" x14ac:dyDescent="0.3">
      <c r="A463" s="1">
        <v>45018</v>
      </c>
      <c r="B463">
        <v>28076.92</v>
      </c>
      <c r="C463">
        <v>1969.28</v>
      </c>
      <c r="D463">
        <v>4.88</v>
      </c>
      <c r="E463">
        <v>4.87</v>
      </c>
      <c r="F463">
        <f t="shared" si="105"/>
        <v>0</v>
      </c>
      <c r="G463">
        <v>4.83</v>
      </c>
      <c r="H463">
        <v>4.90855</v>
      </c>
      <c r="I463">
        <f t="shared" si="99"/>
        <v>4.90855</v>
      </c>
      <c r="J463">
        <f t="shared" si="100"/>
        <v>0</v>
      </c>
      <c r="K463">
        <v>4.9148500000000004</v>
      </c>
      <c r="L463">
        <v>4.6929999999999996</v>
      </c>
      <c r="M463">
        <v>4.7138999999999998</v>
      </c>
      <c r="N463">
        <v>4.6814999999999998</v>
      </c>
      <c r="O463">
        <v>4.6031000000000004</v>
      </c>
      <c r="P463">
        <v>4.7995000000000001</v>
      </c>
      <c r="Q463">
        <v>4.8162500000000001</v>
      </c>
      <c r="R463">
        <v>4.8574000000000002</v>
      </c>
      <c r="S463">
        <v>4.5910000000000002</v>
      </c>
      <c r="T463">
        <v>4.7489999999999997</v>
      </c>
      <c r="U463">
        <f t="shared" si="101"/>
        <v>4.7489999999999997</v>
      </c>
      <c r="V463">
        <f t="shared" si="106"/>
        <v>0</v>
      </c>
      <c r="W463">
        <f t="shared" si="102"/>
        <v>4.7138999999999998</v>
      </c>
      <c r="X463">
        <f t="shared" si="107"/>
        <v>0</v>
      </c>
      <c r="Y463">
        <v>4.532</v>
      </c>
      <c r="Z463">
        <v>4.883</v>
      </c>
      <c r="AA463">
        <f t="shared" si="103"/>
        <v>4.6814999999999998</v>
      </c>
      <c r="AB463">
        <f t="shared" si="108"/>
        <v>0</v>
      </c>
      <c r="AC463">
        <f t="shared" si="109"/>
        <v>0</v>
      </c>
      <c r="AD463">
        <v>4.6189999999999998</v>
      </c>
      <c r="AE463">
        <f t="shared" si="104"/>
        <v>4.6031000000000004</v>
      </c>
      <c r="AF463">
        <f t="shared" si="110"/>
        <v>0</v>
      </c>
      <c r="AG463">
        <f t="shared" si="110"/>
        <v>0</v>
      </c>
      <c r="AH463">
        <f t="shared" si="98"/>
        <v>4.7509999999999994</v>
      </c>
      <c r="AI463">
        <f t="shared" si="111"/>
        <v>0</v>
      </c>
    </row>
    <row r="464" spans="1:35" x14ac:dyDescent="0.3">
      <c r="A464" s="1">
        <v>45019</v>
      </c>
      <c r="B464">
        <v>27588.080000000002</v>
      </c>
      <c r="C464">
        <v>1984.65</v>
      </c>
      <c r="D464">
        <v>4.9260000000000002</v>
      </c>
      <c r="E464">
        <v>4.84</v>
      </c>
      <c r="F464">
        <f t="shared" si="105"/>
        <v>-3.0000000000000249E-2</v>
      </c>
      <c r="G464">
        <v>4.83</v>
      </c>
      <c r="H464">
        <v>4.9206300000000001</v>
      </c>
      <c r="I464">
        <f t="shared" si="99"/>
        <v>4.9206300000000001</v>
      </c>
      <c r="J464">
        <f t="shared" si="100"/>
        <v>1.2080000000000091E-2</v>
      </c>
      <c r="K464">
        <v>4.9359999999999999</v>
      </c>
      <c r="L464">
        <v>4.7183000000000002</v>
      </c>
      <c r="M464">
        <v>4.6839000000000004</v>
      </c>
      <c r="N464">
        <v>4.6462000000000003</v>
      </c>
      <c r="O464">
        <v>4.5553999999999997</v>
      </c>
      <c r="P464">
        <v>4.7994300000000001</v>
      </c>
      <c r="Q464">
        <v>4.8164999999999996</v>
      </c>
      <c r="R464">
        <v>4.8407999999999998</v>
      </c>
      <c r="S464">
        <v>4.5552999999999999</v>
      </c>
      <c r="T464">
        <v>4.7560000000000002</v>
      </c>
      <c r="U464">
        <f t="shared" si="101"/>
        <v>4.7560000000000002</v>
      </c>
      <c r="V464">
        <f t="shared" si="106"/>
        <v>7.0000000000005613E-3</v>
      </c>
      <c r="W464">
        <f t="shared" si="102"/>
        <v>4.6839000000000004</v>
      </c>
      <c r="X464">
        <f t="shared" si="107"/>
        <v>-2.9999999999999361E-2</v>
      </c>
      <c r="Y464">
        <v>4.617</v>
      </c>
      <c r="Z464">
        <v>4.8659999999999997</v>
      </c>
      <c r="AA464">
        <f t="shared" si="103"/>
        <v>4.6462000000000003</v>
      </c>
      <c r="AB464">
        <f t="shared" si="108"/>
        <v>-3.5299999999999443E-2</v>
      </c>
      <c r="AC464">
        <f t="shared" si="109"/>
        <v>-1.7000000000000348E-2</v>
      </c>
      <c r="AD464">
        <v>4.58</v>
      </c>
      <c r="AE464">
        <f t="shared" si="104"/>
        <v>4.5553999999999997</v>
      </c>
      <c r="AF464">
        <f t="shared" si="110"/>
        <v>-3.8999999999999702E-2</v>
      </c>
      <c r="AG464">
        <f t="shared" si="110"/>
        <v>-4.7700000000000742E-2</v>
      </c>
      <c r="AH464">
        <f t="shared" si="98"/>
        <v>4.7229999999999999</v>
      </c>
      <c r="AI464">
        <f t="shared" si="111"/>
        <v>-2.7999999999999581E-2</v>
      </c>
    </row>
    <row r="465" spans="1:35" x14ac:dyDescent="0.3">
      <c r="A465" s="1">
        <v>45020</v>
      </c>
      <c r="B465">
        <v>28257.1</v>
      </c>
      <c r="C465">
        <v>2020.42</v>
      </c>
      <c r="D465">
        <v>4.9000000000000004</v>
      </c>
      <c r="E465">
        <v>4.83</v>
      </c>
      <c r="F465">
        <f t="shared" si="105"/>
        <v>-9.9999999999997868E-3</v>
      </c>
      <c r="G465">
        <v>4.83</v>
      </c>
      <c r="H465">
        <v>4.93736</v>
      </c>
      <c r="I465">
        <f t="shared" si="99"/>
        <v>4.93736</v>
      </c>
      <c r="J465">
        <f t="shared" si="100"/>
        <v>1.6729999999999912E-2</v>
      </c>
      <c r="K465">
        <v>4.9019000000000004</v>
      </c>
      <c r="L465">
        <v>4.7478999999999996</v>
      </c>
      <c r="M465">
        <v>4.6553000000000004</v>
      </c>
      <c r="N465">
        <v>4.6092000000000004</v>
      </c>
      <c r="O465">
        <v>4.4965999999999999</v>
      </c>
      <c r="P465">
        <v>4.8082000000000003</v>
      </c>
      <c r="Q465">
        <v>4.8159999999999998</v>
      </c>
      <c r="R465">
        <v>4.6398000000000001</v>
      </c>
      <c r="S465">
        <v>4.4465000000000003</v>
      </c>
      <c r="T465">
        <v>4.8</v>
      </c>
      <c r="U465">
        <f t="shared" si="101"/>
        <v>4.8</v>
      </c>
      <c r="V465">
        <f t="shared" si="106"/>
        <v>4.3999999999999595E-2</v>
      </c>
      <c r="W465">
        <f t="shared" si="102"/>
        <v>4.6553000000000004</v>
      </c>
      <c r="X465">
        <f t="shared" si="107"/>
        <v>-2.8599999999999959E-2</v>
      </c>
      <c r="Y465">
        <v>4.532</v>
      </c>
      <c r="Z465">
        <v>4.734</v>
      </c>
      <c r="AA465">
        <f t="shared" si="103"/>
        <v>4.6092000000000004</v>
      </c>
      <c r="AB465">
        <f t="shared" si="108"/>
        <v>-3.6999999999999922E-2</v>
      </c>
      <c r="AC465">
        <f t="shared" si="109"/>
        <v>-0.13199999999999967</v>
      </c>
      <c r="AD465">
        <v>4.4640000000000004</v>
      </c>
      <c r="AE465">
        <f t="shared" si="104"/>
        <v>4.4965999999999999</v>
      </c>
      <c r="AF465">
        <f t="shared" si="110"/>
        <v>-0.11599999999999966</v>
      </c>
      <c r="AG465">
        <f t="shared" si="110"/>
        <v>-5.8799999999999741E-2</v>
      </c>
      <c r="AH465">
        <f t="shared" si="98"/>
        <v>4.5990000000000002</v>
      </c>
      <c r="AI465">
        <f t="shared" si="111"/>
        <v>-0.12399999999999967</v>
      </c>
    </row>
    <row r="466" spans="1:35" x14ac:dyDescent="0.3">
      <c r="A466" s="1">
        <v>45021</v>
      </c>
      <c r="B466">
        <v>28157.09</v>
      </c>
      <c r="C466">
        <v>2020.73</v>
      </c>
      <c r="D466">
        <v>4.8819999999999997</v>
      </c>
      <c r="E466">
        <v>4.8099999999999996</v>
      </c>
      <c r="F466">
        <f t="shared" si="105"/>
        <v>-2.0000000000000462E-2</v>
      </c>
      <c r="G466">
        <v>4.83</v>
      </c>
      <c r="H466">
        <v>4.9166999999999996</v>
      </c>
      <c r="I466">
        <f t="shared" si="99"/>
        <v>4.9166999999999996</v>
      </c>
      <c r="J466">
        <f t="shared" si="100"/>
        <v>-2.0660000000000345E-2</v>
      </c>
      <c r="K466">
        <v>4.9029999999999996</v>
      </c>
      <c r="L466">
        <v>4.8174000000000001</v>
      </c>
      <c r="M466">
        <v>4.6391999999999998</v>
      </c>
      <c r="N466">
        <v>4.5945</v>
      </c>
      <c r="O466">
        <v>4.4869000000000003</v>
      </c>
      <c r="P466">
        <v>4.8009300000000001</v>
      </c>
      <c r="Q466">
        <v>4.8169500000000003</v>
      </c>
      <c r="R466">
        <v>4.7218</v>
      </c>
      <c r="S466">
        <v>4.4108999999999998</v>
      </c>
      <c r="T466">
        <v>4.8250000000000002</v>
      </c>
      <c r="U466">
        <f t="shared" si="101"/>
        <v>4.8250000000000002</v>
      </c>
      <c r="V466">
        <f t="shared" si="106"/>
        <v>2.5000000000000355E-2</v>
      </c>
      <c r="W466">
        <f t="shared" si="102"/>
        <v>4.6391999999999998</v>
      </c>
      <c r="X466">
        <f t="shared" si="107"/>
        <v>-1.6100000000000669E-2</v>
      </c>
      <c r="Y466">
        <v>4.4569999999999999</v>
      </c>
      <c r="Z466">
        <v>4.7839999999999998</v>
      </c>
      <c r="AA466">
        <f t="shared" si="103"/>
        <v>4.5945</v>
      </c>
      <c r="AB466">
        <f t="shared" si="108"/>
        <v>-1.4700000000000379E-2</v>
      </c>
      <c r="AC466">
        <f t="shared" si="109"/>
        <v>4.9999999999999822E-2</v>
      </c>
      <c r="AD466">
        <v>4.4420000000000002</v>
      </c>
      <c r="AE466">
        <f t="shared" si="104"/>
        <v>4.4869000000000003</v>
      </c>
      <c r="AF466">
        <f t="shared" si="110"/>
        <v>-2.2000000000000242E-2</v>
      </c>
      <c r="AG466">
        <f t="shared" si="110"/>
        <v>-9.6999999999995978E-3</v>
      </c>
      <c r="AH466">
        <f t="shared" si="98"/>
        <v>4.6129999999999995</v>
      </c>
      <c r="AI466">
        <f t="shared" si="111"/>
        <v>1.3999999999999346E-2</v>
      </c>
    </row>
    <row r="467" spans="1:35" x14ac:dyDescent="0.3">
      <c r="A467" s="1">
        <v>45022</v>
      </c>
      <c r="B467">
        <v>27992.29</v>
      </c>
      <c r="C467">
        <v>2007.91</v>
      </c>
      <c r="D467">
        <v>4.87</v>
      </c>
      <c r="E467">
        <v>4.8099999999999996</v>
      </c>
      <c r="F467">
        <f t="shared" si="105"/>
        <v>0</v>
      </c>
      <c r="G467">
        <v>4.83</v>
      </c>
      <c r="H467">
        <v>4.8948600000000004</v>
      </c>
      <c r="I467">
        <f t="shared" si="99"/>
        <v>4.8948600000000004</v>
      </c>
      <c r="J467">
        <f t="shared" si="100"/>
        <v>-2.1839999999999193E-2</v>
      </c>
      <c r="K467">
        <v>4.9154</v>
      </c>
      <c r="L467">
        <v>4.7941000000000003</v>
      </c>
      <c r="M467">
        <v>4.633</v>
      </c>
      <c r="N467">
        <v>4.5876000000000001</v>
      </c>
      <c r="O467">
        <v>4.4793000000000003</v>
      </c>
      <c r="P467">
        <v>4.7994000000000003</v>
      </c>
      <c r="Q467">
        <v>4.8179999999999996</v>
      </c>
      <c r="R467">
        <v>4.7538999999999998</v>
      </c>
      <c r="S467">
        <v>4.4580000000000002</v>
      </c>
      <c r="T467">
        <v>4.8380000000000001</v>
      </c>
      <c r="U467">
        <f t="shared" si="101"/>
        <v>4.8380000000000001</v>
      </c>
      <c r="V467">
        <f t="shared" si="106"/>
        <v>1.2999999999999901E-2</v>
      </c>
      <c r="W467">
        <f t="shared" si="102"/>
        <v>4.633</v>
      </c>
      <c r="X467">
        <f t="shared" si="107"/>
        <v>-6.1999999999997613E-3</v>
      </c>
      <c r="Y467">
        <v>4.3010000000000002</v>
      </c>
      <c r="Z467">
        <v>4.8230000000000004</v>
      </c>
      <c r="AA467">
        <f t="shared" si="103"/>
        <v>4.5876000000000001</v>
      </c>
      <c r="AB467">
        <f t="shared" si="108"/>
        <v>-6.8999999999999062E-3</v>
      </c>
      <c r="AC467">
        <f t="shared" si="109"/>
        <v>3.900000000000059E-2</v>
      </c>
      <c r="AD467">
        <v>4.4909999999999997</v>
      </c>
      <c r="AE467">
        <f t="shared" si="104"/>
        <v>4.4793000000000003</v>
      </c>
      <c r="AF467">
        <f t="shared" si="110"/>
        <v>4.8999999999999488E-2</v>
      </c>
      <c r="AG467">
        <f t="shared" si="110"/>
        <v>-7.6000000000000512E-3</v>
      </c>
      <c r="AH467">
        <f t="shared" si="98"/>
        <v>4.657</v>
      </c>
      <c r="AI467">
        <f t="shared" si="111"/>
        <v>4.4000000000000483E-2</v>
      </c>
    </row>
    <row r="468" spans="1:35" x14ac:dyDescent="0.3">
      <c r="A468" s="1">
        <v>45023</v>
      </c>
      <c r="B468">
        <v>27890.37</v>
      </c>
      <c r="C468">
        <v>2007.91</v>
      </c>
      <c r="D468">
        <v>4.87</v>
      </c>
      <c r="E468">
        <v>4.8099999999999996</v>
      </c>
      <c r="F468">
        <f t="shared" si="105"/>
        <v>0</v>
      </c>
      <c r="G468">
        <v>4.83</v>
      </c>
      <c r="H468">
        <v>4.9043900000000002</v>
      </c>
      <c r="I468">
        <f t="shared" si="99"/>
        <v>4.9043900000000002</v>
      </c>
      <c r="J468">
        <f t="shared" si="100"/>
        <v>9.5299999999998164E-3</v>
      </c>
      <c r="K468">
        <v>4.9683000000000002</v>
      </c>
      <c r="L468">
        <v>4.7519999999999998</v>
      </c>
      <c r="M468">
        <v>4.7415000000000003</v>
      </c>
      <c r="N468">
        <v>4.6943000000000001</v>
      </c>
      <c r="O468">
        <v>4.5902000000000003</v>
      </c>
      <c r="P468">
        <v>4.8038999999999996</v>
      </c>
      <c r="Q468">
        <v>4.8235000000000001</v>
      </c>
      <c r="R468">
        <v>4.8143000000000002</v>
      </c>
      <c r="S468">
        <v>4.5605000000000002</v>
      </c>
      <c r="T468">
        <v>4.8570000000000002</v>
      </c>
      <c r="U468">
        <f t="shared" si="101"/>
        <v>4.8570000000000002</v>
      </c>
      <c r="V468">
        <f t="shared" si="106"/>
        <v>1.9000000000000128E-2</v>
      </c>
      <c r="W468">
        <f t="shared" si="102"/>
        <v>4.7415000000000003</v>
      </c>
      <c r="X468">
        <f t="shared" si="107"/>
        <v>0.10850000000000026</v>
      </c>
      <c r="Y468">
        <v>4.4640000000000004</v>
      </c>
      <c r="Z468">
        <v>4.9189999999999996</v>
      </c>
      <c r="AA468">
        <f t="shared" si="103"/>
        <v>4.6943000000000001</v>
      </c>
      <c r="AB468">
        <f t="shared" si="108"/>
        <v>0.10670000000000002</v>
      </c>
      <c r="AC468">
        <f t="shared" si="109"/>
        <v>9.5999999999999197E-2</v>
      </c>
      <c r="AD468">
        <v>4.6079999999999997</v>
      </c>
      <c r="AE468">
        <f t="shared" si="104"/>
        <v>4.5902000000000003</v>
      </c>
      <c r="AF468">
        <f t="shared" si="110"/>
        <v>0.11699999999999999</v>
      </c>
      <c r="AG468">
        <f t="shared" si="110"/>
        <v>0.1109</v>
      </c>
      <c r="AH468">
        <f t="shared" si="98"/>
        <v>4.7634999999999996</v>
      </c>
      <c r="AI468">
        <f t="shared" si="111"/>
        <v>0.10649999999999959</v>
      </c>
    </row>
    <row r="469" spans="1:35" x14ac:dyDescent="0.3">
      <c r="A469" s="1">
        <v>45024</v>
      </c>
      <c r="B469">
        <v>27932.43</v>
      </c>
      <c r="C469">
        <v>2007.91</v>
      </c>
      <c r="D469">
        <v>4.87</v>
      </c>
      <c r="E469">
        <v>4.8099999999999996</v>
      </c>
      <c r="F469">
        <f t="shared" si="105"/>
        <v>0</v>
      </c>
      <c r="G469">
        <v>4.83</v>
      </c>
      <c r="H469">
        <v>4.9043900000000002</v>
      </c>
      <c r="I469">
        <f t="shared" si="99"/>
        <v>4.9043900000000002</v>
      </c>
      <c r="J469">
        <f t="shared" si="100"/>
        <v>0</v>
      </c>
      <c r="K469">
        <v>4.9683000000000002</v>
      </c>
      <c r="L469">
        <v>4.7519999999999998</v>
      </c>
      <c r="M469">
        <v>4.7415000000000003</v>
      </c>
      <c r="N469">
        <v>4.6943000000000001</v>
      </c>
      <c r="O469">
        <v>4.5902000000000003</v>
      </c>
      <c r="P469">
        <v>4.8038999999999996</v>
      </c>
      <c r="Q469">
        <v>4.8235000000000001</v>
      </c>
      <c r="R469">
        <v>4.8143000000000002</v>
      </c>
      <c r="S469">
        <v>4.5605000000000002</v>
      </c>
      <c r="T469">
        <v>4.8570000000000002</v>
      </c>
      <c r="U469">
        <f t="shared" si="101"/>
        <v>4.8570000000000002</v>
      </c>
      <c r="V469">
        <f t="shared" si="106"/>
        <v>0</v>
      </c>
      <c r="W469">
        <f t="shared" si="102"/>
        <v>4.7415000000000003</v>
      </c>
      <c r="X469">
        <f t="shared" si="107"/>
        <v>0</v>
      </c>
      <c r="Y469">
        <v>4.4640000000000004</v>
      </c>
      <c r="Z469">
        <v>4.9189999999999996</v>
      </c>
      <c r="AA469">
        <f t="shared" si="103"/>
        <v>4.6943000000000001</v>
      </c>
      <c r="AB469">
        <f t="shared" si="108"/>
        <v>0</v>
      </c>
      <c r="AC469">
        <f t="shared" si="109"/>
        <v>0</v>
      </c>
      <c r="AD469">
        <v>4.6079999999999997</v>
      </c>
      <c r="AE469">
        <f t="shared" si="104"/>
        <v>4.5902000000000003</v>
      </c>
      <c r="AF469">
        <f t="shared" si="110"/>
        <v>0</v>
      </c>
      <c r="AG469">
        <f t="shared" si="110"/>
        <v>0</v>
      </c>
      <c r="AH469">
        <f t="shared" si="98"/>
        <v>4.7634999999999996</v>
      </c>
      <c r="AI469">
        <f t="shared" si="111"/>
        <v>0</v>
      </c>
    </row>
    <row r="470" spans="1:35" x14ac:dyDescent="0.3">
      <c r="A470" s="1">
        <v>45025</v>
      </c>
      <c r="B470">
        <v>28136.46</v>
      </c>
      <c r="C470">
        <v>2007.91</v>
      </c>
      <c r="D470">
        <v>4.87</v>
      </c>
      <c r="E470">
        <v>4.8099999999999996</v>
      </c>
      <c r="F470">
        <f t="shared" si="105"/>
        <v>0</v>
      </c>
      <c r="G470">
        <v>4.83</v>
      </c>
      <c r="H470">
        <v>4.9043900000000002</v>
      </c>
      <c r="I470">
        <f t="shared" si="99"/>
        <v>4.9043900000000002</v>
      </c>
      <c r="J470">
        <f t="shared" si="100"/>
        <v>0</v>
      </c>
      <c r="K470">
        <v>4.9683000000000002</v>
      </c>
      <c r="L470">
        <v>4.7519999999999998</v>
      </c>
      <c r="M470">
        <v>4.7415000000000003</v>
      </c>
      <c r="N470">
        <v>4.6943000000000001</v>
      </c>
      <c r="O470">
        <v>4.5902000000000003</v>
      </c>
      <c r="P470">
        <v>4.8038999999999996</v>
      </c>
      <c r="Q470">
        <v>4.8235000000000001</v>
      </c>
      <c r="R470">
        <v>4.8143000000000002</v>
      </c>
      <c r="S470">
        <v>4.5605000000000002</v>
      </c>
      <c r="T470">
        <v>4.8570000000000002</v>
      </c>
      <c r="U470">
        <f t="shared" si="101"/>
        <v>4.8570000000000002</v>
      </c>
      <c r="V470">
        <f t="shared" si="106"/>
        <v>0</v>
      </c>
      <c r="W470">
        <f t="shared" si="102"/>
        <v>4.7415000000000003</v>
      </c>
      <c r="X470">
        <f t="shared" si="107"/>
        <v>0</v>
      </c>
      <c r="Y470">
        <v>4.4640000000000004</v>
      </c>
      <c r="Z470">
        <v>4.9189999999999996</v>
      </c>
      <c r="AA470">
        <f t="shared" si="103"/>
        <v>4.6943000000000001</v>
      </c>
      <c r="AB470">
        <f t="shared" si="108"/>
        <v>0</v>
      </c>
      <c r="AC470">
        <f t="shared" si="109"/>
        <v>0</v>
      </c>
      <c r="AD470">
        <v>4.6079999999999997</v>
      </c>
      <c r="AE470">
        <f t="shared" si="104"/>
        <v>4.5902000000000003</v>
      </c>
      <c r="AF470">
        <f t="shared" si="110"/>
        <v>0</v>
      </c>
      <c r="AG470">
        <f t="shared" si="110"/>
        <v>0</v>
      </c>
      <c r="AH470">
        <f t="shared" si="98"/>
        <v>4.7634999999999996</v>
      </c>
      <c r="AI470">
        <f t="shared" si="111"/>
        <v>0</v>
      </c>
    </row>
    <row r="471" spans="1:35" x14ac:dyDescent="0.3">
      <c r="A471" s="1">
        <v>45026</v>
      </c>
      <c r="B471">
        <v>29142.36</v>
      </c>
      <c r="C471">
        <v>1991.48</v>
      </c>
      <c r="D471">
        <v>4.8</v>
      </c>
      <c r="E471">
        <v>4.8099999999999996</v>
      </c>
      <c r="F471">
        <f t="shared" si="105"/>
        <v>0</v>
      </c>
      <c r="G471">
        <v>4.83</v>
      </c>
      <c r="H471">
        <v>4.9586600000000001</v>
      </c>
      <c r="I471">
        <f t="shared" si="99"/>
        <v>4.9586600000000001</v>
      </c>
      <c r="J471">
        <f t="shared" si="100"/>
        <v>5.4269999999999818E-2</v>
      </c>
      <c r="K471">
        <v>4.9788500000000004</v>
      </c>
      <c r="L471">
        <v>4.9619999999999997</v>
      </c>
      <c r="M471">
        <v>4.7618</v>
      </c>
      <c r="N471">
        <v>4.7146999999999997</v>
      </c>
      <c r="O471">
        <v>4.6112000000000002</v>
      </c>
      <c r="P471">
        <v>4.8070000000000004</v>
      </c>
      <c r="Q471">
        <v>4.8250000000000002</v>
      </c>
      <c r="R471">
        <v>4.8673999999999999</v>
      </c>
      <c r="S471">
        <v>4.6391</v>
      </c>
      <c r="T471">
        <v>4.992</v>
      </c>
      <c r="U471">
        <f t="shared" si="101"/>
        <v>4.992</v>
      </c>
      <c r="V471">
        <f t="shared" si="106"/>
        <v>0.13499999999999979</v>
      </c>
      <c r="W471">
        <f t="shared" si="102"/>
        <v>4.7618</v>
      </c>
      <c r="X471">
        <f t="shared" si="107"/>
        <v>2.0299999999999763E-2</v>
      </c>
      <c r="Y471">
        <v>4.42</v>
      </c>
      <c r="Z471">
        <v>4.931</v>
      </c>
      <c r="AA471">
        <f t="shared" si="103"/>
        <v>4.7146999999999997</v>
      </c>
      <c r="AB471">
        <f t="shared" si="108"/>
        <v>2.039999999999953E-2</v>
      </c>
      <c r="AC471">
        <f t="shared" si="109"/>
        <v>1.2000000000000455E-2</v>
      </c>
      <c r="AD471">
        <v>4.6619999999999999</v>
      </c>
      <c r="AE471">
        <f t="shared" si="104"/>
        <v>4.6112000000000002</v>
      </c>
      <c r="AF471">
        <f t="shared" si="110"/>
        <v>5.400000000000027E-2</v>
      </c>
      <c r="AG471">
        <f t="shared" si="110"/>
        <v>2.0999999999999908E-2</v>
      </c>
      <c r="AH471">
        <f t="shared" si="98"/>
        <v>4.7965</v>
      </c>
      <c r="AI471">
        <f t="shared" si="111"/>
        <v>3.3000000000000362E-2</v>
      </c>
    </row>
    <row r="472" spans="1:35" x14ac:dyDescent="0.3">
      <c r="A472" s="1">
        <v>45027</v>
      </c>
      <c r="B472">
        <v>30192.1</v>
      </c>
      <c r="C472">
        <v>2003.62</v>
      </c>
      <c r="D472">
        <v>4.8380000000000001</v>
      </c>
      <c r="E472">
        <v>4.8</v>
      </c>
      <c r="F472">
        <f t="shared" si="105"/>
        <v>-9.9999999999997868E-3</v>
      </c>
      <c r="G472">
        <v>4.83</v>
      </c>
      <c r="H472">
        <v>4.97661</v>
      </c>
      <c r="I472">
        <f t="shared" si="99"/>
        <v>4.97661</v>
      </c>
      <c r="J472">
        <f t="shared" si="100"/>
        <v>1.794999999999991E-2</v>
      </c>
      <c r="K472">
        <v>4.9814999999999996</v>
      </c>
      <c r="L472">
        <v>4.9141000000000004</v>
      </c>
      <c r="M472">
        <v>4.7428999999999997</v>
      </c>
      <c r="N472">
        <v>4.7003000000000004</v>
      </c>
      <c r="O472">
        <v>4.6078000000000001</v>
      </c>
      <c r="P472">
        <v>4.8079999999999998</v>
      </c>
      <c r="Q472">
        <v>4.8248499999999996</v>
      </c>
      <c r="R472">
        <v>4.9292999999999996</v>
      </c>
      <c r="S472">
        <v>4.6467999999999998</v>
      </c>
      <c r="T472">
        <v>4.9880000000000004</v>
      </c>
      <c r="U472">
        <f t="shared" si="101"/>
        <v>4.9880000000000004</v>
      </c>
      <c r="V472">
        <f t="shared" si="106"/>
        <v>-3.9999999999995595E-3</v>
      </c>
      <c r="W472">
        <f t="shared" si="102"/>
        <v>4.7428999999999997</v>
      </c>
      <c r="X472">
        <f t="shared" si="107"/>
        <v>-1.8900000000000361E-2</v>
      </c>
      <c r="Y472">
        <v>4.1109999999999998</v>
      </c>
      <c r="Z472">
        <v>4.9560000000000004</v>
      </c>
      <c r="AA472">
        <f t="shared" si="103"/>
        <v>4.7003000000000004</v>
      </c>
      <c r="AB472">
        <f t="shared" si="108"/>
        <v>-1.4399999999999302E-2</v>
      </c>
      <c r="AC472">
        <f t="shared" si="109"/>
        <v>2.5000000000000355E-2</v>
      </c>
      <c r="AD472">
        <v>4.6689999999999996</v>
      </c>
      <c r="AE472">
        <f t="shared" si="104"/>
        <v>4.6078000000000001</v>
      </c>
      <c r="AF472">
        <f t="shared" si="110"/>
        <v>6.9999999999996732E-3</v>
      </c>
      <c r="AG472">
        <f t="shared" si="110"/>
        <v>-3.4000000000000696E-3</v>
      </c>
      <c r="AH472">
        <f t="shared" si="98"/>
        <v>4.8125</v>
      </c>
      <c r="AI472">
        <f t="shared" si="111"/>
        <v>1.6000000000000014E-2</v>
      </c>
    </row>
    <row r="473" spans="1:35" x14ac:dyDescent="0.3">
      <c r="A473" s="1">
        <v>45028</v>
      </c>
      <c r="B473">
        <v>29968.01</v>
      </c>
      <c r="C473">
        <v>2014.93</v>
      </c>
      <c r="D473">
        <v>4.83</v>
      </c>
      <c r="E473">
        <v>4.8</v>
      </c>
      <c r="F473">
        <f t="shared" si="105"/>
        <v>0</v>
      </c>
      <c r="G473">
        <v>4.83</v>
      </c>
      <c r="H473">
        <v>4.9898699999999998</v>
      </c>
      <c r="I473">
        <f t="shared" si="99"/>
        <v>4.9898699999999998</v>
      </c>
      <c r="J473">
        <f t="shared" si="100"/>
        <v>1.3259999999999827E-2</v>
      </c>
      <c r="K473">
        <v>4.9815500000000004</v>
      </c>
      <c r="L473">
        <v>4.9446000000000003</v>
      </c>
      <c r="M473">
        <v>4.7229000000000001</v>
      </c>
      <c r="N473">
        <v>4.6798000000000002</v>
      </c>
      <c r="O473">
        <v>4.5782999999999996</v>
      </c>
      <c r="P473">
        <v>4.8040000000000003</v>
      </c>
      <c r="Q473">
        <v>4.8271499999999996</v>
      </c>
      <c r="R473">
        <v>4.9160000000000004</v>
      </c>
      <c r="S473">
        <v>4.6356000000000002</v>
      </c>
      <c r="T473">
        <v>5.0069999999999997</v>
      </c>
      <c r="U473">
        <f t="shared" si="101"/>
        <v>5.0069999999999997</v>
      </c>
      <c r="V473">
        <f t="shared" si="106"/>
        <v>1.899999999999924E-2</v>
      </c>
      <c r="W473">
        <f t="shared" si="102"/>
        <v>4.7229000000000001</v>
      </c>
      <c r="X473">
        <f t="shared" si="107"/>
        <v>-1.9999999999999574E-2</v>
      </c>
      <c r="Y473">
        <v>4.048</v>
      </c>
      <c r="Z473">
        <v>4.9429999999999996</v>
      </c>
      <c r="AA473">
        <f t="shared" si="103"/>
        <v>4.6798000000000002</v>
      </c>
      <c r="AB473">
        <f t="shared" si="108"/>
        <v>-2.0500000000000185E-2</v>
      </c>
      <c r="AC473">
        <f t="shared" si="109"/>
        <v>-1.3000000000000789E-2</v>
      </c>
      <c r="AD473">
        <v>4.6589999999999998</v>
      </c>
      <c r="AE473">
        <f t="shared" si="104"/>
        <v>4.5782999999999996</v>
      </c>
      <c r="AF473">
        <f t="shared" si="110"/>
        <v>-9.9999999999997868E-3</v>
      </c>
      <c r="AG473">
        <f t="shared" si="110"/>
        <v>-2.9500000000000526E-2</v>
      </c>
      <c r="AH473">
        <f t="shared" si="98"/>
        <v>4.8010000000000002</v>
      </c>
      <c r="AI473">
        <f t="shared" si="111"/>
        <v>-1.1499999999999844E-2</v>
      </c>
    </row>
    <row r="474" spans="1:35" x14ac:dyDescent="0.3">
      <c r="A474" s="1">
        <v>45029</v>
      </c>
      <c r="B474">
        <v>30285.33</v>
      </c>
      <c r="C474">
        <v>2040.22</v>
      </c>
      <c r="D474">
        <v>4.84</v>
      </c>
      <c r="E474">
        <v>4.8</v>
      </c>
      <c r="F474">
        <f t="shared" si="105"/>
        <v>0</v>
      </c>
      <c r="G474">
        <v>4.83</v>
      </c>
      <c r="H474">
        <v>4.9863200000000001</v>
      </c>
      <c r="I474">
        <f t="shared" si="99"/>
        <v>4.9863200000000001</v>
      </c>
      <c r="J474">
        <f t="shared" si="100"/>
        <v>-3.54999999999972E-3</v>
      </c>
      <c r="K474">
        <v>4.9814999999999996</v>
      </c>
      <c r="L474">
        <v>4.9569000000000001</v>
      </c>
      <c r="M474">
        <v>4.7119999999999997</v>
      </c>
      <c r="N474">
        <v>4.6695000000000002</v>
      </c>
      <c r="O474">
        <v>4.5641999999999996</v>
      </c>
      <c r="P474">
        <v>4.7956000000000003</v>
      </c>
      <c r="Q474">
        <v>4.8244499999999997</v>
      </c>
      <c r="R474">
        <v>4.9233000000000002</v>
      </c>
      <c r="S474">
        <v>4.6323999999999996</v>
      </c>
      <c r="T474">
        <v>5.0010000000000003</v>
      </c>
      <c r="U474">
        <f t="shared" si="101"/>
        <v>5.0010000000000003</v>
      </c>
      <c r="V474">
        <f t="shared" si="106"/>
        <v>-5.9999999999993392E-3</v>
      </c>
      <c r="W474">
        <f t="shared" si="102"/>
        <v>4.7119999999999997</v>
      </c>
      <c r="X474">
        <f t="shared" si="107"/>
        <v>-1.0900000000000354E-2</v>
      </c>
      <c r="Y474">
        <v>3.7650000000000001</v>
      </c>
      <c r="Z474">
        <v>4.9329999999999998</v>
      </c>
      <c r="AA474">
        <f t="shared" si="103"/>
        <v>4.6695000000000002</v>
      </c>
      <c r="AB474">
        <f t="shared" si="108"/>
        <v>-1.0299999999999976E-2</v>
      </c>
      <c r="AC474">
        <f t="shared" si="109"/>
        <v>-9.9999999999997868E-3</v>
      </c>
      <c r="AD474">
        <v>4.6580000000000004</v>
      </c>
      <c r="AE474">
        <f t="shared" si="104"/>
        <v>4.5641999999999996</v>
      </c>
      <c r="AF474">
        <f t="shared" si="110"/>
        <v>-9.9999999999944578E-4</v>
      </c>
      <c r="AG474">
        <f t="shared" si="110"/>
        <v>-1.4100000000000001E-2</v>
      </c>
      <c r="AH474">
        <f t="shared" si="98"/>
        <v>4.7955000000000005</v>
      </c>
      <c r="AI474">
        <f t="shared" si="111"/>
        <v>-5.4999999999996163E-3</v>
      </c>
    </row>
    <row r="475" spans="1:35" x14ac:dyDescent="0.3">
      <c r="A475" s="1">
        <v>45030</v>
      </c>
      <c r="B475">
        <v>30470.31</v>
      </c>
      <c r="C475">
        <v>2004.17</v>
      </c>
      <c r="D475">
        <v>4.88</v>
      </c>
      <c r="E475">
        <v>4.8</v>
      </c>
      <c r="F475">
        <f t="shared" si="105"/>
        <v>0</v>
      </c>
      <c r="G475">
        <v>4.83</v>
      </c>
      <c r="H475">
        <v>4.9818800000000003</v>
      </c>
      <c r="I475">
        <f t="shared" si="99"/>
        <v>4.9818800000000003</v>
      </c>
      <c r="J475">
        <f t="shared" si="100"/>
        <v>-4.4399999999997775E-3</v>
      </c>
      <c r="K475">
        <v>5.0217999999999998</v>
      </c>
      <c r="L475">
        <v>4.9861000000000004</v>
      </c>
      <c r="M475">
        <v>4.7864000000000004</v>
      </c>
      <c r="N475">
        <v>4.7420999999999998</v>
      </c>
      <c r="O475">
        <v>4.6356999999999999</v>
      </c>
      <c r="P475">
        <v>4.7994000000000003</v>
      </c>
      <c r="Q475">
        <v>4.8280000000000003</v>
      </c>
      <c r="R475">
        <v>4.9745999999999997</v>
      </c>
      <c r="S475">
        <v>4.7450000000000001</v>
      </c>
      <c r="T475">
        <v>5.05</v>
      </c>
      <c r="U475">
        <f t="shared" si="101"/>
        <v>5.05</v>
      </c>
      <c r="V475">
        <f t="shared" si="106"/>
        <v>4.8999999999999488E-2</v>
      </c>
      <c r="W475">
        <f t="shared" si="102"/>
        <v>4.7864000000000004</v>
      </c>
      <c r="X475">
        <f t="shared" si="107"/>
        <v>7.4400000000000688E-2</v>
      </c>
      <c r="Y475">
        <v>4.0199999999999996</v>
      </c>
      <c r="Z475">
        <v>5.0190000000000001</v>
      </c>
      <c r="AA475">
        <f t="shared" si="103"/>
        <v>4.7420999999999998</v>
      </c>
      <c r="AB475">
        <f t="shared" si="108"/>
        <v>7.2599999999999554E-2</v>
      </c>
      <c r="AC475">
        <f t="shared" si="109"/>
        <v>8.6000000000000298E-2</v>
      </c>
      <c r="AD475">
        <v>4.7839999999999998</v>
      </c>
      <c r="AE475">
        <f t="shared" si="104"/>
        <v>4.6356999999999999</v>
      </c>
      <c r="AF475">
        <f t="shared" si="110"/>
        <v>0.12599999999999945</v>
      </c>
      <c r="AG475">
        <f t="shared" si="110"/>
        <v>7.1500000000000341E-2</v>
      </c>
      <c r="AH475">
        <f t="shared" si="98"/>
        <v>4.9015000000000004</v>
      </c>
      <c r="AI475">
        <f t="shared" si="111"/>
        <v>0.10599999999999987</v>
      </c>
    </row>
    <row r="476" spans="1:35" x14ac:dyDescent="0.3">
      <c r="A476" s="1">
        <v>45031</v>
      </c>
      <c r="B476">
        <v>30312.22</v>
      </c>
      <c r="C476">
        <v>2004.17</v>
      </c>
      <c r="D476">
        <v>4.88</v>
      </c>
      <c r="E476">
        <v>4.8</v>
      </c>
      <c r="F476">
        <f t="shared" si="105"/>
        <v>0</v>
      </c>
      <c r="G476">
        <v>4.83</v>
      </c>
      <c r="H476">
        <v>4.9818800000000003</v>
      </c>
      <c r="I476">
        <f t="shared" si="99"/>
        <v>4.9818800000000003</v>
      </c>
      <c r="J476">
        <f t="shared" si="100"/>
        <v>0</v>
      </c>
      <c r="K476">
        <v>5.0217999999999998</v>
      </c>
      <c r="L476">
        <v>4.9861000000000004</v>
      </c>
      <c r="M476">
        <v>4.7864000000000004</v>
      </c>
      <c r="N476">
        <v>4.7420999999999998</v>
      </c>
      <c r="O476">
        <v>4.6356999999999999</v>
      </c>
      <c r="P476">
        <v>4.7994000000000003</v>
      </c>
      <c r="Q476">
        <v>4.8280000000000003</v>
      </c>
      <c r="R476">
        <v>4.9745999999999997</v>
      </c>
      <c r="S476">
        <v>4.7450000000000001</v>
      </c>
      <c r="T476">
        <v>5.05</v>
      </c>
      <c r="U476">
        <f t="shared" si="101"/>
        <v>5.05</v>
      </c>
      <c r="V476">
        <f t="shared" si="106"/>
        <v>0</v>
      </c>
      <c r="W476">
        <f t="shared" si="102"/>
        <v>4.7864000000000004</v>
      </c>
      <c r="X476">
        <f t="shared" si="107"/>
        <v>0</v>
      </c>
      <c r="Y476">
        <v>4.0199999999999996</v>
      </c>
      <c r="Z476">
        <v>5.0190000000000001</v>
      </c>
      <c r="AA476">
        <f t="shared" si="103"/>
        <v>4.7420999999999998</v>
      </c>
      <c r="AB476">
        <f t="shared" si="108"/>
        <v>0</v>
      </c>
      <c r="AC476">
        <f t="shared" si="109"/>
        <v>0</v>
      </c>
      <c r="AD476">
        <v>4.7839999999999998</v>
      </c>
      <c r="AE476">
        <f t="shared" si="104"/>
        <v>4.6356999999999999</v>
      </c>
      <c r="AF476">
        <f t="shared" si="110"/>
        <v>0</v>
      </c>
      <c r="AG476">
        <f t="shared" si="110"/>
        <v>0</v>
      </c>
      <c r="AH476">
        <f t="shared" si="98"/>
        <v>4.9015000000000004</v>
      </c>
      <c r="AI476">
        <f t="shared" si="111"/>
        <v>0</v>
      </c>
    </row>
    <row r="477" spans="1:35" x14ac:dyDescent="0.3">
      <c r="A477" s="1">
        <v>45032</v>
      </c>
      <c r="B477">
        <v>30361</v>
      </c>
      <c r="C477">
        <v>2004.17</v>
      </c>
      <c r="D477">
        <v>4.88</v>
      </c>
      <c r="E477">
        <v>4.8</v>
      </c>
      <c r="F477">
        <f t="shared" si="105"/>
        <v>0</v>
      </c>
      <c r="G477">
        <v>4.83</v>
      </c>
      <c r="H477">
        <v>4.9818800000000003</v>
      </c>
      <c r="I477">
        <f t="shared" si="99"/>
        <v>4.9818800000000003</v>
      </c>
      <c r="J477">
        <f t="shared" si="100"/>
        <v>0</v>
      </c>
      <c r="K477">
        <v>5.0217999999999998</v>
      </c>
      <c r="L477">
        <v>4.9861000000000004</v>
      </c>
      <c r="M477">
        <v>4.7864000000000004</v>
      </c>
      <c r="N477">
        <v>4.7420999999999998</v>
      </c>
      <c r="O477">
        <v>4.6356999999999999</v>
      </c>
      <c r="P477">
        <v>4.7994000000000003</v>
      </c>
      <c r="Q477">
        <v>4.8280000000000003</v>
      </c>
      <c r="R477">
        <v>4.9745999999999997</v>
      </c>
      <c r="S477">
        <v>4.7450000000000001</v>
      </c>
      <c r="T477">
        <v>5.05</v>
      </c>
      <c r="U477">
        <f t="shared" si="101"/>
        <v>5.05</v>
      </c>
      <c r="V477">
        <f t="shared" si="106"/>
        <v>0</v>
      </c>
      <c r="W477">
        <f t="shared" si="102"/>
        <v>4.7864000000000004</v>
      </c>
      <c r="X477">
        <f t="shared" si="107"/>
        <v>0</v>
      </c>
      <c r="Y477">
        <v>4.0199999999999996</v>
      </c>
      <c r="Z477">
        <v>5.0190000000000001</v>
      </c>
      <c r="AA477">
        <f t="shared" si="103"/>
        <v>4.7420999999999998</v>
      </c>
      <c r="AB477">
        <f t="shared" si="108"/>
        <v>0</v>
      </c>
      <c r="AC477">
        <f t="shared" si="109"/>
        <v>0</v>
      </c>
      <c r="AD477">
        <v>4.7839999999999998</v>
      </c>
      <c r="AE477">
        <f t="shared" si="104"/>
        <v>4.6356999999999999</v>
      </c>
      <c r="AF477">
        <f t="shared" si="110"/>
        <v>0</v>
      </c>
      <c r="AG477">
        <f t="shared" si="110"/>
        <v>0</v>
      </c>
      <c r="AH477">
        <f t="shared" si="98"/>
        <v>4.9015000000000004</v>
      </c>
      <c r="AI477">
        <f t="shared" si="111"/>
        <v>0</v>
      </c>
    </row>
    <row r="478" spans="1:35" x14ac:dyDescent="0.3">
      <c r="A478" s="1">
        <v>45033</v>
      </c>
      <c r="B478">
        <v>29459.360000000001</v>
      </c>
      <c r="C478">
        <v>1995.19</v>
      </c>
      <c r="D478">
        <v>4.8499999999999996</v>
      </c>
      <c r="E478">
        <v>4.8</v>
      </c>
      <c r="F478">
        <f t="shared" si="105"/>
        <v>0</v>
      </c>
      <c r="G478">
        <v>4.83</v>
      </c>
      <c r="H478">
        <v>5.0278499999999999</v>
      </c>
      <c r="I478">
        <f t="shared" si="99"/>
        <v>5.0278499999999999</v>
      </c>
      <c r="J478">
        <f t="shared" si="100"/>
        <v>4.5969999999999622E-2</v>
      </c>
      <c r="K478">
        <v>5.0463500000000003</v>
      </c>
      <c r="L478">
        <v>4.9905999999999997</v>
      </c>
      <c r="M478">
        <v>4.8262999999999998</v>
      </c>
      <c r="N478">
        <v>4.7876000000000003</v>
      </c>
      <c r="O478">
        <v>4.6921999999999997</v>
      </c>
      <c r="P478">
        <v>4.8014999999999999</v>
      </c>
      <c r="Q478">
        <v>4.83</v>
      </c>
      <c r="R478">
        <v>5.0166000000000004</v>
      </c>
      <c r="S478">
        <v>4.8015999999999996</v>
      </c>
      <c r="T478">
        <v>5.0590000000000002</v>
      </c>
      <c r="U478">
        <f t="shared" si="101"/>
        <v>5.0590000000000002</v>
      </c>
      <c r="V478">
        <f t="shared" si="106"/>
        <v>9.0000000000003411E-3</v>
      </c>
      <c r="W478">
        <f t="shared" si="102"/>
        <v>4.8262999999999998</v>
      </c>
      <c r="X478">
        <f t="shared" si="107"/>
        <v>3.989999999999938E-2</v>
      </c>
      <c r="Y478">
        <v>3.915</v>
      </c>
      <c r="Z478">
        <v>5.0490000000000004</v>
      </c>
      <c r="AA478">
        <f t="shared" si="103"/>
        <v>4.7876000000000003</v>
      </c>
      <c r="AB478">
        <f t="shared" si="108"/>
        <v>4.550000000000054E-2</v>
      </c>
      <c r="AC478">
        <f t="shared" si="109"/>
        <v>3.0000000000000249E-2</v>
      </c>
      <c r="AD478">
        <v>4.827</v>
      </c>
      <c r="AE478">
        <f t="shared" si="104"/>
        <v>4.6921999999999997</v>
      </c>
      <c r="AF478">
        <f t="shared" si="110"/>
        <v>4.3000000000000149E-2</v>
      </c>
      <c r="AG478">
        <f t="shared" si="110"/>
        <v>5.6499999999999773E-2</v>
      </c>
      <c r="AH478">
        <f t="shared" si="98"/>
        <v>4.9380000000000006</v>
      </c>
      <c r="AI478">
        <f t="shared" si="111"/>
        <v>3.6500000000000199E-2</v>
      </c>
    </row>
    <row r="479" spans="1:35" x14ac:dyDescent="0.3">
      <c r="A479" s="1">
        <v>45034</v>
      </c>
      <c r="B479">
        <v>30422</v>
      </c>
      <c r="C479">
        <v>2005.45</v>
      </c>
      <c r="D479">
        <v>4.8239999999999998</v>
      </c>
      <c r="E479">
        <v>4.8</v>
      </c>
      <c r="F479">
        <f t="shared" si="105"/>
        <v>0</v>
      </c>
      <c r="G479">
        <v>4.83</v>
      </c>
      <c r="H479">
        <v>5.0484499999999999</v>
      </c>
      <c r="I479">
        <f t="shared" si="99"/>
        <v>5.0484499999999999</v>
      </c>
      <c r="J479">
        <f t="shared" si="100"/>
        <v>2.0599999999999952E-2</v>
      </c>
      <c r="K479">
        <v>5.0465499999999999</v>
      </c>
      <c r="L479">
        <v>5.0701000000000001</v>
      </c>
      <c r="M479">
        <v>4.7859999999999996</v>
      </c>
      <c r="N479">
        <v>4.7537000000000003</v>
      </c>
      <c r="O479">
        <v>4.6723999999999997</v>
      </c>
      <c r="P479">
        <v>4.8039800000000001</v>
      </c>
      <c r="Q479">
        <v>4.83</v>
      </c>
      <c r="R479">
        <v>5.0468000000000002</v>
      </c>
      <c r="S479">
        <v>4.7957000000000001</v>
      </c>
      <c r="T479">
        <v>5.1159999999999997</v>
      </c>
      <c r="U479">
        <f t="shared" si="101"/>
        <v>5.1159999999999997</v>
      </c>
      <c r="V479">
        <f t="shared" si="106"/>
        <v>5.6999999999999496E-2</v>
      </c>
      <c r="W479">
        <f t="shared" si="102"/>
        <v>4.7859999999999996</v>
      </c>
      <c r="X479">
        <f t="shared" si="107"/>
        <v>-4.0300000000000225E-2</v>
      </c>
      <c r="Y479">
        <v>3.6240000000000001</v>
      </c>
      <c r="Z479">
        <v>5.0720000000000001</v>
      </c>
      <c r="AA479">
        <f t="shared" si="103"/>
        <v>4.7537000000000003</v>
      </c>
      <c r="AB479">
        <f t="shared" si="108"/>
        <v>-3.3900000000000041E-2</v>
      </c>
      <c r="AC479">
        <f t="shared" si="109"/>
        <v>2.2999999999999687E-2</v>
      </c>
      <c r="AD479">
        <v>4.8120000000000003</v>
      </c>
      <c r="AE479">
        <f t="shared" si="104"/>
        <v>4.6723999999999997</v>
      </c>
      <c r="AF479">
        <f t="shared" si="110"/>
        <v>-1.499999999999968E-2</v>
      </c>
      <c r="AG479">
        <f t="shared" si="110"/>
        <v>-1.980000000000004E-2</v>
      </c>
      <c r="AH479">
        <f t="shared" si="98"/>
        <v>4.9420000000000002</v>
      </c>
      <c r="AI479">
        <f t="shared" si="111"/>
        <v>3.9999999999995595E-3</v>
      </c>
    </row>
    <row r="480" spans="1:35" x14ac:dyDescent="0.3">
      <c r="A480" s="1">
        <v>45035</v>
      </c>
      <c r="B480">
        <v>29249.26</v>
      </c>
      <c r="C480">
        <v>1994.93</v>
      </c>
      <c r="D480">
        <v>4.7949999999999999</v>
      </c>
      <c r="E480">
        <v>4.8</v>
      </c>
      <c r="F480">
        <f t="shared" si="105"/>
        <v>0</v>
      </c>
      <c r="G480">
        <v>4.83</v>
      </c>
      <c r="H480">
        <v>5.0555000000000003</v>
      </c>
      <c r="I480">
        <f t="shared" si="99"/>
        <v>5.0555000000000003</v>
      </c>
      <c r="J480">
        <f t="shared" si="100"/>
        <v>7.0500000000004448E-3</v>
      </c>
      <c r="K480">
        <v>5.0590000000000002</v>
      </c>
      <c r="L480">
        <v>5.0900999999999996</v>
      </c>
      <c r="M480">
        <v>4.8117999999999999</v>
      </c>
      <c r="N480">
        <v>4.7846000000000002</v>
      </c>
      <c r="O480">
        <v>4.7178000000000004</v>
      </c>
      <c r="P480">
        <v>4.7980999999999998</v>
      </c>
      <c r="Q480">
        <v>4.8304999999999998</v>
      </c>
      <c r="R480">
        <v>5.0361000000000002</v>
      </c>
      <c r="S480">
        <v>4.7891000000000004</v>
      </c>
      <c r="T480">
        <v>5.1210000000000004</v>
      </c>
      <c r="U480">
        <f t="shared" si="101"/>
        <v>5.1210000000000004</v>
      </c>
      <c r="V480">
        <f t="shared" si="106"/>
        <v>5.0000000000007816E-3</v>
      </c>
      <c r="W480">
        <f t="shared" si="102"/>
        <v>4.8117999999999999</v>
      </c>
      <c r="X480">
        <f t="shared" si="107"/>
        <v>2.5800000000000267E-2</v>
      </c>
      <c r="Y480">
        <v>3.71</v>
      </c>
      <c r="Z480">
        <v>5.0709999999999997</v>
      </c>
      <c r="AA480">
        <f t="shared" si="103"/>
        <v>4.7846000000000002</v>
      </c>
      <c r="AB480">
        <f t="shared" si="108"/>
        <v>3.0899999999999928E-2</v>
      </c>
      <c r="AC480">
        <f t="shared" si="109"/>
        <v>-1.000000000000334E-3</v>
      </c>
      <c r="AD480">
        <v>4.8120000000000003</v>
      </c>
      <c r="AE480">
        <f t="shared" si="104"/>
        <v>4.7178000000000004</v>
      </c>
      <c r="AF480">
        <f t="shared" si="110"/>
        <v>0</v>
      </c>
      <c r="AG480">
        <f t="shared" si="110"/>
        <v>4.5400000000000773E-2</v>
      </c>
      <c r="AH480">
        <f t="shared" si="98"/>
        <v>4.9414999999999996</v>
      </c>
      <c r="AI480">
        <f t="shared" si="111"/>
        <v>-5.0000000000061107E-4</v>
      </c>
    </row>
    <row r="481" spans="1:35" x14ac:dyDescent="0.3">
      <c r="A481" s="1">
        <v>45036</v>
      </c>
      <c r="B481">
        <v>28203.91</v>
      </c>
      <c r="C481">
        <v>2004.8</v>
      </c>
      <c r="D481">
        <v>4.8209999999999997</v>
      </c>
      <c r="E481">
        <v>4.8</v>
      </c>
      <c r="F481">
        <f t="shared" si="105"/>
        <v>0</v>
      </c>
      <c r="G481">
        <v>4.83</v>
      </c>
      <c r="H481">
        <v>5.0705999999999998</v>
      </c>
      <c r="I481">
        <f t="shared" si="99"/>
        <v>5.0705999999999998</v>
      </c>
      <c r="J481">
        <f t="shared" si="100"/>
        <v>1.5099999999999447E-2</v>
      </c>
      <c r="K481">
        <v>5.0570000000000004</v>
      </c>
      <c r="L481">
        <v>5.0582000000000003</v>
      </c>
      <c r="M481">
        <v>4.7717000000000001</v>
      </c>
      <c r="N481">
        <v>4.7407000000000004</v>
      </c>
      <c r="O481">
        <v>4.6619000000000002</v>
      </c>
      <c r="P481">
        <v>4.8038299999999996</v>
      </c>
      <c r="Q481">
        <v>4.8302500000000004</v>
      </c>
      <c r="R481">
        <v>5.0247000000000002</v>
      </c>
      <c r="S481">
        <v>4.7149999999999999</v>
      </c>
      <c r="T481">
        <v>5.0759999999999996</v>
      </c>
      <c r="U481">
        <f t="shared" si="101"/>
        <v>5.0759999999999996</v>
      </c>
      <c r="V481">
        <f t="shared" si="106"/>
        <v>-4.5000000000000817E-2</v>
      </c>
      <c r="W481">
        <f t="shared" si="102"/>
        <v>4.7717000000000001</v>
      </c>
      <c r="X481">
        <f t="shared" si="107"/>
        <v>-4.0099999999999802E-2</v>
      </c>
      <c r="Y481">
        <v>3.3140000000000001</v>
      </c>
      <c r="Z481">
        <v>5.0369999999999999</v>
      </c>
      <c r="AA481">
        <f t="shared" si="103"/>
        <v>4.7407000000000004</v>
      </c>
      <c r="AB481">
        <f t="shared" si="108"/>
        <v>-4.3899999999999828E-2</v>
      </c>
      <c r="AC481">
        <f t="shared" si="109"/>
        <v>-3.3999999999999808E-2</v>
      </c>
      <c r="AD481">
        <v>4.7329999999999997</v>
      </c>
      <c r="AE481">
        <f t="shared" si="104"/>
        <v>4.6619000000000002</v>
      </c>
      <c r="AF481">
        <f t="shared" si="110"/>
        <v>-7.9000000000000625E-2</v>
      </c>
      <c r="AG481">
        <f t="shared" si="110"/>
        <v>-5.5900000000000283E-2</v>
      </c>
      <c r="AH481">
        <f t="shared" si="98"/>
        <v>4.8849999999999998</v>
      </c>
      <c r="AI481">
        <f t="shared" si="111"/>
        <v>-5.6499999999999773E-2</v>
      </c>
    </row>
    <row r="482" spans="1:35" x14ac:dyDescent="0.3">
      <c r="A482" s="1">
        <v>45037</v>
      </c>
      <c r="B482">
        <v>27272.1</v>
      </c>
      <c r="C482">
        <v>1983.06</v>
      </c>
      <c r="D482">
        <v>4.8150000000000004</v>
      </c>
      <c r="E482">
        <v>4.8</v>
      </c>
      <c r="F482">
        <f t="shared" si="105"/>
        <v>0</v>
      </c>
      <c r="G482">
        <v>4.83</v>
      </c>
      <c r="H482">
        <v>5.0677500000000002</v>
      </c>
      <c r="I482">
        <f t="shared" si="99"/>
        <v>5.0677500000000002</v>
      </c>
      <c r="J482">
        <f t="shared" si="100"/>
        <v>-2.8499999999995751E-3</v>
      </c>
      <c r="K482">
        <v>5.0620000000000003</v>
      </c>
      <c r="L482">
        <v>5.0171999999999999</v>
      </c>
      <c r="M482">
        <v>4.7969999999999997</v>
      </c>
      <c r="N482">
        <v>4.7622</v>
      </c>
      <c r="O482">
        <v>4.6768000000000001</v>
      </c>
      <c r="P482">
        <v>4.8038699999999999</v>
      </c>
      <c r="Q482">
        <v>4.8304999999999998</v>
      </c>
      <c r="R482">
        <v>4.9905999999999997</v>
      </c>
      <c r="S482">
        <v>4.7245999999999997</v>
      </c>
      <c r="T482">
        <v>5.0670000000000002</v>
      </c>
      <c r="U482">
        <f t="shared" si="101"/>
        <v>5.0670000000000002</v>
      </c>
      <c r="V482">
        <f t="shared" si="106"/>
        <v>-8.9999999999994529E-3</v>
      </c>
      <c r="W482">
        <f t="shared" si="102"/>
        <v>4.7969999999999997</v>
      </c>
      <c r="X482">
        <f t="shared" si="107"/>
        <v>2.5299999999999656E-2</v>
      </c>
      <c r="Y482">
        <v>3.3079999999999998</v>
      </c>
      <c r="Z482">
        <v>5.0389999999999997</v>
      </c>
      <c r="AA482">
        <f t="shared" si="103"/>
        <v>4.7622</v>
      </c>
      <c r="AB482">
        <f t="shared" si="108"/>
        <v>2.1499999999999631E-2</v>
      </c>
      <c r="AC482">
        <f t="shared" si="109"/>
        <v>1.9999999999997797E-3</v>
      </c>
      <c r="AD482">
        <v>4.76</v>
      </c>
      <c r="AE482">
        <f t="shared" si="104"/>
        <v>4.6768000000000001</v>
      </c>
      <c r="AF482">
        <f t="shared" si="110"/>
        <v>2.7000000000000135E-2</v>
      </c>
      <c r="AG482">
        <f t="shared" si="110"/>
        <v>1.4899999999999913E-2</v>
      </c>
      <c r="AH482">
        <f t="shared" si="98"/>
        <v>4.8994999999999997</v>
      </c>
      <c r="AI482">
        <f t="shared" si="111"/>
        <v>1.4499999999999957E-2</v>
      </c>
    </row>
    <row r="483" spans="1:35" x14ac:dyDescent="0.3">
      <c r="A483" s="1">
        <v>45038</v>
      </c>
      <c r="B483">
        <v>27645.8</v>
      </c>
      <c r="C483">
        <v>1983.06</v>
      </c>
      <c r="D483">
        <v>4.8150000000000004</v>
      </c>
      <c r="E483">
        <v>4.8</v>
      </c>
      <c r="F483">
        <f t="shared" si="105"/>
        <v>0</v>
      </c>
      <c r="G483">
        <v>4.83</v>
      </c>
      <c r="H483">
        <v>5.0677500000000002</v>
      </c>
      <c r="I483">
        <f t="shared" si="99"/>
        <v>5.0677500000000002</v>
      </c>
      <c r="J483">
        <f t="shared" si="100"/>
        <v>0</v>
      </c>
      <c r="K483">
        <v>5.0620000000000003</v>
      </c>
      <c r="L483">
        <v>5.0171999999999999</v>
      </c>
      <c r="M483">
        <v>4.7969999999999997</v>
      </c>
      <c r="N483">
        <v>4.7622</v>
      </c>
      <c r="O483">
        <v>4.6768000000000001</v>
      </c>
      <c r="P483">
        <v>4.8038699999999999</v>
      </c>
      <c r="Q483">
        <v>4.8304999999999998</v>
      </c>
      <c r="R483">
        <v>4.9905999999999997</v>
      </c>
      <c r="S483">
        <v>4.7245999999999997</v>
      </c>
      <c r="T483">
        <v>5.0670000000000002</v>
      </c>
      <c r="U483">
        <f t="shared" si="101"/>
        <v>5.0670000000000002</v>
      </c>
      <c r="V483">
        <f t="shared" si="106"/>
        <v>0</v>
      </c>
      <c r="W483">
        <f t="shared" si="102"/>
        <v>4.7969999999999997</v>
      </c>
      <c r="X483">
        <f t="shared" si="107"/>
        <v>0</v>
      </c>
      <c r="Y483">
        <v>3.3079999999999998</v>
      </c>
      <c r="Z483">
        <v>5.0389999999999997</v>
      </c>
      <c r="AA483">
        <f t="shared" si="103"/>
        <v>4.7622</v>
      </c>
      <c r="AB483">
        <f t="shared" si="108"/>
        <v>0</v>
      </c>
      <c r="AC483">
        <f t="shared" si="109"/>
        <v>0</v>
      </c>
      <c r="AD483">
        <v>4.76</v>
      </c>
      <c r="AE483">
        <f t="shared" si="104"/>
        <v>4.6768000000000001</v>
      </c>
      <c r="AF483">
        <f t="shared" si="110"/>
        <v>0</v>
      </c>
      <c r="AG483">
        <f t="shared" si="110"/>
        <v>0</v>
      </c>
      <c r="AH483">
        <f t="shared" si="98"/>
        <v>4.8994999999999997</v>
      </c>
      <c r="AI483">
        <f t="shared" si="111"/>
        <v>0</v>
      </c>
    </row>
    <row r="484" spans="1:35" x14ac:dyDescent="0.3">
      <c r="A484" s="1">
        <v>45039</v>
      </c>
      <c r="B484">
        <v>27508.33</v>
      </c>
      <c r="C484">
        <v>1983.06</v>
      </c>
      <c r="D484">
        <v>4.8150000000000004</v>
      </c>
      <c r="E484">
        <v>4.8</v>
      </c>
      <c r="F484">
        <f t="shared" si="105"/>
        <v>0</v>
      </c>
      <c r="G484">
        <v>4.83</v>
      </c>
      <c r="H484">
        <v>5.0677500000000002</v>
      </c>
      <c r="I484">
        <f t="shared" si="99"/>
        <v>5.0677500000000002</v>
      </c>
      <c r="J484">
        <f t="shared" si="100"/>
        <v>0</v>
      </c>
      <c r="K484">
        <v>5.0620000000000003</v>
      </c>
      <c r="L484">
        <v>5.0171999999999999</v>
      </c>
      <c r="M484">
        <v>4.7969999999999997</v>
      </c>
      <c r="N484">
        <v>4.7622</v>
      </c>
      <c r="O484">
        <v>4.6768000000000001</v>
      </c>
      <c r="P484">
        <v>4.8038699999999999</v>
      </c>
      <c r="Q484">
        <v>4.8304999999999998</v>
      </c>
      <c r="R484">
        <v>4.9905999999999997</v>
      </c>
      <c r="S484">
        <v>4.7245999999999997</v>
      </c>
      <c r="T484">
        <v>5.0670000000000002</v>
      </c>
      <c r="U484">
        <f t="shared" si="101"/>
        <v>5.0670000000000002</v>
      </c>
      <c r="V484">
        <f t="shared" si="106"/>
        <v>0</v>
      </c>
      <c r="W484">
        <f t="shared" si="102"/>
        <v>4.7969999999999997</v>
      </c>
      <c r="X484">
        <f t="shared" si="107"/>
        <v>0</v>
      </c>
      <c r="Y484">
        <v>3.3079999999999998</v>
      </c>
      <c r="Z484">
        <v>5.0389999999999997</v>
      </c>
      <c r="AA484">
        <f t="shared" si="103"/>
        <v>4.7622</v>
      </c>
      <c r="AB484">
        <f t="shared" si="108"/>
        <v>0</v>
      </c>
      <c r="AC484">
        <f t="shared" si="109"/>
        <v>0</v>
      </c>
      <c r="AD484">
        <v>4.76</v>
      </c>
      <c r="AE484">
        <f t="shared" si="104"/>
        <v>4.6768000000000001</v>
      </c>
      <c r="AF484">
        <f t="shared" si="110"/>
        <v>0</v>
      </c>
      <c r="AG484">
        <f t="shared" si="110"/>
        <v>0</v>
      </c>
      <c r="AH484">
        <f t="shared" si="98"/>
        <v>4.8994999999999997</v>
      </c>
      <c r="AI484">
        <f t="shared" si="111"/>
        <v>0</v>
      </c>
    </row>
    <row r="485" spans="1:35" x14ac:dyDescent="0.3">
      <c r="A485" s="1">
        <v>45040</v>
      </c>
      <c r="B485">
        <v>27460.55</v>
      </c>
      <c r="C485">
        <v>1989.14</v>
      </c>
      <c r="D485">
        <v>4.84</v>
      </c>
      <c r="E485">
        <v>4.8</v>
      </c>
      <c r="F485">
        <f t="shared" si="105"/>
        <v>0</v>
      </c>
      <c r="G485">
        <v>4.83</v>
      </c>
      <c r="H485">
        <v>5.0680300000000003</v>
      </c>
      <c r="I485">
        <f t="shared" si="99"/>
        <v>5.0680300000000003</v>
      </c>
      <c r="J485">
        <f t="shared" si="100"/>
        <v>2.8000000000005798E-4</v>
      </c>
      <c r="K485">
        <v>5.0640000000000001</v>
      </c>
      <c r="L485">
        <v>4.9672000000000001</v>
      </c>
      <c r="M485">
        <v>4.7771999999999997</v>
      </c>
      <c r="N485">
        <v>4.7373000000000003</v>
      </c>
      <c r="O485">
        <v>4.6448</v>
      </c>
      <c r="P485">
        <v>4.7919</v>
      </c>
      <c r="Q485">
        <v>4.83</v>
      </c>
      <c r="R485">
        <v>4.9873000000000003</v>
      </c>
      <c r="S485">
        <v>4.6859999999999999</v>
      </c>
      <c r="T485">
        <v>5.0010000000000003</v>
      </c>
      <c r="U485">
        <f t="shared" si="101"/>
        <v>5.0010000000000003</v>
      </c>
      <c r="V485">
        <f t="shared" si="106"/>
        <v>-6.5999999999999837E-2</v>
      </c>
      <c r="W485">
        <f t="shared" si="102"/>
        <v>4.7771999999999997</v>
      </c>
      <c r="X485">
        <f t="shared" si="107"/>
        <v>-1.980000000000004E-2</v>
      </c>
      <c r="Y485">
        <v>3.4409999999999998</v>
      </c>
      <c r="Z485">
        <v>5.0170000000000003</v>
      </c>
      <c r="AA485">
        <f t="shared" si="103"/>
        <v>4.7373000000000003</v>
      </c>
      <c r="AB485">
        <f t="shared" si="108"/>
        <v>-2.48999999999997E-2</v>
      </c>
      <c r="AC485">
        <f t="shared" si="109"/>
        <v>-2.1999999999999353E-2</v>
      </c>
      <c r="AD485">
        <v>4.7210000000000001</v>
      </c>
      <c r="AE485">
        <f t="shared" si="104"/>
        <v>4.6448</v>
      </c>
      <c r="AF485">
        <f t="shared" si="110"/>
        <v>-3.8999999999999702E-2</v>
      </c>
      <c r="AG485">
        <f t="shared" si="110"/>
        <v>-3.2000000000000028E-2</v>
      </c>
      <c r="AH485">
        <f t="shared" si="98"/>
        <v>4.8689999999999998</v>
      </c>
      <c r="AI485">
        <f t="shared" si="111"/>
        <v>-3.0499999999999972E-2</v>
      </c>
    </row>
    <row r="486" spans="1:35" x14ac:dyDescent="0.3">
      <c r="A486" s="1">
        <v>45041</v>
      </c>
      <c r="B486">
        <v>27979.599999999999</v>
      </c>
      <c r="C486">
        <v>1997.39</v>
      </c>
      <c r="D486">
        <v>4.8520000000000003</v>
      </c>
      <c r="E486">
        <v>4.8</v>
      </c>
      <c r="F486">
        <f t="shared" si="105"/>
        <v>0</v>
      </c>
      <c r="G486">
        <v>4.83</v>
      </c>
      <c r="H486">
        <v>5.0787699999999996</v>
      </c>
      <c r="I486">
        <f t="shared" si="99"/>
        <v>5.0787699999999996</v>
      </c>
      <c r="J486">
        <f t="shared" si="100"/>
        <v>1.0739999999999306E-2</v>
      </c>
      <c r="K486">
        <v>5.032</v>
      </c>
      <c r="L486">
        <v>5.0232999999999999</v>
      </c>
      <c r="M486">
        <v>4.7142999999999997</v>
      </c>
      <c r="N486">
        <v>4.6658999999999997</v>
      </c>
      <c r="O486">
        <v>4.5505000000000004</v>
      </c>
      <c r="P486">
        <v>4.8093000000000004</v>
      </c>
      <c r="Q486">
        <v>4.8295000000000003</v>
      </c>
      <c r="R486">
        <v>4.9320000000000004</v>
      </c>
      <c r="S486">
        <v>4.6203000000000003</v>
      </c>
      <c r="T486">
        <v>5.04</v>
      </c>
      <c r="U486">
        <f t="shared" si="101"/>
        <v>5.04</v>
      </c>
      <c r="V486">
        <f t="shared" si="106"/>
        <v>3.8999999999999702E-2</v>
      </c>
      <c r="W486">
        <f t="shared" si="102"/>
        <v>4.7142999999999997</v>
      </c>
      <c r="X486">
        <f t="shared" si="107"/>
        <v>-6.2899999999999956E-2</v>
      </c>
      <c r="Y486">
        <v>3.86</v>
      </c>
      <c r="Z486">
        <v>4.9589999999999996</v>
      </c>
      <c r="AA486">
        <f t="shared" si="103"/>
        <v>4.6658999999999997</v>
      </c>
      <c r="AB486">
        <f t="shared" si="108"/>
        <v>-7.1400000000000574E-2</v>
      </c>
      <c r="AC486">
        <f t="shared" si="109"/>
        <v>-5.8000000000000718E-2</v>
      </c>
      <c r="AD486">
        <v>4.6369999999999996</v>
      </c>
      <c r="AE486">
        <f t="shared" si="104"/>
        <v>4.5505000000000004</v>
      </c>
      <c r="AF486">
        <f t="shared" si="110"/>
        <v>-8.4000000000000519E-2</v>
      </c>
      <c r="AG486">
        <f t="shared" si="110"/>
        <v>-9.4299999999999606E-2</v>
      </c>
      <c r="AH486">
        <f t="shared" si="98"/>
        <v>4.798</v>
      </c>
      <c r="AI486">
        <f t="shared" si="111"/>
        <v>-7.099999999999973E-2</v>
      </c>
    </row>
    <row r="487" spans="1:35" x14ac:dyDescent="0.3">
      <c r="A487" s="1">
        <v>45042</v>
      </c>
      <c r="B487">
        <v>28417.5</v>
      </c>
      <c r="C487">
        <v>1989.04</v>
      </c>
      <c r="D487">
        <v>4.827</v>
      </c>
      <c r="E487">
        <v>4.8</v>
      </c>
      <c r="F487">
        <f t="shared" si="105"/>
        <v>0</v>
      </c>
      <c r="G487">
        <v>4.83</v>
      </c>
      <c r="H487">
        <v>5.04542</v>
      </c>
      <c r="I487">
        <f t="shared" si="99"/>
        <v>5.04542</v>
      </c>
      <c r="J487">
        <f t="shared" si="100"/>
        <v>-3.3349999999999547E-2</v>
      </c>
      <c r="K487">
        <v>5.0448000000000004</v>
      </c>
      <c r="L487">
        <v>5.1082999999999998</v>
      </c>
      <c r="M487">
        <v>4.7702</v>
      </c>
      <c r="N487">
        <v>4.7186000000000003</v>
      </c>
      <c r="O487">
        <v>4.5963000000000003</v>
      </c>
      <c r="P487">
        <v>4.8230000000000004</v>
      </c>
      <c r="Q487">
        <v>4.8600000000000003</v>
      </c>
      <c r="R487">
        <v>4.9827000000000004</v>
      </c>
      <c r="S487">
        <v>4.6551999999999998</v>
      </c>
      <c r="T487">
        <v>5.125</v>
      </c>
      <c r="U487">
        <f t="shared" si="101"/>
        <v>5.125</v>
      </c>
      <c r="V487">
        <f t="shared" si="106"/>
        <v>8.4999999999999964E-2</v>
      </c>
      <c r="W487">
        <f t="shared" si="102"/>
        <v>4.7702</v>
      </c>
      <c r="X487">
        <f t="shared" si="107"/>
        <v>5.5900000000000283E-2</v>
      </c>
      <c r="Y487">
        <v>3.6230000000000002</v>
      </c>
      <c r="Z487">
        <v>4.9930000000000003</v>
      </c>
      <c r="AA487">
        <f t="shared" si="103"/>
        <v>4.7186000000000003</v>
      </c>
      <c r="AB487">
        <f t="shared" si="108"/>
        <v>5.2700000000000635E-2</v>
      </c>
      <c r="AC487">
        <f t="shared" si="109"/>
        <v>3.4000000000000696E-2</v>
      </c>
      <c r="AD487">
        <v>4.67</v>
      </c>
      <c r="AE487">
        <f t="shared" si="104"/>
        <v>4.5963000000000003</v>
      </c>
      <c r="AF487">
        <f t="shared" si="110"/>
        <v>3.3000000000000362E-2</v>
      </c>
      <c r="AG487">
        <f t="shared" si="110"/>
        <v>4.5799999999999841E-2</v>
      </c>
      <c r="AH487">
        <f t="shared" si="98"/>
        <v>4.8315000000000001</v>
      </c>
      <c r="AI487">
        <f t="shared" si="111"/>
        <v>3.3500000000000085E-2</v>
      </c>
    </row>
    <row r="488" spans="1:35" x14ac:dyDescent="0.3">
      <c r="A488" s="1">
        <v>45043</v>
      </c>
      <c r="B488">
        <v>29633.43</v>
      </c>
      <c r="C488">
        <v>1987.78</v>
      </c>
      <c r="D488">
        <v>4.8440000000000003</v>
      </c>
      <c r="E488">
        <v>4.8099999999999996</v>
      </c>
      <c r="F488">
        <f t="shared" si="105"/>
        <v>9.9999999999997868E-3</v>
      </c>
      <c r="G488">
        <v>4.83</v>
      </c>
      <c r="H488">
        <v>5.04345</v>
      </c>
      <c r="I488">
        <f t="shared" si="99"/>
        <v>5.04345</v>
      </c>
      <c r="J488">
        <f t="shared" si="100"/>
        <v>-1.9700000000000273E-3</v>
      </c>
      <c r="K488">
        <v>5.0839999999999996</v>
      </c>
      <c r="L488">
        <v>5.1440000000000001</v>
      </c>
      <c r="M488">
        <v>4.8059000000000003</v>
      </c>
      <c r="N488">
        <v>4.7662000000000004</v>
      </c>
      <c r="O488">
        <v>4.6757999999999997</v>
      </c>
      <c r="P488">
        <v>4.9314999999999998</v>
      </c>
      <c r="Q488">
        <v>4.9589999999999996</v>
      </c>
      <c r="R488">
        <v>5.0381</v>
      </c>
      <c r="S488">
        <v>4.7607999999999997</v>
      </c>
      <c r="T488">
        <v>5.1520000000000001</v>
      </c>
      <c r="U488">
        <f t="shared" si="101"/>
        <v>5.1520000000000001</v>
      </c>
      <c r="V488">
        <f t="shared" si="106"/>
        <v>2.7000000000000135E-2</v>
      </c>
      <c r="W488">
        <f t="shared" si="102"/>
        <v>4.8059000000000003</v>
      </c>
      <c r="X488">
        <f t="shared" si="107"/>
        <v>3.5700000000000287E-2</v>
      </c>
      <c r="Y488">
        <v>4.1379999999999999</v>
      </c>
      <c r="Z488">
        <v>5.0469999999999997</v>
      </c>
      <c r="AA488">
        <f t="shared" si="103"/>
        <v>4.7662000000000004</v>
      </c>
      <c r="AB488">
        <f t="shared" si="108"/>
        <v>4.7600000000000087E-2</v>
      </c>
      <c r="AC488">
        <f t="shared" si="109"/>
        <v>5.3999999999999382E-2</v>
      </c>
      <c r="AD488">
        <v>4.774</v>
      </c>
      <c r="AE488">
        <f t="shared" si="104"/>
        <v>4.6757999999999997</v>
      </c>
      <c r="AF488">
        <f t="shared" si="110"/>
        <v>0.10400000000000009</v>
      </c>
      <c r="AG488">
        <f t="shared" si="110"/>
        <v>7.949999999999946E-2</v>
      </c>
      <c r="AH488">
        <f t="shared" si="98"/>
        <v>4.9104999999999999</v>
      </c>
      <c r="AI488">
        <f t="shared" si="111"/>
        <v>7.8999999999999737E-2</v>
      </c>
    </row>
    <row r="489" spans="1:35" x14ac:dyDescent="0.3">
      <c r="A489" s="1">
        <v>45044</v>
      </c>
      <c r="B489">
        <v>29354.75</v>
      </c>
      <c r="C489">
        <v>1990</v>
      </c>
      <c r="D489">
        <v>4.8120000000000003</v>
      </c>
      <c r="E489">
        <v>4.8099999999999996</v>
      </c>
      <c r="F489">
        <f t="shared" si="105"/>
        <v>0</v>
      </c>
      <c r="G489">
        <v>4.83</v>
      </c>
      <c r="H489">
        <v>5.0813199999999998</v>
      </c>
      <c r="I489">
        <f t="shared" si="99"/>
        <v>5.0813199999999998</v>
      </c>
      <c r="J489">
        <f t="shared" si="100"/>
        <v>3.7869999999999848E-2</v>
      </c>
      <c r="K489">
        <v>5.0679999999999996</v>
      </c>
      <c r="L489">
        <v>5.0301999999999998</v>
      </c>
      <c r="M489">
        <v>4.7583000000000002</v>
      </c>
      <c r="N489">
        <v>4.7121000000000004</v>
      </c>
      <c r="O489">
        <v>4.6092000000000004</v>
      </c>
      <c r="P489">
        <v>4.9644000000000004</v>
      </c>
      <c r="Q489">
        <v>4.9809999999999999</v>
      </c>
      <c r="R489">
        <v>5.0012999999999996</v>
      </c>
      <c r="S489">
        <v>4.7404000000000002</v>
      </c>
      <c r="T489">
        <v>5.056</v>
      </c>
      <c r="U489">
        <f t="shared" si="101"/>
        <v>5.056</v>
      </c>
      <c r="V489">
        <f t="shared" si="106"/>
        <v>-9.6000000000000085E-2</v>
      </c>
      <c r="W489">
        <f t="shared" si="102"/>
        <v>4.7583000000000002</v>
      </c>
      <c r="X489">
        <f t="shared" si="107"/>
        <v>-4.7600000000000087E-2</v>
      </c>
      <c r="Y489">
        <v>4.18</v>
      </c>
      <c r="Z489">
        <v>5.0199999999999996</v>
      </c>
      <c r="AA489">
        <f t="shared" si="103"/>
        <v>4.7121000000000004</v>
      </c>
      <c r="AB489">
        <f t="shared" si="108"/>
        <v>-5.4100000000000037E-2</v>
      </c>
      <c r="AC489">
        <f t="shared" si="109"/>
        <v>-2.7000000000000135E-2</v>
      </c>
      <c r="AD489">
        <v>4.7590000000000003</v>
      </c>
      <c r="AE489">
        <f t="shared" si="104"/>
        <v>4.6092000000000004</v>
      </c>
      <c r="AF489">
        <f t="shared" si="110"/>
        <v>-1.499999999999968E-2</v>
      </c>
      <c r="AG489">
        <f t="shared" si="110"/>
        <v>-6.6599999999999326E-2</v>
      </c>
      <c r="AH489">
        <f t="shared" si="98"/>
        <v>4.8895</v>
      </c>
      <c r="AI489">
        <f t="shared" si="111"/>
        <v>-2.0999999999999908E-2</v>
      </c>
    </row>
    <row r="490" spans="1:35" x14ac:dyDescent="0.3">
      <c r="A490" s="1">
        <v>45045</v>
      </c>
      <c r="B490">
        <v>29242.06</v>
      </c>
      <c r="C490">
        <v>1990</v>
      </c>
      <c r="D490">
        <v>4.8120000000000003</v>
      </c>
      <c r="E490">
        <v>4.8099999999999996</v>
      </c>
      <c r="F490">
        <f t="shared" si="105"/>
        <v>0</v>
      </c>
      <c r="G490">
        <v>4.83</v>
      </c>
      <c r="H490">
        <v>5.0813199999999998</v>
      </c>
      <c r="I490">
        <f t="shared" si="99"/>
        <v>5.0813199999999998</v>
      </c>
      <c r="J490">
        <f t="shared" si="100"/>
        <v>0</v>
      </c>
      <c r="K490">
        <v>5.0679999999999996</v>
      </c>
      <c r="L490">
        <v>5.0301999999999998</v>
      </c>
      <c r="M490">
        <v>4.7583000000000002</v>
      </c>
      <c r="N490">
        <v>4.7121000000000004</v>
      </c>
      <c r="O490">
        <v>4.6092000000000004</v>
      </c>
      <c r="P490">
        <v>4.9644000000000004</v>
      </c>
      <c r="Q490">
        <v>4.9809999999999999</v>
      </c>
      <c r="R490">
        <v>5.0012999999999996</v>
      </c>
      <c r="S490">
        <v>4.7404000000000002</v>
      </c>
      <c r="T490">
        <v>5.056</v>
      </c>
      <c r="U490">
        <f t="shared" si="101"/>
        <v>5.056</v>
      </c>
      <c r="V490">
        <f t="shared" si="106"/>
        <v>0</v>
      </c>
      <c r="W490">
        <f t="shared" si="102"/>
        <v>4.7583000000000002</v>
      </c>
      <c r="X490">
        <f t="shared" si="107"/>
        <v>0</v>
      </c>
      <c r="Y490">
        <v>4.18</v>
      </c>
      <c r="Z490">
        <v>5.0199999999999996</v>
      </c>
      <c r="AA490">
        <f t="shared" si="103"/>
        <v>4.7121000000000004</v>
      </c>
      <c r="AB490">
        <f t="shared" si="108"/>
        <v>0</v>
      </c>
      <c r="AC490">
        <f t="shared" si="109"/>
        <v>0</v>
      </c>
      <c r="AD490">
        <v>4.7590000000000003</v>
      </c>
      <c r="AE490">
        <f t="shared" si="104"/>
        <v>4.6092000000000004</v>
      </c>
      <c r="AF490">
        <f t="shared" si="110"/>
        <v>0</v>
      </c>
      <c r="AG490">
        <f t="shared" si="110"/>
        <v>0</v>
      </c>
      <c r="AH490">
        <f t="shared" si="98"/>
        <v>4.8895</v>
      </c>
      <c r="AI490">
        <f t="shared" si="111"/>
        <v>0</v>
      </c>
    </row>
    <row r="491" spans="1:35" x14ac:dyDescent="0.3">
      <c r="A491" s="1">
        <v>45046</v>
      </c>
      <c r="B491">
        <v>29347.96</v>
      </c>
      <c r="C491">
        <v>1990</v>
      </c>
      <c r="D491">
        <v>4.8120000000000003</v>
      </c>
      <c r="E491">
        <v>4.8099999999999996</v>
      </c>
      <c r="F491">
        <f t="shared" si="105"/>
        <v>0</v>
      </c>
      <c r="G491">
        <v>4.83</v>
      </c>
      <c r="H491">
        <v>5.0813199999999998</v>
      </c>
      <c r="I491">
        <f t="shared" si="99"/>
        <v>5.0813199999999998</v>
      </c>
      <c r="J491">
        <f t="shared" si="100"/>
        <v>0</v>
      </c>
      <c r="K491">
        <v>5.0679999999999996</v>
      </c>
      <c r="L491">
        <v>5.0301999999999998</v>
      </c>
      <c r="M491">
        <v>4.7583000000000002</v>
      </c>
      <c r="N491">
        <v>4.7121000000000004</v>
      </c>
      <c r="O491">
        <v>4.6092000000000004</v>
      </c>
      <c r="P491">
        <v>4.9644000000000004</v>
      </c>
      <c r="Q491">
        <v>4.9809999999999999</v>
      </c>
      <c r="R491">
        <v>5.0012999999999996</v>
      </c>
      <c r="S491">
        <v>4.7404000000000002</v>
      </c>
      <c r="T491">
        <v>5.056</v>
      </c>
      <c r="U491">
        <f t="shared" si="101"/>
        <v>5.056</v>
      </c>
      <c r="V491">
        <f t="shared" si="106"/>
        <v>0</v>
      </c>
      <c r="W491">
        <f t="shared" si="102"/>
        <v>4.7583000000000002</v>
      </c>
      <c r="X491">
        <f t="shared" si="107"/>
        <v>0</v>
      </c>
      <c r="Y491">
        <v>4.18</v>
      </c>
      <c r="Z491">
        <v>5.0199999999999996</v>
      </c>
      <c r="AA491">
        <f t="shared" si="103"/>
        <v>4.7121000000000004</v>
      </c>
      <c r="AB491">
        <f t="shared" si="108"/>
        <v>0</v>
      </c>
      <c r="AC491">
        <f t="shared" si="109"/>
        <v>0</v>
      </c>
      <c r="AD491">
        <v>4.7590000000000003</v>
      </c>
      <c r="AE491">
        <f t="shared" si="104"/>
        <v>4.6092000000000004</v>
      </c>
      <c r="AF491">
        <f t="shared" si="110"/>
        <v>0</v>
      </c>
      <c r="AG491">
        <f t="shared" si="110"/>
        <v>0</v>
      </c>
      <c r="AH491">
        <f t="shared" si="98"/>
        <v>4.8895</v>
      </c>
      <c r="AI491">
        <f t="shared" si="111"/>
        <v>0</v>
      </c>
    </row>
    <row r="492" spans="1:35" x14ac:dyDescent="0.3">
      <c r="A492" s="1">
        <v>45047</v>
      </c>
      <c r="B492">
        <v>27683.13</v>
      </c>
      <c r="C492">
        <v>1982.56</v>
      </c>
      <c r="D492">
        <v>4.8710000000000004</v>
      </c>
      <c r="E492">
        <v>4.8099999999999996</v>
      </c>
      <c r="F492">
        <f t="shared" si="105"/>
        <v>0</v>
      </c>
      <c r="G492">
        <v>4.83</v>
      </c>
      <c r="H492">
        <v>5.0892900000000001</v>
      </c>
      <c r="I492">
        <f t="shared" si="99"/>
        <v>5.0892900000000001</v>
      </c>
      <c r="J492">
        <f t="shared" si="100"/>
        <v>7.9700000000002547E-3</v>
      </c>
      <c r="K492">
        <v>5.1122500000000004</v>
      </c>
      <c r="L492">
        <v>5.0113000000000003</v>
      </c>
      <c r="M492">
        <v>4.8792</v>
      </c>
      <c r="N492">
        <v>4.8373999999999997</v>
      </c>
      <c r="O492">
        <v>4.7336</v>
      </c>
      <c r="P492">
        <v>5.0106999999999999</v>
      </c>
      <c r="Q492">
        <v>5.0354999999999999</v>
      </c>
      <c r="R492">
        <v>5.07</v>
      </c>
      <c r="S492">
        <v>4.8516000000000004</v>
      </c>
      <c r="T492">
        <v>5.0220000000000002</v>
      </c>
      <c r="U492">
        <f t="shared" si="101"/>
        <v>5.0220000000000002</v>
      </c>
      <c r="V492">
        <f t="shared" si="106"/>
        <v>-3.3999999999999808E-2</v>
      </c>
      <c r="W492">
        <f t="shared" si="102"/>
        <v>4.8792</v>
      </c>
      <c r="X492">
        <f t="shared" si="107"/>
        <v>0.12089999999999979</v>
      </c>
      <c r="Y492">
        <v>4.4109999999999996</v>
      </c>
      <c r="Z492">
        <v>5.0789999999999997</v>
      </c>
      <c r="AA492">
        <f t="shared" si="103"/>
        <v>4.8373999999999997</v>
      </c>
      <c r="AB492">
        <f t="shared" si="108"/>
        <v>0.1252999999999993</v>
      </c>
      <c r="AC492">
        <f t="shared" si="109"/>
        <v>5.9000000000000163E-2</v>
      </c>
      <c r="AD492">
        <v>4.8639999999999999</v>
      </c>
      <c r="AE492">
        <f t="shared" si="104"/>
        <v>4.7336</v>
      </c>
      <c r="AF492">
        <f t="shared" si="110"/>
        <v>0.10499999999999954</v>
      </c>
      <c r="AG492">
        <f t="shared" si="110"/>
        <v>0.12439999999999962</v>
      </c>
      <c r="AH492">
        <f t="shared" si="98"/>
        <v>4.9714999999999998</v>
      </c>
      <c r="AI492">
        <f t="shared" si="111"/>
        <v>8.1999999999999851E-2</v>
      </c>
    </row>
    <row r="493" spans="1:35" x14ac:dyDescent="0.3">
      <c r="A493" s="1">
        <v>45048</v>
      </c>
      <c r="B493">
        <v>28695.82</v>
      </c>
      <c r="C493">
        <v>2016.68</v>
      </c>
      <c r="D493">
        <v>4.8760000000000003</v>
      </c>
      <c r="E493">
        <v>4.8099999999999996</v>
      </c>
      <c r="F493">
        <f t="shared" si="105"/>
        <v>0</v>
      </c>
      <c r="G493">
        <v>4.83</v>
      </c>
      <c r="H493">
        <v>5.1114100000000002</v>
      </c>
      <c r="I493">
        <f t="shared" si="99"/>
        <v>5.1114100000000002</v>
      </c>
      <c r="J493">
        <f t="shared" si="100"/>
        <v>2.212000000000014E-2</v>
      </c>
      <c r="K493">
        <v>5.0566000000000004</v>
      </c>
      <c r="L493">
        <v>5.1064999999999996</v>
      </c>
      <c r="M493">
        <v>4.8312999999999997</v>
      </c>
      <c r="N493">
        <v>4.7732999999999999</v>
      </c>
      <c r="O493">
        <v>4.6409000000000002</v>
      </c>
      <c r="P493">
        <v>5.0277000000000003</v>
      </c>
      <c r="Q493">
        <v>5.0454999999999997</v>
      </c>
      <c r="R493">
        <v>4.9321000000000002</v>
      </c>
      <c r="S493">
        <v>4.7313999999999998</v>
      </c>
      <c r="T493">
        <v>5.1449999999999996</v>
      </c>
      <c r="U493">
        <f t="shared" si="101"/>
        <v>5.1449999999999996</v>
      </c>
      <c r="V493">
        <f t="shared" si="106"/>
        <v>0.12299999999999933</v>
      </c>
      <c r="W493">
        <f t="shared" si="102"/>
        <v>4.8312999999999997</v>
      </c>
      <c r="X493">
        <f t="shared" si="107"/>
        <v>-4.7900000000000276E-2</v>
      </c>
      <c r="Y493">
        <v>4.3220000000000001</v>
      </c>
      <c r="Z493">
        <v>4.9690000000000003</v>
      </c>
      <c r="AA493">
        <f t="shared" si="103"/>
        <v>4.7732999999999999</v>
      </c>
      <c r="AB493">
        <f t="shared" si="108"/>
        <v>-6.4099999999999824E-2</v>
      </c>
      <c r="AC493">
        <f t="shared" si="109"/>
        <v>-0.10999999999999943</v>
      </c>
      <c r="AD493">
        <v>4.7450000000000001</v>
      </c>
      <c r="AE493">
        <f t="shared" si="104"/>
        <v>4.6409000000000002</v>
      </c>
      <c r="AF493">
        <f t="shared" si="110"/>
        <v>-0.11899999999999977</v>
      </c>
      <c r="AG493">
        <f t="shared" si="110"/>
        <v>-9.2699999999999783E-2</v>
      </c>
      <c r="AH493">
        <f t="shared" si="98"/>
        <v>4.8570000000000002</v>
      </c>
      <c r="AI493">
        <f t="shared" si="111"/>
        <v>-0.1144999999999996</v>
      </c>
    </row>
    <row r="494" spans="1:35" x14ac:dyDescent="0.3">
      <c r="A494" s="1">
        <v>45049</v>
      </c>
      <c r="B494">
        <v>28528.95</v>
      </c>
      <c r="C494">
        <v>2038.97</v>
      </c>
      <c r="D494">
        <v>4.8819999999999997</v>
      </c>
      <c r="E494">
        <v>4.8099999999999996</v>
      </c>
      <c r="F494">
        <f t="shared" si="105"/>
        <v>0</v>
      </c>
      <c r="G494">
        <v>4.83</v>
      </c>
      <c r="H494">
        <v>5.0594700000000001</v>
      </c>
      <c r="I494">
        <f t="shared" si="99"/>
        <v>5.0594700000000001</v>
      </c>
      <c r="J494">
        <f t="shared" si="100"/>
        <v>-5.1940000000000097E-2</v>
      </c>
      <c r="K494">
        <v>5.0582500000000001</v>
      </c>
      <c r="L494">
        <v>5.1810999999999998</v>
      </c>
      <c r="M494">
        <v>4.7682000000000002</v>
      </c>
      <c r="N494">
        <v>4.7111000000000001</v>
      </c>
      <c r="O494">
        <v>4.5705999999999998</v>
      </c>
      <c r="P494">
        <v>5.0410000000000004</v>
      </c>
      <c r="Q494">
        <v>5.0586000000000002</v>
      </c>
      <c r="R494">
        <v>4.9478</v>
      </c>
      <c r="S494">
        <v>4.6303999999999998</v>
      </c>
      <c r="T494">
        <v>5.2080000000000002</v>
      </c>
      <c r="U494">
        <f t="shared" si="101"/>
        <v>5.2080000000000002</v>
      </c>
      <c r="V494">
        <f t="shared" si="106"/>
        <v>6.3000000000000611E-2</v>
      </c>
      <c r="W494">
        <f t="shared" si="102"/>
        <v>4.7682000000000002</v>
      </c>
      <c r="X494">
        <f t="shared" si="107"/>
        <v>-6.309999999999949E-2</v>
      </c>
      <c r="Y494">
        <v>4.4470000000000001</v>
      </c>
      <c r="Z494">
        <v>4.9729999999999999</v>
      </c>
      <c r="AA494">
        <f t="shared" si="103"/>
        <v>4.7111000000000001</v>
      </c>
      <c r="AB494">
        <f t="shared" si="108"/>
        <v>-6.2199999999999811E-2</v>
      </c>
      <c r="AC494">
        <f t="shared" si="109"/>
        <v>3.9999999999995595E-3</v>
      </c>
      <c r="AD494">
        <v>4.6589999999999998</v>
      </c>
      <c r="AE494">
        <f t="shared" si="104"/>
        <v>4.5705999999999998</v>
      </c>
      <c r="AF494">
        <f t="shared" si="110"/>
        <v>-8.6000000000000298E-2</v>
      </c>
      <c r="AG494">
        <f t="shared" si="110"/>
        <v>-7.0300000000000473E-2</v>
      </c>
      <c r="AH494">
        <f t="shared" si="98"/>
        <v>4.8159999999999998</v>
      </c>
      <c r="AI494">
        <f t="shared" si="111"/>
        <v>-4.1000000000000369E-2</v>
      </c>
    </row>
    <row r="495" spans="1:35" x14ac:dyDescent="0.3">
      <c r="A495" s="1">
        <v>45050</v>
      </c>
      <c r="B495">
        <v>28884.06</v>
      </c>
      <c r="C495">
        <v>2050.2800000000002</v>
      </c>
      <c r="D495">
        <v>5.13</v>
      </c>
      <c r="E495">
        <v>5.0599999999999996</v>
      </c>
      <c r="F495">
        <f t="shared" si="105"/>
        <v>0.25</v>
      </c>
      <c r="G495">
        <v>5.08</v>
      </c>
      <c r="H495">
        <v>5.0727000000000002</v>
      </c>
      <c r="I495">
        <f t="shared" si="99"/>
        <v>5.0727000000000002</v>
      </c>
      <c r="J495">
        <f t="shared" si="100"/>
        <v>1.3230000000000075E-2</v>
      </c>
      <c r="K495">
        <v>5.0505000000000004</v>
      </c>
      <c r="L495">
        <v>5.1985999999999999</v>
      </c>
      <c r="M495">
        <v>4.766</v>
      </c>
      <c r="N495">
        <v>4.7103000000000002</v>
      </c>
      <c r="O495">
        <v>4.5603999999999996</v>
      </c>
      <c r="P495">
        <v>5.0414000000000003</v>
      </c>
      <c r="Q495">
        <v>5.0605500000000001</v>
      </c>
      <c r="R495">
        <v>4.9603999999999999</v>
      </c>
      <c r="S495">
        <v>4.6218000000000004</v>
      </c>
      <c r="T495">
        <v>5.2160000000000002</v>
      </c>
      <c r="U495">
        <f t="shared" si="101"/>
        <v>5.2160000000000002</v>
      </c>
      <c r="V495">
        <f t="shared" si="106"/>
        <v>8.0000000000000071E-3</v>
      </c>
      <c r="W495">
        <f t="shared" si="102"/>
        <v>4.766</v>
      </c>
      <c r="X495">
        <f t="shared" si="107"/>
        <v>-2.2000000000002018E-3</v>
      </c>
      <c r="Y495">
        <v>4.4610000000000003</v>
      </c>
      <c r="Z495">
        <v>4.9939999999999998</v>
      </c>
      <c r="AA495">
        <f t="shared" si="103"/>
        <v>4.7103000000000002</v>
      </c>
      <c r="AB495">
        <f t="shared" si="108"/>
        <v>-7.9999999999991189E-4</v>
      </c>
      <c r="AC495">
        <f t="shared" si="109"/>
        <v>2.0999999999999908E-2</v>
      </c>
      <c r="AD495">
        <v>4.6390000000000002</v>
      </c>
      <c r="AE495">
        <f t="shared" si="104"/>
        <v>4.5603999999999996</v>
      </c>
      <c r="AF495">
        <f t="shared" si="110"/>
        <v>-1.9999999999999574E-2</v>
      </c>
      <c r="AG495">
        <f t="shared" si="110"/>
        <v>-1.0200000000000209E-2</v>
      </c>
      <c r="AH495">
        <f t="shared" si="98"/>
        <v>4.8164999999999996</v>
      </c>
      <c r="AI495">
        <f t="shared" si="111"/>
        <v>4.9999999999972289E-4</v>
      </c>
    </row>
    <row r="496" spans="1:35" x14ac:dyDescent="0.3">
      <c r="A496" s="1">
        <v>45051</v>
      </c>
      <c r="B496">
        <v>29524.75</v>
      </c>
      <c r="C496">
        <v>2016.79</v>
      </c>
      <c r="D496">
        <v>5.125</v>
      </c>
      <c r="E496">
        <v>5.0599999999999996</v>
      </c>
      <c r="F496">
        <f t="shared" si="105"/>
        <v>0</v>
      </c>
      <c r="G496">
        <v>5.08</v>
      </c>
      <c r="H496">
        <v>5.0387300000000002</v>
      </c>
      <c r="I496">
        <f t="shared" si="99"/>
        <v>5.0387300000000002</v>
      </c>
      <c r="J496">
        <f t="shared" si="100"/>
        <v>-3.3970000000000056E-2</v>
      </c>
      <c r="K496">
        <v>5.0720000000000001</v>
      </c>
      <c r="L496">
        <v>5.2016</v>
      </c>
      <c r="M496">
        <v>4.8357999999999999</v>
      </c>
      <c r="N496">
        <v>4.7778999999999998</v>
      </c>
      <c r="O496">
        <v>4.6334</v>
      </c>
      <c r="P496">
        <v>5.0426000000000002</v>
      </c>
      <c r="Q496">
        <v>5.0658500000000002</v>
      </c>
      <c r="R496">
        <v>5.0434999999999999</v>
      </c>
      <c r="S496">
        <v>4.7237</v>
      </c>
      <c r="T496">
        <v>5.22</v>
      </c>
      <c r="U496">
        <f t="shared" si="101"/>
        <v>5.22</v>
      </c>
      <c r="V496">
        <f t="shared" si="106"/>
        <v>3.9999999999995595E-3</v>
      </c>
      <c r="W496">
        <f t="shared" si="102"/>
        <v>4.8357999999999999</v>
      </c>
      <c r="X496">
        <f t="shared" si="107"/>
        <v>6.9799999999999862E-2</v>
      </c>
      <c r="Y496">
        <v>5.39</v>
      </c>
      <c r="Z496">
        <v>5.0659999999999998</v>
      </c>
      <c r="AA496">
        <f t="shared" si="103"/>
        <v>4.7778999999999998</v>
      </c>
      <c r="AB496">
        <f t="shared" si="108"/>
        <v>6.759999999999966E-2</v>
      </c>
      <c r="AC496">
        <f t="shared" si="109"/>
        <v>7.2000000000000064E-2</v>
      </c>
      <c r="AD496">
        <v>4.7480000000000002</v>
      </c>
      <c r="AE496">
        <f t="shared" si="104"/>
        <v>4.6334</v>
      </c>
      <c r="AF496">
        <f t="shared" si="110"/>
        <v>0.10899999999999999</v>
      </c>
      <c r="AG496">
        <f t="shared" si="110"/>
        <v>7.3000000000000398E-2</v>
      </c>
      <c r="AH496">
        <f t="shared" si="98"/>
        <v>4.907</v>
      </c>
      <c r="AI496">
        <f t="shared" si="111"/>
        <v>9.0500000000000469E-2</v>
      </c>
    </row>
    <row r="497" spans="1:35" x14ac:dyDescent="0.3">
      <c r="A497" s="1">
        <v>45052</v>
      </c>
      <c r="B497">
        <v>28851.54</v>
      </c>
      <c r="C497">
        <v>2016.79</v>
      </c>
      <c r="D497">
        <v>5.125</v>
      </c>
      <c r="E497">
        <v>5.0599999999999996</v>
      </c>
      <c r="F497">
        <f t="shared" si="105"/>
        <v>0</v>
      </c>
      <c r="G497">
        <v>5.08</v>
      </c>
      <c r="H497">
        <v>5.0387300000000002</v>
      </c>
      <c r="I497">
        <f t="shared" si="99"/>
        <v>5.0387300000000002</v>
      </c>
      <c r="J497">
        <f t="shared" si="100"/>
        <v>0</v>
      </c>
      <c r="K497">
        <v>5.0720000000000001</v>
      </c>
      <c r="L497">
        <v>5.2016</v>
      </c>
      <c r="M497">
        <v>4.8357999999999999</v>
      </c>
      <c r="N497">
        <v>4.7778999999999998</v>
      </c>
      <c r="O497">
        <v>4.6334</v>
      </c>
      <c r="P497">
        <v>5.0426000000000002</v>
      </c>
      <c r="Q497">
        <v>5.0658500000000002</v>
      </c>
      <c r="R497">
        <v>5.0434999999999999</v>
      </c>
      <c r="S497">
        <v>4.7237</v>
      </c>
      <c r="T497">
        <v>5.22</v>
      </c>
      <c r="U497">
        <f t="shared" si="101"/>
        <v>5.22</v>
      </c>
      <c r="V497">
        <f t="shared" si="106"/>
        <v>0</v>
      </c>
      <c r="W497">
        <f t="shared" si="102"/>
        <v>4.8357999999999999</v>
      </c>
      <c r="X497">
        <f t="shared" si="107"/>
        <v>0</v>
      </c>
      <c r="Y497">
        <v>5.39</v>
      </c>
      <c r="Z497">
        <v>5.0659999999999998</v>
      </c>
      <c r="AA497">
        <f t="shared" si="103"/>
        <v>4.7778999999999998</v>
      </c>
      <c r="AB497">
        <f t="shared" si="108"/>
        <v>0</v>
      </c>
      <c r="AC497">
        <f t="shared" si="109"/>
        <v>0</v>
      </c>
      <c r="AD497">
        <v>4.7480000000000002</v>
      </c>
      <c r="AE497">
        <f t="shared" si="104"/>
        <v>4.6334</v>
      </c>
      <c r="AF497">
        <f t="shared" si="110"/>
        <v>0</v>
      </c>
      <c r="AG497">
        <f t="shared" si="110"/>
        <v>0</v>
      </c>
      <c r="AH497">
        <f t="shared" si="98"/>
        <v>4.907</v>
      </c>
      <c r="AI497">
        <f t="shared" si="111"/>
        <v>0</v>
      </c>
    </row>
    <row r="498" spans="1:35" x14ac:dyDescent="0.3">
      <c r="A498" s="1">
        <v>45053</v>
      </c>
      <c r="B498">
        <v>28953.02</v>
      </c>
      <c r="C498">
        <v>2016.79</v>
      </c>
      <c r="D498">
        <v>5.125</v>
      </c>
      <c r="E498">
        <v>5.0599999999999996</v>
      </c>
      <c r="F498">
        <f t="shared" si="105"/>
        <v>0</v>
      </c>
      <c r="G498">
        <v>5.08</v>
      </c>
      <c r="H498">
        <v>5.0387300000000002</v>
      </c>
      <c r="I498">
        <f t="shared" si="99"/>
        <v>5.0387300000000002</v>
      </c>
      <c r="J498">
        <f t="shared" si="100"/>
        <v>0</v>
      </c>
      <c r="K498">
        <v>5.0720000000000001</v>
      </c>
      <c r="L498">
        <v>5.2016</v>
      </c>
      <c r="M498">
        <v>4.8357999999999999</v>
      </c>
      <c r="N498">
        <v>4.7778999999999998</v>
      </c>
      <c r="O498">
        <v>4.6334</v>
      </c>
      <c r="P498">
        <v>5.0426000000000002</v>
      </c>
      <c r="Q498">
        <v>5.0658500000000002</v>
      </c>
      <c r="R498">
        <v>5.0434999999999999</v>
      </c>
      <c r="S498">
        <v>4.7237</v>
      </c>
      <c r="T498">
        <v>5.22</v>
      </c>
      <c r="U498">
        <f t="shared" si="101"/>
        <v>5.22</v>
      </c>
      <c r="V498">
        <f t="shared" si="106"/>
        <v>0</v>
      </c>
      <c r="W498">
        <f t="shared" si="102"/>
        <v>4.8357999999999999</v>
      </c>
      <c r="X498">
        <f t="shared" si="107"/>
        <v>0</v>
      </c>
      <c r="Y498">
        <v>5.39</v>
      </c>
      <c r="Z498">
        <v>5.0659999999999998</v>
      </c>
      <c r="AA498">
        <f t="shared" si="103"/>
        <v>4.7778999999999998</v>
      </c>
      <c r="AB498">
        <f t="shared" si="108"/>
        <v>0</v>
      </c>
      <c r="AC498">
        <f t="shared" si="109"/>
        <v>0</v>
      </c>
      <c r="AD498">
        <v>4.7480000000000002</v>
      </c>
      <c r="AE498">
        <f t="shared" si="104"/>
        <v>4.6334</v>
      </c>
      <c r="AF498">
        <f t="shared" si="110"/>
        <v>0</v>
      </c>
      <c r="AG498">
        <f t="shared" si="110"/>
        <v>0</v>
      </c>
      <c r="AH498">
        <f t="shared" si="98"/>
        <v>4.907</v>
      </c>
      <c r="AI498">
        <f t="shared" si="111"/>
        <v>0</v>
      </c>
    </row>
    <row r="499" spans="1:35" x14ac:dyDescent="0.3">
      <c r="A499" s="1">
        <v>45054</v>
      </c>
      <c r="B499">
        <v>27562.71</v>
      </c>
      <c r="C499">
        <v>2021.16</v>
      </c>
      <c r="D499">
        <v>5.1120000000000001</v>
      </c>
      <c r="E499">
        <v>5.0599999999999996</v>
      </c>
      <c r="F499">
        <f t="shared" si="105"/>
        <v>0</v>
      </c>
      <c r="G499">
        <v>5.08</v>
      </c>
      <c r="H499">
        <v>5.0721800000000004</v>
      </c>
      <c r="I499">
        <f t="shared" si="99"/>
        <v>5.0721800000000004</v>
      </c>
      <c r="J499">
        <f t="shared" si="100"/>
        <v>3.3450000000000202E-2</v>
      </c>
      <c r="K499">
        <v>5.0864799999999999</v>
      </c>
      <c r="L499">
        <v>5.2008000000000001</v>
      </c>
      <c r="M499">
        <v>4.9054000000000002</v>
      </c>
      <c r="N499">
        <v>4.8521000000000001</v>
      </c>
      <c r="O499">
        <v>4.7142999999999997</v>
      </c>
      <c r="P499">
        <v>5.0464000000000002</v>
      </c>
      <c r="Q499">
        <v>5.0674999999999999</v>
      </c>
      <c r="R499">
        <v>5.0321999999999996</v>
      </c>
      <c r="S499">
        <v>4.7803000000000004</v>
      </c>
      <c r="T499">
        <v>5.2140000000000004</v>
      </c>
      <c r="U499">
        <f t="shared" si="101"/>
        <v>5.2140000000000004</v>
      </c>
      <c r="V499">
        <f t="shared" si="106"/>
        <v>-5.9999999999993392E-3</v>
      </c>
      <c r="W499">
        <f t="shared" si="102"/>
        <v>4.9054000000000002</v>
      </c>
      <c r="X499">
        <f t="shared" si="107"/>
        <v>6.9600000000000328E-2</v>
      </c>
      <c r="Y499">
        <v>5.3579999999999997</v>
      </c>
      <c r="Z499">
        <v>5.0519999999999996</v>
      </c>
      <c r="AA499">
        <f t="shared" si="103"/>
        <v>4.8521000000000001</v>
      </c>
      <c r="AB499">
        <f t="shared" si="108"/>
        <v>7.4200000000000266E-2</v>
      </c>
      <c r="AC499">
        <f t="shared" si="109"/>
        <v>-1.4000000000000234E-2</v>
      </c>
      <c r="AD499">
        <v>4.8099999999999996</v>
      </c>
      <c r="AE499">
        <f t="shared" si="104"/>
        <v>4.7142999999999997</v>
      </c>
      <c r="AF499">
        <f t="shared" si="110"/>
        <v>6.1999999999999389E-2</v>
      </c>
      <c r="AG499">
        <f t="shared" si="110"/>
        <v>8.089999999999975E-2</v>
      </c>
      <c r="AH499">
        <f t="shared" si="98"/>
        <v>4.9309999999999992</v>
      </c>
      <c r="AI499">
        <f t="shared" si="111"/>
        <v>2.3999999999999133E-2</v>
      </c>
    </row>
    <row r="500" spans="1:35" x14ac:dyDescent="0.3">
      <c r="A500" s="1">
        <v>45055</v>
      </c>
      <c r="B500">
        <v>27659.74</v>
      </c>
      <c r="C500">
        <v>2034.56</v>
      </c>
      <c r="D500">
        <v>5.1130000000000004</v>
      </c>
      <c r="E500">
        <v>5.0599999999999996</v>
      </c>
      <c r="F500">
        <f t="shared" si="105"/>
        <v>0</v>
      </c>
      <c r="G500">
        <v>5.08</v>
      </c>
      <c r="H500">
        <v>5.0839299999999996</v>
      </c>
      <c r="I500">
        <f t="shared" si="99"/>
        <v>5.0839299999999996</v>
      </c>
      <c r="J500">
        <f t="shared" si="100"/>
        <v>1.1749999999999261E-2</v>
      </c>
      <c r="K500">
        <v>5.1050000000000004</v>
      </c>
      <c r="L500">
        <v>5.1818999999999997</v>
      </c>
      <c r="M500">
        <v>4.8951000000000002</v>
      </c>
      <c r="N500">
        <v>4.8471000000000002</v>
      </c>
      <c r="O500">
        <v>4.7160000000000002</v>
      </c>
      <c r="P500">
        <v>5.0509000000000004</v>
      </c>
      <c r="Q500">
        <v>5.07</v>
      </c>
      <c r="R500">
        <v>5.1269</v>
      </c>
      <c r="S500">
        <v>4.8232999999999997</v>
      </c>
      <c r="T500">
        <v>5.2140000000000004</v>
      </c>
      <c r="U500">
        <f t="shared" si="101"/>
        <v>5.2140000000000004</v>
      </c>
      <c r="V500">
        <f t="shared" si="106"/>
        <v>0</v>
      </c>
      <c r="W500">
        <f t="shared" si="102"/>
        <v>4.8951000000000002</v>
      </c>
      <c r="X500">
        <f t="shared" si="107"/>
        <v>-1.0299999999999976E-2</v>
      </c>
      <c r="Y500">
        <v>5.46</v>
      </c>
      <c r="Z500">
        <v>5.1420000000000003</v>
      </c>
      <c r="AA500">
        <f t="shared" si="103"/>
        <v>4.8471000000000002</v>
      </c>
      <c r="AB500">
        <f t="shared" si="108"/>
        <v>-4.9999999999998934E-3</v>
      </c>
      <c r="AC500">
        <f t="shared" si="109"/>
        <v>9.0000000000000746E-2</v>
      </c>
      <c r="AD500">
        <v>4.8419999999999996</v>
      </c>
      <c r="AE500">
        <f t="shared" si="104"/>
        <v>4.7160000000000002</v>
      </c>
      <c r="AF500">
        <f t="shared" si="110"/>
        <v>3.2000000000000028E-2</v>
      </c>
      <c r="AG500">
        <f t="shared" si="110"/>
        <v>1.7000000000004789E-3</v>
      </c>
      <c r="AH500">
        <f t="shared" si="98"/>
        <v>4.992</v>
      </c>
      <c r="AI500">
        <f t="shared" si="111"/>
        <v>6.1000000000000831E-2</v>
      </c>
    </row>
    <row r="501" spans="1:35" x14ac:dyDescent="0.3">
      <c r="A501" s="1">
        <v>45056</v>
      </c>
      <c r="B501">
        <v>27875.64</v>
      </c>
      <c r="C501">
        <v>2030.09</v>
      </c>
      <c r="D501">
        <v>5.0679999999999996</v>
      </c>
      <c r="E501">
        <v>5.0599999999999996</v>
      </c>
      <c r="F501">
        <f t="shared" si="105"/>
        <v>0</v>
      </c>
      <c r="G501">
        <v>5.08</v>
      </c>
      <c r="H501">
        <v>5.0981100000000001</v>
      </c>
      <c r="I501">
        <f t="shared" si="99"/>
        <v>5.0981100000000001</v>
      </c>
      <c r="J501">
        <f t="shared" si="100"/>
        <v>1.4180000000000526E-2</v>
      </c>
      <c r="K501">
        <v>5.0766</v>
      </c>
      <c r="L501">
        <v>5.1966999999999999</v>
      </c>
      <c r="M501">
        <v>4.8282999999999996</v>
      </c>
      <c r="N501">
        <v>4.7747999999999999</v>
      </c>
      <c r="O501">
        <v>4.6269999999999998</v>
      </c>
      <c r="P501">
        <v>5.0526</v>
      </c>
      <c r="Q501">
        <v>5.0696500000000002</v>
      </c>
      <c r="R501">
        <v>5.0788000000000002</v>
      </c>
      <c r="S501">
        <v>4.6707999999999998</v>
      </c>
      <c r="T501">
        <v>5.2210000000000001</v>
      </c>
      <c r="U501">
        <f t="shared" si="101"/>
        <v>5.2210000000000001</v>
      </c>
      <c r="V501">
        <f t="shared" si="106"/>
        <v>6.9999999999996732E-3</v>
      </c>
      <c r="W501">
        <f t="shared" si="102"/>
        <v>4.8282999999999996</v>
      </c>
      <c r="X501">
        <f t="shared" si="107"/>
        <v>-6.6800000000000637E-2</v>
      </c>
      <c r="Y501">
        <v>5.4480000000000004</v>
      </c>
      <c r="Z501">
        <v>5.0910000000000002</v>
      </c>
      <c r="AA501">
        <f t="shared" si="103"/>
        <v>4.7747999999999999</v>
      </c>
      <c r="AB501">
        <f t="shared" si="108"/>
        <v>-7.2300000000000253E-2</v>
      </c>
      <c r="AC501">
        <f t="shared" si="109"/>
        <v>-5.1000000000000156E-2</v>
      </c>
      <c r="AD501">
        <v>4.7119999999999997</v>
      </c>
      <c r="AE501">
        <f t="shared" si="104"/>
        <v>4.6269999999999998</v>
      </c>
      <c r="AF501">
        <f t="shared" si="110"/>
        <v>-0.12999999999999989</v>
      </c>
      <c r="AG501">
        <f t="shared" si="110"/>
        <v>-8.9000000000000412E-2</v>
      </c>
      <c r="AH501">
        <f t="shared" si="98"/>
        <v>4.9015000000000004</v>
      </c>
      <c r="AI501">
        <f t="shared" si="111"/>
        <v>-9.0499999999999581E-2</v>
      </c>
    </row>
    <row r="502" spans="1:35" x14ac:dyDescent="0.3">
      <c r="A502" s="1">
        <v>45057</v>
      </c>
      <c r="B502">
        <v>27009.45</v>
      </c>
      <c r="C502">
        <v>2015.05</v>
      </c>
      <c r="D502">
        <v>5.09</v>
      </c>
      <c r="E502">
        <v>5.05</v>
      </c>
      <c r="F502">
        <f t="shared" si="105"/>
        <v>-9.9999999999997868E-3</v>
      </c>
      <c r="G502">
        <v>5.08</v>
      </c>
      <c r="H502">
        <v>5.0863399999999999</v>
      </c>
      <c r="I502">
        <f t="shared" si="99"/>
        <v>5.0863399999999999</v>
      </c>
      <c r="J502">
        <f t="shared" si="100"/>
        <v>-1.177000000000028E-2</v>
      </c>
      <c r="K502">
        <v>5.08</v>
      </c>
      <c r="L502">
        <v>5.1492000000000004</v>
      </c>
      <c r="M502">
        <v>4.7765000000000004</v>
      </c>
      <c r="N502">
        <v>4.7285000000000004</v>
      </c>
      <c r="O502">
        <v>4.5971000000000002</v>
      </c>
      <c r="P502">
        <v>5.0484999999999998</v>
      </c>
      <c r="Q502">
        <v>5.0730000000000004</v>
      </c>
      <c r="R502">
        <v>5.0781000000000001</v>
      </c>
      <c r="S502">
        <v>4.7191999999999998</v>
      </c>
      <c r="T502">
        <v>5.1609999999999996</v>
      </c>
      <c r="U502">
        <f t="shared" si="101"/>
        <v>5.1609999999999996</v>
      </c>
      <c r="V502">
        <f t="shared" si="106"/>
        <v>-6.0000000000000497E-2</v>
      </c>
      <c r="W502">
        <f t="shared" si="102"/>
        <v>4.7765000000000004</v>
      </c>
      <c r="X502">
        <f t="shared" si="107"/>
        <v>-5.179999999999918E-2</v>
      </c>
      <c r="Y502">
        <v>5.4589999999999996</v>
      </c>
      <c r="Z502">
        <v>5.093</v>
      </c>
      <c r="AA502">
        <f t="shared" si="103"/>
        <v>4.7285000000000004</v>
      </c>
      <c r="AB502">
        <f t="shared" si="108"/>
        <v>-4.6299999999999564E-2</v>
      </c>
      <c r="AC502">
        <f t="shared" si="109"/>
        <v>1.9999999999997797E-3</v>
      </c>
      <c r="AD502">
        <v>4.7359999999999998</v>
      </c>
      <c r="AE502">
        <f t="shared" si="104"/>
        <v>4.5971000000000002</v>
      </c>
      <c r="AF502">
        <f t="shared" si="110"/>
        <v>2.4000000000000021E-2</v>
      </c>
      <c r="AG502">
        <f t="shared" si="110"/>
        <v>-2.9899999999999594E-2</v>
      </c>
      <c r="AH502">
        <f t="shared" si="98"/>
        <v>4.9145000000000003</v>
      </c>
      <c r="AI502">
        <f t="shared" si="111"/>
        <v>1.2999999999999901E-2</v>
      </c>
    </row>
    <row r="503" spans="1:35" x14ac:dyDescent="0.3">
      <c r="A503" s="1">
        <v>45058</v>
      </c>
      <c r="B503">
        <v>26447.7</v>
      </c>
      <c r="C503">
        <v>2010.77</v>
      </c>
      <c r="D503">
        <v>5.0990000000000002</v>
      </c>
      <c r="E503">
        <v>5.05</v>
      </c>
      <c r="F503">
        <f t="shared" si="105"/>
        <v>0</v>
      </c>
      <c r="G503">
        <v>5.08</v>
      </c>
      <c r="H503">
        <v>5.0667999999999997</v>
      </c>
      <c r="I503">
        <f t="shared" si="99"/>
        <v>5.0667999999999997</v>
      </c>
      <c r="J503">
        <f t="shared" si="100"/>
        <v>-1.9540000000000113E-2</v>
      </c>
      <c r="K503">
        <v>5.0914999999999999</v>
      </c>
      <c r="L503">
        <v>5.1521999999999997</v>
      </c>
      <c r="M503">
        <v>4.8499999999999996</v>
      </c>
      <c r="N503">
        <v>4.7976999999999999</v>
      </c>
      <c r="O503">
        <v>4.6593999999999998</v>
      </c>
      <c r="P503">
        <v>5.0472999999999999</v>
      </c>
      <c r="Q503">
        <v>5.0723500000000001</v>
      </c>
      <c r="R503">
        <v>5.0839999999999996</v>
      </c>
      <c r="S503">
        <v>4.7342000000000004</v>
      </c>
      <c r="T503">
        <v>5.1719999999999997</v>
      </c>
      <c r="U503">
        <f t="shared" si="101"/>
        <v>5.1719999999999997</v>
      </c>
      <c r="V503">
        <f t="shared" si="106"/>
        <v>1.1000000000000121E-2</v>
      </c>
      <c r="W503">
        <f t="shared" si="102"/>
        <v>4.8499999999999996</v>
      </c>
      <c r="X503">
        <f t="shared" si="107"/>
        <v>7.3499999999999233E-2</v>
      </c>
      <c r="Y503">
        <v>5.5140000000000002</v>
      </c>
      <c r="Z503">
        <v>5.1079999999999997</v>
      </c>
      <c r="AA503">
        <f t="shared" si="103"/>
        <v>4.7976999999999999</v>
      </c>
      <c r="AB503">
        <f t="shared" si="108"/>
        <v>6.9199999999999484E-2</v>
      </c>
      <c r="AC503">
        <f t="shared" si="109"/>
        <v>1.499999999999968E-2</v>
      </c>
      <c r="AD503">
        <v>4.7640000000000002</v>
      </c>
      <c r="AE503">
        <f t="shared" si="104"/>
        <v>4.6593999999999998</v>
      </c>
      <c r="AF503">
        <f t="shared" si="110"/>
        <v>2.8000000000000469E-2</v>
      </c>
      <c r="AG503">
        <f t="shared" si="110"/>
        <v>6.2299999999999578E-2</v>
      </c>
      <c r="AH503">
        <f t="shared" si="98"/>
        <v>4.9359999999999999</v>
      </c>
      <c r="AI503">
        <f t="shared" si="111"/>
        <v>2.1499999999999631E-2</v>
      </c>
    </row>
    <row r="504" spans="1:35" x14ac:dyDescent="0.3">
      <c r="A504" s="1">
        <v>45059</v>
      </c>
      <c r="B504">
        <v>26918.959999999999</v>
      </c>
      <c r="C504">
        <v>2010.77</v>
      </c>
      <c r="D504">
        <v>5.0990000000000002</v>
      </c>
      <c r="E504">
        <v>5.05</v>
      </c>
      <c r="F504">
        <f t="shared" si="105"/>
        <v>0</v>
      </c>
      <c r="G504">
        <v>5.08</v>
      </c>
      <c r="H504">
        <v>5.0667999999999997</v>
      </c>
      <c r="I504">
        <f t="shared" si="99"/>
        <v>5.0667999999999997</v>
      </c>
      <c r="J504">
        <f t="shared" si="100"/>
        <v>0</v>
      </c>
      <c r="K504">
        <v>5.0914999999999999</v>
      </c>
      <c r="L504">
        <v>5.1521999999999997</v>
      </c>
      <c r="M504">
        <v>4.8499999999999996</v>
      </c>
      <c r="N504">
        <v>4.7976999999999999</v>
      </c>
      <c r="O504">
        <v>4.6593999999999998</v>
      </c>
      <c r="P504">
        <v>5.0472999999999999</v>
      </c>
      <c r="Q504">
        <v>5.0723500000000001</v>
      </c>
      <c r="R504">
        <v>5.0839999999999996</v>
      </c>
      <c r="S504">
        <v>4.7342000000000004</v>
      </c>
      <c r="T504">
        <v>5.1719999999999997</v>
      </c>
      <c r="U504">
        <f t="shared" si="101"/>
        <v>5.1719999999999997</v>
      </c>
      <c r="V504">
        <f t="shared" si="106"/>
        <v>0</v>
      </c>
      <c r="W504">
        <f t="shared" si="102"/>
        <v>4.8499999999999996</v>
      </c>
      <c r="X504">
        <f t="shared" si="107"/>
        <v>0</v>
      </c>
      <c r="Y504">
        <v>5.5140000000000002</v>
      </c>
      <c r="Z504">
        <v>5.1079999999999997</v>
      </c>
      <c r="AA504">
        <f t="shared" si="103"/>
        <v>4.7976999999999999</v>
      </c>
      <c r="AB504">
        <f t="shared" si="108"/>
        <v>0</v>
      </c>
      <c r="AC504">
        <f t="shared" si="109"/>
        <v>0</v>
      </c>
      <c r="AD504">
        <v>4.7640000000000002</v>
      </c>
      <c r="AE504">
        <f t="shared" si="104"/>
        <v>4.6593999999999998</v>
      </c>
      <c r="AF504">
        <f t="shared" si="110"/>
        <v>0</v>
      </c>
      <c r="AG504">
        <f t="shared" si="110"/>
        <v>0</v>
      </c>
      <c r="AH504">
        <f t="shared" si="98"/>
        <v>4.9359999999999999</v>
      </c>
      <c r="AI504">
        <f t="shared" si="111"/>
        <v>0</v>
      </c>
    </row>
    <row r="505" spans="1:35" x14ac:dyDescent="0.3">
      <c r="A505" s="1">
        <v>45060</v>
      </c>
      <c r="B505">
        <v>26952.65</v>
      </c>
      <c r="C505">
        <v>2010.77</v>
      </c>
      <c r="D505">
        <v>5.0990000000000002</v>
      </c>
      <c r="E505">
        <v>5.05</v>
      </c>
      <c r="F505">
        <f t="shared" si="105"/>
        <v>0</v>
      </c>
      <c r="G505">
        <v>5.08</v>
      </c>
      <c r="H505">
        <v>5.0667999999999997</v>
      </c>
      <c r="I505">
        <f t="shared" si="99"/>
        <v>5.0667999999999997</v>
      </c>
      <c r="J505">
        <f t="shared" si="100"/>
        <v>0</v>
      </c>
      <c r="K505">
        <v>5.0914999999999999</v>
      </c>
      <c r="L505">
        <v>5.1521999999999997</v>
      </c>
      <c r="M505">
        <v>4.8499999999999996</v>
      </c>
      <c r="N505">
        <v>4.7976999999999999</v>
      </c>
      <c r="O505">
        <v>4.6593999999999998</v>
      </c>
      <c r="P505">
        <v>5.0472999999999999</v>
      </c>
      <c r="Q505">
        <v>5.0723500000000001</v>
      </c>
      <c r="R505">
        <v>5.0839999999999996</v>
      </c>
      <c r="S505">
        <v>4.7342000000000004</v>
      </c>
      <c r="T505">
        <v>5.1719999999999997</v>
      </c>
      <c r="U505">
        <f t="shared" si="101"/>
        <v>5.1719999999999997</v>
      </c>
      <c r="V505">
        <f t="shared" si="106"/>
        <v>0</v>
      </c>
      <c r="W505">
        <f t="shared" si="102"/>
        <v>4.8499999999999996</v>
      </c>
      <c r="X505">
        <f t="shared" si="107"/>
        <v>0</v>
      </c>
      <c r="Y505">
        <v>5.5140000000000002</v>
      </c>
      <c r="Z505">
        <v>5.1079999999999997</v>
      </c>
      <c r="AA505">
        <f t="shared" si="103"/>
        <v>4.7976999999999999</v>
      </c>
      <c r="AB505">
        <f t="shared" si="108"/>
        <v>0</v>
      </c>
      <c r="AC505">
        <f t="shared" si="109"/>
        <v>0</v>
      </c>
      <c r="AD505">
        <v>4.7640000000000002</v>
      </c>
      <c r="AE505">
        <f t="shared" si="104"/>
        <v>4.6593999999999998</v>
      </c>
      <c r="AF505">
        <f t="shared" si="110"/>
        <v>0</v>
      </c>
      <c r="AG505">
        <f t="shared" si="110"/>
        <v>0</v>
      </c>
      <c r="AH505">
        <f t="shared" si="98"/>
        <v>4.9359999999999999</v>
      </c>
      <c r="AI505">
        <f t="shared" si="111"/>
        <v>0</v>
      </c>
    </row>
    <row r="506" spans="1:35" x14ac:dyDescent="0.3">
      <c r="A506" s="1">
        <v>45061</v>
      </c>
      <c r="B506">
        <v>27354.85</v>
      </c>
      <c r="C506">
        <v>2016.49</v>
      </c>
      <c r="D506">
        <v>5.1100000000000003</v>
      </c>
      <c r="E506">
        <v>5.0599999999999996</v>
      </c>
      <c r="F506">
        <f t="shared" si="105"/>
        <v>9.9999999999997868E-3</v>
      </c>
      <c r="G506">
        <v>5.08</v>
      </c>
      <c r="H506">
        <v>5.0896699999999999</v>
      </c>
      <c r="I506">
        <f t="shared" si="99"/>
        <v>5.0896699999999999</v>
      </c>
      <c r="J506">
        <f t="shared" si="100"/>
        <v>2.2870000000000168E-2</v>
      </c>
      <c r="K506">
        <v>5.1046500000000004</v>
      </c>
      <c r="L506">
        <v>5.1228999999999996</v>
      </c>
      <c r="M506">
        <v>4.8323</v>
      </c>
      <c r="N506">
        <v>4.7952000000000004</v>
      </c>
      <c r="O506">
        <v>4.6710000000000003</v>
      </c>
      <c r="P506">
        <v>5.0475000000000003</v>
      </c>
      <c r="Q506">
        <v>5.0709999999999997</v>
      </c>
      <c r="R506">
        <v>5.1393000000000004</v>
      </c>
      <c r="S506">
        <v>4.7473000000000001</v>
      </c>
      <c r="T506">
        <v>5.133</v>
      </c>
      <c r="U506">
        <f t="shared" si="101"/>
        <v>5.133</v>
      </c>
      <c r="V506">
        <f t="shared" si="106"/>
        <v>-3.8999999999999702E-2</v>
      </c>
      <c r="W506">
        <f t="shared" si="102"/>
        <v>4.8323</v>
      </c>
      <c r="X506">
        <f t="shared" si="107"/>
        <v>-1.7699999999999605E-2</v>
      </c>
      <c r="Y506">
        <v>5.5659999999999998</v>
      </c>
      <c r="Z506">
        <v>5.149</v>
      </c>
      <c r="AA506">
        <f t="shared" si="103"/>
        <v>4.7952000000000004</v>
      </c>
      <c r="AB506">
        <f t="shared" si="108"/>
        <v>-2.4999999999995026E-3</v>
      </c>
      <c r="AC506">
        <f t="shared" si="109"/>
        <v>4.1000000000000369E-2</v>
      </c>
      <c r="AD506">
        <v>4.7649999999999997</v>
      </c>
      <c r="AE506">
        <f t="shared" si="104"/>
        <v>4.6710000000000003</v>
      </c>
      <c r="AF506">
        <f t="shared" si="110"/>
        <v>9.9999999999944578E-4</v>
      </c>
      <c r="AG506">
        <f t="shared" si="110"/>
        <v>1.1600000000000499E-2</v>
      </c>
      <c r="AH506">
        <f t="shared" si="98"/>
        <v>4.9569999999999999</v>
      </c>
      <c r="AI506">
        <f t="shared" si="111"/>
        <v>2.0999999999999908E-2</v>
      </c>
    </row>
    <row r="507" spans="1:35" x14ac:dyDescent="0.3">
      <c r="A507" s="1">
        <v>45062</v>
      </c>
      <c r="B507">
        <v>26956.57</v>
      </c>
      <c r="C507">
        <v>1989.17</v>
      </c>
      <c r="D507">
        <v>5.1059999999999999</v>
      </c>
      <c r="E507">
        <v>5.05</v>
      </c>
      <c r="F507">
        <f t="shared" si="105"/>
        <v>-9.9999999999997868E-3</v>
      </c>
      <c r="G507">
        <v>5.08</v>
      </c>
      <c r="H507">
        <v>5.0979200000000002</v>
      </c>
      <c r="I507">
        <f t="shared" si="99"/>
        <v>5.0979200000000002</v>
      </c>
      <c r="J507">
        <f t="shared" si="100"/>
        <v>8.2500000000003126E-3</v>
      </c>
      <c r="K507">
        <v>5.1115000000000004</v>
      </c>
      <c r="L507">
        <v>5.1402999999999999</v>
      </c>
      <c r="M507">
        <v>4.9231999999999996</v>
      </c>
      <c r="N507">
        <v>4.8761000000000001</v>
      </c>
      <c r="O507">
        <v>4.7374999999999998</v>
      </c>
      <c r="P507">
        <v>5.0573199999999998</v>
      </c>
      <c r="Q507">
        <v>5.0754999999999999</v>
      </c>
      <c r="R507">
        <v>5.2045000000000003</v>
      </c>
      <c r="S507">
        <v>4.8799000000000001</v>
      </c>
      <c r="T507">
        <v>5.165</v>
      </c>
      <c r="U507">
        <f t="shared" si="101"/>
        <v>5.165</v>
      </c>
      <c r="V507">
        <f t="shared" si="106"/>
        <v>3.2000000000000028E-2</v>
      </c>
      <c r="W507">
        <f t="shared" si="102"/>
        <v>4.9231999999999996</v>
      </c>
      <c r="X507">
        <f t="shared" si="107"/>
        <v>9.0899999999999537E-2</v>
      </c>
      <c r="Y507">
        <v>5.5149999999999997</v>
      </c>
      <c r="Z507">
        <v>5.218</v>
      </c>
      <c r="AA507">
        <f t="shared" si="103"/>
        <v>4.8761000000000001</v>
      </c>
      <c r="AB507">
        <f t="shared" si="108"/>
        <v>8.089999999999975E-2</v>
      </c>
      <c r="AC507">
        <f t="shared" si="109"/>
        <v>6.899999999999995E-2</v>
      </c>
      <c r="AD507">
        <v>4.8959999999999999</v>
      </c>
      <c r="AE507">
        <f t="shared" si="104"/>
        <v>4.7374999999999998</v>
      </c>
      <c r="AF507">
        <f t="shared" si="110"/>
        <v>0.13100000000000023</v>
      </c>
      <c r="AG507">
        <f t="shared" si="110"/>
        <v>6.6499999999999559E-2</v>
      </c>
      <c r="AH507">
        <f t="shared" si="98"/>
        <v>5.0570000000000004</v>
      </c>
      <c r="AI507">
        <f t="shared" si="111"/>
        <v>0.10000000000000053</v>
      </c>
    </row>
    <row r="508" spans="1:35" x14ac:dyDescent="0.3">
      <c r="A508" s="1">
        <v>45063</v>
      </c>
      <c r="B508">
        <v>27337.78</v>
      </c>
      <c r="C508">
        <v>1981.84</v>
      </c>
      <c r="D508">
        <v>5.093</v>
      </c>
      <c r="E508">
        <v>5.05</v>
      </c>
      <c r="F508">
        <f t="shared" si="105"/>
        <v>0</v>
      </c>
      <c r="G508">
        <v>5.08</v>
      </c>
      <c r="H508">
        <v>5.11233</v>
      </c>
      <c r="I508">
        <f t="shared" si="99"/>
        <v>5.11233</v>
      </c>
      <c r="J508">
        <f t="shared" si="100"/>
        <v>1.4409999999999812E-2</v>
      </c>
      <c r="K508">
        <v>5.13225</v>
      </c>
      <c r="L508">
        <v>5.2176</v>
      </c>
      <c r="M508">
        <v>4.9337999999999997</v>
      </c>
      <c r="N508">
        <v>4.8898999999999999</v>
      </c>
      <c r="O508">
        <v>4.7610000000000001</v>
      </c>
      <c r="P508">
        <v>5.0587</v>
      </c>
      <c r="Q508">
        <v>5.0804999999999998</v>
      </c>
      <c r="R508">
        <v>5.2419000000000002</v>
      </c>
      <c r="S508">
        <v>4.8901000000000003</v>
      </c>
      <c r="T508">
        <v>5.2279999999999998</v>
      </c>
      <c r="U508">
        <f t="shared" si="101"/>
        <v>5.2279999999999998</v>
      </c>
      <c r="V508">
        <f t="shared" si="106"/>
        <v>6.2999999999999723E-2</v>
      </c>
      <c r="W508">
        <f t="shared" si="102"/>
        <v>4.9337999999999997</v>
      </c>
      <c r="X508">
        <f t="shared" si="107"/>
        <v>1.0600000000000165E-2</v>
      </c>
      <c r="Y508">
        <v>5.375</v>
      </c>
      <c r="Z508">
        <v>5.2539999999999996</v>
      </c>
      <c r="AA508">
        <f t="shared" si="103"/>
        <v>4.8898999999999999</v>
      </c>
      <c r="AB508">
        <f t="shared" si="108"/>
        <v>1.3799999999999812E-2</v>
      </c>
      <c r="AC508">
        <f t="shared" si="109"/>
        <v>3.5999999999999588E-2</v>
      </c>
      <c r="AD508">
        <v>4.9020000000000001</v>
      </c>
      <c r="AE508">
        <f t="shared" si="104"/>
        <v>4.7610000000000001</v>
      </c>
      <c r="AF508">
        <f t="shared" si="110"/>
        <v>6.0000000000002274E-3</v>
      </c>
      <c r="AG508">
        <f t="shared" si="110"/>
        <v>2.3500000000000298E-2</v>
      </c>
      <c r="AH508">
        <f t="shared" si="98"/>
        <v>5.0779999999999994</v>
      </c>
      <c r="AI508">
        <f t="shared" si="111"/>
        <v>2.0999999999999019E-2</v>
      </c>
    </row>
    <row r="509" spans="1:35" x14ac:dyDescent="0.3">
      <c r="A509" s="1">
        <v>45064</v>
      </c>
      <c r="B509">
        <v>26726.05</v>
      </c>
      <c r="C509">
        <v>1957.55</v>
      </c>
      <c r="D509">
        <v>5.0940000000000003</v>
      </c>
      <c r="E509">
        <v>5.05</v>
      </c>
      <c r="F509">
        <f t="shared" si="105"/>
        <v>0</v>
      </c>
      <c r="G509">
        <v>5.08</v>
      </c>
      <c r="H509">
        <v>5.1293600000000001</v>
      </c>
      <c r="I509">
        <f t="shared" si="99"/>
        <v>5.1293600000000001</v>
      </c>
      <c r="J509">
        <f t="shared" si="100"/>
        <v>1.7030000000000101E-2</v>
      </c>
      <c r="K509">
        <v>5.1661999999999999</v>
      </c>
      <c r="L509">
        <v>5.2245999999999997</v>
      </c>
      <c r="M509">
        <v>4.9724000000000004</v>
      </c>
      <c r="N509">
        <v>4.9339000000000004</v>
      </c>
      <c r="O509">
        <v>4.8240999999999996</v>
      </c>
      <c r="P509">
        <v>5.0563000000000002</v>
      </c>
      <c r="Q509">
        <v>5.0810000000000004</v>
      </c>
      <c r="R509">
        <v>5.2973999999999997</v>
      </c>
      <c r="S509">
        <v>4.9824999999999999</v>
      </c>
      <c r="T509">
        <v>5.2350000000000003</v>
      </c>
      <c r="U509">
        <f t="shared" si="101"/>
        <v>5.2350000000000003</v>
      </c>
      <c r="V509">
        <f t="shared" si="106"/>
        <v>7.0000000000005613E-3</v>
      </c>
      <c r="W509">
        <f t="shared" si="102"/>
        <v>4.9724000000000004</v>
      </c>
      <c r="X509">
        <f t="shared" si="107"/>
        <v>3.8600000000000634E-2</v>
      </c>
      <c r="Y509">
        <v>5.3490000000000002</v>
      </c>
      <c r="Z509">
        <v>5.327</v>
      </c>
      <c r="AA509">
        <f t="shared" si="103"/>
        <v>4.9339000000000004</v>
      </c>
      <c r="AB509">
        <f t="shared" si="108"/>
        <v>4.4000000000000483E-2</v>
      </c>
      <c r="AC509">
        <f t="shared" si="109"/>
        <v>7.3000000000000398E-2</v>
      </c>
      <c r="AD509">
        <v>4.9980000000000002</v>
      </c>
      <c r="AE509">
        <f t="shared" si="104"/>
        <v>4.8240999999999996</v>
      </c>
      <c r="AF509">
        <f t="shared" si="110"/>
        <v>9.6000000000000085E-2</v>
      </c>
      <c r="AG509">
        <f t="shared" si="110"/>
        <v>6.309999999999949E-2</v>
      </c>
      <c r="AH509">
        <f t="shared" si="98"/>
        <v>5.1624999999999996</v>
      </c>
      <c r="AI509">
        <f t="shared" si="111"/>
        <v>8.4500000000000242E-2</v>
      </c>
    </row>
    <row r="510" spans="1:35" x14ac:dyDescent="0.3">
      <c r="A510" s="1">
        <v>45065</v>
      </c>
      <c r="B510">
        <v>26839.54</v>
      </c>
      <c r="C510">
        <v>1977.81</v>
      </c>
      <c r="D510">
        <v>5.0599999999999996</v>
      </c>
      <c r="E510">
        <v>5.05</v>
      </c>
      <c r="F510">
        <f t="shared" si="105"/>
        <v>0</v>
      </c>
      <c r="G510">
        <v>5.08</v>
      </c>
      <c r="H510">
        <v>5.1634700000000002</v>
      </c>
      <c r="I510">
        <f t="shared" si="99"/>
        <v>5.1634700000000002</v>
      </c>
      <c r="J510">
        <f t="shared" si="100"/>
        <v>3.4110000000000085E-2</v>
      </c>
      <c r="K510">
        <v>5.141</v>
      </c>
      <c r="L510">
        <v>5.2172000000000001</v>
      </c>
      <c r="M510">
        <v>5.0296000000000003</v>
      </c>
      <c r="N510">
        <v>4.9873000000000003</v>
      </c>
      <c r="O510">
        <v>4.8710000000000004</v>
      </c>
      <c r="P510">
        <v>5.0585699999999996</v>
      </c>
      <c r="Q510">
        <v>5.0819999999999999</v>
      </c>
      <c r="R510">
        <v>5.2869999999999999</v>
      </c>
      <c r="S510">
        <v>4.9782999999999999</v>
      </c>
      <c r="T510">
        <v>5.242</v>
      </c>
      <c r="U510">
        <f t="shared" si="101"/>
        <v>5.242</v>
      </c>
      <c r="V510">
        <f t="shared" si="106"/>
        <v>6.9999999999996732E-3</v>
      </c>
      <c r="W510">
        <f t="shared" si="102"/>
        <v>5.0296000000000003</v>
      </c>
      <c r="X510">
        <f t="shared" si="107"/>
        <v>5.7199999999999918E-2</v>
      </c>
      <c r="Y510">
        <v>5.4</v>
      </c>
      <c r="Z510">
        <v>5.319</v>
      </c>
      <c r="AA510">
        <f t="shared" si="103"/>
        <v>4.9873000000000003</v>
      </c>
      <c r="AB510">
        <f t="shared" si="108"/>
        <v>5.3399999999999892E-2</v>
      </c>
      <c r="AC510">
        <f t="shared" si="109"/>
        <v>-8.0000000000000071E-3</v>
      </c>
      <c r="AD510">
        <v>5.0119999999999996</v>
      </c>
      <c r="AE510">
        <f t="shared" si="104"/>
        <v>4.8710000000000004</v>
      </c>
      <c r="AF510">
        <f t="shared" si="110"/>
        <v>1.3999999999999346E-2</v>
      </c>
      <c r="AG510">
        <f t="shared" si="110"/>
        <v>4.690000000000083E-2</v>
      </c>
      <c r="AH510">
        <f t="shared" si="98"/>
        <v>5.1654999999999998</v>
      </c>
      <c r="AI510">
        <f t="shared" si="111"/>
        <v>3.0000000000001137E-3</v>
      </c>
    </row>
    <row r="511" spans="1:35" x14ac:dyDescent="0.3">
      <c r="A511" s="1">
        <v>45066</v>
      </c>
      <c r="B511">
        <v>27024.240000000002</v>
      </c>
      <c r="C511">
        <v>1977.81</v>
      </c>
      <c r="D511">
        <v>5.0599999999999996</v>
      </c>
      <c r="E511">
        <v>5.05</v>
      </c>
      <c r="F511">
        <f t="shared" si="105"/>
        <v>0</v>
      </c>
      <c r="G511">
        <v>5.08</v>
      </c>
      <c r="H511">
        <v>5.1634700000000002</v>
      </c>
      <c r="I511">
        <f t="shared" si="99"/>
        <v>5.1634700000000002</v>
      </c>
      <c r="J511">
        <f t="shared" si="100"/>
        <v>0</v>
      </c>
      <c r="K511">
        <v>5.141</v>
      </c>
      <c r="L511">
        <v>5.2172000000000001</v>
      </c>
      <c r="M511">
        <v>5.0296000000000003</v>
      </c>
      <c r="N511">
        <v>4.9873000000000003</v>
      </c>
      <c r="O511">
        <v>4.8710000000000004</v>
      </c>
      <c r="P511">
        <v>5.0585699999999996</v>
      </c>
      <c r="Q511">
        <v>5.0819999999999999</v>
      </c>
      <c r="R511">
        <v>5.2869999999999999</v>
      </c>
      <c r="S511">
        <v>4.9782999999999999</v>
      </c>
      <c r="T511">
        <v>5.242</v>
      </c>
      <c r="U511">
        <f t="shared" si="101"/>
        <v>5.242</v>
      </c>
      <c r="V511">
        <f t="shared" si="106"/>
        <v>0</v>
      </c>
      <c r="W511">
        <f t="shared" si="102"/>
        <v>5.0296000000000003</v>
      </c>
      <c r="X511">
        <f t="shared" si="107"/>
        <v>0</v>
      </c>
      <c r="Y511">
        <v>5.4</v>
      </c>
      <c r="Z511">
        <v>5.319</v>
      </c>
      <c r="AA511">
        <f t="shared" si="103"/>
        <v>4.9873000000000003</v>
      </c>
      <c r="AB511">
        <f t="shared" si="108"/>
        <v>0</v>
      </c>
      <c r="AC511">
        <f t="shared" si="109"/>
        <v>0</v>
      </c>
      <c r="AD511">
        <v>5.0119999999999996</v>
      </c>
      <c r="AE511">
        <f t="shared" si="104"/>
        <v>4.8710000000000004</v>
      </c>
      <c r="AF511">
        <f t="shared" si="110"/>
        <v>0</v>
      </c>
      <c r="AG511">
        <f t="shared" si="110"/>
        <v>0</v>
      </c>
      <c r="AH511">
        <f t="shared" si="98"/>
        <v>5.1654999999999998</v>
      </c>
      <c r="AI511">
        <f t="shared" si="111"/>
        <v>0</v>
      </c>
    </row>
    <row r="512" spans="1:35" x14ac:dyDescent="0.3">
      <c r="A512" s="1">
        <v>45067</v>
      </c>
      <c r="B512">
        <v>26851.07</v>
      </c>
      <c r="C512">
        <v>1977.81</v>
      </c>
      <c r="D512">
        <v>5.0599999999999996</v>
      </c>
      <c r="E512">
        <v>5.05</v>
      </c>
      <c r="F512">
        <f t="shared" si="105"/>
        <v>0</v>
      </c>
      <c r="G512">
        <v>5.08</v>
      </c>
      <c r="H512">
        <v>5.1634700000000002</v>
      </c>
      <c r="I512">
        <f t="shared" si="99"/>
        <v>5.1634700000000002</v>
      </c>
      <c r="J512">
        <f t="shared" si="100"/>
        <v>0</v>
      </c>
      <c r="K512">
        <v>5.141</v>
      </c>
      <c r="L512">
        <v>5.2172000000000001</v>
      </c>
      <c r="M512">
        <v>5.0296000000000003</v>
      </c>
      <c r="N512">
        <v>4.9873000000000003</v>
      </c>
      <c r="O512">
        <v>4.8710000000000004</v>
      </c>
      <c r="P512">
        <v>5.0585699999999996</v>
      </c>
      <c r="Q512">
        <v>5.0819999999999999</v>
      </c>
      <c r="R512">
        <v>5.2869999999999999</v>
      </c>
      <c r="S512">
        <v>4.9782999999999999</v>
      </c>
      <c r="T512">
        <v>5.242</v>
      </c>
      <c r="U512">
        <f t="shared" si="101"/>
        <v>5.242</v>
      </c>
      <c r="V512">
        <f t="shared" si="106"/>
        <v>0</v>
      </c>
      <c r="W512">
        <f t="shared" si="102"/>
        <v>5.0296000000000003</v>
      </c>
      <c r="X512">
        <f t="shared" si="107"/>
        <v>0</v>
      </c>
      <c r="Y512">
        <v>5.4</v>
      </c>
      <c r="Z512">
        <v>5.319</v>
      </c>
      <c r="AA512">
        <f t="shared" si="103"/>
        <v>4.9873000000000003</v>
      </c>
      <c r="AB512">
        <f t="shared" si="108"/>
        <v>0</v>
      </c>
      <c r="AC512">
        <f t="shared" si="109"/>
        <v>0</v>
      </c>
      <c r="AD512">
        <v>5.0119999999999996</v>
      </c>
      <c r="AE512">
        <f t="shared" si="104"/>
        <v>4.8710000000000004</v>
      </c>
      <c r="AF512">
        <f t="shared" si="110"/>
        <v>0</v>
      </c>
      <c r="AG512">
        <f t="shared" si="110"/>
        <v>0</v>
      </c>
      <c r="AH512">
        <f t="shared" si="98"/>
        <v>5.1654999999999998</v>
      </c>
      <c r="AI512">
        <f t="shared" si="111"/>
        <v>0</v>
      </c>
    </row>
    <row r="513" spans="1:35" x14ac:dyDescent="0.3">
      <c r="A513" s="1">
        <v>45068</v>
      </c>
      <c r="B513">
        <v>26899.279999999999</v>
      </c>
      <c r="C513">
        <v>1971.86</v>
      </c>
      <c r="D513">
        <v>5.09</v>
      </c>
      <c r="E513">
        <v>5.05</v>
      </c>
      <c r="F513">
        <f t="shared" si="105"/>
        <v>0</v>
      </c>
      <c r="G513">
        <v>5.08</v>
      </c>
      <c r="H513">
        <v>5.1508500000000002</v>
      </c>
      <c r="I513">
        <f t="shared" si="99"/>
        <v>5.1508500000000002</v>
      </c>
      <c r="J513">
        <f t="shared" si="100"/>
        <v>-1.2620000000000076E-2</v>
      </c>
      <c r="K513">
        <v>5.1673999999999998</v>
      </c>
      <c r="L513">
        <v>5.2241999999999997</v>
      </c>
      <c r="M513">
        <v>5.1056999999999997</v>
      </c>
      <c r="N513">
        <v>5.0486000000000004</v>
      </c>
      <c r="O513">
        <v>4.9101999999999997</v>
      </c>
      <c r="P513">
        <v>5.0609999999999999</v>
      </c>
      <c r="Q513">
        <v>5.0834999999999999</v>
      </c>
      <c r="R513">
        <v>5.2942999999999998</v>
      </c>
      <c r="S513">
        <v>5.0488</v>
      </c>
      <c r="T513">
        <v>5.2450000000000001</v>
      </c>
      <c r="U513">
        <f t="shared" si="101"/>
        <v>5.2450000000000001</v>
      </c>
      <c r="V513">
        <f t="shared" si="106"/>
        <v>3.0000000000001137E-3</v>
      </c>
      <c r="W513">
        <f t="shared" si="102"/>
        <v>5.1056999999999997</v>
      </c>
      <c r="X513">
        <f t="shared" si="107"/>
        <v>7.609999999999939E-2</v>
      </c>
      <c r="Y513">
        <v>5.516</v>
      </c>
      <c r="Z513">
        <v>5.3090000000000002</v>
      </c>
      <c r="AA513">
        <f t="shared" si="103"/>
        <v>5.0486000000000004</v>
      </c>
      <c r="AB513">
        <f t="shared" si="108"/>
        <v>6.1300000000000132E-2</v>
      </c>
      <c r="AC513">
        <f t="shared" si="109"/>
        <v>-9.9999999999997868E-3</v>
      </c>
      <c r="AD513">
        <v>5.0640000000000001</v>
      </c>
      <c r="AE513">
        <f t="shared" si="104"/>
        <v>4.9101999999999997</v>
      </c>
      <c r="AF513">
        <f t="shared" si="110"/>
        <v>5.200000000000049E-2</v>
      </c>
      <c r="AG513">
        <f t="shared" si="110"/>
        <v>3.9199999999999235E-2</v>
      </c>
      <c r="AH513">
        <f t="shared" si="98"/>
        <v>5.1865000000000006</v>
      </c>
      <c r="AI513">
        <f t="shared" si="111"/>
        <v>2.1000000000000796E-2</v>
      </c>
    </row>
    <row r="514" spans="1:35" x14ac:dyDescent="0.3">
      <c r="A514" s="1">
        <v>45069</v>
      </c>
      <c r="B514">
        <v>27223.3</v>
      </c>
      <c r="C514">
        <v>1975.23</v>
      </c>
      <c r="D514">
        <v>5.12</v>
      </c>
      <c r="E514">
        <v>5.05</v>
      </c>
      <c r="F514">
        <f t="shared" si="105"/>
        <v>0</v>
      </c>
      <c r="G514">
        <v>5.08</v>
      </c>
      <c r="H514">
        <v>5.1661700000000002</v>
      </c>
      <c r="I514">
        <f t="shared" si="99"/>
        <v>5.1661700000000002</v>
      </c>
      <c r="J514">
        <f t="shared" si="100"/>
        <v>1.532E-2</v>
      </c>
      <c r="K514">
        <v>5.1820000000000004</v>
      </c>
      <c r="L514">
        <v>5.2260999999999997</v>
      </c>
      <c r="M514">
        <v>5.0556000000000001</v>
      </c>
      <c r="N514">
        <v>5.0082000000000004</v>
      </c>
      <c r="O514">
        <v>4.8867000000000003</v>
      </c>
      <c r="P514">
        <v>5.0646000000000004</v>
      </c>
      <c r="Q514">
        <v>5.0834999999999999</v>
      </c>
      <c r="R514">
        <v>5.3364000000000003</v>
      </c>
      <c r="S514">
        <v>5.0537999999999998</v>
      </c>
      <c r="T514">
        <v>5.2649999999999997</v>
      </c>
      <c r="U514">
        <f t="shared" si="101"/>
        <v>5.2649999999999997</v>
      </c>
      <c r="V514">
        <f t="shared" si="106"/>
        <v>1.9999999999999574E-2</v>
      </c>
      <c r="W514">
        <f t="shared" si="102"/>
        <v>5.0556000000000001</v>
      </c>
      <c r="X514">
        <f t="shared" si="107"/>
        <v>-5.0099999999999589E-2</v>
      </c>
      <c r="Y514">
        <v>5.5359999999999996</v>
      </c>
      <c r="Z514">
        <v>5.3479999999999999</v>
      </c>
      <c r="AA514">
        <f t="shared" si="103"/>
        <v>5.0082000000000004</v>
      </c>
      <c r="AB514">
        <f t="shared" si="108"/>
        <v>-4.0399999999999991E-2</v>
      </c>
      <c r="AC514">
        <f t="shared" si="109"/>
        <v>3.8999999999999702E-2</v>
      </c>
      <c r="AD514">
        <v>5.0720000000000001</v>
      </c>
      <c r="AE514">
        <f t="shared" si="104"/>
        <v>4.8867000000000003</v>
      </c>
      <c r="AF514">
        <f t="shared" si="110"/>
        <v>8.0000000000000071E-3</v>
      </c>
      <c r="AG514">
        <f t="shared" si="110"/>
        <v>-2.349999999999941E-2</v>
      </c>
      <c r="AH514">
        <f t="shared" si="98"/>
        <v>5.21</v>
      </c>
      <c r="AI514">
        <f t="shared" si="111"/>
        <v>2.349999999999941E-2</v>
      </c>
    </row>
    <row r="515" spans="1:35" x14ac:dyDescent="0.3">
      <c r="A515" s="1">
        <v>45070</v>
      </c>
      <c r="B515">
        <v>26401.81</v>
      </c>
      <c r="C515">
        <v>1957.16</v>
      </c>
      <c r="D515">
        <v>5.0629999999999997</v>
      </c>
      <c r="E515">
        <v>5.05</v>
      </c>
      <c r="F515">
        <f t="shared" si="105"/>
        <v>0</v>
      </c>
      <c r="G515">
        <v>5.08</v>
      </c>
      <c r="H515">
        <v>5.1915500000000003</v>
      </c>
      <c r="I515">
        <f t="shared" si="99"/>
        <v>5.1915500000000003</v>
      </c>
      <c r="J515">
        <f t="shared" si="100"/>
        <v>2.538000000000018E-2</v>
      </c>
      <c r="K515">
        <v>5.2339000000000002</v>
      </c>
      <c r="L515">
        <v>5.3268000000000004</v>
      </c>
      <c r="M515">
        <v>5.0960999999999999</v>
      </c>
      <c r="N515">
        <v>5.0526999999999997</v>
      </c>
      <c r="O515">
        <v>4.9442000000000004</v>
      </c>
      <c r="P515">
        <v>5.0633999999999997</v>
      </c>
      <c r="Q515">
        <v>5.0839999999999996</v>
      </c>
      <c r="R515">
        <v>5.3818999999999999</v>
      </c>
      <c r="S515">
        <v>5.1025</v>
      </c>
      <c r="T515">
        <v>5.34</v>
      </c>
      <c r="U515">
        <f t="shared" si="101"/>
        <v>5.34</v>
      </c>
      <c r="V515">
        <f t="shared" si="106"/>
        <v>7.5000000000000178E-2</v>
      </c>
      <c r="W515">
        <f t="shared" si="102"/>
        <v>5.0960999999999999</v>
      </c>
      <c r="X515">
        <f t="shared" si="107"/>
        <v>4.0499999999999758E-2</v>
      </c>
      <c r="Y515">
        <v>5.7060000000000004</v>
      </c>
      <c r="Z515">
        <v>5.3929999999999998</v>
      </c>
      <c r="AA515">
        <f t="shared" si="103"/>
        <v>5.0526999999999997</v>
      </c>
      <c r="AB515">
        <f t="shared" si="108"/>
        <v>4.4499999999999318E-2</v>
      </c>
      <c r="AC515">
        <f t="shared" si="109"/>
        <v>4.4999999999999929E-2</v>
      </c>
      <c r="AD515">
        <v>5.1269999999999998</v>
      </c>
      <c r="AE515">
        <f t="shared" si="104"/>
        <v>4.9442000000000004</v>
      </c>
      <c r="AF515">
        <f t="shared" si="110"/>
        <v>5.4999999999999716E-2</v>
      </c>
      <c r="AG515">
        <f t="shared" si="110"/>
        <v>5.7500000000000107E-2</v>
      </c>
      <c r="AH515">
        <f t="shared" si="98"/>
        <v>5.26</v>
      </c>
      <c r="AI515">
        <f t="shared" si="111"/>
        <v>4.9999999999999822E-2</v>
      </c>
    </row>
    <row r="516" spans="1:35" x14ac:dyDescent="0.3">
      <c r="A516" s="1">
        <v>45071</v>
      </c>
      <c r="B516">
        <v>26490.2</v>
      </c>
      <c r="C516">
        <v>1941.41</v>
      </c>
      <c r="D516">
        <v>5.1550000000000002</v>
      </c>
      <c r="E516">
        <v>5.0599999999999996</v>
      </c>
      <c r="F516">
        <f t="shared" si="105"/>
        <v>9.9999999999997868E-3</v>
      </c>
      <c r="G516">
        <v>5.08</v>
      </c>
      <c r="H516">
        <v>5.2252799999999997</v>
      </c>
      <c r="I516">
        <f t="shared" si="99"/>
        <v>5.2252799999999997</v>
      </c>
      <c r="J516">
        <f t="shared" si="100"/>
        <v>3.3729999999999372E-2</v>
      </c>
      <c r="K516">
        <v>5.2722499999999997</v>
      </c>
      <c r="L516">
        <v>5.2817999999999996</v>
      </c>
      <c r="M516">
        <v>5.1635</v>
      </c>
      <c r="N516">
        <v>5.1228999999999996</v>
      </c>
      <c r="O516">
        <v>5.0397999999999996</v>
      </c>
      <c r="P516">
        <v>5.0636999999999999</v>
      </c>
      <c r="Q516">
        <v>5.0849500000000001</v>
      </c>
      <c r="R516">
        <v>5.4132999999999996</v>
      </c>
      <c r="S516">
        <v>5.2306999999999997</v>
      </c>
      <c r="T516">
        <v>5.3040000000000003</v>
      </c>
      <c r="U516">
        <f t="shared" si="101"/>
        <v>5.3040000000000003</v>
      </c>
      <c r="V516">
        <f t="shared" si="106"/>
        <v>-3.5999999999999588E-2</v>
      </c>
      <c r="W516">
        <f t="shared" si="102"/>
        <v>5.1635</v>
      </c>
      <c r="X516">
        <f t="shared" si="107"/>
        <v>6.7400000000000126E-2</v>
      </c>
      <c r="Y516">
        <v>5.5359999999999996</v>
      </c>
      <c r="Z516">
        <v>5.4189999999999996</v>
      </c>
      <c r="AA516">
        <f t="shared" si="103"/>
        <v>5.1228999999999996</v>
      </c>
      <c r="AB516">
        <f t="shared" si="108"/>
        <v>7.0199999999999818E-2</v>
      </c>
      <c r="AC516">
        <f t="shared" si="109"/>
        <v>2.5999999999999801E-2</v>
      </c>
      <c r="AD516">
        <v>5.2439999999999998</v>
      </c>
      <c r="AE516">
        <f t="shared" si="104"/>
        <v>5.0397999999999996</v>
      </c>
      <c r="AF516">
        <f t="shared" si="110"/>
        <v>0.11699999999999999</v>
      </c>
      <c r="AG516">
        <f t="shared" si="110"/>
        <v>9.5599999999999241E-2</v>
      </c>
      <c r="AH516">
        <f t="shared" si="98"/>
        <v>5.3315000000000001</v>
      </c>
      <c r="AI516">
        <f t="shared" si="111"/>
        <v>7.1500000000000341E-2</v>
      </c>
    </row>
    <row r="517" spans="1:35" x14ac:dyDescent="0.3">
      <c r="A517" s="1">
        <v>45072</v>
      </c>
      <c r="B517">
        <v>26759.279999999999</v>
      </c>
      <c r="C517">
        <v>1946.46</v>
      </c>
      <c r="D517">
        <v>5.1189999999999998</v>
      </c>
      <c r="E517">
        <v>5.0599999999999996</v>
      </c>
      <c r="F517">
        <f t="shared" si="105"/>
        <v>0</v>
      </c>
      <c r="G517">
        <v>5.08</v>
      </c>
      <c r="H517">
        <v>5.2637400000000003</v>
      </c>
      <c r="I517">
        <f t="shared" si="99"/>
        <v>5.2637400000000003</v>
      </c>
      <c r="J517">
        <f t="shared" si="100"/>
        <v>3.8460000000000605E-2</v>
      </c>
      <c r="K517">
        <v>5.2771999999999997</v>
      </c>
      <c r="L517">
        <v>5.2294</v>
      </c>
      <c r="M517">
        <v>5.1528999999999998</v>
      </c>
      <c r="N517">
        <v>5.1097000000000001</v>
      </c>
      <c r="O517">
        <v>5.0292000000000003</v>
      </c>
      <c r="P517">
        <v>5.0480999999999998</v>
      </c>
      <c r="Q517">
        <v>5.0813499999999996</v>
      </c>
      <c r="R517">
        <v>5.37</v>
      </c>
      <c r="S517">
        <v>5.2229999999999999</v>
      </c>
      <c r="T517">
        <v>5.2629999999999999</v>
      </c>
      <c r="U517">
        <f t="shared" si="101"/>
        <v>5.2629999999999999</v>
      </c>
      <c r="V517">
        <f t="shared" si="106"/>
        <v>-4.1000000000000369E-2</v>
      </c>
      <c r="W517">
        <f t="shared" si="102"/>
        <v>5.1528999999999998</v>
      </c>
      <c r="X517">
        <f t="shared" si="107"/>
        <v>-1.0600000000000165E-2</v>
      </c>
      <c r="Y517">
        <v>5.54</v>
      </c>
      <c r="Z517">
        <v>5.3890000000000002</v>
      </c>
      <c r="AA517">
        <f t="shared" si="103"/>
        <v>5.1097000000000001</v>
      </c>
      <c r="AB517">
        <f t="shared" si="108"/>
        <v>-1.3199999999999434E-2</v>
      </c>
      <c r="AC517">
        <f t="shared" si="109"/>
        <v>-2.9999999999999361E-2</v>
      </c>
      <c r="AD517">
        <v>5.2409999999999997</v>
      </c>
      <c r="AE517">
        <f t="shared" si="104"/>
        <v>5.0292000000000003</v>
      </c>
      <c r="AF517">
        <f t="shared" si="110"/>
        <v>-3.0000000000001137E-3</v>
      </c>
      <c r="AG517">
        <f t="shared" si="110"/>
        <v>-1.0599999999999277E-2</v>
      </c>
      <c r="AH517">
        <f t="shared" si="98"/>
        <v>5.3149999999999995</v>
      </c>
      <c r="AI517">
        <f t="shared" si="111"/>
        <v>-1.6500000000000625E-2</v>
      </c>
    </row>
    <row r="518" spans="1:35" x14ac:dyDescent="0.3">
      <c r="A518" s="1">
        <v>45073</v>
      </c>
      <c r="B518">
        <v>26760.83</v>
      </c>
      <c r="C518">
        <v>1946.46</v>
      </c>
      <c r="D518">
        <v>5.1189999999999998</v>
      </c>
      <c r="E518">
        <v>5.0599999999999996</v>
      </c>
      <c r="F518">
        <f t="shared" si="105"/>
        <v>0</v>
      </c>
      <c r="G518">
        <v>5.08</v>
      </c>
      <c r="H518">
        <v>5.2637400000000003</v>
      </c>
      <c r="I518">
        <f t="shared" si="99"/>
        <v>5.2637400000000003</v>
      </c>
      <c r="J518">
        <f t="shared" si="100"/>
        <v>0</v>
      </c>
      <c r="K518">
        <v>5.2771999999999997</v>
      </c>
      <c r="L518">
        <v>5.2294</v>
      </c>
      <c r="M518">
        <v>5.1528999999999998</v>
      </c>
      <c r="N518">
        <v>5.1097000000000001</v>
      </c>
      <c r="O518">
        <v>5.0292000000000003</v>
      </c>
      <c r="P518">
        <v>5.0480999999999998</v>
      </c>
      <c r="Q518">
        <v>5.0813499999999996</v>
      </c>
      <c r="R518">
        <v>5.37</v>
      </c>
      <c r="S518">
        <v>5.2229999999999999</v>
      </c>
      <c r="T518">
        <v>5.2629999999999999</v>
      </c>
      <c r="U518">
        <f t="shared" si="101"/>
        <v>5.2629999999999999</v>
      </c>
      <c r="V518">
        <f t="shared" si="106"/>
        <v>0</v>
      </c>
      <c r="W518">
        <f t="shared" si="102"/>
        <v>5.1528999999999998</v>
      </c>
      <c r="X518">
        <f t="shared" si="107"/>
        <v>0</v>
      </c>
      <c r="Y518">
        <v>5.54</v>
      </c>
      <c r="Z518">
        <v>5.3890000000000002</v>
      </c>
      <c r="AA518">
        <f t="shared" si="103"/>
        <v>5.1097000000000001</v>
      </c>
      <c r="AB518">
        <f t="shared" si="108"/>
        <v>0</v>
      </c>
      <c r="AC518">
        <f t="shared" si="109"/>
        <v>0</v>
      </c>
      <c r="AD518">
        <v>5.2409999999999997</v>
      </c>
      <c r="AE518">
        <f t="shared" si="104"/>
        <v>5.0292000000000003</v>
      </c>
      <c r="AF518">
        <f t="shared" si="110"/>
        <v>0</v>
      </c>
      <c r="AG518">
        <f t="shared" si="110"/>
        <v>0</v>
      </c>
      <c r="AH518">
        <f t="shared" si="98"/>
        <v>5.3149999999999995</v>
      </c>
      <c r="AI518">
        <f t="shared" si="111"/>
        <v>0</v>
      </c>
    </row>
    <row r="519" spans="1:35" x14ac:dyDescent="0.3">
      <c r="A519" s="1">
        <v>45074</v>
      </c>
      <c r="B519">
        <v>27564.04</v>
      </c>
      <c r="C519">
        <v>1946.46</v>
      </c>
      <c r="D519">
        <v>5.1189999999999998</v>
      </c>
      <c r="E519">
        <v>5.0599999999999996</v>
      </c>
      <c r="F519">
        <f t="shared" si="105"/>
        <v>0</v>
      </c>
      <c r="G519">
        <v>5.08</v>
      </c>
      <c r="H519">
        <v>5.2637400000000003</v>
      </c>
      <c r="I519">
        <f t="shared" si="99"/>
        <v>5.2637400000000003</v>
      </c>
      <c r="J519">
        <f t="shared" si="100"/>
        <v>0</v>
      </c>
      <c r="K519">
        <v>5.2771999999999997</v>
      </c>
      <c r="L519">
        <v>5.2294</v>
      </c>
      <c r="M519">
        <v>5.1528999999999998</v>
      </c>
      <c r="N519">
        <v>5.1097000000000001</v>
      </c>
      <c r="O519">
        <v>5.0292000000000003</v>
      </c>
      <c r="P519">
        <v>5.0480999999999998</v>
      </c>
      <c r="Q519">
        <v>5.0813499999999996</v>
      </c>
      <c r="R519">
        <v>5.37</v>
      </c>
      <c r="S519">
        <v>5.2229999999999999</v>
      </c>
      <c r="T519">
        <v>5.2629999999999999</v>
      </c>
      <c r="U519">
        <f t="shared" si="101"/>
        <v>5.2629999999999999</v>
      </c>
      <c r="V519">
        <f t="shared" si="106"/>
        <v>0</v>
      </c>
      <c r="W519">
        <f t="shared" si="102"/>
        <v>5.1528999999999998</v>
      </c>
      <c r="X519">
        <f t="shared" si="107"/>
        <v>0</v>
      </c>
      <c r="Y519">
        <v>5.54</v>
      </c>
      <c r="Z519">
        <v>5.3890000000000002</v>
      </c>
      <c r="AA519">
        <f t="shared" si="103"/>
        <v>5.1097000000000001</v>
      </c>
      <c r="AB519">
        <f t="shared" si="108"/>
        <v>0</v>
      </c>
      <c r="AC519">
        <f t="shared" si="109"/>
        <v>0</v>
      </c>
      <c r="AD519">
        <v>5.2409999999999997</v>
      </c>
      <c r="AE519">
        <f t="shared" si="104"/>
        <v>5.0292000000000003</v>
      </c>
      <c r="AF519">
        <f t="shared" si="110"/>
        <v>0</v>
      </c>
      <c r="AG519">
        <f t="shared" si="110"/>
        <v>0</v>
      </c>
      <c r="AH519">
        <f t="shared" ref="AH519:AH582" si="112">(AD519+Z519)/2</f>
        <v>5.3149999999999995</v>
      </c>
      <c r="AI519">
        <f t="shared" si="111"/>
        <v>0</v>
      </c>
    </row>
    <row r="520" spans="1:35" x14ac:dyDescent="0.3">
      <c r="A520" s="1">
        <v>45075</v>
      </c>
      <c r="B520">
        <v>27693.13</v>
      </c>
      <c r="C520">
        <v>1943.19</v>
      </c>
      <c r="D520">
        <v>5.1189999999999998</v>
      </c>
      <c r="E520">
        <v>5.0599999999999996</v>
      </c>
      <c r="F520">
        <f t="shared" si="105"/>
        <v>0</v>
      </c>
      <c r="G520">
        <v>5.08</v>
      </c>
      <c r="H520">
        <v>5.2637400000000003</v>
      </c>
      <c r="I520">
        <f t="shared" ref="I520:I583" si="113">H520</f>
        <v>5.2637400000000003</v>
      </c>
      <c r="J520">
        <f t="shared" ref="J520:J583" si="114">I520-I519</f>
        <v>0</v>
      </c>
      <c r="K520">
        <v>5.2771999999999997</v>
      </c>
      <c r="L520">
        <v>5.2294</v>
      </c>
      <c r="M520">
        <v>5.1528999999999998</v>
      </c>
      <c r="N520">
        <v>5.1097000000000001</v>
      </c>
      <c r="O520">
        <v>5.0292000000000003</v>
      </c>
      <c r="P520">
        <v>5.0480999999999998</v>
      </c>
      <c r="Q520">
        <v>5.0813499999999996</v>
      </c>
      <c r="R520">
        <v>5.37</v>
      </c>
      <c r="S520">
        <v>5.2229999999999999</v>
      </c>
      <c r="T520">
        <v>5.2629999999999999</v>
      </c>
      <c r="U520">
        <f t="shared" ref="U520:U583" si="115">T520</f>
        <v>5.2629999999999999</v>
      </c>
      <c r="V520">
        <f t="shared" si="106"/>
        <v>0</v>
      </c>
      <c r="W520">
        <f t="shared" ref="W520:W583" si="116">M520</f>
        <v>5.1528999999999998</v>
      </c>
      <c r="X520">
        <f t="shared" si="107"/>
        <v>0</v>
      </c>
      <c r="Y520">
        <v>5.5549999999999997</v>
      </c>
      <c r="Z520">
        <v>5.3890000000000002</v>
      </c>
      <c r="AA520">
        <f t="shared" ref="AA520:AA583" si="117">N520</f>
        <v>5.1097000000000001</v>
      </c>
      <c r="AB520">
        <f t="shared" si="108"/>
        <v>0</v>
      </c>
      <c r="AC520">
        <f t="shared" si="109"/>
        <v>0</v>
      </c>
      <c r="AD520">
        <v>5.2409999999999997</v>
      </c>
      <c r="AE520">
        <f t="shared" ref="AE520:AE583" si="118">O520</f>
        <v>5.0292000000000003</v>
      </c>
      <c r="AF520">
        <f t="shared" si="110"/>
        <v>0</v>
      </c>
      <c r="AG520">
        <f t="shared" si="110"/>
        <v>0</v>
      </c>
      <c r="AH520">
        <f t="shared" si="112"/>
        <v>5.3149999999999995</v>
      </c>
      <c r="AI520">
        <f t="shared" si="111"/>
        <v>0</v>
      </c>
    </row>
    <row r="521" spans="1:35" x14ac:dyDescent="0.3">
      <c r="A521" s="1">
        <v>45076</v>
      </c>
      <c r="B521">
        <v>27772.51</v>
      </c>
      <c r="C521">
        <v>1959.33</v>
      </c>
      <c r="D521">
        <v>5.1360000000000001</v>
      </c>
      <c r="E521">
        <v>5.0599999999999996</v>
      </c>
      <c r="F521">
        <f t="shared" ref="F521:F584" si="119">E521-E520</f>
        <v>0</v>
      </c>
      <c r="G521">
        <v>5.08</v>
      </c>
      <c r="H521">
        <v>5.2766500000000001</v>
      </c>
      <c r="I521">
        <f t="shared" si="113"/>
        <v>5.2766500000000001</v>
      </c>
      <c r="J521">
        <f t="shared" si="114"/>
        <v>1.2909999999999755E-2</v>
      </c>
      <c r="K521">
        <v>5.2830000000000004</v>
      </c>
      <c r="L521">
        <v>5.2519999999999998</v>
      </c>
      <c r="M521">
        <v>5.1002000000000001</v>
      </c>
      <c r="N521">
        <v>5.0481999999999996</v>
      </c>
      <c r="O521">
        <v>4.9450000000000003</v>
      </c>
      <c r="P521">
        <v>5.0541999999999998</v>
      </c>
      <c r="Q521">
        <v>5.0810000000000004</v>
      </c>
      <c r="R521">
        <v>5.4066000000000001</v>
      </c>
      <c r="S521">
        <v>5.1951000000000001</v>
      </c>
      <c r="T521">
        <v>5.2649999999999997</v>
      </c>
      <c r="U521">
        <f t="shared" si="115"/>
        <v>5.2649999999999997</v>
      </c>
      <c r="V521">
        <f t="shared" ref="V521:V584" si="120">U521-U520</f>
        <v>1.9999999999997797E-3</v>
      </c>
      <c r="W521">
        <f t="shared" si="116"/>
        <v>5.1002000000000001</v>
      </c>
      <c r="X521">
        <f t="shared" ref="X521:X584" si="121">W521-W520</f>
        <v>-5.2699999999999747E-2</v>
      </c>
      <c r="Y521">
        <v>5.2</v>
      </c>
      <c r="Z521">
        <v>5.4189999999999996</v>
      </c>
      <c r="AA521">
        <f t="shared" si="117"/>
        <v>5.0481999999999996</v>
      </c>
      <c r="AB521">
        <f t="shared" ref="AB521:AB584" si="122">AA521-AA520</f>
        <v>-6.1500000000000554E-2</v>
      </c>
      <c r="AC521">
        <f t="shared" ref="AC521:AC584" si="123">Z521-Z520</f>
        <v>2.9999999999999361E-2</v>
      </c>
      <c r="AD521">
        <v>5.2160000000000002</v>
      </c>
      <c r="AE521">
        <f t="shared" si="118"/>
        <v>4.9450000000000003</v>
      </c>
      <c r="AF521">
        <f t="shared" ref="AF521:AG584" si="124">AD521-AD520</f>
        <v>-2.4999999999999467E-2</v>
      </c>
      <c r="AG521">
        <f t="shared" si="124"/>
        <v>-8.4200000000000053E-2</v>
      </c>
      <c r="AH521">
        <f t="shared" si="112"/>
        <v>5.3174999999999999</v>
      </c>
      <c r="AI521">
        <f t="shared" ref="AI521:AI584" si="125">AH521-AH520</f>
        <v>2.5000000000003908E-3</v>
      </c>
    </row>
    <row r="522" spans="1:35" x14ac:dyDescent="0.3">
      <c r="A522" s="1">
        <v>45077</v>
      </c>
      <c r="B522">
        <v>27117.1</v>
      </c>
      <c r="C522">
        <v>1962.73</v>
      </c>
      <c r="D522">
        <v>5.18</v>
      </c>
      <c r="E522">
        <v>5.08</v>
      </c>
      <c r="F522">
        <f t="shared" si="119"/>
        <v>2.0000000000000462E-2</v>
      </c>
      <c r="G522">
        <v>5.08</v>
      </c>
      <c r="H522">
        <v>5.2928199999999999</v>
      </c>
      <c r="I522">
        <f t="shared" si="113"/>
        <v>5.2928199999999999</v>
      </c>
      <c r="J522">
        <f t="shared" si="114"/>
        <v>1.6169999999999796E-2</v>
      </c>
      <c r="K522">
        <v>5.2404999999999999</v>
      </c>
      <c r="L522">
        <v>5.3883999999999999</v>
      </c>
      <c r="M522">
        <v>5.0673000000000004</v>
      </c>
      <c r="N522">
        <v>5.0103999999999997</v>
      </c>
      <c r="O522">
        <v>4.9017999999999997</v>
      </c>
      <c r="P522">
        <v>5.0532000000000004</v>
      </c>
      <c r="Q522">
        <v>5.0817500000000004</v>
      </c>
      <c r="R522">
        <v>5.4199000000000002</v>
      </c>
      <c r="S522">
        <v>5.1726000000000001</v>
      </c>
      <c r="T522">
        <v>5.4029999999999996</v>
      </c>
      <c r="U522">
        <f t="shared" si="115"/>
        <v>5.4029999999999996</v>
      </c>
      <c r="V522">
        <f t="shared" si="120"/>
        <v>0.1379999999999999</v>
      </c>
      <c r="W522">
        <f t="shared" si="116"/>
        <v>5.0673000000000004</v>
      </c>
      <c r="X522">
        <f t="shared" si="121"/>
        <v>-3.2899999999999707E-2</v>
      </c>
      <c r="Y522">
        <v>5.1580000000000004</v>
      </c>
      <c r="Z522">
        <v>5.44</v>
      </c>
      <c r="AA522">
        <f t="shared" si="117"/>
        <v>5.0103999999999997</v>
      </c>
      <c r="AB522">
        <f t="shared" si="122"/>
        <v>-3.7799999999999834E-2</v>
      </c>
      <c r="AC522">
        <f t="shared" si="123"/>
        <v>2.1000000000000796E-2</v>
      </c>
      <c r="AD522">
        <v>5.1769999999999996</v>
      </c>
      <c r="AE522">
        <f t="shared" si="118"/>
        <v>4.9017999999999997</v>
      </c>
      <c r="AF522">
        <f t="shared" si="124"/>
        <v>-3.900000000000059E-2</v>
      </c>
      <c r="AG522">
        <f t="shared" si="124"/>
        <v>-4.3200000000000571E-2</v>
      </c>
      <c r="AH522">
        <f t="shared" si="112"/>
        <v>5.3085000000000004</v>
      </c>
      <c r="AI522">
        <f t="shared" si="125"/>
        <v>-8.9999999999994529E-3</v>
      </c>
    </row>
    <row r="523" spans="1:35" x14ac:dyDescent="0.3">
      <c r="A523" s="1">
        <v>45078</v>
      </c>
      <c r="B523">
        <v>26868.32</v>
      </c>
      <c r="C523">
        <v>1977.61</v>
      </c>
      <c r="D523">
        <v>5.21</v>
      </c>
      <c r="E523">
        <v>5.08</v>
      </c>
      <c r="F523">
        <f t="shared" si="119"/>
        <v>0</v>
      </c>
      <c r="G523">
        <v>5.08</v>
      </c>
      <c r="H523">
        <v>5.2763799999999996</v>
      </c>
      <c r="I523">
        <f t="shared" si="113"/>
        <v>5.2763799999999996</v>
      </c>
      <c r="J523">
        <f t="shared" si="114"/>
        <v>-1.6440000000000232E-2</v>
      </c>
      <c r="K523">
        <v>5.2249999999999996</v>
      </c>
      <c r="L523">
        <v>5.3433000000000002</v>
      </c>
      <c r="M523">
        <v>5.0369000000000002</v>
      </c>
      <c r="N523">
        <v>4.9813000000000001</v>
      </c>
      <c r="O523">
        <v>4.8731999999999998</v>
      </c>
      <c r="P523">
        <v>5.0705999999999998</v>
      </c>
      <c r="Q523">
        <v>5.08725</v>
      </c>
      <c r="R523">
        <v>5.3789999999999996</v>
      </c>
      <c r="S523">
        <v>5.0983000000000001</v>
      </c>
      <c r="T523">
        <v>5.3650000000000002</v>
      </c>
      <c r="U523">
        <f t="shared" si="115"/>
        <v>5.3650000000000002</v>
      </c>
      <c r="V523">
        <f t="shared" si="120"/>
        <v>-3.7999999999999368E-2</v>
      </c>
      <c r="W523">
        <f t="shared" si="116"/>
        <v>5.0369000000000002</v>
      </c>
      <c r="X523">
        <f t="shared" si="121"/>
        <v>-3.0400000000000205E-2</v>
      </c>
      <c r="Y523">
        <v>5.1929999999999996</v>
      </c>
      <c r="Z523">
        <v>5.4109999999999996</v>
      </c>
      <c r="AA523">
        <f t="shared" si="117"/>
        <v>4.9813000000000001</v>
      </c>
      <c r="AB523">
        <f t="shared" si="122"/>
        <v>-2.9099999999999682E-2</v>
      </c>
      <c r="AC523">
        <f t="shared" si="123"/>
        <v>-2.9000000000000803E-2</v>
      </c>
      <c r="AD523">
        <v>5.1379999999999999</v>
      </c>
      <c r="AE523">
        <f t="shared" si="118"/>
        <v>4.8731999999999998</v>
      </c>
      <c r="AF523">
        <f t="shared" si="124"/>
        <v>-3.8999999999999702E-2</v>
      </c>
      <c r="AG523">
        <f t="shared" si="124"/>
        <v>-2.8599999999999959E-2</v>
      </c>
      <c r="AH523">
        <f t="shared" si="112"/>
        <v>5.2744999999999997</v>
      </c>
      <c r="AI523">
        <f t="shared" si="125"/>
        <v>-3.4000000000000696E-2</v>
      </c>
    </row>
    <row r="524" spans="1:35" x14ac:dyDescent="0.3">
      <c r="A524" s="1">
        <v>45079</v>
      </c>
      <c r="B524">
        <v>27183.62</v>
      </c>
      <c r="C524">
        <v>1947.97</v>
      </c>
      <c r="D524">
        <v>5.15</v>
      </c>
      <c r="E524">
        <v>5.07</v>
      </c>
      <c r="F524">
        <f t="shared" si="119"/>
        <v>-9.9999999999997868E-3</v>
      </c>
      <c r="G524">
        <v>5.08</v>
      </c>
      <c r="H524">
        <v>5.23034</v>
      </c>
      <c r="I524">
        <f t="shared" si="113"/>
        <v>5.23034</v>
      </c>
      <c r="J524">
        <f t="shared" si="114"/>
        <v>-4.6039999999999637E-2</v>
      </c>
      <c r="K524">
        <v>5.2434500000000002</v>
      </c>
      <c r="L524">
        <v>5.3513000000000002</v>
      </c>
      <c r="M524">
        <v>5.1047000000000002</v>
      </c>
      <c r="N524">
        <v>5.0490000000000004</v>
      </c>
      <c r="O524">
        <v>4.95</v>
      </c>
      <c r="P524">
        <v>5.0533000000000001</v>
      </c>
      <c r="Q524">
        <v>5.0840500000000004</v>
      </c>
      <c r="R524">
        <v>5.4406999999999996</v>
      </c>
      <c r="S524">
        <v>5.2252000000000001</v>
      </c>
      <c r="T524">
        <v>5.3710000000000004</v>
      </c>
      <c r="U524">
        <f t="shared" si="115"/>
        <v>5.3710000000000004</v>
      </c>
      <c r="V524">
        <f t="shared" si="120"/>
        <v>6.0000000000002274E-3</v>
      </c>
      <c r="W524">
        <f t="shared" si="116"/>
        <v>5.1047000000000002</v>
      </c>
      <c r="X524">
        <f t="shared" si="121"/>
        <v>6.7800000000000082E-2</v>
      </c>
      <c r="Y524">
        <v>5.1100000000000003</v>
      </c>
      <c r="Z524">
        <v>5.4619999999999997</v>
      </c>
      <c r="AA524">
        <f t="shared" si="117"/>
        <v>5.0490000000000004</v>
      </c>
      <c r="AB524">
        <f t="shared" si="122"/>
        <v>6.7700000000000315E-2</v>
      </c>
      <c r="AC524">
        <f t="shared" si="123"/>
        <v>5.1000000000000156E-2</v>
      </c>
      <c r="AD524">
        <v>5.2359999999999998</v>
      </c>
      <c r="AE524">
        <f t="shared" si="118"/>
        <v>4.95</v>
      </c>
      <c r="AF524">
        <f t="shared" si="124"/>
        <v>9.7999999999999865E-2</v>
      </c>
      <c r="AG524">
        <f t="shared" si="124"/>
        <v>7.6800000000000423E-2</v>
      </c>
      <c r="AH524">
        <f t="shared" si="112"/>
        <v>5.3490000000000002</v>
      </c>
      <c r="AI524">
        <f t="shared" si="125"/>
        <v>7.4500000000000455E-2</v>
      </c>
    </row>
    <row r="525" spans="1:35" x14ac:dyDescent="0.3">
      <c r="A525" s="1">
        <v>45080</v>
      </c>
      <c r="B525">
        <v>27071.27</v>
      </c>
      <c r="C525">
        <v>1947.97</v>
      </c>
      <c r="D525">
        <v>5.15</v>
      </c>
      <c r="E525">
        <v>5.07</v>
      </c>
      <c r="F525">
        <f t="shared" si="119"/>
        <v>0</v>
      </c>
      <c r="G525">
        <v>5.08</v>
      </c>
      <c r="H525">
        <v>5.23034</v>
      </c>
      <c r="I525">
        <f t="shared" si="113"/>
        <v>5.23034</v>
      </c>
      <c r="J525">
        <f t="shared" si="114"/>
        <v>0</v>
      </c>
      <c r="K525">
        <v>5.2434500000000002</v>
      </c>
      <c r="L525">
        <v>5.3513000000000002</v>
      </c>
      <c r="M525">
        <v>5.1047000000000002</v>
      </c>
      <c r="N525">
        <v>5.0490000000000004</v>
      </c>
      <c r="O525">
        <v>4.95</v>
      </c>
      <c r="P525">
        <v>5.0533000000000001</v>
      </c>
      <c r="Q525">
        <v>5.0840500000000004</v>
      </c>
      <c r="R525">
        <v>5.4406999999999996</v>
      </c>
      <c r="S525">
        <v>5.2252000000000001</v>
      </c>
      <c r="T525">
        <v>5.3710000000000004</v>
      </c>
      <c r="U525">
        <f t="shared" si="115"/>
        <v>5.3710000000000004</v>
      </c>
      <c r="V525">
        <f t="shared" si="120"/>
        <v>0</v>
      </c>
      <c r="W525">
        <f t="shared" si="116"/>
        <v>5.1047000000000002</v>
      </c>
      <c r="X525">
        <f t="shared" si="121"/>
        <v>0</v>
      </c>
      <c r="Y525">
        <v>5.1100000000000003</v>
      </c>
      <c r="Z525">
        <v>5.4619999999999997</v>
      </c>
      <c r="AA525">
        <f t="shared" si="117"/>
        <v>5.0490000000000004</v>
      </c>
      <c r="AB525">
        <f t="shared" si="122"/>
        <v>0</v>
      </c>
      <c r="AC525">
        <f t="shared" si="123"/>
        <v>0</v>
      </c>
      <c r="AD525">
        <v>5.2359999999999998</v>
      </c>
      <c r="AE525">
        <f t="shared" si="118"/>
        <v>4.95</v>
      </c>
      <c r="AF525">
        <f t="shared" si="124"/>
        <v>0</v>
      </c>
      <c r="AG525">
        <f t="shared" si="124"/>
        <v>0</v>
      </c>
      <c r="AH525">
        <f t="shared" si="112"/>
        <v>5.3490000000000002</v>
      </c>
      <c r="AI525">
        <f t="shared" si="125"/>
        <v>0</v>
      </c>
    </row>
    <row r="526" spans="1:35" x14ac:dyDescent="0.3">
      <c r="A526" s="1">
        <v>45081</v>
      </c>
      <c r="B526">
        <v>27249.75</v>
      </c>
      <c r="C526">
        <v>1947.97</v>
      </c>
      <c r="D526">
        <v>5.15</v>
      </c>
      <c r="E526">
        <v>5.07</v>
      </c>
      <c r="F526">
        <f t="shared" si="119"/>
        <v>0</v>
      </c>
      <c r="G526">
        <v>5.08</v>
      </c>
      <c r="H526">
        <v>5.23034</v>
      </c>
      <c r="I526">
        <f t="shared" si="113"/>
        <v>5.23034</v>
      </c>
      <c r="J526">
        <f t="shared" si="114"/>
        <v>0</v>
      </c>
      <c r="K526">
        <v>5.2434500000000002</v>
      </c>
      <c r="L526">
        <v>5.3513000000000002</v>
      </c>
      <c r="M526">
        <v>5.1047000000000002</v>
      </c>
      <c r="N526">
        <v>5.0490000000000004</v>
      </c>
      <c r="O526">
        <v>4.95</v>
      </c>
      <c r="P526">
        <v>5.0533000000000001</v>
      </c>
      <c r="Q526">
        <v>5.0840500000000004</v>
      </c>
      <c r="R526">
        <v>5.4406999999999996</v>
      </c>
      <c r="S526">
        <v>5.2252000000000001</v>
      </c>
      <c r="T526">
        <v>5.3710000000000004</v>
      </c>
      <c r="U526">
        <f t="shared" si="115"/>
        <v>5.3710000000000004</v>
      </c>
      <c r="V526">
        <f t="shared" si="120"/>
        <v>0</v>
      </c>
      <c r="W526">
        <f t="shared" si="116"/>
        <v>5.1047000000000002</v>
      </c>
      <c r="X526">
        <f t="shared" si="121"/>
        <v>0</v>
      </c>
      <c r="Y526">
        <v>5.1100000000000003</v>
      </c>
      <c r="Z526">
        <v>5.4619999999999997</v>
      </c>
      <c r="AA526">
        <f t="shared" si="117"/>
        <v>5.0490000000000004</v>
      </c>
      <c r="AB526">
        <f t="shared" si="122"/>
        <v>0</v>
      </c>
      <c r="AC526">
        <f t="shared" si="123"/>
        <v>0</v>
      </c>
      <c r="AD526">
        <v>5.2359999999999998</v>
      </c>
      <c r="AE526">
        <f t="shared" si="118"/>
        <v>4.95</v>
      </c>
      <c r="AF526">
        <f t="shared" si="124"/>
        <v>0</v>
      </c>
      <c r="AG526">
        <f t="shared" si="124"/>
        <v>0</v>
      </c>
      <c r="AH526">
        <f t="shared" si="112"/>
        <v>5.3490000000000002</v>
      </c>
      <c r="AI526">
        <f t="shared" si="125"/>
        <v>0</v>
      </c>
    </row>
    <row r="527" spans="1:35" x14ac:dyDescent="0.3">
      <c r="A527" s="1">
        <v>45082</v>
      </c>
      <c r="B527">
        <v>25641.7</v>
      </c>
      <c r="C527">
        <v>1961.86</v>
      </c>
      <c r="D527">
        <v>5.1139999999999999</v>
      </c>
      <c r="E527">
        <v>5.0599999999999996</v>
      </c>
      <c r="F527">
        <f t="shared" si="119"/>
        <v>-1.0000000000000675E-2</v>
      </c>
      <c r="G527">
        <v>5.08</v>
      </c>
      <c r="H527">
        <v>5.2532300000000003</v>
      </c>
      <c r="I527">
        <f t="shared" si="113"/>
        <v>5.2532300000000003</v>
      </c>
      <c r="J527">
        <f t="shared" si="114"/>
        <v>2.2890000000000299E-2</v>
      </c>
      <c r="K527">
        <v>5.2289000000000003</v>
      </c>
      <c r="L527">
        <v>5.2827999999999999</v>
      </c>
      <c r="M527">
        <v>5.0884</v>
      </c>
      <c r="N527">
        <v>5.0362</v>
      </c>
      <c r="O527">
        <v>4.9387999999999996</v>
      </c>
      <c r="P527">
        <v>5.0309999999999997</v>
      </c>
      <c r="Q527">
        <v>5.0830000000000002</v>
      </c>
      <c r="R527">
        <v>5.4024999999999999</v>
      </c>
      <c r="S527">
        <v>5.1562999999999999</v>
      </c>
      <c r="T527">
        <v>5.2949999999999999</v>
      </c>
      <c r="U527">
        <f t="shared" si="115"/>
        <v>5.2949999999999999</v>
      </c>
      <c r="V527">
        <f t="shared" si="120"/>
        <v>-7.6000000000000512E-2</v>
      </c>
      <c r="W527">
        <f t="shared" si="116"/>
        <v>5.0884</v>
      </c>
      <c r="X527">
        <f t="shared" si="121"/>
        <v>-1.6300000000000203E-2</v>
      </c>
      <c r="Y527">
        <v>5.1760000000000002</v>
      </c>
      <c r="Z527">
        <v>5.42</v>
      </c>
      <c r="AA527">
        <f t="shared" si="117"/>
        <v>5.0362</v>
      </c>
      <c r="AB527">
        <f t="shared" si="122"/>
        <v>-1.2800000000000367E-2</v>
      </c>
      <c r="AC527">
        <f t="shared" si="123"/>
        <v>-4.1999999999999815E-2</v>
      </c>
      <c r="AD527">
        <v>5.1710000000000003</v>
      </c>
      <c r="AE527">
        <f t="shared" si="118"/>
        <v>4.9387999999999996</v>
      </c>
      <c r="AF527">
        <f t="shared" si="124"/>
        <v>-6.4999999999999503E-2</v>
      </c>
      <c r="AG527">
        <f t="shared" si="124"/>
        <v>-1.1200000000000543E-2</v>
      </c>
      <c r="AH527">
        <f t="shared" si="112"/>
        <v>5.2955000000000005</v>
      </c>
      <c r="AI527">
        <f t="shared" si="125"/>
        <v>-5.3499999999999659E-2</v>
      </c>
    </row>
    <row r="528" spans="1:35" x14ac:dyDescent="0.3">
      <c r="A528" s="1">
        <v>45083</v>
      </c>
      <c r="B528">
        <v>26945.16</v>
      </c>
      <c r="C528">
        <v>1963.52</v>
      </c>
      <c r="D528">
        <v>5.0999999999999996</v>
      </c>
      <c r="E528">
        <v>5.05</v>
      </c>
      <c r="F528">
        <f t="shared" si="119"/>
        <v>-9.9999999999997868E-3</v>
      </c>
      <c r="G528">
        <v>5.08</v>
      </c>
      <c r="H528">
        <v>5.2388399999999997</v>
      </c>
      <c r="I528">
        <f t="shared" si="113"/>
        <v>5.2388399999999997</v>
      </c>
      <c r="J528">
        <f t="shared" si="114"/>
        <v>-1.4390000000000569E-2</v>
      </c>
      <c r="K528">
        <v>5.2225999999999999</v>
      </c>
      <c r="L528">
        <v>5.2339000000000002</v>
      </c>
      <c r="M528">
        <v>5.0484</v>
      </c>
      <c r="N528">
        <v>5.0083000000000002</v>
      </c>
      <c r="O528">
        <v>4.9419000000000004</v>
      </c>
      <c r="P528">
        <v>5.0364899999999997</v>
      </c>
      <c r="Q528">
        <v>5.07925</v>
      </c>
      <c r="R528">
        <v>5.4132999999999996</v>
      </c>
      <c r="S528">
        <v>5.1694000000000004</v>
      </c>
      <c r="T528">
        <v>5.2679999999999998</v>
      </c>
      <c r="U528">
        <f t="shared" si="115"/>
        <v>5.2679999999999998</v>
      </c>
      <c r="V528">
        <f t="shared" si="120"/>
        <v>-2.7000000000000135E-2</v>
      </c>
      <c r="W528">
        <f t="shared" si="116"/>
        <v>5.0484</v>
      </c>
      <c r="X528">
        <f t="shared" si="121"/>
        <v>-4.0000000000000036E-2</v>
      </c>
      <c r="Y528">
        <v>5.0309999999999997</v>
      </c>
      <c r="Z528">
        <v>5.4240000000000004</v>
      </c>
      <c r="AA528">
        <f t="shared" si="117"/>
        <v>5.0083000000000002</v>
      </c>
      <c r="AB528">
        <f t="shared" si="122"/>
        <v>-2.7899999999999814E-2</v>
      </c>
      <c r="AC528">
        <f t="shared" si="123"/>
        <v>4.0000000000004476E-3</v>
      </c>
      <c r="AD528">
        <v>5.1840000000000002</v>
      </c>
      <c r="AE528">
        <f t="shared" si="118"/>
        <v>4.9419000000000004</v>
      </c>
      <c r="AF528">
        <f t="shared" si="124"/>
        <v>1.2999999999999901E-2</v>
      </c>
      <c r="AG528">
        <f t="shared" si="124"/>
        <v>3.1000000000007688E-3</v>
      </c>
      <c r="AH528">
        <f t="shared" si="112"/>
        <v>5.3040000000000003</v>
      </c>
      <c r="AI528">
        <f t="shared" si="125"/>
        <v>8.49999999999973E-3</v>
      </c>
    </row>
    <row r="529" spans="1:35" x14ac:dyDescent="0.3">
      <c r="A529" s="1">
        <v>45084</v>
      </c>
      <c r="B529">
        <v>26363.47</v>
      </c>
      <c r="C529">
        <v>1940.02</v>
      </c>
      <c r="D529">
        <v>5.0730000000000004</v>
      </c>
      <c r="E529">
        <v>5.05</v>
      </c>
      <c r="F529">
        <f t="shared" si="119"/>
        <v>0</v>
      </c>
      <c r="G529">
        <v>5.08</v>
      </c>
      <c r="H529">
        <v>5.2380800000000001</v>
      </c>
      <c r="I529">
        <f t="shared" si="113"/>
        <v>5.2380800000000001</v>
      </c>
      <c r="J529">
        <f t="shared" si="114"/>
        <v>-7.5999999999964984E-4</v>
      </c>
      <c r="K529">
        <v>5.2411000000000003</v>
      </c>
      <c r="L529">
        <v>5.2721999999999998</v>
      </c>
      <c r="M529">
        <v>5.1421999999999999</v>
      </c>
      <c r="N529">
        <v>5.0975999999999999</v>
      </c>
      <c r="O529">
        <v>5.0171000000000001</v>
      </c>
      <c r="P529">
        <v>5.0538499999999997</v>
      </c>
      <c r="Q529">
        <v>5.0909500000000003</v>
      </c>
      <c r="R529">
        <v>5.3971999999999998</v>
      </c>
      <c r="S529">
        <v>5.1388999999999996</v>
      </c>
      <c r="T529">
        <v>5.2880000000000003</v>
      </c>
      <c r="U529">
        <f t="shared" si="115"/>
        <v>5.2880000000000003</v>
      </c>
      <c r="V529">
        <f t="shared" si="120"/>
        <v>2.0000000000000462E-2</v>
      </c>
      <c r="W529">
        <f t="shared" si="116"/>
        <v>5.1421999999999999</v>
      </c>
      <c r="X529">
        <f t="shared" si="121"/>
        <v>9.3799999999999883E-2</v>
      </c>
      <c r="Y529">
        <v>4.9329999999999998</v>
      </c>
      <c r="Z529">
        <v>5.4119999999999999</v>
      </c>
      <c r="AA529">
        <f t="shared" si="117"/>
        <v>5.0975999999999999</v>
      </c>
      <c r="AB529">
        <f t="shared" si="122"/>
        <v>8.9299999999999713E-2</v>
      </c>
      <c r="AC529">
        <f t="shared" si="123"/>
        <v>-1.2000000000000455E-2</v>
      </c>
      <c r="AD529">
        <v>5.1609999999999996</v>
      </c>
      <c r="AE529">
        <f t="shared" si="118"/>
        <v>5.0171000000000001</v>
      </c>
      <c r="AF529">
        <f t="shared" si="124"/>
        <v>-2.3000000000000576E-2</v>
      </c>
      <c r="AG529">
        <f t="shared" si="124"/>
        <v>7.5199999999999712E-2</v>
      </c>
      <c r="AH529">
        <f t="shared" si="112"/>
        <v>5.2865000000000002</v>
      </c>
      <c r="AI529">
        <f t="shared" si="125"/>
        <v>-1.7500000000000071E-2</v>
      </c>
    </row>
    <row r="530" spans="1:35" x14ac:dyDescent="0.3">
      <c r="A530" s="1">
        <v>45085</v>
      </c>
      <c r="B530">
        <v>26645.5</v>
      </c>
      <c r="C530">
        <v>1965.46</v>
      </c>
      <c r="D530">
        <v>5.1050000000000004</v>
      </c>
      <c r="E530">
        <v>5.05</v>
      </c>
      <c r="F530">
        <f t="shared" si="119"/>
        <v>0</v>
      </c>
      <c r="G530">
        <v>5.08</v>
      </c>
      <c r="H530">
        <v>5.2505899999999999</v>
      </c>
      <c r="I530">
        <f t="shared" si="113"/>
        <v>5.2505899999999999</v>
      </c>
      <c r="J530">
        <f t="shared" si="114"/>
        <v>1.2509999999999799E-2</v>
      </c>
      <c r="K530">
        <v>5.2351999999999999</v>
      </c>
      <c r="L530">
        <v>5.2271999999999998</v>
      </c>
      <c r="M530">
        <v>5.0869</v>
      </c>
      <c r="N530">
        <v>5.0414000000000003</v>
      </c>
      <c r="O530">
        <v>4.9604999999999997</v>
      </c>
      <c r="P530">
        <v>5.0929000000000002</v>
      </c>
      <c r="Q530">
        <v>5.1237000000000004</v>
      </c>
      <c r="R530">
        <v>5.3616000000000001</v>
      </c>
      <c r="S530">
        <v>5.1302000000000003</v>
      </c>
      <c r="T530">
        <v>5.2380000000000004</v>
      </c>
      <c r="U530">
        <f t="shared" si="115"/>
        <v>5.2380000000000004</v>
      </c>
      <c r="V530">
        <f t="shared" si="120"/>
        <v>-4.9999999999999822E-2</v>
      </c>
      <c r="W530">
        <f t="shared" si="116"/>
        <v>5.0869</v>
      </c>
      <c r="X530">
        <f t="shared" si="121"/>
        <v>-5.5299999999999905E-2</v>
      </c>
      <c r="Y530">
        <v>5.0650000000000004</v>
      </c>
      <c r="Z530">
        <v>5.3719999999999999</v>
      </c>
      <c r="AA530">
        <f t="shared" si="117"/>
        <v>5.0414000000000003</v>
      </c>
      <c r="AB530">
        <f t="shared" si="122"/>
        <v>-5.6199999999999584E-2</v>
      </c>
      <c r="AC530">
        <f t="shared" si="123"/>
        <v>-4.0000000000000036E-2</v>
      </c>
      <c r="AD530">
        <v>5.1420000000000003</v>
      </c>
      <c r="AE530">
        <f t="shared" si="118"/>
        <v>4.9604999999999997</v>
      </c>
      <c r="AF530">
        <f t="shared" si="124"/>
        <v>-1.899999999999924E-2</v>
      </c>
      <c r="AG530">
        <f t="shared" si="124"/>
        <v>-5.6600000000000428E-2</v>
      </c>
      <c r="AH530">
        <f t="shared" si="112"/>
        <v>5.2569999999999997</v>
      </c>
      <c r="AI530">
        <f t="shared" si="125"/>
        <v>-2.9500000000000526E-2</v>
      </c>
    </row>
    <row r="531" spans="1:35" x14ac:dyDescent="0.3">
      <c r="A531" s="1">
        <v>45086</v>
      </c>
      <c r="B531">
        <v>26444.43</v>
      </c>
      <c r="C531">
        <v>1961.19</v>
      </c>
      <c r="D531">
        <v>5.1100000000000003</v>
      </c>
      <c r="E531">
        <v>5.05</v>
      </c>
      <c r="F531">
        <f t="shared" si="119"/>
        <v>0</v>
      </c>
      <c r="G531">
        <v>5.08</v>
      </c>
      <c r="H531">
        <v>5.2415399999999996</v>
      </c>
      <c r="I531">
        <f t="shared" si="113"/>
        <v>5.2415399999999996</v>
      </c>
      <c r="J531">
        <f t="shared" si="114"/>
        <v>-9.0500000000002245E-3</v>
      </c>
      <c r="K531">
        <v>5.2529500000000002</v>
      </c>
      <c r="L531">
        <v>5.2354000000000003</v>
      </c>
      <c r="M531">
        <v>5.1231999999999998</v>
      </c>
      <c r="N531">
        <v>5.0805999999999996</v>
      </c>
      <c r="O531">
        <v>5.0164</v>
      </c>
      <c r="P531">
        <v>5.1210000000000004</v>
      </c>
      <c r="Q531">
        <v>5.1345499999999999</v>
      </c>
      <c r="R531">
        <v>5.3486000000000002</v>
      </c>
      <c r="S531">
        <v>5.1832000000000003</v>
      </c>
      <c r="T531">
        <v>5.2469999999999999</v>
      </c>
      <c r="U531">
        <f t="shared" si="115"/>
        <v>5.2469999999999999</v>
      </c>
      <c r="V531">
        <f t="shared" si="120"/>
        <v>8.9999999999994529E-3</v>
      </c>
      <c r="W531">
        <f t="shared" si="116"/>
        <v>5.1231999999999998</v>
      </c>
      <c r="X531">
        <f t="shared" si="121"/>
        <v>3.6299999999999777E-2</v>
      </c>
      <c r="Y531">
        <v>5.0869999999999997</v>
      </c>
      <c r="Z531">
        <v>5.3730000000000002</v>
      </c>
      <c r="AA531">
        <f t="shared" si="117"/>
        <v>5.0805999999999996</v>
      </c>
      <c r="AB531">
        <f t="shared" si="122"/>
        <v>3.9199999999999235E-2</v>
      </c>
      <c r="AC531">
        <f t="shared" si="123"/>
        <v>1.000000000000334E-3</v>
      </c>
      <c r="AD531">
        <v>5.202</v>
      </c>
      <c r="AE531">
        <f t="shared" si="118"/>
        <v>5.0164</v>
      </c>
      <c r="AF531">
        <f t="shared" si="124"/>
        <v>5.9999999999999609E-2</v>
      </c>
      <c r="AG531">
        <f t="shared" si="124"/>
        <v>5.5900000000000283E-2</v>
      </c>
      <c r="AH531">
        <f t="shared" si="112"/>
        <v>5.2874999999999996</v>
      </c>
      <c r="AI531">
        <f t="shared" si="125"/>
        <v>3.0499999999999972E-2</v>
      </c>
    </row>
    <row r="532" spans="1:35" x14ac:dyDescent="0.3">
      <c r="A532" s="1">
        <v>45087</v>
      </c>
      <c r="B532">
        <v>25767.85</v>
      </c>
      <c r="C532">
        <v>1961.19</v>
      </c>
      <c r="D532">
        <v>5.1100000000000003</v>
      </c>
      <c r="E532">
        <v>5.05</v>
      </c>
      <c r="F532">
        <f t="shared" si="119"/>
        <v>0</v>
      </c>
      <c r="G532">
        <v>5.08</v>
      </c>
      <c r="H532">
        <v>5.2415399999999996</v>
      </c>
      <c r="I532">
        <f t="shared" si="113"/>
        <v>5.2415399999999996</v>
      </c>
      <c r="J532">
        <f t="shared" si="114"/>
        <v>0</v>
      </c>
      <c r="K532">
        <v>5.2529500000000002</v>
      </c>
      <c r="L532">
        <v>5.2354000000000003</v>
      </c>
      <c r="M532">
        <v>5.1231999999999998</v>
      </c>
      <c r="N532">
        <v>5.0805999999999996</v>
      </c>
      <c r="O532">
        <v>5.0164</v>
      </c>
      <c r="P532">
        <v>5.1210000000000004</v>
      </c>
      <c r="Q532">
        <v>5.1345499999999999</v>
      </c>
      <c r="R532">
        <v>5.3486000000000002</v>
      </c>
      <c r="S532">
        <v>5.1832000000000003</v>
      </c>
      <c r="T532">
        <v>5.2469999999999999</v>
      </c>
      <c r="U532">
        <f t="shared" si="115"/>
        <v>5.2469999999999999</v>
      </c>
      <c r="V532">
        <f t="shared" si="120"/>
        <v>0</v>
      </c>
      <c r="W532">
        <f t="shared" si="116"/>
        <v>5.1231999999999998</v>
      </c>
      <c r="X532">
        <f t="shared" si="121"/>
        <v>0</v>
      </c>
      <c r="Y532">
        <v>5.0869999999999997</v>
      </c>
      <c r="Z532">
        <v>5.3730000000000002</v>
      </c>
      <c r="AA532">
        <f t="shared" si="117"/>
        <v>5.0805999999999996</v>
      </c>
      <c r="AB532">
        <f t="shared" si="122"/>
        <v>0</v>
      </c>
      <c r="AC532">
        <f t="shared" si="123"/>
        <v>0</v>
      </c>
      <c r="AD532">
        <v>5.202</v>
      </c>
      <c r="AE532">
        <f t="shared" si="118"/>
        <v>5.0164</v>
      </c>
      <c r="AF532">
        <f t="shared" si="124"/>
        <v>0</v>
      </c>
      <c r="AG532">
        <f t="shared" si="124"/>
        <v>0</v>
      </c>
      <c r="AH532">
        <f t="shared" si="112"/>
        <v>5.2874999999999996</v>
      </c>
      <c r="AI532">
        <f t="shared" si="125"/>
        <v>0</v>
      </c>
    </row>
    <row r="533" spans="1:35" x14ac:dyDescent="0.3">
      <c r="A533" s="1">
        <v>45088</v>
      </c>
      <c r="B533">
        <v>26135.88</v>
      </c>
      <c r="C533">
        <v>1961.19</v>
      </c>
      <c r="D533">
        <v>5.1100000000000003</v>
      </c>
      <c r="E533">
        <v>5.05</v>
      </c>
      <c r="F533">
        <f t="shared" si="119"/>
        <v>0</v>
      </c>
      <c r="G533">
        <v>5.08</v>
      </c>
      <c r="H533">
        <v>5.2415399999999996</v>
      </c>
      <c r="I533">
        <f t="shared" si="113"/>
        <v>5.2415399999999996</v>
      </c>
      <c r="J533">
        <f t="shared" si="114"/>
        <v>0</v>
      </c>
      <c r="K533">
        <v>5.2529500000000002</v>
      </c>
      <c r="L533">
        <v>5.2354000000000003</v>
      </c>
      <c r="M533">
        <v>5.1231999999999998</v>
      </c>
      <c r="N533">
        <v>5.0805999999999996</v>
      </c>
      <c r="O533">
        <v>5.0164</v>
      </c>
      <c r="P533">
        <v>5.1210000000000004</v>
      </c>
      <c r="Q533">
        <v>5.1345499999999999</v>
      </c>
      <c r="R533">
        <v>5.3486000000000002</v>
      </c>
      <c r="S533">
        <v>5.1832000000000003</v>
      </c>
      <c r="T533">
        <v>5.2469999999999999</v>
      </c>
      <c r="U533">
        <f t="shared" si="115"/>
        <v>5.2469999999999999</v>
      </c>
      <c r="V533">
        <f t="shared" si="120"/>
        <v>0</v>
      </c>
      <c r="W533">
        <f t="shared" si="116"/>
        <v>5.1231999999999998</v>
      </c>
      <c r="X533">
        <f t="shared" si="121"/>
        <v>0</v>
      </c>
      <c r="Y533">
        <v>5.0869999999999997</v>
      </c>
      <c r="Z533">
        <v>5.3730000000000002</v>
      </c>
      <c r="AA533">
        <f t="shared" si="117"/>
        <v>5.0805999999999996</v>
      </c>
      <c r="AB533">
        <f t="shared" si="122"/>
        <v>0</v>
      </c>
      <c r="AC533">
        <f t="shared" si="123"/>
        <v>0</v>
      </c>
      <c r="AD533">
        <v>5.202</v>
      </c>
      <c r="AE533">
        <f t="shared" si="118"/>
        <v>5.0164</v>
      </c>
      <c r="AF533">
        <f t="shared" si="124"/>
        <v>0</v>
      </c>
      <c r="AG533">
        <f t="shared" si="124"/>
        <v>0</v>
      </c>
      <c r="AH533">
        <f t="shared" si="112"/>
        <v>5.2874999999999996</v>
      </c>
      <c r="AI533">
        <f t="shared" si="125"/>
        <v>0</v>
      </c>
    </row>
    <row r="534" spans="1:35" x14ac:dyDescent="0.3">
      <c r="A534" s="1">
        <v>45089</v>
      </c>
      <c r="B534">
        <v>25895</v>
      </c>
      <c r="C534">
        <v>1957.84</v>
      </c>
      <c r="D534">
        <v>5.0919999999999996</v>
      </c>
      <c r="E534">
        <v>5.05</v>
      </c>
      <c r="F534">
        <f t="shared" si="119"/>
        <v>0</v>
      </c>
      <c r="G534">
        <v>5.08</v>
      </c>
      <c r="H534">
        <v>5.2493800000000004</v>
      </c>
      <c r="I534">
        <f t="shared" si="113"/>
        <v>5.2493800000000004</v>
      </c>
      <c r="J534">
        <f t="shared" si="114"/>
        <v>7.8400000000007353E-3</v>
      </c>
      <c r="K534">
        <v>5.2530000000000001</v>
      </c>
      <c r="L534">
        <v>5.2164000000000001</v>
      </c>
      <c r="M534">
        <v>5.0900999999999996</v>
      </c>
      <c r="N534">
        <v>5.0483000000000002</v>
      </c>
      <c r="O534">
        <v>4.9843000000000002</v>
      </c>
      <c r="P534">
        <v>5.1226000000000003</v>
      </c>
      <c r="Q534">
        <v>5.1345000000000001</v>
      </c>
      <c r="R534">
        <v>5.3505000000000003</v>
      </c>
      <c r="S534">
        <v>5.1881000000000004</v>
      </c>
      <c r="T534">
        <v>5.226</v>
      </c>
      <c r="U534">
        <f t="shared" si="115"/>
        <v>5.226</v>
      </c>
      <c r="V534">
        <f t="shared" si="120"/>
        <v>-2.0999999999999908E-2</v>
      </c>
      <c r="W534">
        <f t="shared" si="116"/>
        <v>5.0900999999999996</v>
      </c>
      <c r="X534">
        <f t="shared" si="121"/>
        <v>-3.3100000000000129E-2</v>
      </c>
      <c r="Y534">
        <v>5.17</v>
      </c>
      <c r="Z534">
        <v>5.36</v>
      </c>
      <c r="AA534">
        <f t="shared" si="117"/>
        <v>5.0483000000000002</v>
      </c>
      <c r="AB534">
        <f t="shared" si="122"/>
        <v>-3.2299999999999329E-2</v>
      </c>
      <c r="AC534">
        <f t="shared" si="123"/>
        <v>-1.2999999999999901E-2</v>
      </c>
      <c r="AD534">
        <v>5.2089999999999996</v>
      </c>
      <c r="AE534">
        <f t="shared" si="118"/>
        <v>4.9843000000000002</v>
      </c>
      <c r="AF534">
        <f t="shared" si="124"/>
        <v>6.9999999999996732E-3</v>
      </c>
      <c r="AG534">
        <f t="shared" si="124"/>
        <v>-3.2099999999999795E-2</v>
      </c>
      <c r="AH534">
        <f t="shared" si="112"/>
        <v>5.2844999999999995</v>
      </c>
      <c r="AI534">
        <f t="shared" si="125"/>
        <v>-3.0000000000001137E-3</v>
      </c>
    </row>
    <row r="535" spans="1:35" x14ac:dyDescent="0.3">
      <c r="A535" s="1">
        <v>45090</v>
      </c>
      <c r="B535">
        <v>25849.13</v>
      </c>
      <c r="C535">
        <v>1943.74</v>
      </c>
      <c r="D535">
        <v>5.08</v>
      </c>
      <c r="E535">
        <v>5.05</v>
      </c>
      <c r="F535">
        <f t="shared" si="119"/>
        <v>0</v>
      </c>
      <c r="G535">
        <v>5.08</v>
      </c>
      <c r="H535">
        <v>5.2543199999999999</v>
      </c>
      <c r="I535">
        <f t="shared" si="113"/>
        <v>5.2543199999999999</v>
      </c>
      <c r="J535">
        <f t="shared" si="114"/>
        <v>4.9399999999995003E-3</v>
      </c>
      <c r="K535">
        <v>5.2111000000000001</v>
      </c>
      <c r="L535">
        <v>5.1961000000000004</v>
      </c>
      <c r="M535">
        <v>5.0987</v>
      </c>
      <c r="N535">
        <v>5.0674999999999999</v>
      </c>
      <c r="O535">
        <v>5.0263</v>
      </c>
      <c r="P535">
        <v>5.0854999999999997</v>
      </c>
      <c r="Q535">
        <v>5.1035000000000004</v>
      </c>
      <c r="R535">
        <v>5.3303000000000003</v>
      </c>
      <c r="S535">
        <v>5.2066999999999997</v>
      </c>
      <c r="T535">
        <v>5.2169999999999996</v>
      </c>
      <c r="U535">
        <f t="shared" si="115"/>
        <v>5.2169999999999996</v>
      </c>
      <c r="V535">
        <f t="shared" si="120"/>
        <v>-9.0000000000003411E-3</v>
      </c>
      <c r="W535">
        <f t="shared" si="116"/>
        <v>5.0987</v>
      </c>
      <c r="X535">
        <f t="shared" si="121"/>
        <v>8.6000000000003851E-3</v>
      </c>
      <c r="Y535">
        <v>5.117</v>
      </c>
      <c r="Z535">
        <v>5.3419999999999996</v>
      </c>
      <c r="AA535">
        <f t="shared" si="117"/>
        <v>5.0674999999999999</v>
      </c>
      <c r="AB535">
        <f t="shared" si="122"/>
        <v>1.9199999999999662E-2</v>
      </c>
      <c r="AC535">
        <f t="shared" si="123"/>
        <v>-1.8000000000000682E-2</v>
      </c>
      <c r="AD535">
        <v>5.2270000000000003</v>
      </c>
      <c r="AE535">
        <f t="shared" si="118"/>
        <v>5.0263</v>
      </c>
      <c r="AF535">
        <f t="shared" si="124"/>
        <v>1.8000000000000682E-2</v>
      </c>
      <c r="AG535">
        <f t="shared" si="124"/>
        <v>4.1999999999999815E-2</v>
      </c>
      <c r="AH535">
        <f t="shared" si="112"/>
        <v>5.2844999999999995</v>
      </c>
      <c r="AI535">
        <f t="shared" si="125"/>
        <v>0</v>
      </c>
    </row>
    <row r="536" spans="1:35" x14ac:dyDescent="0.3">
      <c r="A536" s="1">
        <v>45091</v>
      </c>
      <c r="B536">
        <v>24928.57</v>
      </c>
      <c r="C536">
        <v>1942.52</v>
      </c>
      <c r="D536">
        <v>5.0819999999999999</v>
      </c>
      <c r="E536">
        <v>5.05</v>
      </c>
      <c r="F536">
        <f t="shared" si="119"/>
        <v>0</v>
      </c>
      <c r="G536">
        <v>5.08</v>
      </c>
      <c r="H536">
        <v>5.2181100000000002</v>
      </c>
      <c r="I536">
        <f t="shared" si="113"/>
        <v>5.2181100000000002</v>
      </c>
      <c r="J536">
        <f t="shared" si="114"/>
        <v>-3.6209999999999631E-2</v>
      </c>
      <c r="K536">
        <v>5.1969500000000002</v>
      </c>
      <c r="L536">
        <v>5.2161999999999997</v>
      </c>
      <c r="M536">
        <v>5.0307000000000004</v>
      </c>
      <c r="N536">
        <v>5.0088999999999997</v>
      </c>
      <c r="O536">
        <v>4.9927999999999999</v>
      </c>
      <c r="P536">
        <v>5.0637999999999996</v>
      </c>
      <c r="Q536">
        <v>5.0819999999999999</v>
      </c>
      <c r="R536">
        <v>5.3383000000000003</v>
      </c>
      <c r="S536">
        <v>5.2268999999999997</v>
      </c>
      <c r="T536">
        <v>5.24</v>
      </c>
      <c r="U536">
        <f t="shared" si="115"/>
        <v>5.24</v>
      </c>
      <c r="V536">
        <f t="shared" si="120"/>
        <v>2.3000000000000576E-2</v>
      </c>
      <c r="W536">
        <f t="shared" si="116"/>
        <v>5.0307000000000004</v>
      </c>
      <c r="X536">
        <f t="shared" si="121"/>
        <v>-6.7999999999999616E-2</v>
      </c>
      <c r="Y536">
        <v>5.0609999999999999</v>
      </c>
      <c r="Z536">
        <v>5.3490000000000002</v>
      </c>
      <c r="AA536">
        <f t="shared" si="117"/>
        <v>5.0088999999999997</v>
      </c>
      <c r="AB536">
        <f t="shared" si="122"/>
        <v>-5.8600000000000207E-2</v>
      </c>
      <c r="AC536">
        <f t="shared" si="123"/>
        <v>7.0000000000005613E-3</v>
      </c>
      <c r="AD536">
        <v>5.2389999999999999</v>
      </c>
      <c r="AE536">
        <f t="shared" si="118"/>
        <v>4.9927999999999999</v>
      </c>
      <c r="AF536">
        <f t="shared" si="124"/>
        <v>1.1999999999999567E-2</v>
      </c>
      <c r="AG536">
        <f t="shared" si="124"/>
        <v>-3.3500000000000085E-2</v>
      </c>
      <c r="AH536">
        <f t="shared" si="112"/>
        <v>5.2940000000000005</v>
      </c>
      <c r="AI536">
        <f t="shared" si="125"/>
        <v>9.5000000000009521E-3</v>
      </c>
    </row>
    <row r="537" spans="1:35" x14ac:dyDescent="0.3">
      <c r="A537" s="1">
        <v>45092</v>
      </c>
      <c r="B537">
        <v>25547.99</v>
      </c>
      <c r="C537">
        <v>1958.01</v>
      </c>
      <c r="D537">
        <v>5.13</v>
      </c>
      <c r="E537">
        <v>5.0599999999999996</v>
      </c>
      <c r="F537">
        <f t="shared" si="119"/>
        <v>9.9999999999997868E-3</v>
      </c>
      <c r="G537">
        <v>5.07</v>
      </c>
      <c r="H537">
        <v>5.21617</v>
      </c>
      <c r="I537">
        <f t="shared" si="113"/>
        <v>5.21617</v>
      </c>
      <c r="J537">
        <f t="shared" si="114"/>
        <v>-1.9400000000002748E-3</v>
      </c>
      <c r="K537">
        <v>5.2061999999999999</v>
      </c>
      <c r="L537">
        <v>5.1997999999999998</v>
      </c>
      <c r="M537">
        <v>5.0042999999999997</v>
      </c>
      <c r="N537">
        <v>4.9763000000000002</v>
      </c>
      <c r="O537">
        <v>4.95</v>
      </c>
      <c r="P537">
        <v>5.0632999999999999</v>
      </c>
      <c r="Q537">
        <v>5.0824499999999997</v>
      </c>
      <c r="R537">
        <v>5.2892999999999999</v>
      </c>
      <c r="S537">
        <v>5.1769999999999996</v>
      </c>
      <c r="T537">
        <v>5.2149999999999999</v>
      </c>
      <c r="U537">
        <f t="shared" si="115"/>
        <v>5.2149999999999999</v>
      </c>
      <c r="V537">
        <f t="shared" si="120"/>
        <v>-2.5000000000000355E-2</v>
      </c>
      <c r="W537">
        <f t="shared" si="116"/>
        <v>5.0042999999999997</v>
      </c>
      <c r="X537">
        <f t="shared" si="121"/>
        <v>-2.6400000000000645E-2</v>
      </c>
      <c r="Y537">
        <v>5.07</v>
      </c>
      <c r="Z537">
        <v>5.3120000000000003</v>
      </c>
      <c r="AA537">
        <f t="shared" si="117"/>
        <v>4.9763000000000002</v>
      </c>
      <c r="AB537">
        <f t="shared" si="122"/>
        <v>-3.2599999999999518E-2</v>
      </c>
      <c r="AC537">
        <f t="shared" si="123"/>
        <v>-3.6999999999999922E-2</v>
      </c>
      <c r="AD537">
        <v>5.1890000000000001</v>
      </c>
      <c r="AE537">
        <f t="shared" si="118"/>
        <v>4.95</v>
      </c>
      <c r="AF537">
        <f t="shared" si="124"/>
        <v>-4.9999999999999822E-2</v>
      </c>
      <c r="AG537">
        <f t="shared" si="124"/>
        <v>-4.2799999999999727E-2</v>
      </c>
      <c r="AH537">
        <f t="shared" si="112"/>
        <v>5.2505000000000006</v>
      </c>
      <c r="AI537">
        <f t="shared" si="125"/>
        <v>-4.3499999999999872E-2</v>
      </c>
    </row>
    <row r="538" spans="1:35" x14ac:dyDescent="0.3">
      <c r="A538" s="1">
        <v>45093</v>
      </c>
      <c r="B538">
        <v>26394.71</v>
      </c>
      <c r="C538">
        <v>1957.98</v>
      </c>
      <c r="D538">
        <v>5.0890000000000004</v>
      </c>
      <c r="E538">
        <v>5.05</v>
      </c>
      <c r="F538">
        <f t="shared" si="119"/>
        <v>-9.9999999999997868E-3</v>
      </c>
      <c r="G538">
        <v>5.08</v>
      </c>
      <c r="H538">
        <v>5.2068399999999997</v>
      </c>
      <c r="I538">
        <f t="shared" si="113"/>
        <v>5.2068399999999997</v>
      </c>
      <c r="J538">
        <f t="shared" si="114"/>
        <v>-9.3300000000002825E-3</v>
      </c>
      <c r="K538">
        <v>5.2169999999999996</v>
      </c>
      <c r="L538">
        <v>5.2150999999999996</v>
      </c>
      <c r="M538">
        <v>4.9438000000000004</v>
      </c>
      <c r="N538">
        <v>4.9283999999999999</v>
      </c>
      <c r="O538">
        <v>4.9326999999999996</v>
      </c>
      <c r="P538">
        <v>5.0731900000000003</v>
      </c>
      <c r="Q538">
        <v>5.0812499999999998</v>
      </c>
      <c r="R538">
        <v>5.3022999999999998</v>
      </c>
      <c r="S538">
        <v>5.2130999999999998</v>
      </c>
      <c r="T538">
        <v>5.2240000000000002</v>
      </c>
      <c r="U538">
        <f t="shared" si="115"/>
        <v>5.2240000000000002</v>
      </c>
      <c r="V538">
        <f t="shared" si="120"/>
        <v>9.0000000000003411E-3</v>
      </c>
      <c r="W538">
        <f t="shared" si="116"/>
        <v>4.9438000000000004</v>
      </c>
      <c r="X538">
        <f t="shared" si="121"/>
        <v>-6.0499999999999332E-2</v>
      </c>
      <c r="Y538">
        <v>5.1059999999999999</v>
      </c>
      <c r="Z538">
        <v>5.3250000000000002</v>
      </c>
      <c r="AA538">
        <f t="shared" si="117"/>
        <v>4.9283999999999999</v>
      </c>
      <c r="AB538">
        <f t="shared" si="122"/>
        <v>-4.7900000000000276E-2</v>
      </c>
      <c r="AC538">
        <f t="shared" si="123"/>
        <v>1.2999999999999901E-2</v>
      </c>
      <c r="AD538">
        <v>5.2279999999999998</v>
      </c>
      <c r="AE538">
        <f t="shared" si="118"/>
        <v>4.9326999999999996</v>
      </c>
      <c r="AF538">
        <f t="shared" si="124"/>
        <v>3.8999999999999702E-2</v>
      </c>
      <c r="AG538">
        <f t="shared" si="124"/>
        <v>-1.7300000000000537E-2</v>
      </c>
      <c r="AH538">
        <f t="shared" si="112"/>
        <v>5.2765000000000004</v>
      </c>
      <c r="AI538">
        <f t="shared" si="125"/>
        <v>2.5999999999999801E-2</v>
      </c>
    </row>
    <row r="539" spans="1:35" x14ac:dyDescent="0.3">
      <c r="A539" s="1">
        <v>45094</v>
      </c>
      <c r="B539">
        <v>26534.66</v>
      </c>
      <c r="C539">
        <v>1957.98</v>
      </c>
      <c r="D539">
        <v>5.0890000000000004</v>
      </c>
      <c r="E539">
        <v>5.05</v>
      </c>
      <c r="F539">
        <f t="shared" si="119"/>
        <v>0</v>
      </c>
      <c r="G539">
        <v>5.08</v>
      </c>
      <c r="H539">
        <v>5.2068399999999997</v>
      </c>
      <c r="I539">
        <f t="shared" si="113"/>
        <v>5.2068399999999997</v>
      </c>
      <c r="J539">
        <f t="shared" si="114"/>
        <v>0</v>
      </c>
      <c r="K539">
        <v>5.2169999999999996</v>
      </c>
      <c r="L539">
        <v>5.2150999999999996</v>
      </c>
      <c r="M539">
        <v>4.9438000000000004</v>
      </c>
      <c r="N539">
        <v>4.9283999999999999</v>
      </c>
      <c r="O539">
        <v>4.9326999999999996</v>
      </c>
      <c r="P539">
        <v>5.0731900000000003</v>
      </c>
      <c r="Q539">
        <v>5.0812499999999998</v>
      </c>
      <c r="R539">
        <v>5.3022999999999998</v>
      </c>
      <c r="S539">
        <v>5.2130999999999998</v>
      </c>
      <c r="T539">
        <v>5.2240000000000002</v>
      </c>
      <c r="U539">
        <f t="shared" si="115"/>
        <v>5.2240000000000002</v>
      </c>
      <c r="V539">
        <f t="shared" si="120"/>
        <v>0</v>
      </c>
      <c r="W539">
        <f t="shared" si="116"/>
        <v>4.9438000000000004</v>
      </c>
      <c r="X539">
        <f t="shared" si="121"/>
        <v>0</v>
      </c>
      <c r="Y539">
        <v>5.1059999999999999</v>
      </c>
      <c r="Z539">
        <v>5.3250000000000002</v>
      </c>
      <c r="AA539">
        <f t="shared" si="117"/>
        <v>4.9283999999999999</v>
      </c>
      <c r="AB539">
        <f t="shared" si="122"/>
        <v>0</v>
      </c>
      <c r="AC539">
        <f t="shared" si="123"/>
        <v>0</v>
      </c>
      <c r="AD539">
        <v>5.2279999999999998</v>
      </c>
      <c r="AE539">
        <f t="shared" si="118"/>
        <v>4.9326999999999996</v>
      </c>
      <c r="AF539">
        <f t="shared" si="124"/>
        <v>0</v>
      </c>
      <c r="AG539">
        <f t="shared" si="124"/>
        <v>0</v>
      </c>
      <c r="AH539">
        <f t="shared" si="112"/>
        <v>5.2765000000000004</v>
      </c>
      <c r="AI539">
        <f t="shared" si="125"/>
        <v>0</v>
      </c>
    </row>
    <row r="540" spans="1:35" x14ac:dyDescent="0.3">
      <c r="A540" s="1">
        <v>45095</v>
      </c>
      <c r="B540">
        <v>26472</v>
      </c>
      <c r="C540">
        <v>1957.98</v>
      </c>
      <c r="D540">
        <v>5.0890000000000004</v>
      </c>
      <c r="E540">
        <v>5.05</v>
      </c>
      <c r="F540">
        <f t="shared" si="119"/>
        <v>0</v>
      </c>
      <c r="G540">
        <v>5.08</v>
      </c>
      <c r="H540">
        <v>5.2068399999999997</v>
      </c>
      <c r="I540">
        <f t="shared" si="113"/>
        <v>5.2068399999999997</v>
      </c>
      <c r="J540">
        <f t="shared" si="114"/>
        <v>0</v>
      </c>
      <c r="K540">
        <v>5.2169999999999996</v>
      </c>
      <c r="L540">
        <v>5.2150999999999996</v>
      </c>
      <c r="M540">
        <v>4.9438000000000004</v>
      </c>
      <c r="N540">
        <v>4.9283999999999999</v>
      </c>
      <c r="O540">
        <v>4.9326999999999996</v>
      </c>
      <c r="P540">
        <v>5.0731900000000003</v>
      </c>
      <c r="Q540">
        <v>5.0812499999999998</v>
      </c>
      <c r="R540">
        <v>5.3022999999999998</v>
      </c>
      <c r="S540">
        <v>5.2130999999999998</v>
      </c>
      <c r="T540">
        <v>5.2240000000000002</v>
      </c>
      <c r="U540">
        <f t="shared" si="115"/>
        <v>5.2240000000000002</v>
      </c>
      <c r="V540">
        <f t="shared" si="120"/>
        <v>0</v>
      </c>
      <c r="W540">
        <f t="shared" si="116"/>
        <v>4.9438000000000004</v>
      </c>
      <c r="X540">
        <f t="shared" si="121"/>
        <v>0</v>
      </c>
      <c r="Y540">
        <v>5.1059999999999999</v>
      </c>
      <c r="Z540">
        <v>5.3250000000000002</v>
      </c>
      <c r="AA540">
        <f t="shared" si="117"/>
        <v>4.9283999999999999</v>
      </c>
      <c r="AB540">
        <f t="shared" si="122"/>
        <v>0</v>
      </c>
      <c r="AC540">
        <f t="shared" si="123"/>
        <v>0</v>
      </c>
      <c r="AD540">
        <v>5.2279999999999998</v>
      </c>
      <c r="AE540">
        <f t="shared" si="118"/>
        <v>4.9326999999999996</v>
      </c>
      <c r="AF540">
        <f t="shared" si="124"/>
        <v>0</v>
      </c>
      <c r="AG540">
        <f t="shared" si="124"/>
        <v>0</v>
      </c>
      <c r="AH540">
        <f t="shared" si="112"/>
        <v>5.2765000000000004</v>
      </c>
      <c r="AI540">
        <f t="shared" si="125"/>
        <v>0</v>
      </c>
    </row>
    <row r="541" spans="1:35" x14ac:dyDescent="0.3">
      <c r="A541" s="1">
        <v>45096</v>
      </c>
      <c r="B541">
        <v>26718.39</v>
      </c>
      <c r="C541">
        <v>1950.48</v>
      </c>
      <c r="D541">
        <v>5.0890000000000004</v>
      </c>
      <c r="E541">
        <v>5.05</v>
      </c>
      <c r="F541">
        <f t="shared" si="119"/>
        <v>0</v>
      </c>
      <c r="G541">
        <v>5.08</v>
      </c>
      <c r="H541">
        <v>5.2068399999999997</v>
      </c>
      <c r="I541">
        <f t="shared" si="113"/>
        <v>5.2068399999999997</v>
      </c>
      <c r="J541">
        <f t="shared" si="114"/>
        <v>0</v>
      </c>
      <c r="K541">
        <v>5.2169999999999996</v>
      </c>
      <c r="L541">
        <v>5.2150999999999996</v>
      </c>
      <c r="M541">
        <v>4.9438000000000004</v>
      </c>
      <c r="N541">
        <v>4.9283999999999999</v>
      </c>
      <c r="O541">
        <v>4.9326999999999996</v>
      </c>
      <c r="P541">
        <v>5.0731900000000003</v>
      </c>
      <c r="Q541">
        <v>5.0812499999999998</v>
      </c>
      <c r="R541">
        <v>5.3022999999999998</v>
      </c>
      <c r="S541">
        <v>5.2130999999999998</v>
      </c>
      <c r="T541">
        <v>5.2240000000000002</v>
      </c>
      <c r="U541">
        <f t="shared" si="115"/>
        <v>5.2240000000000002</v>
      </c>
      <c r="V541">
        <f t="shared" si="120"/>
        <v>0</v>
      </c>
      <c r="W541">
        <f t="shared" si="116"/>
        <v>4.9438000000000004</v>
      </c>
      <c r="X541">
        <f t="shared" si="121"/>
        <v>0</v>
      </c>
      <c r="Y541">
        <v>5.1059999999999999</v>
      </c>
      <c r="Z541">
        <v>5.3250000000000002</v>
      </c>
      <c r="AA541">
        <f t="shared" si="117"/>
        <v>4.9283999999999999</v>
      </c>
      <c r="AB541">
        <f t="shared" si="122"/>
        <v>0</v>
      </c>
      <c r="AC541">
        <f t="shared" si="123"/>
        <v>0</v>
      </c>
      <c r="AD541">
        <v>5.2279999999999998</v>
      </c>
      <c r="AE541">
        <f t="shared" si="118"/>
        <v>4.9326999999999996</v>
      </c>
      <c r="AF541">
        <f t="shared" si="124"/>
        <v>0</v>
      </c>
      <c r="AG541">
        <f t="shared" si="124"/>
        <v>0</v>
      </c>
      <c r="AH541">
        <f t="shared" si="112"/>
        <v>5.2765000000000004</v>
      </c>
      <c r="AI541">
        <f t="shared" si="125"/>
        <v>0</v>
      </c>
    </row>
    <row r="542" spans="1:35" x14ac:dyDescent="0.3">
      <c r="A542" s="1">
        <v>45097</v>
      </c>
      <c r="B542">
        <v>28169.64</v>
      </c>
      <c r="C542">
        <v>1936.42</v>
      </c>
      <c r="D542">
        <v>5.1100000000000003</v>
      </c>
      <c r="E542">
        <v>5.05</v>
      </c>
      <c r="F542">
        <f t="shared" si="119"/>
        <v>0</v>
      </c>
      <c r="G542">
        <v>5.07</v>
      </c>
      <c r="H542">
        <v>5.2202500000000001</v>
      </c>
      <c r="I542">
        <f t="shared" si="113"/>
        <v>5.2202500000000001</v>
      </c>
      <c r="J542">
        <f t="shared" si="114"/>
        <v>1.3410000000000366E-2</v>
      </c>
      <c r="K542">
        <v>5.2279999999999998</v>
      </c>
      <c r="L542">
        <v>5.2142999999999997</v>
      </c>
      <c r="M542">
        <v>5.399</v>
      </c>
      <c r="N542">
        <v>5.3396999999999997</v>
      </c>
      <c r="O542">
        <v>5.2073999999999998</v>
      </c>
      <c r="P542">
        <v>5.0728999999999997</v>
      </c>
      <c r="Q542">
        <v>5.0819999999999999</v>
      </c>
      <c r="R542">
        <v>5.3255999999999997</v>
      </c>
      <c r="S542">
        <v>5.2070999999999996</v>
      </c>
      <c r="T542">
        <v>5.226</v>
      </c>
      <c r="U542">
        <f t="shared" si="115"/>
        <v>5.226</v>
      </c>
      <c r="V542">
        <f t="shared" si="120"/>
        <v>1.9999999999997797E-3</v>
      </c>
      <c r="W542">
        <f t="shared" si="116"/>
        <v>5.399</v>
      </c>
      <c r="X542">
        <f t="shared" si="121"/>
        <v>0.4551999999999996</v>
      </c>
      <c r="Y542">
        <v>5.1020000000000003</v>
      </c>
      <c r="Z542">
        <v>5.3380000000000001</v>
      </c>
      <c r="AA542">
        <f t="shared" si="117"/>
        <v>5.3396999999999997</v>
      </c>
      <c r="AB542">
        <f t="shared" si="122"/>
        <v>0.41129999999999978</v>
      </c>
      <c r="AC542">
        <f t="shared" si="123"/>
        <v>1.2999999999999901E-2</v>
      </c>
      <c r="AD542">
        <v>5.2290000000000001</v>
      </c>
      <c r="AE542">
        <f t="shared" si="118"/>
        <v>5.2073999999999998</v>
      </c>
      <c r="AF542">
        <f t="shared" si="124"/>
        <v>1.000000000000334E-3</v>
      </c>
      <c r="AG542">
        <f t="shared" si="124"/>
        <v>0.27470000000000017</v>
      </c>
      <c r="AH542">
        <f t="shared" si="112"/>
        <v>5.2835000000000001</v>
      </c>
      <c r="AI542">
        <f t="shared" si="125"/>
        <v>6.9999999999996732E-3</v>
      </c>
    </row>
    <row r="543" spans="1:35" x14ac:dyDescent="0.3">
      <c r="A543" s="1">
        <v>45098</v>
      </c>
      <c r="B543">
        <v>29985.4</v>
      </c>
      <c r="C543">
        <v>1932.55</v>
      </c>
      <c r="D543">
        <v>5.0999999999999996</v>
      </c>
      <c r="E543">
        <v>5.05</v>
      </c>
      <c r="F543">
        <f t="shared" si="119"/>
        <v>0</v>
      </c>
      <c r="G543">
        <v>5.07</v>
      </c>
      <c r="H543">
        <v>5.2291299999999996</v>
      </c>
      <c r="I543">
        <f t="shared" si="113"/>
        <v>5.2291299999999996</v>
      </c>
      <c r="J543">
        <f t="shared" si="114"/>
        <v>8.8799999999995549E-3</v>
      </c>
      <c r="K543">
        <v>5.2285000000000004</v>
      </c>
      <c r="L543">
        <v>5.2762000000000002</v>
      </c>
      <c r="M543">
        <v>5.3929</v>
      </c>
      <c r="N543">
        <v>5.3383000000000003</v>
      </c>
      <c r="O543">
        <v>5.2153999999999998</v>
      </c>
      <c r="P543">
        <v>5.0692000000000004</v>
      </c>
      <c r="Q543">
        <v>5.077</v>
      </c>
      <c r="R543">
        <v>5.3945999999999996</v>
      </c>
      <c r="S543">
        <v>5.2366999999999999</v>
      </c>
      <c r="T543">
        <v>5.2930000000000001</v>
      </c>
      <c r="U543">
        <f t="shared" si="115"/>
        <v>5.2930000000000001</v>
      </c>
      <c r="V543">
        <f t="shared" si="120"/>
        <v>6.7000000000000171E-2</v>
      </c>
      <c r="W543">
        <f t="shared" si="116"/>
        <v>5.3929</v>
      </c>
      <c r="X543">
        <f t="shared" si="121"/>
        <v>-6.0999999999999943E-3</v>
      </c>
      <c r="Y543">
        <v>5.0880000000000001</v>
      </c>
      <c r="Z543">
        <v>5.4029999999999996</v>
      </c>
      <c r="AA543">
        <f t="shared" si="117"/>
        <v>5.3383000000000003</v>
      </c>
      <c r="AB543">
        <f t="shared" si="122"/>
        <v>-1.3999999999994017E-3</v>
      </c>
      <c r="AC543">
        <f t="shared" si="123"/>
        <v>6.4999999999999503E-2</v>
      </c>
      <c r="AD543">
        <v>5.2460000000000004</v>
      </c>
      <c r="AE543">
        <f t="shared" si="118"/>
        <v>5.2153999999999998</v>
      </c>
      <c r="AF543">
        <f t="shared" si="124"/>
        <v>1.7000000000000348E-2</v>
      </c>
      <c r="AG543">
        <f t="shared" si="124"/>
        <v>8.0000000000000071E-3</v>
      </c>
      <c r="AH543">
        <f t="shared" si="112"/>
        <v>5.3245000000000005</v>
      </c>
      <c r="AI543">
        <f t="shared" si="125"/>
        <v>4.1000000000000369E-2</v>
      </c>
    </row>
    <row r="544" spans="1:35" x14ac:dyDescent="0.3">
      <c r="A544" s="1">
        <v>45099</v>
      </c>
      <c r="B544">
        <v>30157.31</v>
      </c>
      <c r="C544">
        <v>1914.01</v>
      </c>
      <c r="D544">
        <v>5.1109999999999998</v>
      </c>
      <c r="E544">
        <v>5.05</v>
      </c>
      <c r="F544">
        <f t="shared" si="119"/>
        <v>0</v>
      </c>
      <c r="G544">
        <v>5.07</v>
      </c>
      <c r="H544">
        <v>5.2462600000000004</v>
      </c>
      <c r="I544">
        <f t="shared" si="113"/>
        <v>5.2462600000000004</v>
      </c>
      <c r="J544">
        <f t="shared" si="114"/>
        <v>1.7130000000000756E-2</v>
      </c>
      <c r="K544">
        <v>5.2374000000000001</v>
      </c>
      <c r="L544">
        <v>5.2885</v>
      </c>
      <c r="M544">
        <v>5.4149000000000003</v>
      </c>
      <c r="N544">
        <v>5.3640999999999996</v>
      </c>
      <c r="O544">
        <v>5.2504999999999997</v>
      </c>
      <c r="P544">
        <v>5.0726000000000004</v>
      </c>
      <c r="Q544">
        <v>5.0803000000000003</v>
      </c>
      <c r="R544">
        <v>5.3910999999999998</v>
      </c>
      <c r="S544">
        <v>5.2607999999999997</v>
      </c>
      <c r="T544">
        <v>5.2949999999999999</v>
      </c>
      <c r="U544">
        <f t="shared" si="115"/>
        <v>5.2949999999999999</v>
      </c>
      <c r="V544">
        <f t="shared" si="120"/>
        <v>1.9999999999997797E-3</v>
      </c>
      <c r="W544">
        <f t="shared" si="116"/>
        <v>5.4149000000000003</v>
      </c>
      <c r="X544">
        <f t="shared" si="121"/>
        <v>2.2000000000000242E-2</v>
      </c>
      <c r="Y544">
        <v>5.07</v>
      </c>
      <c r="Z544">
        <v>5.4</v>
      </c>
      <c r="AA544">
        <f t="shared" si="117"/>
        <v>5.3640999999999996</v>
      </c>
      <c r="AB544">
        <f t="shared" si="122"/>
        <v>2.5799999999999379E-2</v>
      </c>
      <c r="AC544">
        <f t="shared" si="123"/>
        <v>-2.9999999999992255E-3</v>
      </c>
      <c r="AD544">
        <v>5.2729999999999997</v>
      </c>
      <c r="AE544">
        <f t="shared" si="118"/>
        <v>5.2504999999999997</v>
      </c>
      <c r="AF544">
        <f t="shared" si="124"/>
        <v>2.6999999999999247E-2</v>
      </c>
      <c r="AG544">
        <f t="shared" si="124"/>
        <v>3.5099999999999909E-2</v>
      </c>
      <c r="AH544">
        <f t="shared" si="112"/>
        <v>5.3365</v>
      </c>
      <c r="AI544">
        <f t="shared" si="125"/>
        <v>1.1999999999999567E-2</v>
      </c>
    </row>
    <row r="545" spans="1:35" x14ac:dyDescent="0.3">
      <c r="A545" s="1">
        <v>45100</v>
      </c>
      <c r="B545">
        <v>30928.74</v>
      </c>
      <c r="C545">
        <v>1921.2</v>
      </c>
      <c r="D545">
        <v>5.1020000000000003</v>
      </c>
      <c r="E545">
        <v>5.05</v>
      </c>
      <c r="F545">
        <f t="shared" si="119"/>
        <v>0</v>
      </c>
      <c r="G545">
        <v>5.07</v>
      </c>
      <c r="H545">
        <v>5.2386999999999997</v>
      </c>
      <c r="I545">
        <f t="shared" si="113"/>
        <v>5.2386999999999997</v>
      </c>
      <c r="J545">
        <f t="shared" si="114"/>
        <v>-7.5600000000006773E-3</v>
      </c>
      <c r="K545">
        <v>5.2316500000000001</v>
      </c>
      <c r="L545">
        <v>5.2888000000000002</v>
      </c>
      <c r="M545">
        <v>5.4180000000000001</v>
      </c>
      <c r="N545">
        <v>5.3638000000000003</v>
      </c>
      <c r="O545">
        <v>5.2427000000000001</v>
      </c>
      <c r="P545">
        <v>5.0730000000000004</v>
      </c>
      <c r="Q545">
        <v>5.0795000000000003</v>
      </c>
      <c r="R545">
        <v>5.3940999999999999</v>
      </c>
      <c r="S545">
        <v>5.2290000000000001</v>
      </c>
      <c r="T545">
        <v>5.2949999999999999</v>
      </c>
      <c r="U545">
        <f t="shared" si="115"/>
        <v>5.2949999999999999</v>
      </c>
      <c r="V545">
        <f t="shared" si="120"/>
        <v>0</v>
      </c>
      <c r="W545">
        <f t="shared" si="116"/>
        <v>5.4180000000000001</v>
      </c>
      <c r="X545">
        <f t="shared" si="121"/>
        <v>3.0999999999998806E-3</v>
      </c>
      <c r="Y545">
        <v>5.0579999999999998</v>
      </c>
      <c r="Z545">
        <v>5.4020000000000001</v>
      </c>
      <c r="AA545">
        <f t="shared" si="117"/>
        <v>5.3638000000000003</v>
      </c>
      <c r="AB545">
        <f t="shared" si="122"/>
        <v>-2.9999999999930083E-4</v>
      </c>
      <c r="AC545">
        <f t="shared" si="123"/>
        <v>1.9999999999997797E-3</v>
      </c>
      <c r="AD545">
        <v>5.25</v>
      </c>
      <c r="AE545">
        <f t="shared" si="118"/>
        <v>5.2427000000000001</v>
      </c>
      <c r="AF545">
        <f t="shared" si="124"/>
        <v>-2.2999999999999687E-2</v>
      </c>
      <c r="AG545">
        <f t="shared" si="124"/>
        <v>-7.799999999999585E-3</v>
      </c>
      <c r="AH545">
        <f t="shared" si="112"/>
        <v>5.3260000000000005</v>
      </c>
      <c r="AI545">
        <f t="shared" si="125"/>
        <v>-1.049999999999951E-2</v>
      </c>
    </row>
    <row r="546" spans="1:35" x14ac:dyDescent="0.3">
      <c r="A546" s="1">
        <v>45101</v>
      </c>
      <c r="B546">
        <v>30523.34</v>
      </c>
      <c r="C546">
        <v>1921.2</v>
      </c>
      <c r="D546">
        <v>5.1020000000000003</v>
      </c>
      <c r="E546">
        <v>5.05</v>
      </c>
      <c r="F546">
        <f t="shared" si="119"/>
        <v>0</v>
      </c>
      <c r="G546">
        <v>5.07</v>
      </c>
      <c r="H546">
        <v>5.2386999999999997</v>
      </c>
      <c r="I546">
        <f t="shared" si="113"/>
        <v>5.2386999999999997</v>
      </c>
      <c r="J546">
        <f t="shared" si="114"/>
        <v>0</v>
      </c>
      <c r="K546">
        <v>5.2316500000000001</v>
      </c>
      <c r="L546">
        <v>5.2888000000000002</v>
      </c>
      <c r="M546">
        <v>5.4180000000000001</v>
      </c>
      <c r="N546">
        <v>5.3638000000000003</v>
      </c>
      <c r="O546">
        <v>5.2427000000000001</v>
      </c>
      <c r="P546">
        <v>5.0730000000000004</v>
      </c>
      <c r="Q546">
        <v>5.0795000000000003</v>
      </c>
      <c r="R546">
        <v>5.3940999999999999</v>
      </c>
      <c r="S546">
        <v>5.2290000000000001</v>
      </c>
      <c r="T546">
        <v>5.2949999999999999</v>
      </c>
      <c r="U546">
        <f t="shared" si="115"/>
        <v>5.2949999999999999</v>
      </c>
      <c r="V546">
        <f t="shared" si="120"/>
        <v>0</v>
      </c>
      <c r="W546">
        <f t="shared" si="116"/>
        <v>5.4180000000000001</v>
      </c>
      <c r="X546">
        <f t="shared" si="121"/>
        <v>0</v>
      </c>
      <c r="Y546">
        <v>5.0579999999999998</v>
      </c>
      <c r="Z546">
        <v>5.4020000000000001</v>
      </c>
      <c r="AA546">
        <f t="shared" si="117"/>
        <v>5.3638000000000003</v>
      </c>
      <c r="AB546">
        <f t="shared" si="122"/>
        <v>0</v>
      </c>
      <c r="AC546">
        <f t="shared" si="123"/>
        <v>0</v>
      </c>
      <c r="AD546">
        <v>5.25</v>
      </c>
      <c r="AE546">
        <f t="shared" si="118"/>
        <v>5.2427000000000001</v>
      </c>
      <c r="AF546">
        <f t="shared" si="124"/>
        <v>0</v>
      </c>
      <c r="AG546">
        <f t="shared" si="124"/>
        <v>0</v>
      </c>
      <c r="AH546">
        <f t="shared" si="112"/>
        <v>5.3260000000000005</v>
      </c>
      <c r="AI546">
        <f t="shared" si="125"/>
        <v>0</v>
      </c>
    </row>
    <row r="547" spans="1:35" x14ac:dyDescent="0.3">
      <c r="A547" s="1">
        <v>45102</v>
      </c>
      <c r="B547">
        <v>30383.360000000001</v>
      </c>
      <c r="C547">
        <v>1921.2</v>
      </c>
      <c r="D547">
        <v>5.1020000000000003</v>
      </c>
      <c r="E547">
        <v>5.05</v>
      </c>
      <c r="F547">
        <f t="shared" si="119"/>
        <v>0</v>
      </c>
      <c r="G547">
        <v>5.07</v>
      </c>
      <c r="H547">
        <v>5.2386999999999997</v>
      </c>
      <c r="I547">
        <f t="shared" si="113"/>
        <v>5.2386999999999997</v>
      </c>
      <c r="J547">
        <f t="shared" si="114"/>
        <v>0</v>
      </c>
      <c r="K547">
        <v>5.2316500000000001</v>
      </c>
      <c r="L547">
        <v>5.2888000000000002</v>
      </c>
      <c r="M547">
        <v>5.4180000000000001</v>
      </c>
      <c r="N547">
        <v>5.3638000000000003</v>
      </c>
      <c r="O547">
        <v>5.2427000000000001</v>
      </c>
      <c r="P547">
        <v>5.0730000000000004</v>
      </c>
      <c r="Q547">
        <v>5.0795000000000003</v>
      </c>
      <c r="R547">
        <v>5.3940999999999999</v>
      </c>
      <c r="S547">
        <v>5.2290000000000001</v>
      </c>
      <c r="T547">
        <v>5.2949999999999999</v>
      </c>
      <c r="U547">
        <f t="shared" si="115"/>
        <v>5.2949999999999999</v>
      </c>
      <c r="V547">
        <f t="shared" si="120"/>
        <v>0</v>
      </c>
      <c r="W547">
        <f t="shared" si="116"/>
        <v>5.4180000000000001</v>
      </c>
      <c r="X547">
        <f t="shared" si="121"/>
        <v>0</v>
      </c>
      <c r="Y547">
        <v>5.0579999999999998</v>
      </c>
      <c r="Z547">
        <v>5.4020000000000001</v>
      </c>
      <c r="AA547">
        <f t="shared" si="117"/>
        <v>5.3638000000000003</v>
      </c>
      <c r="AB547">
        <f t="shared" si="122"/>
        <v>0</v>
      </c>
      <c r="AC547">
        <f t="shared" si="123"/>
        <v>0</v>
      </c>
      <c r="AD547">
        <v>5.25</v>
      </c>
      <c r="AE547">
        <f t="shared" si="118"/>
        <v>5.2427000000000001</v>
      </c>
      <c r="AF547">
        <f t="shared" si="124"/>
        <v>0</v>
      </c>
      <c r="AG547">
        <f t="shared" si="124"/>
        <v>0</v>
      </c>
      <c r="AH547">
        <f t="shared" si="112"/>
        <v>5.3260000000000005</v>
      </c>
      <c r="AI547">
        <f t="shared" si="125"/>
        <v>0</v>
      </c>
    </row>
    <row r="548" spans="1:35" x14ac:dyDescent="0.3">
      <c r="A548" s="1">
        <v>45103</v>
      </c>
      <c r="B548">
        <v>30163.13</v>
      </c>
      <c r="C548">
        <v>1923.26</v>
      </c>
      <c r="D548">
        <v>5.1100000000000003</v>
      </c>
      <c r="E548">
        <v>5.05</v>
      </c>
      <c r="F548">
        <f t="shared" si="119"/>
        <v>0</v>
      </c>
      <c r="G548">
        <v>5.07</v>
      </c>
      <c r="H548">
        <v>5.2347099999999998</v>
      </c>
      <c r="I548">
        <f t="shared" si="113"/>
        <v>5.2347099999999998</v>
      </c>
      <c r="J548">
        <f t="shared" si="114"/>
        <v>-3.989999999999938E-3</v>
      </c>
      <c r="K548">
        <v>5.2378</v>
      </c>
      <c r="L548">
        <v>5.3063000000000002</v>
      </c>
      <c r="M548">
        <v>5.4168000000000003</v>
      </c>
      <c r="N548">
        <v>5.3586</v>
      </c>
      <c r="O548">
        <v>5.2295999999999996</v>
      </c>
      <c r="P548">
        <v>5.0724999999999998</v>
      </c>
      <c r="Q548">
        <v>5.0789999999999997</v>
      </c>
      <c r="R548">
        <v>5.4119999999999999</v>
      </c>
      <c r="S548">
        <v>5.2530999999999999</v>
      </c>
      <c r="T548">
        <v>5.3150000000000004</v>
      </c>
      <c r="U548">
        <f t="shared" si="115"/>
        <v>5.3150000000000004</v>
      </c>
      <c r="V548">
        <f t="shared" si="120"/>
        <v>2.0000000000000462E-2</v>
      </c>
      <c r="W548">
        <f t="shared" si="116"/>
        <v>5.4168000000000003</v>
      </c>
      <c r="X548">
        <f t="shared" si="121"/>
        <v>-1.1999999999998678E-3</v>
      </c>
      <c r="Y548">
        <v>5.1059999999999999</v>
      </c>
      <c r="Z548">
        <v>5.42</v>
      </c>
      <c r="AA548">
        <f t="shared" si="117"/>
        <v>5.3586</v>
      </c>
      <c r="AB548">
        <f t="shared" si="122"/>
        <v>-5.2000000000003155E-3</v>
      </c>
      <c r="AC548">
        <f t="shared" si="123"/>
        <v>1.7999999999999794E-2</v>
      </c>
      <c r="AD548">
        <v>5.2709999999999999</v>
      </c>
      <c r="AE548">
        <f t="shared" si="118"/>
        <v>5.2295999999999996</v>
      </c>
      <c r="AF548">
        <f t="shared" si="124"/>
        <v>2.0999999999999908E-2</v>
      </c>
      <c r="AG548">
        <f t="shared" si="124"/>
        <v>-1.3100000000000556E-2</v>
      </c>
      <c r="AH548">
        <f t="shared" si="112"/>
        <v>5.3454999999999995</v>
      </c>
      <c r="AI548">
        <f t="shared" si="125"/>
        <v>1.9499999999998963E-2</v>
      </c>
    </row>
    <row r="549" spans="1:35" x14ac:dyDescent="0.3">
      <c r="A549" s="1">
        <v>45104</v>
      </c>
      <c r="B549">
        <v>30655.23</v>
      </c>
      <c r="C549">
        <v>1913.69</v>
      </c>
      <c r="D549">
        <v>5.1369999999999996</v>
      </c>
      <c r="E549">
        <v>5.05</v>
      </c>
      <c r="F549">
        <f t="shared" si="119"/>
        <v>0</v>
      </c>
      <c r="G549">
        <v>5.07</v>
      </c>
      <c r="H549">
        <v>5.2393200000000002</v>
      </c>
      <c r="I549">
        <f t="shared" si="113"/>
        <v>5.2393200000000002</v>
      </c>
      <c r="J549">
        <f t="shared" si="114"/>
        <v>4.6100000000004471E-3</v>
      </c>
      <c r="K549">
        <v>5.2355</v>
      </c>
      <c r="L549">
        <v>5.2770000000000001</v>
      </c>
      <c r="M549">
        <v>5.4461000000000004</v>
      </c>
      <c r="N549">
        <v>5.3951000000000002</v>
      </c>
      <c r="O549">
        <v>5.2798999999999996</v>
      </c>
      <c r="P549">
        <v>5.0641999999999996</v>
      </c>
      <c r="Q549">
        <v>5.0765000000000002</v>
      </c>
      <c r="R549">
        <v>5.3829000000000002</v>
      </c>
      <c r="S549">
        <v>5.3045999999999998</v>
      </c>
      <c r="T549">
        <v>5.2969999999999997</v>
      </c>
      <c r="U549">
        <f t="shared" si="115"/>
        <v>5.2969999999999997</v>
      </c>
      <c r="V549">
        <f t="shared" si="120"/>
        <v>-1.8000000000000682E-2</v>
      </c>
      <c r="W549">
        <f t="shared" si="116"/>
        <v>5.4461000000000004</v>
      </c>
      <c r="X549">
        <f t="shared" si="121"/>
        <v>2.9300000000000104E-2</v>
      </c>
      <c r="Y549">
        <v>5.101</v>
      </c>
      <c r="Z549">
        <v>5.4139999999999997</v>
      </c>
      <c r="AA549">
        <f t="shared" si="117"/>
        <v>5.3951000000000002</v>
      </c>
      <c r="AB549">
        <f t="shared" si="122"/>
        <v>3.6500000000000199E-2</v>
      </c>
      <c r="AC549">
        <f t="shared" si="123"/>
        <v>-6.0000000000002274E-3</v>
      </c>
      <c r="AD549">
        <v>5.3209999999999997</v>
      </c>
      <c r="AE549">
        <f t="shared" si="118"/>
        <v>5.2798999999999996</v>
      </c>
      <c r="AF549">
        <f t="shared" si="124"/>
        <v>4.9999999999999822E-2</v>
      </c>
      <c r="AG549">
        <f t="shared" si="124"/>
        <v>5.0300000000000011E-2</v>
      </c>
      <c r="AH549">
        <f t="shared" si="112"/>
        <v>5.3674999999999997</v>
      </c>
      <c r="AI549">
        <f t="shared" si="125"/>
        <v>2.2000000000000242E-2</v>
      </c>
    </row>
    <row r="550" spans="1:35" x14ac:dyDescent="0.3">
      <c r="A550" s="1">
        <v>45105</v>
      </c>
      <c r="B550">
        <v>30104.080000000002</v>
      </c>
      <c r="C550">
        <v>1907.32</v>
      </c>
      <c r="D550">
        <v>5.15</v>
      </c>
      <c r="E550">
        <v>5.0599999999999996</v>
      </c>
      <c r="F550">
        <f t="shared" si="119"/>
        <v>9.9999999999997868E-3</v>
      </c>
      <c r="G550">
        <v>5.07</v>
      </c>
      <c r="H550">
        <v>5.2418699999999996</v>
      </c>
      <c r="I550">
        <f t="shared" si="113"/>
        <v>5.2418699999999996</v>
      </c>
      <c r="J550">
        <f t="shared" si="114"/>
        <v>2.5499999999993861E-3</v>
      </c>
      <c r="K550">
        <v>5.2337999999999996</v>
      </c>
      <c r="L550">
        <v>5.3205</v>
      </c>
      <c r="M550">
        <v>5.4093999999999998</v>
      </c>
      <c r="N550">
        <v>5.3555999999999999</v>
      </c>
      <c r="O550">
        <v>5.2370000000000001</v>
      </c>
      <c r="P550">
        <v>5.0594999999999999</v>
      </c>
      <c r="Q550">
        <v>5.0739999999999998</v>
      </c>
      <c r="R550">
        <v>5.4306000000000001</v>
      </c>
      <c r="S550">
        <v>5.3205</v>
      </c>
      <c r="T550">
        <v>5.34</v>
      </c>
      <c r="U550">
        <f t="shared" si="115"/>
        <v>5.34</v>
      </c>
      <c r="V550">
        <f t="shared" si="120"/>
        <v>4.3000000000000149E-2</v>
      </c>
      <c r="W550">
        <f t="shared" si="116"/>
        <v>5.4093999999999998</v>
      </c>
      <c r="X550">
        <f t="shared" si="121"/>
        <v>-3.6700000000000621E-2</v>
      </c>
      <c r="Y550">
        <v>5.0979999999999999</v>
      </c>
      <c r="Z550">
        <v>5.4489999999999998</v>
      </c>
      <c r="AA550">
        <f t="shared" si="117"/>
        <v>5.3555999999999999</v>
      </c>
      <c r="AB550">
        <f t="shared" si="122"/>
        <v>-3.9500000000000313E-2</v>
      </c>
      <c r="AC550">
        <f t="shared" si="123"/>
        <v>3.5000000000000142E-2</v>
      </c>
      <c r="AD550">
        <v>5.3289999999999997</v>
      </c>
      <c r="AE550">
        <f t="shared" si="118"/>
        <v>5.2370000000000001</v>
      </c>
      <c r="AF550">
        <f t="shared" si="124"/>
        <v>8.0000000000000071E-3</v>
      </c>
      <c r="AG550">
        <f t="shared" si="124"/>
        <v>-4.2899999999999494E-2</v>
      </c>
      <c r="AH550">
        <f t="shared" si="112"/>
        <v>5.3889999999999993</v>
      </c>
      <c r="AI550">
        <f t="shared" si="125"/>
        <v>2.1499999999999631E-2</v>
      </c>
    </row>
    <row r="551" spans="1:35" x14ac:dyDescent="0.3">
      <c r="A551" s="1">
        <v>45106</v>
      </c>
      <c r="B551">
        <v>30400.46</v>
      </c>
      <c r="C551">
        <v>1908.2</v>
      </c>
      <c r="D551">
        <v>5.15</v>
      </c>
      <c r="E551">
        <v>5.0599999999999996</v>
      </c>
      <c r="F551">
        <f t="shared" si="119"/>
        <v>0</v>
      </c>
      <c r="G551">
        <v>5.07</v>
      </c>
      <c r="H551">
        <v>5.2466499999999998</v>
      </c>
      <c r="I551">
        <f t="shared" si="113"/>
        <v>5.2466499999999998</v>
      </c>
      <c r="J551">
        <f t="shared" si="114"/>
        <v>4.7800000000002285E-3</v>
      </c>
      <c r="K551">
        <v>5.2610000000000001</v>
      </c>
      <c r="L551">
        <v>5.3250000000000002</v>
      </c>
      <c r="M551">
        <v>5.5122</v>
      </c>
      <c r="N551">
        <v>5.4599000000000002</v>
      </c>
      <c r="O551">
        <v>5.3459000000000003</v>
      </c>
      <c r="P551">
        <v>5.0563000000000002</v>
      </c>
      <c r="Q551">
        <v>5.0724999999999998</v>
      </c>
      <c r="R551">
        <v>5.4325000000000001</v>
      </c>
      <c r="S551">
        <v>5.383</v>
      </c>
      <c r="T551">
        <v>5.3390000000000004</v>
      </c>
      <c r="U551">
        <f t="shared" si="115"/>
        <v>5.3390000000000004</v>
      </c>
      <c r="V551">
        <f t="shared" si="120"/>
        <v>-9.9999999999944578E-4</v>
      </c>
      <c r="W551">
        <f t="shared" si="116"/>
        <v>5.5122</v>
      </c>
      <c r="X551">
        <f t="shared" si="121"/>
        <v>0.10280000000000022</v>
      </c>
      <c r="Y551">
        <v>5.1289999999999996</v>
      </c>
      <c r="Z551">
        <v>5.4589999999999996</v>
      </c>
      <c r="AA551">
        <f t="shared" si="117"/>
        <v>5.4599000000000002</v>
      </c>
      <c r="AB551">
        <f t="shared" si="122"/>
        <v>0.10430000000000028</v>
      </c>
      <c r="AC551">
        <f t="shared" si="123"/>
        <v>9.9999999999997868E-3</v>
      </c>
      <c r="AD551">
        <v>5.4009999999999998</v>
      </c>
      <c r="AE551">
        <f t="shared" si="118"/>
        <v>5.3459000000000003</v>
      </c>
      <c r="AF551">
        <f t="shared" si="124"/>
        <v>7.2000000000000064E-2</v>
      </c>
      <c r="AG551">
        <f t="shared" si="124"/>
        <v>0.10890000000000022</v>
      </c>
      <c r="AH551">
        <f t="shared" si="112"/>
        <v>5.43</v>
      </c>
      <c r="AI551">
        <f t="shared" si="125"/>
        <v>4.1000000000000369E-2</v>
      </c>
    </row>
    <row r="552" spans="1:35" x14ac:dyDescent="0.3">
      <c r="A552" s="1">
        <v>45107</v>
      </c>
      <c r="B552">
        <v>30390.91</v>
      </c>
      <c r="C552">
        <v>1919.35</v>
      </c>
      <c r="D552">
        <v>5.17</v>
      </c>
      <c r="E552">
        <v>5.09</v>
      </c>
      <c r="F552">
        <f t="shared" si="119"/>
        <v>3.0000000000000249E-2</v>
      </c>
      <c r="G552">
        <v>5.08</v>
      </c>
      <c r="H552">
        <v>5.2683600000000004</v>
      </c>
      <c r="I552">
        <f t="shared" si="113"/>
        <v>5.2683600000000004</v>
      </c>
      <c r="J552">
        <f t="shared" si="114"/>
        <v>2.1710000000000562E-2</v>
      </c>
      <c r="K552">
        <v>5.2634999999999996</v>
      </c>
      <c r="L552">
        <v>5.2835999999999999</v>
      </c>
      <c r="M552">
        <v>5.5030999999999999</v>
      </c>
      <c r="N552">
        <v>5.4503000000000004</v>
      </c>
      <c r="O552">
        <v>5.3353999999999999</v>
      </c>
      <c r="P552">
        <v>5.0632999999999999</v>
      </c>
      <c r="Q552">
        <v>5.0739999999999998</v>
      </c>
      <c r="R552">
        <v>5.4059999999999997</v>
      </c>
      <c r="S552">
        <v>5.3921999999999999</v>
      </c>
      <c r="T552">
        <v>5.298</v>
      </c>
      <c r="U552">
        <f t="shared" si="115"/>
        <v>5.298</v>
      </c>
      <c r="V552">
        <f t="shared" si="120"/>
        <v>-4.1000000000000369E-2</v>
      </c>
      <c r="W552">
        <f t="shared" si="116"/>
        <v>5.5030999999999999</v>
      </c>
      <c r="X552">
        <f t="shared" si="121"/>
        <v>-9.100000000000108E-3</v>
      </c>
      <c r="Y552">
        <v>5.1420000000000003</v>
      </c>
      <c r="Z552">
        <v>5.4329999999999998</v>
      </c>
      <c r="AA552">
        <f t="shared" si="117"/>
        <v>5.4503000000000004</v>
      </c>
      <c r="AB552">
        <f t="shared" si="122"/>
        <v>-9.5999999999998309E-3</v>
      </c>
      <c r="AC552">
        <f t="shared" si="123"/>
        <v>-2.5999999999999801E-2</v>
      </c>
      <c r="AD552">
        <v>5.4160000000000004</v>
      </c>
      <c r="AE552">
        <f t="shared" si="118"/>
        <v>5.3353999999999999</v>
      </c>
      <c r="AF552">
        <f t="shared" si="124"/>
        <v>1.5000000000000568E-2</v>
      </c>
      <c r="AG552">
        <f t="shared" si="124"/>
        <v>-1.0500000000000398E-2</v>
      </c>
      <c r="AH552">
        <f t="shared" si="112"/>
        <v>5.4245000000000001</v>
      </c>
      <c r="AI552">
        <f t="shared" si="125"/>
        <v>-5.4999999999996163E-3</v>
      </c>
    </row>
    <row r="553" spans="1:35" x14ac:dyDescent="0.3">
      <c r="A553" s="1">
        <v>45108</v>
      </c>
      <c r="B553">
        <v>30592.81</v>
      </c>
      <c r="C553">
        <v>1919.35</v>
      </c>
      <c r="D553">
        <v>5.17</v>
      </c>
      <c r="E553">
        <v>5.09</v>
      </c>
      <c r="F553">
        <f t="shared" si="119"/>
        <v>0</v>
      </c>
      <c r="G553">
        <v>5.08</v>
      </c>
      <c r="H553">
        <v>5.2683600000000004</v>
      </c>
      <c r="I553">
        <f t="shared" si="113"/>
        <v>5.2683600000000004</v>
      </c>
      <c r="J553">
        <f t="shared" si="114"/>
        <v>0</v>
      </c>
      <c r="K553">
        <v>5.2634999999999996</v>
      </c>
      <c r="L553">
        <v>5.2835999999999999</v>
      </c>
      <c r="M553">
        <v>5.5030999999999999</v>
      </c>
      <c r="N553">
        <v>5.4503000000000004</v>
      </c>
      <c r="O553">
        <v>5.3353999999999999</v>
      </c>
      <c r="P553">
        <v>5.0632999999999999</v>
      </c>
      <c r="Q553">
        <v>5.0739999999999998</v>
      </c>
      <c r="R553">
        <v>5.4059999999999997</v>
      </c>
      <c r="S553">
        <v>5.3921999999999999</v>
      </c>
      <c r="T553">
        <v>5.298</v>
      </c>
      <c r="U553">
        <f t="shared" si="115"/>
        <v>5.298</v>
      </c>
      <c r="V553">
        <f t="shared" si="120"/>
        <v>0</v>
      </c>
      <c r="W553">
        <f t="shared" si="116"/>
        <v>5.5030999999999999</v>
      </c>
      <c r="X553">
        <f t="shared" si="121"/>
        <v>0</v>
      </c>
      <c r="Y553">
        <v>5.1420000000000003</v>
      </c>
      <c r="Z553">
        <v>5.4329999999999998</v>
      </c>
      <c r="AA553">
        <f t="shared" si="117"/>
        <v>5.4503000000000004</v>
      </c>
      <c r="AB553">
        <f t="shared" si="122"/>
        <v>0</v>
      </c>
      <c r="AC553">
        <f t="shared" si="123"/>
        <v>0</v>
      </c>
      <c r="AD553">
        <v>5.4160000000000004</v>
      </c>
      <c r="AE553">
        <f t="shared" si="118"/>
        <v>5.3353999999999999</v>
      </c>
      <c r="AF553">
        <f t="shared" si="124"/>
        <v>0</v>
      </c>
      <c r="AG553">
        <f t="shared" si="124"/>
        <v>0</v>
      </c>
      <c r="AH553">
        <f t="shared" si="112"/>
        <v>5.4245000000000001</v>
      </c>
      <c r="AI553">
        <f t="shared" si="125"/>
        <v>0</v>
      </c>
    </row>
    <row r="554" spans="1:35" x14ac:dyDescent="0.3">
      <c r="A554" s="1">
        <v>45109</v>
      </c>
      <c r="B554">
        <v>30592.26</v>
      </c>
      <c r="C554">
        <v>1919.35</v>
      </c>
      <c r="D554">
        <v>5.17</v>
      </c>
      <c r="E554">
        <v>5.09</v>
      </c>
      <c r="F554">
        <f t="shared" si="119"/>
        <v>0</v>
      </c>
      <c r="G554">
        <v>5.08</v>
      </c>
      <c r="H554">
        <v>5.2683600000000004</v>
      </c>
      <c r="I554">
        <f t="shared" si="113"/>
        <v>5.2683600000000004</v>
      </c>
      <c r="J554">
        <f t="shared" si="114"/>
        <v>0</v>
      </c>
      <c r="K554">
        <v>5.2634999999999996</v>
      </c>
      <c r="L554">
        <v>5.2835999999999999</v>
      </c>
      <c r="M554">
        <v>5.5030999999999999</v>
      </c>
      <c r="N554">
        <v>5.4503000000000004</v>
      </c>
      <c r="O554">
        <v>5.3353999999999999</v>
      </c>
      <c r="P554">
        <v>5.0632999999999999</v>
      </c>
      <c r="Q554">
        <v>5.0739999999999998</v>
      </c>
      <c r="R554">
        <v>5.4059999999999997</v>
      </c>
      <c r="S554">
        <v>5.3921999999999999</v>
      </c>
      <c r="T554">
        <v>5.298</v>
      </c>
      <c r="U554">
        <f t="shared" si="115"/>
        <v>5.298</v>
      </c>
      <c r="V554">
        <f t="shared" si="120"/>
        <v>0</v>
      </c>
      <c r="W554">
        <f t="shared" si="116"/>
        <v>5.5030999999999999</v>
      </c>
      <c r="X554">
        <f t="shared" si="121"/>
        <v>0</v>
      </c>
      <c r="Y554">
        <v>5.1420000000000003</v>
      </c>
      <c r="Z554">
        <v>5.4329999999999998</v>
      </c>
      <c r="AA554">
        <f t="shared" si="117"/>
        <v>5.4503000000000004</v>
      </c>
      <c r="AB554">
        <f t="shared" si="122"/>
        <v>0</v>
      </c>
      <c r="AC554">
        <f t="shared" si="123"/>
        <v>0</v>
      </c>
      <c r="AD554">
        <v>5.4160000000000004</v>
      </c>
      <c r="AE554">
        <f t="shared" si="118"/>
        <v>5.3353999999999999</v>
      </c>
      <c r="AF554">
        <f t="shared" si="124"/>
        <v>0</v>
      </c>
      <c r="AG554">
        <f t="shared" si="124"/>
        <v>0</v>
      </c>
      <c r="AH554">
        <f t="shared" si="112"/>
        <v>5.4245000000000001</v>
      </c>
      <c r="AI554">
        <f t="shared" si="125"/>
        <v>0</v>
      </c>
    </row>
    <row r="555" spans="1:35" x14ac:dyDescent="0.3">
      <c r="A555" s="1">
        <v>45110</v>
      </c>
      <c r="B555">
        <v>31128.76</v>
      </c>
      <c r="C555">
        <v>1921.64</v>
      </c>
      <c r="D555">
        <v>5.13</v>
      </c>
      <c r="E555">
        <v>5.0599999999999996</v>
      </c>
      <c r="F555">
        <f t="shared" si="119"/>
        <v>-3.0000000000000249E-2</v>
      </c>
      <c r="G555">
        <v>5.08</v>
      </c>
      <c r="H555">
        <v>5.2687400000000002</v>
      </c>
      <c r="I555">
        <f t="shared" si="113"/>
        <v>5.2687400000000002</v>
      </c>
      <c r="J555">
        <f t="shared" si="114"/>
        <v>3.7999999999982492E-4</v>
      </c>
      <c r="K555">
        <v>5.2735000000000003</v>
      </c>
      <c r="L555">
        <v>5.2767999999999997</v>
      </c>
      <c r="M555">
        <v>5.4814999999999996</v>
      </c>
      <c r="N555">
        <v>5.4333999999999998</v>
      </c>
      <c r="O555">
        <v>5.3284000000000002</v>
      </c>
      <c r="P555">
        <v>5.0590000000000002</v>
      </c>
      <c r="Q555">
        <v>5.0750000000000002</v>
      </c>
      <c r="R555">
        <v>5.4177999999999997</v>
      </c>
      <c r="S555">
        <v>5.3964999999999996</v>
      </c>
      <c r="T555">
        <v>5.3019999999999996</v>
      </c>
      <c r="U555">
        <f t="shared" si="115"/>
        <v>5.3019999999999996</v>
      </c>
      <c r="V555">
        <f t="shared" si="120"/>
        <v>3.9999999999995595E-3</v>
      </c>
      <c r="W555">
        <f t="shared" si="116"/>
        <v>5.4814999999999996</v>
      </c>
      <c r="X555">
        <f t="shared" si="121"/>
        <v>-2.1600000000000286E-2</v>
      </c>
      <c r="Y555">
        <v>5.1769999999999996</v>
      </c>
      <c r="Z555">
        <v>5.4390000000000001</v>
      </c>
      <c r="AA555">
        <f t="shared" si="117"/>
        <v>5.4333999999999998</v>
      </c>
      <c r="AB555">
        <f t="shared" si="122"/>
        <v>-1.6900000000000581E-2</v>
      </c>
      <c r="AC555">
        <f t="shared" si="123"/>
        <v>6.0000000000002274E-3</v>
      </c>
      <c r="AD555">
        <v>5.42</v>
      </c>
      <c r="AE555">
        <f t="shared" si="118"/>
        <v>5.3284000000000002</v>
      </c>
      <c r="AF555">
        <f t="shared" si="124"/>
        <v>3.9999999999995595E-3</v>
      </c>
      <c r="AG555">
        <f t="shared" si="124"/>
        <v>-6.9999999999996732E-3</v>
      </c>
      <c r="AH555">
        <f t="shared" si="112"/>
        <v>5.4295</v>
      </c>
      <c r="AI555">
        <f t="shared" si="125"/>
        <v>4.9999999999998934E-3</v>
      </c>
    </row>
    <row r="556" spans="1:35" x14ac:dyDescent="0.3">
      <c r="A556" s="1">
        <v>45111</v>
      </c>
      <c r="B556">
        <v>30807.48</v>
      </c>
      <c r="C556">
        <v>1925.48</v>
      </c>
      <c r="D556">
        <v>5.17</v>
      </c>
      <c r="E556">
        <v>5.0599999999999996</v>
      </c>
      <c r="F556">
        <f t="shared" si="119"/>
        <v>0</v>
      </c>
      <c r="G556">
        <v>5.08</v>
      </c>
      <c r="H556">
        <v>5.2687400000000002</v>
      </c>
      <c r="I556">
        <f t="shared" si="113"/>
        <v>5.2687400000000002</v>
      </c>
      <c r="J556">
        <f t="shared" si="114"/>
        <v>0</v>
      </c>
      <c r="K556">
        <v>5.2737999999999996</v>
      </c>
      <c r="L556">
        <v>5.3197999999999999</v>
      </c>
      <c r="M556">
        <v>5.4814999999999996</v>
      </c>
      <c r="N556">
        <v>5.4333999999999998</v>
      </c>
      <c r="O556">
        <v>5.3284000000000002</v>
      </c>
      <c r="P556">
        <v>5.0579999999999998</v>
      </c>
      <c r="Q556">
        <v>5.0750000000000002</v>
      </c>
      <c r="R556">
        <v>5.4829999999999997</v>
      </c>
      <c r="S556">
        <v>5.3964999999999996</v>
      </c>
      <c r="T556">
        <v>5.343</v>
      </c>
      <c r="U556">
        <f t="shared" si="115"/>
        <v>5.343</v>
      </c>
      <c r="V556">
        <f t="shared" si="120"/>
        <v>4.1000000000000369E-2</v>
      </c>
      <c r="W556">
        <f t="shared" si="116"/>
        <v>5.4814999999999996</v>
      </c>
      <c r="X556">
        <f t="shared" si="121"/>
        <v>0</v>
      </c>
      <c r="Y556">
        <v>5.1769999999999996</v>
      </c>
      <c r="Z556">
        <v>5.4909999999999997</v>
      </c>
      <c r="AA556">
        <f t="shared" si="117"/>
        <v>5.4333999999999998</v>
      </c>
      <c r="AB556">
        <f t="shared" si="122"/>
        <v>0</v>
      </c>
      <c r="AC556">
        <f t="shared" si="123"/>
        <v>5.1999999999999602E-2</v>
      </c>
      <c r="AD556">
        <v>5.42</v>
      </c>
      <c r="AE556">
        <f t="shared" si="118"/>
        <v>5.3284000000000002</v>
      </c>
      <c r="AF556">
        <f t="shared" si="124"/>
        <v>0</v>
      </c>
      <c r="AG556">
        <f t="shared" si="124"/>
        <v>0</v>
      </c>
      <c r="AH556">
        <f t="shared" si="112"/>
        <v>5.4554999999999998</v>
      </c>
      <c r="AI556">
        <f t="shared" si="125"/>
        <v>2.5999999999999801E-2</v>
      </c>
    </row>
    <row r="557" spans="1:35" x14ac:dyDescent="0.3">
      <c r="A557" s="1">
        <v>45112</v>
      </c>
      <c r="B557">
        <v>30470.54</v>
      </c>
      <c r="C557">
        <v>1915.3</v>
      </c>
      <c r="D557">
        <v>5.1479999999999997</v>
      </c>
      <c r="E557">
        <v>5.0599999999999996</v>
      </c>
      <c r="F557">
        <f t="shared" si="119"/>
        <v>0</v>
      </c>
      <c r="G557">
        <v>5.08</v>
      </c>
      <c r="H557">
        <v>5.2767600000000003</v>
      </c>
      <c r="I557">
        <f t="shared" si="113"/>
        <v>5.2767600000000003</v>
      </c>
      <c r="J557">
        <f t="shared" si="114"/>
        <v>8.0200000000001381E-3</v>
      </c>
      <c r="K557">
        <v>5.2743000000000002</v>
      </c>
      <c r="L557">
        <v>5.3398000000000003</v>
      </c>
      <c r="M557">
        <v>5.5149999999999997</v>
      </c>
      <c r="N557">
        <v>5.4664000000000001</v>
      </c>
      <c r="O557">
        <v>5.3601000000000001</v>
      </c>
      <c r="P557">
        <v>5.0545</v>
      </c>
      <c r="Q557">
        <v>5.0730000000000004</v>
      </c>
      <c r="R557">
        <v>5.4695999999999998</v>
      </c>
      <c r="S557">
        <v>5.3822999999999999</v>
      </c>
      <c r="T557">
        <v>5.3479999999999999</v>
      </c>
      <c r="U557">
        <f t="shared" si="115"/>
        <v>5.3479999999999999</v>
      </c>
      <c r="V557">
        <f t="shared" si="120"/>
        <v>4.9999999999998934E-3</v>
      </c>
      <c r="W557">
        <f t="shared" si="116"/>
        <v>5.5149999999999997</v>
      </c>
      <c r="X557">
        <f t="shared" si="121"/>
        <v>3.3500000000000085E-2</v>
      </c>
      <c r="Y557">
        <v>5.181</v>
      </c>
      <c r="Z557">
        <v>5.4779999999999998</v>
      </c>
      <c r="AA557">
        <f t="shared" si="117"/>
        <v>5.4664000000000001</v>
      </c>
      <c r="AB557">
        <f t="shared" si="122"/>
        <v>3.3000000000000362E-2</v>
      </c>
      <c r="AC557">
        <f t="shared" si="123"/>
        <v>-1.2999999999999901E-2</v>
      </c>
      <c r="AD557">
        <v>5.4009999999999998</v>
      </c>
      <c r="AE557">
        <f t="shared" si="118"/>
        <v>5.3601000000000001</v>
      </c>
      <c r="AF557">
        <f t="shared" si="124"/>
        <v>-1.9000000000000128E-2</v>
      </c>
      <c r="AG557">
        <f t="shared" si="124"/>
        <v>3.1699999999999839E-2</v>
      </c>
      <c r="AH557">
        <f t="shared" si="112"/>
        <v>5.4394999999999998</v>
      </c>
      <c r="AI557">
        <f t="shared" si="125"/>
        <v>-1.6000000000000014E-2</v>
      </c>
    </row>
    <row r="558" spans="1:35" x14ac:dyDescent="0.3">
      <c r="A558" s="1">
        <v>45113</v>
      </c>
      <c r="B558">
        <v>30315.91</v>
      </c>
      <c r="C558">
        <v>1910.9</v>
      </c>
      <c r="D558">
        <v>5.1349999999999998</v>
      </c>
      <c r="E558">
        <v>5.0599999999999996</v>
      </c>
      <c r="F558">
        <f t="shared" si="119"/>
        <v>0</v>
      </c>
      <c r="G558">
        <v>5.08</v>
      </c>
      <c r="H558">
        <v>5.2808999999999999</v>
      </c>
      <c r="I558">
        <f t="shared" si="113"/>
        <v>5.2808999999999999</v>
      </c>
      <c r="J558">
        <f t="shared" si="114"/>
        <v>4.1399999999995885E-3</v>
      </c>
      <c r="K558">
        <v>5.2910000000000004</v>
      </c>
      <c r="L558">
        <v>5.3521000000000001</v>
      </c>
      <c r="M558">
        <v>5.5620000000000003</v>
      </c>
      <c r="N558">
        <v>5.5172999999999996</v>
      </c>
      <c r="O558">
        <v>5.4188999999999998</v>
      </c>
      <c r="P558">
        <v>5.0571000000000002</v>
      </c>
      <c r="Q558">
        <v>5.0744999999999996</v>
      </c>
      <c r="R558">
        <v>5.4607999999999999</v>
      </c>
      <c r="S558">
        <v>5.4090999999999996</v>
      </c>
      <c r="T558">
        <v>5.36</v>
      </c>
      <c r="U558">
        <f t="shared" si="115"/>
        <v>5.36</v>
      </c>
      <c r="V558">
        <f t="shared" si="120"/>
        <v>1.2000000000000455E-2</v>
      </c>
      <c r="W558">
        <f t="shared" si="116"/>
        <v>5.5620000000000003</v>
      </c>
      <c r="X558">
        <f t="shared" si="121"/>
        <v>4.7000000000000597E-2</v>
      </c>
      <c r="Y558">
        <v>5.1929999999999996</v>
      </c>
      <c r="Z558">
        <v>5.49</v>
      </c>
      <c r="AA558">
        <f t="shared" si="117"/>
        <v>5.5172999999999996</v>
      </c>
      <c r="AB558">
        <f t="shared" si="122"/>
        <v>5.0899999999999501E-2</v>
      </c>
      <c r="AC558">
        <f t="shared" si="123"/>
        <v>1.2000000000000455E-2</v>
      </c>
      <c r="AD558">
        <v>5.4269999999999996</v>
      </c>
      <c r="AE558">
        <f t="shared" si="118"/>
        <v>5.4188999999999998</v>
      </c>
      <c r="AF558">
        <f t="shared" si="124"/>
        <v>2.5999999999999801E-2</v>
      </c>
      <c r="AG558">
        <f t="shared" si="124"/>
        <v>5.8799999999999741E-2</v>
      </c>
      <c r="AH558">
        <f t="shared" si="112"/>
        <v>5.4584999999999999</v>
      </c>
      <c r="AI558">
        <f t="shared" si="125"/>
        <v>1.9000000000000128E-2</v>
      </c>
    </row>
    <row r="559" spans="1:35" x14ac:dyDescent="0.3">
      <c r="A559" s="1">
        <v>45114</v>
      </c>
      <c r="B559">
        <v>30272.41</v>
      </c>
      <c r="C559">
        <v>1925.05</v>
      </c>
      <c r="D559">
        <v>5.14</v>
      </c>
      <c r="E559">
        <v>5.0599999999999996</v>
      </c>
      <c r="F559">
        <f t="shared" si="119"/>
        <v>0</v>
      </c>
      <c r="G559">
        <v>5.08</v>
      </c>
      <c r="H559">
        <v>5.29847</v>
      </c>
      <c r="I559">
        <f t="shared" si="113"/>
        <v>5.29847</v>
      </c>
      <c r="J559">
        <f t="shared" si="114"/>
        <v>1.7570000000000086E-2</v>
      </c>
      <c r="K559">
        <v>5.2958499999999997</v>
      </c>
      <c r="L559">
        <v>5.3367000000000004</v>
      </c>
      <c r="M559">
        <v>5.5807000000000002</v>
      </c>
      <c r="N559">
        <v>5.5259999999999998</v>
      </c>
      <c r="O559">
        <v>5.4103000000000003</v>
      </c>
      <c r="P559">
        <v>5.0564999999999998</v>
      </c>
      <c r="Q559">
        <v>5.0730000000000004</v>
      </c>
      <c r="R559">
        <v>5.4288999999999996</v>
      </c>
      <c r="S559">
        <v>5.3826999999999998</v>
      </c>
      <c r="T559">
        <v>5.3639999999999999</v>
      </c>
      <c r="U559">
        <f t="shared" si="115"/>
        <v>5.3639999999999999</v>
      </c>
      <c r="V559">
        <f t="shared" si="120"/>
        <v>3.9999999999995595E-3</v>
      </c>
      <c r="W559">
        <f t="shared" si="116"/>
        <v>5.5807000000000002</v>
      </c>
      <c r="X559">
        <f t="shared" si="121"/>
        <v>1.8699999999999939E-2</v>
      </c>
      <c r="Y559">
        <v>5.2350000000000003</v>
      </c>
      <c r="Z559">
        <v>5.476</v>
      </c>
      <c r="AA559">
        <f t="shared" si="117"/>
        <v>5.5259999999999998</v>
      </c>
      <c r="AB559">
        <f t="shared" si="122"/>
        <v>8.7000000000001521E-3</v>
      </c>
      <c r="AC559">
        <f t="shared" si="123"/>
        <v>-1.4000000000000234E-2</v>
      </c>
      <c r="AD559">
        <v>5.4089999999999998</v>
      </c>
      <c r="AE559">
        <f t="shared" si="118"/>
        <v>5.4103000000000003</v>
      </c>
      <c r="AF559">
        <f t="shared" si="124"/>
        <v>-1.7999999999999794E-2</v>
      </c>
      <c r="AG559">
        <f t="shared" si="124"/>
        <v>-8.5999999999994969E-3</v>
      </c>
      <c r="AH559">
        <f t="shared" si="112"/>
        <v>5.4424999999999999</v>
      </c>
      <c r="AI559">
        <f t="shared" si="125"/>
        <v>-1.6000000000000014E-2</v>
      </c>
    </row>
    <row r="560" spans="1:35" x14ac:dyDescent="0.3">
      <c r="A560" s="1">
        <v>45115</v>
      </c>
      <c r="B560">
        <v>30163.19</v>
      </c>
      <c r="C560">
        <v>1925.05</v>
      </c>
      <c r="D560">
        <v>5.14</v>
      </c>
      <c r="E560">
        <v>5.0599999999999996</v>
      </c>
      <c r="F560">
        <f t="shared" si="119"/>
        <v>0</v>
      </c>
      <c r="G560">
        <v>5.08</v>
      </c>
      <c r="H560">
        <v>5.29847</v>
      </c>
      <c r="I560">
        <f t="shared" si="113"/>
        <v>5.29847</v>
      </c>
      <c r="J560">
        <f t="shared" si="114"/>
        <v>0</v>
      </c>
      <c r="K560">
        <v>5.2958499999999997</v>
      </c>
      <c r="L560">
        <v>5.3367000000000004</v>
      </c>
      <c r="M560">
        <v>5.5807000000000002</v>
      </c>
      <c r="N560">
        <v>5.5259999999999998</v>
      </c>
      <c r="O560">
        <v>5.4103000000000003</v>
      </c>
      <c r="P560">
        <v>5.0564999999999998</v>
      </c>
      <c r="Q560">
        <v>5.0730000000000004</v>
      </c>
      <c r="R560">
        <v>5.4288999999999996</v>
      </c>
      <c r="S560">
        <v>5.3826999999999998</v>
      </c>
      <c r="T560">
        <v>5.3639999999999999</v>
      </c>
      <c r="U560">
        <f t="shared" si="115"/>
        <v>5.3639999999999999</v>
      </c>
      <c r="V560">
        <f t="shared" si="120"/>
        <v>0</v>
      </c>
      <c r="W560">
        <f t="shared" si="116"/>
        <v>5.5807000000000002</v>
      </c>
      <c r="X560">
        <f t="shared" si="121"/>
        <v>0</v>
      </c>
      <c r="Y560">
        <v>5.2350000000000003</v>
      </c>
      <c r="Z560">
        <v>5.476</v>
      </c>
      <c r="AA560">
        <f t="shared" si="117"/>
        <v>5.5259999999999998</v>
      </c>
      <c r="AB560">
        <f t="shared" si="122"/>
        <v>0</v>
      </c>
      <c r="AC560">
        <f t="shared" si="123"/>
        <v>0</v>
      </c>
      <c r="AD560">
        <v>5.4089999999999998</v>
      </c>
      <c r="AE560">
        <f t="shared" si="118"/>
        <v>5.4103000000000003</v>
      </c>
      <c r="AF560">
        <f t="shared" si="124"/>
        <v>0</v>
      </c>
      <c r="AG560">
        <f t="shared" si="124"/>
        <v>0</v>
      </c>
      <c r="AH560">
        <f t="shared" si="112"/>
        <v>5.4424999999999999</v>
      </c>
      <c r="AI560">
        <f t="shared" si="125"/>
        <v>0</v>
      </c>
    </row>
    <row r="561" spans="1:35" x14ac:dyDescent="0.3">
      <c r="A561" s="1">
        <v>45116</v>
      </c>
      <c r="B561">
        <v>30201.16</v>
      </c>
      <c r="C561">
        <v>1925.05</v>
      </c>
      <c r="D561">
        <v>5.14</v>
      </c>
      <c r="E561">
        <v>5.0599999999999996</v>
      </c>
      <c r="F561">
        <f t="shared" si="119"/>
        <v>0</v>
      </c>
      <c r="G561">
        <v>5.08</v>
      </c>
      <c r="H561">
        <v>5.29847</v>
      </c>
      <c r="I561">
        <f t="shared" si="113"/>
        <v>5.29847</v>
      </c>
      <c r="J561">
        <f t="shared" si="114"/>
        <v>0</v>
      </c>
      <c r="K561">
        <v>5.2958499999999997</v>
      </c>
      <c r="L561">
        <v>5.3367000000000004</v>
      </c>
      <c r="M561">
        <v>5.5807000000000002</v>
      </c>
      <c r="N561">
        <v>5.5259999999999998</v>
      </c>
      <c r="O561">
        <v>5.4103000000000003</v>
      </c>
      <c r="P561">
        <v>5.0564999999999998</v>
      </c>
      <c r="Q561">
        <v>5.0730000000000004</v>
      </c>
      <c r="R561">
        <v>5.4288999999999996</v>
      </c>
      <c r="S561">
        <v>5.3826999999999998</v>
      </c>
      <c r="T561">
        <v>5.3639999999999999</v>
      </c>
      <c r="U561">
        <f t="shared" si="115"/>
        <v>5.3639999999999999</v>
      </c>
      <c r="V561">
        <f t="shared" si="120"/>
        <v>0</v>
      </c>
      <c r="W561">
        <f t="shared" si="116"/>
        <v>5.5807000000000002</v>
      </c>
      <c r="X561">
        <f t="shared" si="121"/>
        <v>0</v>
      </c>
      <c r="Y561">
        <v>5.2350000000000003</v>
      </c>
      <c r="Z561">
        <v>5.476</v>
      </c>
      <c r="AA561">
        <f t="shared" si="117"/>
        <v>5.5259999999999998</v>
      </c>
      <c r="AB561">
        <f t="shared" si="122"/>
        <v>0</v>
      </c>
      <c r="AC561">
        <f t="shared" si="123"/>
        <v>0</v>
      </c>
      <c r="AD561">
        <v>5.4089999999999998</v>
      </c>
      <c r="AE561">
        <f t="shared" si="118"/>
        <v>5.4103000000000003</v>
      </c>
      <c r="AF561">
        <f t="shared" si="124"/>
        <v>0</v>
      </c>
      <c r="AG561">
        <f t="shared" si="124"/>
        <v>0</v>
      </c>
      <c r="AH561">
        <f t="shared" si="112"/>
        <v>5.4424999999999999</v>
      </c>
      <c r="AI561">
        <f t="shared" si="125"/>
        <v>0</v>
      </c>
    </row>
    <row r="562" spans="1:35" x14ac:dyDescent="0.3">
      <c r="A562" s="1">
        <v>45117</v>
      </c>
      <c r="B562">
        <v>30785.96</v>
      </c>
      <c r="C562">
        <v>1925.35</v>
      </c>
      <c r="D562">
        <v>5.1310000000000002</v>
      </c>
      <c r="E562">
        <v>5.0599999999999996</v>
      </c>
      <c r="F562">
        <f t="shared" si="119"/>
        <v>0</v>
      </c>
      <c r="G562">
        <v>5.07</v>
      </c>
      <c r="H562">
        <v>5.2995000000000001</v>
      </c>
      <c r="I562">
        <f t="shared" si="113"/>
        <v>5.2995000000000001</v>
      </c>
      <c r="J562">
        <f t="shared" si="114"/>
        <v>1.0300000000000864E-3</v>
      </c>
      <c r="K562">
        <v>5.2990500000000003</v>
      </c>
      <c r="L562">
        <v>5.3384999999999998</v>
      </c>
      <c r="M562">
        <v>5.5709999999999997</v>
      </c>
      <c r="N562">
        <v>5.5039999999999996</v>
      </c>
      <c r="O562">
        <v>5.3663999999999996</v>
      </c>
      <c r="P562">
        <v>5.0593000000000004</v>
      </c>
      <c r="Q562">
        <v>5.0750000000000002</v>
      </c>
      <c r="R562">
        <v>5.4843000000000002</v>
      </c>
      <c r="S562">
        <v>5.3685</v>
      </c>
      <c r="T562">
        <v>5.3650000000000002</v>
      </c>
      <c r="U562">
        <f t="shared" si="115"/>
        <v>5.3650000000000002</v>
      </c>
      <c r="V562">
        <f t="shared" si="120"/>
        <v>1.000000000000334E-3</v>
      </c>
      <c r="W562">
        <f t="shared" si="116"/>
        <v>5.5709999999999997</v>
      </c>
      <c r="X562">
        <f t="shared" si="121"/>
        <v>-9.700000000000486E-3</v>
      </c>
      <c r="Y562">
        <v>5.2649999999999997</v>
      </c>
      <c r="Z562">
        <v>5.492</v>
      </c>
      <c r="AA562">
        <f t="shared" si="117"/>
        <v>5.5039999999999996</v>
      </c>
      <c r="AB562">
        <f t="shared" si="122"/>
        <v>-2.2000000000000242E-2</v>
      </c>
      <c r="AC562">
        <f t="shared" si="123"/>
        <v>1.6000000000000014E-2</v>
      </c>
      <c r="AD562">
        <v>5.3879999999999999</v>
      </c>
      <c r="AE562">
        <f t="shared" si="118"/>
        <v>5.3663999999999996</v>
      </c>
      <c r="AF562">
        <f t="shared" si="124"/>
        <v>-2.0999999999999908E-2</v>
      </c>
      <c r="AG562">
        <f t="shared" si="124"/>
        <v>-4.3900000000000716E-2</v>
      </c>
      <c r="AH562">
        <f t="shared" si="112"/>
        <v>5.4399999999999995</v>
      </c>
      <c r="AI562">
        <f t="shared" si="125"/>
        <v>-2.5000000000003908E-3</v>
      </c>
    </row>
    <row r="563" spans="1:35" x14ac:dyDescent="0.3">
      <c r="A563" s="1">
        <v>45118</v>
      </c>
      <c r="B563">
        <v>30578.75</v>
      </c>
      <c r="C563">
        <v>1932.23</v>
      </c>
      <c r="D563">
        <v>5.1379999999999999</v>
      </c>
      <c r="E563">
        <v>5.0599999999999996</v>
      </c>
      <c r="F563">
        <f t="shared" si="119"/>
        <v>0</v>
      </c>
      <c r="G563">
        <v>5.08</v>
      </c>
      <c r="H563">
        <v>5.3010900000000003</v>
      </c>
      <c r="I563">
        <f t="shared" si="113"/>
        <v>5.3010900000000003</v>
      </c>
      <c r="J563">
        <f t="shared" si="114"/>
        <v>1.5900000000002024E-3</v>
      </c>
      <c r="K563">
        <v>5.3042400000000001</v>
      </c>
      <c r="L563">
        <v>5.3708999999999998</v>
      </c>
      <c r="M563">
        <v>5.5651000000000002</v>
      </c>
      <c r="N563">
        <v>5.5018000000000002</v>
      </c>
      <c r="O563">
        <v>5.3696000000000002</v>
      </c>
      <c r="P563">
        <v>5.0579999999999998</v>
      </c>
      <c r="Q563">
        <v>5.0720000000000001</v>
      </c>
      <c r="R563">
        <v>5.4964000000000004</v>
      </c>
      <c r="S563">
        <v>5.3898000000000001</v>
      </c>
      <c r="T563">
        <v>5.4009999999999998</v>
      </c>
      <c r="U563">
        <f t="shared" si="115"/>
        <v>5.4009999999999998</v>
      </c>
      <c r="V563">
        <f t="shared" si="120"/>
        <v>3.5999999999999588E-2</v>
      </c>
      <c r="W563">
        <f t="shared" si="116"/>
        <v>5.5651000000000002</v>
      </c>
      <c r="X563">
        <f t="shared" si="121"/>
        <v>-5.8999999999995723E-3</v>
      </c>
      <c r="Y563">
        <v>5.2629999999999999</v>
      </c>
      <c r="Z563">
        <v>5.5069999999999997</v>
      </c>
      <c r="AA563">
        <f t="shared" si="117"/>
        <v>5.5018000000000002</v>
      </c>
      <c r="AB563">
        <f t="shared" si="122"/>
        <v>-2.1999999999993136E-3</v>
      </c>
      <c r="AC563">
        <f t="shared" si="123"/>
        <v>1.499999999999968E-2</v>
      </c>
      <c r="AD563">
        <v>5.3979999999999997</v>
      </c>
      <c r="AE563">
        <f t="shared" si="118"/>
        <v>5.3696000000000002</v>
      </c>
      <c r="AF563">
        <f t="shared" si="124"/>
        <v>9.9999999999997868E-3</v>
      </c>
      <c r="AG563">
        <f t="shared" si="124"/>
        <v>3.2000000000005357E-3</v>
      </c>
      <c r="AH563">
        <f t="shared" si="112"/>
        <v>5.4524999999999997</v>
      </c>
      <c r="AI563">
        <f t="shared" si="125"/>
        <v>1.2500000000000178E-2</v>
      </c>
    </row>
    <row r="564" spans="1:35" x14ac:dyDescent="0.3">
      <c r="A564" s="1">
        <v>45119</v>
      </c>
      <c r="B564">
        <v>30351.84</v>
      </c>
      <c r="C564">
        <v>1957.35</v>
      </c>
      <c r="D564">
        <v>5.12</v>
      </c>
      <c r="E564">
        <v>5.05</v>
      </c>
      <c r="F564">
        <f t="shared" si="119"/>
        <v>-9.9999999999997868E-3</v>
      </c>
      <c r="G564">
        <v>5.08</v>
      </c>
      <c r="H564">
        <v>5.3110499999999998</v>
      </c>
      <c r="I564">
        <f t="shared" si="113"/>
        <v>5.3110499999999998</v>
      </c>
      <c r="J564">
        <f t="shared" si="114"/>
        <v>9.9599999999995248E-3</v>
      </c>
      <c r="K564">
        <v>5.3022499999999999</v>
      </c>
      <c r="L564">
        <v>5.3780000000000001</v>
      </c>
      <c r="M564">
        <v>5.4839000000000002</v>
      </c>
      <c r="N564">
        <v>5.4112</v>
      </c>
      <c r="O564">
        <v>5.2606999999999999</v>
      </c>
      <c r="P564">
        <v>5.0599999999999996</v>
      </c>
      <c r="Q564">
        <v>5.07585</v>
      </c>
      <c r="R564">
        <v>5.4668999999999999</v>
      </c>
      <c r="S564">
        <v>5.3258000000000001</v>
      </c>
      <c r="T564">
        <v>5.3860000000000001</v>
      </c>
      <c r="U564">
        <f t="shared" si="115"/>
        <v>5.3860000000000001</v>
      </c>
      <c r="V564">
        <f t="shared" si="120"/>
        <v>-1.499999999999968E-2</v>
      </c>
      <c r="W564">
        <f t="shared" si="116"/>
        <v>5.4839000000000002</v>
      </c>
      <c r="X564">
        <f t="shared" si="121"/>
        <v>-8.1199999999999939E-2</v>
      </c>
      <c r="Y564">
        <v>5.25</v>
      </c>
      <c r="Z564">
        <v>5.4749999999999996</v>
      </c>
      <c r="AA564">
        <f t="shared" si="117"/>
        <v>5.4112</v>
      </c>
      <c r="AB564">
        <f t="shared" si="122"/>
        <v>-9.0600000000000236E-2</v>
      </c>
      <c r="AC564">
        <f t="shared" si="123"/>
        <v>-3.2000000000000028E-2</v>
      </c>
      <c r="AD564">
        <v>5.3369999999999997</v>
      </c>
      <c r="AE564">
        <f t="shared" si="118"/>
        <v>5.2606999999999999</v>
      </c>
      <c r="AF564">
        <f t="shared" si="124"/>
        <v>-6.0999999999999943E-2</v>
      </c>
      <c r="AG564">
        <f t="shared" si="124"/>
        <v>-0.10890000000000022</v>
      </c>
      <c r="AH564">
        <f t="shared" si="112"/>
        <v>5.4059999999999997</v>
      </c>
      <c r="AI564">
        <f t="shared" si="125"/>
        <v>-4.6499999999999986E-2</v>
      </c>
    </row>
    <row r="565" spans="1:35" x14ac:dyDescent="0.3">
      <c r="A565" s="1">
        <v>45120</v>
      </c>
      <c r="B565">
        <v>31386</v>
      </c>
      <c r="C565">
        <v>1960.51</v>
      </c>
      <c r="D565">
        <v>5.1050000000000004</v>
      </c>
      <c r="E565">
        <v>5.0599999999999996</v>
      </c>
      <c r="F565">
        <f t="shared" si="119"/>
        <v>9.9999999999997868E-3</v>
      </c>
      <c r="G565">
        <v>5.08</v>
      </c>
      <c r="H565">
        <v>5.3079599999999996</v>
      </c>
      <c r="I565">
        <f t="shared" si="113"/>
        <v>5.3079599999999996</v>
      </c>
      <c r="J565">
        <f t="shared" si="114"/>
        <v>-3.0900000000002592E-3</v>
      </c>
      <c r="K565">
        <v>5.3043699999999996</v>
      </c>
      <c r="L565">
        <v>5.3849999999999998</v>
      </c>
      <c r="M565">
        <v>5.4177999999999997</v>
      </c>
      <c r="N565">
        <v>5.3429000000000002</v>
      </c>
      <c r="O565">
        <v>5.1859999999999999</v>
      </c>
      <c r="P565">
        <v>5.0549999999999997</v>
      </c>
      <c r="Q565">
        <v>5.0774999999999997</v>
      </c>
      <c r="R565">
        <v>5.4527000000000001</v>
      </c>
      <c r="S565">
        <v>5.2373000000000003</v>
      </c>
      <c r="T565">
        <v>5.39</v>
      </c>
      <c r="U565">
        <f t="shared" si="115"/>
        <v>5.39</v>
      </c>
      <c r="V565">
        <f t="shared" si="120"/>
        <v>3.9999999999995595E-3</v>
      </c>
      <c r="W565">
        <f t="shared" si="116"/>
        <v>5.4177999999999997</v>
      </c>
      <c r="X565">
        <f t="shared" si="121"/>
        <v>-6.6100000000000492E-2</v>
      </c>
      <c r="Y565">
        <v>5.25</v>
      </c>
      <c r="Z565">
        <v>5.4569999999999999</v>
      </c>
      <c r="AA565">
        <f t="shared" si="117"/>
        <v>5.3429000000000002</v>
      </c>
      <c r="AB565">
        <f t="shared" si="122"/>
        <v>-6.8299999999999805E-2</v>
      </c>
      <c r="AC565">
        <f t="shared" si="123"/>
        <v>-1.7999999999999794E-2</v>
      </c>
      <c r="AD565">
        <v>5.2720000000000002</v>
      </c>
      <c r="AE565">
        <f t="shared" si="118"/>
        <v>5.1859999999999999</v>
      </c>
      <c r="AF565">
        <f t="shared" si="124"/>
        <v>-6.4999999999999503E-2</v>
      </c>
      <c r="AG565">
        <f t="shared" si="124"/>
        <v>-7.4699999999999989E-2</v>
      </c>
      <c r="AH565">
        <f t="shared" si="112"/>
        <v>5.3644999999999996</v>
      </c>
      <c r="AI565">
        <f t="shared" si="125"/>
        <v>-4.1500000000000092E-2</v>
      </c>
    </row>
    <row r="566" spans="1:35" x14ac:dyDescent="0.3">
      <c r="A566" s="1">
        <v>45121</v>
      </c>
      <c r="B566">
        <v>30206</v>
      </c>
      <c r="C566">
        <v>1955.21</v>
      </c>
      <c r="D566">
        <v>5.1100000000000003</v>
      </c>
      <c r="E566">
        <v>5.05</v>
      </c>
      <c r="F566">
        <f t="shared" si="119"/>
        <v>-9.9999999999997868E-3</v>
      </c>
      <c r="G566">
        <v>5.08</v>
      </c>
      <c r="H566">
        <v>5.3098900000000002</v>
      </c>
      <c r="I566">
        <f t="shared" si="113"/>
        <v>5.3098900000000002</v>
      </c>
      <c r="J566">
        <f t="shared" si="114"/>
        <v>1.9300000000006534E-3</v>
      </c>
      <c r="K566">
        <v>5.3194999999999997</v>
      </c>
      <c r="L566">
        <v>5.3539000000000003</v>
      </c>
      <c r="M566">
        <v>5.5815000000000001</v>
      </c>
      <c r="N566">
        <v>5.5046999999999997</v>
      </c>
      <c r="O566">
        <v>5.3423999999999996</v>
      </c>
      <c r="P566">
        <v>5.0540200000000004</v>
      </c>
      <c r="Q566">
        <v>5.0735000000000001</v>
      </c>
      <c r="R566">
        <v>5.4314999999999998</v>
      </c>
      <c r="S566">
        <v>5.2657999999999996</v>
      </c>
      <c r="T566">
        <v>5.3849999999999998</v>
      </c>
      <c r="U566">
        <f t="shared" si="115"/>
        <v>5.3849999999999998</v>
      </c>
      <c r="V566">
        <f t="shared" si="120"/>
        <v>-4.9999999999998934E-3</v>
      </c>
      <c r="W566">
        <f t="shared" si="116"/>
        <v>5.5815000000000001</v>
      </c>
      <c r="X566">
        <f t="shared" si="121"/>
        <v>0.1637000000000004</v>
      </c>
      <c r="Y566">
        <v>5.2539999999999996</v>
      </c>
      <c r="Z566">
        <v>5.4740000000000002</v>
      </c>
      <c r="AA566">
        <f t="shared" si="117"/>
        <v>5.5046999999999997</v>
      </c>
      <c r="AB566">
        <f t="shared" si="122"/>
        <v>0.1617999999999995</v>
      </c>
      <c r="AC566">
        <f t="shared" si="123"/>
        <v>1.7000000000000348E-2</v>
      </c>
      <c r="AD566">
        <v>5.3170000000000002</v>
      </c>
      <c r="AE566">
        <f t="shared" si="118"/>
        <v>5.3423999999999996</v>
      </c>
      <c r="AF566">
        <f t="shared" si="124"/>
        <v>4.4999999999999929E-2</v>
      </c>
      <c r="AG566">
        <f t="shared" si="124"/>
        <v>0.15639999999999965</v>
      </c>
      <c r="AH566">
        <f t="shared" si="112"/>
        <v>5.3955000000000002</v>
      </c>
      <c r="AI566">
        <f t="shared" si="125"/>
        <v>3.1000000000000583E-2</v>
      </c>
    </row>
    <row r="567" spans="1:35" x14ac:dyDescent="0.3">
      <c r="A567" s="1">
        <v>45122</v>
      </c>
      <c r="B567">
        <v>30314.36</v>
      </c>
      <c r="C567">
        <v>1955.21</v>
      </c>
      <c r="D567">
        <v>5.1100000000000003</v>
      </c>
      <c r="E567">
        <v>5.05</v>
      </c>
      <c r="F567">
        <f t="shared" si="119"/>
        <v>0</v>
      </c>
      <c r="G567">
        <v>5.08</v>
      </c>
      <c r="H567">
        <v>5.3098900000000002</v>
      </c>
      <c r="I567">
        <f t="shared" si="113"/>
        <v>5.3098900000000002</v>
      </c>
      <c r="J567">
        <f t="shared" si="114"/>
        <v>0</v>
      </c>
      <c r="K567">
        <v>5.3194999999999997</v>
      </c>
      <c r="L567">
        <v>5.3539000000000003</v>
      </c>
      <c r="M567">
        <v>5.5815000000000001</v>
      </c>
      <c r="N567">
        <v>5.5046999999999997</v>
      </c>
      <c r="O567">
        <v>5.3423999999999996</v>
      </c>
      <c r="P567">
        <v>5.0540200000000004</v>
      </c>
      <c r="Q567">
        <v>5.0735000000000001</v>
      </c>
      <c r="R567">
        <v>5.4314999999999998</v>
      </c>
      <c r="S567">
        <v>5.2657999999999996</v>
      </c>
      <c r="T567">
        <v>5.3849999999999998</v>
      </c>
      <c r="U567">
        <f t="shared" si="115"/>
        <v>5.3849999999999998</v>
      </c>
      <c r="V567">
        <f t="shared" si="120"/>
        <v>0</v>
      </c>
      <c r="W567">
        <f t="shared" si="116"/>
        <v>5.5815000000000001</v>
      </c>
      <c r="X567">
        <f t="shared" si="121"/>
        <v>0</v>
      </c>
      <c r="Y567">
        <v>5.2539999999999996</v>
      </c>
      <c r="Z567">
        <v>5.4740000000000002</v>
      </c>
      <c r="AA567">
        <f t="shared" si="117"/>
        <v>5.5046999999999997</v>
      </c>
      <c r="AB567">
        <f t="shared" si="122"/>
        <v>0</v>
      </c>
      <c r="AC567">
        <f t="shared" si="123"/>
        <v>0</v>
      </c>
      <c r="AD567">
        <v>5.3170000000000002</v>
      </c>
      <c r="AE567">
        <f t="shared" si="118"/>
        <v>5.3423999999999996</v>
      </c>
      <c r="AF567">
        <f t="shared" si="124"/>
        <v>0</v>
      </c>
      <c r="AG567">
        <f t="shared" si="124"/>
        <v>0</v>
      </c>
      <c r="AH567">
        <f t="shared" si="112"/>
        <v>5.3955000000000002</v>
      </c>
      <c r="AI567">
        <f t="shared" si="125"/>
        <v>0</v>
      </c>
    </row>
    <row r="568" spans="1:35" x14ac:dyDescent="0.3">
      <c r="A568" s="1">
        <v>45123</v>
      </c>
      <c r="B568">
        <v>30287.41</v>
      </c>
      <c r="C568">
        <v>1955.21</v>
      </c>
      <c r="D568">
        <v>5.1100000000000003</v>
      </c>
      <c r="E568">
        <v>5.05</v>
      </c>
      <c r="F568">
        <f t="shared" si="119"/>
        <v>0</v>
      </c>
      <c r="G568">
        <v>5.08</v>
      </c>
      <c r="H568">
        <v>5.3098900000000002</v>
      </c>
      <c r="I568">
        <f t="shared" si="113"/>
        <v>5.3098900000000002</v>
      </c>
      <c r="J568">
        <f t="shared" si="114"/>
        <v>0</v>
      </c>
      <c r="K568">
        <v>5.3194999999999997</v>
      </c>
      <c r="L568">
        <v>5.3539000000000003</v>
      </c>
      <c r="M568">
        <v>5.5815000000000001</v>
      </c>
      <c r="N568">
        <v>5.5046999999999997</v>
      </c>
      <c r="O568">
        <v>5.3423999999999996</v>
      </c>
      <c r="P568">
        <v>5.0540200000000004</v>
      </c>
      <c r="Q568">
        <v>5.0735000000000001</v>
      </c>
      <c r="R568">
        <v>5.4314999999999998</v>
      </c>
      <c r="S568">
        <v>5.2657999999999996</v>
      </c>
      <c r="T568">
        <v>5.3849999999999998</v>
      </c>
      <c r="U568">
        <f t="shared" si="115"/>
        <v>5.3849999999999998</v>
      </c>
      <c r="V568">
        <f t="shared" si="120"/>
        <v>0</v>
      </c>
      <c r="W568">
        <f t="shared" si="116"/>
        <v>5.5815000000000001</v>
      </c>
      <c r="X568">
        <f t="shared" si="121"/>
        <v>0</v>
      </c>
      <c r="Y568">
        <v>5.2539999999999996</v>
      </c>
      <c r="Z568">
        <v>5.4740000000000002</v>
      </c>
      <c r="AA568">
        <f t="shared" si="117"/>
        <v>5.5046999999999997</v>
      </c>
      <c r="AB568">
        <f t="shared" si="122"/>
        <v>0</v>
      </c>
      <c r="AC568">
        <f t="shared" si="123"/>
        <v>0</v>
      </c>
      <c r="AD568">
        <v>5.3170000000000002</v>
      </c>
      <c r="AE568">
        <f t="shared" si="118"/>
        <v>5.3423999999999996</v>
      </c>
      <c r="AF568">
        <f t="shared" si="124"/>
        <v>0</v>
      </c>
      <c r="AG568">
        <f t="shared" si="124"/>
        <v>0</v>
      </c>
      <c r="AH568">
        <f t="shared" si="112"/>
        <v>5.3955000000000002</v>
      </c>
      <c r="AI568">
        <f t="shared" si="125"/>
        <v>0</v>
      </c>
    </row>
    <row r="569" spans="1:35" x14ac:dyDescent="0.3">
      <c r="A569" s="1">
        <v>45124</v>
      </c>
      <c r="B569">
        <v>29931.93</v>
      </c>
      <c r="C569">
        <v>1955.04</v>
      </c>
      <c r="D569">
        <v>5.12</v>
      </c>
      <c r="E569">
        <v>5.0599999999999996</v>
      </c>
      <c r="F569">
        <f t="shared" si="119"/>
        <v>9.9999999999997868E-3</v>
      </c>
      <c r="G569">
        <v>5.08</v>
      </c>
      <c r="H569">
        <v>5.3201200000000002</v>
      </c>
      <c r="I569">
        <f t="shared" si="113"/>
        <v>5.3201200000000002</v>
      </c>
      <c r="J569">
        <f t="shared" si="114"/>
        <v>1.0229999999999961E-2</v>
      </c>
      <c r="K569">
        <v>5.3244999999999996</v>
      </c>
      <c r="L569">
        <v>5.3922999999999996</v>
      </c>
      <c r="M569">
        <v>5.5171000000000001</v>
      </c>
      <c r="N569">
        <v>5.4481999999999999</v>
      </c>
      <c r="O569">
        <v>5.2995999999999999</v>
      </c>
      <c r="P569">
        <v>5.0495000000000001</v>
      </c>
      <c r="Q569">
        <v>5.0754999999999999</v>
      </c>
      <c r="R569">
        <v>5.4602000000000004</v>
      </c>
      <c r="S569">
        <v>5.3147000000000002</v>
      </c>
      <c r="T569">
        <v>5.3970000000000002</v>
      </c>
      <c r="U569">
        <f t="shared" si="115"/>
        <v>5.3970000000000002</v>
      </c>
      <c r="V569">
        <f t="shared" si="120"/>
        <v>1.2000000000000455E-2</v>
      </c>
      <c r="W569">
        <f t="shared" si="116"/>
        <v>5.5171000000000001</v>
      </c>
      <c r="X569">
        <f t="shared" si="121"/>
        <v>-6.4400000000000013E-2</v>
      </c>
      <c r="Y569">
        <v>5.2990000000000004</v>
      </c>
      <c r="Z569">
        <v>5.4669999999999996</v>
      </c>
      <c r="AA569">
        <f t="shared" si="117"/>
        <v>5.4481999999999999</v>
      </c>
      <c r="AB569">
        <f t="shared" si="122"/>
        <v>-5.6499999999999773E-2</v>
      </c>
      <c r="AC569">
        <f t="shared" si="123"/>
        <v>-7.0000000000005613E-3</v>
      </c>
      <c r="AD569">
        <v>5.3259999999999996</v>
      </c>
      <c r="AE569">
        <f t="shared" si="118"/>
        <v>5.2995999999999999</v>
      </c>
      <c r="AF569">
        <f t="shared" si="124"/>
        <v>8.9999999999994529E-3</v>
      </c>
      <c r="AG569">
        <f t="shared" si="124"/>
        <v>-4.2799999999999727E-2</v>
      </c>
      <c r="AH569">
        <f t="shared" si="112"/>
        <v>5.3964999999999996</v>
      </c>
      <c r="AI569">
        <f t="shared" si="125"/>
        <v>9.9999999999944578E-4</v>
      </c>
    </row>
    <row r="570" spans="1:35" x14ac:dyDescent="0.3">
      <c r="A570" s="1">
        <v>45125</v>
      </c>
      <c r="B570">
        <v>29784.080000000002</v>
      </c>
      <c r="C570">
        <v>1978.72</v>
      </c>
      <c r="D570">
        <v>5.12</v>
      </c>
      <c r="E570">
        <v>5.0599999999999996</v>
      </c>
      <c r="F570">
        <f t="shared" si="119"/>
        <v>0</v>
      </c>
      <c r="G570">
        <v>5.08</v>
      </c>
      <c r="H570">
        <v>5.3261399999999997</v>
      </c>
      <c r="I570">
        <f t="shared" si="113"/>
        <v>5.3261399999999997</v>
      </c>
      <c r="J570">
        <f t="shared" si="114"/>
        <v>6.0199999999994702E-3</v>
      </c>
      <c r="K570">
        <v>5.3304999999999998</v>
      </c>
      <c r="L570">
        <v>5.3840000000000003</v>
      </c>
      <c r="M570">
        <v>5.5217999999999998</v>
      </c>
      <c r="N570">
        <v>5.4531999999999998</v>
      </c>
      <c r="O570">
        <v>5.3049999999999997</v>
      </c>
      <c r="P570">
        <v>5.0442999999999998</v>
      </c>
      <c r="Q570">
        <v>5.0762499999999999</v>
      </c>
      <c r="R570">
        <v>5.4749999999999996</v>
      </c>
      <c r="S570">
        <v>5.3086000000000002</v>
      </c>
      <c r="T570">
        <v>5.4</v>
      </c>
      <c r="U570">
        <f t="shared" si="115"/>
        <v>5.4</v>
      </c>
      <c r="V570">
        <f t="shared" si="120"/>
        <v>3.0000000000001137E-3</v>
      </c>
      <c r="W570">
        <f t="shared" si="116"/>
        <v>5.5217999999999998</v>
      </c>
      <c r="X570">
        <f t="shared" si="121"/>
        <v>4.6999999999997044E-3</v>
      </c>
      <c r="Y570">
        <v>5.2640000000000002</v>
      </c>
      <c r="Z570">
        <v>5.4820000000000002</v>
      </c>
      <c r="AA570">
        <f t="shared" si="117"/>
        <v>5.4531999999999998</v>
      </c>
      <c r="AB570">
        <f t="shared" si="122"/>
        <v>4.9999999999998934E-3</v>
      </c>
      <c r="AC570">
        <f t="shared" si="123"/>
        <v>1.5000000000000568E-2</v>
      </c>
      <c r="AD570">
        <v>5.3280000000000003</v>
      </c>
      <c r="AE570">
        <f t="shared" si="118"/>
        <v>5.3049999999999997</v>
      </c>
      <c r="AF570">
        <f t="shared" si="124"/>
        <v>2.0000000000006679E-3</v>
      </c>
      <c r="AG570">
        <f t="shared" si="124"/>
        <v>5.3999999999998494E-3</v>
      </c>
      <c r="AH570">
        <f t="shared" si="112"/>
        <v>5.4050000000000002</v>
      </c>
      <c r="AI570">
        <f t="shared" si="125"/>
        <v>8.5000000000006182E-3</v>
      </c>
    </row>
    <row r="571" spans="1:35" x14ac:dyDescent="0.3">
      <c r="A571" s="1">
        <v>45126</v>
      </c>
      <c r="B571">
        <v>29966.89</v>
      </c>
      <c r="C571">
        <v>1976.64</v>
      </c>
      <c r="D571">
        <v>5.1189999999999998</v>
      </c>
      <c r="E571">
        <v>5.05</v>
      </c>
      <c r="F571">
        <f t="shared" si="119"/>
        <v>-9.9999999999997868E-3</v>
      </c>
      <c r="G571">
        <v>5.08</v>
      </c>
      <c r="H571">
        <v>5.33352</v>
      </c>
      <c r="I571">
        <f t="shared" si="113"/>
        <v>5.33352</v>
      </c>
      <c r="J571">
        <f t="shared" si="114"/>
        <v>7.3800000000003863E-3</v>
      </c>
      <c r="K571">
        <v>5.33575</v>
      </c>
      <c r="L571">
        <v>5.4015000000000004</v>
      </c>
      <c r="M571">
        <v>5.5049999999999999</v>
      </c>
      <c r="N571">
        <v>5.4391999999999996</v>
      </c>
      <c r="O571">
        <v>5.2939999999999996</v>
      </c>
      <c r="P571">
        <v>5.0770999999999997</v>
      </c>
      <c r="Q571">
        <v>5.1100000000000003</v>
      </c>
      <c r="R571">
        <v>5.4722999999999997</v>
      </c>
      <c r="S571">
        <v>5.2805999999999997</v>
      </c>
      <c r="T571">
        <v>5.4089999999999998</v>
      </c>
      <c r="U571">
        <f t="shared" si="115"/>
        <v>5.4089999999999998</v>
      </c>
      <c r="V571">
        <f t="shared" si="120"/>
        <v>8.9999999999994529E-3</v>
      </c>
      <c r="W571">
        <f t="shared" si="116"/>
        <v>5.5049999999999999</v>
      </c>
      <c r="X571">
        <f t="shared" si="121"/>
        <v>-1.6799999999999926E-2</v>
      </c>
      <c r="Y571">
        <v>5.2619999999999996</v>
      </c>
      <c r="Z571">
        <v>5.48</v>
      </c>
      <c r="AA571">
        <f t="shared" si="117"/>
        <v>5.4391999999999996</v>
      </c>
      <c r="AB571">
        <f t="shared" si="122"/>
        <v>-1.4000000000000234E-2</v>
      </c>
      <c r="AC571">
        <f t="shared" si="123"/>
        <v>-1.9999999999997797E-3</v>
      </c>
      <c r="AD571">
        <v>5.3109999999999999</v>
      </c>
      <c r="AE571">
        <f t="shared" si="118"/>
        <v>5.2939999999999996</v>
      </c>
      <c r="AF571">
        <f t="shared" si="124"/>
        <v>-1.7000000000000348E-2</v>
      </c>
      <c r="AG571">
        <f t="shared" si="124"/>
        <v>-1.1000000000000121E-2</v>
      </c>
      <c r="AH571">
        <f t="shared" si="112"/>
        <v>5.3955000000000002</v>
      </c>
      <c r="AI571">
        <f t="shared" si="125"/>
        <v>-9.5000000000000639E-3</v>
      </c>
    </row>
    <row r="572" spans="1:35" x14ac:dyDescent="0.3">
      <c r="A572" s="1">
        <v>45127</v>
      </c>
      <c r="B572">
        <v>29737.02</v>
      </c>
      <c r="C572">
        <v>1969.53</v>
      </c>
      <c r="D572">
        <v>5.1100000000000003</v>
      </c>
      <c r="E572">
        <v>5.0599999999999996</v>
      </c>
      <c r="F572">
        <f t="shared" si="119"/>
        <v>9.9999999999997868E-3</v>
      </c>
      <c r="G572">
        <v>5.08</v>
      </c>
      <c r="H572">
        <v>5.3455700000000004</v>
      </c>
      <c r="I572">
        <f t="shared" si="113"/>
        <v>5.3455700000000004</v>
      </c>
      <c r="J572">
        <f t="shared" si="114"/>
        <v>1.2050000000000338E-2</v>
      </c>
      <c r="K572">
        <v>5.3449999999999998</v>
      </c>
      <c r="L572">
        <v>5.4032999999999998</v>
      </c>
      <c r="M572">
        <v>5.5168999999999997</v>
      </c>
      <c r="N572">
        <v>5.4589999999999996</v>
      </c>
      <c r="O572">
        <v>5.3296999999999999</v>
      </c>
      <c r="P572">
        <v>5.1909999999999998</v>
      </c>
      <c r="Q572">
        <v>5.2161499999999998</v>
      </c>
      <c r="R572">
        <v>5.4741999999999997</v>
      </c>
      <c r="S572">
        <v>5.3047000000000004</v>
      </c>
      <c r="T572">
        <v>5.4080000000000004</v>
      </c>
      <c r="U572">
        <f t="shared" si="115"/>
        <v>5.4080000000000004</v>
      </c>
      <c r="V572">
        <f t="shared" si="120"/>
        <v>-9.9999999999944578E-4</v>
      </c>
      <c r="W572">
        <f t="shared" si="116"/>
        <v>5.5168999999999997</v>
      </c>
      <c r="X572">
        <f t="shared" si="121"/>
        <v>1.18999999999998E-2</v>
      </c>
      <c r="Y572">
        <v>5.2569999999999997</v>
      </c>
      <c r="Z572">
        <v>5.48</v>
      </c>
      <c r="AA572">
        <f t="shared" si="117"/>
        <v>5.4589999999999996</v>
      </c>
      <c r="AB572">
        <f t="shared" si="122"/>
        <v>1.980000000000004E-2</v>
      </c>
      <c r="AC572">
        <f t="shared" si="123"/>
        <v>0</v>
      </c>
      <c r="AD572">
        <v>5.3339999999999996</v>
      </c>
      <c r="AE572">
        <f t="shared" si="118"/>
        <v>5.3296999999999999</v>
      </c>
      <c r="AF572">
        <f t="shared" si="124"/>
        <v>2.2999999999999687E-2</v>
      </c>
      <c r="AG572">
        <f t="shared" si="124"/>
        <v>3.5700000000000287E-2</v>
      </c>
      <c r="AH572">
        <f t="shared" si="112"/>
        <v>5.407</v>
      </c>
      <c r="AI572">
        <f t="shared" si="125"/>
        <v>1.1499999999999844E-2</v>
      </c>
    </row>
    <row r="573" spans="1:35" x14ac:dyDescent="0.3">
      <c r="A573" s="1">
        <v>45128</v>
      </c>
      <c r="B573">
        <v>29883.66</v>
      </c>
      <c r="C573">
        <v>1961.94</v>
      </c>
      <c r="D573">
        <v>5.09</v>
      </c>
      <c r="E573">
        <v>5.05</v>
      </c>
      <c r="F573">
        <f t="shared" si="119"/>
        <v>-9.9999999999997868E-3</v>
      </c>
      <c r="G573">
        <v>5.08</v>
      </c>
      <c r="H573">
        <v>5.35121</v>
      </c>
      <c r="I573">
        <f t="shared" si="113"/>
        <v>5.35121</v>
      </c>
      <c r="J573">
        <f t="shared" si="114"/>
        <v>5.6399999999996453E-3</v>
      </c>
      <c r="K573">
        <v>5.3457999999999997</v>
      </c>
      <c r="L573">
        <v>5.4009</v>
      </c>
      <c r="M573">
        <v>5.5465</v>
      </c>
      <c r="N573">
        <v>5.4856999999999996</v>
      </c>
      <c r="O573">
        <v>5.3479000000000001</v>
      </c>
      <c r="P573">
        <v>5.2309999999999999</v>
      </c>
      <c r="Q573">
        <v>5.2514500000000002</v>
      </c>
      <c r="R573">
        <v>5.4503000000000004</v>
      </c>
      <c r="S573">
        <v>5.2838000000000003</v>
      </c>
      <c r="T573">
        <v>5.4139999999999997</v>
      </c>
      <c r="U573">
        <f t="shared" si="115"/>
        <v>5.4139999999999997</v>
      </c>
      <c r="V573">
        <f t="shared" si="120"/>
        <v>5.9999999999993392E-3</v>
      </c>
      <c r="W573">
        <f t="shared" si="116"/>
        <v>5.5465</v>
      </c>
      <c r="X573">
        <f t="shared" si="121"/>
        <v>2.9600000000000293E-2</v>
      </c>
      <c r="Y573">
        <v>5.3239999999999998</v>
      </c>
      <c r="Z573">
        <v>5.4729999999999999</v>
      </c>
      <c r="AA573">
        <f t="shared" si="117"/>
        <v>5.4856999999999996</v>
      </c>
      <c r="AB573">
        <f t="shared" si="122"/>
        <v>2.6699999999999946E-2</v>
      </c>
      <c r="AC573">
        <f t="shared" si="123"/>
        <v>-7.0000000000005613E-3</v>
      </c>
      <c r="AD573">
        <v>5.3280000000000003</v>
      </c>
      <c r="AE573">
        <f t="shared" si="118"/>
        <v>5.3479000000000001</v>
      </c>
      <c r="AF573">
        <f t="shared" si="124"/>
        <v>-5.9999999999993392E-3</v>
      </c>
      <c r="AG573">
        <f t="shared" si="124"/>
        <v>1.8200000000000216E-2</v>
      </c>
      <c r="AH573">
        <f t="shared" si="112"/>
        <v>5.4005000000000001</v>
      </c>
      <c r="AI573">
        <f t="shared" si="125"/>
        <v>-6.4999999999999503E-3</v>
      </c>
    </row>
    <row r="574" spans="1:35" x14ac:dyDescent="0.3">
      <c r="A574" s="1">
        <v>45129</v>
      </c>
      <c r="B574">
        <v>29833.35</v>
      </c>
      <c r="C574">
        <v>1961.94</v>
      </c>
      <c r="D574">
        <v>5.09</v>
      </c>
      <c r="E574">
        <v>5.05</v>
      </c>
      <c r="F574">
        <f t="shared" si="119"/>
        <v>0</v>
      </c>
      <c r="G574">
        <v>5.08</v>
      </c>
      <c r="H574">
        <v>5.35121</v>
      </c>
      <c r="I574">
        <f t="shared" si="113"/>
        <v>5.35121</v>
      </c>
      <c r="J574">
        <f t="shared" si="114"/>
        <v>0</v>
      </c>
      <c r="K574">
        <v>5.3457999999999997</v>
      </c>
      <c r="L574">
        <v>5.4009</v>
      </c>
      <c r="M574">
        <v>5.5465</v>
      </c>
      <c r="N574">
        <v>5.4856999999999996</v>
      </c>
      <c r="O574">
        <v>5.3479000000000001</v>
      </c>
      <c r="P574">
        <v>5.2309999999999999</v>
      </c>
      <c r="Q574">
        <v>5.2514500000000002</v>
      </c>
      <c r="R574">
        <v>5.4503000000000004</v>
      </c>
      <c r="S574">
        <v>5.2838000000000003</v>
      </c>
      <c r="T574">
        <v>5.4139999999999997</v>
      </c>
      <c r="U574">
        <f t="shared" si="115"/>
        <v>5.4139999999999997</v>
      </c>
      <c r="V574">
        <f t="shared" si="120"/>
        <v>0</v>
      </c>
      <c r="W574">
        <f t="shared" si="116"/>
        <v>5.5465</v>
      </c>
      <c r="X574">
        <f t="shared" si="121"/>
        <v>0</v>
      </c>
      <c r="Y574">
        <v>5.3239999999999998</v>
      </c>
      <c r="Z574">
        <v>5.4729999999999999</v>
      </c>
      <c r="AA574">
        <f t="shared" si="117"/>
        <v>5.4856999999999996</v>
      </c>
      <c r="AB574">
        <f t="shared" si="122"/>
        <v>0</v>
      </c>
      <c r="AC574">
        <f t="shared" si="123"/>
        <v>0</v>
      </c>
      <c r="AD574">
        <v>5.3280000000000003</v>
      </c>
      <c r="AE574">
        <f t="shared" si="118"/>
        <v>5.3479000000000001</v>
      </c>
      <c r="AF574">
        <f t="shared" si="124"/>
        <v>0</v>
      </c>
      <c r="AG574">
        <f t="shared" si="124"/>
        <v>0</v>
      </c>
      <c r="AH574">
        <f t="shared" si="112"/>
        <v>5.4005000000000001</v>
      </c>
      <c r="AI574">
        <f t="shared" si="125"/>
        <v>0</v>
      </c>
    </row>
    <row r="575" spans="1:35" x14ac:dyDescent="0.3">
      <c r="A575" s="1">
        <v>45130</v>
      </c>
      <c r="B575">
        <v>30144.880000000001</v>
      </c>
      <c r="C575">
        <v>1961.94</v>
      </c>
      <c r="D575">
        <v>5.09</v>
      </c>
      <c r="E575">
        <v>5.05</v>
      </c>
      <c r="F575">
        <f t="shared" si="119"/>
        <v>0</v>
      </c>
      <c r="G575">
        <v>5.08</v>
      </c>
      <c r="H575">
        <v>5.35121</v>
      </c>
      <c r="I575">
        <f t="shared" si="113"/>
        <v>5.35121</v>
      </c>
      <c r="J575">
        <f t="shared" si="114"/>
        <v>0</v>
      </c>
      <c r="K575">
        <v>5.3457999999999997</v>
      </c>
      <c r="L575">
        <v>5.4009</v>
      </c>
      <c r="M575">
        <v>5.5465</v>
      </c>
      <c r="N575">
        <v>5.4856999999999996</v>
      </c>
      <c r="O575">
        <v>5.3479000000000001</v>
      </c>
      <c r="P575">
        <v>5.2309999999999999</v>
      </c>
      <c r="Q575">
        <v>5.2514500000000002</v>
      </c>
      <c r="R575">
        <v>5.4503000000000004</v>
      </c>
      <c r="S575">
        <v>5.2838000000000003</v>
      </c>
      <c r="T575">
        <v>5.4139999999999997</v>
      </c>
      <c r="U575">
        <f t="shared" si="115"/>
        <v>5.4139999999999997</v>
      </c>
      <c r="V575">
        <f t="shared" si="120"/>
        <v>0</v>
      </c>
      <c r="W575">
        <f t="shared" si="116"/>
        <v>5.5465</v>
      </c>
      <c r="X575">
        <f t="shared" si="121"/>
        <v>0</v>
      </c>
      <c r="Y575">
        <v>5.3239999999999998</v>
      </c>
      <c r="Z575">
        <v>5.4729999999999999</v>
      </c>
      <c r="AA575">
        <f t="shared" si="117"/>
        <v>5.4856999999999996</v>
      </c>
      <c r="AB575">
        <f t="shared" si="122"/>
        <v>0</v>
      </c>
      <c r="AC575">
        <f t="shared" si="123"/>
        <v>0</v>
      </c>
      <c r="AD575">
        <v>5.3280000000000003</v>
      </c>
      <c r="AE575">
        <f t="shared" si="118"/>
        <v>5.3479000000000001</v>
      </c>
      <c r="AF575">
        <f t="shared" si="124"/>
        <v>0</v>
      </c>
      <c r="AG575">
        <f t="shared" si="124"/>
        <v>0</v>
      </c>
      <c r="AH575">
        <f t="shared" si="112"/>
        <v>5.4005000000000001</v>
      </c>
      <c r="AI575">
        <f t="shared" si="125"/>
        <v>0</v>
      </c>
    </row>
    <row r="576" spans="1:35" x14ac:dyDescent="0.3">
      <c r="A576" s="1">
        <v>45131</v>
      </c>
      <c r="B576">
        <v>29145.13</v>
      </c>
      <c r="C576">
        <v>1954.73</v>
      </c>
      <c r="D576">
        <v>5.1100000000000003</v>
      </c>
      <c r="E576">
        <v>5.05</v>
      </c>
      <c r="F576">
        <f t="shared" si="119"/>
        <v>0</v>
      </c>
      <c r="G576">
        <v>5.08</v>
      </c>
      <c r="H576">
        <v>5.3506400000000003</v>
      </c>
      <c r="I576">
        <f t="shared" si="113"/>
        <v>5.3506400000000003</v>
      </c>
      <c r="J576">
        <f t="shared" si="114"/>
        <v>-5.6999999999973738E-4</v>
      </c>
      <c r="K576">
        <v>5.3559999999999999</v>
      </c>
      <c r="L576">
        <v>5.4104999999999999</v>
      </c>
      <c r="M576">
        <v>5.5620000000000003</v>
      </c>
      <c r="N576">
        <v>5.5060000000000002</v>
      </c>
      <c r="O576">
        <v>5.3773999999999997</v>
      </c>
      <c r="P576">
        <v>5.27067</v>
      </c>
      <c r="Q576">
        <v>5.2880500000000001</v>
      </c>
      <c r="R576">
        <v>5.4762000000000004</v>
      </c>
      <c r="S576">
        <v>5.3436000000000003</v>
      </c>
      <c r="T576">
        <v>5.4169999999999998</v>
      </c>
      <c r="U576">
        <f t="shared" si="115"/>
        <v>5.4169999999999998</v>
      </c>
      <c r="V576">
        <f t="shared" si="120"/>
        <v>3.0000000000001137E-3</v>
      </c>
      <c r="W576">
        <f t="shared" si="116"/>
        <v>5.5620000000000003</v>
      </c>
      <c r="X576">
        <f t="shared" si="121"/>
        <v>1.5500000000000291E-2</v>
      </c>
      <c r="Y576">
        <v>5.375</v>
      </c>
      <c r="Z576">
        <v>5.4829999999999997</v>
      </c>
      <c r="AA576">
        <f t="shared" si="117"/>
        <v>5.5060000000000002</v>
      </c>
      <c r="AB576">
        <f t="shared" si="122"/>
        <v>2.0300000000000651E-2</v>
      </c>
      <c r="AC576">
        <f t="shared" si="123"/>
        <v>9.9999999999997868E-3</v>
      </c>
      <c r="AD576">
        <v>5.3789999999999996</v>
      </c>
      <c r="AE576">
        <f t="shared" si="118"/>
        <v>5.3773999999999997</v>
      </c>
      <c r="AF576">
        <f t="shared" si="124"/>
        <v>5.0999999999999268E-2</v>
      </c>
      <c r="AG576">
        <f t="shared" si="124"/>
        <v>2.9499999999999638E-2</v>
      </c>
      <c r="AH576">
        <f t="shared" si="112"/>
        <v>5.4309999999999992</v>
      </c>
      <c r="AI576">
        <f t="shared" si="125"/>
        <v>3.0499999999999083E-2</v>
      </c>
    </row>
    <row r="577" spans="1:35" x14ac:dyDescent="0.3">
      <c r="A577" s="1">
        <v>45132</v>
      </c>
      <c r="B577">
        <v>29229.74</v>
      </c>
      <c r="C577">
        <v>1964.96</v>
      </c>
      <c r="D577">
        <v>5.1260000000000003</v>
      </c>
      <c r="E577">
        <v>5.0599999999999996</v>
      </c>
      <c r="F577">
        <f t="shared" si="119"/>
        <v>9.9999999999997868E-3</v>
      </c>
      <c r="G577">
        <v>5.08</v>
      </c>
      <c r="H577">
        <v>5.3573599999999999</v>
      </c>
      <c r="I577">
        <f t="shared" si="113"/>
        <v>5.3573599999999999</v>
      </c>
      <c r="J577">
        <f t="shared" si="114"/>
        <v>6.7199999999996152E-3</v>
      </c>
      <c r="K577">
        <v>5.3620000000000001</v>
      </c>
      <c r="L577">
        <v>5.4048999999999996</v>
      </c>
      <c r="M577">
        <v>5.5789</v>
      </c>
      <c r="N577">
        <v>5.5217999999999998</v>
      </c>
      <c r="O577">
        <v>5.3914</v>
      </c>
      <c r="P577">
        <v>5.306</v>
      </c>
      <c r="Q577">
        <v>5.3254999999999999</v>
      </c>
      <c r="R577">
        <v>5.4363999999999999</v>
      </c>
      <c r="S577">
        <v>5.3731999999999998</v>
      </c>
      <c r="T577">
        <v>5.4219999999999997</v>
      </c>
      <c r="U577">
        <f t="shared" si="115"/>
        <v>5.4219999999999997</v>
      </c>
      <c r="V577">
        <f t="shared" si="120"/>
        <v>4.9999999999998934E-3</v>
      </c>
      <c r="W577">
        <f t="shared" si="116"/>
        <v>5.5789</v>
      </c>
      <c r="X577">
        <f t="shared" si="121"/>
        <v>1.6899999999999693E-2</v>
      </c>
      <c r="Y577">
        <v>5.3689999999999998</v>
      </c>
      <c r="Z577">
        <v>5.4630000000000001</v>
      </c>
      <c r="AA577">
        <f t="shared" si="117"/>
        <v>5.5217999999999998</v>
      </c>
      <c r="AB577">
        <f t="shared" si="122"/>
        <v>1.5799999999999592E-2</v>
      </c>
      <c r="AC577">
        <f t="shared" si="123"/>
        <v>-1.9999999999999574E-2</v>
      </c>
      <c r="AD577">
        <v>5.3840000000000003</v>
      </c>
      <c r="AE577">
        <f t="shared" si="118"/>
        <v>5.3914</v>
      </c>
      <c r="AF577">
        <f t="shared" si="124"/>
        <v>5.0000000000007816E-3</v>
      </c>
      <c r="AG577">
        <f t="shared" si="124"/>
        <v>1.4000000000000234E-2</v>
      </c>
      <c r="AH577">
        <f t="shared" si="112"/>
        <v>5.4235000000000007</v>
      </c>
      <c r="AI577">
        <f t="shared" si="125"/>
        <v>-7.4999999999985079E-3</v>
      </c>
    </row>
    <row r="578" spans="1:35" x14ac:dyDescent="0.3">
      <c r="A578" s="1">
        <v>45133</v>
      </c>
      <c r="B578">
        <v>29589.43</v>
      </c>
      <c r="C578">
        <v>1972.07</v>
      </c>
      <c r="D578">
        <v>5.0999999999999996</v>
      </c>
      <c r="E578">
        <v>5.0599999999999996</v>
      </c>
      <c r="F578">
        <f t="shared" si="119"/>
        <v>0</v>
      </c>
      <c r="G578">
        <v>5.08</v>
      </c>
      <c r="H578">
        <v>5.3655900000000001</v>
      </c>
      <c r="I578">
        <f t="shared" si="113"/>
        <v>5.3655900000000001</v>
      </c>
      <c r="J578">
        <f t="shared" si="114"/>
        <v>8.2300000000001816E-3</v>
      </c>
      <c r="K578">
        <v>5.3704999999999998</v>
      </c>
      <c r="L578">
        <v>5.3962000000000003</v>
      </c>
      <c r="M578">
        <v>5.5602</v>
      </c>
      <c r="N578">
        <v>5.5007000000000001</v>
      </c>
      <c r="O578">
        <v>5.3620999999999999</v>
      </c>
      <c r="P578">
        <v>5.3085000000000004</v>
      </c>
      <c r="Q578">
        <v>5.327</v>
      </c>
      <c r="R578">
        <v>5.4733999999999998</v>
      </c>
      <c r="S578">
        <v>5.3533999999999997</v>
      </c>
      <c r="T578">
        <v>5.4260000000000002</v>
      </c>
      <c r="U578">
        <f t="shared" si="115"/>
        <v>5.4260000000000002</v>
      </c>
      <c r="V578">
        <f t="shared" si="120"/>
        <v>4.0000000000004476E-3</v>
      </c>
      <c r="W578">
        <f t="shared" si="116"/>
        <v>5.5602</v>
      </c>
      <c r="X578">
        <f t="shared" si="121"/>
        <v>-1.8699999999999939E-2</v>
      </c>
      <c r="Y578">
        <v>5.3650000000000002</v>
      </c>
      <c r="Z578">
        <v>5.4950000000000001</v>
      </c>
      <c r="AA578">
        <f t="shared" si="117"/>
        <v>5.5007000000000001</v>
      </c>
      <c r="AB578">
        <f t="shared" si="122"/>
        <v>-2.1099999999999675E-2</v>
      </c>
      <c r="AC578">
        <f t="shared" si="123"/>
        <v>3.2000000000000028E-2</v>
      </c>
      <c r="AD578">
        <v>5.3739999999999997</v>
      </c>
      <c r="AE578">
        <f t="shared" si="118"/>
        <v>5.3620999999999999</v>
      </c>
      <c r="AF578">
        <f t="shared" si="124"/>
        <v>-1.0000000000000675E-2</v>
      </c>
      <c r="AG578">
        <f t="shared" si="124"/>
        <v>-2.9300000000000104E-2</v>
      </c>
      <c r="AH578">
        <f t="shared" si="112"/>
        <v>5.4344999999999999</v>
      </c>
      <c r="AI578">
        <f t="shared" si="125"/>
        <v>1.0999999999999233E-2</v>
      </c>
    </row>
    <row r="579" spans="1:35" x14ac:dyDescent="0.3">
      <c r="A579" s="1">
        <v>45134</v>
      </c>
      <c r="B579">
        <v>29143.93</v>
      </c>
      <c r="C579">
        <v>1946</v>
      </c>
      <c r="D579">
        <v>5.37</v>
      </c>
      <c r="E579">
        <v>5.31</v>
      </c>
      <c r="F579">
        <f t="shared" si="119"/>
        <v>0.25</v>
      </c>
      <c r="G579">
        <v>5.33</v>
      </c>
      <c r="H579">
        <v>5.3691199999999997</v>
      </c>
      <c r="I579">
        <f t="shared" si="113"/>
        <v>5.3691199999999997</v>
      </c>
      <c r="J579">
        <f t="shared" si="114"/>
        <v>3.529999999999589E-3</v>
      </c>
      <c r="K579">
        <v>5.3685499999999999</v>
      </c>
      <c r="L579">
        <v>5.4162999999999997</v>
      </c>
      <c r="M579">
        <v>5.6106999999999996</v>
      </c>
      <c r="N579">
        <v>5.5572999999999997</v>
      </c>
      <c r="O579">
        <v>5.4318</v>
      </c>
      <c r="P579">
        <v>5.3063000000000002</v>
      </c>
      <c r="Q579">
        <v>5.3271499999999996</v>
      </c>
      <c r="R579">
        <v>5.4859</v>
      </c>
      <c r="S579">
        <v>5.3638000000000003</v>
      </c>
      <c r="T579">
        <v>5.4290000000000003</v>
      </c>
      <c r="U579">
        <f t="shared" si="115"/>
        <v>5.4290000000000003</v>
      </c>
      <c r="V579">
        <f t="shared" si="120"/>
        <v>3.0000000000001137E-3</v>
      </c>
      <c r="W579">
        <f t="shared" si="116"/>
        <v>5.6106999999999996</v>
      </c>
      <c r="X579">
        <f t="shared" si="121"/>
        <v>5.0499999999999545E-2</v>
      </c>
      <c r="Y579">
        <v>5.3559999999999999</v>
      </c>
      <c r="Z579">
        <v>5.4969999999999999</v>
      </c>
      <c r="AA579">
        <f t="shared" si="117"/>
        <v>5.5572999999999997</v>
      </c>
      <c r="AB579">
        <f t="shared" si="122"/>
        <v>5.659999999999954E-2</v>
      </c>
      <c r="AC579">
        <f t="shared" si="123"/>
        <v>1.9999999999997797E-3</v>
      </c>
      <c r="AD579">
        <v>5.3940000000000001</v>
      </c>
      <c r="AE579">
        <f t="shared" si="118"/>
        <v>5.4318</v>
      </c>
      <c r="AF579">
        <f t="shared" si="124"/>
        <v>2.0000000000000462E-2</v>
      </c>
      <c r="AG579">
        <f t="shared" si="124"/>
        <v>6.9700000000000095E-2</v>
      </c>
      <c r="AH579">
        <f t="shared" si="112"/>
        <v>5.4455</v>
      </c>
      <c r="AI579">
        <f t="shared" si="125"/>
        <v>1.1000000000000121E-2</v>
      </c>
    </row>
    <row r="580" spans="1:35" x14ac:dyDescent="0.3">
      <c r="A580" s="1">
        <v>45135</v>
      </c>
      <c r="B580">
        <v>29342.44</v>
      </c>
      <c r="C580">
        <v>1959.49</v>
      </c>
      <c r="D580">
        <v>5.36</v>
      </c>
      <c r="E580">
        <v>5.3</v>
      </c>
      <c r="F580">
        <f t="shared" si="119"/>
        <v>-9.9999999999997868E-3</v>
      </c>
      <c r="G580">
        <v>5.33</v>
      </c>
      <c r="H580">
        <v>5.3719099999999997</v>
      </c>
      <c r="I580">
        <f t="shared" si="113"/>
        <v>5.3719099999999997</v>
      </c>
      <c r="J580">
        <f t="shared" si="114"/>
        <v>2.7900000000000702E-3</v>
      </c>
      <c r="K580">
        <v>5.3644999999999996</v>
      </c>
      <c r="L580">
        <v>5.4086999999999996</v>
      </c>
      <c r="M580">
        <v>5.5384000000000002</v>
      </c>
      <c r="N580">
        <v>5.4874000000000001</v>
      </c>
      <c r="O580">
        <v>5.3666999999999998</v>
      </c>
      <c r="P580">
        <v>5.3060999999999998</v>
      </c>
      <c r="Q580">
        <v>5.3285499999999999</v>
      </c>
      <c r="R580">
        <v>5.4673999999999996</v>
      </c>
      <c r="S580">
        <v>5.3620000000000001</v>
      </c>
      <c r="T580">
        <v>5.4240000000000004</v>
      </c>
      <c r="U580">
        <f t="shared" si="115"/>
        <v>5.4240000000000004</v>
      </c>
      <c r="V580">
        <f t="shared" si="120"/>
        <v>-4.9999999999998934E-3</v>
      </c>
      <c r="W580">
        <f t="shared" si="116"/>
        <v>5.5384000000000002</v>
      </c>
      <c r="X580">
        <f t="shared" si="121"/>
        <v>-7.2299999999999365E-2</v>
      </c>
      <c r="Y580">
        <v>5.3470000000000004</v>
      </c>
      <c r="Z580">
        <v>5.4790000000000001</v>
      </c>
      <c r="AA580">
        <f t="shared" si="117"/>
        <v>5.4874000000000001</v>
      </c>
      <c r="AB580">
        <f t="shared" si="122"/>
        <v>-6.9899999999999629E-2</v>
      </c>
      <c r="AC580">
        <f t="shared" si="123"/>
        <v>-1.7999999999999794E-2</v>
      </c>
      <c r="AD580">
        <v>5.3730000000000002</v>
      </c>
      <c r="AE580">
        <f t="shared" si="118"/>
        <v>5.3666999999999998</v>
      </c>
      <c r="AF580">
        <f t="shared" si="124"/>
        <v>-2.0999999999999908E-2</v>
      </c>
      <c r="AG580">
        <f t="shared" si="124"/>
        <v>-6.5100000000000158E-2</v>
      </c>
      <c r="AH580">
        <f t="shared" si="112"/>
        <v>5.4260000000000002</v>
      </c>
      <c r="AI580">
        <f t="shared" si="125"/>
        <v>-1.9499999999999851E-2</v>
      </c>
    </row>
    <row r="581" spans="1:35" x14ac:dyDescent="0.3">
      <c r="A581" s="1">
        <v>45136</v>
      </c>
      <c r="B581">
        <v>29356.5</v>
      </c>
      <c r="C581">
        <v>1959.49</v>
      </c>
      <c r="D581">
        <v>5.36</v>
      </c>
      <c r="E581">
        <v>5.3</v>
      </c>
      <c r="F581">
        <f t="shared" si="119"/>
        <v>0</v>
      </c>
      <c r="G581">
        <v>5.33</v>
      </c>
      <c r="H581">
        <v>5.3719099999999997</v>
      </c>
      <c r="I581">
        <f t="shared" si="113"/>
        <v>5.3719099999999997</v>
      </c>
      <c r="J581">
        <f t="shared" si="114"/>
        <v>0</v>
      </c>
      <c r="K581">
        <v>5.3644999999999996</v>
      </c>
      <c r="L581">
        <v>5.4086999999999996</v>
      </c>
      <c r="M581">
        <v>5.5384000000000002</v>
      </c>
      <c r="N581">
        <v>5.4874000000000001</v>
      </c>
      <c r="O581">
        <v>5.3666999999999998</v>
      </c>
      <c r="P581">
        <v>5.3060999999999998</v>
      </c>
      <c r="Q581">
        <v>5.3285499999999999</v>
      </c>
      <c r="R581">
        <v>5.4673999999999996</v>
      </c>
      <c r="S581">
        <v>5.3620000000000001</v>
      </c>
      <c r="T581">
        <v>5.4240000000000004</v>
      </c>
      <c r="U581">
        <f t="shared" si="115"/>
        <v>5.4240000000000004</v>
      </c>
      <c r="V581">
        <f t="shared" si="120"/>
        <v>0</v>
      </c>
      <c r="W581">
        <f t="shared" si="116"/>
        <v>5.5384000000000002</v>
      </c>
      <c r="X581">
        <f t="shared" si="121"/>
        <v>0</v>
      </c>
      <c r="Y581">
        <v>5.3470000000000004</v>
      </c>
      <c r="Z581">
        <v>5.4790000000000001</v>
      </c>
      <c r="AA581">
        <f t="shared" si="117"/>
        <v>5.4874000000000001</v>
      </c>
      <c r="AB581">
        <f t="shared" si="122"/>
        <v>0</v>
      </c>
      <c r="AC581">
        <f t="shared" si="123"/>
        <v>0</v>
      </c>
      <c r="AD581">
        <v>5.3730000000000002</v>
      </c>
      <c r="AE581">
        <f t="shared" si="118"/>
        <v>5.3666999999999998</v>
      </c>
      <c r="AF581">
        <f t="shared" si="124"/>
        <v>0</v>
      </c>
      <c r="AG581">
        <f t="shared" si="124"/>
        <v>0</v>
      </c>
      <c r="AH581">
        <f t="shared" si="112"/>
        <v>5.4260000000000002</v>
      </c>
      <c r="AI581">
        <f t="shared" si="125"/>
        <v>0</v>
      </c>
    </row>
    <row r="582" spans="1:35" x14ac:dyDescent="0.3">
      <c r="A582" s="1">
        <v>45137</v>
      </c>
      <c r="B582">
        <v>29271.19</v>
      </c>
      <c r="C582">
        <v>1959.49</v>
      </c>
      <c r="D582">
        <v>5.36</v>
      </c>
      <c r="E582">
        <v>5.3</v>
      </c>
      <c r="F582">
        <f t="shared" si="119"/>
        <v>0</v>
      </c>
      <c r="G582">
        <v>5.33</v>
      </c>
      <c r="H582">
        <v>5.3719099999999997</v>
      </c>
      <c r="I582">
        <f t="shared" si="113"/>
        <v>5.3719099999999997</v>
      </c>
      <c r="J582">
        <f t="shared" si="114"/>
        <v>0</v>
      </c>
      <c r="K582">
        <v>5.3644999999999996</v>
      </c>
      <c r="L582">
        <v>5.4086999999999996</v>
      </c>
      <c r="M582">
        <v>5.5384000000000002</v>
      </c>
      <c r="N582">
        <v>5.4874000000000001</v>
      </c>
      <c r="O582">
        <v>5.3666999999999998</v>
      </c>
      <c r="P582">
        <v>5.3060999999999998</v>
      </c>
      <c r="Q582">
        <v>5.3285499999999999</v>
      </c>
      <c r="R582">
        <v>5.4673999999999996</v>
      </c>
      <c r="S582">
        <v>5.3620000000000001</v>
      </c>
      <c r="T582">
        <v>5.4240000000000004</v>
      </c>
      <c r="U582">
        <f t="shared" si="115"/>
        <v>5.4240000000000004</v>
      </c>
      <c r="V582">
        <f t="shared" si="120"/>
        <v>0</v>
      </c>
      <c r="W582">
        <f t="shared" si="116"/>
        <v>5.5384000000000002</v>
      </c>
      <c r="X582">
        <f t="shared" si="121"/>
        <v>0</v>
      </c>
      <c r="Y582">
        <v>5.3470000000000004</v>
      </c>
      <c r="Z582">
        <v>5.4790000000000001</v>
      </c>
      <c r="AA582">
        <f t="shared" si="117"/>
        <v>5.4874000000000001</v>
      </c>
      <c r="AB582">
        <f t="shared" si="122"/>
        <v>0</v>
      </c>
      <c r="AC582">
        <f t="shared" si="123"/>
        <v>0</v>
      </c>
      <c r="AD582">
        <v>5.3730000000000002</v>
      </c>
      <c r="AE582">
        <f t="shared" si="118"/>
        <v>5.3666999999999998</v>
      </c>
      <c r="AF582">
        <f t="shared" si="124"/>
        <v>0</v>
      </c>
      <c r="AG582">
        <f t="shared" si="124"/>
        <v>0</v>
      </c>
      <c r="AH582">
        <f t="shared" si="112"/>
        <v>5.4260000000000002</v>
      </c>
      <c r="AI582">
        <f t="shared" si="125"/>
        <v>0</v>
      </c>
    </row>
    <row r="583" spans="1:35" x14ac:dyDescent="0.3">
      <c r="A583" s="1">
        <v>45138</v>
      </c>
      <c r="B583">
        <v>29206.799999999999</v>
      </c>
      <c r="C583">
        <v>1965.09</v>
      </c>
      <c r="D583">
        <v>5.3659999999999997</v>
      </c>
      <c r="E583">
        <v>5.31</v>
      </c>
      <c r="F583">
        <f t="shared" si="119"/>
        <v>9.9999999999997868E-3</v>
      </c>
      <c r="G583">
        <v>5.33</v>
      </c>
      <c r="H583">
        <v>5.3653199999999996</v>
      </c>
      <c r="I583">
        <f t="shared" si="113"/>
        <v>5.3653199999999996</v>
      </c>
      <c r="J583">
        <f t="shared" si="114"/>
        <v>-6.5900000000000958E-3</v>
      </c>
      <c r="K583">
        <v>5.36395</v>
      </c>
      <c r="L583">
        <v>5.4001000000000001</v>
      </c>
      <c r="M583">
        <v>5.5426000000000002</v>
      </c>
      <c r="N583">
        <v>5.4832999999999998</v>
      </c>
      <c r="O583">
        <v>5.3463000000000003</v>
      </c>
      <c r="P583">
        <v>5.3049999999999997</v>
      </c>
      <c r="Q583">
        <v>5.3295000000000003</v>
      </c>
      <c r="R583">
        <v>5.4478999999999997</v>
      </c>
      <c r="S583">
        <v>5.3779000000000003</v>
      </c>
      <c r="T583">
        <v>5.4160000000000004</v>
      </c>
      <c r="U583">
        <f t="shared" si="115"/>
        <v>5.4160000000000004</v>
      </c>
      <c r="V583">
        <f t="shared" si="120"/>
        <v>-8.0000000000000071E-3</v>
      </c>
      <c r="W583">
        <f t="shared" si="116"/>
        <v>5.5426000000000002</v>
      </c>
      <c r="X583">
        <f t="shared" si="121"/>
        <v>4.1999999999999815E-3</v>
      </c>
      <c r="Y583">
        <v>5.3630000000000004</v>
      </c>
      <c r="Z583">
        <v>5.4669999999999996</v>
      </c>
      <c r="AA583">
        <f t="shared" si="117"/>
        <v>5.4832999999999998</v>
      </c>
      <c r="AB583">
        <f t="shared" si="122"/>
        <v>-4.1000000000002146E-3</v>
      </c>
      <c r="AC583">
        <f t="shared" si="123"/>
        <v>-1.2000000000000455E-2</v>
      </c>
      <c r="AD583">
        <v>5.3879999999999999</v>
      </c>
      <c r="AE583">
        <f t="shared" si="118"/>
        <v>5.3463000000000003</v>
      </c>
      <c r="AF583">
        <f t="shared" si="124"/>
        <v>1.499999999999968E-2</v>
      </c>
      <c r="AG583">
        <f t="shared" si="124"/>
        <v>-2.039999999999953E-2</v>
      </c>
      <c r="AH583">
        <f t="shared" ref="AH583:AH646" si="126">(AD583+Z583)/2</f>
        <v>5.4275000000000002</v>
      </c>
      <c r="AI583">
        <f t="shared" si="125"/>
        <v>1.5000000000000568E-3</v>
      </c>
    </row>
    <row r="584" spans="1:35" x14ac:dyDescent="0.3">
      <c r="A584" s="1">
        <v>45139</v>
      </c>
      <c r="B584">
        <v>29212.880000000001</v>
      </c>
      <c r="C584">
        <v>1944.29</v>
      </c>
      <c r="D584">
        <v>5.36</v>
      </c>
      <c r="E584">
        <v>5.31</v>
      </c>
      <c r="F584">
        <f t="shared" si="119"/>
        <v>0</v>
      </c>
      <c r="G584">
        <v>5.33</v>
      </c>
      <c r="H584">
        <v>5.3663499999999997</v>
      </c>
      <c r="I584">
        <f t="shared" ref="I584:I647" si="127">H584</f>
        <v>5.3663499999999997</v>
      </c>
      <c r="J584">
        <f t="shared" ref="J584:J647" si="128">I584-I583</f>
        <v>1.0300000000000864E-3</v>
      </c>
      <c r="K584">
        <v>5.3637499999999996</v>
      </c>
      <c r="L584">
        <v>5.3796999999999997</v>
      </c>
      <c r="M584">
        <v>5.5612000000000004</v>
      </c>
      <c r="N584">
        <v>5.5118999999999998</v>
      </c>
      <c r="O584">
        <v>5.3907999999999996</v>
      </c>
      <c r="P584">
        <v>5.3049999999999997</v>
      </c>
      <c r="Q584">
        <v>5.3295000000000003</v>
      </c>
      <c r="R584">
        <v>5.4884000000000004</v>
      </c>
      <c r="S584">
        <v>5.3746</v>
      </c>
      <c r="T584">
        <v>5.4080000000000004</v>
      </c>
      <c r="U584">
        <f t="shared" ref="U584:U647" si="129">T584</f>
        <v>5.4080000000000004</v>
      </c>
      <c r="V584">
        <f t="shared" si="120"/>
        <v>-8.0000000000000071E-3</v>
      </c>
      <c r="W584">
        <f t="shared" ref="W584:W647" si="130">M584</f>
        <v>5.5612000000000004</v>
      </c>
      <c r="X584">
        <f t="shared" si="121"/>
        <v>1.8600000000000172E-2</v>
      </c>
      <c r="Y584">
        <v>5.3710000000000004</v>
      </c>
      <c r="Z584">
        <v>5.4909999999999997</v>
      </c>
      <c r="AA584">
        <f t="shared" ref="AA584:AA647" si="131">N584</f>
        <v>5.5118999999999998</v>
      </c>
      <c r="AB584">
        <f t="shared" si="122"/>
        <v>2.8599999999999959E-2</v>
      </c>
      <c r="AC584">
        <f t="shared" si="123"/>
        <v>2.4000000000000021E-2</v>
      </c>
      <c r="AD584">
        <v>5.3840000000000003</v>
      </c>
      <c r="AE584">
        <f t="shared" ref="AE584:AE647" si="132">O584</f>
        <v>5.3907999999999996</v>
      </c>
      <c r="AF584">
        <f t="shared" si="124"/>
        <v>-3.9999999999995595E-3</v>
      </c>
      <c r="AG584">
        <f t="shared" si="124"/>
        <v>4.4499999999999318E-2</v>
      </c>
      <c r="AH584">
        <f t="shared" si="126"/>
        <v>5.4375</v>
      </c>
      <c r="AI584">
        <f t="shared" si="125"/>
        <v>9.9999999999997868E-3</v>
      </c>
    </row>
    <row r="585" spans="1:35" x14ac:dyDescent="0.3">
      <c r="A585" s="1">
        <v>45140</v>
      </c>
      <c r="B585">
        <v>29119.79</v>
      </c>
      <c r="C585">
        <v>1934.45</v>
      </c>
      <c r="D585">
        <v>5.34</v>
      </c>
      <c r="E585">
        <v>5.3</v>
      </c>
      <c r="F585">
        <f t="shared" ref="F585:F648" si="133">E585-E584</f>
        <v>-9.9999999999997868E-3</v>
      </c>
      <c r="G585">
        <v>5.33</v>
      </c>
      <c r="H585">
        <v>5.3694100000000002</v>
      </c>
      <c r="I585">
        <f t="shared" si="127"/>
        <v>5.3694100000000002</v>
      </c>
      <c r="J585">
        <f t="shared" si="128"/>
        <v>3.0600000000005068E-3</v>
      </c>
      <c r="K585">
        <v>5.3668699999999996</v>
      </c>
      <c r="L585">
        <v>5.3762999999999996</v>
      </c>
      <c r="M585">
        <v>5.5620000000000003</v>
      </c>
      <c r="N585">
        <v>5.5147000000000004</v>
      </c>
      <c r="O585">
        <v>5.3948</v>
      </c>
      <c r="P585">
        <v>5.3045</v>
      </c>
      <c r="Q585">
        <v>5.3295000000000003</v>
      </c>
      <c r="R585">
        <v>5.4802999999999997</v>
      </c>
      <c r="S585">
        <v>5.3548999999999998</v>
      </c>
      <c r="T585">
        <v>5.41</v>
      </c>
      <c r="U585">
        <f t="shared" si="129"/>
        <v>5.41</v>
      </c>
      <c r="V585">
        <f t="shared" ref="V585:V648" si="134">U585-U584</f>
        <v>1.9999999999997797E-3</v>
      </c>
      <c r="W585">
        <f t="shared" si="130"/>
        <v>5.5620000000000003</v>
      </c>
      <c r="X585">
        <f t="shared" ref="X585:X648" si="135">W585-W584</f>
        <v>7.9999999999991189E-4</v>
      </c>
      <c r="Y585">
        <v>5.3719999999999999</v>
      </c>
      <c r="Z585">
        <v>5.4870000000000001</v>
      </c>
      <c r="AA585">
        <f t="shared" si="131"/>
        <v>5.5147000000000004</v>
      </c>
      <c r="AB585">
        <f t="shared" ref="AB585:AB648" si="136">AA585-AA584</f>
        <v>2.8000000000005798E-3</v>
      </c>
      <c r="AC585">
        <f t="shared" ref="AC585:AC648" si="137">Z585-Z584</f>
        <v>-3.9999999999995595E-3</v>
      </c>
      <c r="AD585">
        <v>5.367</v>
      </c>
      <c r="AE585">
        <f t="shared" si="132"/>
        <v>5.3948</v>
      </c>
      <c r="AF585">
        <f t="shared" ref="AF585:AG648" si="138">AD585-AD584</f>
        <v>-1.7000000000000348E-2</v>
      </c>
      <c r="AG585">
        <f t="shared" si="138"/>
        <v>4.0000000000004476E-3</v>
      </c>
      <c r="AH585">
        <f t="shared" si="126"/>
        <v>5.4269999999999996</v>
      </c>
      <c r="AI585">
        <f t="shared" ref="AI585:AI648" si="139">AH585-AH584</f>
        <v>-1.0500000000000398E-2</v>
      </c>
    </row>
    <row r="586" spans="1:35" x14ac:dyDescent="0.3">
      <c r="A586" s="1">
        <v>45141</v>
      </c>
      <c r="B586">
        <v>29284.99</v>
      </c>
      <c r="C586">
        <v>1934.06</v>
      </c>
      <c r="D586">
        <v>5.35</v>
      </c>
      <c r="E586">
        <v>5.3</v>
      </c>
      <c r="F586">
        <f t="shared" si="133"/>
        <v>0</v>
      </c>
      <c r="G586">
        <v>5.33</v>
      </c>
      <c r="H586">
        <v>5.3698499999999996</v>
      </c>
      <c r="I586">
        <f t="shared" si="127"/>
        <v>5.3698499999999996</v>
      </c>
      <c r="J586">
        <f t="shared" si="128"/>
        <v>4.3999999999932982E-4</v>
      </c>
      <c r="K586">
        <v>5.3680000000000003</v>
      </c>
      <c r="L586">
        <v>5.3989000000000003</v>
      </c>
      <c r="M586">
        <v>5.5608000000000004</v>
      </c>
      <c r="N586">
        <v>5.5153999999999996</v>
      </c>
      <c r="O586">
        <v>5.4001000000000001</v>
      </c>
      <c r="P586">
        <v>5.3052000000000001</v>
      </c>
      <c r="Q586">
        <v>5.3308499999999999</v>
      </c>
      <c r="R586">
        <v>5.4714999999999998</v>
      </c>
      <c r="S586">
        <v>5.3680000000000003</v>
      </c>
      <c r="T586">
        <v>5.4050000000000002</v>
      </c>
      <c r="U586">
        <f t="shared" si="129"/>
        <v>5.4050000000000002</v>
      </c>
      <c r="V586">
        <f t="shared" si="134"/>
        <v>-4.9999999999998934E-3</v>
      </c>
      <c r="W586">
        <f t="shared" si="130"/>
        <v>5.5608000000000004</v>
      </c>
      <c r="X586">
        <f t="shared" si="135"/>
        <v>-1.1999999999998678E-3</v>
      </c>
      <c r="Y586">
        <v>5.3419999999999996</v>
      </c>
      <c r="Z586">
        <v>5.4770000000000003</v>
      </c>
      <c r="AA586">
        <f t="shared" si="131"/>
        <v>5.5153999999999996</v>
      </c>
      <c r="AB586">
        <f t="shared" si="136"/>
        <v>6.9999999999925677E-4</v>
      </c>
      <c r="AC586">
        <f t="shared" si="137"/>
        <v>-9.9999999999997868E-3</v>
      </c>
      <c r="AD586">
        <v>5.3789999999999996</v>
      </c>
      <c r="AE586">
        <f t="shared" si="132"/>
        <v>5.4001000000000001</v>
      </c>
      <c r="AF586">
        <f t="shared" si="138"/>
        <v>1.1999999999999567E-2</v>
      </c>
      <c r="AG586">
        <f t="shared" si="138"/>
        <v>5.3000000000000824E-3</v>
      </c>
      <c r="AH586">
        <f t="shared" si="126"/>
        <v>5.4279999999999999</v>
      </c>
      <c r="AI586">
        <f t="shared" si="139"/>
        <v>1.000000000000334E-3</v>
      </c>
    </row>
    <row r="587" spans="1:35" x14ac:dyDescent="0.3">
      <c r="A587" s="1">
        <v>45142</v>
      </c>
      <c r="B587">
        <v>28937.67</v>
      </c>
      <c r="C587">
        <v>1942.91</v>
      </c>
      <c r="D587">
        <v>5.26</v>
      </c>
      <c r="E587">
        <v>5.3</v>
      </c>
      <c r="F587">
        <f t="shared" si="133"/>
        <v>0</v>
      </c>
      <c r="G587">
        <v>5.33</v>
      </c>
      <c r="H587">
        <v>5.3705800000000004</v>
      </c>
      <c r="I587">
        <f t="shared" si="127"/>
        <v>5.3705800000000004</v>
      </c>
      <c r="J587">
        <f t="shared" si="128"/>
        <v>7.3000000000078558E-4</v>
      </c>
      <c r="K587">
        <v>5.3602999999999996</v>
      </c>
      <c r="L587">
        <v>5.3964999999999996</v>
      </c>
      <c r="M587">
        <v>5.5213000000000001</v>
      </c>
      <c r="N587">
        <v>5.4672000000000001</v>
      </c>
      <c r="O587">
        <v>5.3310000000000004</v>
      </c>
      <c r="P587">
        <v>5.3039199999999997</v>
      </c>
      <c r="Q587">
        <v>5.3297499999999998</v>
      </c>
      <c r="R587">
        <v>5.4476000000000004</v>
      </c>
      <c r="S587">
        <v>5.2869999999999999</v>
      </c>
      <c r="T587">
        <v>5.4039999999999999</v>
      </c>
      <c r="U587">
        <f t="shared" si="129"/>
        <v>5.4039999999999999</v>
      </c>
      <c r="V587">
        <f t="shared" si="134"/>
        <v>-1.000000000000334E-3</v>
      </c>
      <c r="W587">
        <f t="shared" si="130"/>
        <v>5.5213000000000001</v>
      </c>
      <c r="X587">
        <f t="shared" si="135"/>
        <v>-3.9500000000000313E-2</v>
      </c>
      <c r="Y587">
        <v>5.3470000000000004</v>
      </c>
      <c r="Z587">
        <v>5.4530000000000003</v>
      </c>
      <c r="AA587">
        <f t="shared" si="131"/>
        <v>5.4672000000000001</v>
      </c>
      <c r="AB587">
        <f t="shared" si="136"/>
        <v>-4.8199999999999577E-2</v>
      </c>
      <c r="AC587">
        <f t="shared" si="137"/>
        <v>-2.4000000000000021E-2</v>
      </c>
      <c r="AD587">
        <v>5.3209999999999997</v>
      </c>
      <c r="AE587">
        <f t="shared" si="132"/>
        <v>5.3310000000000004</v>
      </c>
      <c r="AF587">
        <f t="shared" si="138"/>
        <v>-5.7999999999999829E-2</v>
      </c>
      <c r="AG587">
        <f t="shared" si="138"/>
        <v>-6.9099999999999717E-2</v>
      </c>
      <c r="AH587">
        <f t="shared" si="126"/>
        <v>5.3870000000000005</v>
      </c>
      <c r="AI587">
        <f t="shared" si="139"/>
        <v>-4.0999999999999481E-2</v>
      </c>
    </row>
    <row r="588" spans="1:35" x14ac:dyDescent="0.3">
      <c r="A588" s="1">
        <v>45143</v>
      </c>
      <c r="B588">
        <v>29032.77</v>
      </c>
      <c r="C588">
        <v>1942.91</v>
      </c>
      <c r="D588">
        <v>5.26</v>
      </c>
      <c r="E588">
        <v>5.3</v>
      </c>
      <c r="F588">
        <f t="shared" si="133"/>
        <v>0</v>
      </c>
      <c r="G588">
        <v>5.33</v>
      </c>
      <c r="H588">
        <v>5.3705800000000004</v>
      </c>
      <c r="I588">
        <f t="shared" si="127"/>
        <v>5.3705800000000004</v>
      </c>
      <c r="J588">
        <f t="shared" si="128"/>
        <v>0</v>
      </c>
      <c r="K588">
        <v>5.3602999999999996</v>
      </c>
      <c r="L588">
        <v>5.3964999999999996</v>
      </c>
      <c r="M588">
        <v>5.5213000000000001</v>
      </c>
      <c r="N588">
        <v>5.4672000000000001</v>
      </c>
      <c r="O588">
        <v>5.3310000000000004</v>
      </c>
      <c r="P588">
        <v>5.3039199999999997</v>
      </c>
      <c r="Q588">
        <v>5.3297499999999998</v>
      </c>
      <c r="R588">
        <v>5.4476000000000004</v>
      </c>
      <c r="S588">
        <v>5.2869999999999999</v>
      </c>
      <c r="T588">
        <v>5.4039999999999999</v>
      </c>
      <c r="U588">
        <f t="shared" si="129"/>
        <v>5.4039999999999999</v>
      </c>
      <c r="V588">
        <f t="shared" si="134"/>
        <v>0</v>
      </c>
      <c r="W588">
        <f t="shared" si="130"/>
        <v>5.5213000000000001</v>
      </c>
      <c r="X588">
        <f t="shared" si="135"/>
        <v>0</v>
      </c>
      <c r="Y588">
        <v>5.3470000000000004</v>
      </c>
      <c r="Z588">
        <v>5.4530000000000003</v>
      </c>
      <c r="AA588">
        <f t="shared" si="131"/>
        <v>5.4672000000000001</v>
      </c>
      <c r="AB588">
        <f t="shared" si="136"/>
        <v>0</v>
      </c>
      <c r="AC588">
        <f t="shared" si="137"/>
        <v>0</v>
      </c>
      <c r="AD588">
        <v>5.3209999999999997</v>
      </c>
      <c r="AE588">
        <f t="shared" si="132"/>
        <v>5.3310000000000004</v>
      </c>
      <c r="AF588">
        <f t="shared" si="138"/>
        <v>0</v>
      </c>
      <c r="AG588">
        <f t="shared" si="138"/>
        <v>0</v>
      </c>
      <c r="AH588">
        <f t="shared" si="126"/>
        <v>5.3870000000000005</v>
      </c>
      <c r="AI588">
        <f t="shared" si="139"/>
        <v>0</v>
      </c>
    </row>
    <row r="589" spans="1:35" x14ac:dyDescent="0.3">
      <c r="A589" s="1">
        <v>45144</v>
      </c>
      <c r="B589">
        <v>29095.63</v>
      </c>
      <c r="C589">
        <v>1942.91</v>
      </c>
      <c r="D589">
        <v>5.26</v>
      </c>
      <c r="E589">
        <v>5.3</v>
      </c>
      <c r="F589">
        <f t="shared" si="133"/>
        <v>0</v>
      </c>
      <c r="G589">
        <v>5.33</v>
      </c>
      <c r="H589">
        <v>5.3705800000000004</v>
      </c>
      <c r="I589">
        <f t="shared" si="127"/>
        <v>5.3705800000000004</v>
      </c>
      <c r="J589">
        <f t="shared" si="128"/>
        <v>0</v>
      </c>
      <c r="K589">
        <v>5.3602999999999996</v>
      </c>
      <c r="L589">
        <v>5.3964999999999996</v>
      </c>
      <c r="M589">
        <v>5.5213000000000001</v>
      </c>
      <c r="N589">
        <v>5.4672000000000001</v>
      </c>
      <c r="O589">
        <v>5.3310000000000004</v>
      </c>
      <c r="P589">
        <v>5.3039199999999997</v>
      </c>
      <c r="Q589">
        <v>5.3297499999999998</v>
      </c>
      <c r="R589">
        <v>5.4476000000000004</v>
      </c>
      <c r="S589">
        <v>5.2869999999999999</v>
      </c>
      <c r="T589">
        <v>5.4039999999999999</v>
      </c>
      <c r="U589">
        <f t="shared" si="129"/>
        <v>5.4039999999999999</v>
      </c>
      <c r="V589">
        <f t="shared" si="134"/>
        <v>0</v>
      </c>
      <c r="W589">
        <f t="shared" si="130"/>
        <v>5.5213000000000001</v>
      </c>
      <c r="X589">
        <f t="shared" si="135"/>
        <v>0</v>
      </c>
      <c r="Y589">
        <v>5.3470000000000004</v>
      </c>
      <c r="Z589">
        <v>5.4530000000000003</v>
      </c>
      <c r="AA589">
        <f t="shared" si="131"/>
        <v>5.4672000000000001</v>
      </c>
      <c r="AB589">
        <f t="shared" si="136"/>
        <v>0</v>
      </c>
      <c r="AC589">
        <f t="shared" si="137"/>
        <v>0</v>
      </c>
      <c r="AD589">
        <v>5.3209999999999997</v>
      </c>
      <c r="AE589">
        <f t="shared" si="132"/>
        <v>5.3310000000000004</v>
      </c>
      <c r="AF589">
        <f t="shared" si="138"/>
        <v>0</v>
      </c>
      <c r="AG589">
        <f t="shared" si="138"/>
        <v>0</v>
      </c>
      <c r="AH589">
        <f t="shared" si="126"/>
        <v>5.3870000000000005</v>
      </c>
      <c r="AI589">
        <f t="shared" si="139"/>
        <v>0</v>
      </c>
    </row>
    <row r="590" spans="1:35" x14ac:dyDescent="0.3">
      <c r="A590" s="1">
        <v>45145</v>
      </c>
      <c r="B590">
        <v>29159.17</v>
      </c>
      <c r="C590">
        <v>1936.56</v>
      </c>
      <c r="D590">
        <v>5.3</v>
      </c>
      <c r="E590">
        <v>5.3</v>
      </c>
      <c r="F590">
        <f t="shared" si="133"/>
        <v>0</v>
      </c>
      <c r="G590">
        <v>5.33</v>
      </c>
      <c r="H590">
        <v>5.3674299999999997</v>
      </c>
      <c r="I590">
        <f t="shared" si="127"/>
        <v>5.3674299999999997</v>
      </c>
      <c r="J590">
        <f t="shared" si="128"/>
        <v>-3.1500000000006523E-3</v>
      </c>
      <c r="K590">
        <v>5.3627000000000002</v>
      </c>
      <c r="L590">
        <v>5.4035000000000002</v>
      </c>
      <c r="M590">
        <v>5.5564</v>
      </c>
      <c r="N590">
        <v>5.4972000000000003</v>
      </c>
      <c r="O590">
        <v>5.3510999999999997</v>
      </c>
      <c r="P590">
        <v>5.3010000000000002</v>
      </c>
      <c r="Q590">
        <v>5.3289999999999997</v>
      </c>
      <c r="R590">
        <v>5.4574999999999996</v>
      </c>
      <c r="S590">
        <v>5.3000999999999996</v>
      </c>
      <c r="T590">
        <v>5.4109999999999996</v>
      </c>
      <c r="U590">
        <f t="shared" si="129"/>
        <v>5.4109999999999996</v>
      </c>
      <c r="V590">
        <f t="shared" si="134"/>
        <v>6.9999999999996732E-3</v>
      </c>
      <c r="W590">
        <f t="shared" si="130"/>
        <v>5.5564</v>
      </c>
      <c r="X590">
        <f t="shared" si="135"/>
        <v>3.5099999999999909E-2</v>
      </c>
      <c r="Y590">
        <v>5.3819999999999997</v>
      </c>
      <c r="Z590">
        <v>5.4619999999999997</v>
      </c>
      <c r="AA590">
        <f t="shared" si="131"/>
        <v>5.4972000000000003</v>
      </c>
      <c r="AB590">
        <f t="shared" si="136"/>
        <v>3.0000000000000249E-2</v>
      </c>
      <c r="AC590">
        <f t="shared" si="137"/>
        <v>8.9999999999994529E-3</v>
      </c>
      <c r="AD590">
        <v>5.3319999999999999</v>
      </c>
      <c r="AE590">
        <f t="shared" si="132"/>
        <v>5.3510999999999997</v>
      </c>
      <c r="AF590">
        <f t="shared" si="138"/>
        <v>1.1000000000000121E-2</v>
      </c>
      <c r="AG590">
        <f t="shared" si="138"/>
        <v>2.0099999999999341E-2</v>
      </c>
      <c r="AH590">
        <f t="shared" si="126"/>
        <v>5.3970000000000002</v>
      </c>
      <c r="AI590">
        <f t="shared" si="139"/>
        <v>9.9999999999997868E-3</v>
      </c>
    </row>
    <row r="591" spans="1:35" x14ac:dyDescent="0.3">
      <c r="A591" s="1">
        <v>45146</v>
      </c>
      <c r="B591">
        <v>29984.240000000002</v>
      </c>
      <c r="C591">
        <v>1925.24</v>
      </c>
      <c r="D591">
        <v>5.32</v>
      </c>
      <c r="E591">
        <v>5.3</v>
      </c>
      <c r="F591">
        <f t="shared" si="133"/>
        <v>0</v>
      </c>
      <c r="G591">
        <v>5.33</v>
      </c>
      <c r="H591">
        <v>5.3652800000000003</v>
      </c>
      <c r="I591">
        <f t="shared" si="127"/>
        <v>5.3652800000000003</v>
      </c>
      <c r="J591">
        <f t="shared" si="128"/>
        <v>-2.1499999999994301E-3</v>
      </c>
      <c r="K591">
        <v>5.3630000000000004</v>
      </c>
      <c r="L591">
        <v>5.4336000000000002</v>
      </c>
      <c r="M591">
        <v>5.5433000000000003</v>
      </c>
      <c r="N591">
        <v>5.4866000000000001</v>
      </c>
      <c r="O591">
        <v>5.3426</v>
      </c>
      <c r="P591">
        <v>5.3012600000000001</v>
      </c>
      <c r="Q591">
        <v>5.3303500000000001</v>
      </c>
      <c r="R591">
        <v>5.4911000000000003</v>
      </c>
      <c r="S591">
        <v>5.3078000000000003</v>
      </c>
      <c r="T591">
        <v>5.4409999999999998</v>
      </c>
      <c r="U591">
        <f t="shared" si="129"/>
        <v>5.4409999999999998</v>
      </c>
      <c r="V591">
        <f t="shared" si="134"/>
        <v>3.0000000000000249E-2</v>
      </c>
      <c r="W591">
        <f t="shared" si="130"/>
        <v>5.5433000000000003</v>
      </c>
      <c r="X591">
        <f t="shared" si="135"/>
        <v>-1.3099999999999667E-2</v>
      </c>
      <c r="Y591">
        <v>5.3689999999999998</v>
      </c>
      <c r="Z591">
        <v>5.4960000000000004</v>
      </c>
      <c r="AA591">
        <f t="shared" si="131"/>
        <v>5.4866000000000001</v>
      </c>
      <c r="AB591">
        <f t="shared" si="136"/>
        <v>-1.0600000000000165E-2</v>
      </c>
      <c r="AC591">
        <f t="shared" si="137"/>
        <v>3.4000000000000696E-2</v>
      </c>
      <c r="AD591">
        <v>5.319</v>
      </c>
      <c r="AE591">
        <f t="shared" si="132"/>
        <v>5.3426</v>
      </c>
      <c r="AF591">
        <f t="shared" si="138"/>
        <v>-1.2999999999999901E-2</v>
      </c>
      <c r="AG591">
        <f t="shared" si="138"/>
        <v>-8.49999999999973E-3</v>
      </c>
      <c r="AH591">
        <f t="shared" si="126"/>
        <v>5.4075000000000006</v>
      </c>
      <c r="AI591">
        <f t="shared" si="139"/>
        <v>1.0500000000000398E-2</v>
      </c>
    </row>
    <row r="592" spans="1:35" x14ac:dyDescent="0.3">
      <c r="A592" s="1">
        <v>45147</v>
      </c>
      <c r="B592">
        <v>29483.38</v>
      </c>
      <c r="C592">
        <v>1914.46</v>
      </c>
      <c r="D592">
        <v>5.3250000000000002</v>
      </c>
      <c r="E592">
        <v>5.3</v>
      </c>
      <c r="F592">
        <f t="shared" si="133"/>
        <v>0</v>
      </c>
      <c r="G592">
        <v>5.33</v>
      </c>
      <c r="H592">
        <v>5.3667800000000003</v>
      </c>
      <c r="I592">
        <f t="shared" si="127"/>
        <v>5.3667800000000003</v>
      </c>
      <c r="J592">
        <f t="shared" si="128"/>
        <v>1.5000000000000568E-3</v>
      </c>
      <c r="K592">
        <v>5.3680000000000003</v>
      </c>
      <c r="L592">
        <v>5.4328000000000003</v>
      </c>
      <c r="M592">
        <v>5.5587999999999997</v>
      </c>
      <c r="N592">
        <v>5.5087999999999999</v>
      </c>
      <c r="O592">
        <v>5.3742999999999999</v>
      </c>
      <c r="P592">
        <v>5.3010000000000002</v>
      </c>
      <c r="Q592">
        <v>5.3292999999999999</v>
      </c>
      <c r="R592">
        <v>5.4964000000000004</v>
      </c>
      <c r="S592">
        <v>5.3395000000000001</v>
      </c>
      <c r="T592">
        <v>5.4429999999999996</v>
      </c>
      <c r="U592">
        <f t="shared" si="129"/>
        <v>5.4429999999999996</v>
      </c>
      <c r="V592">
        <f t="shared" si="134"/>
        <v>1.9999999999997797E-3</v>
      </c>
      <c r="W592">
        <f t="shared" si="130"/>
        <v>5.5587999999999997</v>
      </c>
      <c r="X592">
        <f t="shared" si="135"/>
        <v>1.5499999999999403E-2</v>
      </c>
      <c r="Y592">
        <v>5.3529999999999998</v>
      </c>
      <c r="Z592">
        <v>5.5019999999999998</v>
      </c>
      <c r="AA592">
        <f t="shared" si="131"/>
        <v>5.5087999999999999</v>
      </c>
      <c r="AB592">
        <f t="shared" si="136"/>
        <v>2.2199999999999775E-2</v>
      </c>
      <c r="AC592">
        <f t="shared" si="137"/>
        <v>5.9999999999993392E-3</v>
      </c>
      <c r="AD592">
        <v>5.3479999999999999</v>
      </c>
      <c r="AE592">
        <f t="shared" si="132"/>
        <v>5.3742999999999999</v>
      </c>
      <c r="AF592">
        <f t="shared" si="138"/>
        <v>2.8999999999999915E-2</v>
      </c>
      <c r="AG592">
        <f t="shared" si="138"/>
        <v>3.1699999999999839E-2</v>
      </c>
      <c r="AH592">
        <f t="shared" si="126"/>
        <v>5.4249999999999998</v>
      </c>
      <c r="AI592">
        <f t="shared" si="139"/>
        <v>1.7499999999999183E-2</v>
      </c>
    </row>
    <row r="593" spans="1:35" x14ac:dyDescent="0.3">
      <c r="A593" s="1">
        <v>45148</v>
      </c>
      <c r="B593">
        <v>29421.05</v>
      </c>
      <c r="C593">
        <v>1912.48</v>
      </c>
      <c r="D593">
        <v>5.35</v>
      </c>
      <c r="E593">
        <v>5.3</v>
      </c>
      <c r="F593">
        <f t="shared" si="133"/>
        <v>0</v>
      </c>
      <c r="G593">
        <v>5.33</v>
      </c>
      <c r="H593">
        <v>5.3691500000000003</v>
      </c>
      <c r="I593">
        <f t="shared" si="127"/>
        <v>5.3691500000000003</v>
      </c>
      <c r="J593">
        <f t="shared" si="128"/>
        <v>2.3699999999999832E-3</v>
      </c>
      <c r="K593">
        <v>5.3624499999999999</v>
      </c>
      <c r="L593">
        <v>5.4268000000000001</v>
      </c>
      <c r="M593">
        <v>5.5845000000000002</v>
      </c>
      <c r="N593">
        <v>5.5389999999999997</v>
      </c>
      <c r="O593">
        <v>5.4135</v>
      </c>
      <c r="P593">
        <v>5.298</v>
      </c>
      <c r="Q593">
        <v>5.3285</v>
      </c>
      <c r="R593">
        <v>5.4794999999999998</v>
      </c>
      <c r="S593">
        <v>5.3114999999999997</v>
      </c>
      <c r="T593">
        <v>5.4359999999999999</v>
      </c>
      <c r="U593">
        <f t="shared" si="129"/>
        <v>5.4359999999999999</v>
      </c>
      <c r="V593">
        <f t="shared" si="134"/>
        <v>-6.9999999999996732E-3</v>
      </c>
      <c r="W593">
        <f t="shared" si="130"/>
        <v>5.5845000000000002</v>
      </c>
      <c r="X593">
        <f t="shared" si="135"/>
        <v>2.57000000000005E-2</v>
      </c>
      <c r="Y593">
        <v>5.3559999999999999</v>
      </c>
      <c r="Z593">
        <v>5.4859999999999998</v>
      </c>
      <c r="AA593">
        <f t="shared" si="131"/>
        <v>5.5389999999999997</v>
      </c>
      <c r="AB593">
        <f t="shared" si="136"/>
        <v>3.0199999999999783E-2</v>
      </c>
      <c r="AC593">
        <f t="shared" si="137"/>
        <v>-1.6000000000000014E-2</v>
      </c>
      <c r="AD593">
        <v>5.327</v>
      </c>
      <c r="AE593">
        <f t="shared" si="132"/>
        <v>5.4135</v>
      </c>
      <c r="AF593">
        <f t="shared" si="138"/>
        <v>-2.0999999999999908E-2</v>
      </c>
      <c r="AG593">
        <f t="shared" si="138"/>
        <v>3.9200000000000124E-2</v>
      </c>
      <c r="AH593">
        <f t="shared" si="126"/>
        <v>5.4064999999999994</v>
      </c>
      <c r="AI593">
        <f t="shared" si="139"/>
        <v>-1.8500000000000405E-2</v>
      </c>
    </row>
    <row r="594" spans="1:35" x14ac:dyDescent="0.3">
      <c r="A594" s="1">
        <v>45149</v>
      </c>
      <c r="B594">
        <v>29387.01</v>
      </c>
      <c r="C594">
        <v>1913.76</v>
      </c>
      <c r="D594">
        <v>5.3259999999999996</v>
      </c>
      <c r="E594">
        <v>5.3</v>
      </c>
      <c r="F594">
        <f t="shared" si="133"/>
        <v>0</v>
      </c>
      <c r="G594">
        <v>5.33</v>
      </c>
      <c r="H594">
        <v>5.3645699999999996</v>
      </c>
      <c r="I594">
        <f t="shared" si="127"/>
        <v>5.3645699999999996</v>
      </c>
      <c r="J594">
        <f t="shared" si="128"/>
        <v>-4.5800000000006946E-3</v>
      </c>
      <c r="K594">
        <v>5.36815</v>
      </c>
      <c r="L594">
        <v>5.4191000000000003</v>
      </c>
      <c r="M594">
        <v>5.5789999999999997</v>
      </c>
      <c r="N594">
        <v>5.5441000000000003</v>
      </c>
      <c r="O594">
        <v>5.4390000000000001</v>
      </c>
      <c r="P594">
        <v>5.2988</v>
      </c>
      <c r="Q594">
        <v>5.3296000000000001</v>
      </c>
      <c r="R594">
        <v>5.4717000000000002</v>
      </c>
      <c r="S594">
        <v>5.3372000000000002</v>
      </c>
      <c r="T594">
        <v>5.4260000000000002</v>
      </c>
      <c r="U594">
        <f t="shared" si="129"/>
        <v>5.4260000000000002</v>
      </c>
      <c r="V594">
        <f t="shared" si="134"/>
        <v>-9.9999999999997868E-3</v>
      </c>
      <c r="W594">
        <f t="shared" si="130"/>
        <v>5.5789999999999997</v>
      </c>
      <c r="X594">
        <f t="shared" si="135"/>
        <v>-5.5000000000005045E-3</v>
      </c>
      <c r="Y594">
        <v>5.3920000000000003</v>
      </c>
      <c r="Z594">
        <v>5.4770000000000003</v>
      </c>
      <c r="AA594">
        <f t="shared" si="131"/>
        <v>5.5441000000000003</v>
      </c>
      <c r="AB594">
        <f t="shared" si="136"/>
        <v>5.1000000000005485E-3</v>
      </c>
      <c r="AC594">
        <f t="shared" si="137"/>
        <v>-8.9999999999994529E-3</v>
      </c>
      <c r="AD594">
        <v>5.3440000000000003</v>
      </c>
      <c r="AE594">
        <f t="shared" si="132"/>
        <v>5.4390000000000001</v>
      </c>
      <c r="AF594">
        <f t="shared" si="138"/>
        <v>1.7000000000000348E-2</v>
      </c>
      <c r="AG594">
        <f t="shared" si="138"/>
        <v>2.5500000000000078E-2</v>
      </c>
      <c r="AH594">
        <f t="shared" si="126"/>
        <v>5.4105000000000008</v>
      </c>
      <c r="AI594">
        <f t="shared" si="139"/>
        <v>4.0000000000013358E-3</v>
      </c>
    </row>
    <row r="595" spans="1:35" x14ac:dyDescent="0.3">
      <c r="A595" s="1">
        <v>45150</v>
      </c>
      <c r="B595">
        <v>29410.47</v>
      </c>
      <c r="C595">
        <v>1913.76</v>
      </c>
      <c r="D595">
        <v>5.3259999999999996</v>
      </c>
      <c r="E595">
        <v>5.3</v>
      </c>
      <c r="F595">
        <f t="shared" si="133"/>
        <v>0</v>
      </c>
      <c r="G595">
        <v>5.33</v>
      </c>
      <c r="H595">
        <v>5.3645699999999996</v>
      </c>
      <c r="I595">
        <f t="shared" si="127"/>
        <v>5.3645699999999996</v>
      </c>
      <c r="J595">
        <f t="shared" si="128"/>
        <v>0</v>
      </c>
      <c r="K595">
        <v>5.36815</v>
      </c>
      <c r="L595">
        <v>5.4191000000000003</v>
      </c>
      <c r="M595">
        <v>5.5789999999999997</v>
      </c>
      <c r="N595">
        <v>5.5441000000000003</v>
      </c>
      <c r="O595">
        <v>5.4390000000000001</v>
      </c>
      <c r="P595">
        <v>5.2988</v>
      </c>
      <c r="Q595">
        <v>5.3296000000000001</v>
      </c>
      <c r="R595">
        <v>5.4717000000000002</v>
      </c>
      <c r="S595">
        <v>5.3372000000000002</v>
      </c>
      <c r="T595">
        <v>5.4260000000000002</v>
      </c>
      <c r="U595">
        <f t="shared" si="129"/>
        <v>5.4260000000000002</v>
      </c>
      <c r="V595">
        <f t="shared" si="134"/>
        <v>0</v>
      </c>
      <c r="W595">
        <f t="shared" si="130"/>
        <v>5.5789999999999997</v>
      </c>
      <c r="X595">
        <f t="shared" si="135"/>
        <v>0</v>
      </c>
      <c r="Y595">
        <v>5.3920000000000003</v>
      </c>
      <c r="Z595">
        <v>5.4770000000000003</v>
      </c>
      <c r="AA595">
        <f t="shared" si="131"/>
        <v>5.5441000000000003</v>
      </c>
      <c r="AB595">
        <f t="shared" si="136"/>
        <v>0</v>
      </c>
      <c r="AC595">
        <f t="shared" si="137"/>
        <v>0</v>
      </c>
      <c r="AD595">
        <v>5.3440000000000003</v>
      </c>
      <c r="AE595">
        <f t="shared" si="132"/>
        <v>5.4390000000000001</v>
      </c>
      <c r="AF595">
        <f t="shared" si="138"/>
        <v>0</v>
      </c>
      <c r="AG595">
        <f t="shared" si="138"/>
        <v>0</v>
      </c>
      <c r="AH595">
        <f t="shared" si="126"/>
        <v>5.4105000000000008</v>
      </c>
      <c r="AI595">
        <f t="shared" si="139"/>
        <v>0</v>
      </c>
    </row>
    <row r="596" spans="1:35" x14ac:dyDescent="0.3">
      <c r="A596" s="1">
        <v>45151</v>
      </c>
      <c r="B596">
        <v>29403.99</v>
      </c>
      <c r="C596">
        <v>1913.76</v>
      </c>
      <c r="D596">
        <v>5.3259999999999996</v>
      </c>
      <c r="E596">
        <v>5.3</v>
      </c>
      <c r="F596">
        <f t="shared" si="133"/>
        <v>0</v>
      </c>
      <c r="G596">
        <v>5.33</v>
      </c>
      <c r="H596">
        <v>5.3645699999999996</v>
      </c>
      <c r="I596">
        <f t="shared" si="127"/>
        <v>5.3645699999999996</v>
      </c>
      <c r="J596">
        <f t="shared" si="128"/>
        <v>0</v>
      </c>
      <c r="K596">
        <v>5.36815</v>
      </c>
      <c r="L596">
        <v>5.4191000000000003</v>
      </c>
      <c r="M596">
        <v>5.5789999999999997</v>
      </c>
      <c r="N596">
        <v>5.5441000000000003</v>
      </c>
      <c r="O596">
        <v>5.4390000000000001</v>
      </c>
      <c r="P596">
        <v>5.2988</v>
      </c>
      <c r="Q596">
        <v>5.3296000000000001</v>
      </c>
      <c r="R596">
        <v>5.4717000000000002</v>
      </c>
      <c r="S596">
        <v>5.3372000000000002</v>
      </c>
      <c r="T596">
        <v>5.4260000000000002</v>
      </c>
      <c r="U596">
        <f t="shared" si="129"/>
        <v>5.4260000000000002</v>
      </c>
      <c r="V596">
        <f t="shared" si="134"/>
        <v>0</v>
      </c>
      <c r="W596">
        <f t="shared" si="130"/>
        <v>5.5789999999999997</v>
      </c>
      <c r="X596">
        <f t="shared" si="135"/>
        <v>0</v>
      </c>
      <c r="Y596">
        <v>5.3920000000000003</v>
      </c>
      <c r="Z596">
        <v>5.4770000000000003</v>
      </c>
      <c r="AA596">
        <f t="shared" si="131"/>
        <v>5.5441000000000003</v>
      </c>
      <c r="AB596">
        <f t="shared" si="136"/>
        <v>0</v>
      </c>
      <c r="AC596">
        <f t="shared" si="137"/>
        <v>0</v>
      </c>
      <c r="AD596">
        <v>5.3440000000000003</v>
      </c>
      <c r="AE596">
        <f t="shared" si="132"/>
        <v>5.4390000000000001</v>
      </c>
      <c r="AF596">
        <f t="shared" si="138"/>
        <v>0</v>
      </c>
      <c r="AG596">
        <f t="shared" si="138"/>
        <v>0</v>
      </c>
      <c r="AH596">
        <f t="shared" si="126"/>
        <v>5.4105000000000008</v>
      </c>
      <c r="AI596">
        <f t="shared" si="139"/>
        <v>0</v>
      </c>
    </row>
    <row r="597" spans="1:35" x14ac:dyDescent="0.3">
      <c r="A597" s="1">
        <v>45152</v>
      </c>
      <c r="B597">
        <v>29366.799999999999</v>
      </c>
      <c r="C597">
        <v>1907.1</v>
      </c>
      <c r="D597">
        <v>5.35</v>
      </c>
      <c r="E597">
        <v>5.3</v>
      </c>
      <c r="F597">
        <f t="shared" si="133"/>
        <v>0</v>
      </c>
      <c r="G597">
        <v>5.33</v>
      </c>
      <c r="H597">
        <v>5.3718300000000001</v>
      </c>
      <c r="I597">
        <f t="shared" si="127"/>
        <v>5.3718300000000001</v>
      </c>
      <c r="J597">
        <f t="shared" si="128"/>
        <v>7.2600000000004883E-3</v>
      </c>
      <c r="K597">
        <v>5.3719999999999999</v>
      </c>
      <c r="L597">
        <v>5.4157000000000002</v>
      </c>
      <c r="M597">
        <v>5.6104000000000003</v>
      </c>
      <c r="N597">
        <v>5.5766</v>
      </c>
      <c r="O597">
        <v>5.4741</v>
      </c>
      <c r="P597">
        <v>5.3010000000000002</v>
      </c>
      <c r="Q597">
        <v>5.3295000000000003</v>
      </c>
      <c r="R597">
        <v>5.4896000000000003</v>
      </c>
      <c r="S597">
        <v>5.3559000000000001</v>
      </c>
      <c r="T597">
        <v>5.4379999999999997</v>
      </c>
      <c r="U597">
        <f t="shared" si="129"/>
        <v>5.4379999999999997</v>
      </c>
      <c r="V597">
        <f t="shared" si="134"/>
        <v>1.1999999999999567E-2</v>
      </c>
      <c r="W597">
        <f t="shared" si="130"/>
        <v>5.6104000000000003</v>
      </c>
      <c r="X597">
        <f t="shared" si="135"/>
        <v>3.1400000000000539E-2</v>
      </c>
      <c r="Y597">
        <v>5.3849999999999998</v>
      </c>
      <c r="Z597">
        <v>5.4939999999999998</v>
      </c>
      <c r="AA597">
        <f t="shared" si="131"/>
        <v>5.5766</v>
      </c>
      <c r="AB597">
        <f t="shared" si="136"/>
        <v>3.2499999999999751E-2</v>
      </c>
      <c r="AC597">
        <f t="shared" si="137"/>
        <v>1.699999999999946E-2</v>
      </c>
      <c r="AD597">
        <v>5.367</v>
      </c>
      <c r="AE597">
        <f t="shared" si="132"/>
        <v>5.4741</v>
      </c>
      <c r="AF597">
        <f t="shared" si="138"/>
        <v>2.2999999999999687E-2</v>
      </c>
      <c r="AG597">
        <f t="shared" si="138"/>
        <v>3.5099999999999909E-2</v>
      </c>
      <c r="AH597">
        <f t="shared" si="126"/>
        <v>5.4305000000000003</v>
      </c>
      <c r="AI597">
        <f t="shared" si="139"/>
        <v>1.9999999999999574E-2</v>
      </c>
    </row>
    <row r="598" spans="1:35" x14ac:dyDescent="0.3">
      <c r="A598" s="1">
        <v>45153</v>
      </c>
      <c r="B598">
        <v>29171.58</v>
      </c>
      <c r="C598">
        <v>1902</v>
      </c>
      <c r="D598">
        <v>5.36</v>
      </c>
      <c r="E598">
        <v>5.3</v>
      </c>
      <c r="F598">
        <f t="shared" si="133"/>
        <v>0</v>
      </c>
      <c r="G598">
        <v>5.33</v>
      </c>
      <c r="H598">
        <v>5.3764799999999999</v>
      </c>
      <c r="I598">
        <f t="shared" si="127"/>
        <v>5.3764799999999999</v>
      </c>
      <c r="J598">
        <f t="shared" si="128"/>
        <v>4.6499999999998209E-3</v>
      </c>
      <c r="K598">
        <v>5.3700999999999999</v>
      </c>
      <c r="L598">
        <v>5.4074999999999998</v>
      </c>
      <c r="M598">
        <v>5.6125999999999996</v>
      </c>
      <c r="N598">
        <v>5.5793999999999997</v>
      </c>
      <c r="O598">
        <v>5.4751000000000003</v>
      </c>
      <c r="P598">
        <v>5.3015999999999996</v>
      </c>
      <c r="Q598">
        <v>5.3297499999999998</v>
      </c>
      <c r="R598">
        <v>5.4991000000000003</v>
      </c>
      <c r="S598">
        <v>5.3498000000000001</v>
      </c>
      <c r="T598">
        <v>5.4340000000000002</v>
      </c>
      <c r="U598">
        <f t="shared" si="129"/>
        <v>5.4340000000000002</v>
      </c>
      <c r="V598">
        <f t="shared" si="134"/>
        <v>-3.9999999999995595E-3</v>
      </c>
      <c r="W598">
        <f t="shared" si="130"/>
        <v>5.6125999999999996</v>
      </c>
      <c r="X598">
        <f t="shared" si="135"/>
        <v>2.1999999999993136E-3</v>
      </c>
      <c r="Y598">
        <v>5.3659999999999997</v>
      </c>
      <c r="Z598">
        <v>5.5060000000000002</v>
      </c>
      <c r="AA598">
        <f t="shared" si="131"/>
        <v>5.5793999999999997</v>
      </c>
      <c r="AB598">
        <f t="shared" si="136"/>
        <v>2.7999999999996916E-3</v>
      </c>
      <c r="AC598">
        <f t="shared" si="137"/>
        <v>1.2000000000000455E-2</v>
      </c>
      <c r="AD598">
        <v>5.3570000000000002</v>
      </c>
      <c r="AE598">
        <f t="shared" si="132"/>
        <v>5.4751000000000003</v>
      </c>
      <c r="AF598">
        <f t="shared" si="138"/>
        <v>-9.9999999999997868E-3</v>
      </c>
      <c r="AG598">
        <f t="shared" si="138"/>
        <v>1.000000000000334E-3</v>
      </c>
      <c r="AH598">
        <f t="shared" si="126"/>
        <v>5.4314999999999998</v>
      </c>
      <c r="AI598">
        <f t="shared" si="139"/>
        <v>9.9999999999944578E-4</v>
      </c>
    </row>
    <row r="599" spans="1:35" x14ac:dyDescent="0.3">
      <c r="A599" s="1">
        <v>45154</v>
      </c>
      <c r="B599">
        <v>28940.39</v>
      </c>
      <c r="C599">
        <v>1891.81</v>
      </c>
      <c r="D599">
        <v>5.35</v>
      </c>
      <c r="E599">
        <v>5.3</v>
      </c>
      <c r="F599">
        <f t="shared" si="133"/>
        <v>0</v>
      </c>
      <c r="G599">
        <v>5.33</v>
      </c>
      <c r="H599">
        <v>5.3792299999999997</v>
      </c>
      <c r="I599">
        <f t="shared" si="127"/>
        <v>5.3792299999999997</v>
      </c>
      <c r="J599">
        <f t="shared" si="128"/>
        <v>2.7499999999998082E-3</v>
      </c>
      <c r="K599">
        <v>5.3762499999999998</v>
      </c>
      <c r="L599">
        <v>5.4432</v>
      </c>
      <c r="M599">
        <v>5.5952000000000002</v>
      </c>
      <c r="N599">
        <v>5.5749000000000004</v>
      </c>
      <c r="O599">
        <v>5.4930000000000003</v>
      </c>
      <c r="P599">
        <v>5.3014299999999999</v>
      </c>
      <c r="Q599">
        <v>5.3297499999999998</v>
      </c>
      <c r="R599">
        <v>5.5018000000000002</v>
      </c>
      <c r="S599">
        <v>5.3574000000000002</v>
      </c>
      <c r="T599">
        <v>5.45</v>
      </c>
      <c r="U599">
        <f t="shared" si="129"/>
        <v>5.45</v>
      </c>
      <c r="V599">
        <f t="shared" si="134"/>
        <v>1.6000000000000014E-2</v>
      </c>
      <c r="W599">
        <f t="shared" si="130"/>
        <v>5.5952000000000002</v>
      </c>
      <c r="X599">
        <f t="shared" si="135"/>
        <v>-1.7399999999999416E-2</v>
      </c>
      <c r="Y599">
        <v>5.3620000000000001</v>
      </c>
      <c r="Z599">
        <v>5.5090000000000003</v>
      </c>
      <c r="AA599">
        <f t="shared" si="131"/>
        <v>5.5749000000000004</v>
      </c>
      <c r="AB599">
        <f t="shared" si="136"/>
        <v>-4.4999999999992824E-3</v>
      </c>
      <c r="AC599">
        <f t="shared" si="137"/>
        <v>3.0000000000001137E-3</v>
      </c>
      <c r="AD599">
        <v>5.3639999999999999</v>
      </c>
      <c r="AE599">
        <f t="shared" si="132"/>
        <v>5.4930000000000003</v>
      </c>
      <c r="AF599">
        <f t="shared" si="138"/>
        <v>6.9999999999996732E-3</v>
      </c>
      <c r="AG599">
        <f t="shared" si="138"/>
        <v>1.7900000000000027E-2</v>
      </c>
      <c r="AH599">
        <f t="shared" si="126"/>
        <v>5.4365000000000006</v>
      </c>
      <c r="AI599">
        <f t="shared" si="139"/>
        <v>5.0000000000007816E-3</v>
      </c>
    </row>
    <row r="600" spans="1:35" x14ac:dyDescent="0.3">
      <c r="A600" s="1">
        <v>45155</v>
      </c>
      <c r="B600">
        <v>27642</v>
      </c>
      <c r="C600">
        <v>1889.43</v>
      </c>
      <c r="D600">
        <v>5.35</v>
      </c>
      <c r="E600">
        <v>5.3</v>
      </c>
      <c r="F600">
        <f t="shared" si="133"/>
        <v>0</v>
      </c>
      <c r="G600">
        <v>5.33</v>
      </c>
      <c r="H600">
        <v>5.3797600000000001</v>
      </c>
      <c r="I600">
        <f t="shared" si="127"/>
        <v>5.3797600000000001</v>
      </c>
      <c r="J600">
        <f t="shared" si="128"/>
        <v>5.3000000000036351E-4</v>
      </c>
      <c r="K600">
        <v>5.3746499999999999</v>
      </c>
      <c r="L600">
        <v>5.4085000000000001</v>
      </c>
      <c r="M600">
        <v>5.5933999999999999</v>
      </c>
      <c r="N600">
        <v>5.5689000000000002</v>
      </c>
      <c r="O600">
        <v>5.4794999999999998</v>
      </c>
      <c r="P600">
        <v>5.3013000000000003</v>
      </c>
      <c r="Q600">
        <v>5.32925</v>
      </c>
      <c r="R600">
        <v>5.4741999999999997</v>
      </c>
      <c r="S600">
        <v>5.3459000000000003</v>
      </c>
      <c r="T600">
        <v>5.4420000000000002</v>
      </c>
      <c r="U600">
        <f t="shared" si="129"/>
        <v>5.4420000000000002</v>
      </c>
      <c r="V600">
        <f t="shared" si="134"/>
        <v>-8.0000000000000071E-3</v>
      </c>
      <c r="W600">
        <f t="shared" si="130"/>
        <v>5.5933999999999999</v>
      </c>
      <c r="X600">
        <f t="shared" si="135"/>
        <v>-1.8000000000002458E-3</v>
      </c>
      <c r="Y600">
        <v>5.3559999999999999</v>
      </c>
      <c r="Z600">
        <v>5.4980000000000002</v>
      </c>
      <c r="AA600">
        <f t="shared" si="131"/>
        <v>5.5689000000000002</v>
      </c>
      <c r="AB600">
        <f t="shared" si="136"/>
        <v>-6.0000000000002274E-3</v>
      </c>
      <c r="AC600">
        <f t="shared" si="137"/>
        <v>-1.1000000000000121E-2</v>
      </c>
      <c r="AD600">
        <v>5.3529999999999998</v>
      </c>
      <c r="AE600">
        <f t="shared" si="132"/>
        <v>5.4794999999999998</v>
      </c>
      <c r="AF600">
        <f t="shared" si="138"/>
        <v>-1.1000000000000121E-2</v>
      </c>
      <c r="AG600">
        <f t="shared" si="138"/>
        <v>-1.3500000000000512E-2</v>
      </c>
      <c r="AH600">
        <f t="shared" si="126"/>
        <v>5.4254999999999995</v>
      </c>
      <c r="AI600">
        <f t="shared" si="139"/>
        <v>-1.1000000000001009E-2</v>
      </c>
    </row>
    <row r="601" spans="1:35" x14ac:dyDescent="0.3">
      <c r="A601" s="1">
        <v>45156</v>
      </c>
      <c r="B601">
        <v>26071.78</v>
      </c>
      <c r="C601">
        <v>1889.31</v>
      </c>
      <c r="D601">
        <v>5.3</v>
      </c>
      <c r="E601">
        <v>5.3</v>
      </c>
      <c r="F601">
        <f t="shared" si="133"/>
        <v>0</v>
      </c>
      <c r="G601">
        <v>5.33</v>
      </c>
      <c r="H601">
        <v>5.3831699999999998</v>
      </c>
      <c r="I601">
        <f t="shared" si="127"/>
        <v>5.3831699999999998</v>
      </c>
      <c r="J601">
        <f t="shared" si="128"/>
        <v>3.4099999999996911E-3</v>
      </c>
      <c r="K601">
        <v>5.3730000000000002</v>
      </c>
      <c r="L601">
        <v>5.4295999999999998</v>
      </c>
      <c r="M601">
        <v>5.5471000000000004</v>
      </c>
      <c r="N601">
        <v>5.5281000000000002</v>
      </c>
      <c r="O601">
        <v>5.4493</v>
      </c>
      <c r="P601">
        <v>5.3009000000000004</v>
      </c>
      <c r="Q601">
        <v>5.3297499999999998</v>
      </c>
      <c r="R601">
        <v>5.4664000000000001</v>
      </c>
      <c r="S601">
        <v>5.3385999999999996</v>
      </c>
      <c r="T601">
        <v>5.4370000000000003</v>
      </c>
      <c r="U601">
        <f t="shared" si="129"/>
        <v>5.4370000000000003</v>
      </c>
      <c r="V601">
        <f t="shared" si="134"/>
        <v>-4.9999999999998934E-3</v>
      </c>
      <c r="W601">
        <f t="shared" si="130"/>
        <v>5.5471000000000004</v>
      </c>
      <c r="X601">
        <f t="shared" si="135"/>
        <v>-4.6299999999999564E-2</v>
      </c>
      <c r="Y601">
        <v>5.3760000000000003</v>
      </c>
      <c r="Z601">
        <v>5.4850000000000003</v>
      </c>
      <c r="AA601">
        <f t="shared" si="131"/>
        <v>5.5281000000000002</v>
      </c>
      <c r="AB601">
        <f t="shared" si="136"/>
        <v>-4.0799999999999947E-2</v>
      </c>
      <c r="AC601">
        <f t="shared" si="137"/>
        <v>-1.2999999999999901E-2</v>
      </c>
      <c r="AD601">
        <v>5.3440000000000003</v>
      </c>
      <c r="AE601">
        <f t="shared" si="132"/>
        <v>5.4493</v>
      </c>
      <c r="AF601">
        <f t="shared" si="138"/>
        <v>-8.9999999999994529E-3</v>
      </c>
      <c r="AG601">
        <f t="shared" si="138"/>
        <v>-3.0199999999999783E-2</v>
      </c>
      <c r="AH601">
        <f t="shared" si="126"/>
        <v>5.4145000000000003</v>
      </c>
      <c r="AI601">
        <f t="shared" si="139"/>
        <v>-1.0999999999999233E-2</v>
      </c>
    </row>
    <row r="602" spans="1:35" x14ac:dyDescent="0.3">
      <c r="A602" s="1">
        <v>45157</v>
      </c>
      <c r="B602">
        <v>26059.87</v>
      </c>
      <c r="C602">
        <v>1889.31</v>
      </c>
      <c r="D602">
        <v>5.3</v>
      </c>
      <c r="E602">
        <v>5.3</v>
      </c>
      <c r="F602">
        <f t="shared" si="133"/>
        <v>0</v>
      </c>
      <c r="G602">
        <v>5.33</v>
      </c>
      <c r="H602">
        <v>5.3831699999999998</v>
      </c>
      <c r="I602">
        <f t="shared" si="127"/>
        <v>5.3831699999999998</v>
      </c>
      <c r="J602">
        <f t="shared" si="128"/>
        <v>0</v>
      </c>
      <c r="K602">
        <v>5.3730000000000002</v>
      </c>
      <c r="L602">
        <v>5.4295999999999998</v>
      </c>
      <c r="M602">
        <v>5.5471000000000004</v>
      </c>
      <c r="N602">
        <v>5.5281000000000002</v>
      </c>
      <c r="O602">
        <v>5.4493</v>
      </c>
      <c r="P602">
        <v>5.3009000000000004</v>
      </c>
      <c r="Q602">
        <v>5.3297499999999998</v>
      </c>
      <c r="R602">
        <v>5.4664000000000001</v>
      </c>
      <c r="S602">
        <v>5.3385999999999996</v>
      </c>
      <c r="T602">
        <v>5.4370000000000003</v>
      </c>
      <c r="U602">
        <f t="shared" si="129"/>
        <v>5.4370000000000003</v>
      </c>
      <c r="V602">
        <f t="shared" si="134"/>
        <v>0</v>
      </c>
      <c r="W602">
        <f t="shared" si="130"/>
        <v>5.5471000000000004</v>
      </c>
      <c r="X602">
        <f t="shared" si="135"/>
        <v>0</v>
      </c>
      <c r="Y602">
        <v>5.3760000000000003</v>
      </c>
      <c r="Z602">
        <v>5.4850000000000003</v>
      </c>
      <c r="AA602">
        <f t="shared" si="131"/>
        <v>5.5281000000000002</v>
      </c>
      <c r="AB602">
        <f t="shared" si="136"/>
        <v>0</v>
      </c>
      <c r="AC602">
        <f t="shared" si="137"/>
        <v>0</v>
      </c>
      <c r="AD602">
        <v>5.3440000000000003</v>
      </c>
      <c r="AE602">
        <f t="shared" si="132"/>
        <v>5.4493</v>
      </c>
      <c r="AF602">
        <f t="shared" si="138"/>
        <v>0</v>
      </c>
      <c r="AG602">
        <f t="shared" si="138"/>
        <v>0</v>
      </c>
      <c r="AH602">
        <f t="shared" si="126"/>
        <v>5.4145000000000003</v>
      </c>
      <c r="AI602">
        <f t="shared" si="139"/>
        <v>0</v>
      </c>
    </row>
    <row r="603" spans="1:35" x14ac:dyDescent="0.3">
      <c r="A603" s="1">
        <v>45158</v>
      </c>
      <c r="B603">
        <v>26233.05</v>
      </c>
      <c r="C603">
        <v>1889.31</v>
      </c>
      <c r="D603">
        <v>5.3</v>
      </c>
      <c r="E603">
        <v>5.3</v>
      </c>
      <c r="F603">
        <f t="shared" si="133"/>
        <v>0</v>
      </c>
      <c r="G603">
        <v>5.33</v>
      </c>
      <c r="H603">
        <v>5.3831699999999998</v>
      </c>
      <c r="I603">
        <f t="shared" si="127"/>
        <v>5.3831699999999998</v>
      </c>
      <c r="J603">
        <f t="shared" si="128"/>
        <v>0</v>
      </c>
      <c r="K603">
        <v>5.3730000000000002</v>
      </c>
      <c r="L603">
        <v>5.4295999999999998</v>
      </c>
      <c r="M603">
        <v>5.5471000000000004</v>
      </c>
      <c r="N603">
        <v>5.5281000000000002</v>
      </c>
      <c r="O603">
        <v>5.4493</v>
      </c>
      <c r="P603">
        <v>5.3009000000000004</v>
      </c>
      <c r="Q603">
        <v>5.3297499999999998</v>
      </c>
      <c r="R603">
        <v>5.4664000000000001</v>
      </c>
      <c r="S603">
        <v>5.3385999999999996</v>
      </c>
      <c r="T603">
        <v>5.4370000000000003</v>
      </c>
      <c r="U603">
        <f t="shared" si="129"/>
        <v>5.4370000000000003</v>
      </c>
      <c r="V603">
        <f t="shared" si="134"/>
        <v>0</v>
      </c>
      <c r="W603">
        <f t="shared" si="130"/>
        <v>5.5471000000000004</v>
      </c>
      <c r="X603">
        <f t="shared" si="135"/>
        <v>0</v>
      </c>
      <c r="Y603">
        <v>5.3760000000000003</v>
      </c>
      <c r="Z603">
        <v>5.4850000000000003</v>
      </c>
      <c r="AA603">
        <f t="shared" si="131"/>
        <v>5.5281000000000002</v>
      </c>
      <c r="AB603">
        <f t="shared" si="136"/>
        <v>0</v>
      </c>
      <c r="AC603">
        <f t="shared" si="137"/>
        <v>0</v>
      </c>
      <c r="AD603">
        <v>5.3440000000000003</v>
      </c>
      <c r="AE603">
        <f t="shared" si="132"/>
        <v>5.4493</v>
      </c>
      <c r="AF603">
        <f t="shared" si="138"/>
        <v>0</v>
      </c>
      <c r="AG603">
        <f t="shared" si="138"/>
        <v>0</v>
      </c>
      <c r="AH603">
        <f t="shared" si="126"/>
        <v>5.4145000000000003</v>
      </c>
      <c r="AI603">
        <f t="shared" si="139"/>
        <v>0</v>
      </c>
    </row>
    <row r="604" spans="1:35" x14ac:dyDescent="0.3">
      <c r="A604" s="1">
        <v>45159</v>
      </c>
      <c r="B604">
        <v>26109.71</v>
      </c>
      <c r="C604">
        <v>1894.93</v>
      </c>
      <c r="D604">
        <v>5.3109999999999999</v>
      </c>
      <c r="E604">
        <v>5.3</v>
      </c>
      <c r="F604">
        <f t="shared" si="133"/>
        <v>0</v>
      </c>
      <c r="G604">
        <v>5.33</v>
      </c>
      <c r="H604">
        <v>5.3773400000000002</v>
      </c>
      <c r="I604">
        <f t="shared" si="127"/>
        <v>5.3773400000000002</v>
      </c>
      <c r="J604">
        <f t="shared" si="128"/>
        <v>-5.8299999999995578E-3</v>
      </c>
      <c r="K604">
        <v>5.3845499999999999</v>
      </c>
      <c r="L604">
        <v>5.4340000000000002</v>
      </c>
      <c r="M604">
        <v>5.5933999999999999</v>
      </c>
      <c r="N604">
        <v>5.5740999999999996</v>
      </c>
      <c r="O604">
        <v>5.4950999999999999</v>
      </c>
      <c r="P604">
        <v>5.3000999999999996</v>
      </c>
      <c r="Q604">
        <v>5.3282499999999997</v>
      </c>
      <c r="R604">
        <v>5.5004</v>
      </c>
      <c r="S604">
        <v>5.3765000000000001</v>
      </c>
      <c r="T604">
        <v>5.4390000000000001</v>
      </c>
      <c r="U604">
        <f t="shared" si="129"/>
        <v>5.4390000000000001</v>
      </c>
      <c r="V604">
        <f t="shared" si="134"/>
        <v>1.9999999999997797E-3</v>
      </c>
      <c r="W604">
        <f t="shared" si="130"/>
        <v>5.5933999999999999</v>
      </c>
      <c r="X604">
        <f t="shared" si="135"/>
        <v>4.6299999999999564E-2</v>
      </c>
      <c r="Y604">
        <v>5.3879999999999999</v>
      </c>
      <c r="Z604">
        <v>5.5039999999999996</v>
      </c>
      <c r="AA604">
        <f t="shared" si="131"/>
        <v>5.5740999999999996</v>
      </c>
      <c r="AB604">
        <f t="shared" si="136"/>
        <v>4.5999999999999375E-2</v>
      </c>
      <c r="AC604">
        <f t="shared" si="137"/>
        <v>1.899999999999924E-2</v>
      </c>
      <c r="AD604">
        <v>5.3789999999999996</v>
      </c>
      <c r="AE604">
        <f t="shared" si="132"/>
        <v>5.4950999999999999</v>
      </c>
      <c r="AF604">
        <f t="shared" si="138"/>
        <v>3.4999999999999254E-2</v>
      </c>
      <c r="AG604">
        <f t="shared" si="138"/>
        <v>4.5799999999999841E-2</v>
      </c>
      <c r="AH604">
        <f t="shared" si="126"/>
        <v>5.4414999999999996</v>
      </c>
      <c r="AI604">
        <f t="shared" si="139"/>
        <v>2.6999999999999247E-2</v>
      </c>
    </row>
    <row r="605" spans="1:35" x14ac:dyDescent="0.3">
      <c r="A605" s="1">
        <v>45160</v>
      </c>
      <c r="B605">
        <v>25856.99</v>
      </c>
      <c r="C605">
        <v>1897.48</v>
      </c>
      <c r="D605">
        <v>5.3109999999999999</v>
      </c>
      <c r="E605">
        <v>5.3</v>
      </c>
      <c r="F605">
        <f t="shared" si="133"/>
        <v>0</v>
      </c>
      <c r="G605">
        <v>5.33</v>
      </c>
      <c r="H605">
        <v>5.38307</v>
      </c>
      <c r="I605">
        <f t="shared" si="127"/>
        <v>5.38307</v>
      </c>
      <c r="J605">
        <f t="shared" si="128"/>
        <v>5.7299999999997908E-3</v>
      </c>
      <c r="K605">
        <v>5.38788</v>
      </c>
      <c r="L605">
        <v>5.4161000000000001</v>
      </c>
      <c r="M605">
        <v>5.6078999999999999</v>
      </c>
      <c r="N605">
        <v>5.5936000000000003</v>
      </c>
      <c r="O605">
        <v>5.5198999999999998</v>
      </c>
      <c r="P605">
        <v>5.3</v>
      </c>
      <c r="Q605">
        <v>5.3282499999999997</v>
      </c>
      <c r="R605">
        <v>5.4443999999999999</v>
      </c>
      <c r="S605">
        <v>5.3924000000000003</v>
      </c>
      <c r="T605">
        <v>5.4340000000000002</v>
      </c>
      <c r="U605">
        <f t="shared" si="129"/>
        <v>5.4340000000000002</v>
      </c>
      <c r="V605">
        <f t="shared" si="134"/>
        <v>-4.9999999999998934E-3</v>
      </c>
      <c r="W605">
        <f t="shared" si="130"/>
        <v>5.6078999999999999</v>
      </c>
      <c r="X605">
        <f t="shared" si="135"/>
        <v>1.4499999999999957E-2</v>
      </c>
      <c r="Y605">
        <v>5.3789999999999996</v>
      </c>
      <c r="Z605">
        <v>5.4779999999999998</v>
      </c>
      <c r="AA605">
        <f t="shared" si="131"/>
        <v>5.5936000000000003</v>
      </c>
      <c r="AB605">
        <f t="shared" si="136"/>
        <v>1.9500000000000739E-2</v>
      </c>
      <c r="AC605">
        <f t="shared" si="137"/>
        <v>-2.5999999999999801E-2</v>
      </c>
      <c r="AD605">
        <v>5.3979999999999997</v>
      </c>
      <c r="AE605">
        <f t="shared" si="132"/>
        <v>5.5198999999999998</v>
      </c>
      <c r="AF605">
        <f t="shared" si="138"/>
        <v>1.9000000000000128E-2</v>
      </c>
      <c r="AG605">
        <f t="shared" si="138"/>
        <v>2.4799999999999933E-2</v>
      </c>
      <c r="AH605">
        <f t="shared" si="126"/>
        <v>5.4379999999999997</v>
      </c>
      <c r="AI605">
        <f t="shared" si="139"/>
        <v>-3.4999999999998366E-3</v>
      </c>
    </row>
    <row r="606" spans="1:35" x14ac:dyDescent="0.3">
      <c r="A606" s="1">
        <v>45161</v>
      </c>
      <c r="B606">
        <v>26591.759999999998</v>
      </c>
      <c r="C606">
        <v>1915.48</v>
      </c>
      <c r="D606">
        <v>5.33</v>
      </c>
      <c r="E606">
        <v>5.3</v>
      </c>
      <c r="F606">
        <f t="shared" si="133"/>
        <v>0</v>
      </c>
      <c r="G606">
        <v>5.33</v>
      </c>
      <c r="H606">
        <v>5.3910499999999999</v>
      </c>
      <c r="I606">
        <f t="shared" si="127"/>
        <v>5.3910499999999999</v>
      </c>
      <c r="J606">
        <f t="shared" si="128"/>
        <v>7.9799999999998761E-3</v>
      </c>
      <c r="K606">
        <v>5.38565</v>
      </c>
      <c r="L606">
        <v>5.4362000000000004</v>
      </c>
      <c r="M606">
        <v>5.5574000000000003</v>
      </c>
      <c r="N606">
        <v>5.5376000000000003</v>
      </c>
      <c r="O606">
        <v>5.4492000000000003</v>
      </c>
      <c r="P606">
        <v>5.3010000000000002</v>
      </c>
      <c r="Q606">
        <v>5.3296000000000001</v>
      </c>
      <c r="R606">
        <v>5.4893999999999998</v>
      </c>
      <c r="S606">
        <v>5.3616000000000001</v>
      </c>
      <c r="T606">
        <v>5.4530000000000003</v>
      </c>
      <c r="U606">
        <f t="shared" si="129"/>
        <v>5.4530000000000003</v>
      </c>
      <c r="V606">
        <f t="shared" si="134"/>
        <v>1.9000000000000128E-2</v>
      </c>
      <c r="W606">
        <f t="shared" si="130"/>
        <v>5.5574000000000003</v>
      </c>
      <c r="X606">
        <f t="shared" si="135"/>
        <v>-5.0499999999999545E-2</v>
      </c>
      <c r="Y606">
        <v>5.3769999999999998</v>
      </c>
      <c r="Z606">
        <v>5.5010000000000003</v>
      </c>
      <c r="AA606">
        <f t="shared" si="131"/>
        <v>5.5376000000000003</v>
      </c>
      <c r="AB606">
        <f t="shared" si="136"/>
        <v>-5.600000000000005E-2</v>
      </c>
      <c r="AC606">
        <f t="shared" si="137"/>
        <v>2.3000000000000576E-2</v>
      </c>
      <c r="AD606">
        <v>5.3659999999999997</v>
      </c>
      <c r="AE606">
        <f t="shared" si="132"/>
        <v>5.4492000000000003</v>
      </c>
      <c r="AF606">
        <f t="shared" si="138"/>
        <v>-3.2000000000000028E-2</v>
      </c>
      <c r="AG606">
        <f t="shared" si="138"/>
        <v>-7.0699999999999541E-2</v>
      </c>
      <c r="AH606">
        <f t="shared" si="126"/>
        <v>5.4335000000000004</v>
      </c>
      <c r="AI606">
        <f t="shared" si="139"/>
        <v>-4.4999999999992824E-3</v>
      </c>
    </row>
    <row r="607" spans="1:35" x14ac:dyDescent="0.3">
      <c r="A607" s="1">
        <v>45162</v>
      </c>
      <c r="B607">
        <v>26016.62</v>
      </c>
      <c r="C607">
        <v>1916.91</v>
      </c>
      <c r="D607">
        <v>5.33</v>
      </c>
      <c r="E607">
        <v>5.3</v>
      </c>
      <c r="F607">
        <f t="shared" si="133"/>
        <v>0</v>
      </c>
      <c r="G607">
        <v>5.33</v>
      </c>
      <c r="H607">
        <v>5.3879000000000001</v>
      </c>
      <c r="I607">
        <f t="shared" si="127"/>
        <v>5.3879000000000001</v>
      </c>
      <c r="J607">
        <f t="shared" si="128"/>
        <v>-3.1499999999997641E-3</v>
      </c>
      <c r="K607">
        <v>5.4024999999999999</v>
      </c>
      <c r="L607">
        <v>5.4641000000000002</v>
      </c>
      <c r="M607">
        <v>5.5910000000000002</v>
      </c>
      <c r="N607">
        <v>5.5751999999999997</v>
      </c>
      <c r="O607">
        <v>5.4945000000000004</v>
      </c>
      <c r="P607">
        <v>5.3025000000000002</v>
      </c>
      <c r="Q607">
        <v>5.3304999999999998</v>
      </c>
      <c r="R607">
        <v>5.51</v>
      </c>
      <c r="S607">
        <v>5.3967000000000001</v>
      </c>
      <c r="T607">
        <v>5.468</v>
      </c>
      <c r="U607">
        <f t="shared" si="129"/>
        <v>5.468</v>
      </c>
      <c r="V607">
        <f t="shared" si="134"/>
        <v>1.499999999999968E-2</v>
      </c>
      <c r="W607">
        <f t="shared" si="130"/>
        <v>5.5910000000000002</v>
      </c>
      <c r="X607">
        <f t="shared" si="135"/>
        <v>3.3599999999999852E-2</v>
      </c>
      <c r="Y607">
        <v>5.38</v>
      </c>
      <c r="Z607">
        <v>5.5289999999999999</v>
      </c>
      <c r="AA607">
        <f t="shared" si="131"/>
        <v>5.5751999999999997</v>
      </c>
      <c r="AB607">
        <f t="shared" si="136"/>
        <v>3.7599999999999412E-2</v>
      </c>
      <c r="AC607">
        <f t="shared" si="137"/>
        <v>2.7999999999999581E-2</v>
      </c>
      <c r="AD607">
        <v>5.4050000000000002</v>
      </c>
      <c r="AE607">
        <f t="shared" si="132"/>
        <v>5.4945000000000004</v>
      </c>
      <c r="AF607">
        <f t="shared" si="138"/>
        <v>3.900000000000059E-2</v>
      </c>
      <c r="AG607">
        <f t="shared" si="138"/>
        <v>4.5300000000000118E-2</v>
      </c>
      <c r="AH607">
        <f t="shared" si="126"/>
        <v>5.4670000000000005</v>
      </c>
      <c r="AI607">
        <f t="shared" si="139"/>
        <v>3.3500000000000085E-2</v>
      </c>
    </row>
    <row r="608" spans="1:35" x14ac:dyDescent="0.3">
      <c r="A608" s="1">
        <v>45163</v>
      </c>
      <c r="B608">
        <v>26048.87</v>
      </c>
      <c r="C608">
        <v>1914.96</v>
      </c>
      <c r="D608">
        <v>5.3540000000000001</v>
      </c>
      <c r="E608">
        <v>5.3</v>
      </c>
      <c r="F608">
        <f t="shared" si="133"/>
        <v>0</v>
      </c>
      <c r="G608">
        <v>5.33</v>
      </c>
      <c r="H608">
        <v>5.4038899999999996</v>
      </c>
      <c r="I608">
        <f t="shared" si="127"/>
        <v>5.4038899999999996</v>
      </c>
      <c r="J608">
        <f t="shared" si="128"/>
        <v>1.5989999999999505E-2</v>
      </c>
      <c r="K608">
        <v>5.4149500000000002</v>
      </c>
      <c r="L608">
        <v>5.4565000000000001</v>
      </c>
      <c r="M608">
        <v>5.6351000000000004</v>
      </c>
      <c r="N608">
        <v>5.6200999999999999</v>
      </c>
      <c r="O608">
        <v>5.5377999999999998</v>
      </c>
      <c r="P608">
        <v>5.3037999999999998</v>
      </c>
      <c r="Q608">
        <v>5.3315000000000001</v>
      </c>
      <c r="R608">
        <v>5.5289000000000001</v>
      </c>
      <c r="S608">
        <v>5.4360999999999997</v>
      </c>
      <c r="T608">
        <v>5.4809999999999999</v>
      </c>
      <c r="U608">
        <f t="shared" si="129"/>
        <v>5.4809999999999999</v>
      </c>
      <c r="V608">
        <f t="shared" si="134"/>
        <v>1.2999999999999901E-2</v>
      </c>
      <c r="W608">
        <f t="shared" si="130"/>
        <v>5.6351000000000004</v>
      </c>
      <c r="X608">
        <f t="shared" si="135"/>
        <v>4.410000000000025E-2</v>
      </c>
      <c r="Y608">
        <v>5.383</v>
      </c>
      <c r="Z608">
        <v>5.556</v>
      </c>
      <c r="AA608">
        <f t="shared" si="131"/>
        <v>5.6200999999999999</v>
      </c>
      <c r="AB608">
        <f t="shared" si="136"/>
        <v>4.4900000000000162E-2</v>
      </c>
      <c r="AC608">
        <f t="shared" si="137"/>
        <v>2.7000000000000135E-2</v>
      </c>
      <c r="AD608">
        <v>5.4480000000000004</v>
      </c>
      <c r="AE608">
        <f t="shared" si="132"/>
        <v>5.5377999999999998</v>
      </c>
      <c r="AF608">
        <f t="shared" si="138"/>
        <v>4.3000000000000149E-2</v>
      </c>
      <c r="AG608">
        <f t="shared" si="138"/>
        <v>4.329999999999945E-2</v>
      </c>
      <c r="AH608">
        <f t="shared" si="126"/>
        <v>5.5020000000000007</v>
      </c>
      <c r="AI608">
        <f t="shared" si="139"/>
        <v>3.5000000000000142E-2</v>
      </c>
    </row>
    <row r="609" spans="1:35" x14ac:dyDescent="0.3">
      <c r="A609" s="1">
        <v>45164</v>
      </c>
      <c r="B609">
        <v>26024.25</v>
      </c>
      <c r="C609">
        <v>1914.96</v>
      </c>
      <c r="D609">
        <v>5.3540000000000001</v>
      </c>
      <c r="E609">
        <v>5.3</v>
      </c>
      <c r="F609">
        <f t="shared" si="133"/>
        <v>0</v>
      </c>
      <c r="G609">
        <v>5.33</v>
      </c>
      <c r="H609">
        <v>5.4038899999999996</v>
      </c>
      <c r="I609">
        <f t="shared" si="127"/>
        <v>5.4038899999999996</v>
      </c>
      <c r="J609">
        <f t="shared" si="128"/>
        <v>0</v>
      </c>
      <c r="K609">
        <v>5.4149500000000002</v>
      </c>
      <c r="L609">
        <v>5.4565000000000001</v>
      </c>
      <c r="M609">
        <v>5.6351000000000004</v>
      </c>
      <c r="N609">
        <v>5.6200999999999999</v>
      </c>
      <c r="O609">
        <v>5.5377999999999998</v>
      </c>
      <c r="P609">
        <v>5.3037999999999998</v>
      </c>
      <c r="Q609">
        <v>5.3315000000000001</v>
      </c>
      <c r="R609">
        <v>5.5289000000000001</v>
      </c>
      <c r="S609">
        <v>5.4360999999999997</v>
      </c>
      <c r="T609">
        <v>5.4809999999999999</v>
      </c>
      <c r="U609">
        <f t="shared" si="129"/>
        <v>5.4809999999999999</v>
      </c>
      <c r="V609">
        <f t="shared" si="134"/>
        <v>0</v>
      </c>
      <c r="W609">
        <f t="shared" si="130"/>
        <v>5.6351000000000004</v>
      </c>
      <c r="X609">
        <f t="shared" si="135"/>
        <v>0</v>
      </c>
      <c r="Y609">
        <v>5.383</v>
      </c>
      <c r="Z609">
        <v>5.556</v>
      </c>
      <c r="AA609">
        <f t="shared" si="131"/>
        <v>5.6200999999999999</v>
      </c>
      <c r="AB609">
        <f t="shared" si="136"/>
        <v>0</v>
      </c>
      <c r="AC609">
        <f t="shared" si="137"/>
        <v>0</v>
      </c>
      <c r="AD609">
        <v>5.4480000000000004</v>
      </c>
      <c r="AE609">
        <f t="shared" si="132"/>
        <v>5.5377999999999998</v>
      </c>
      <c r="AF609">
        <f t="shared" si="138"/>
        <v>0</v>
      </c>
      <c r="AG609">
        <f t="shared" si="138"/>
        <v>0</v>
      </c>
      <c r="AH609">
        <f t="shared" si="126"/>
        <v>5.5020000000000007</v>
      </c>
      <c r="AI609">
        <f t="shared" si="139"/>
        <v>0</v>
      </c>
    </row>
    <row r="610" spans="1:35" x14ac:dyDescent="0.3">
      <c r="A610" s="1">
        <v>45165</v>
      </c>
      <c r="B610">
        <v>26083.84</v>
      </c>
      <c r="C610">
        <v>1914.96</v>
      </c>
      <c r="D610">
        <v>5.3540000000000001</v>
      </c>
      <c r="E610">
        <v>5.3</v>
      </c>
      <c r="F610">
        <f t="shared" si="133"/>
        <v>0</v>
      </c>
      <c r="G610">
        <v>5.33</v>
      </c>
      <c r="H610">
        <v>5.4038899999999996</v>
      </c>
      <c r="I610">
        <f t="shared" si="127"/>
        <v>5.4038899999999996</v>
      </c>
      <c r="J610">
        <f t="shared" si="128"/>
        <v>0</v>
      </c>
      <c r="K610">
        <v>5.4149500000000002</v>
      </c>
      <c r="L610">
        <v>5.4565000000000001</v>
      </c>
      <c r="M610">
        <v>5.6351000000000004</v>
      </c>
      <c r="N610">
        <v>5.6200999999999999</v>
      </c>
      <c r="O610">
        <v>5.5377999999999998</v>
      </c>
      <c r="P610">
        <v>5.3037999999999998</v>
      </c>
      <c r="Q610">
        <v>5.3315000000000001</v>
      </c>
      <c r="R610">
        <v>5.5289000000000001</v>
      </c>
      <c r="S610">
        <v>5.4360999999999997</v>
      </c>
      <c r="T610">
        <v>5.4809999999999999</v>
      </c>
      <c r="U610">
        <f t="shared" si="129"/>
        <v>5.4809999999999999</v>
      </c>
      <c r="V610">
        <f t="shared" si="134"/>
        <v>0</v>
      </c>
      <c r="W610">
        <f t="shared" si="130"/>
        <v>5.6351000000000004</v>
      </c>
      <c r="X610">
        <f t="shared" si="135"/>
        <v>0</v>
      </c>
      <c r="Y610">
        <v>5.383</v>
      </c>
      <c r="Z610">
        <v>5.556</v>
      </c>
      <c r="AA610">
        <f t="shared" si="131"/>
        <v>5.6200999999999999</v>
      </c>
      <c r="AB610">
        <f t="shared" si="136"/>
        <v>0</v>
      </c>
      <c r="AC610">
        <f t="shared" si="137"/>
        <v>0</v>
      </c>
      <c r="AD610">
        <v>5.4480000000000004</v>
      </c>
      <c r="AE610">
        <f t="shared" si="132"/>
        <v>5.5377999999999998</v>
      </c>
      <c r="AF610">
        <f t="shared" si="138"/>
        <v>0</v>
      </c>
      <c r="AG610">
        <f t="shared" si="138"/>
        <v>0</v>
      </c>
      <c r="AH610">
        <f t="shared" si="126"/>
        <v>5.5020000000000007</v>
      </c>
      <c r="AI610">
        <f t="shared" si="139"/>
        <v>0</v>
      </c>
    </row>
    <row r="611" spans="1:35" x14ac:dyDescent="0.3">
      <c r="A611" s="1">
        <v>45166</v>
      </c>
      <c r="B611">
        <v>25981.81</v>
      </c>
      <c r="C611">
        <v>1920.17</v>
      </c>
      <c r="D611">
        <v>5.33</v>
      </c>
      <c r="E611">
        <v>5.3</v>
      </c>
      <c r="F611">
        <f t="shared" si="133"/>
        <v>0</v>
      </c>
      <c r="G611">
        <v>5.33</v>
      </c>
      <c r="H611">
        <v>5.41744</v>
      </c>
      <c r="I611">
        <f t="shared" si="127"/>
        <v>5.41744</v>
      </c>
      <c r="J611">
        <f t="shared" si="128"/>
        <v>1.3550000000000395E-2</v>
      </c>
      <c r="K611">
        <v>5.4225000000000003</v>
      </c>
      <c r="L611">
        <v>5.4843000000000002</v>
      </c>
      <c r="M611">
        <v>5.6081000000000003</v>
      </c>
      <c r="N611">
        <v>5.5919999999999996</v>
      </c>
      <c r="O611">
        <v>5.5072000000000001</v>
      </c>
      <c r="P611">
        <v>5.3033999999999999</v>
      </c>
      <c r="Q611">
        <v>5.3315000000000001</v>
      </c>
      <c r="R611">
        <v>5.5521000000000003</v>
      </c>
      <c r="S611">
        <v>5.4492000000000003</v>
      </c>
      <c r="T611">
        <v>5.4950000000000001</v>
      </c>
      <c r="U611">
        <f t="shared" si="129"/>
        <v>5.4950000000000001</v>
      </c>
      <c r="V611">
        <f t="shared" si="134"/>
        <v>1.4000000000000234E-2</v>
      </c>
      <c r="W611">
        <f t="shared" si="130"/>
        <v>5.6081000000000003</v>
      </c>
      <c r="X611">
        <f t="shared" si="135"/>
        <v>-2.7000000000000135E-2</v>
      </c>
      <c r="Y611">
        <v>5.3949999999999996</v>
      </c>
      <c r="Z611">
        <v>5.5670000000000002</v>
      </c>
      <c r="AA611">
        <f t="shared" si="131"/>
        <v>5.5919999999999996</v>
      </c>
      <c r="AB611">
        <f t="shared" si="136"/>
        <v>-2.8100000000000236E-2</v>
      </c>
      <c r="AC611">
        <f t="shared" si="137"/>
        <v>1.1000000000000121E-2</v>
      </c>
      <c r="AD611">
        <v>5.4550000000000001</v>
      </c>
      <c r="AE611">
        <f t="shared" si="132"/>
        <v>5.5072000000000001</v>
      </c>
      <c r="AF611">
        <f t="shared" si="138"/>
        <v>6.9999999999996732E-3</v>
      </c>
      <c r="AG611">
        <f t="shared" si="138"/>
        <v>-3.0599999999999739E-2</v>
      </c>
      <c r="AH611">
        <f t="shared" si="126"/>
        <v>5.5110000000000001</v>
      </c>
      <c r="AI611">
        <f t="shared" si="139"/>
        <v>8.9999999999994529E-3</v>
      </c>
    </row>
    <row r="612" spans="1:35" x14ac:dyDescent="0.3">
      <c r="A612" s="1">
        <v>45167</v>
      </c>
      <c r="B612">
        <v>27579.74</v>
      </c>
      <c r="C612">
        <v>1937.54</v>
      </c>
      <c r="D612">
        <v>5.36</v>
      </c>
      <c r="E612">
        <v>5.3</v>
      </c>
      <c r="F612">
        <f t="shared" si="133"/>
        <v>0</v>
      </c>
      <c r="G612">
        <v>5.33</v>
      </c>
      <c r="H612">
        <v>5.4224500000000004</v>
      </c>
      <c r="I612">
        <f t="shared" si="127"/>
        <v>5.4224500000000004</v>
      </c>
      <c r="J612">
        <f t="shared" si="128"/>
        <v>5.010000000000403E-3</v>
      </c>
      <c r="K612">
        <v>5.3989500000000001</v>
      </c>
      <c r="L612">
        <v>5.4344000000000001</v>
      </c>
      <c r="M612">
        <v>5.5640000000000001</v>
      </c>
      <c r="N612">
        <v>5.5395000000000003</v>
      </c>
      <c r="O612">
        <v>5.4381000000000004</v>
      </c>
      <c r="P612">
        <v>5.3010000000000002</v>
      </c>
      <c r="Q612">
        <v>5.3324999999999996</v>
      </c>
      <c r="R612">
        <v>5.5339999999999998</v>
      </c>
      <c r="S612">
        <v>5.3827999999999996</v>
      </c>
      <c r="T612">
        <v>5.4530000000000003</v>
      </c>
      <c r="U612">
        <f t="shared" si="129"/>
        <v>5.4530000000000003</v>
      </c>
      <c r="V612">
        <f t="shared" si="134"/>
        <v>-4.1999999999999815E-2</v>
      </c>
      <c r="W612">
        <f t="shared" si="130"/>
        <v>5.5640000000000001</v>
      </c>
      <c r="X612">
        <f t="shared" si="135"/>
        <v>-4.410000000000025E-2</v>
      </c>
      <c r="Y612">
        <v>5.383</v>
      </c>
      <c r="Z612">
        <v>5.5389999999999997</v>
      </c>
      <c r="AA612">
        <f t="shared" si="131"/>
        <v>5.5395000000000003</v>
      </c>
      <c r="AB612">
        <f t="shared" si="136"/>
        <v>-5.2499999999999325E-2</v>
      </c>
      <c r="AC612">
        <f t="shared" si="137"/>
        <v>-2.8000000000000469E-2</v>
      </c>
      <c r="AD612">
        <v>5.39</v>
      </c>
      <c r="AE612">
        <f t="shared" si="132"/>
        <v>5.4381000000000004</v>
      </c>
      <c r="AF612">
        <f t="shared" si="138"/>
        <v>-6.5000000000000391E-2</v>
      </c>
      <c r="AG612">
        <f t="shared" si="138"/>
        <v>-6.9099999999999717E-2</v>
      </c>
      <c r="AH612">
        <f t="shared" si="126"/>
        <v>5.4644999999999992</v>
      </c>
      <c r="AI612">
        <f t="shared" si="139"/>
        <v>-4.6500000000000874E-2</v>
      </c>
    </row>
    <row r="613" spans="1:35" x14ac:dyDescent="0.3">
      <c r="A613" s="1">
        <v>45168</v>
      </c>
      <c r="B613">
        <v>27253.38</v>
      </c>
      <c r="C613">
        <v>1942.32</v>
      </c>
      <c r="D613">
        <v>5.36</v>
      </c>
      <c r="E613">
        <v>5.3</v>
      </c>
      <c r="F613">
        <f t="shared" si="133"/>
        <v>0</v>
      </c>
      <c r="G613">
        <v>5.33</v>
      </c>
      <c r="H613">
        <v>5.4096000000000002</v>
      </c>
      <c r="I613">
        <f t="shared" si="127"/>
        <v>5.4096000000000002</v>
      </c>
      <c r="J613">
        <f t="shared" si="128"/>
        <v>-1.285000000000025E-2</v>
      </c>
      <c r="K613">
        <v>5.3959999999999999</v>
      </c>
      <c r="L613">
        <v>5.4466000000000001</v>
      </c>
      <c r="M613">
        <v>5.5542999999999996</v>
      </c>
      <c r="N613">
        <v>5.5305999999999997</v>
      </c>
      <c r="O613">
        <v>5.4310999999999998</v>
      </c>
      <c r="P613">
        <v>5.3025000000000002</v>
      </c>
      <c r="Q613">
        <v>5.3324999999999996</v>
      </c>
      <c r="R613">
        <v>5.5312999999999999</v>
      </c>
      <c r="S613">
        <v>5.3932000000000002</v>
      </c>
      <c r="T613">
        <v>5.4660000000000002</v>
      </c>
      <c r="U613">
        <f t="shared" si="129"/>
        <v>5.4660000000000002</v>
      </c>
      <c r="V613">
        <f t="shared" si="134"/>
        <v>1.2999999999999901E-2</v>
      </c>
      <c r="W613">
        <f t="shared" si="130"/>
        <v>5.5542999999999996</v>
      </c>
      <c r="X613">
        <f t="shared" si="135"/>
        <v>-9.700000000000486E-3</v>
      </c>
      <c r="Y613">
        <v>5.3869999999999996</v>
      </c>
      <c r="Z613">
        <v>5.5350000000000001</v>
      </c>
      <c r="AA613">
        <f t="shared" si="131"/>
        <v>5.5305999999999997</v>
      </c>
      <c r="AB613">
        <f t="shared" si="136"/>
        <v>-8.9000000000005741E-3</v>
      </c>
      <c r="AC613">
        <f t="shared" si="137"/>
        <v>-3.9999999999995595E-3</v>
      </c>
      <c r="AD613">
        <v>5.4</v>
      </c>
      <c r="AE613">
        <f t="shared" si="132"/>
        <v>5.4310999999999998</v>
      </c>
      <c r="AF613">
        <f t="shared" si="138"/>
        <v>1.0000000000000675E-2</v>
      </c>
      <c r="AG613">
        <f t="shared" si="138"/>
        <v>-7.0000000000005613E-3</v>
      </c>
      <c r="AH613">
        <f t="shared" si="126"/>
        <v>5.4675000000000002</v>
      </c>
      <c r="AI613">
        <f t="shared" si="139"/>
        <v>3.0000000000010019E-3</v>
      </c>
    </row>
    <row r="614" spans="1:35" x14ac:dyDescent="0.3">
      <c r="A614" s="1">
        <v>45169</v>
      </c>
      <c r="B614">
        <v>26013.119999999999</v>
      </c>
      <c r="C614">
        <v>1940.19</v>
      </c>
      <c r="D614">
        <v>5.375</v>
      </c>
      <c r="E614">
        <v>5.31</v>
      </c>
      <c r="F614">
        <f t="shared" si="133"/>
        <v>9.9999999999997868E-3</v>
      </c>
      <c r="G614">
        <v>5.33</v>
      </c>
      <c r="H614">
        <v>5.4012200000000004</v>
      </c>
      <c r="I614">
        <f t="shared" si="127"/>
        <v>5.4012200000000004</v>
      </c>
      <c r="J614">
        <f t="shared" si="128"/>
        <v>-8.379999999999832E-3</v>
      </c>
      <c r="K614">
        <v>5.3990999999999998</v>
      </c>
      <c r="L614">
        <v>5.4353999999999996</v>
      </c>
      <c r="M614">
        <v>5.5560999999999998</v>
      </c>
      <c r="N614">
        <v>5.5294999999999996</v>
      </c>
      <c r="O614">
        <v>5.4206000000000003</v>
      </c>
      <c r="P614">
        <v>5.3021000000000003</v>
      </c>
      <c r="Q614">
        <v>5.3319999999999999</v>
      </c>
      <c r="R614">
        <v>5.4955999999999996</v>
      </c>
      <c r="S614">
        <v>5.3844000000000003</v>
      </c>
      <c r="T614">
        <v>5.4509999999999996</v>
      </c>
      <c r="U614">
        <f t="shared" si="129"/>
        <v>5.4509999999999996</v>
      </c>
      <c r="V614">
        <f t="shared" si="134"/>
        <v>-1.5000000000000568E-2</v>
      </c>
      <c r="W614">
        <f t="shared" si="130"/>
        <v>5.5560999999999998</v>
      </c>
      <c r="X614">
        <f t="shared" si="135"/>
        <v>1.8000000000002458E-3</v>
      </c>
      <c r="Y614">
        <v>5.3810000000000002</v>
      </c>
      <c r="Z614">
        <v>5.5049999999999999</v>
      </c>
      <c r="AA614">
        <f t="shared" si="131"/>
        <v>5.5294999999999996</v>
      </c>
      <c r="AB614">
        <f t="shared" si="136"/>
        <v>-1.1000000000001009E-3</v>
      </c>
      <c r="AC614">
        <f t="shared" si="137"/>
        <v>-3.0000000000000249E-2</v>
      </c>
      <c r="AD614">
        <v>5.3929999999999998</v>
      </c>
      <c r="AE614">
        <f t="shared" si="132"/>
        <v>5.4206000000000003</v>
      </c>
      <c r="AF614">
        <f t="shared" si="138"/>
        <v>-7.0000000000005613E-3</v>
      </c>
      <c r="AG614">
        <f t="shared" si="138"/>
        <v>-1.049999999999951E-2</v>
      </c>
      <c r="AH614">
        <f t="shared" si="126"/>
        <v>5.4489999999999998</v>
      </c>
      <c r="AI614">
        <f t="shared" si="139"/>
        <v>-1.8500000000000405E-2</v>
      </c>
    </row>
    <row r="615" spans="1:35" x14ac:dyDescent="0.3">
      <c r="A615" s="1">
        <v>45170</v>
      </c>
      <c r="B615">
        <v>25759.54</v>
      </c>
      <c r="C615">
        <v>1940.06</v>
      </c>
      <c r="D615">
        <v>5.33</v>
      </c>
      <c r="E615">
        <v>5.31</v>
      </c>
      <c r="F615">
        <f t="shared" si="133"/>
        <v>0</v>
      </c>
      <c r="G615">
        <v>5.33</v>
      </c>
      <c r="H615">
        <v>5.4023000000000003</v>
      </c>
      <c r="I615">
        <f t="shared" si="127"/>
        <v>5.4023000000000003</v>
      </c>
      <c r="J615">
        <f t="shared" si="128"/>
        <v>1.0799999999999699E-3</v>
      </c>
      <c r="K615">
        <v>5.3869999999999996</v>
      </c>
      <c r="L615">
        <v>5.4086999999999996</v>
      </c>
      <c r="M615">
        <v>5.5305999999999997</v>
      </c>
      <c r="N615">
        <v>5.5166000000000004</v>
      </c>
      <c r="O615">
        <v>5.4288999999999996</v>
      </c>
      <c r="P615">
        <v>5.3052000000000001</v>
      </c>
      <c r="Q615">
        <v>5.3336499999999996</v>
      </c>
      <c r="R615">
        <v>5.4789000000000003</v>
      </c>
      <c r="S615">
        <v>5.3574999999999999</v>
      </c>
      <c r="T615">
        <v>5.423</v>
      </c>
      <c r="U615">
        <f t="shared" si="129"/>
        <v>5.423</v>
      </c>
      <c r="V615">
        <f t="shared" si="134"/>
        <v>-2.7999999999999581E-2</v>
      </c>
      <c r="W615">
        <f t="shared" si="130"/>
        <v>5.5305999999999997</v>
      </c>
      <c r="X615">
        <f t="shared" si="135"/>
        <v>-2.5500000000000078E-2</v>
      </c>
      <c r="Y615">
        <v>5.3819999999999997</v>
      </c>
      <c r="Z615">
        <v>5.49</v>
      </c>
      <c r="AA615">
        <f t="shared" si="131"/>
        <v>5.5166000000000004</v>
      </c>
      <c r="AB615">
        <f t="shared" si="136"/>
        <v>-1.2899999999999245E-2</v>
      </c>
      <c r="AC615">
        <f t="shared" si="137"/>
        <v>-1.499999999999968E-2</v>
      </c>
      <c r="AD615">
        <v>5.37</v>
      </c>
      <c r="AE615">
        <f t="shared" si="132"/>
        <v>5.4288999999999996</v>
      </c>
      <c r="AF615">
        <f t="shared" si="138"/>
        <v>-2.2999999999999687E-2</v>
      </c>
      <c r="AG615">
        <f t="shared" si="138"/>
        <v>8.2999999999993079E-3</v>
      </c>
      <c r="AH615">
        <f t="shared" si="126"/>
        <v>5.43</v>
      </c>
      <c r="AI615">
        <f t="shared" si="139"/>
        <v>-1.9000000000000128E-2</v>
      </c>
    </row>
    <row r="616" spans="1:35" x14ac:dyDescent="0.3">
      <c r="A616" s="1">
        <v>45171</v>
      </c>
      <c r="B616">
        <v>25849.599999999999</v>
      </c>
      <c r="C616">
        <v>1940.06</v>
      </c>
      <c r="D616">
        <v>5.33</v>
      </c>
      <c r="E616">
        <v>5.31</v>
      </c>
      <c r="F616">
        <f t="shared" si="133"/>
        <v>0</v>
      </c>
      <c r="G616">
        <v>5.33</v>
      </c>
      <c r="H616">
        <v>5.4023000000000003</v>
      </c>
      <c r="I616">
        <f t="shared" si="127"/>
        <v>5.4023000000000003</v>
      </c>
      <c r="J616">
        <f t="shared" si="128"/>
        <v>0</v>
      </c>
      <c r="K616">
        <v>5.3869999999999996</v>
      </c>
      <c r="L616">
        <v>5.4086999999999996</v>
      </c>
      <c r="M616">
        <v>5.5305999999999997</v>
      </c>
      <c r="N616">
        <v>5.5166000000000004</v>
      </c>
      <c r="O616">
        <v>5.4288999999999996</v>
      </c>
      <c r="P616">
        <v>5.3052000000000001</v>
      </c>
      <c r="Q616">
        <v>5.3336499999999996</v>
      </c>
      <c r="R616">
        <v>5.4789000000000003</v>
      </c>
      <c r="S616">
        <v>5.3574999999999999</v>
      </c>
      <c r="T616">
        <v>5.423</v>
      </c>
      <c r="U616">
        <f t="shared" si="129"/>
        <v>5.423</v>
      </c>
      <c r="V616">
        <f t="shared" si="134"/>
        <v>0</v>
      </c>
      <c r="W616">
        <f t="shared" si="130"/>
        <v>5.5305999999999997</v>
      </c>
      <c r="X616">
        <f t="shared" si="135"/>
        <v>0</v>
      </c>
      <c r="Y616">
        <v>5.3819999999999997</v>
      </c>
      <c r="Z616">
        <v>5.49</v>
      </c>
      <c r="AA616">
        <f t="shared" si="131"/>
        <v>5.5166000000000004</v>
      </c>
      <c r="AB616">
        <f t="shared" si="136"/>
        <v>0</v>
      </c>
      <c r="AC616">
        <f t="shared" si="137"/>
        <v>0</v>
      </c>
      <c r="AD616">
        <v>5.37</v>
      </c>
      <c r="AE616">
        <f t="shared" si="132"/>
        <v>5.4288999999999996</v>
      </c>
      <c r="AF616">
        <f t="shared" si="138"/>
        <v>0</v>
      </c>
      <c r="AG616">
        <f t="shared" si="138"/>
        <v>0</v>
      </c>
      <c r="AH616">
        <f t="shared" si="126"/>
        <v>5.43</v>
      </c>
      <c r="AI616">
        <f t="shared" si="139"/>
        <v>0</v>
      </c>
    </row>
    <row r="617" spans="1:35" x14ac:dyDescent="0.3">
      <c r="A617" s="1">
        <v>45172</v>
      </c>
      <c r="B617">
        <v>26045.85</v>
      </c>
      <c r="C617">
        <v>1940.06</v>
      </c>
      <c r="D617">
        <v>5.33</v>
      </c>
      <c r="E617">
        <v>5.31</v>
      </c>
      <c r="F617">
        <f t="shared" si="133"/>
        <v>0</v>
      </c>
      <c r="G617">
        <v>5.33</v>
      </c>
      <c r="H617">
        <v>5.4023000000000003</v>
      </c>
      <c r="I617">
        <f t="shared" si="127"/>
        <v>5.4023000000000003</v>
      </c>
      <c r="J617">
        <f t="shared" si="128"/>
        <v>0</v>
      </c>
      <c r="K617">
        <v>5.3869999999999996</v>
      </c>
      <c r="L617">
        <v>5.4086999999999996</v>
      </c>
      <c r="M617">
        <v>5.5305999999999997</v>
      </c>
      <c r="N617">
        <v>5.5166000000000004</v>
      </c>
      <c r="O617">
        <v>5.4288999999999996</v>
      </c>
      <c r="P617">
        <v>5.3052000000000001</v>
      </c>
      <c r="Q617">
        <v>5.3336499999999996</v>
      </c>
      <c r="R617">
        <v>5.4789000000000003</v>
      </c>
      <c r="S617">
        <v>5.3574999999999999</v>
      </c>
      <c r="T617">
        <v>5.423</v>
      </c>
      <c r="U617">
        <f t="shared" si="129"/>
        <v>5.423</v>
      </c>
      <c r="V617">
        <f t="shared" si="134"/>
        <v>0</v>
      </c>
      <c r="W617">
        <f t="shared" si="130"/>
        <v>5.5305999999999997</v>
      </c>
      <c r="X617">
        <f t="shared" si="135"/>
        <v>0</v>
      </c>
      <c r="Y617">
        <v>5.3819999999999997</v>
      </c>
      <c r="Z617">
        <v>5.49</v>
      </c>
      <c r="AA617">
        <f t="shared" si="131"/>
        <v>5.5166000000000004</v>
      </c>
      <c r="AB617">
        <f t="shared" si="136"/>
        <v>0</v>
      </c>
      <c r="AC617">
        <f t="shared" si="137"/>
        <v>0</v>
      </c>
      <c r="AD617">
        <v>5.37</v>
      </c>
      <c r="AE617">
        <f t="shared" si="132"/>
        <v>5.4288999999999996</v>
      </c>
      <c r="AF617">
        <f t="shared" si="138"/>
        <v>0</v>
      </c>
      <c r="AG617">
        <f t="shared" si="138"/>
        <v>0</v>
      </c>
      <c r="AH617">
        <f t="shared" si="126"/>
        <v>5.43</v>
      </c>
      <c r="AI617">
        <f t="shared" si="139"/>
        <v>0</v>
      </c>
    </row>
    <row r="618" spans="1:35" x14ac:dyDescent="0.3">
      <c r="A618" s="1">
        <v>45173</v>
      </c>
      <c r="B618">
        <v>25828.28</v>
      </c>
      <c r="C618">
        <v>1942.69</v>
      </c>
      <c r="D618">
        <v>5.375</v>
      </c>
      <c r="E618">
        <v>5.31</v>
      </c>
      <c r="F618">
        <f t="shared" si="133"/>
        <v>0</v>
      </c>
      <c r="G618">
        <v>5.33</v>
      </c>
      <c r="H618">
        <v>5.4023000000000003</v>
      </c>
      <c r="I618">
        <f t="shared" si="127"/>
        <v>5.4023000000000003</v>
      </c>
      <c r="J618">
        <f t="shared" si="128"/>
        <v>0</v>
      </c>
      <c r="K618">
        <v>5.3869999999999996</v>
      </c>
      <c r="L618">
        <v>5.4086999999999996</v>
      </c>
      <c r="M618">
        <v>5.5305999999999997</v>
      </c>
      <c r="N618">
        <v>5.5166000000000004</v>
      </c>
      <c r="O618">
        <v>5.4288999999999996</v>
      </c>
      <c r="P618">
        <v>5.3052000000000001</v>
      </c>
      <c r="Q618">
        <v>5.3336499999999996</v>
      </c>
      <c r="R618">
        <v>5.4789000000000003</v>
      </c>
      <c r="S618">
        <v>5.3574999999999999</v>
      </c>
      <c r="T618">
        <v>5.423</v>
      </c>
      <c r="U618">
        <f t="shared" si="129"/>
        <v>5.423</v>
      </c>
      <c r="V618">
        <f t="shared" si="134"/>
        <v>0</v>
      </c>
      <c r="W618">
        <f t="shared" si="130"/>
        <v>5.5305999999999997</v>
      </c>
      <c r="X618">
        <f t="shared" si="135"/>
        <v>0</v>
      </c>
      <c r="Y618">
        <v>5.3819999999999997</v>
      </c>
      <c r="Z618">
        <v>5.49</v>
      </c>
      <c r="AA618">
        <f t="shared" si="131"/>
        <v>5.5166000000000004</v>
      </c>
      <c r="AB618">
        <f t="shared" si="136"/>
        <v>0</v>
      </c>
      <c r="AC618">
        <f t="shared" si="137"/>
        <v>0</v>
      </c>
      <c r="AD618">
        <v>5.37</v>
      </c>
      <c r="AE618">
        <f t="shared" si="132"/>
        <v>5.4288999999999996</v>
      </c>
      <c r="AF618">
        <f t="shared" si="138"/>
        <v>0</v>
      </c>
      <c r="AG618">
        <f t="shared" si="138"/>
        <v>0</v>
      </c>
      <c r="AH618">
        <f t="shared" si="126"/>
        <v>5.43</v>
      </c>
      <c r="AI618">
        <f t="shared" si="139"/>
        <v>0</v>
      </c>
    </row>
    <row r="619" spans="1:35" x14ac:dyDescent="0.3">
      <c r="A619" s="1">
        <v>45174</v>
      </c>
      <c r="B619">
        <v>25705.85</v>
      </c>
      <c r="C619">
        <v>1926.12</v>
      </c>
      <c r="D619">
        <v>5.3650000000000002</v>
      </c>
      <c r="E619">
        <v>5.31</v>
      </c>
      <c r="F619">
        <f t="shared" si="133"/>
        <v>0</v>
      </c>
      <c r="G619">
        <v>5.33</v>
      </c>
      <c r="H619">
        <v>5.3910799999999997</v>
      </c>
      <c r="I619">
        <f t="shared" si="127"/>
        <v>5.3910799999999997</v>
      </c>
      <c r="J619">
        <f t="shared" si="128"/>
        <v>-1.1220000000000674E-2</v>
      </c>
      <c r="K619">
        <v>5.3971</v>
      </c>
      <c r="L619">
        <v>5.4131</v>
      </c>
      <c r="M619">
        <v>5.5518000000000001</v>
      </c>
      <c r="N619">
        <v>5.5395000000000003</v>
      </c>
      <c r="O619">
        <v>5.46</v>
      </c>
      <c r="P619">
        <v>5.3014999999999999</v>
      </c>
      <c r="Q619">
        <v>5.3344500000000004</v>
      </c>
      <c r="R619">
        <v>5.5076000000000001</v>
      </c>
      <c r="S619">
        <v>5.4143999999999997</v>
      </c>
      <c r="T619">
        <v>5.4290000000000003</v>
      </c>
      <c r="U619">
        <f t="shared" si="129"/>
        <v>5.4290000000000003</v>
      </c>
      <c r="V619">
        <f t="shared" si="134"/>
        <v>6.0000000000002274E-3</v>
      </c>
      <c r="W619">
        <f t="shared" si="130"/>
        <v>5.5518000000000001</v>
      </c>
      <c r="X619">
        <f t="shared" si="135"/>
        <v>2.120000000000033E-2</v>
      </c>
      <c r="Y619">
        <v>5.3769999999999998</v>
      </c>
      <c r="Z619">
        <v>5.5209999999999999</v>
      </c>
      <c r="AA619">
        <f t="shared" si="131"/>
        <v>5.5395000000000003</v>
      </c>
      <c r="AB619">
        <f t="shared" si="136"/>
        <v>2.289999999999992E-2</v>
      </c>
      <c r="AC619">
        <f t="shared" si="137"/>
        <v>3.0999999999999694E-2</v>
      </c>
      <c r="AD619">
        <v>5.4240000000000004</v>
      </c>
      <c r="AE619">
        <f t="shared" si="132"/>
        <v>5.46</v>
      </c>
      <c r="AF619">
        <f t="shared" si="138"/>
        <v>5.400000000000027E-2</v>
      </c>
      <c r="AG619">
        <f t="shared" si="138"/>
        <v>3.110000000000035E-2</v>
      </c>
      <c r="AH619">
        <f t="shared" si="126"/>
        <v>5.4725000000000001</v>
      </c>
      <c r="AI619">
        <f t="shared" si="139"/>
        <v>4.2500000000000426E-2</v>
      </c>
    </row>
    <row r="620" spans="1:35" x14ac:dyDescent="0.3">
      <c r="A620" s="1">
        <v>45175</v>
      </c>
      <c r="B620">
        <v>25669.79</v>
      </c>
      <c r="C620">
        <v>1916.56</v>
      </c>
      <c r="D620">
        <v>5.3440000000000003</v>
      </c>
      <c r="E620">
        <v>5.3</v>
      </c>
      <c r="F620">
        <f t="shared" si="133"/>
        <v>-9.9999999999997868E-3</v>
      </c>
      <c r="G620">
        <v>5.33</v>
      </c>
      <c r="H620">
        <v>5.3977300000000001</v>
      </c>
      <c r="I620">
        <f t="shared" si="127"/>
        <v>5.3977300000000001</v>
      </c>
      <c r="J620">
        <f t="shared" si="128"/>
        <v>6.6500000000004889E-3</v>
      </c>
      <c r="K620">
        <v>5.4015000000000004</v>
      </c>
      <c r="L620">
        <v>5.4537000000000004</v>
      </c>
      <c r="M620">
        <v>5.6211000000000002</v>
      </c>
      <c r="N620">
        <v>5.6113999999999997</v>
      </c>
      <c r="O620">
        <v>5.5323000000000002</v>
      </c>
      <c r="P620">
        <v>5.3045499999999999</v>
      </c>
      <c r="Q620">
        <v>5.3339999999999996</v>
      </c>
      <c r="R620">
        <v>5.5286</v>
      </c>
      <c r="S620">
        <v>5.4248000000000003</v>
      </c>
      <c r="T620">
        <v>5.4720000000000004</v>
      </c>
      <c r="U620">
        <f t="shared" si="129"/>
        <v>5.4720000000000004</v>
      </c>
      <c r="V620">
        <f t="shared" si="134"/>
        <v>4.3000000000000149E-2</v>
      </c>
      <c r="W620">
        <f t="shared" si="130"/>
        <v>5.6211000000000002</v>
      </c>
      <c r="X620">
        <f t="shared" si="135"/>
        <v>6.9300000000000139E-2</v>
      </c>
      <c r="Y620">
        <v>5.3710000000000004</v>
      </c>
      <c r="Z620">
        <v>5.5380000000000003</v>
      </c>
      <c r="AA620">
        <f t="shared" si="131"/>
        <v>5.6113999999999997</v>
      </c>
      <c r="AB620">
        <f t="shared" si="136"/>
        <v>7.1899999999999409E-2</v>
      </c>
      <c r="AC620">
        <f t="shared" si="137"/>
        <v>1.7000000000000348E-2</v>
      </c>
      <c r="AD620">
        <v>5.4340000000000002</v>
      </c>
      <c r="AE620">
        <f t="shared" si="132"/>
        <v>5.5323000000000002</v>
      </c>
      <c r="AF620">
        <f t="shared" si="138"/>
        <v>9.9999999999997868E-3</v>
      </c>
      <c r="AG620">
        <f t="shared" si="138"/>
        <v>7.2300000000000253E-2</v>
      </c>
      <c r="AH620">
        <f t="shared" si="126"/>
        <v>5.4860000000000007</v>
      </c>
      <c r="AI620">
        <f t="shared" si="139"/>
        <v>1.3500000000000512E-2</v>
      </c>
    </row>
    <row r="621" spans="1:35" x14ac:dyDescent="0.3">
      <c r="A621" s="1">
        <v>45176</v>
      </c>
      <c r="B621">
        <v>26002</v>
      </c>
      <c r="C621">
        <v>1919.68</v>
      </c>
      <c r="D621">
        <v>5.3570000000000002</v>
      </c>
      <c r="E621">
        <v>5.31</v>
      </c>
      <c r="F621">
        <f t="shared" si="133"/>
        <v>9.9999999999997868E-3</v>
      </c>
      <c r="G621">
        <v>5.33</v>
      </c>
      <c r="H621">
        <v>5.41099</v>
      </c>
      <c r="I621">
        <f t="shared" si="127"/>
        <v>5.41099</v>
      </c>
      <c r="J621">
        <f t="shared" si="128"/>
        <v>1.3259999999999827E-2</v>
      </c>
      <c r="K621">
        <v>5.4008200000000004</v>
      </c>
      <c r="L621">
        <v>5.4424000000000001</v>
      </c>
      <c r="M621">
        <v>5.6040999999999999</v>
      </c>
      <c r="N621">
        <v>5.5900999999999996</v>
      </c>
      <c r="O621">
        <v>5.4992999999999999</v>
      </c>
      <c r="P621">
        <v>5.3023999999999996</v>
      </c>
      <c r="Q621">
        <v>5.3347499999999997</v>
      </c>
      <c r="R621">
        <v>5.5144000000000002</v>
      </c>
      <c r="S621">
        <v>5.3967000000000001</v>
      </c>
      <c r="T621">
        <v>5.4539999999999997</v>
      </c>
      <c r="U621">
        <f t="shared" si="129"/>
        <v>5.4539999999999997</v>
      </c>
      <c r="V621">
        <f t="shared" si="134"/>
        <v>-1.8000000000000682E-2</v>
      </c>
      <c r="W621">
        <f t="shared" si="130"/>
        <v>5.6040999999999999</v>
      </c>
      <c r="X621">
        <f t="shared" si="135"/>
        <v>-1.7000000000000348E-2</v>
      </c>
      <c r="Y621">
        <v>5.367</v>
      </c>
      <c r="Z621">
        <v>5.5209999999999999</v>
      </c>
      <c r="AA621">
        <f t="shared" si="131"/>
        <v>5.5900999999999996</v>
      </c>
      <c r="AB621">
        <f t="shared" si="136"/>
        <v>-2.1300000000000097E-2</v>
      </c>
      <c r="AC621">
        <f t="shared" si="137"/>
        <v>-1.7000000000000348E-2</v>
      </c>
      <c r="AD621">
        <v>5.399</v>
      </c>
      <c r="AE621">
        <f t="shared" si="132"/>
        <v>5.4992999999999999</v>
      </c>
      <c r="AF621">
        <f t="shared" si="138"/>
        <v>-3.5000000000000142E-2</v>
      </c>
      <c r="AG621">
        <f t="shared" si="138"/>
        <v>-3.3000000000000362E-2</v>
      </c>
      <c r="AH621">
        <f t="shared" si="126"/>
        <v>5.46</v>
      </c>
      <c r="AI621">
        <f t="shared" si="139"/>
        <v>-2.6000000000000689E-2</v>
      </c>
    </row>
    <row r="622" spans="1:35" x14ac:dyDescent="0.3">
      <c r="A622" s="1">
        <v>45177</v>
      </c>
      <c r="B622">
        <v>25902</v>
      </c>
      <c r="C622">
        <v>1919.08</v>
      </c>
      <c r="D622">
        <v>5.36</v>
      </c>
      <c r="E622">
        <v>5.3</v>
      </c>
      <c r="F622">
        <f t="shared" si="133"/>
        <v>-9.9999999999997868E-3</v>
      </c>
      <c r="G622">
        <v>5.33</v>
      </c>
      <c r="H622">
        <v>5.4104700000000001</v>
      </c>
      <c r="I622">
        <f t="shared" si="127"/>
        <v>5.4104700000000001</v>
      </c>
      <c r="J622">
        <f t="shared" si="128"/>
        <v>-5.1999999999985391E-4</v>
      </c>
      <c r="K622">
        <v>5.4067999999999996</v>
      </c>
      <c r="L622">
        <v>5.4425999999999997</v>
      </c>
      <c r="M622">
        <v>5.5807000000000002</v>
      </c>
      <c r="N622">
        <v>5.5744999999999996</v>
      </c>
      <c r="O622">
        <v>5.4953000000000003</v>
      </c>
      <c r="P622">
        <v>5.3011999999999997</v>
      </c>
      <c r="Q622">
        <v>5.3352000000000004</v>
      </c>
      <c r="R622">
        <v>5.5225999999999997</v>
      </c>
      <c r="S622">
        <v>5.3921999999999999</v>
      </c>
      <c r="T622">
        <v>5.4580000000000002</v>
      </c>
      <c r="U622">
        <f t="shared" si="129"/>
        <v>5.4580000000000002</v>
      </c>
      <c r="V622">
        <f t="shared" si="134"/>
        <v>4.0000000000004476E-3</v>
      </c>
      <c r="W622">
        <f t="shared" si="130"/>
        <v>5.5807000000000002</v>
      </c>
      <c r="X622">
        <f t="shared" si="135"/>
        <v>-2.3399999999999643E-2</v>
      </c>
      <c r="Y622">
        <v>5.3810000000000002</v>
      </c>
      <c r="Z622">
        <v>5.5270000000000001</v>
      </c>
      <c r="AA622">
        <f t="shared" si="131"/>
        <v>5.5744999999999996</v>
      </c>
      <c r="AB622">
        <f t="shared" si="136"/>
        <v>-1.5600000000000058E-2</v>
      </c>
      <c r="AC622">
        <f t="shared" si="137"/>
        <v>6.0000000000002274E-3</v>
      </c>
      <c r="AD622">
        <v>5.4029999999999996</v>
      </c>
      <c r="AE622">
        <f t="shared" si="132"/>
        <v>5.4953000000000003</v>
      </c>
      <c r="AF622">
        <f t="shared" si="138"/>
        <v>3.9999999999995595E-3</v>
      </c>
      <c r="AG622">
        <f t="shared" si="138"/>
        <v>-3.9999999999995595E-3</v>
      </c>
      <c r="AH622">
        <f t="shared" si="126"/>
        <v>5.4649999999999999</v>
      </c>
      <c r="AI622">
        <f t="shared" si="139"/>
        <v>4.9999999999998934E-3</v>
      </c>
    </row>
    <row r="623" spans="1:35" x14ac:dyDescent="0.3">
      <c r="A623" s="1">
        <v>45178</v>
      </c>
      <c r="B623">
        <v>25864.03</v>
      </c>
      <c r="C623">
        <v>1919.08</v>
      </c>
      <c r="D623">
        <v>5.36</v>
      </c>
      <c r="E623">
        <v>5.3</v>
      </c>
      <c r="F623">
        <f t="shared" si="133"/>
        <v>0</v>
      </c>
      <c r="G623">
        <v>5.33</v>
      </c>
      <c r="H623">
        <v>5.4104700000000001</v>
      </c>
      <c r="I623">
        <f t="shared" si="127"/>
        <v>5.4104700000000001</v>
      </c>
      <c r="J623">
        <f t="shared" si="128"/>
        <v>0</v>
      </c>
      <c r="K623">
        <v>5.4067999999999996</v>
      </c>
      <c r="L623">
        <v>5.4425999999999997</v>
      </c>
      <c r="M623">
        <v>5.5807000000000002</v>
      </c>
      <c r="N623">
        <v>5.5744999999999996</v>
      </c>
      <c r="O623">
        <v>5.4953000000000003</v>
      </c>
      <c r="P623">
        <v>5.3011999999999997</v>
      </c>
      <c r="Q623">
        <v>5.3352000000000004</v>
      </c>
      <c r="R623">
        <v>5.5225999999999997</v>
      </c>
      <c r="S623">
        <v>5.3921999999999999</v>
      </c>
      <c r="T623">
        <v>5.4580000000000002</v>
      </c>
      <c r="U623">
        <f t="shared" si="129"/>
        <v>5.4580000000000002</v>
      </c>
      <c r="V623">
        <f t="shared" si="134"/>
        <v>0</v>
      </c>
      <c r="W623">
        <f t="shared" si="130"/>
        <v>5.5807000000000002</v>
      </c>
      <c r="X623">
        <f t="shared" si="135"/>
        <v>0</v>
      </c>
      <c r="Y623">
        <v>5.3810000000000002</v>
      </c>
      <c r="Z623">
        <v>5.5270000000000001</v>
      </c>
      <c r="AA623">
        <f t="shared" si="131"/>
        <v>5.5744999999999996</v>
      </c>
      <c r="AB623">
        <f t="shared" si="136"/>
        <v>0</v>
      </c>
      <c r="AC623">
        <f t="shared" si="137"/>
        <v>0</v>
      </c>
      <c r="AD623">
        <v>5.4029999999999996</v>
      </c>
      <c r="AE623">
        <f t="shared" si="132"/>
        <v>5.4953000000000003</v>
      </c>
      <c r="AF623">
        <f t="shared" si="138"/>
        <v>0</v>
      </c>
      <c r="AG623">
        <f t="shared" si="138"/>
        <v>0</v>
      </c>
      <c r="AH623">
        <f t="shared" si="126"/>
        <v>5.4649999999999999</v>
      </c>
      <c r="AI623">
        <f t="shared" si="139"/>
        <v>0</v>
      </c>
    </row>
    <row r="624" spans="1:35" x14ac:dyDescent="0.3">
      <c r="A624" s="1">
        <v>45179</v>
      </c>
      <c r="B624">
        <v>25818.2</v>
      </c>
      <c r="C624">
        <v>1919.08</v>
      </c>
      <c r="D624">
        <v>5.36</v>
      </c>
      <c r="E624">
        <v>5.3</v>
      </c>
      <c r="F624">
        <f t="shared" si="133"/>
        <v>0</v>
      </c>
      <c r="G624">
        <v>5.33</v>
      </c>
      <c r="H624">
        <v>5.4104700000000001</v>
      </c>
      <c r="I624">
        <f t="shared" si="127"/>
        <v>5.4104700000000001</v>
      </c>
      <c r="J624">
        <f t="shared" si="128"/>
        <v>0</v>
      </c>
      <c r="K624">
        <v>5.4067999999999996</v>
      </c>
      <c r="L624">
        <v>5.4425999999999997</v>
      </c>
      <c r="M624">
        <v>5.5807000000000002</v>
      </c>
      <c r="N624">
        <v>5.5744999999999996</v>
      </c>
      <c r="O624">
        <v>5.4953000000000003</v>
      </c>
      <c r="P624">
        <v>5.3011999999999997</v>
      </c>
      <c r="Q624">
        <v>5.3352000000000004</v>
      </c>
      <c r="R624">
        <v>5.5225999999999997</v>
      </c>
      <c r="S624">
        <v>5.3921999999999999</v>
      </c>
      <c r="T624">
        <v>5.4580000000000002</v>
      </c>
      <c r="U624">
        <f t="shared" si="129"/>
        <v>5.4580000000000002</v>
      </c>
      <c r="V624">
        <f t="shared" si="134"/>
        <v>0</v>
      </c>
      <c r="W624">
        <f t="shared" si="130"/>
        <v>5.5807000000000002</v>
      </c>
      <c r="X624">
        <f t="shared" si="135"/>
        <v>0</v>
      </c>
      <c r="Y624">
        <v>5.3810000000000002</v>
      </c>
      <c r="Z624">
        <v>5.5270000000000001</v>
      </c>
      <c r="AA624">
        <f t="shared" si="131"/>
        <v>5.5744999999999996</v>
      </c>
      <c r="AB624">
        <f t="shared" si="136"/>
        <v>0</v>
      </c>
      <c r="AC624">
        <f t="shared" si="137"/>
        <v>0</v>
      </c>
      <c r="AD624">
        <v>5.4029999999999996</v>
      </c>
      <c r="AE624">
        <f t="shared" si="132"/>
        <v>5.4953000000000003</v>
      </c>
      <c r="AF624">
        <f t="shared" si="138"/>
        <v>0</v>
      </c>
      <c r="AG624">
        <f t="shared" si="138"/>
        <v>0</v>
      </c>
      <c r="AH624">
        <f t="shared" si="126"/>
        <v>5.4649999999999999</v>
      </c>
      <c r="AI624">
        <f t="shared" si="139"/>
        <v>0</v>
      </c>
    </row>
    <row r="625" spans="1:35" x14ac:dyDescent="0.3">
      <c r="A625" s="1">
        <v>45180</v>
      </c>
      <c r="B625">
        <v>25087.360000000001</v>
      </c>
      <c r="C625">
        <v>1922.3</v>
      </c>
      <c r="D625">
        <v>5.35</v>
      </c>
      <c r="E625">
        <v>5.3</v>
      </c>
      <c r="F625">
        <f t="shared" si="133"/>
        <v>0</v>
      </c>
      <c r="G625">
        <v>5.33</v>
      </c>
      <c r="H625">
        <v>5.4052499999999997</v>
      </c>
      <c r="I625">
        <f t="shared" si="127"/>
        <v>5.4052499999999997</v>
      </c>
      <c r="J625">
        <f t="shared" si="128"/>
        <v>-5.2200000000004465E-3</v>
      </c>
      <c r="K625">
        <v>5.40855</v>
      </c>
      <c r="L625">
        <v>5.4470000000000001</v>
      </c>
      <c r="M625">
        <v>5.5868000000000002</v>
      </c>
      <c r="N625">
        <v>5.58</v>
      </c>
      <c r="O625">
        <v>5.4995000000000003</v>
      </c>
      <c r="P625">
        <v>5.2975500000000002</v>
      </c>
      <c r="Q625">
        <v>5.335</v>
      </c>
      <c r="R625">
        <v>5.5217999999999998</v>
      </c>
      <c r="S625">
        <v>5.4025999999999996</v>
      </c>
      <c r="T625">
        <v>5.4539999999999997</v>
      </c>
      <c r="U625">
        <f t="shared" si="129"/>
        <v>5.4539999999999997</v>
      </c>
      <c r="V625">
        <f t="shared" si="134"/>
        <v>-4.0000000000004476E-3</v>
      </c>
      <c r="W625">
        <f t="shared" si="130"/>
        <v>5.5868000000000002</v>
      </c>
      <c r="X625">
        <f t="shared" si="135"/>
        <v>6.0999999999999943E-3</v>
      </c>
      <c r="Y625">
        <v>5.3890000000000002</v>
      </c>
      <c r="Z625">
        <v>5.524</v>
      </c>
      <c r="AA625">
        <f t="shared" si="131"/>
        <v>5.58</v>
      </c>
      <c r="AB625">
        <f t="shared" si="136"/>
        <v>5.5000000000005045E-3</v>
      </c>
      <c r="AC625">
        <f t="shared" si="137"/>
        <v>-3.0000000000001137E-3</v>
      </c>
      <c r="AD625">
        <v>5.4080000000000004</v>
      </c>
      <c r="AE625">
        <f t="shared" si="132"/>
        <v>5.4995000000000003</v>
      </c>
      <c r="AF625">
        <f t="shared" si="138"/>
        <v>5.0000000000007816E-3</v>
      </c>
      <c r="AG625">
        <f t="shared" si="138"/>
        <v>4.1999999999999815E-3</v>
      </c>
      <c r="AH625">
        <f t="shared" si="126"/>
        <v>5.4660000000000002</v>
      </c>
      <c r="AI625">
        <f t="shared" si="139"/>
        <v>1.000000000000334E-3</v>
      </c>
    </row>
    <row r="626" spans="1:35" x14ac:dyDescent="0.3">
      <c r="A626" s="1">
        <v>45181</v>
      </c>
      <c r="B626">
        <v>26074.38</v>
      </c>
      <c r="C626">
        <v>1913.67</v>
      </c>
      <c r="D626">
        <v>5.3579999999999997</v>
      </c>
      <c r="E626">
        <v>5.3</v>
      </c>
      <c r="F626">
        <f t="shared" si="133"/>
        <v>0</v>
      </c>
      <c r="G626">
        <v>5.33</v>
      </c>
      <c r="H626">
        <v>5.40822</v>
      </c>
      <c r="I626">
        <f t="shared" si="127"/>
        <v>5.40822</v>
      </c>
      <c r="J626">
        <f t="shared" si="128"/>
        <v>2.9700000000003612E-3</v>
      </c>
      <c r="K626">
        <v>5.407</v>
      </c>
      <c r="L626">
        <v>5.4230999999999998</v>
      </c>
      <c r="M626">
        <v>5.6032000000000002</v>
      </c>
      <c r="N626">
        <v>5.6002999999999998</v>
      </c>
      <c r="O626">
        <v>5.5278</v>
      </c>
      <c r="P626">
        <v>5.2984</v>
      </c>
      <c r="Q626">
        <v>5.335</v>
      </c>
      <c r="R626">
        <v>5.5206</v>
      </c>
      <c r="S626">
        <v>5.4184999999999999</v>
      </c>
      <c r="T626">
        <v>5.4480000000000004</v>
      </c>
      <c r="U626">
        <f t="shared" si="129"/>
        <v>5.4480000000000004</v>
      </c>
      <c r="V626">
        <f t="shared" si="134"/>
        <v>-5.9999999999993392E-3</v>
      </c>
      <c r="W626">
        <f t="shared" si="130"/>
        <v>5.6032000000000002</v>
      </c>
      <c r="X626">
        <f t="shared" si="135"/>
        <v>1.639999999999997E-2</v>
      </c>
      <c r="Y626">
        <v>5.3849999999999998</v>
      </c>
      <c r="Z626">
        <v>5.5339999999999998</v>
      </c>
      <c r="AA626">
        <f t="shared" si="131"/>
        <v>5.6002999999999998</v>
      </c>
      <c r="AB626">
        <f t="shared" si="136"/>
        <v>2.0299999999999763E-2</v>
      </c>
      <c r="AC626">
        <f t="shared" si="137"/>
        <v>9.9999999999997868E-3</v>
      </c>
      <c r="AD626">
        <v>5.4240000000000004</v>
      </c>
      <c r="AE626">
        <f t="shared" si="132"/>
        <v>5.5278</v>
      </c>
      <c r="AF626">
        <f t="shared" si="138"/>
        <v>1.6000000000000014E-2</v>
      </c>
      <c r="AG626">
        <f t="shared" si="138"/>
        <v>2.829999999999977E-2</v>
      </c>
      <c r="AH626">
        <f t="shared" si="126"/>
        <v>5.4790000000000001</v>
      </c>
      <c r="AI626">
        <f t="shared" si="139"/>
        <v>1.2999999999999901E-2</v>
      </c>
    </row>
    <row r="627" spans="1:35" x14ac:dyDescent="0.3">
      <c r="A627" s="1">
        <v>45182</v>
      </c>
      <c r="B627">
        <v>26225.8</v>
      </c>
      <c r="C627">
        <v>1908.12</v>
      </c>
      <c r="D627">
        <v>5.35</v>
      </c>
      <c r="E627">
        <v>5.3</v>
      </c>
      <c r="F627">
        <f t="shared" si="133"/>
        <v>0</v>
      </c>
      <c r="G627">
        <v>5.33</v>
      </c>
      <c r="H627">
        <v>5.4094300000000004</v>
      </c>
      <c r="I627">
        <f t="shared" si="127"/>
        <v>5.4094300000000004</v>
      </c>
      <c r="J627">
        <f t="shared" si="128"/>
        <v>1.2100000000003774E-3</v>
      </c>
      <c r="K627">
        <v>5.399</v>
      </c>
      <c r="L627">
        <v>5.4484000000000004</v>
      </c>
      <c r="M627">
        <v>5.6035000000000004</v>
      </c>
      <c r="N627">
        <v>5.5937000000000001</v>
      </c>
      <c r="O627">
        <v>5.5073999999999996</v>
      </c>
      <c r="P627">
        <v>5.3049999999999997</v>
      </c>
      <c r="Q627">
        <v>5.3357000000000001</v>
      </c>
      <c r="R627">
        <v>5.5206</v>
      </c>
      <c r="S627">
        <v>5.3959000000000001</v>
      </c>
      <c r="T627">
        <v>5.4720000000000004</v>
      </c>
      <c r="U627">
        <f t="shared" si="129"/>
        <v>5.4720000000000004</v>
      </c>
      <c r="V627">
        <f t="shared" si="134"/>
        <v>2.4000000000000021E-2</v>
      </c>
      <c r="W627">
        <f t="shared" si="130"/>
        <v>5.6035000000000004</v>
      </c>
      <c r="X627">
        <f t="shared" si="135"/>
        <v>3.00000000000189E-4</v>
      </c>
      <c r="Y627">
        <v>5.39</v>
      </c>
      <c r="Z627">
        <v>5.5289999999999999</v>
      </c>
      <c r="AA627">
        <f t="shared" si="131"/>
        <v>5.5937000000000001</v>
      </c>
      <c r="AB627">
        <f t="shared" si="136"/>
        <v>-6.5999999999997172E-3</v>
      </c>
      <c r="AC627">
        <f t="shared" si="137"/>
        <v>-4.9999999999998934E-3</v>
      </c>
      <c r="AD627">
        <v>5.415</v>
      </c>
      <c r="AE627">
        <f t="shared" si="132"/>
        <v>5.5073999999999996</v>
      </c>
      <c r="AF627">
        <f t="shared" si="138"/>
        <v>-9.0000000000003411E-3</v>
      </c>
      <c r="AG627">
        <f t="shared" si="138"/>
        <v>-2.0400000000000418E-2</v>
      </c>
      <c r="AH627">
        <f t="shared" si="126"/>
        <v>5.4719999999999995</v>
      </c>
      <c r="AI627">
        <f t="shared" si="139"/>
        <v>-7.0000000000005613E-3</v>
      </c>
    </row>
    <row r="628" spans="1:35" x14ac:dyDescent="0.3">
      <c r="A628" s="1">
        <v>45183</v>
      </c>
      <c r="B628">
        <v>26578.75</v>
      </c>
      <c r="C628">
        <v>1910.79</v>
      </c>
      <c r="D628">
        <v>5.36</v>
      </c>
      <c r="E628">
        <v>5.3</v>
      </c>
      <c r="F628">
        <f t="shared" si="133"/>
        <v>0</v>
      </c>
      <c r="G628">
        <v>5.33</v>
      </c>
      <c r="H628">
        <v>5.4100900000000003</v>
      </c>
      <c r="I628">
        <f t="shared" si="127"/>
        <v>5.4100900000000003</v>
      </c>
      <c r="J628">
        <f t="shared" si="128"/>
        <v>6.599999999998829E-4</v>
      </c>
      <c r="K628">
        <v>5.3978799999999998</v>
      </c>
      <c r="L628">
        <v>5.4607000000000001</v>
      </c>
      <c r="M628">
        <v>5.5968</v>
      </c>
      <c r="N628">
        <v>5.5917000000000003</v>
      </c>
      <c r="O628">
        <v>5.5147000000000004</v>
      </c>
      <c r="P628">
        <v>5.3131500000000003</v>
      </c>
      <c r="Q628">
        <v>5.3368500000000001</v>
      </c>
      <c r="R628">
        <v>5.5224000000000002</v>
      </c>
      <c r="S628">
        <v>5.4227999999999996</v>
      </c>
      <c r="T628">
        <v>5.4669999999999996</v>
      </c>
      <c r="U628">
        <f t="shared" si="129"/>
        <v>5.4669999999999996</v>
      </c>
      <c r="V628">
        <f t="shared" si="134"/>
        <v>-5.0000000000007816E-3</v>
      </c>
      <c r="W628">
        <f t="shared" si="130"/>
        <v>5.5968</v>
      </c>
      <c r="X628">
        <f t="shared" si="135"/>
        <v>-6.7000000000003723E-3</v>
      </c>
      <c r="Y628">
        <v>5.39</v>
      </c>
      <c r="Z628">
        <v>5.5259999999999998</v>
      </c>
      <c r="AA628">
        <f t="shared" si="131"/>
        <v>5.5917000000000003</v>
      </c>
      <c r="AB628">
        <f t="shared" si="136"/>
        <v>-1.9999999999997797E-3</v>
      </c>
      <c r="AC628">
        <f t="shared" si="137"/>
        <v>-3.0000000000001137E-3</v>
      </c>
      <c r="AD628">
        <v>5.4269999999999996</v>
      </c>
      <c r="AE628">
        <f t="shared" si="132"/>
        <v>5.5147000000000004</v>
      </c>
      <c r="AF628">
        <f t="shared" si="138"/>
        <v>1.1999999999999567E-2</v>
      </c>
      <c r="AG628">
        <f t="shared" si="138"/>
        <v>7.3000000000007503E-3</v>
      </c>
      <c r="AH628">
        <f t="shared" si="126"/>
        <v>5.4764999999999997</v>
      </c>
      <c r="AI628">
        <f t="shared" si="139"/>
        <v>4.5000000000001705E-3</v>
      </c>
    </row>
    <row r="629" spans="1:35" x14ac:dyDescent="0.3">
      <c r="A629" s="1">
        <v>45184</v>
      </c>
      <c r="B629">
        <v>26418.35</v>
      </c>
      <c r="C629">
        <v>1923.91</v>
      </c>
      <c r="D629">
        <v>5.37</v>
      </c>
      <c r="E629">
        <v>5.31</v>
      </c>
      <c r="F629">
        <f t="shared" si="133"/>
        <v>9.9999999999997868E-3</v>
      </c>
      <c r="G629">
        <v>5.33</v>
      </c>
      <c r="H629">
        <v>5.4016799999999998</v>
      </c>
      <c r="I629">
        <f t="shared" si="127"/>
        <v>5.4016799999999998</v>
      </c>
      <c r="J629">
        <f t="shared" si="128"/>
        <v>-8.4100000000004727E-3</v>
      </c>
      <c r="K629">
        <v>5.391</v>
      </c>
      <c r="L629">
        <v>5.4530000000000003</v>
      </c>
      <c r="M629">
        <v>5.6139999999999999</v>
      </c>
      <c r="N629">
        <v>5.6120000000000001</v>
      </c>
      <c r="O629">
        <v>5.5373000000000001</v>
      </c>
      <c r="P629">
        <v>5.3147500000000001</v>
      </c>
      <c r="Q629">
        <v>5.3362499999999997</v>
      </c>
      <c r="R629">
        <v>5.5038999999999998</v>
      </c>
      <c r="S629">
        <v>5.4181999999999997</v>
      </c>
      <c r="T629">
        <v>5.4610000000000003</v>
      </c>
      <c r="U629">
        <f t="shared" si="129"/>
        <v>5.4610000000000003</v>
      </c>
      <c r="V629">
        <f t="shared" si="134"/>
        <v>-5.9999999999993392E-3</v>
      </c>
      <c r="W629">
        <f t="shared" si="130"/>
        <v>5.6139999999999999</v>
      </c>
      <c r="X629">
        <f t="shared" si="135"/>
        <v>1.7199999999999882E-2</v>
      </c>
      <c r="Y629">
        <v>5.3719999999999999</v>
      </c>
      <c r="Z629">
        <v>5.5119999999999996</v>
      </c>
      <c r="AA629">
        <f t="shared" si="131"/>
        <v>5.6120000000000001</v>
      </c>
      <c r="AB629">
        <f t="shared" si="136"/>
        <v>2.0299999999999763E-2</v>
      </c>
      <c r="AC629">
        <f t="shared" si="137"/>
        <v>-1.4000000000000234E-2</v>
      </c>
      <c r="AD629">
        <v>5.4260000000000002</v>
      </c>
      <c r="AE629">
        <f t="shared" si="132"/>
        <v>5.5373000000000001</v>
      </c>
      <c r="AF629">
        <f t="shared" si="138"/>
        <v>-9.9999999999944578E-4</v>
      </c>
      <c r="AG629">
        <f t="shared" si="138"/>
        <v>2.2599999999999731E-2</v>
      </c>
      <c r="AH629">
        <f t="shared" si="126"/>
        <v>5.4689999999999994</v>
      </c>
      <c r="AI629">
        <f t="shared" si="139"/>
        <v>-7.5000000000002842E-3</v>
      </c>
    </row>
    <row r="630" spans="1:35" x14ac:dyDescent="0.3">
      <c r="A630" s="1">
        <v>45185</v>
      </c>
      <c r="B630">
        <v>26540.38</v>
      </c>
      <c r="C630">
        <v>1923.91</v>
      </c>
      <c r="D630">
        <v>5.37</v>
      </c>
      <c r="E630">
        <v>5.31</v>
      </c>
      <c r="F630">
        <f t="shared" si="133"/>
        <v>0</v>
      </c>
      <c r="G630">
        <v>5.33</v>
      </c>
      <c r="H630">
        <v>5.4016799999999998</v>
      </c>
      <c r="I630">
        <f t="shared" si="127"/>
        <v>5.4016799999999998</v>
      </c>
      <c r="J630">
        <f t="shared" si="128"/>
        <v>0</v>
      </c>
      <c r="K630">
        <v>5.391</v>
      </c>
      <c r="L630">
        <v>5.4530000000000003</v>
      </c>
      <c r="M630">
        <v>5.6139999999999999</v>
      </c>
      <c r="N630">
        <v>5.6120000000000001</v>
      </c>
      <c r="O630">
        <v>5.5373000000000001</v>
      </c>
      <c r="P630">
        <v>5.3147500000000001</v>
      </c>
      <c r="Q630">
        <v>5.3362499999999997</v>
      </c>
      <c r="R630">
        <v>5.5038999999999998</v>
      </c>
      <c r="S630">
        <v>5.4181999999999997</v>
      </c>
      <c r="T630">
        <v>5.4610000000000003</v>
      </c>
      <c r="U630">
        <f t="shared" si="129"/>
        <v>5.4610000000000003</v>
      </c>
      <c r="V630">
        <f t="shared" si="134"/>
        <v>0</v>
      </c>
      <c r="W630">
        <f t="shared" si="130"/>
        <v>5.6139999999999999</v>
      </c>
      <c r="X630">
        <f t="shared" si="135"/>
        <v>0</v>
      </c>
      <c r="Y630">
        <v>5.3719999999999999</v>
      </c>
      <c r="Z630">
        <v>5.5119999999999996</v>
      </c>
      <c r="AA630">
        <f t="shared" si="131"/>
        <v>5.6120000000000001</v>
      </c>
      <c r="AB630">
        <f t="shared" si="136"/>
        <v>0</v>
      </c>
      <c r="AC630">
        <f t="shared" si="137"/>
        <v>0</v>
      </c>
      <c r="AD630">
        <v>5.4260000000000002</v>
      </c>
      <c r="AE630">
        <f t="shared" si="132"/>
        <v>5.5373000000000001</v>
      </c>
      <c r="AF630">
        <f t="shared" si="138"/>
        <v>0</v>
      </c>
      <c r="AG630">
        <f t="shared" si="138"/>
        <v>0</v>
      </c>
      <c r="AH630">
        <f t="shared" si="126"/>
        <v>5.4689999999999994</v>
      </c>
      <c r="AI630">
        <f t="shared" si="139"/>
        <v>0</v>
      </c>
    </row>
    <row r="631" spans="1:35" x14ac:dyDescent="0.3">
      <c r="A631" s="1">
        <v>45186</v>
      </c>
      <c r="B631">
        <v>26446.9</v>
      </c>
      <c r="C631">
        <v>1923.91</v>
      </c>
      <c r="D631">
        <v>5.37</v>
      </c>
      <c r="E631">
        <v>5.31</v>
      </c>
      <c r="F631">
        <f t="shared" si="133"/>
        <v>0</v>
      </c>
      <c r="G631">
        <v>5.33</v>
      </c>
      <c r="H631">
        <v>5.4016799999999998</v>
      </c>
      <c r="I631">
        <f t="shared" si="127"/>
        <v>5.4016799999999998</v>
      </c>
      <c r="J631">
        <f t="shared" si="128"/>
        <v>0</v>
      </c>
      <c r="K631">
        <v>5.391</v>
      </c>
      <c r="L631">
        <v>5.4530000000000003</v>
      </c>
      <c r="M631">
        <v>5.6139999999999999</v>
      </c>
      <c r="N631">
        <v>5.6120000000000001</v>
      </c>
      <c r="O631">
        <v>5.5373000000000001</v>
      </c>
      <c r="P631">
        <v>5.3147500000000001</v>
      </c>
      <c r="Q631">
        <v>5.3362499999999997</v>
      </c>
      <c r="R631">
        <v>5.5038999999999998</v>
      </c>
      <c r="S631">
        <v>5.4181999999999997</v>
      </c>
      <c r="T631">
        <v>5.4610000000000003</v>
      </c>
      <c r="U631">
        <f t="shared" si="129"/>
        <v>5.4610000000000003</v>
      </c>
      <c r="V631">
        <f t="shared" si="134"/>
        <v>0</v>
      </c>
      <c r="W631">
        <f t="shared" si="130"/>
        <v>5.6139999999999999</v>
      </c>
      <c r="X631">
        <f t="shared" si="135"/>
        <v>0</v>
      </c>
      <c r="Y631">
        <v>5.3719999999999999</v>
      </c>
      <c r="Z631">
        <v>5.5119999999999996</v>
      </c>
      <c r="AA631">
        <f t="shared" si="131"/>
        <v>5.6120000000000001</v>
      </c>
      <c r="AB631">
        <f t="shared" si="136"/>
        <v>0</v>
      </c>
      <c r="AC631">
        <f t="shared" si="137"/>
        <v>0</v>
      </c>
      <c r="AD631">
        <v>5.4260000000000002</v>
      </c>
      <c r="AE631">
        <f t="shared" si="132"/>
        <v>5.5373000000000001</v>
      </c>
      <c r="AF631">
        <f t="shared" si="138"/>
        <v>0</v>
      </c>
      <c r="AG631">
        <f t="shared" si="138"/>
        <v>0</v>
      </c>
      <c r="AH631">
        <f t="shared" si="126"/>
        <v>5.4689999999999994</v>
      </c>
      <c r="AI631">
        <f t="shared" si="139"/>
        <v>0</v>
      </c>
    </row>
    <row r="632" spans="1:35" x14ac:dyDescent="0.3">
      <c r="A632" s="1">
        <v>45187</v>
      </c>
      <c r="B632">
        <v>26774.69</v>
      </c>
      <c r="C632">
        <v>1933.84</v>
      </c>
      <c r="D632">
        <v>5.33</v>
      </c>
      <c r="E632">
        <v>5.31</v>
      </c>
      <c r="F632">
        <f t="shared" si="133"/>
        <v>0</v>
      </c>
      <c r="G632">
        <v>5.33</v>
      </c>
      <c r="H632">
        <v>5.39785</v>
      </c>
      <c r="I632">
        <f t="shared" si="127"/>
        <v>5.39785</v>
      </c>
      <c r="J632">
        <f t="shared" si="128"/>
        <v>-3.829999999999778E-3</v>
      </c>
      <c r="K632">
        <v>5.3933999999999997</v>
      </c>
      <c r="L632">
        <v>5.4547999999999996</v>
      </c>
      <c r="M632">
        <v>5.6147999999999998</v>
      </c>
      <c r="N632">
        <v>5.6142000000000003</v>
      </c>
      <c r="O632">
        <v>5.5423</v>
      </c>
      <c r="P632">
        <v>5.3109000000000002</v>
      </c>
      <c r="Q632">
        <v>5.3365</v>
      </c>
      <c r="R632">
        <v>5.5137</v>
      </c>
      <c r="S632">
        <v>5.4230999999999998</v>
      </c>
      <c r="T632">
        <v>5.46</v>
      </c>
      <c r="U632">
        <f t="shared" si="129"/>
        <v>5.46</v>
      </c>
      <c r="V632">
        <f t="shared" si="134"/>
        <v>-1.000000000000334E-3</v>
      </c>
      <c r="W632">
        <f t="shared" si="130"/>
        <v>5.6147999999999998</v>
      </c>
      <c r="X632">
        <f t="shared" si="135"/>
        <v>7.9999999999991189E-4</v>
      </c>
      <c r="Y632">
        <v>5.3979999999999997</v>
      </c>
      <c r="Z632">
        <v>5.5229999999999997</v>
      </c>
      <c r="AA632">
        <f t="shared" si="131"/>
        <v>5.6142000000000003</v>
      </c>
      <c r="AB632">
        <f t="shared" si="136"/>
        <v>2.2000000000002018E-3</v>
      </c>
      <c r="AC632">
        <f t="shared" si="137"/>
        <v>1.1000000000000121E-2</v>
      </c>
      <c r="AD632">
        <v>5.4329999999999998</v>
      </c>
      <c r="AE632">
        <f t="shared" si="132"/>
        <v>5.5423</v>
      </c>
      <c r="AF632">
        <f t="shared" si="138"/>
        <v>6.9999999999996732E-3</v>
      </c>
      <c r="AG632">
        <f t="shared" si="138"/>
        <v>4.9999999999998934E-3</v>
      </c>
      <c r="AH632">
        <f t="shared" si="126"/>
        <v>5.4779999999999998</v>
      </c>
      <c r="AI632">
        <f t="shared" si="139"/>
        <v>9.0000000000003411E-3</v>
      </c>
    </row>
    <row r="633" spans="1:35" x14ac:dyDescent="0.3">
      <c r="A633" s="1">
        <v>45188</v>
      </c>
      <c r="B633">
        <v>27192</v>
      </c>
      <c r="C633">
        <v>1931.36</v>
      </c>
      <c r="D633">
        <v>5.36</v>
      </c>
      <c r="E633">
        <v>5.31</v>
      </c>
      <c r="F633">
        <f t="shared" si="133"/>
        <v>0</v>
      </c>
      <c r="G633">
        <v>5.33</v>
      </c>
      <c r="H633">
        <v>5.3970200000000004</v>
      </c>
      <c r="I633">
        <f t="shared" si="127"/>
        <v>5.3970200000000004</v>
      </c>
      <c r="J633">
        <f t="shared" si="128"/>
        <v>-8.2999999999966434E-4</v>
      </c>
      <c r="K633">
        <v>5.3929999999999998</v>
      </c>
      <c r="L633">
        <v>5.4336000000000002</v>
      </c>
      <c r="M633">
        <v>5.6203000000000003</v>
      </c>
      <c r="N633">
        <v>5.6247999999999996</v>
      </c>
      <c r="O633">
        <v>5.5631000000000004</v>
      </c>
      <c r="P633">
        <v>5.3129999999999997</v>
      </c>
      <c r="Q633">
        <v>5.3369999999999997</v>
      </c>
      <c r="R633">
        <v>5.4839000000000002</v>
      </c>
      <c r="S633">
        <v>5.4390000000000001</v>
      </c>
      <c r="T633">
        <v>5.4480000000000004</v>
      </c>
      <c r="U633">
        <f t="shared" si="129"/>
        <v>5.4480000000000004</v>
      </c>
      <c r="V633">
        <f t="shared" si="134"/>
        <v>-1.1999999999999567E-2</v>
      </c>
      <c r="W633">
        <f t="shared" si="130"/>
        <v>5.6203000000000003</v>
      </c>
      <c r="X633">
        <f t="shared" si="135"/>
        <v>5.5000000000005045E-3</v>
      </c>
      <c r="Y633">
        <v>5.3929999999999998</v>
      </c>
      <c r="Z633">
        <v>5.5110000000000001</v>
      </c>
      <c r="AA633">
        <f t="shared" si="131"/>
        <v>5.6247999999999996</v>
      </c>
      <c r="AB633">
        <f t="shared" si="136"/>
        <v>1.0599999999999277E-2</v>
      </c>
      <c r="AC633">
        <f t="shared" si="137"/>
        <v>-1.1999999999999567E-2</v>
      </c>
      <c r="AD633">
        <v>5.4470000000000001</v>
      </c>
      <c r="AE633">
        <f t="shared" si="132"/>
        <v>5.5631000000000004</v>
      </c>
      <c r="AF633">
        <f t="shared" si="138"/>
        <v>1.4000000000000234E-2</v>
      </c>
      <c r="AG633">
        <f t="shared" si="138"/>
        <v>2.0800000000000374E-2</v>
      </c>
      <c r="AH633">
        <f t="shared" si="126"/>
        <v>5.4790000000000001</v>
      </c>
      <c r="AI633">
        <f t="shared" si="139"/>
        <v>1.000000000000334E-3</v>
      </c>
    </row>
    <row r="634" spans="1:35" x14ac:dyDescent="0.3">
      <c r="A634" s="1">
        <v>45189</v>
      </c>
      <c r="B634">
        <v>27094.68</v>
      </c>
      <c r="C634">
        <v>1930.3</v>
      </c>
      <c r="D634">
        <v>5.3559999999999999</v>
      </c>
      <c r="E634">
        <v>5.3</v>
      </c>
      <c r="F634">
        <f t="shared" si="133"/>
        <v>-9.9999999999997868E-3</v>
      </c>
      <c r="G634">
        <v>5.33</v>
      </c>
      <c r="H634">
        <v>5.3961300000000003</v>
      </c>
      <c r="I634">
        <f t="shared" si="127"/>
        <v>5.3961300000000003</v>
      </c>
      <c r="J634">
        <f t="shared" si="128"/>
        <v>-8.9000000000005741E-4</v>
      </c>
      <c r="K634">
        <v>5.3928500000000001</v>
      </c>
      <c r="L634">
        <v>5.4588999999999999</v>
      </c>
      <c r="M634">
        <v>5.6459000000000001</v>
      </c>
      <c r="N634">
        <v>5.6547999999999998</v>
      </c>
      <c r="O634">
        <v>5.5980999999999996</v>
      </c>
      <c r="P634">
        <v>5.3083</v>
      </c>
      <c r="Q634">
        <v>5.3302500000000004</v>
      </c>
      <c r="R634">
        <v>5.5152000000000001</v>
      </c>
      <c r="S634">
        <v>5.4714</v>
      </c>
      <c r="T634">
        <v>5.4770000000000003</v>
      </c>
      <c r="U634">
        <f t="shared" si="129"/>
        <v>5.4770000000000003</v>
      </c>
      <c r="V634">
        <f t="shared" si="134"/>
        <v>2.8999999999999915E-2</v>
      </c>
      <c r="W634">
        <f t="shared" si="130"/>
        <v>5.6459000000000001</v>
      </c>
      <c r="X634">
        <f t="shared" si="135"/>
        <v>2.5599999999999845E-2</v>
      </c>
      <c r="Y634">
        <v>5.3860000000000001</v>
      </c>
      <c r="Z634">
        <v>5.5330000000000004</v>
      </c>
      <c r="AA634">
        <f t="shared" si="131"/>
        <v>5.6547999999999998</v>
      </c>
      <c r="AB634">
        <f t="shared" si="136"/>
        <v>3.0000000000000249E-2</v>
      </c>
      <c r="AC634">
        <f t="shared" si="137"/>
        <v>2.2000000000000242E-2</v>
      </c>
      <c r="AD634">
        <v>5.4779999999999998</v>
      </c>
      <c r="AE634">
        <f t="shared" si="132"/>
        <v>5.5980999999999996</v>
      </c>
      <c r="AF634">
        <f t="shared" si="138"/>
        <v>3.0999999999999694E-2</v>
      </c>
      <c r="AG634">
        <f t="shared" si="138"/>
        <v>3.4999999999999254E-2</v>
      </c>
      <c r="AH634">
        <f t="shared" si="126"/>
        <v>5.5054999999999996</v>
      </c>
      <c r="AI634">
        <f t="shared" si="139"/>
        <v>2.6499999999999524E-2</v>
      </c>
    </row>
    <row r="635" spans="1:35" x14ac:dyDescent="0.3">
      <c r="A635" s="1">
        <v>45190</v>
      </c>
      <c r="B635">
        <v>26601.66</v>
      </c>
      <c r="C635">
        <v>1920.02</v>
      </c>
      <c r="D635">
        <v>5.35</v>
      </c>
      <c r="E635">
        <v>5.3</v>
      </c>
      <c r="F635">
        <f t="shared" si="133"/>
        <v>0</v>
      </c>
      <c r="G635">
        <v>5.33</v>
      </c>
      <c r="H635">
        <v>5.4000899999999996</v>
      </c>
      <c r="I635">
        <f t="shared" si="127"/>
        <v>5.4000899999999996</v>
      </c>
      <c r="J635">
        <f t="shared" si="128"/>
        <v>3.9599999999992974E-3</v>
      </c>
      <c r="K635">
        <v>5.3955000000000002</v>
      </c>
      <c r="L635">
        <v>5.4581</v>
      </c>
      <c r="M635">
        <v>5.6294000000000004</v>
      </c>
      <c r="N635">
        <v>5.6367000000000003</v>
      </c>
      <c r="O635">
        <v>5.5845000000000002</v>
      </c>
      <c r="P635">
        <v>5.3080100000000003</v>
      </c>
      <c r="Q635">
        <v>5.3312499999999998</v>
      </c>
      <c r="R635">
        <v>5.5171000000000001</v>
      </c>
      <c r="S635">
        <v>5.4488000000000003</v>
      </c>
      <c r="T635">
        <v>5.48</v>
      </c>
      <c r="U635">
        <f t="shared" si="129"/>
        <v>5.48</v>
      </c>
      <c r="V635">
        <f t="shared" si="134"/>
        <v>3.0000000000001137E-3</v>
      </c>
      <c r="W635">
        <f t="shared" si="130"/>
        <v>5.6294000000000004</v>
      </c>
      <c r="X635">
        <f t="shared" si="135"/>
        <v>-1.6499999999999737E-2</v>
      </c>
      <c r="Y635">
        <v>5.3810000000000002</v>
      </c>
      <c r="Z635">
        <v>5.5359999999999996</v>
      </c>
      <c r="AA635">
        <f t="shared" si="131"/>
        <v>5.6367000000000003</v>
      </c>
      <c r="AB635">
        <f t="shared" si="136"/>
        <v>-1.8099999999999561E-2</v>
      </c>
      <c r="AC635">
        <f t="shared" si="137"/>
        <v>2.9999999999992255E-3</v>
      </c>
      <c r="AD635">
        <v>5.4539999999999997</v>
      </c>
      <c r="AE635">
        <f t="shared" si="132"/>
        <v>5.5845000000000002</v>
      </c>
      <c r="AF635">
        <f t="shared" si="138"/>
        <v>-2.4000000000000021E-2</v>
      </c>
      <c r="AG635">
        <f t="shared" si="138"/>
        <v>-1.359999999999939E-2</v>
      </c>
      <c r="AH635">
        <f t="shared" si="126"/>
        <v>5.4949999999999992</v>
      </c>
      <c r="AI635">
        <f t="shared" si="139"/>
        <v>-1.0500000000000398E-2</v>
      </c>
    </row>
    <row r="636" spans="1:35" x14ac:dyDescent="0.3">
      <c r="A636" s="1">
        <v>45191</v>
      </c>
      <c r="B636">
        <v>26537.68</v>
      </c>
      <c r="C636">
        <v>1925.23</v>
      </c>
      <c r="D636">
        <v>5.3609999999999998</v>
      </c>
      <c r="E636">
        <v>5.3</v>
      </c>
      <c r="F636">
        <f t="shared" si="133"/>
        <v>0</v>
      </c>
      <c r="G636">
        <v>5.33</v>
      </c>
      <c r="H636">
        <v>5.3998100000000004</v>
      </c>
      <c r="I636">
        <f t="shared" si="127"/>
        <v>5.3998100000000004</v>
      </c>
      <c r="J636">
        <f t="shared" si="128"/>
        <v>-2.799999999991698E-4</v>
      </c>
      <c r="K636">
        <v>5.3845000000000001</v>
      </c>
      <c r="L636">
        <v>5.4661</v>
      </c>
      <c r="M636">
        <v>5.6009000000000002</v>
      </c>
      <c r="N636">
        <v>5.6089000000000002</v>
      </c>
      <c r="O636">
        <v>5.5533000000000001</v>
      </c>
      <c r="P636">
        <v>5.3092699999999997</v>
      </c>
      <c r="Q636">
        <v>5.3305499999999997</v>
      </c>
      <c r="R636">
        <v>5.5172999999999996</v>
      </c>
      <c r="S636">
        <v>5.4470000000000001</v>
      </c>
      <c r="T636">
        <v>5.4829999999999997</v>
      </c>
      <c r="U636">
        <f t="shared" si="129"/>
        <v>5.4829999999999997</v>
      </c>
      <c r="V636">
        <f t="shared" si="134"/>
        <v>2.9999999999992255E-3</v>
      </c>
      <c r="W636">
        <f t="shared" si="130"/>
        <v>5.6009000000000002</v>
      </c>
      <c r="X636">
        <f t="shared" si="135"/>
        <v>-2.8500000000000192E-2</v>
      </c>
      <c r="Y636">
        <v>5.3760000000000003</v>
      </c>
      <c r="Z636">
        <v>5.5359999999999996</v>
      </c>
      <c r="AA636">
        <f t="shared" si="131"/>
        <v>5.6089000000000002</v>
      </c>
      <c r="AB636">
        <f t="shared" si="136"/>
        <v>-2.7800000000000047E-2</v>
      </c>
      <c r="AC636">
        <f t="shared" si="137"/>
        <v>0</v>
      </c>
      <c r="AD636">
        <v>5.4550000000000001</v>
      </c>
      <c r="AE636">
        <f t="shared" si="132"/>
        <v>5.5533000000000001</v>
      </c>
      <c r="AF636">
        <f t="shared" si="138"/>
        <v>1.000000000000334E-3</v>
      </c>
      <c r="AG636">
        <f t="shared" si="138"/>
        <v>-3.1200000000000117E-2</v>
      </c>
      <c r="AH636">
        <f t="shared" si="126"/>
        <v>5.4954999999999998</v>
      </c>
      <c r="AI636">
        <f t="shared" si="139"/>
        <v>5.0000000000061107E-4</v>
      </c>
    </row>
    <row r="637" spans="1:35" x14ac:dyDescent="0.3">
      <c r="A637" s="1">
        <v>45192</v>
      </c>
      <c r="B637">
        <v>26596.240000000002</v>
      </c>
      <c r="C637">
        <v>1925.23</v>
      </c>
      <c r="D637">
        <v>5.3609999999999998</v>
      </c>
      <c r="E637">
        <v>5.3</v>
      </c>
      <c r="F637">
        <f t="shared" si="133"/>
        <v>0</v>
      </c>
      <c r="G637">
        <v>5.33</v>
      </c>
      <c r="H637">
        <v>5.3998100000000004</v>
      </c>
      <c r="I637">
        <f t="shared" si="127"/>
        <v>5.3998100000000004</v>
      </c>
      <c r="J637">
        <f t="shared" si="128"/>
        <v>0</v>
      </c>
      <c r="K637">
        <v>5.3845000000000001</v>
      </c>
      <c r="L637">
        <v>5.4661</v>
      </c>
      <c r="M637">
        <v>5.6009000000000002</v>
      </c>
      <c r="N637">
        <v>5.6089000000000002</v>
      </c>
      <c r="O637">
        <v>5.5533000000000001</v>
      </c>
      <c r="P637">
        <v>5.3092699999999997</v>
      </c>
      <c r="Q637">
        <v>5.3305499999999997</v>
      </c>
      <c r="R637">
        <v>5.5172999999999996</v>
      </c>
      <c r="S637">
        <v>5.4470000000000001</v>
      </c>
      <c r="T637">
        <v>5.4829999999999997</v>
      </c>
      <c r="U637">
        <f t="shared" si="129"/>
        <v>5.4829999999999997</v>
      </c>
      <c r="V637">
        <f t="shared" si="134"/>
        <v>0</v>
      </c>
      <c r="W637">
        <f t="shared" si="130"/>
        <v>5.6009000000000002</v>
      </c>
      <c r="X637">
        <f t="shared" si="135"/>
        <v>0</v>
      </c>
      <c r="Y637">
        <v>5.3760000000000003</v>
      </c>
      <c r="Z637">
        <v>5.5359999999999996</v>
      </c>
      <c r="AA637">
        <f t="shared" si="131"/>
        <v>5.6089000000000002</v>
      </c>
      <c r="AB637">
        <f t="shared" si="136"/>
        <v>0</v>
      </c>
      <c r="AC637">
        <f t="shared" si="137"/>
        <v>0</v>
      </c>
      <c r="AD637">
        <v>5.4550000000000001</v>
      </c>
      <c r="AE637">
        <f t="shared" si="132"/>
        <v>5.5533000000000001</v>
      </c>
      <c r="AF637">
        <f t="shared" si="138"/>
        <v>0</v>
      </c>
      <c r="AG637">
        <f t="shared" si="138"/>
        <v>0</v>
      </c>
      <c r="AH637">
        <f t="shared" si="126"/>
        <v>5.4954999999999998</v>
      </c>
      <c r="AI637">
        <f t="shared" si="139"/>
        <v>0</v>
      </c>
    </row>
    <row r="638" spans="1:35" x14ac:dyDescent="0.3">
      <c r="A638" s="1">
        <v>45193</v>
      </c>
      <c r="B638">
        <v>26505.46</v>
      </c>
      <c r="C638">
        <v>1925.23</v>
      </c>
      <c r="D638">
        <v>5.3609999999999998</v>
      </c>
      <c r="E638">
        <v>5.3</v>
      </c>
      <c r="F638">
        <f t="shared" si="133"/>
        <v>0</v>
      </c>
      <c r="G638">
        <v>5.33</v>
      </c>
      <c r="H638">
        <v>5.3998100000000004</v>
      </c>
      <c r="I638">
        <f t="shared" si="127"/>
        <v>5.3998100000000004</v>
      </c>
      <c r="J638">
        <f t="shared" si="128"/>
        <v>0</v>
      </c>
      <c r="K638">
        <v>5.3845000000000001</v>
      </c>
      <c r="L638">
        <v>5.4661</v>
      </c>
      <c r="M638">
        <v>5.6009000000000002</v>
      </c>
      <c r="N638">
        <v>5.6089000000000002</v>
      </c>
      <c r="O638">
        <v>5.5533000000000001</v>
      </c>
      <c r="P638">
        <v>5.3092699999999997</v>
      </c>
      <c r="Q638">
        <v>5.3305499999999997</v>
      </c>
      <c r="R638">
        <v>5.5172999999999996</v>
      </c>
      <c r="S638">
        <v>5.4470000000000001</v>
      </c>
      <c r="T638">
        <v>5.4829999999999997</v>
      </c>
      <c r="U638">
        <f t="shared" si="129"/>
        <v>5.4829999999999997</v>
      </c>
      <c r="V638">
        <f t="shared" si="134"/>
        <v>0</v>
      </c>
      <c r="W638">
        <f t="shared" si="130"/>
        <v>5.6009000000000002</v>
      </c>
      <c r="X638">
        <f t="shared" si="135"/>
        <v>0</v>
      </c>
      <c r="Y638">
        <v>5.3760000000000003</v>
      </c>
      <c r="Z638">
        <v>5.5359999999999996</v>
      </c>
      <c r="AA638">
        <f t="shared" si="131"/>
        <v>5.6089000000000002</v>
      </c>
      <c r="AB638">
        <f t="shared" si="136"/>
        <v>0</v>
      </c>
      <c r="AC638">
        <f t="shared" si="137"/>
        <v>0</v>
      </c>
      <c r="AD638">
        <v>5.4550000000000001</v>
      </c>
      <c r="AE638">
        <f t="shared" si="132"/>
        <v>5.5533000000000001</v>
      </c>
      <c r="AF638">
        <f t="shared" si="138"/>
        <v>0</v>
      </c>
      <c r="AG638">
        <f t="shared" si="138"/>
        <v>0</v>
      </c>
      <c r="AH638">
        <f t="shared" si="126"/>
        <v>5.4954999999999998</v>
      </c>
      <c r="AI638">
        <f t="shared" si="139"/>
        <v>0</v>
      </c>
    </row>
    <row r="639" spans="1:35" x14ac:dyDescent="0.3">
      <c r="A639" s="1">
        <v>45194</v>
      </c>
      <c r="B639">
        <v>26289.25</v>
      </c>
      <c r="C639">
        <v>1915.92</v>
      </c>
      <c r="D639">
        <v>5.38</v>
      </c>
      <c r="E639">
        <v>5.31</v>
      </c>
      <c r="F639">
        <f t="shared" si="133"/>
        <v>9.9999999999997868E-3</v>
      </c>
      <c r="G639">
        <v>5.33</v>
      </c>
      <c r="H639">
        <v>5.3911199999999999</v>
      </c>
      <c r="I639">
        <f t="shared" si="127"/>
        <v>5.3911199999999999</v>
      </c>
      <c r="J639">
        <f t="shared" si="128"/>
        <v>-8.6900000000005306E-3</v>
      </c>
      <c r="K639">
        <v>5.3825000000000003</v>
      </c>
      <c r="L639">
        <v>5.4679000000000002</v>
      </c>
      <c r="M639">
        <v>5.5991</v>
      </c>
      <c r="N639">
        <v>5.6083999999999996</v>
      </c>
      <c r="O639">
        <v>5.5570000000000004</v>
      </c>
      <c r="P639">
        <v>5.3091999999999997</v>
      </c>
      <c r="Q639">
        <v>5.3297499999999998</v>
      </c>
      <c r="R639">
        <v>5.5324999999999998</v>
      </c>
      <c r="S639">
        <v>5.4409999999999998</v>
      </c>
      <c r="T639">
        <v>5.476</v>
      </c>
      <c r="U639">
        <f t="shared" si="129"/>
        <v>5.476</v>
      </c>
      <c r="V639">
        <f t="shared" si="134"/>
        <v>-6.9999999999996732E-3</v>
      </c>
      <c r="W639">
        <f t="shared" si="130"/>
        <v>5.5991</v>
      </c>
      <c r="X639">
        <f t="shared" si="135"/>
        <v>-1.8000000000002458E-3</v>
      </c>
      <c r="Y639">
        <v>5.39</v>
      </c>
      <c r="Z639">
        <v>5.5389999999999997</v>
      </c>
      <c r="AA639">
        <f t="shared" si="131"/>
        <v>5.6083999999999996</v>
      </c>
      <c r="AB639">
        <f t="shared" si="136"/>
        <v>-5.0000000000061107E-4</v>
      </c>
      <c r="AC639">
        <f t="shared" si="137"/>
        <v>3.0000000000001137E-3</v>
      </c>
      <c r="AD639">
        <v>5.4509999999999996</v>
      </c>
      <c r="AE639">
        <f t="shared" si="132"/>
        <v>5.5570000000000004</v>
      </c>
      <c r="AF639">
        <f t="shared" si="138"/>
        <v>-4.0000000000004476E-3</v>
      </c>
      <c r="AG639">
        <f t="shared" si="138"/>
        <v>3.7000000000002586E-3</v>
      </c>
      <c r="AH639">
        <f t="shared" si="126"/>
        <v>5.4949999999999992</v>
      </c>
      <c r="AI639">
        <f t="shared" si="139"/>
        <v>-5.0000000000061107E-4</v>
      </c>
    </row>
    <row r="640" spans="1:35" x14ac:dyDescent="0.3">
      <c r="A640" s="1">
        <v>45195</v>
      </c>
      <c r="B640">
        <v>26148.13</v>
      </c>
      <c r="C640">
        <v>1900.65</v>
      </c>
      <c r="D640">
        <v>5.3840000000000003</v>
      </c>
      <c r="E640">
        <v>5.31</v>
      </c>
      <c r="F640">
        <f t="shared" si="133"/>
        <v>0</v>
      </c>
      <c r="G640">
        <v>5.33</v>
      </c>
      <c r="H640">
        <v>5.38558</v>
      </c>
      <c r="I640">
        <f t="shared" si="127"/>
        <v>5.38558</v>
      </c>
      <c r="J640">
        <f t="shared" si="128"/>
        <v>-5.5399999999998784E-3</v>
      </c>
      <c r="K640">
        <v>5.3826000000000001</v>
      </c>
      <c r="L640">
        <v>5.4421999999999997</v>
      </c>
      <c r="M640">
        <v>5.6418999999999997</v>
      </c>
      <c r="N640">
        <v>5.6482999999999999</v>
      </c>
      <c r="O640">
        <v>5.5880000000000001</v>
      </c>
      <c r="P640">
        <v>5.3097799999999999</v>
      </c>
      <c r="Q640">
        <v>5.32965</v>
      </c>
      <c r="R640">
        <v>5.5446999999999997</v>
      </c>
      <c r="S640">
        <v>5.4512999999999998</v>
      </c>
      <c r="T640">
        <v>5.4669999999999996</v>
      </c>
      <c r="U640">
        <f t="shared" si="129"/>
        <v>5.4669999999999996</v>
      </c>
      <c r="V640">
        <f t="shared" si="134"/>
        <v>-9.0000000000003411E-3</v>
      </c>
      <c r="W640">
        <f t="shared" si="130"/>
        <v>5.6418999999999997</v>
      </c>
      <c r="X640">
        <f t="shared" si="135"/>
        <v>4.2799999999999727E-2</v>
      </c>
      <c r="Y640">
        <v>5.3970000000000002</v>
      </c>
      <c r="Z640">
        <v>5.5510000000000002</v>
      </c>
      <c r="AA640">
        <f t="shared" si="131"/>
        <v>5.6482999999999999</v>
      </c>
      <c r="AB640">
        <f t="shared" si="136"/>
        <v>3.9900000000000269E-2</v>
      </c>
      <c r="AC640">
        <f t="shared" si="137"/>
        <v>1.2000000000000455E-2</v>
      </c>
      <c r="AD640">
        <v>5.4619999999999997</v>
      </c>
      <c r="AE640">
        <f t="shared" si="132"/>
        <v>5.5880000000000001</v>
      </c>
      <c r="AF640">
        <f t="shared" si="138"/>
        <v>1.1000000000000121E-2</v>
      </c>
      <c r="AG640">
        <f t="shared" si="138"/>
        <v>3.0999999999999694E-2</v>
      </c>
      <c r="AH640">
        <f t="shared" si="126"/>
        <v>5.5065</v>
      </c>
      <c r="AI640">
        <f t="shared" si="139"/>
        <v>1.1500000000000732E-2</v>
      </c>
    </row>
    <row r="641" spans="1:35" x14ac:dyDescent="0.3">
      <c r="A641" s="1">
        <v>45196</v>
      </c>
      <c r="B641">
        <v>26238.720000000001</v>
      </c>
      <c r="C641">
        <v>1875.12</v>
      </c>
      <c r="D641">
        <v>5.37</v>
      </c>
      <c r="E641">
        <v>5.32</v>
      </c>
      <c r="F641">
        <f t="shared" si="133"/>
        <v>1.0000000000000675E-2</v>
      </c>
      <c r="G641">
        <v>5.33</v>
      </c>
      <c r="H641">
        <v>5.3900800000000002</v>
      </c>
      <c r="I641">
        <f t="shared" si="127"/>
        <v>5.3900800000000002</v>
      </c>
      <c r="J641">
        <f t="shared" si="128"/>
        <v>4.5000000000001705E-3</v>
      </c>
      <c r="K641">
        <v>5.3920000000000003</v>
      </c>
      <c r="L641">
        <v>5.47</v>
      </c>
      <c r="M641">
        <v>5.6810999999999998</v>
      </c>
      <c r="N641">
        <v>5.6936</v>
      </c>
      <c r="O641">
        <v>5.6422999999999996</v>
      </c>
      <c r="P641">
        <v>5.3129999999999997</v>
      </c>
      <c r="Q641">
        <v>5.3290499999999996</v>
      </c>
      <c r="R641">
        <v>5.5555000000000003</v>
      </c>
      <c r="S641">
        <v>5.4782000000000002</v>
      </c>
      <c r="T641">
        <v>5.4859999999999998</v>
      </c>
      <c r="U641">
        <f t="shared" si="129"/>
        <v>5.4859999999999998</v>
      </c>
      <c r="V641">
        <f t="shared" si="134"/>
        <v>1.9000000000000128E-2</v>
      </c>
      <c r="W641">
        <f t="shared" si="130"/>
        <v>5.6810999999999998</v>
      </c>
      <c r="X641">
        <f t="shared" si="135"/>
        <v>3.9200000000000124E-2</v>
      </c>
      <c r="Y641">
        <v>5.3920000000000003</v>
      </c>
      <c r="Z641">
        <v>5.5609999999999999</v>
      </c>
      <c r="AA641">
        <f t="shared" si="131"/>
        <v>5.6936</v>
      </c>
      <c r="AB641">
        <f t="shared" si="136"/>
        <v>4.5300000000000118E-2</v>
      </c>
      <c r="AC641">
        <f t="shared" si="137"/>
        <v>9.9999999999997868E-3</v>
      </c>
      <c r="AD641">
        <v>5.4880000000000004</v>
      </c>
      <c r="AE641">
        <f t="shared" si="132"/>
        <v>5.6422999999999996</v>
      </c>
      <c r="AF641">
        <f t="shared" si="138"/>
        <v>2.6000000000000689E-2</v>
      </c>
      <c r="AG641">
        <f t="shared" si="138"/>
        <v>5.4299999999999571E-2</v>
      </c>
      <c r="AH641">
        <f t="shared" si="126"/>
        <v>5.5244999999999997</v>
      </c>
      <c r="AI641">
        <f t="shared" si="139"/>
        <v>1.7999999999999794E-2</v>
      </c>
    </row>
    <row r="642" spans="1:35" x14ac:dyDescent="0.3">
      <c r="A642" s="1">
        <v>45197</v>
      </c>
      <c r="B642">
        <v>27089.32</v>
      </c>
      <c r="C642">
        <v>1864.87</v>
      </c>
      <c r="D642">
        <v>5.39</v>
      </c>
      <c r="E642">
        <v>5.31</v>
      </c>
      <c r="F642">
        <f t="shared" si="133"/>
        <v>-1.0000000000000675E-2</v>
      </c>
      <c r="G642">
        <v>5.33</v>
      </c>
      <c r="H642">
        <v>5.3948200000000002</v>
      </c>
      <c r="I642">
        <f t="shared" si="127"/>
        <v>5.3948200000000002</v>
      </c>
      <c r="J642">
        <f t="shared" si="128"/>
        <v>4.7399999999999665E-3</v>
      </c>
      <c r="K642">
        <v>5.3919499999999996</v>
      </c>
      <c r="L642">
        <v>5.4614000000000003</v>
      </c>
      <c r="M642">
        <v>5.6299000000000001</v>
      </c>
      <c r="N642">
        <v>5.6412000000000004</v>
      </c>
      <c r="O642">
        <v>5.5873999999999997</v>
      </c>
      <c r="P642">
        <v>5.3105000000000002</v>
      </c>
      <c r="Q642">
        <v>5.3295000000000003</v>
      </c>
      <c r="R642">
        <v>5.5411999999999999</v>
      </c>
      <c r="S642">
        <v>5.4638999999999998</v>
      </c>
      <c r="T642">
        <v>5.4649999999999999</v>
      </c>
      <c r="U642">
        <f t="shared" si="129"/>
        <v>5.4649999999999999</v>
      </c>
      <c r="V642">
        <f t="shared" si="134"/>
        <v>-2.0999999999999908E-2</v>
      </c>
      <c r="W642">
        <f t="shared" si="130"/>
        <v>5.6299000000000001</v>
      </c>
      <c r="X642">
        <f t="shared" si="135"/>
        <v>-5.119999999999969E-2</v>
      </c>
      <c r="Y642">
        <v>5.383</v>
      </c>
      <c r="Z642">
        <v>5.5469999999999997</v>
      </c>
      <c r="AA642">
        <f t="shared" si="131"/>
        <v>5.6412000000000004</v>
      </c>
      <c r="AB642">
        <f t="shared" si="136"/>
        <v>-5.2399999999999558E-2</v>
      </c>
      <c r="AC642">
        <f t="shared" si="137"/>
        <v>-1.4000000000000234E-2</v>
      </c>
      <c r="AD642">
        <v>5.4690000000000003</v>
      </c>
      <c r="AE642">
        <f t="shared" si="132"/>
        <v>5.5873999999999997</v>
      </c>
      <c r="AF642">
        <f t="shared" si="138"/>
        <v>-1.9000000000000128E-2</v>
      </c>
      <c r="AG642">
        <f t="shared" si="138"/>
        <v>-5.4899999999999949E-2</v>
      </c>
      <c r="AH642">
        <f t="shared" si="126"/>
        <v>5.508</v>
      </c>
      <c r="AI642">
        <f t="shared" si="139"/>
        <v>-1.6499999999999737E-2</v>
      </c>
    </row>
    <row r="643" spans="1:35" x14ac:dyDescent="0.3">
      <c r="A643" s="1">
        <v>45198</v>
      </c>
      <c r="B643">
        <v>26903.18</v>
      </c>
      <c r="C643">
        <v>1848.63</v>
      </c>
      <c r="D643">
        <v>5.38</v>
      </c>
      <c r="E643">
        <v>5.31</v>
      </c>
      <c r="F643">
        <f t="shared" si="133"/>
        <v>0</v>
      </c>
      <c r="G643">
        <v>5.33</v>
      </c>
      <c r="H643">
        <v>5.3955000000000002</v>
      </c>
      <c r="I643">
        <f t="shared" si="127"/>
        <v>5.3955000000000002</v>
      </c>
      <c r="J643">
        <f t="shared" si="128"/>
        <v>6.8000000000001393E-4</v>
      </c>
      <c r="K643">
        <v>5.3882599999999998</v>
      </c>
      <c r="L643">
        <v>5.4459</v>
      </c>
      <c r="M643">
        <v>5.6661000000000001</v>
      </c>
      <c r="N643">
        <v>5.6746999999999996</v>
      </c>
      <c r="O643">
        <v>5.6124000000000001</v>
      </c>
      <c r="P643">
        <v>5.3099800000000004</v>
      </c>
      <c r="Q643">
        <v>5.3288500000000001</v>
      </c>
      <c r="R643">
        <v>5.5414000000000003</v>
      </c>
      <c r="S643">
        <v>5.4484000000000004</v>
      </c>
      <c r="T643">
        <v>5.4509999999999996</v>
      </c>
      <c r="U643">
        <f t="shared" si="129"/>
        <v>5.4509999999999996</v>
      </c>
      <c r="V643">
        <f t="shared" si="134"/>
        <v>-1.4000000000000234E-2</v>
      </c>
      <c r="W643">
        <f t="shared" si="130"/>
        <v>5.6661000000000001</v>
      </c>
      <c r="X643">
        <f t="shared" si="135"/>
        <v>3.620000000000001E-2</v>
      </c>
      <c r="Y643">
        <v>5.3630000000000004</v>
      </c>
      <c r="Z643">
        <v>5.5469999999999997</v>
      </c>
      <c r="AA643">
        <f t="shared" si="131"/>
        <v>5.6746999999999996</v>
      </c>
      <c r="AB643">
        <f t="shared" si="136"/>
        <v>3.3499999999999197E-2</v>
      </c>
      <c r="AC643">
        <f t="shared" si="137"/>
        <v>0</v>
      </c>
      <c r="AD643">
        <v>5.4619999999999997</v>
      </c>
      <c r="AE643">
        <f t="shared" si="132"/>
        <v>5.6124000000000001</v>
      </c>
      <c r="AF643">
        <f t="shared" si="138"/>
        <v>-7.0000000000005613E-3</v>
      </c>
      <c r="AG643">
        <f t="shared" si="138"/>
        <v>2.5000000000000355E-2</v>
      </c>
      <c r="AH643">
        <f t="shared" si="126"/>
        <v>5.5045000000000002</v>
      </c>
      <c r="AI643">
        <f t="shared" si="139"/>
        <v>-3.4999999999998366E-3</v>
      </c>
    </row>
    <row r="644" spans="1:35" x14ac:dyDescent="0.3">
      <c r="A644" s="1">
        <v>45199</v>
      </c>
      <c r="B644">
        <v>27072.54</v>
      </c>
      <c r="C644">
        <v>1848.63</v>
      </c>
      <c r="D644">
        <v>5.38</v>
      </c>
      <c r="E644">
        <v>5.31</v>
      </c>
      <c r="F644">
        <f t="shared" si="133"/>
        <v>0</v>
      </c>
      <c r="G644">
        <v>5.33</v>
      </c>
      <c r="H644">
        <v>5.3955000000000002</v>
      </c>
      <c r="I644">
        <f t="shared" si="127"/>
        <v>5.3955000000000002</v>
      </c>
      <c r="J644">
        <f t="shared" si="128"/>
        <v>0</v>
      </c>
      <c r="K644">
        <v>5.3882599999999998</v>
      </c>
      <c r="L644">
        <v>5.4459</v>
      </c>
      <c r="M644">
        <v>5.6661000000000001</v>
      </c>
      <c r="N644">
        <v>5.6746999999999996</v>
      </c>
      <c r="O644">
        <v>5.6124000000000001</v>
      </c>
      <c r="P644">
        <v>5.3099800000000004</v>
      </c>
      <c r="Q644">
        <v>5.3288500000000001</v>
      </c>
      <c r="R644">
        <v>5.5414000000000003</v>
      </c>
      <c r="S644">
        <v>5.4484000000000004</v>
      </c>
      <c r="T644">
        <v>5.4509999999999996</v>
      </c>
      <c r="U644">
        <f t="shared" si="129"/>
        <v>5.4509999999999996</v>
      </c>
      <c r="V644">
        <f t="shared" si="134"/>
        <v>0</v>
      </c>
      <c r="W644">
        <f t="shared" si="130"/>
        <v>5.6661000000000001</v>
      </c>
      <c r="X644">
        <f t="shared" si="135"/>
        <v>0</v>
      </c>
      <c r="Y644">
        <v>5.3630000000000004</v>
      </c>
      <c r="Z644">
        <v>5.5469999999999997</v>
      </c>
      <c r="AA644">
        <f t="shared" si="131"/>
        <v>5.6746999999999996</v>
      </c>
      <c r="AB644">
        <f t="shared" si="136"/>
        <v>0</v>
      </c>
      <c r="AC644">
        <f t="shared" si="137"/>
        <v>0</v>
      </c>
      <c r="AD644">
        <v>5.4619999999999997</v>
      </c>
      <c r="AE644">
        <f t="shared" si="132"/>
        <v>5.6124000000000001</v>
      </c>
      <c r="AF644">
        <f t="shared" si="138"/>
        <v>0</v>
      </c>
      <c r="AG644">
        <f t="shared" si="138"/>
        <v>0</v>
      </c>
      <c r="AH644">
        <f t="shared" si="126"/>
        <v>5.5045000000000002</v>
      </c>
      <c r="AI644">
        <f t="shared" si="139"/>
        <v>0</v>
      </c>
    </row>
    <row r="645" spans="1:35" x14ac:dyDescent="0.3">
      <c r="A645" s="1">
        <v>45200</v>
      </c>
      <c r="B645">
        <v>27114.69</v>
      </c>
      <c r="C645">
        <v>1848.63</v>
      </c>
      <c r="D645">
        <v>5.38</v>
      </c>
      <c r="E645">
        <v>5.31</v>
      </c>
      <c r="F645">
        <f t="shared" si="133"/>
        <v>0</v>
      </c>
      <c r="G645">
        <v>5.33</v>
      </c>
      <c r="H645">
        <v>5.3955000000000002</v>
      </c>
      <c r="I645">
        <f t="shared" si="127"/>
        <v>5.3955000000000002</v>
      </c>
      <c r="J645">
        <f t="shared" si="128"/>
        <v>0</v>
      </c>
      <c r="K645">
        <v>5.3882599999999998</v>
      </c>
      <c r="L645">
        <v>5.4459</v>
      </c>
      <c r="M645">
        <v>5.6661000000000001</v>
      </c>
      <c r="N645">
        <v>5.6746999999999996</v>
      </c>
      <c r="O645">
        <v>5.6124000000000001</v>
      </c>
      <c r="P645">
        <v>5.3099800000000004</v>
      </c>
      <c r="Q645">
        <v>5.3288500000000001</v>
      </c>
      <c r="R645">
        <v>5.5414000000000003</v>
      </c>
      <c r="S645">
        <v>5.4484000000000004</v>
      </c>
      <c r="T645">
        <v>5.4509999999999996</v>
      </c>
      <c r="U645">
        <f t="shared" si="129"/>
        <v>5.4509999999999996</v>
      </c>
      <c r="V645">
        <f t="shared" si="134"/>
        <v>0</v>
      </c>
      <c r="W645">
        <f t="shared" si="130"/>
        <v>5.6661000000000001</v>
      </c>
      <c r="X645">
        <f t="shared" si="135"/>
        <v>0</v>
      </c>
      <c r="Y645">
        <v>5.3630000000000004</v>
      </c>
      <c r="Z645">
        <v>5.5469999999999997</v>
      </c>
      <c r="AA645">
        <f t="shared" si="131"/>
        <v>5.6746999999999996</v>
      </c>
      <c r="AB645">
        <f t="shared" si="136"/>
        <v>0</v>
      </c>
      <c r="AC645">
        <f t="shared" si="137"/>
        <v>0</v>
      </c>
      <c r="AD645">
        <v>5.4619999999999997</v>
      </c>
      <c r="AE645">
        <f t="shared" si="132"/>
        <v>5.6124000000000001</v>
      </c>
      <c r="AF645">
        <f t="shared" si="138"/>
        <v>0</v>
      </c>
      <c r="AG645">
        <f t="shared" si="138"/>
        <v>0</v>
      </c>
      <c r="AH645">
        <f t="shared" si="126"/>
        <v>5.5045000000000002</v>
      </c>
      <c r="AI645">
        <f t="shared" si="139"/>
        <v>0</v>
      </c>
    </row>
    <row r="646" spans="1:35" x14ac:dyDescent="0.3">
      <c r="A646" s="1">
        <v>45201</v>
      </c>
      <c r="B646">
        <v>27842.16</v>
      </c>
      <c r="C646">
        <v>1828.03</v>
      </c>
      <c r="D646">
        <v>5.3920000000000003</v>
      </c>
      <c r="E646">
        <v>5.32</v>
      </c>
      <c r="F646">
        <f t="shared" si="133"/>
        <v>1.0000000000000675E-2</v>
      </c>
      <c r="G646">
        <v>5.33</v>
      </c>
      <c r="H646">
        <v>5.3881500000000004</v>
      </c>
      <c r="I646">
        <f t="shared" si="127"/>
        <v>5.3881500000000004</v>
      </c>
      <c r="J646">
        <f t="shared" si="128"/>
        <v>-7.3499999999997456E-3</v>
      </c>
      <c r="K646">
        <v>5.4091300000000002</v>
      </c>
      <c r="L646">
        <v>5.4554999999999998</v>
      </c>
      <c r="M646">
        <v>5.6643999999999997</v>
      </c>
      <c r="N646">
        <v>5.6779999999999999</v>
      </c>
      <c r="O646">
        <v>5.6258999999999997</v>
      </c>
      <c r="P646">
        <v>5.3082000000000003</v>
      </c>
      <c r="Q646">
        <v>5.3304999999999998</v>
      </c>
      <c r="R646">
        <v>5.5620000000000003</v>
      </c>
      <c r="S646">
        <v>5.4889000000000001</v>
      </c>
      <c r="T646">
        <v>5.4660000000000002</v>
      </c>
      <c r="U646">
        <f t="shared" si="129"/>
        <v>5.4660000000000002</v>
      </c>
      <c r="V646">
        <f t="shared" si="134"/>
        <v>1.5000000000000568E-2</v>
      </c>
      <c r="W646">
        <f t="shared" si="130"/>
        <v>5.6643999999999997</v>
      </c>
      <c r="X646">
        <f t="shared" si="135"/>
        <v>-1.7000000000004789E-3</v>
      </c>
      <c r="Y646">
        <v>5.3879999999999999</v>
      </c>
      <c r="Z646">
        <v>5.569</v>
      </c>
      <c r="AA646">
        <f t="shared" si="131"/>
        <v>5.6779999999999999</v>
      </c>
      <c r="AB646">
        <f t="shared" si="136"/>
        <v>3.3000000000003027E-3</v>
      </c>
      <c r="AC646">
        <f t="shared" si="137"/>
        <v>2.2000000000000242E-2</v>
      </c>
      <c r="AD646">
        <v>5.5010000000000003</v>
      </c>
      <c r="AE646">
        <f t="shared" si="132"/>
        <v>5.6258999999999997</v>
      </c>
      <c r="AF646">
        <f t="shared" si="138"/>
        <v>3.900000000000059E-2</v>
      </c>
      <c r="AG646">
        <f t="shared" si="138"/>
        <v>1.3499999999999623E-2</v>
      </c>
      <c r="AH646">
        <f t="shared" si="126"/>
        <v>5.5350000000000001</v>
      </c>
      <c r="AI646">
        <f t="shared" si="139"/>
        <v>3.0499999999999972E-2</v>
      </c>
    </row>
    <row r="647" spans="1:35" x14ac:dyDescent="0.3">
      <c r="A647" s="1">
        <v>45202</v>
      </c>
      <c r="B647">
        <v>27396.6</v>
      </c>
      <c r="C647">
        <v>1823.02</v>
      </c>
      <c r="D647">
        <v>5.4</v>
      </c>
      <c r="E647">
        <v>5.33</v>
      </c>
      <c r="F647">
        <f t="shared" si="133"/>
        <v>9.9999999999997868E-3</v>
      </c>
      <c r="G647">
        <v>5.33</v>
      </c>
      <c r="H647">
        <v>5.4142900000000003</v>
      </c>
      <c r="I647">
        <f t="shared" si="127"/>
        <v>5.4142900000000003</v>
      </c>
      <c r="J647">
        <f t="shared" si="128"/>
        <v>2.613999999999983E-2</v>
      </c>
      <c r="K647">
        <v>5.4147999999999996</v>
      </c>
      <c r="L647">
        <v>5.4779999999999998</v>
      </c>
      <c r="M647">
        <v>5.7176</v>
      </c>
      <c r="N647">
        <v>5.7356999999999996</v>
      </c>
      <c r="O647">
        <v>5.6897000000000002</v>
      </c>
      <c r="P647">
        <v>5.3120000000000003</v>
      </c>
      <c r="Q647">
        <v>5.3304999999999998</v>
      </c>
      <c r="R647">
        <v>5.5716000000000001</v>
      </c>
      <c r="S647">
        <v>5.4801000000000002</v>
      </c>
      <c r="T647">
        <v>5.4960000000000004</v>
      </c>
      <c r="U647">
        <f t="shared" si="129"/>
        <v>5.4960000000000004</v>
      </c>
      <c r="V647">
        <f t="shared" si="134"/>
        <v>3.0000000000000249E-2</v>
      </c>
      <c r="W647">
        <f t="shared" si="130"/>
        <v>5.7176</v>
      </c>
      <c r="X647">
        <f t="shared" si="135"/>
        <v>5.3200000000000358E-2</v>
      </c>
      <c r="Y647">
        <v>5.383</v>
      </c>
      <c r="Z647">
        <v>5.5780000000000003</v>
      </c>
      <c r="AA647">
        <f t="shared" si="131"/>
        <v>5.7356999999999996</v>
      </c>
      <c r="AB647">
        <f t="shared" si="136"/>
        <v>5.769999999999964E-2</v>
      </c>
      <c r="AC647">
        <f t="shared" si="137"/>
        <v>9.0000000000003411E-3</v>
      </c>
      <c r="AD647">
        <v>5.49</v>
      </c>
      <c r="AE647">
        <f t="shared" si="132"/>
        <v>5.6897000000000002</v>
      </c>
      <c r="AF647">
        <f t="shared" si="138"/>
        <v>-1.1000000000000121E-2</v>
      </c>
      <c r="AG647">
        <f t="shared" si="138"/>
        <v>6.3800000000000523E-2</v>
      </c>
      <c r="AH647">
        <f t="shared" ref="AH647:AH710" si="140">(AD647+Z647)/2</f>
        <v>5.5340000000000007</v>
      </c>
      <c r="AI647">
        <f t="shared" si="139"/>
        <v>-9.9999999999944578E-4</v>
      </c>
    </row>
    <row r="648" spans="1:35" x14ac:dyDescent="0.3">
      <c r="A648" s="1">
        <v>45203</v>
      </c>
      <c r="B648">
        <v>27659.68</v>
      </c>
      <c r="C648">
        <v>1821.36</v>
      </c>
      <c r="D648">
        <v>5.39</v>
      </c>
      <c r="E648">
        <v>5.32</v>
      </c>
      <c r="F648">
        <f t="shared" si="133"/>
        <v>-9.9999999999997868E-3</v>
      </c>
      <c r="G648">
        <v>5.33</v>
      </c>
      <c r="H648">
        <v>5.4223999999999997</v>
      </c>
      <c r="I648">
        <f t="shared" ref="I648:I711" si="141">H648</f>
        <v>5.4223999999999997</v>
      </c>
      <c r="J648">
        <f t="shared" ref="J648:J711" si="142">I648-I647</f>
        <v>8.1099999999993955E-3</v>
      </c>
      <c r="K648">
        <v>5.4058799999999998</v>
      </c>
      <c r="L648">
        <v>5.4954999999999998</v>
      </c>
      <c r="M648">
        <v>5.6566999999999998</v>
      </c>
      <c r="N648">
        <v>5.6692999999999998</v>
      </c>
      <c r="O648">
        <v>5.6094999999999997</v>
      </c>
      <c r="P648">
        <v>5.3107300000000004</v>
      </c>
      <c r="Q648">
        <v>5.33</v>
      </c>
      <c r="R648">
        <v>5.5662000000000003</v>
      </c>
      <c r="S648">
        <v>5.4165999999999999</v>
      </c>
      <c r="T648">
        <v>5.5010000000000003</v>
      </c>
      <c r="U648">
        <f t="shared" ref="U648:U711" si="143">T648</f>
        <v>5.5010000000000003</v>
      </c>
      <c r="V648">
        <f t="shared" si="134"/>
        <v>4.9999999999998934E-3</v>
      </c>
      <c r="W648">
        <f t="shared" ref="W648:W711" si="144">M648</f>
        <v>5.6566999999999998</v>
      </c>
      <c r="X648">
        <f t="shared" si="135"/>
        <v>-6.0900000000000176E-2</v>
      </c>
      <c r="Y648">
        <v>5.39</v>
      </c>
      <c r="Z648">
        <v>5.57</v>
      </c>
      <c r="AA648">
        <f t="shared" ref="AA648:AA711" si="145">N648</f>
        <v>5.6692999999999998</v>
      </c>
      <c r="AB648">
        <f t="shared" si="136"/>
        <v>-6.6399999999999793E-2</v>
      </c>
      <c r="AC648">
        <f t="shared" si="137"/>
        <v>-8.0000000000000071E-3</v>
      </c>
      <c r="AD648">
        <v>5.4219999999999997</v>
      </c>
      <c r="AE648">
        <f t="shared" ref="AE648:AE711" si="146">O648</f>
        <v>5.6094999999999997</v>
      </c>
      <c r="AF648">
        <f t="shared" si="138"/>
        <v>-6.8000000000000504E-2</v>
      </c>
      <c r="AG648">
        <f t="shared" si="138"/>
        <v>-8.0200000000000493E-2</v>
      </c>
      <c r="AH648">
        <f t="shared" si="140"/>
        <v>5.4960000000000004</v>
      </c>
      <c r="AI648">
        <f t="shared" si="139"/>
        <v>-3.8000000000000256E-2</v>
      </c>
    </row>
    <row r="649" spans="1:35" x14ac:dyDescent="0.3">
      <c r="A649" s="1">
        <v>45204</v>
      </c>
      <c r="B649">
        <v>27479</v>
      </c>
      <c r="C649">
        <v>1820.3</v>
      </c>
      <c r="D649">
        <v>5.38</v>
      </c>
      <c r="E649">
        <v>5.32</v>
      </c>
      <c r="F649">
        <f t="shared" ref="F649:F712" si="147">E649-E648</f>
        <v>0</v>
      </c>
      <c r="G649">
        <v>5.33</v>
      </c>
      <c r="H649">
        <v>5.4062000000000001</v>
      </c>
      <c r="I649">
        <f t="shared" si="141"/>
        <v>5.4062000000000001</v>
      </c>
      <c r="J649">
        <f t="shared" si="142"/>
        <v>-1.6199999999999548E-2</v>
      </c>
      <c r="K649">
        <v>5.4029999999999996</v>
      </c>
      <c r="L649">
        <v>5.492</v>
      </c>
      <c r="M649">
        <v>5.6748000000000003</v>
      </c>
      <c r="N649">
        <v>5.6794000000000002</v>
      </c>
      <c r="O649">
        <v>5.6041999999999996</v>
      </c>
      <c r="P649">
        <v>5.3106</v>
      </c>
      <c r="Q649">
        <v>5.3302500000000004</v>
      </c>
      <c r="R649">
        <v>5.5518999999999998</v>
      </c>
      <c r="S649">
        <v>5.3719999999999999</v>
      </c>
      <c r="T649">
        <v>5.5010000000000003</v>
      </c>
      <c r="U649">
        <f t="shared" si="143"/>
        <v>5.5010000000000003</v>
      </c>
      <c r="V649">
        <f t="shared" ref="V649:V712" si="148">U649-U648</f>
        <v>0</v>
      </c>
      <c r="W649">
        <f t="shared" si="144"/>
        <v>5.6748000000000003</v>
      </c>
      <c r="X649">
        <f t="shared" ref="X649:X712" si="149">W649-W648</f>
        <v>1.8100000000000449E-2</v>
      </c>
      <c r="Y649">
        <v>5.3849999999999998</v>
      </c>
      <c r="Z649">
        <v>5.556</v>
      </c>
      <c r="AA649">
        <f t="shared" si="145"/>
        <v>5.6794000000000002</v>
      </c>
      <c r="AB649">
        <f t="shared" ref="AB649:AB712" si="150">AA649-AA648</f>
        <v>1.0100000000000442E-2</v>
      </c>
      <c r="AC649">
        <f t="shared" ref="AC649:AC712" si="151">Z649-Z648</f>
        <v>-1.4000000000000234E-2</v>
      </c>
      <c r="AD649">
        <v>5.38</v>
      </c>
      <c r="AE649">
        <f t="shared" si="146"/>
        <v>5.6041999999999996</v>
      </c>
      <c r="AF649">
        <f t="shared" ref="AF649:AG712" si="152">AD649-AD648</f>
        <v>-4.1999999999999815E-2</v>
      </c>
      <c r="AG649">
        <f t="shared" si="152"/>
        <v>-5.3000000000000824E-3</v>
      </c>
      <c r="AH649">
        <f t="shared" si="140"/>
        <v>5.468</v>
      </c>
      <c r="AI649">
        <f t="shared" ref="AI649:AI712" si="153">AH649-AH648</f>
        <v>-2.8000000000000469E-2</v>
      </c>
    </row>
    <row r="650" spans="1:35" x14ac:dyDescent="0.3">
      <c r="A650" s="1">
        <v>45205</v>
      </c>
      <c r="B650">
        <v>27995.25</v>
      </c>
      <c r="C650">
        <v>1833.01</v>
      </c>
      <c r="D650">
        <v>5.37</v>
      </c>
      <c r="E650">
        <v>5.31</v>
      </c>
      <c r="F650">
        <f t="shared" si="147"/>
        <v>-1.0000000000000675E-2</v>
      </c>
      <c r="G650">
        <v>5.33</v>
      </c>
      <c r="H650">
        <v>5.4067400000000001</v>
      </c>
      <c r="I650">
        <f t="shared" si="141"/>
        <v>5.4067400000000001</v>
      </c>
      <c r="J650">
        <f t="shared" si="142"/>
        <v>5.3999999999998494E-4</v>
      </c>
      <c r="K650">
        <v>5.4196999999999997</v>
      </c>
      <c r="L650">
        <v>5.5069999999999997</v>
      </c>
      <c r="M650">
        <v>5.6532</v>
      </c>
      <c r="N650">
        <v>5.6696999999999997</v>
      </c>
      <c r="O650">
        <v>5.6139000000000001</v>
      </c>
      <c r="P650">
        <v>5.3097000000000003</v>
      </c>
      <c r="Q650">
        <v>5.3301499999999997</v>
      </c>
      <c r="R650">
        <v>5.5834000000000001</v>
      </c>
      <c r="S650">
        <v>5.4218000000000002</v>
      </c>
      <c r="T650">
        <v>5.5110000000000001</v>
      </c>
      <c r="U650">
        <f t="shared" si="143"/>
        <v>5.5110000000000001</v>
      </c>
      <c r="V650">
        <f t="shared" si="148"/>
        <v>9.9999999999997868E-3</v>
      </c>
      <c r="W650">
        <f t="shared" si="144"/>
        <v>5.6532</v>
      </c>
      <c r="X650">
        <f t="shared" si="149"/>
        <v>-2.1600000000000286E-2</v>
      </c>
      <c r="Y650">
        <v>5.4290000000000003</v>
      </c>
      <c r="Z650">
        <v>5.5860000000000003</v>
      </c>
      <c r="AA650">
        <f t="shared" si="145"/>
        <v>5.6696999999999997</v>
      </c>
      <c r="AB650">
        <f t="shared" si="150"/>
        <v>-9.700000000000486E-3</v>
      </c>
      <c r="AC650">
        <f t="shared" si="151"/>
        <v>3.0000000000000249E-2</v>
      </c>
      <c r="AD650">
        <v>5.4269999999999996</v>
      </c>
      <c r="AE650">
        <f t="shared" si="146"/>
        <v>5.6139000000000001</v>
      </c>
      <c r="AF650">
        <f t="shared" si="152"/>
        <v>4.6999999999999709E-2</v>
      </c>
      <c r="AG650">
        <f t="shared" si="152"/>
        <v>9.700000000000486E-3</v>
      </c>
      <c r="AH650">
        <f t="shared" si="140"/>
        <v>5.5065</v>
      </c>
      <c r="AI650">
        <f t="shared" si="153"/>
        <v>3.8499999999999979E-2</v>
      </c>
    </row>
    <row r="651" spans="1:35" x14ac:dyDescent="0.3">
      <c r="A651" s="1">
        <v>45206</v>
      </c>
      <c r="B651">
        <v>27937.45</v>
      </c>
      <c r="C651">
        <v>1833.01</v>
      </c>
      <c r="D651">
        <v>5.37</v>
      </c>
      <c r="E651">
        <v>5.31</v>
      </c>
      <c r="F651">
        <f t="shared" si="147"/>
        <v>0</v>
      </c>
      <c r="G651">
        <v>5.33</v>
      </c>
      <c r="H651">
        <v>5.4067400000000001</v>
      </c>
      <c r="I651">
        <f t="shared" si="141"/>
        <v>5.4067400000000001</v>
      </c>
      <c r="J651">
        <f t="shared" si="142"/>
        <v>0</v>
      </c>
      <c r="K651">
        <v>5.4196999999999997</v>
      </c>
      <c r="L651">
        <v>5.5069999999999997</v>
      </c>
      <c r="M651">
        <v>5.6532</v>
      </c>
      <c r="N651">
        <v>5.6696999999999997</v>
      </c>
      <c r="O651">
        <v>5.6139000000000001</v>
      </c>
      <c r="P651">
        <v>5.3097000000000003</v>
      </c>
      <c r="Q651">
        <v>5.3301499999999997</v>
      </c>
      <c r="R651">
        <v>5.5834000000000001</v>
      </c>
      <c r="S651">
        <v>5.4218000000000002</v>
      </c>
      <c r="T651">
        <v>5.5110000000000001</v>
      </c>
      <c r="U651">
        <f t="shared" si="143"/>
        <v>5.5110000000000001</v>
      </c>
      <c r="V651">
        <f t="shared" si="148"/>
        <v>0</v>
      </c>
      <c r="W651">
        <f t="shared" si="144"/>
        <v>5.6532</v>
      </c>
      <c r="X651">
        <f t="shared" si="149"/>
        <v>0</v>
      </c>
      <c r="Y651">
        <v>5.4290000000000003</v>
      </c>
      <c r="Z651">
        <v>5.5860000000000003</v>
      </c>
      <c r="AA651">
        <f t="shared" si="145"/>
        <v>5.6696999999999997</v>
      </c>
      <c r="AB651">
        <f t="shared" si="150"/>
        <v>0</v>
      </c>
      <c r="AC651">
        <f t="shared" si="151"/>
        <v>0</v>
      </c>
      <c r="AD651">
        <v>5.4269999999999996</v>
      </c>
      <c r="AE651">
        <f t="shared" si="146"/>
        <v>5.6139000000000001</v>
      </c>
      <c r="AF651">
        <f t="shared" si="152"/>
        <v>0</v>
      </c>
      <c r="AG651">
        <f t="shared" si="152"/>
        <v>0</v>
      </c>
      <c r="AH651">
        <f t="shared" si="140"/>
        <v>5.5065</v>
      </c>
      <c r="AI651">
        <f t="shared" si="153"/>
        <v>0</v>
      </c>
    </row>
    <row r="652" spans="1:35" x14ac:dyDescent="0.3">
      <c r="A652" s="1">
        <v>45207</v>
      </c>
      <c r="B652">
        <v>27923.41</v>
      </c>
      <c r="C652">
        <v>1833.01</v>
      </c>
      <c r="D652">
        <v>5.37</v>
      </c>
      <c r="E652">
        <v>5.31</v>
      </c>
      <c r="F652">
        <f t="shared" si="147"/>
        <v>0</v>
      </c>
      <c r="G652">
        <v>5.33</v>
      </c>
      <c r="H652">
        <v>5.4067400000000001</v>
      </c>
      <c r="I652">
        <f t="shared" si="141"/>
        <v>5.4067400000000001</v>
      </c>
      <c r="J652">
        <f t="shared" si="142"/>
        <v>0</v>
      </c>
      <c r="K652">
        <v>5.4196999999999997</v>
      </c>
      <c r="L652">
        <v>5.5069999999999997</v>
      </c>
      <c r="M652">
        <v>5.6532</v>
      </c>
      <c r="N652">
        <v>5.6696999999999997</v>
      </c>
      <c r="O652">
        <v>5.6139000000000001</v>
      </c>
      <c r="P652">
        <v>5.3097000000000003</v>
      </c>
      <c r="Q652">
        <v>5.3301499999999997</v>
      </c>
      <c r="R652">
        <v>5.5834000000000001</v>
      </c>
      <c r="S652">
        <v>5.4218000000000002</v>
      </c>
      <c r="T652">
        <v>5.5110000000000001</v>
      </c>
      <c r="U652">
        <f t="shared" si="143"/>
        <v>5.5110000000000001</v>
      </c>
      <c r="V652">
        <f t="shared" si="148"/>
        <v>0</v>
      </c>
      <c r="W652">
        <f t="shared" si="144"/>
        <v>5.6532</v>
      </c>
      <c r="X652">
        <f t="shared" si="149"/>
        <v>0</v>
      </c>
      <c r="Y652">
        <v>5.4290000000000003</v>
      </c>
      <c r="Z652">
        <v>5.5860000000000003</v>
      </c>
      <c r="AA652">
        <f t="shared" si="145"/>
        <v>5.6696999999999997</v>
      </c>
      <c r="AB652">
        <f t="shared" si="150"/>
        <v>0</v>
      </c>
      <c r="AC652">
        <f t="shared" si="151"/>
        <v>0</v>
      </c>
      <c r="AD652">
        <v>5.4269999999999996</v>
      </c>
      <c r="AE652">
        <f t="shared" si="146"/>
        <v>5.6139000000000001</v>
      </c>
      <c r="AF652">
        <f t="shared" si="152"/>
        <v>0</v>
      </c>
      <c r="AG652">
        <f t="shared" si="152"/>
        <v>0</v>
      </c>
      <c r="AH652">
        <f t="shared" si="140"/>
        <v>5.5065</v>
      </c>
      <c r="AI652">
        <f t="shared" si="153"/>
        <v>0</v>
      </c>
    </row>
    <row r="653" spans="1:35" x14ac:dyDescent="0.3">
      <c r="A653" s="1">
        <v>45208</v>
      </c>
      <c r="B653">
        <v>27576.46</v>
      </c>
      <c r="C653">
        <v>1861.41</v>
      </c>
      <c r="D653">
        <v>5.39</v>
      </c>
      <c r="E653">
        <v>5.31</v>
      </c>
      <c r="F653">
        <f t="shared" si="147"/>
        <v>0</v>
      </c>
      <c r="G653">
        <v>5.33</v>
      </c>
      <c r="H653">
        <v>5.4067400000000001</v>
      </c>
      <c r="I653">
        <f t="shared" si="141"/>
        <v>5.4067400000000001</v>
      </c>
      <c r="J653">
        <f t="shared" si="142"/>
        <v>0</v>
      </c>
      <c r="K653">
        <v>5.4196999999999997</v>
      </c>
      <c r="L653">
        <v>5.5069999999999997</v>
      </c>
      <c r="M653">
        <v>5.6532</v>
      </c>
      <c r="N653">
        <v>5.6696999999999997</v>
      </c>
      <c r="O653">
        <v>5.6139000000000001</v>
      </c>
      <c r="P653">
        <v>5.3097000000000003</v>
      </c>
      <c r="Q653">
        <v>5.3304</v>
      </c>
      <c r="R653">
        <v>5.5834000000000001</v>
      </c>
      <c r="S653">
        <v>5.4218000000000002</v>
      </c>
      <c r="T653">
        <v>5.5110000000000001</v>
      </c>
      <c r="U653">
        <f t="shared" si="143"/>
        <v>5.5110000000000001</v>
      </c>
      <c r="V653">
        <f t="shared" si="148"/>
        <v>0</v>
      </c>
      <c r="W653">
        <f t="shared" si="144"/>
        <v>5.6532</v>
      </c>
      <c r="X653">
        <f t="shared" si="149"/>
        <v>0</v>
      </c>
      <c r="Y653">
        <v>5.4290000000000003</v>
      </c>
      <c r="Z653">
        <v>5.5860000000000003</v>
      </c>
      <c r="AA653">
        <f t="shared" si="145"/>
        <v>5.6696999999999997</v>
      </c>
      <c r="AB653">
        <f t="shared" si="150"/>
        <v>0</v>
      </c>
      <c r="AC653">
        <f t="shared" si="151"/>
        <v>0</v>
      </c>
      <c r="AD653">
        <v>5.4269999999999996</v>
      </c>
      <c r="AE653">
        <f t="shared" si="146"/>
        <v>5.6139000000000001</v>
      </c>
      <c r="AF653">
        <f t="shared" si="152"/>
        <v>0</v>
      </c>
      <c r="AG653">
        <f t="shared" si="152"/>
        <v>0</v>
      </c>
      <c r="AH653">
        <f t="shared" si="140"/>
        <v>5.5065</v>
      </c>
      <c r="AI653">
        <f t="shared" si="153"/>
        <v>0</v>
      </c>
    </row>
    <row r="654" spans="1:35" x14ac:dyDescent="0.3">
      <c r="A654" s="1">
        <v>45209</v>
      </c>
      <c r="B654">
        <v>27405.48</v>
      </c>
      <c r="C654">
        <v>1860.4</v>
      </c>
      <c r="D654">
        <v>5.39</v>
      </c>
      <c r="E654">
        <v>5.31</v>
      </c>
      <c r="F654">
        <f t="shared" si="147"/>
        <v>0</v>
      </c>
      <c r="G654">
        <v>5.33</v>
      </c>
      <c r="H654">
        <v>5.42577</v>
      </c>
      <c r="I654">
        <f t="shared" si="141"/>
        <v>5.42577</v>
      </c>
      <c r="J654">
        <f t="shared" si="142"/>
        <v>1.902999999999988E-2</v>
      </c>
      <c r="K654">
        <v>5.3933999999999997</v>
      </c>
      <c r="L654">
        <v>5.4695999999999998</v>
      </c>
      <c r="M654">
        <v>5.5701000000000001</v>
      </c>
      <c r="N654">
        <v>5.5862999999999996</v>
      </c>
      <c r="O654">
        <v>5.5202</v>
      </c>
      <c r="P654">
        <v>5.3085000000000004</v>
      </c>
      <c r="Q654">
        <v>5.3286499999999997</v>
      </c>
      <c r="R654">
        <v>5.5423999999999998</v>
      </c>
      <c r="S654">
        <v>5.3414999999999999</v>
      </c>
      <c r="T654">
        <v>5.4889999999999999</v>
      </c>
      <c r="U654">
        <f t="shared" si="143"/>
        <v>5.4889999999999999</v>
      </c>
      <c r="V654">
        <f t="shared" si="148"/>
        <v>-2.2000000000000242E-2</v>
      </c>
      <c r="W654">
        <f t="shared" si="144"/>
        <v>5.5701000000000001</v>
      </c>
      <c r="X654">
        <f t="shared" si="149"/>
        <v>-8.3099999999999952E-2</v>
      </c>
      <c r="Y654">
        <v>5.4240000000000004</v>
      </c>
      <c r="Z654">
        <v>5.548</v>
      </c>
      <c r="AA654">
        <f t="shared" si="145"/>
        <v>5.5862999999999996</v>
      </c>
      <c r="AB654">
        <f t="shared" si="150"/>
        <v>-8.3400000000000141E-2</v>
      </c>
      <c r="AC654">
        <f t="shared" si="151"/>
        <v>-3.8000000000000256E-2</v>
      </c>
      <c r="AD654">
        <v>5.3579999999999997</v>
      </c>
      <c r="AE654">
        <f t="shared" si="146"/>
        <v>5.5202</v>
      </c>
      <c r="AF654">
        <f t="shared" si="152"/>
        <v>-6.899999999999995E-2</v>
      </c>
      <c r="AG654">
        <f t="shared" si="152"/>
        <v>-9.3700000000000117E-2</v>
      </c>
      <c r="AH654">
        <f t="shared" si="140"/>
        <v>5.4529999999999994</v>
      </c>
      <c r="AI654">
        <f t="shared" si="153"/>
        <v>-5.3500000000000547E-2</v>
      </c>
    </row>
    <row r="655" spans="1:35" x14ac:dyDescent="0.3">
      <c r="A655" s="1">
        <v>45210</v>
      </c>
      <c r="B655">
        <v>26717.11</v>
      </c>
      <c r="C655">
        <v>1874.36</v>
      </c>
      <c r="D655">
        <v>5.38</v>
      </c>
      <c r="E655">
        <v>5.31</v>
      </c>
      <c r="F655">
        <f t="shared" si="147"/>
        <v>0</v>
      </c>
      <c r="G655">
        <v>5.33</v>
      </c>
      <c r="H655">
        <v>5.39377</v>
      </c>
      <c r="I655">
        <f t="shared" si="141"/>
        <v>5.39377</v>
      </c>
      <c r="J655">
        <f t="shared" si="142"/>
        <v>-3.2000000000000028E-2</v>
      </c>
      <c r="K655">
        <v>5.3869999999999996</v>
      </c>
      <c r="L655">
        <v>5.4927999999999999</v>
      </c>
      <c r="M655">
        <v>5.6078999999999999</v>
      </c>
      <c r="N655">
        <v>5.6231</v>
      </c>
      <c r="O655">
        <v>5.5547000000000004</v>
      </c>
      <c r="P655">
        <v>5.3079999999999998</v>
      </c>
      <c r="Q655">
        <v>5.3285</v>
      </c>
      <c r="R655">
        <v>5.5528000000000004</v>
      </c>
      <c r="S655">
        <v>5.3574000000000002</v>
      </c>
      <c r="T655">
        <v>5.5010000000000003</v>
      </c>
      <c r="U655">
        <f t="shared" si="143"/>
        <v>5.5010000000000003</v>
      </c>
      <c r="V655">
        <f t="shared" si="148"/>
        <v>1.2000000000000455E-2</v>
      </c>
      <c r="W655">
        <f t="shared" si="144"/>
        <v>5.6078999999999999</v>
      </c>
      <c r="X655">
        <f t="shared" si="149"/>
        <v>3.7799999999999834E-2</v>
      </c>
      <c r="Y655">
        <v>5.4169999999999998</v>
      </c>
      <c r="Z655">
        <v>5.5579999999999998</v>
      </c>
      <c r="AA655">
        <f t="shared" si="145"/>
        <v>5.6231</v>
      </c>
      <c r="AB655">
        <f t="shared" si="150"/>
        <v>3.6800000000000388E-2</v>
      </c>
      <c r="AC655">
        <f t="shared" si="151"/>
        <v>9.9999999999997868E-3</v>
      </c>
      <c r="AD655">
        <v>5.37</v>
      </c>
      <c r="AE655">
        <f t="shared" si="146"/>
        <v>5.5547000000000004</v>
      </c>
      <c r="AF655">
        <f t="shared" si="152"/>
        <v>1.2000000000000455E-2</v>
      </c>
      <c r="AG655">
        <f t="shared" si="152"/>
        <v>3.4500000000000419E-2</v>
      </c>
      <c r="AH655">
        <f t="shared" si="140"/>
        <v>5.4640000000000004</v>
      </c>
      <c r="AI655">
        <f t="shared" si="153"/>
        <v>1.1000000000001009E-2</v>
      </c>
    </row>
    <row r="656" spans="1:35" x14ac:dyDescent="0.3">
      <c r="A656" s="1">
        <v>45211</v>
      </c>
      <c r="B656">
        <v>26737.69</v>
      </c>
      <c r="C656">
        <v>1868.9</v>
      </c>
      <c r="D656">
        <v>5.37</v>
      </c>
      <c r="E656">
        <v>5.31</v>
      </c>
      <c r="F656">
        <f t="shared" si="147"/>
        <v>0</v>
      </c>
      <c r="G656">
        <v>5.33</v>
      </c>
      <c r="H656">
        <v>5.3938699999999997</v>
      </c>
      <c r="I656">
        <f t="shared" si="141"/>
        <v>5.3938699999999997</v>
      </c>
      <c r="J656">
        <f t="shared" si="142"/>
        <v>9.9999999999766942E-5</v>
      </c>
      <c r="K656">
        <v>5.3979999999999997</v>
      </c>
      <c r="L656">
        <v>5.4893999999999998</v>
      </c>
      <c r="M656">
        <v>5.6367000000000003</v>
      </c>
      <c r="N656">
        <v>5.6559999999999997</v>
      </c>
      <c r="O656">
        <v>5.5965999999999996</v>
      </c>
      <c r="P656">
        <v>5.3080999999999996</v>
      </c>
      <c r="Q656">
        <v>5.3280000000000003</v>
      </c>
      <c r="R656">
        <v>5.56</v>
      </c>
      <c r="S656">
        <v>5.3952999999999998</v>
      </c>
      <c r="T656">
        <v>5.5049999999999999</v>
      </c>
      <c r="U656">
        <f t="shared" si="143"/>
        <v>5.5049999999999999</v>
      </c>
      <c r="V656">
        <f t="shared" si="148"/>
        <v>3.9999999999995595E-3</v>
      </c>
      <c r="W656">
        <f t="shared" si="144"/>
        <v>5.6367000000000003</v>
      </c>
      <c r="X656">
        <f t="shared" si="149"/>
        <v>2.8800000000000381E-2</v>
      </c>
      <c r="Y656">
        <v>5.4109999999999996</v>
      </c>
      <c r="Z656">
        <v>5.5720000000000001</v>
      </c>
      <c r="AA656">
        <f t="shared" si="145"/>
        <v>5.6559999999999997</v>
      </c>
      <c r="AB656">
        <f t="shared" si="150"/>
        <v>3.2899999999999707E-2</v>
      </c>
      <c r="AC656">
        <f t="shared" si="151"/>
        <v>1.4000000000000234E-2</v>
      </c>
      <c r="AD656">
        <v>5.4119999999999999</v>
      </c>
      <c r="AE656">
        <f t="shared" si="146"/>
        <v>5.5965999999999996</v>
      </c>
      <c r="AF656">
        <f t="shared" si="152"/>
        <v>4.1999999999999815E-2</v>
      </c>
      <c r="AG656">
        <f t="shared" si="152"/>
        <v>4.189999999999916E-2</v>
      </c>
      <c r="AH656">
        <f t="shared" si="140"/>
        <v>5.492</v>
      </c>
      <c r="AI656">
        <f t="shared" si="153"/>
        <v>2.7999999999999581E-2</v>
      </c>
    </row>
    <row r="657" spans="1:35" x14ac:dyDescent="0.3">
      <c r="A657" s="1">
        <v>45212</v>
      </c>
      <c r="B657">
        <v>26976.51</v>
      </c>
      <c r="C657">
        <v>1932.82</v>
      </c>
      <c r="D657">
        <v>5.37</v>
      </c>
      <c r="E657">
        <v>5.31</v>
      </c>
      <c r="F657">
        <f t="shared" si="147"/>
        <v>0</v>
      </c>
      <c r="G657">
        <v>5.33</v>
      </c>
      <c r="H657">
        <v>5.4028299999999998</v>
      </c>
      <c r="I657">
        <f t="shared" si="141"/>
        <v>5.4028299999999998</v>
      </c>
      <c r="J657">
        <f t="shared" si="142"/>
        <v>8.960000000000079E-3</v>
      </c>
      <c r="K657">
        <v>5.3895999999999997</v>
      </c>
      <c r="L657">
        <v>5.4843000000000002</v>
      </c>
      <c r="M657">
        <v>5.6433999999999997</v>
      </c>
      <c r="N657">
        <v>5.6590999999999996</v>
      </c>
      <c r="O657">
        <v>5.593</v>
      </c>
      <c r="P657">
        <v>5.3041999999999998</v>
      </c>
      <c r="Q657">
        <v>5.3283500000000004</v>
      </c>
      <c r="R657">
        <v>5.5548000000000002</v>
      </c>
      <c r="S657">
        <v>5.3771000000000004</v>
      </c>
      <c r="T657">
        <v>5.4930000000000003</v>
      </c>
      <c r="U657">
        <f t="shared" si="143"/>
        <v>5.4930000000000003</v>
      </c>
      <c r="V657">
        <f t="shared" si="148"/>
        <v>-1.1999999999999567E-2</v>
      </c>
      <c r="W657">
        <f t="shared" si="144"/>
        <v>5.6433999999999997</v>
      </c>
      <c r="X657">
        <f t="shared" si="149"/>
        <v>6.6999999999994841E-3</v>
      </c>
      <c r="Y657">
        <v>5.399</v>
      </c>
      <c r="Z657">
        <v>5.5629999999999997</v>
      </c>
      <c r="AA657">
        <f t="shared" si="145"/>
        <v>5.6590999999999996</v>
      </c>
      <c r="AB657">
        <f t="shared" si="150"/>
        <v>3.0999999999998806E-3</v>
      </c>
      <c r="AC657">
        <f t="shared" si="151"/>
        <v>-9.0000000000003411E-3</v>
      </c>
      <c r="AD657">
        <v>5.3959999999999999</v>
      </c>
      <c r="AE657">
        <f t="shared" si="146"/>
        <v>5.593</v>
      </c>
      <c r="AF657">
        <f t="shared" si="152"/>
        <v>-1.6000000000000014E-2</v>
      </c>
      <c r="AG657">
        <f t="shared" si="152"/>
        <v>-3.5999999999996035E-3</v>
      </c>
      <c r="AH657">
        <f t="shared" si="140"/>
        <v>5.4794999999999998</v>
      </c>
      <c r="AI657">
        <f t="shared" si="153"/>
        <v>-1.2500000000000178E-2</v>
      </c>
    </row>
    <row r="658" spans="1:35" x14ac:dyDescent="0.3">
      <c r="A658" s="1">
        <v>45213</v>
      </c>
      <c r="B658">
        <v>26850.06</v>
      </c>
      <c r="C658">
        <v>1932.82</v>
      </c>
      <c r="D658">
        <v>5.37</v>
      </c>
      <c r="E658">
        <v>5.31</v>
      </c>
      <c r="F658">
        <f t="shared" si="147"/>
        <v>0</v>
      </c>
      <c r="G658">
        <v>5.33</v>
      </c>
      <c r="H658">
        <v>5.4028299999999998</v>
      </c>
      <c r="I658">
        <f t="shared" si="141"/>
        <v>5.4028299999999998</v>
      </c>
      <c r="J658">
        <f t="shared" si="142"/>
        <v>0</v>
      </c>
      <c r="K658">
        <v>5.3895999999999997</v>
      </c>
      <c r="L658">
        <v>5.4843000000000002</v>
      </c>
      <c r="M658">
        <v>5.6433999999999997</v>
      </c>
      <c r="N658">
        <v>5.6590999999999996</v>
      </c>
      <c r="O658">
        <v>5.593</v>
      </c>
      <c r="P658">
        <v>5.3041999999999998</v>
      </c>
      <c r="Q658">
        <v>5.3283500000000004</v>
      </c>
      <c r="R658">
        <v>5.5548000000000002</v>
      </c>
      <c r="S658">
        <v>5.3771000000000004</v>
      </c>
      <c r="T658">
        <v>5.4930000000000003</v>
      </c>
      <c r="U658">
        <f t="shared" si="143"/>
        <v>5.4930000000000003</v>
      </c>
      <c r="V658">
        <f t="shared" si="148"/>
        <v>0</v>
      </c>
      <c r="W658">
        <f t="shared" si="144"/>
        <v>5.6433999999999997</v>
      </c>
      <c r="X658">
        <f t="shared" si="149"/>
        <v>0</v>
      </c>
      <c r="Y658">
        <v>5.399</v>
      </c>
      <c r="Z658">
        <v>5.5629999999999997</v>
      </c>
      <c r="AA658">
        <f t="shared" si="145"/>
        <v>5.6590999999999996</v>
      </c>
      <c r="AB658">
        <f t="shared" si="150"/>
        <v>0</v>
      </c>
      <c r="AC658">
        <f t="shared" si="151"/>
        <v>0</v>
      </c>
      <c r="AD658">
        <v>5.3959999999999999</v>
      </c>
      <c r="AE658">
        <f t="shared" si="146"/>
        <v>5.593</v>
      </c>
      <c r="AF658">
        <f t="shared" si="152"/>
        <v>0</v>
      </c>
      <c r="AG658">
        <f t="shared" si="152"/>
        <v>0</v>
      </c>
      <c r="AH658">
        <f t="shared" si="140"/>
        <v>5.4794999999999998</v>
      </c>
      <c r="AI658">
        <f t="shared" si="153"/>
        <v>0</v>
      </c>
    </row>
    <row r="659" spans="1:35" x14ac:dyDescent="0.3">
      <c r="A659" s="1">
        <v>45214</v>
      </c>
      <c r="B659">
        <v>27206.04</v>
      </c>
      <c r="C659">
        <v>1932.82</v>
      </c>
      <c r="D659">
        <v>5.37</v>
      </c>
      <c r="E659">
        <v>5.31</v>
      </c>
      <c r="F659">
        <f t="shared" si="147"/>
        <v>0</v>
      </c>
      <c r="G659">
        <v>5.33</v>
      </c>
      <c r="H659">
        <v>5.4028299999999998</v>
      </c>
      <c r="I659">
        <f t="shared" si="141"/>
        <v>5.4028299999999998</v>
      </c>
      <c r="J659">
        <f t="shared" si="142"/>
        <v>0</v>
      </c>
      <c r="K659">
        <v>5.3895999999999997</v>
      </c>
      <c r="L659">
        <v>5.4843000000000002</v>
      </c>
      <c r="M659">
        <v>5.6433999999999997</v>
      </c>
      <c r="N659">
        <v>5.6590999999999996</v>
      </c>
      <c r="O659">
        <v>5.593</v>
      </c>
      <c r="P659">
        <v>5.3041999999999998</v>
      </c>
      <c r="Q659">
        <v>5.3283500000000004</v>
      </c>
      <c r="R659">
        <v>5.5548000000000002</v>
      </c>
      <c r="S659">
        <v>5.3771000000000004</v>
      </c>
      <c r="T659">
        <v>5.4930000000000003</v>
      </c>
      <c r="U659">
        <f t="shared" si="143"/>
        <v>5.4930000000000003</v>
      </c>
      <c r="V659">
        <f t="shared" si="148"/>
        <v>0</v>
      </c>
      <c r="W659">
        <f t="shared" si="144"/>
        <v>5.6433999999999997</v>
      </c>
      <c r="X659">
        <f t="shared" si="149"/>
        <v>0</v>
      </c>
      <c r="Y659">
        <v>5.399</v>
      </c>
      <c r="Z659">
        <v>5.5629999999999997</v>
      </c>
      <c r="AA659">
        <f t="shared" si="145"/>
        <v>5.6590999999999996</v>
      </c>
      <c r="AB659">
        <f t="shared" si="150"/>
        <v>0</v>
      </c>
      <c r="AC659">
        <f t="shared" si="151"/>
        <v>0</v>
      </c>
      <c r="AD659">
        <v>5.3959999999999999</v>
      </c>
      <c r="AE659">
        <f t="shared" si="146"/>
        <v>5.593</v>
      </c>
      <c r="AF659">
        <f t="shared" si="152"/>
        <v>0</v>
      </c>
      <c r="AG659">
        <f t="shared" si="152"/>
        <v>0</v>
      </c>
      <c r="AH659">
        <f t="shared" si="140"/>
        <v>5.4794999999999998</v>
      </c>
      <c r="AI659">
        <f t="shared" si="153"/>
        <v>0</v>
      </c>
    </row>
    <row r="660" spans="1:35" x14ac:dyDescent="0.3">
      <c r="A660" s="1">
        <v>45215</v>
      </c>
      <c r="B660">
        <v>28405.38</v>
      </c>
      <c r="C660">
        <v>1920.2</v>
      </c>
      <c r="D660">
        <v>5.3840000000000003</v>
      </c>
      <c r="E660">
        <v>5.31</v>
      </c>
      <c r="F660">
        <f t="shared" si="147"/>
        <v>0</v>
      </c>
      <c r="G660">
        <v>5.33</v>
      </c>
      <c r="H660">
        <v>5.3950399999999998</v>
      </c>
      <c r="I660">
        <f t="shared" si="141"/>
        <v>5.3950399999999998</v>
      </c>
      <c r="J660">
        <f t="shared" si="142"/>
        <v>-7.7899999999999636E-3</v>
      </c>
      <c r="K660">
        <v>5.3959999999999999</v>
      </c>
      <c r="L660">
        <v>5.4782999999999999</v>
      </c>
      <c r="M660">
        <v>5.6375999999999999</v>
      </c>
      <c r="N660">
        <v>5.6637000000000004</v>
      </c>
      <c r="O660">
        <v>5.6131000000000002</v>
      </c>
      <c r="P660">
        <v>5.3075000000000001</v>
      </c>
      <c r="Q660">
        <v>5.3285</v>
      </c>
      <c r="R660">
        <v>5.5647000000000002</v>
      </c>
      <c r="S660">
        <v>5.4039000000000001</v>
      </c>
      <c r="T660">
        <v>5.4930000000000003</v>
      </c>
      <c r="U660">
        <f t="shared" si="143"/>
        <v>5.4930000000000003</v>
      </c>
      <c r="V660">
        <f t="shared" si="148"/>
        <v>0</v>
      </c>
      <c r="W660">
        <f t="shared" si="144"/>
        <v>5.6375999999999999</v>
      </c>
      <c r="X660">
        <f t="shared" si="149"/>
        <v>-5.7999999999998053E-3</v>
      </c>
      <c r="Y660">
        <v>5.4180000000000001</v>
      </c>
      <c r="Z660">
        <v>5.5709999999999997</v>
      </c>
      <c r="AA660">
        <f t="shared" si="145"/>
        <v>5.6637000000000004</v>
      </c>
      <c r="AB660">
        <f t="shared" si="150"/>
        <v>4.6000000000008257E-3</v>
      </c>
      <c r="AC660">
        <f t="shared" si="151"/>
        <v>8.0000000000000071E-3</v>
      </c>
      <c r="AD660">
        <v>5.4219999999999997</v>
      </c>
      <c r="AE660">
        <f t="shared" si="146"/>
        <v>5.6131000000000002</v>
      </c>
      <c r="AF660">
        <f t="shared" si="152"/>
        <v>2.5999999999999801E-2</v>
      </c>
      <c r="AG660">
        <f t="shared" si="152"/>
        <v>2.0100000000000229E-2</v>
      </c>
      <c r="AH660">
        <f t="shared" si="140"/>
        <v>5.4964999999999993</v>
      </c>
      <c r="AI660">
        <f t="shared" si="153"/>
        <v>1.699999999999946E-2</v>
      </c>
    </row>
    <row r="661" spans="1:35" x14ac:dyDescent="0.3">
      <c r="A661" s="1">
        <v>45216</v>
      </c>
      <c r="B661">
        <v>28459.42</v>
      </c>
      <c r="C661">
        <v>1923.18</v>
      </c>
      <c r="D661">
        <v>5.367</v>
      </c>
      <c r="E661">
        <v>5.31</v>
      </c>
      <c r="F661">
        <f t="shared" si="147"/>
        <v>0</v>
      </c>
      <c r="G661">
        <v>5.33</v>
      </c>
      <c r="H661">
        <v>5.3968100000000003</v>
      </c>
      <c r="I661">
        <f t="shared" si="141"/>
        <v>5.3968100000000003</v>
      </c>
      <c r="J661">
        <f t="shared" si="142"/>
        <v>1.7700000000004934E-3</v>
      </c>
      <c r="K661">
        <v>5.4116999999999997</v>
      </c>
      <c r="L661">
        <v>5.4858000000000002</v>
      </c>
      <c r="M661">
        <v>5.6753999999999998</v>
      </c>
      <c r="N661">
        <v>5.7134999999999998</v>
      </c>
      <c r="O661">
        <v>5.6848000000000001</v>
      </c>
      <c r="P661">
        <v>5.3075000000000001</v>
      </c>
      <c r="Q661">
        <v>5.3285</v>
      </c>
      <c r="R661">
        <v>5.5536000000000003</v>
      </c>
      <c r="S661">
        <v>5.4610000000000003</v>
      </c>
      <c r="T661">
        <v>5.5039999999999996</v>
      </c>
      <c r="U661">
        <f t="shared" si="143"/>
        <v>5.5039999999999996</v>
      </c>
      <c r="V661">
        <f t="shared" si="148"/>
        <v>1.0999999999999233E-2</v>
      </c>
      <c r="W661">
        <f t="shared" si="144"/>
        <v>5.6753999999999998</v>
      </c>
      <c r="X661">
        <f t="shared" si="149"/>
        <v>3.7799999999999834E-2</v>
      </c>
      <c r="Y661">
        <v>5.4160000000000004</v>
      </c>
      <c r="Z661">
        <v>5.5759999999999996</v>
      </c>
      <c r="AA661">
        <f t="shared" si="145"/>
        <v>5.7134999999999998</v>
      </c>
      <c r="AB661">
        <f t="shared" si="150"/>
        <v>4.97999999999994E-2</v>
      </c>
      <c r="AC661">
        <f t="shared" si="151"/>
        <v>4.9999999999998934E-3</v>
      </c>
      <c r="AD661">
        <v>5.476</v>
      </c>
      <c r="AE661">
        <f t="shared" si="146"/>
        <v>5.6848000000000001</v>
      </c>
      <c r="AF661">
        <f t="shared" si="152"/>
        <v>5.400000000000027E-2</v>
      </c>
      <c r="AG661">
        <f t="shared" si="152"/>
        <v>7.1699999999999875E-2</v>
      </c>
      <c r="AH661">
        <f t="shared" si="140"/>
        <v>5.5259999999999998</v>
      </c>
      <c r="AI661">
        <f t="shared" si="153"/>
        <v>2.9500000000000526E-2</v>
      </c>
    </row>
    <row r="662" spans="1:35" x14ac:dyDescent="0.3">
      <c r="A662" s="1">
        <v>45217</v>
      </c>
      <c r="B662">
        <v>28260</v>
      </c>
      <c r="C662">
        <v>1947.55</v>
      </c>
      <c r="D662">
        <v>5.37</v>
      </c>
      <c r="E662">
        <v>5.3</v>
      </c>
      <c r="F662">
        <f t="shared" si="147"/>
        <v>-9.9999999999997868E-3</v>
      </c>
      <c r="G662">
        <v>5.33</v>
      </c>
      <c r="H662">
        <v>5.4158200000000001</v>
      </c>
      <c r="I662">
        <f t="shared" si="141"/>
        <v>5.4158200000000001</v>
      </c>
      <c r="J662">
        <f t="shared" si="142"/>
        <v>1.9009999999999749E-2</v>
      </c>
      <c r="K662">
        <v>5.399</v>
      </c>
      <c r="L662">
        <v>5.4901999999999997</v>
      </c>
      <c r="M662">
        <v>5.7127999999999997</v>
      </c>
      <c r="N662">
        <v>5.7470999999999997</v>
      </c>
      <c r="O662">
        <v>5.7117000000000004</v>
      </c>
      <c r="P662">
        <v>5.30647</v>
      </c>
      <c r="Q662">
        <v>5.3285</v>
      </c>
      <c r="R662">
        <v>5.5689000000000002</v>
      </c>
      <c r="S662">
        <v>5.4493999999999998</v>
      </c>
      <c r="T662">
        <v>5.4950000000000001</v>
      </c>
      <c r="U662">
        <f t="shared" si="143"/>
        <v>5.4950000000000001</v>
      </c>
      <c r="V662">
        <f t="shared" si="148"/>
        <v>-8.9999999999994529E-3</v>
      </c>
      <c r="W662">
        <f t="shared" si="144"/>
        <v>5.7127999999999997</v>
      </c>
      <c r="X662">
        <f t="shared" si="149"/>
        <v>3.7399999999999878E-2</v>
      </c>
      <c r="Y662">
        <v>5.4009999999999998</v>
      </c>
      <c r="Z662">
        <v>5.577</v>
      </c>
      <c r="AA662">
        <f t="shared" si="145"/>
        <v>5.7470999999999997</v>
      </c>
      <c r="AB662">
        <f t="shared" si="150"/>
        <v>3.3599999999999852E-2</v>
      </c>
      <c r="AC662">
        <f t="shared" si="151"/>
        <v>1.000000000000334E-3</v>
      </c>
      <c r="AD662">
        <v>5.4649999999999999</v>
      </c>
      <c r="AE662">
        <f t="shared" si="146"/>
        <v>5.7117000000000004</v>
      </c>
      <c r="AF662">
        <f t="shared" si="152"/>
        <v>-1.1000000000000121E-2</v>
      </c>
      <c r="AG662">
        <f t="shared" si="152"/>
        <v>2.6900000000000368E-2</v>
      </c>
      <c r="AH662">
        <f t="shared" si="140"/>
        <v>5.5209999999999999</v>
      </c>
      <c r="AI662">
        <f t="shared" si="153"/>
        <v>-4.9999999999998934E-3</v>
      </c>
    </row>
    <row r="663" spans="1:35" x14ac:dyDescent="0.3">
      <c r="A663" s="1">
        <v>45218</v>
      </c>
      <c r="B663">
        <v>28728.04</v>
      </c>
      <c r="C663">
        <v>1974.46</v>
      </c>
      <c r="D663">
        <v>5.34</v>
      </c>
      <c r="E663">
        <v>5.3</v>
      </c>
      <c r="F663">
        <f t="shared" si="147"/>
        <v>0</v>
      </c>
      <c r="G663">
        <v>5.33</v>
      </c>
      <c r="H663">
        <v>5.4119299999999999</v>
      </c>
      <c r="I663">
        <f t="shared" si="141"/>
        <v>5.4119299999999999</v>
      </c>
      <c r="J663">
        <f t="shared" si="142"/>
        <v>-3.8900000000001711E-3</v>
      </c>
      <c r="K663">
        <v>5.3814399999999996</v>
      </c>
      <c r="L663">
        <v>5.4659000000000004</v>
      </c>
      <c r="M663">
        <v>5.6870000000000003</v>
      </c>
      <c r="N663">
        <v>5.7195</v>
      </c>
      <c r="O663">
        <v>5.681</v>
      </c>
      <c r="P663">
        <v>5.3049999999999997</v>
      </c>
      <c r="Q663">
        <v>5.3281999999999998</v>
      </c>
      <c r="R663">
        <v>5.5198</v>
      </c>
      <c r="S663">
        <v>5.4131</v>
      </c>
      <c r="T663">
        <v>5.476</v>
      </c>
      <c r="U663">
        <f t="shared" si="143"/>
        <v>5.476</v>
      </c>
      <c r="V663">
        <f t="shared" si="148"/>
        <v>-1.9000000000000128E-2</v>
      </c>
      <c r="W663">
        <f t="shared" si="144"/>
        <v>5.6870000000000003</v>
      </c>
      <c r="X663">
        <f t="shared" si="149"/>
        <v>-2.5799999999999379E-2</v>
      </c>
      <c r="Y663">
        <v>5.4109999999999996</v>
      </c>
      <c r="Z663">
        <v>5.54</v>
      </c>
      <c r="AA663">
        <f t="shared" si="145"/>
        <v>5.7195</v>
      </c>
      <c r="AB663">
        <f t="shared" si="150"/>
        <v>-2.7599999999999625E-2</v>
      </c>
      <c r="AC663">
        <f t="shared" si="151"/>
        <v>-3.6999999999999922E-2</v>
      </c>
      <c r="AD663">
        <v>5.4249999999999998</v>
      </c>
      <c r="AE663">
        <f t="shared" si="146"/>
        <v>5.681</v>
      </c>
      <c r="AF663">
        <f t="shared" si="152"/>
        <v>-4.0000000000000036E-2</v>
      </c>
      <c r="AG663">
        <f t="shared" si="152"/>
        <v>-3.0700000000000394E-2</v>
      </c>
      <c r="AH663">
        <f t="shared" si="140"/>
        <v>5.4824999999999999</v>
      </c>
      <c r="AI663">
        <f t="shared" si="153"/>
        <v>-3.8499999999999979E-2</v>
      </c>
    </row>
    <row r="664" spans="1:35" x14ac:dyDescent="0.3">
      <c r="A664" s="1">
        <v>45219</v>
      </c>
      <c r="B664">
        <v>29601</v>
      </c>
      <c r="C664">
        <v>1981.4</v>
      </c>
      <c r="D664">
        <v>5.33</v>
      </c>
      <c r="E664">
        <v>5.3</v>
      </c>
      <c r="F664">
        <f t="shared" si="147"/>
        <v>0</v>
      </c>
      <c r="G664">
        <v>5.33</v>
      </c>
      <c r="H664">
        <v>5.3984699999999997</v>
      </c>
      <c r="I664">
        <f t="shared" si="141"/>
        <v>5.3984699999999997</v>
      </c>
      <c r="J664">
        <f t="shared" si="142"/>
        <v>-1.346000000000025E-2</v>
      </c>
      <c r="K664">
        <v>5.3733700000000004</v>
      </c>
      <c r="L664">
        <v>5.4478</v>
      </c>
      <c r="M664">
        <v>5.6119000000000003</v>
      </c>
      <c r="N664">
        <v>5.6459000000000001</v>
      </c>
      <c r="O664">
        <v>5.6069000000000004</v>
      </c>
      <c r="P664">
        <v>5.3025000000000002</v>
      </c>
      <c r="Q664">
        <v>5.3265000000000002</v>
      </c>
      <c r="R664">
        <v>5.5198999999999998</v>
      </c>
      <c r="S664">
        <v>5.3811999999999998</v>
      </c>
      <c r="T664">
        <v>5.46</v>
      </c>
      <c r="U664">
        <f t="shared" si="143"/>
        <v>5.46</v>
      </c>
      <c r="V664">
        <f t="shared" si="148"/>
        <v>-1.6000000000000014E-2</v>
      </c>
      <c r="W664">
        <f t="shared" si="144"/>
        <v>5.6119000000000003</v>
      </c>
      <c r="X664">
        <f t="shared" si="149"/>
        <v>-7.5099999999999945E-2</v>
      </c>
      <c r="Y664">
        <v>5.3879999999999999</v>
      </c>
      <c r="Z664">
        <v>5.5359999999999996</v>
      </c>
      <c r="AA664">
        <f t="shared" si="145"/>
        <v>5.6459000000000001</v>
      </c>
      <c r="AB664">
        <f t="shared" si="150"/>
        <v>-7.3599999999999888E-2</v>
      </c>
      <c r="AC664">
        <f t="shared" si="151"/>
        <v>-4.0000000000004476E-3</v>
      </c>
      <c r="AD664">
        <v>5.3979999999999997</v>
      </c>
      <c r="AE664">
        <f t="shared" si="146"/>
        <v>5.6069000000000004</v>
      </c>
      <c r="AF664">
        <f t="shared" si="152"/>
        <v>-2.7000000000000135E-2</v>
      </c>
      <c r="AG664">
        <f t="shared" si="152"/>
        <v>-7.4099999999999611E-2</v>
      </c>
      <c r="AH664">
        <f t="shared" si="140"/>
        <v>5.4669999999999996</v>
      </c>
      <c r="AI664">
        <f t="shared" si="153"/>
        <v>-1.5500000000000291E-2</v>
      </c>
    </row>
    <row r="665" spans="1:35" x14ac:dyDescent="0.3">
      <c r="A665" s="1">
        <v>45220</v>
      </c>
      <c r="B665">
        <v>30028.03</v>
      </c>
      <c r="C665">
        <v>1981.4</v>
      </c>
      <c r="D665">
        <v>5.33</v>
      </c>
      <c r="E665">
        <v>5.3</v>
      </c>
      <c r="F665">
        <f t="shared" si="147"/>
        <v>0</v>
      </c>
      <c r="G665">
        <v>5.33</v>
      </c>
      <c r="H665">
        <v>5.3984699999999997</v>
      </c>
      <c r="I665">
        <f t="shared" si="141"/>
        <v>5.3984699999999997</v>
      </c>
      <c r="J665">
        <f t="shared" si="142"/>
        <v>0</v>
      </c>
      <c r="K665">
        <v>5.3733700000000004</v>
      </c>
      <c r="L665">
        <v>5.4478</v>
      </c>
      <c r="M665">
        <v>5.6119000000000003</v>
      </c>
      <c r="N665">
        <v>5.6459000000000001</v>
      </c>
      <c r="O665">
        <v>5.6069000000000004</v>
      </c>
      <c r="P665">
        <v>5.3025000000000002</v>
      </c>
      <c r="Q665">
        <v>5.3265000000000002</v>
      </c>
      <c r="R665">
        <v>5.5198999999999998</v>
      </c>
      <c r="S665">
        <v>5.3811999999999998</v>
      </c>
      <c r="T665">
        <v>5.46</v>
      </c>
      <c r="U665">
        <f t="shared" si="143"/>
        <v>5.46</v>
      </c>
      <c r="V665">
        <f t="shared" si="148"/>
        <v>0</v>
      </c>
      <c r="W665">
        <f t="shared" si="144"/>
        <v>5.6119000000000003</v>
      </c>
      <c r="X665">
        <f t="shared" si="149"/>
        <v>0</v>
      </c>
      <c r="Y665">
        <v>5.3879999999999999</v>
      </c>
      <c r="Z665">
        <v>5.5359999999999996</v>
      </c>
      <c r="AA665">
        <f t="shared" si="145"/>
        <v>5.6459000000000001</v>
      </c>
      <c r="AB665">
        <f t="shared" si="150"/>
        <v>0</v>
      </c>
      <c r="AC665">
        <f t="shared" si="151"/>
        <v>0</v>
      </c>
      <c r="AD665">
        <v>5.3979999999999997</v>
      </c>
      <c r="AE665">
        <f t="shared" si="146"/>
        <v>5.6069000000000004</v>
      </c>
      <c r="AF665">
        <f t="shared" si="152"/>
        <v>0</v>
      </c>
      <c r="AG665">
        <f t="shared" si="152"/>
        <v>0</v>
      </c>
      <c r="AH665">
        <f t="shared" si="140"/>
        <v>5.4669999999999996</v>
      </c>
      <c r="AI665">
        <f t="shared" si="153"/>
        <v>0</v>
      </c>
    </row>
    <row r="666" spans="1:35" x14ac:dyDescent="0.3">
      <c r="A666" s="1">
        <v>45221</v>
      </c>
      <c r="B666">
        <v>29860.75</v>
      </c>
      <c r="C666">
        <v>1981.4</v>
      </c>
      <c r="D666">
        <v>5.33</v>
      </c>
      <c r="E666">
        <v>5.3</v>
      </c>
      <c r="F666">
        <f t="shared" si="147"/>
        <v>0</v>
      </c>
      <c r="G666">
        <v>5.33</v>
      </c>
      <c r="H666">
        <v>5.3984699999999997</v>
      </c>
      <c r="I666">
        <f t="shared" si="141"/>
        <v>5.3984699999999997</v>
      </c>
      <c r="J666">
        <f t="shared" si="142"/>
        <v>0</v>
      </c>
      <c r="K666">
        <v>5.3733700000000004</v>
      </c>
      <c r="L666">
        <v>5.4478</v>
      </c>
      <c r="M666">
        <v>5.6119000000000003</v>
      </c>
      <c r="N666">
        <v>5.6459000000000001</v>
      </c>
      <c r="O666">
        <v>5.6069000000000004</v>
      </c>
      <c r="P666">
        <v>5.3025000000000002</v>
      </c>
      <c r="Q666">
        <v>5.3265000000000002</v>
      </c>
      <c r="R666">
        <v>5.5198999999999998</v>
      </c>
      <c r="S666">
        <v>5.3811999999999998</v>
      </c>
      <c r="T666">
        <v>5.46</v>
      </c>
      <c r="U666">
        <f t="shared" si="143"/>
        <v>5.46</v>
      </c>
      <c r="V666">
        <f t="shared" si="148"/>
        <v>0</v>
      </c>
      <c r="W666">
        <f t="shared" si="144"/>
        <v>5.6119000000000003</v>
      </c>
      <c r="X666">
        <f t="shared" si="149"/>
        <v>0</v>
      </c>
      <c r="Y666">
        <v>5.3879999999999999</v>
      </c>
      <c r="Z666">
        <v>5.5359999999999996</v>
      </c>
      <c r="AA666">
        <f t="shared" si="145"/>
        <v>5.6459000000000001</v>
      </c>
      <c r="AB666">
        <f t="shared" si="150"/>
        <v>0</v>
      </c>
      <c r="AC666">
        <f t="shared" si="151"/>
        <v>0</v>
      </c>
      <c r="AD666">
        <v>5.3979999999999997</v>
      </c>
      <c r="AE666">
        <f t="shared" si="146"/>
        <v>5.6069000000000004</v>
      </c>
      <c r="AF666">
        <f t="shared" si="152"/>
        <v>0</v>
      </c>
      <c r="AG666">
        <f t="shared" si="152"/>
        <v>0</v>
      </c>
      <c r="AH666">
        <f t="shared" si="140"/>
        <v>5.4669999999999996</v>
      </c>
      <c r="AI666">
        <f t="shared" si="153"/>
        <v>0</v>
      </c>
    </row>
    <row r="667" spans="1:35" x14ac:dyDescent="0.3">
      <c r="A667" s="1">
        <v>45222</v>
      </c>
      <c r="B667">
        <v>31537.58</v>
      </c>
      <c r="C667">
        <v>1972.85</v>
      </c>
      <c r="D667">
        <v>5.37</v>
      </c>
      <c r="E667">
        <v>5.3</v>
      </c>
      <c r="F667">
        <f t="shared" si="147"/>
        <v>0</v>
      </c>
      <c r="G667">
        <v>5.33</v>
      </c>
      <c r="H667">
        <v>5.3782199999999998</v>
      </c>
      <c r="I667">
        <f t="shared" si="141"/>
        <v>5.3782199999999998</v>
      </c>
      <c r="J667">
        <f t="shared" si="142"/>
        <v>-2.0249999999999879E-2</v>
      </c>
      <c r="K667">
        <v>5.3780000000000001</v>
      </c>
      <c r="L667">
        <v>5.4522000000000004</v>
      </c>
      <c r="M667">
        <v>5.5732999999999997</v>
      </c>
      <c r="N667">
        <v>5.6112000000000002</v>
      </c>
      <c r="O667">
        <v>5.5759999999999996</v>
      </c>
      <c r="P667">
        <v>5.3109000000000002</v>
      </c>
      <c r="Q667">
        <v>5.32585</v>
      </c>
      <c r="R667">
        <v>5.5164</v>
      </c>
      <c r="S667">
        <v>5.3860999999999999</v>
      </c>
      <c r="T667">
        <v>5.46</v>
      </c>
      <c r="U667">
        <f t="shared" si="143"/>
        <v>5.46</v>
      </c>
      <c r="V667">
        <f t="shared" si="148"/>
        <v>0</v>
      </c>
      <c r="W667">
        <f t="shared" si="144"/>
        <v>5.5732999999999997</v>
      </c>
      <c r="X667">
        <f t="shared" si="149"/>
        <v>-3.8600000000000634E-2</v>
      </c>
      <c r="Y667">
        <v>5.4109999999999996</v>
      </c>
      <c r="Z667">
        <v>5.5389999999999997</v>
      </c>
      <c r="AA667">
        <f t="shared" si="145"/>
        <v>5.6112000000000002</v>
      </c>
      <c r="AB667">
        <f t="shared" si="150"/>
        <v>-3.4699999999999953E-2</v>
      </c>
      <c r="AC667">
        <f t="shared" si="151"/>
        <v>3.0000000000001137E-3</v>
      </c>
      <c r="AD667">
        <v>5.4089999999999998</v>
      </c>
      <c r="AE667">
        <f t="shared" si="146"/>
        <v>5.5759999999999996</v>
      </c>
      <c r="AF667">
        <f t="shared" si="152"/>
        <v>1.1000000000000121E-2</v>
      </c>
      <c r="AG667">
        <f t="shared" si="152"/>
        <v>-3.0900000000000816E-2</v>
      </c>
      <c r="AH667">
        <f t="shared" si="140"/>
        <v>5.4740000000000002</v>
      </c>
      <c r="AI667">
        <f t="shared" si="153"/>
        <v>7.0000000000005613E-3</v>
      </c>
    </row>
    <row r="668" spans="1:35" x14ac:dyDescent="0.3">
      <c r="A668" s="1">
        <v>45223</v>
      </c>
      <c r="B668">
        <v>33651.379999999997</v>
      </c>
      <c r="C668">
        <v>1970.97</v>
      </c>
      <c r="D668">
        <v>5.35</v>
      </c>
      <c r="E668">
        <v>5.3</v>
      </c>
      <c r="F668">
        <f t="shared" si="147"/>
        <v>0</v>
      </c>
      <c r="G668">
        <v>5.33</v>
      </c>
      <c r="H668">
        <v>5.3795999999999999</v>
      </c>
      <c r="I668">
        <f t="shared" si="141"/>
        <v>5.3795999999999999</v>
      </c>
      <c r="J668">
        <f t="shared" si="142"/>
        <v>1.3800000000001589E-3</v>
      </c>
      <c r="K668">
        <v>5.3832500000000003</v>
      </c>
      <c r="L668">
        <v>5.4240000000000004</v>
      </c>
      <c r="M668">
        <v>5.5744999999999996</v>
      </c>
      <c r="N668">
        <v>5.6158000000000001</v>
      </c>
      <c r="O668">
        <v>5.5834999999999999</v>
      </c>
      <c r="P668">
        <v>5.3075999999999999</v>
      </c>
      <c r="Q668">
        <v>5.3251999999999997</v>
      </c>
      <c r="R668">
        <v>5.5555000000000003</v>
      </c>
      <c r="S668">
        <v>5.4157000000000002</v>
      </c>
      <c r="T668">
        <v>5.4359999999999999</v>
      </c>
      <c r="U668">
        <f t="shared" si="143"/>
        <v>5.4359999999999999</v>
      </c>
      <c r="V668">
        <f t="shared" si="148"/>
        <v>-2.4000000000000021E-2</v>
      </c>
      <c r="W668">
        <f t="shared" si="144"/>
        <v>5.5744999999999996</v>
      </c>
      <c r="X668">
        <f t="shared" si="149"/>
        <v>1.1999999999998678E-3</v>
      </c>
      <c r="Y668">
        <v>5.3979999999999997</v>
      </c>
      <c r="Z668">
        <v>5.5609999999999999</v>
      </c>
      <c r="AA668">
        <f t="shared" si="145"/>
        <v>5.6158000000000001</v>
      </c>
      <c r="AB668">
        <f t="shared" si="150"/>
        <v>4.5999999999999375E-3</v>
      </c>
      <c r="AC668">
        <f t="shared" si="151"/>
        <v>2.2000000000000242E-2</v>
      </c>
      <c r="AD668">
        <v>5.431</v>
      </c>
      <c r="AE668">
        <f t="shared" si="146"/>
        <v>5.5834999999999999</v>
      </c>
      <c r="AF668">
        <f t="shared" si="152"/>
        <v>2.2000000000000242E-2</v>
      </c>
      <c r="AG668">
        <f t="shared" si="152"/>
        <v>7.5000000000002842E-3</v>
      </c>
      <c r="AH668">
        <f t="shared" si="140"/>
        <v>5.4960000000000004</v>
      </c>
      <c r="AI668">
        <f t="shared" si="153"/>
        <v>2.2000000000000242E-2</v>
      </c>
    </row>
    <row r="669" spans="1:35" x14ac:dyDescent="0.3">
      <c r="A669" s="1">
        <v>45224</v>
      </c>
      <c r="B669">
        <v>34680.57</v>
      </c>
      <c r="C669">
        <v>1979.72</v>
      </c>
      <c r="D669">
        <v>5.35</v>
      </c>
      <c r="E669">
        <v>5.3</v>
      </c>
      <c r="F669">
        <f t="shared" si="147"/>
        <v>0</v>
      </c>
      <c r="G669">
        <v>5.33</v>
      </c>
      <c r="H669">
        <v>5.3874899999999997</v>
      </c>
      <c r="I669">
        <f t="shared" si="141"/>
        <v>5.3874899999999997</v>
      </c>
      <c r="J669">
        <f t="shared" si="142"/>
        <v>7.8899999999997306E-3</v>
      </c>
      <c r="K669">
        <v>5.3858499999999996</v>
      </c>
      <c r="L669">
        <v>5.4596</v>
      </c>
      <c r="M669">
        <v>5.6104000000000003</v>
      </c>
      <c r="N669">
        <v>5.6546000000000003</v>
      </c>
      <c r="O669">
        <v>5.6279000000000003</v>
      </c>
      <c r="P669">
        <v>5.3091999999999997</v>
      </c>
      <c r="Q669">
        <v>5.3259999999999996</v>
      </c>
      <c r="R669">
        <v>5.5555000000000003</v>
      </c>
      <c r="S669">
        <v>5.4316000000000004</v>
      </c>
      <c r="T669">
        <v>5.47</v>
      </c>
      <c r="U669">
        <f t="shared" si="143"/>
        <v>5.47</v>
      </c>
      <c r="V669">
        <f t="shared" si="148"/>
        <v>3.3999999999999808E-2</v>
      </c>
      <c r="W669">
        <f t="shared" si="144"/>
        <v>5.6104000000000003</v>
      </c>
      <c r="X669">
        <f t="shared" si="149"/>
        <v>3.5900000000000709E-2</v>
      </c>
      <c r="Y669">
        <v>5.3940000000000001</v>
      </c>
      <c r="Z669">
        <v>5.5609999999999999</v>
      </c>
      <c r="AA669">
        <f t="shared" si="145"/>
        <v>5.6546000000000003</v>
      </c>
      <c r="AB669">
        <f t="shared" si="150"/>
        <v>3.8800000000000168E-2</v>
      </c>
      <c r="AC669">
        <f t="shared" si="151"/>
        <v>0</v>
      </c>
      <c r="AD669">
        <v>5.444</v>
      </c>
      <c r="AE669">
        <f t="shared" si="146"/>
        <v>5.6279000000000003</v>
      </c>
      <c r="AF669">
        <f t="shared" si="152"/>
        <v>1.2999999999999901E-2</v>
      </c>
      <c r="AG669">
        <f t="shared" si="152"/>
        <v>4.4400000000000439E-2</v>
      </c>
      <c r="AH669">
        <f t="shared" si="140"/>
        <v>5.5024999999999995</v>
      </c>
      <c r="AI669">
        <f t="shared" si="153"/>
        <v>6.4999999999990621E-3</v>
      </c>
    </row>
    <row r="670" spans="1:35" x14ac:dyDescent="0.3">
      <c r="A670" s="1">
        <v>45225</v>
      </c>
      <c r="B670">
        <v>34191.550000000003</v>
      </c>
      <c r="C670">
        <v>1984.71</v>
      </c>
      <c r="D670">
        <v>5.359</v>
      </c>
      <c r="E670">
        <v>5.31</v>
      </c>
      <c r="F670">
        <f t="shared" si="147"/>
        <v>9.9999999999997868E-3</v>
      </c>
      <c r="G670">
        <v>5.33</v>
      </c>
      <c r="H670">
        <v>5.3899800000000004</v>
      </c>
      <c r="I670">
        <f t="shared" si="141"/>
        <v>5.3899800000000004</v>
      </c>
      <c r="J670">
        <f t="shared" si="142"/>
        <v>2.4900000000007694E-3</v>
      </c>
      <c r="K670">
        <v>5.3766400000000001</v>
      </c>
      <c r="L670">
        <v>5.4484000000000004</v>
      </c>
      <c r="M670">
        <v>5.5942999999999996</v>
      </c>
      <c r="N670">
        <v>5.6296999999999997</v>
      </c>
      <c r="O670">
        <v>5.5834000000000001</v>
      </c>
      <c r="P670">
        <v>5.3120000000000003</v>
      </c>
      <c r="Q670">
        <v>5.3294499999999996</v>
      </c>
      <c r="R670">
        <v>5.5385</v>
      </c>
      <c r="S670">
        <v>5.4009</v>
      </c>
      <c r="T670">
        <v>5.4569999999999999</v>
      </c>
      <c r="U670">
        <f t="shared" si="143"/>
        <v>5.4569999999999999</v>
      </c>
      <c r="V670">
        <f t="shared" si="148"/>
        <v>-1.2999999999999901E-2</v>
      </c>
      <c r="W670">
        <f t="shared" si="144"/>
        <v>5.5942999999999996</v>
      </c>
      <c r="X670">
        <f t="shared" si="149"/>
        <v>-1.6100000000000669E-2</v>
      </c>
      <c r="Y670">
        <v>5.3879999999999999</v>
      </c>
      <c r="Z670">
        <v>5.5439999999999996</v>
      </c>
      <c r="AA670">
        <f t="shared" si="145"/>
        <v>5.6296999999999997</v>
      </c>
      <c r="AB670">
        <f t="shared" si="150"/>
        <v>-2.4900000000000588E-2</v>
      </c>
      <c r="AC670">
        <f t="shared" si="151"/>
        <v>-1.7000000000000348E-2</v>
      </c>
      <c r="AD670">
        <v>5.4089999999999998</v>
      </c>
      <c r="AE670">
        <f t="shared" si="146"/>
        <v>5.5834000000000001</v>
      </c>
      <c r="AF670">
        <f t="shared" si="152"/>
        <v>-3.5000000000000142E-2</v>
      </c>
      <c r="AG670">
        <f t="shared" si="152"/>
        <v>-4.4500000000000206E-2</v>
      </c>
      <c r="AH670">
        <f t="shared" si="140"/>
        <v>5.4764999999999997</v>
      </c>
      <c r="AI670">
        <f t="shared" si="153"/>
        <v>-2.5999999999999801E-2</v>
      </c>
    </row>
    <row r="671" spans="1:35" x14ac:dyDescent="0.3">
      <c r="A671" s="1">
        <v>45226</v>
      </c>
      <c r="B671">
        <v>33836.54</v>
      </c>
      <c r="C671">
        <v>2006.37</v>
      </c>
      <c r="D671">
        <v>5.3460000000000001</v>
      </c>
      <c r="E671">
        <v>5.31</v>
      </c>
      <c r="F671">
        <f t="shared" si="147"/>
        <v>0</v>
      </c>
      <c r="G671">
        <v>5.33</v>
      </c>
      <c r="H671">
        <v>5.3832100000000001</v>
      </c>
      <c r="I671">
        <f t="shared" si="141"/>
        <v>5.3832100000000001</v>
      </c>
      <c r="J671">
        <f t="shared" si="142"/>
        <v>-6.7700000000003868E-3</v>
      </c>
      <c r="K671">
        <v>5.3719999999999999</v>
      </c>
      <c r="L671">
        <v>5.4485000000000001</v>
      </c>
      <c r="M671">
        <v>5.5937000000000001</v>
      </c>
      <c r="N671">
        <v>5.6257000000000001</v>
      </c>
      <c r="O671">
        <v>5.5697000000000001</v>
      </c>
      <c r="P671">
        <v>5.3066000000000004</v>
      </c>
      <c r="Q671">
        <v>5.3266499999999999</v>
      </c>
      <c r="R671">
        <v>5.5172999999999996</v>
      </c>
      <c r="S671">
        <v>5.3882000000000003</v>
      </c>
      <c r="T671">
        <v>5.4550000000000001</v>
      </c>
      <c r="U671">
        <f t="shared" si="143"/>
        <v>5.4550000000000001</v>
      </c>
      <c r="V671">
        <f t="shared" si="148"/>
        <v>-1.9999999999997797E-3</v>
      </c>
      <c r="W671">
        <f t="shared" si="144"/>
        <v>5.5937000000000001</v>
      </c>
      <c r="X671">
        <f t="shared" si="149"/>
        <v>-5.9999999999948983E-4</v>
      </c>
      <c r="Y671">
        <v>5.3949999999999996</v>
      </c>
      <c r="Z671">
        <v>5.5309999999999997</v>
      </c>
      <c r="AA671">
        <f t="shared" si="145"/>
        <v>5.6257000000000001</v>
      </c>
      <c r="AB671">
        <f t="shared" si="150"/>
        <v>-3.9999999999995595E-3</v>
      </c>
      <c r="AC671">
        <f t="shared" si="151"/>
        <v>-1.2999999999999901E-2</v>
      </c>
      <c r="AD671">
        <v>5.4059999999999997</v>
      </c>
      <c r="AE671">
        <f t="shared" si="146"/>
        <v>5.5697000000000001</v>
      </c>
      <c r="AF671">
        <f t="shared" si="152"/>
        <v>-3.0000000000001137E-3</v>
      </c>
      <c r="AG671">
        <f t="shared" si="152"/>
        <v>-1.3700000000000045E-2</v>
      </c>
      <c r="AH671">
        <f t="shared" si="140"/>
        <v>5.4684999999999997</v>
      </c>
      <c r="AI671">
        <f t="shared" si="153"/>
        <v>-8.0000000000000071E-3</v>
      </c>
    </row>
    <row r="672" spans="1:35" x14ac:dyDescent="0.3">
      <c r="A672" s="1">
        <v>45227</v>
      </c>
      <c r="B672">
        <v>34135.43</v>
      </c>
      <c r="C672">
        <v>2006.37</v>
      </c>
      <c r="D672">
        <v>5.3460000000000001</v>
      </c>
      <c r="E672">
        <v>5.31</v>
      </c>
      <c r="F672">
        <f t="shared" si="147"/>
        <v>0</v>
      </c>
      <c r="G672">
        <v>5.33</v>
      </c>
      <c r="H672">
        <v>5.3832100000000001</v>
      </c>
      <c r="I672">
        <f t="shared" si="141"/>
        <v>5.3832100000000001</v>
      </c>
      <c r="J672">
        <f t="shared" si="142"/>
        <v>0</v>
      </c>
      <c r="K672">
        <v>5.3719999999999999</v>
      </c>
      <c r="L672">
        <v>5.4485000000000001</v>
      </c>
      <c r="M672">
        <v>5.5937000000000001</v>
      </c>
      <c r="N672">
        <v>5.6257000000000001</v>
      </c>
      <c r="O672">
        <v>5.5697000000000001</v>
      </c>
      <c r="P672">
        <v>5.3066000000000004</v>
      </c>
      <c r="Q672">
        <v>5.3266499999999999</v>
      </c>
      <c r="R672">
        <v>5.5172999999999996</v>
      </c>
      <c r="S672">
        <v>5.3882000000000003</v>
      </c>
      <c r="T672">
        <v>5.4550000000000001</v>
      </c>
      <c r="U672">
        <f t="shared" si="143"/>
        <v>5.4550000000000001</v>
      </c>
      <c r="V672">
        <f t="shared" si="148"/>
        <v>0</v>
      </c>
      <c r="W672">
        <f t="shared" si="144"/>
        <v>5.5937000000000001</v>
      </c>
      <c r="X672">
        <f t="shared" si="149"/>
        <v>0</v>
      </c>
      <c r="Y672">
        <v>5.3949999999999996</v>
      </c>
      <c r="Z672">
        <v>5.5309999999999997</v>
      </c>
      <c r="AA672">
        <f t="shared" si="145"/>
        <v>5.6257000000000001</v>
      </c>
      <c r="AB672">
        <f t="shared" si="150"/>
        <v>0</v>
      </c>
      <c r="AC672">
        <f t="shared" si="151"/>
        <v>0</v>
      </c>
      <c r="AD672">
        <v>5.4059999999999997</v>
      </c>
      <c r="AE672">
        <f t="shared" si="146"/>
        <v>5.5697000000000001</v>
      </c>
      <c r="AF672">
        <f t="shared" si="152"/>
        <v>0</v>
      </c>
      <c r="AG672">
        <f t="shared" si="152"/>
        <v>0</v>
      </c>
      <c r="AH672">
        <f t="shared" si="140"/>
        <v>5.4684999999999997</v>
      </c>
      <c r="AI672">
        <f t="shared" si="153"/>
        <v>0</v>
      </c>
    </row>
    <row r="673" spans="1:35" x14ac:dyDescent="0.3">
      <c r="A673" s="1">
        <v>45228</v>
      </c>
      <c r="B673">
        <v>34590.86</v>
      </c>
      <c r="C673">
        <v>2006.37</v>
      </c>
      <c r="D673">
        <v>5.3460000000000001</v>
      </c>
      <c r="E673">
        <v>5.31</v>
      </c>
      <c r="F673">
        <f t="shared" si="147"/>
        <v>0</v>
      </c>
      <c r="G673">
        <v>5.33</v>
      </c>
      <c r="H673">
        <v>5.3832100000000001</v>
      </c>
      <c r="I673">
        <f t="shared" si="141"/>
        <v>5.3832100000000001</v>
      </c>
      <c r="J673">
        <f t="shared" si="142"/>
        <v>0</v>
      </c>
      <c r="K673">
        <v>5.3719999999999999</v>
      </c>
      <c r="L673">
        <v>5.4485000000000001</v>
      </c>
      <c r="M673">
        <v>5.5937000000000001</v>
      </c>
      <c r="N673">
        <v>5.6257000000000001</v>
      </c>
      <c r="O673">
        <v>5.5697000000000001</v>
      </c>
      <c r="P673">
        <v>5.3066000000000004</v>
      </c>
      <c r="Q673">
        <v>5.3266499999999999</v>
      </c>
      <c r="R673">
        <v>5.5172999999999996</v>
      </c>
      <c r="S673">
        <v>5.3882000000000003</v>
      </c>
      <c r="T673">
        <v>5.4550000000000001</v>
      </c>
      <c r="U673">
        <f t="shared" si="143"/>
        <v>5.4550000000000001</v>
      </c>
      <c r="V673">
        <f t="shared" si="148"/>
        <v>0</v>
      </c>
      <c r="W673">
        <f t="shared" si="144"/>
        <v>5.5937000000000001</v>
      </c>
      <c r="X673">
        <f t="shared" si="149"/>
        <v>0</v>
      </c>
      <c r="Y673">
        <v>5.3949999999999996</v>
      </c>
      <c r="Z673">
        <v>5.5309999999999997</v>
      </c>
      <c r="AA673">
        <f t="shared" si="145"/>
        <v>5.6257000000000001</v>
      </c>
      <c r="AB673">
        <f t="shared" si="150"/>
        <v>0</v>
      </c>
      <c r="AC673">
        <f t="shared" si="151"/>
        <v>0</v>
      </c>
      <c r="AD673">
        <v>5.4059999999999997</v>
      </c>
      <c r="AE673">
        <f t="shared" si="146"/>
        <v>5.5697000000000001</v>
      </c>
      <c r="AF673">
        <f t="shared" si="152"/>
        <v>0</v>
      </c>
      <c r="AG673">
        <f t="shared" si="152"/>
        <v>0</v>
      </c>
      <c r="AH673">
        <f t="shared" si="140"/>
        <v>5.4684999999999997</v>
      </c>
      <c r="AI673">
        <f t="shared" si="153"/>
        <v>0</v>
      </c>
    </row>
    <row r="674" spans="1:35" x14ac:dyDescent="0.3">
      <c r="A674" s="1">
        <v>45229</v>
      </c>
      <c r="B674">
        <v>34439.910000000003</v>
      </c>
      <c r="C674">
        <v>1996.1</v>
      </c>
      <c r="D674">
        <v>5.33</v>
      </c>
      <c r="E674">
        <v>5.31</v>
      </c>
      <c r="F674">
        <f t="shared" si="147"/>
        <v>0</v>
      </c>
      <c r="G674">
        <v>5.33</v>
      </c>
      <c r="H674">
        <v>5.3771199999999997</v>
      </c>
      <c r="I674">
        <f t="shared" si="141"/>
        <v>5.3771199999999997</v>
      </c>
      <c r="J674">
        <f t="shared" si="142"/>
        <v>-6.0900000000003729E-3</v>
      </c>
      <c r="K674">
        <v>5.3811499999999999</v>
      </c>
      <c r="L674">
        <v>5.4528999999999996</v>
      </c>
      <c r="M674">
        <v>5.6204999999999998</v>
      </c>
      <c r="N674">
        <v>5.6551</v>
      </c>
      <c r="O674">
        <v>5.6009000000000002</v>
      </c>
      <c r="P674">
        <v>5.3094999999999999</v>
      </c>
      <c r="Q674">
        <v>5.33</v>
      </c>
      <c r="R674">
        <v>5.5458999999999996</v>
      </c>
      <c r="S674">
        <v>5.4177</v>
      </c>
      <c r="T674">
        <v>5.4580000000000002</v>
      </c>
      <c r="U674">
        <f t="shared" si="143"/>
        <v>5.4580000000000002</v>
      </c>
      <c r="V674">
        <f t="shared" si="148"/>
        <v>3.0000000000001137E-3</v>
      </c>
      <c r="W674">
        <f t="shared" si="144"/>
        <v>5.6204999999999998</v>
      </c>
      <c r="X674">
        <f t="shared" si="149"/>
        <v>2.6799999999999713E-2</v>
      </c>
      <c r="Y674">
        <v>5.3970000000000002</v>
      </c>
      <c r="Z674">
        <v>5.55</v>
      </c>
      <c r="AA674">
        <f t="shared" si="145"/>
        <v>5.6551</v>
      </c>
      <c r="AB674">
        <f t="shared" si="150"/>
        <v>2.9399999999999871E-2</v>
      </c>
      <c r="AC674">
        <f t="shared" si="151"/>
        <v>1.9000000000000128E-2</v>
      </c>
      <c r="AD674">
        <v>5.4290000000000003</v>
      </c>
      <c r="AE674">
        <f t="shared" si="146"/>
        <v>5.6009000000000002</v>
      </c>
      <c r="AF674">
        <f t="shared" si="152"/>
        <v>2.3000000000000576E-2</v>
      </c>
      <c r="AG674">
        <f t="shared" si="152"/>
        <v>3.1200000000000117E-2</v>
      </c>
      <c r="AH674">
        <f t="shared" si="140"/>
        <v>5.4894999999999996</v>
      </c>
      <c r="AI674">
        <f t="shared" si="153"/>
        <v>2.0999999999999908E-2</v>
      </c>
    </row>
    <row r="675" spans="1:35" x14ac:dyDescent="0.3">
      <c r="A675" s="1">
        <v>45230</v>
      </c>
      <c r="B675">
        <v>34650.559999999998</v>
      </c>
      <c r="C675">
        <v>1983.88</v>
      </c>
      <c r="D675">
        <v>5.39</v>
      </c>
      <c r="E675">
        <v>5.35</v>
      </c>
      <c r="F675">
        <f t="shared" si="147"/>
        <v>4.0000000000000036E-2</v>
      </c>
      <c r="G675">
        <v>5.33</v>
      </c>
      <c r="H675">
        <v>5.3827499999999997</v>
      </c>
      <c r="I675">
        <f t="shared" si="141"/>
        <v>5.3827499999999997</v>
      </c>
      <c r="J675">
        <f t="shared" si="142"/>
        <v>5.6300000000000239E-3</v>
      </c>
      <c r="K675">
        <v>5.3887499999999999</v>
      </c>
      <c r="L675">
        <v>5.4622999999999999</v>
      </c>
      <c r="M675">
        <v>5.5865999999999998</v>
      </c>
      <c r="N675">
        <v>5.6310000000000002</v>
      </c>
      <c r="O675">
        <v>5.5922000000000001</v>
      </c>
      <c r="P675">
        <v>5.3113000000000001</v>
      </c>
      <c r="Q675">
        <v>5.33195</v>
      </c>
      <c r="R675">
        <v>5.5689000000000002</v>
      </c>
      <c r="S675">
        <v>5.45</v>
      </c>
      <c r="T675">
        <v>5.4690000000000003</v>
      </c>
      <c r="U675">
        <f t="shared" si="143"/>
        <v>5.4690000000000003</v>
      </c>
      <c r="V675">
        <f t="shared" si="148"/>
        <v>1.1000000000000121E-2</v>
      </c>
      <c r="W675">
        <f t="shared" si="144"/>
        <v>5.5865999999999998</v>
      </c>
      <c r="X675">
        <f t="shared" si="149"/>
        <v>-3.3900000000000041E-2</v>
      </c>
      <c r="Y675">
        <v>5.3940000000000001</v>
      </c>
      <c r="Z675">
        <v>5.57</v>
      </c>
      <c r="AA675">
        <f t="shared" si="145"/>
        <v>5.6310000000000002</v>
      </c>
      <c r="AB675">
        <f t="shared" si="150"/>
        <v>-2.4099999999999788E-2</v>
      </c>
      <c r="AC675">
        <f t="shared" si="151"/>
        <v>2.0000000000000462E-2</v>
      </c>
      <c r="AD675">
        <v>5.46</v>
      </c>
      <c r="AE675">
        <f t="shared" si="146"/>
        <v>5.5922000000000001</v>
      </c>
      <c r="AF675">
        <f t="shared" si="152"/>
        <v>3.0999999999999694E-2</v>
      </c>
      <c r="AG675">
        <f t="shared" si="152"/>
        <v>-8.7000000000001521E-3</v>
      </c>
      <c r="AH675">
        <f t="shared" si="140"/>
        <v>5.5150000000000006</v>
      </c>
      <c r="AI675">
        <f t="shared" si="153"/>
        <v>2.5500000000000966E-2</v>
      </c>
    </row>
    <row r="676" spans="1:35" x14ac:dyDescent="0.3">
      <c r="A676" s="1">
        <v>45231</v>
      </c>
      <c r="B676">
        <v>35455.730000000003</v>
      </c>
      <c r="C676">
        <v>1982.53</v>
      </c>
      <c r="D676">
        <v>5.3920000000000003</v>
      </c>
      <c r="E676">
        <v>5.32</v>
      </c>
      <c r="F676">
        <f t="shared" si="147"/>
        <v>-2.9999999999999361E-2</v>
      </c>
      <c r="G676">
        <v>5.33</v>
      </c>
      <c r="H676">
        <v>5.3918999999999997</v>
      </c>
      <c r="I676">
        <f t="shared" si="141"/>
        <v>5.3918999999999997</v>
      </c>
      <c r="J676">
        <f t="shared" si="142"/>
        <v>9.1499999999999915E-3</v>
      </c>
      <c r="K676">
        <v>5.3795000000000002</v>
      </c>
      <c r="L676">
        <v>5.4511000000000003</v>
      </c>
      <c r="M676">
        <v>5.5285000000000002</v>
      </c>
      <c r="N676">
        <v>5.5639000000000003</v>
      </c>
      <c r="O676">
        <v>5.5034999999999998</v>
      </c>
      <c r="P676">
        <v>5.3121999999999998</v>
      </c>
      <c r="Q676">
        <v>5.3295000000000003</v>
      </c>
      <c r="R676">
        <v>5.5259999999999998</v>
      </c>
      <c r="S676">
        <v>5.3643000000000001</v>
      </c>
      <c r="T676">
        <v>5.46</v>
      </c>
      <c r="U676">
        <f t="shared" si="143"/>
        <v>5.46</v>
      </c>
      <c r="V676">
        <f t="shared" si="148"/>
        <v>-9.0000000000003411E-3</v>
      </c>
      <c r="W676">
        <f t="shared" si="144"/>
        <v>5.5285000000000002</v>
      </c>
      <c r="X676">
        <f t="shared" si="149"/>
        <v>-5.8099999999999596E-2</v>
      </c>
      <c r="Y676">
        <v>5.3940000000000001</v>
      </c>
      <c r="Z676">
        <v>5.5330000000000004</v>
      </c>
      <c r="AA676">
        <f t="shared" si="145"/>
        <v>5.5639000000000003</v>
      </c>
      <c r="AB676">
        <f t="shared" si="150"/>
        <v>-6.7099999999999937E-2</v>
      </c>
      <c r="AC676">
        <f t="shared" si="151"/>
        <v>-3.6999999999999922E-2</v>
      </c>
      <c r="AD676">
        <v>5.3680000000000003</v>
      </c>
      <c r="AE676">
        <f t="shared" si="146"/>
        <v>5.5034999999999998</v>
      </c>
      <c r="AF676">
        <f t="shared" si="152"/>
        <v>-9.1999999999999638E-2</v>
      </c>
      <c r="AG676">
        <f t="shared" si="152"/>
        <v>-8.8700000000000223E-2</v>
      </c>
      <c r="AH676">
        <f t="shared" si="140"/>
        <v>5.4504999999999999</v>
      </c>
      <c r="AI676">
        <f t="shared" si="153"/>
        <v>-6.4500000000000668E-2</v>
      </c>
    </row>
    <row r="677" spans="1:35" x14ac:dyDescent="0.3">
      <c r="A677" s="1">
        <v>45232</v>
      </c>
      <c r="B677">
        <v>34917.449999999997</v>
      </c>
      <c r="C677">
        <v>1985.78</v>
      </c>
      <c r="D677">
        <v>5.4039999999999999</v>
      </c>
      <c r="E677">
        <v>5.33</v>
      </c>
      <c r="F677">
        <f t="shared" si="147"/>
        <v>9.9999999999997868E-3</v>
      </c>
      <c r="G677">
        <v>5.33</v>
      </c>
      <c r="H677">
        <v>5.3926999999999996</v>
      </c>
      <c r="I677">
        <f t="shared" si="141"/>
        <v>5.3926999999999996</v>
      </c>
      <c r="J677">
        <f t="shared" si="142"/>
        <v>7.9999999999991189E-4</v>
      </c>
      <c r="K677">
        <v>5.3819999999999997</v>
      </c>
      <c r="L677">
        <v>5.4268000000000001</v>
      </c>
      <c r="M677">
        <v>5.5110999999999999</v>
      </c>
      <c r="N677">
        <v>5.5510000000000002</v>
      </c>
      <c r="O677">
        <v>5.4962</v>
      </c>
      <c r="P677">
        <v>5.3110999999999997</v>
      </c>
      <c r="Q677">
        <v>5.3291500000000003</v>
      </c>
      <c r="R677">
        <v>5.5117000000000003</v>
      </c>
      <c r="S677">
        <v>5.3746999999999998</v>
      </c>
      <c r="T677">
        <v>5.431</v>
      </c>
      <c r="U677">
        <f t="shared" si="143"/>
        <v>5.431</v>
      </c>
      <c r="V677">
        <f t="shared" si="148"/>
        <v>-2.8999999999999915E-2</v>
      </c>
      <c r="W677">
        <f t="shared" si="144"/>
        <v>5.5110999999999999</v>
      </c>
      <c r="X677">
        <f t="shared" si="149"/>
        <v>-1.7400000000000304E-2</v>
      </c>
      <c r="Y677">
        <v>5.3849999999999998</v>
      </c>
      <c r="Z677">
        <v>5.5170000000000003</v>
      </c>
      <c r="AA677">
        <f t="shared" si="145"/>
        <v>5.5510000000000002</v>
      </c>
      <c r="AB677">
        <f t="shared" si="150"/>
        <v>-1.2900000000000134E-2</v>
      </c>
      <c r="AC677">
        <f t="shared" si="151"/>
        <v>-1.6000000000000014E-2</v>
      </c>
      <c r="AD677">
        <v>5.38</v>
      </c>
      <c r="AE677">
        <f t="shared" si="146"/>
        <v>5.4962</v>
      </c>
      <c r="AF677">
        <f t="shared" si="152"/>
        <v>1.1999999999999567E-2</v>
      </c>
      <c r="AG677">
        <f t="shared" si="152"/>
        <v>-7.2999999999998622E-3</v>
      </c>
      <c r="AH677">
        <f t="shared" si="140"/>
        <v>5.4485000000000001</v>
      </c>
      <c r="AI677">
        <f t="shared" si="153"/>
        <v>-1.9999999999997797E-3</v>
      </c>
    </row>
    <row r="678" spans="1:35" x14ac:dyDescent="0.3">
      <c r="A678" s="1">
        <v>45233</v>
      </c>
      <c r="B678">
        <v>34621.06</v>
      </c>
      <c r="C678">
        <v>1992.65</v>
      </c>
      <c r="D678">
        <v>5.3949999999999996</v>
      </c>
      <c r="E678">
        <v>5.32</v>
      </c>
      <c r="F678">
        <f t="shared" si="147"/>
        <v>-9.9999999999997868E-3</v>
      </c>
      <c r="G678">
        <v>5.33</v>
      </c>
      <c r="H678">
        <v>5.3801699999999997</v>
      </c>
      <c r="I678">
        <f t="shared" si="141"/>
        <v>5.3801699999999997</v>
      </c>
      <c r="J678">
        <f t="shared" si="142"/>
        <v>-1.252999999999993E-2</v>
      </c>
      <c r="K678">
        <v>5.3621499999999997</v>
      </c>
      <c r="L678">
        <v>5.3930999999999996</v>
      </c>
      <c r="M678">
        <v>5.4321999999999999</v>
      </c>
      <c r="N678">
        <v>5.4663000000000004</v>
      </c>
      <c r="O678">
        <v>5.3956999999999997</v>
      </c>
      <c r="P678">
        <v>5.3109999999999999</v>
      </c>
      <c r="Q678">
        <v>5.3289999999999997</v>
      </c>
      <c r="R678">
        <v>5.4610000000000003</v>
      </c>
      <c r="S678">
        <v>5.274</v>
      </c>
      <c r="T678">
        <v>5.41</v>
      </c>
      <c r="U678">
        <f t="shared" si="143"/>
        <v>5.41</v>
      </c>
      <c r="V678">
        <f t="shared" si="148"/>
        <v>-2.0999999999999908E-2</v>
      </c>
      <c r="W678">
        <f t="shared" si="144"/>
        <v>5.4321999999999999</v>
      </c>
      <c r="X678">
        <f t="shared" si="149"/>
        <v>-7.889999999999997E-2</v>
      </c>
      <c r="Y678">
        <v>5.3780000000000001</v>
      </c>
      <c r="Z678">
        <v>5.47</v>
      </c>
      <c r="AA678">
        <f t="shared" si="145"/>
        <v>5.4663000000000004</v>
      </c>
      <c r="AB678">
        <f t="shared" si="150"/>
        <v>-8.4699999999999775E-2</v>
      </c>
      <c r="AC678">
        <f t="shared" si="151"/>
        <v>-4.7000000000000597E-2</v>
      </c>
      <c r="AD678">
        <v>5.2839999999999998</v>
      </c>
      <c r="AE678">
        <f t="shared" si="146"/>
        <v>5.3956999999999997</v>
      </c>
      <c r="AF678">
        <f t="shared" si="152"/>
        <v>-9.6000000000000085E-2</v>
      </c>
      <c r="AG678">
        <f t="shared" si="152"/>
        <v>-0.10050000000000026</v>
      </c>
      <c r="AH678">
        <f t="shared" si="140"/>
        <v>5.3769999999999998</v>
      </c>
      <c r="AI678">
        <f t="shared" si="153"/>
        <v>-7.1500000000000341E-2</v>
      </c>
    </row>
    <row r="679" spans="1:35" x14ac:dyDescent="0.3">
      <c r="A679" s="1">
        <v>45234</v>
      </c>
      <c r="B679">
        <v>34780.720000000001</v>
      </c>
      <c r="C679">
        <v>1992.65</v>
      </c>
      <c r="D679">
        <v>5.3949999999999996</v>
      </c>
      <c r="E679">
        <v>5.32</v>
      </c>
      <c r="F679">
        <f t="shared" si="147"/>
        <v>0</v>
      </c>
      <c r="G679">
        <v>5.33</v>
      </c>
      <c r="H679">
        <v>5.3801699999999997</v>
      </c>
      <c r="I679">
        <f t="shared" si="141"/>
        <v>5.3801699999999997</v>
      </c>
      <c r="J679">
        <f t="shared" si="142"/>
        <v>0</v>
      </c>
      <c r="K679">
        <v>5.3621499999999997</v>
      </c>
      <c r="L679">
        <v>5.3930999999999996</v>
      </c>
      <c r="M679">
        <v>5.4321999999999999</v>
      </c>
      <c r="N679">
        <v>5.4663000000000004</v>
      </c>
      <c r="O679">
        <v>5.3956999999999997</v>
      </c>
      <c r="P679">
        <v>5.3109999999999999</v>
      </c>
      <c r="Q679">
        <v>5.3289999999999997</v>
      </c>
      <c r="R679">
        <v>5.4610000000000003</v>
      </c>
      <c r="S679">
        <v>5.274</v>
      </c>
      <c r="T679">
        <v>5.41</v>
      </c>
      <c r="U679">
        <f t="shared" si="143"/>
        <v>5.41</v>
      </c>
      <c r="V679">
        <f t="shared" si="148"/>
        <v>0</v>
      </c>
      <c r="W679">
        <f t="shared" si="144"/>
        <v>5.4321999999999999</v>
      </c>
      <c r="X679">
        <f t="shared" si="149"/>
        <v>0</v>
      </c>
      <c r="Y679">
        <v>5.3780000000000001</v>
      </c>
      <c r="Z679">
        <v>5.47</v>
      </c>
      <c r="AA679">
        <f t="shared" si="145"/>
        <v>5.4663000000000004</v>
      </c>
      <c r="AB679">
        <f t="shared" si="150"/>
        <v>0</v>
      </c>
      <c r="AC679">
        <f t="shared" si="151"/>
        <v>0</v>
      </c>
      <c r="AD679">
        <v>5.2839999999999998</v>
      </c>
      <c r="AE679">
        <f t="shared" si="146"/>
        <v>5.3956999999999997</v>
      </c>
      <c r="AF679">
        <f t="shared" si="152"/>
        <v>0</v>
      </c>
      <c r="AG679">
        <f t="shared" si="152"/>
        <v>0</v>
      </c>
      <c r="AH679">
        <f t="shared" si="140"/>
        <v>5.3769999999999998</v>
      </c>
      <c r="AI679">
        <f t="shared" si="153"/>
        <v>0</v>
      </c>
    </row>
    <row r="680" spans="1:35" x14ac:dyDescent="0.3">
      <c r="A680" s="1">
        <v>45235</v>
      </c>
      <c r="B680">
        <v>34682.129999999997</v>
      </c>
      <c r="C680">
        <v>1992.65</v>
      </c>
      <c r="D680">
        <v>5.3949999999999996</v>
      </c>
      <c r="E680">
        <v>5.32</v>
      </c>
      <c r="F680">
        <f t="shared" si="147"/>
        <v>0</v>
      </c>
      <c r="G680">
        <v>5.33</v>
      </c>
      <c r="H680">
        <v>5.3801699999999997</v>
      </c>
      <c r="I680">
        <f t="shared" si="141"/>
        <v>5.3801699999999997</v>
      </c>
      <c r="J680">
        <f t="shared" si="142"/>
        <v>0</v>
      </c>
      <c r="K680">
        <v>5.3621499999999997</v>
      </c>
      <c r="L680">
        <v>5.3930999999999996</v>
      </c>
      <c r="M680">
        <v>5.4321999999999999</v>
      </c>
      <c r="N680">
        <v>5.4663000000000004</v>
      </c>
      <c r="O680">
        <v>5.3956999999999997</v>
      </c>
      <c r="P680">
        <v>5.3109999999999999</v>
      </c>
      <c r="Q680">
        <v>5.3289999999999997</v>
      </c>
      <c r="R680">
        <v>5.4610000000000003</v>
      </c>
      <c r="S680">
        <v>5.274</v>
      </c>
      <c r="T680">
        <v>5.41</v>
      </c>
      <c r="U680">
        <f t="shared" si="143"/>
        <v>5.41</v>
      </c>
      <c r="V680">
        <f t="shared" si="148"/>
        <v>0</v>
      </c>
      <c r="W680">
        <f t="shared" si="144"/>
        <v>5.4321999999999999</v>
      </c>
      <c r="X680">
        <f t="shared" si="149"/>
        <v>0</v>
      </c>
      <c r="Y680">
        <v>5.3780000000000001</v>
      </c>
      <c r="Z680">
        <v>5.47</v>
      </c>
      <c r="AA680">
        <f t="shared" si="145"/>
        <v>5.4663000000000004</v>
      </c>
      <c r="AB680">
        <f t="shared" si="150"/>
        <v>0</v>
      </c>
      <c r="AC680">
        <f t="shared" si="151"/>
        <v>0</v>
      </c>
      <c r="AD680">
        <v>5.2839999999999998</v>
      </c>
      <c r="AE680">
        <f t="shared" si="146"/>
        <v>5.3956999999999997</v>
      </c>
      <c r="AF680">
        <f t="shared" si="152"/>
        <v>0</v>
      </c>
      <c r="AG680">
        <f t="shared" si="152"/>
        <v>0</v>
      </c>
      <c r="AH680">
        <f t="shared" si="140"/>
        <v>5.3769999999999998</v>
      </c>
      <c r="AI680">
        <f t="shared" si="153"/>
        <v>0</v>
      </c>
    </row>
    <row r="681" spans="1:35" x14ac:dyDescent="0.3">
      <c r="A681" s="1">
        <v>45236</v>
      </c>
      <c r="B681">
        <v>35030.04</v>
      </c>
      <c r="C681">
        <v>1978.14</v>
      </c>
      <c r="D681">
        <v>5.33</v>
      </c>
      <c r="E681">
        <v>5.32</v>
      </c>
      <c r="F681">
        <f t="shared" si="147"/>
        <v>0</v>
      </c>
      <c r="G681">
        <v>5.33</v>
      </c>
      <c r="H681">
        <v>5.3680599999999998</v>
      </c>
      <c r="I681">
        <f t="shared" si="141"/>
        <v>5.3680599999999998</v>
      </c>
      <c r="J681">
        <f t="shared" si="142"/>
        <v>-1.2109999999999843E-2</v>
      </c>
      <c r="K681">
        <v>5.3644999999999996</v>
      </c>
      <c r="L681">
        <v>5.4183000000000003</v>
      </c>
      <c r="M681">
        <v>5.4859</v>
      </c>
      <c r="N681">
        <v>5.5286</v>
      </c>
      <c r="O681">
        <v>5.4733000000000001</v>
      </c>
      <c r="P681">
        <v>5.3106</v>
      </c>
      <c r="Q681">
        <v>5.33</v>
      </c>
      <c r="R681">
        <v>5.4789000000000003</v>
      </c>
      <c r="S681">
        <v>5.3284000000000002</v>
      </c>
      <c r="T681">
        <v>5.4219999999999997</v>
      </c>
      <c r="U681">
        <f t="shared" si="143"/>
        <v>5.4219999999999997</v>
      </c>
      <c r="V681">
        <f t="shared" si="148"/>
        <v>1.1999999999999567E-2</v>
      </c>
      <c r="W681">
        <f t="shared" si="144"/>
        <v>5.4859</v>
      </c>
      <c r="X681">
        <f t="shared" si="149"/>
        <v>5.3700000000000081E-2</v>
      </c>
      <c r="Y681">
        <v>5.3979999999999997</v>
      </c>
      <c r="Z681">
        <v>5.4829999999999997</v>
      </c>
      <c r="AA681">
        <f t="shared" si="145"/>
        <v>5.5286</v>
      </c>
      <c r="AB681">
        <f t="shared" si="150"/>
        <v>6.2299999999999578E-2</v>
      </c>
      <c r="AC681">
        <f t="shared" si="151"/>
        <v>1.2999999999999901E-2</v>
      </c>
      <c r="AD681">
        <v>5.3339999999999996</v>
      </c>
      <c r="AE681">
        <f t="shared" si="146"/>
        <v>5.4733000000000001</v>
      </c>
      <c r="AF681">
        <f t="shared" si="152"/>
        <v>4.9999999999999822E-2</v>
      </c>
      <c r="AG681">
        <f t="shared" si="152"/>
        <v>7.7600000000000335E-2</v>
      </c>
      <c r="AH681">
        <f t="shared" si="140"/>
        <v>5.4085000000000001</v>
      </c>
      <c r="AI681">
        <f t="shared" si="153"/>
        <v>3.1500000000000306E-2</v>
      </c>
    </row>
    <row r="682" spans="1:35" x14ac:dyDescent="0.3">
      <c r="A682" s="1">
        <v>45237</v>
      </c>
      <c r="B682">
        <v>35501.519999999997</v>
      </c>
      <c r="C682">
        <v>1969.45</v>
      </c>
      <c r="D682">
        <v>5.3970000000000002</v>
      </c>
      <c r="E682">
        <v>5.32</v>
      </c>
      <c r="F682">
        <f t="shared" si="147"/>
        <v>0</v>
      </c>
      <c r="G682">
        <v>5.33</v>
      </c>
      <c r="H682">
        <v>5.3656699999999997</v>
      </c>
      <c r="I682">
        <f t="shared" si="141"/>
        <v>5.3656699999999997</v>
      </c>
      <c r="J682">
        <f t="shared" si="142"/>
        <v>-2.3900000000001143E-3</v>
      </c>
      <c r="K682">
        <v>5.3648999999999996</v>
      </c>
      <c r="L682">
        <v>5.4153000000000002</v>
      </c>
      <c r="M682">
        <v>5.4981</v>
      </c>
      <c r="N682">
        <v>5.5366999999999997</v>
      </c>
      <c r="O682">
        <v>5.4733000000000001</v>
      </c>
      <c r="P682">
        <v>5.3101000000000003</v>
      </c>
      <c r="Q682">
        <v>5.32965</v>
      </c>
      <c r="R682">
        <v>5.4856999999999996</v>
      </c>
      <c r="S682">
        <v>5.3167999999999997</v>
      </c>
      <c r="T682">
        <v>5.4269999999999996</v>
      </c>
      <c r="U682">
        <f t="shared" si="143"/>
        <v>5.4269999999999996</v>
      </c>
      <c r="V682">
        <f t="shared" si="148"/>
        <v>4.9999999999998934E-3</v>
      </c>
      <c r="W682">
        <f t="shared" si="144"/>
        <v>5.4981</v>
      </c>
      <c r="X682">
        <f t="shared" si="149"/>
        <v>1.2199999999999989E-2</v>
      </c>
      <c r="Y682">
        <v>5.3869999999999996</v>
      </c>
      <c r="Z682">
        <v>5.4939999999999998</v>
      </c>
      <c r="AA682">
        <f t="shared" si="145"/>
        <v>5.5366999999999997</v>
      </c>
      <c r="AB682">
        <f t="shared" si="150"/>
        <v>8.099999999999774E-3</v>
      </c>
      <c r="AC682">
        <f t="shared" si="151"/>
        <v>1.1000000000000121E-2</v>
      </c>
      <c r="AD682">
        <v>5.3250000000000002</v>
      </c>
      <c r="AE682">
        <f t="shared" si="146"/>
        <v>5.4733000000000001</v>
      </c>
      <c r="AF682">
        <f t="shared" si="152"/>
        <v>-8.9999999999994529E-3</v>
      </c>
      <c r="AG682">
        <f t="shared" si="152"/>
        <v>0</v>
      </c>
      <c r="AH682">
        <f t="shared" si="140"/>
        <v>5.4094999999999995</v>
      </c>
      <c r="AI682">
        <f t="shared" si="153"/>
        <v>9.9999999999944578E-4</v>
      </c>
    </row>
    <row r="683" spans="1:35" x14ac:dyDescent="0.3">
      <c r="A683" s="1">
        <v>45238</v>
      </c>
      <c r="B683">
        <v>35593.56</v>
      </c>
      <c r="C683">
        <v>1950.2</v>
      </c>
      <c r="D683">
        <v>5.39</v>
      </c>
      <c r="E683">
        <v>5.32</v>
      </c>
      <c r="F683">
        <f t="shared" si="147"/>
        <v>0</v>
      </c>
      <c r="G683">
        <v>5.33</v>
      </c>
      <c r="H683">
        <v>5.3690800000000003</v>
      </c>
      <c r="I683">
        <f t="shared" si="141"/>
        <v>5.3690800000000003</v>
      </c>
      <c r="J683">
        <f t="shared" si="142"/>
        <v>3.4100000000005792E-3</v>
      </c>
      <c r="K683">
        <v>5.37</v>
      </c>
      <c r="L683">
        <v>5.4222999999999999</v>
      </c>
      <c r="M683">
        <v>5.5414000000000003</v>
      </c>
      <c r="N683">
        <v>5.5758999999999999</v>
      </c>
      <c r="O683">
        <v>5.5046999999999997</v>
      </c>
      <c r="P683">
        <v>5.3109999999999999</v>
      </c>
      <c r="Q683">
        <v>5.33</v>
      </c>
      <c r="R683">
        <v>5.4856999999999996</v>
      </c>
      <c r="S683">
        <v>5.3327</v>
      </c>
      <c r="T683">
        <v>5.4340000000000002</v>
      </c>
      <c r="U683">
        <f t="shared" si="143"/>
        <v>5.4340000000000002</v>
      </c>
      <c r="V683">
        <f t="shared" si="148"/>
        <v>7.0000000000005613E-3</v>
      </c>
      <c r="W683">
        <f t="shared" si="144"/>
        <v>5.5414000000000003</v>
      </c>
      <c r="X683">
        <f t="shared" si="149"/>
        <v>4.3300000000000338E-2</v>
      </c>
      <c r="Y683">
        <v>5.3810000000000002</v>
      </c>
      <c r="Z683">
        <v>5.49</v>
      </c>
      <c r="AA683">
        <f t="shared" si="145"/>
        <v>5.5758999999999999</v>
      </c>
      <c r="AB683">
        <f t="shared" si="150"/>
        <v>3.9200000000000124E-2</v>
      </c>
      <c r="AC683">
        <f t="shared" si="151"/>
        <v>-3.9999999999995595E-3</v>
      </c>
      <c r="AD683">
        <v>5.3410000000000002</v>
      </c>
      <c r="AE683">
        <f t="shared" si="146"/>
        <v>5.5046999999999997</v>
      </c>
      <c r="AF683">
        <f t="shared" si="152"/>
        <v>1.6000000000000014E-2</v>
      </c>
      <c r="AG683">
        <f t="shared" si="152"/>
        <v>3.139999999999965E-2</v>
      </c>
      <c r="AH683">
        <f t="shared" si="140"/>
        <v>5.4154999999999998</v>
      </c>
      <c r="AI683">
        <f t="shared" si="153"/>
        <v>6.0000000000002274E-3</v>
      </c>
    </row>
    <row r="684" spans="1:35" x14ac:dyDescent="0.3">
      <c r="A684" s="1">
        <v>45239</v>
      </c>
      <c r="B684">
        <v>36541.56</v>
      </c>
      <c r="C684">
        <v>1958.55</v>
      </c>
      <c r="D684">
        <v>5.4</v>
      </c>
      <c r="E684">
        <v>5.32</v>
      </c>
      <c r="F684">
        <f t="shared" si="147"/>
        <v>0</v>
      </c>
      <c r="G684">
        <v>5.33</v>
      </c>
      <c r="H684">
        <v>5.3710300000000002</v>
      </c>
      <c r="I684">
        <f t="shared" si="141"/>
        <v>5.3710300000000002</v>
      </c>
      <c r="J684">
        <f t="shared" si="142"/>
        <v>1.9499999999998963E-3</v>
      </c>
      <c r="K684">
        <v>5.3784999999999998</v>
      </c>
      <c r="L684">
        <v>5.4241000000000001</v>
      </c>
      <c r="M684">
        <v>5.5720000000000001</v>
      </c>
      <c r="N684">
        <v>5.6203000000000003</v>
      </c>
      <c r="O684">
        <v>5.5681000000000003</v>
      </c>
      <c r="P684">
        <v>5.3108000000000004</v>
      </c>
      <c r="Q684">
        <v>5.3295000000000003</v>
      </c>
      <c r="R684">
        <v>5.4661</v>
      </c>
      <c r="S684">
        <v>5.3677999999999999</v>
      </c>
      <c r="T684">
        <v>5.4290000000000003</v>
      </c>
      <c r="U684">
        <f t="shared" si="143"/>
        <v>5.4290000000000003</v>
      </c>
      <c r="V684">
        <f t="shared" si="148"/>
        <v>-4.9999999999998934E-3</v>
      </c>
      <c r="W684">
        <f t="shared" si="144"/>
        <v>5.5720000000000001</v>
      </c>
      <c r="X684">
        <f t="shared" si="149"/>
        <v>3.0599999999999739E-2</v>
      </c>
      <c r="Y684">
        <v>5.3890000000000002</v>
      </c>
      <c r="Z684">
        <v>5.48</v>
      </c>
      <c r="AA684">
        <f t="shared" si="145"/>
        <v>5.6203000000000003</v>
      </c>
      <c r="AB684">
        <f t="shared" si="150"/>
        <v>4.4400000000000439E-2</v>
      </c>
      <c r="AC684">
        <f t="shared" si="151"/>
        <v>-9.9999999999997868E-3</v>
      </c>
      <c r="AD684">
        <v>5.3789999999999996</v>
      </c>
      <c r="AE684">
        <f t="shared" si="146"/>
        <v>5.5681000000000003</v>
      </c>
      <c r="AF684">
        <f t="shared" si="152"/>
        <v>3.7999999999999368E-2</v>
      </c>
      <c r="AG684">
        <f t="shared" si="152"/>
        <v>6.3400000000000567E-2</v>
      </c>
      <c r="AH684">
        <f t="shared" si="140"/>
        <v>5.4295</v>
      </c>
      <c r="AI684">
        <f t="shared" si="153"/>
        <v>1.4000000000000234E-2</v>
      </c>
    </row>
    <row r="685" spans="1:35" x14ac:dyDescent="0.3">
      <c r="A685" s="1">
        <v>45240</v>
      </c>
      <c r="B685">
        <v>37292.81</v>
      </c>
      <c r="C685">
        <v>1940.2</v>
      </c>
      <c r="D685">
        <v>5.37</v>
      </c>
      <c r="E685">
        <v>5.32</v>
      </c>
      <c r="F685">
        <f t="shared" si="147"/>
        <v>0</v>
      </c>
      <c r="G685">
        <v>5.33</v>
      </c>
      <c r="H685">
        <v>5.3776400000000004</v>
      </c>
      <c r="I685">
        <f t="shared" si="141"/>
        <v>5.3776400000000004</v>
      </c>
      <c r="J685">
        <f t="shared" si="142"/>
        <v>6.6100000000002268E-3</v>
      </c>
      <c r="K685">
        <v>5.3808999999999996</v>
      </c>
      <c r="L685">
        <v>5.4035000000000002</v>
      </c>
      <c r="M685">
        <v>5.5556000000000001</v>
      </c>
      <c r="N685">
        <v>5.5974000000000004</v>
      </c>
      <c r="O685">
        <v>5.5472999999999999</v>
      </c>
      <c r="P685">
        <v>5.31</v>
      </c>
      <c r="Q685">
        <v>5.3298500000000004</v>
      </c>
      <c r="R685">
        <v>5.4555999999999996</v>
      </c>
      <c r="S685">
        <v>5.3742999999999999</v>
      </c>
      <c r="T685">
        <v>5.4089999999999998</v>
      </c>
      <c r="U685">
        <f t="shared" si="143"/>
        <v>5.4089999999999998</v>
      </c>
      <c r="V685">
        <f t="shared" si="148"/>
        <v>-2.0000000000000462E-2</v>
      </c>
      <c r="W685">
        <f t="shared" si="144"/>
        <v>5.5556000000000001</v>
      </c>
      <c r="X685">
        <f t="shared" si="149"/>
        <v>-1.639999999999997E-2</v>
      </c>
      <c r="Y685">
        <v>5.3760000000000003</v>
      </c>
      <c r="Z685">
        <v>5.4850000000000003</v>
      </c>
      <c r="AA685">
        <f t="shared" si="145"/>
        <v>5.5974000000000004</v>
      </c>
      <c r="AB685">
        <f t="shared" si="150"/>
        <v>-2.289999999999992E-2</v>
      </c>
      <c r="AC685">
        <f t="shared" si="151"/>
        <v>4.9999999999998934E-3</v>
      </c>
      <c r="AD685">
        <v>5.3810000000000002</v>
      </c>
      <c r="AE685">
        <f t="shared" si="146"/>
        <v>5.5472999999999999</v>
      </c>
      <c r="AF685">
        <f t="shared" si="152"/>
        <v>2.0000000000006679E-3</v>
      </c>
      <c r="AG685">
        <f t="shared" si="152"/>
        <v>-2.0800000000000374E-2</v>
      </c>
      <c r="AH685">
        <f t="shared" si="140"/>
        <v>5.4329999999999998</v>
      </c>
      <c r="AI685">
        <f t="shared" si="153"/>
        <v>3.4999999999998366E-3</v>
      </c>
    </row>
    <row r="686" spans="1:35" x14ac:dyDescent="0.3">
      <c r="A686" s="1">
        <v>45241</v>
      </c>
      <c r="B686">
        <v>36988</v>
      </c>
      <c r="C686">
        <v>1940.2</v>
      </c>
      <c r="D686">
        <v>5.37</v>
      </c>
      <c r="E686">
        <v>5.32</v>
      </c>
      <c r="F686">
        <f t="shared" si="147"/>
        <v>0</v>
      </c>
      <c r="G686">
        <v>5.33</v>
      </c>
      <c r="H686">
        <v>5.3776400000000004</v>
      </c>
      <c r="I686">
        <f t="shared" si="141"/>
        <v>5.3776400000000004</v>
      </c>
      <c r="J686">
        <f t="shared" si="142"/>
        <v>0</v>
      </c>
      <c r="K686">
        <v>5.3808999999999996</v>
      </c>
      <c r="L686">
        <v>5.4035000000000002</v>
      </c>
      <c r="M686">
        <v>5.5556000000000001</v>
      </c>
      <c r="N686">
        <v>5.5974000000000004</v>
      </c>
      <c r="O686">
        <v>5.5472999999999999</v>
      </c>
      <c r="P686">
        <v>5.31</v>
      </c>
      <c r="Q686">
        <v>5.3298500000000004</v>
      </c>
      <c r="R686">
        <v>5.4555999999999996</v>
      </c>
      <c r="S686">
        <v>5.3742999999999999</v>
      </c>
      <c r="T686">
        <v>5.4089999999999998</v>
      </c>
      <c r="U686">
        <f t="shared" si="143"/>
        <v>5.4089999999999998</v>
      </c>
      <c r="V686">
        <f t="shared" si="148"/>
        <v>0</v>
      </c>
      <c r="W686">
        <f t="shared" si="144"/>
        <v>5.5556000000000001</v>
      </c>
      <c r="X686">
        <f t="shared" si="149"/>
        <v>0</v>
      </c>
      <c r="Y686">
        <v>5.3760000000000003</v>
      </c>
      <c r="Z686">
        <v>5.4850000000000003</v>
      </c>
      <c r="AA686">
        <f t="shared" si="145"/>
        <v>5.5974000000000004</v>
      </c>
      <c r="AB686">
        <f t="shared" si="150"/>
        <v>0</v>
      </c>
      <c r="AC686">
        <f t="shared" si="151"/>
        <v>0</v>
      </c>
      <c r="AD686">
        <v>5.3810000000000002</v>
      </c>
      <c r="AE686">
        <f t="shared" si="146"/>
        <v>5.5472999999999999</v>
      </c>
      <c r="AF686">
        <f t="shared" si="152"/>
        <v>0</v>
      </c>
      <c r="AG686">
        <f t="shared" si="152"/>
        <v>0</v>
      </c>
      <c r="AH686">
        <f t="shared" si="140"/>
        <v>5.4329999999999998</v>
      </c>
      <c r="AI686">
        <f t="shared" si="153"/>
        <v>0</v>
      </c>
    </row>
    <row r="687" spans="1:35" x14ac:dyDescent="0.3">
      <c r="A687" s="1">
        <v>45242</v>
      </c>
      <c r="B687">
        <v>37182.61</v>
      </c>
      <c r="C687">
        <v>1940.2</v>
      </c>
      <c r="D687">
        <v>5.37</v>
      </c>
      <c r="E687">
        <v>5.32</v>
      </c>
      <c r="F687">
        <f t="shared" si="147"/>
        <v>0</v>
      </c>
      <c r="G687">
        <v>5.33</v>
      </c>
      <c r="H687">
        <v>5.3776400000000004</v>
      </c>
      <c r="I687">
        <f t="shared" si="141"/>
        <v>5.3776400000000004</v>
      </c>
      <c r="J687">
        <f t="shared" si="142"/>
        <v>0</v>
      </c>
      <c r="K687">
        <v>5.3808999999999996</v>
      </c>
      <c r="L687">
        <v>5.4035000000000002</v>
      </c>
      <c r="M687">
        <v>5.5556000000000001</v>
      </c>
      <c r="N687">
        <v>5.5974000000000004</v>
      </c>
      <c r="O687">
        <v>5.5472999999999999</v>
      </c>
      <c r="P687">
        <v>5.31</v>
      </c>
      <c r="Q687">
        <v>5.3298500000000004</v>
      </c>
      <c r="R687">
        <v>5.4555999999999996</v>
      </c>
      <c r="S687">
        <v>5.3742999999999999</v>
      </c>
      <c r="T687">
        <v>5.4089999999999998</v>
      </c>
      <c r="U687">
        <f t="shared" si="143"/>
        <v>5.4089999999999998</v>
      </c>
      <c r="V687">
        <f t="shared" si="148"/>
        <v>0</v>
      </c>
      <c r="W687">
        <f t="shared" si="144"/>
        <v>5.5556000000000001</v>
      </c>
      <c r="X687">
        <f t="shared" si="149"/>
        <v>0</v>
      </c>
      <c r="Y687">
        <v>5.3760000000000003</v>
      </c>
      <c r="Z687">
        <v>5.4850000000000003</v>
      </c>
      <c r="AA687">
        <f t="shared" si="145"/>
        <v>5.5974000000000004</v>
      </c>
      <c r="AB687">
        <f t="shared" si="150"/>
        <v>0</v>
      </c>
      <c r="AC687">
        <f t="shared" si="151"/>
        <v>0</v>
      </c>
      <c r="AD687">
        <v>5.3810000000000002</v>
      </c>
      <c r="AE687">
        <f t="shared" si="146"/>
        <v>5.5472999999999999</v>
      </c>
      <c r="AF687">
        <f t="shared" si="152"/>
        <v>0</v>
      </c>
      <c r="AG687">
        <f t="shared" si="152"/>
        <v>0</v>
      </c>
      <c r="AH687">
        <f t="shared" si="140"/>
        <v>5.4329999999999998</v>
      </c>
      <c r="AI687">
        <f t="shared" si="153"/>
        <v>0</v>
      </c>
    </row>
    <row r="688" spans="1:35" x14ac:dyDescent="0.3">
      <c r="A688" s="1">
        <v>45243</v>
      </c>
      <c r="B688">
        <v>36493.449999999997</v>
      </c>
      <c r="C688">
        <v>1946.92</v>
      </c>
      <c r="D688">
        <v>5.3929999999999998</v>
      </c>
      <c r="E688">
        <v>5.32</v>
      </c>
      <c r="F688">
        <f t="shared" si="147"/>
        <v>0</v>
      </c>
      <c r="G688">
        <v>5.33</v>
      </c>
      <c r="H688">
        <v>5.3797199999999998</v>
      </c>
      <c r="I688">
        <f t="shared" si="141"/>
        <v>5.3797199999999998</v>
      </c>
      <c r="J688">
        <f t="shared" si="142"/>
        <v>2.0799999999994156E-3</v>
      </c>
      <c r="K688">
        <v>5.3879999999999999</v>
      </c>
      <c r="L688">
        <v>5.4157000000000002</v>
      </c>
      <c r="M688">
        <v>5.5461</v>
      </c>
      <c r="N688">
        <v>5.5925000000000002</v>
      </c>
      <c r="O688">
        <v>5.5345000000000004</v>
      </c>
      <c r="P688">
        <v>5.3125</v>
      </c>
      <c r="Q688">
        <v>5.3295000000000003</v>
      </c>
      <c r="R688">
        <v>5.4843000000000002</v>
      </c>
      <c r="S688">
        <v>5.3654999999999999</v>
      </c>
      <c r="T688">
        <v>5.4249999999999998</v>
      </c>
      <c r="U688">
        <f t="shared" si="143"/>
        <v>5.4249999999999998</v>
      </c>
      <c r="V688">
        <f t="shared" si="148"/>
        <v>1.6000000000000014E-2</v>
      </c>
      <c r="W688">
        <f t="shared" si="144"/>
        <v>5.5461</v>
      </c>
      <c r="X688">
        <f t="shared" si="149"/>
        <v>-9.5000000000000639E-3</v>
      </c>
      <c r="Y688">
        <v>5.3979999999999997</v>
      </c>
      <c r="Z688">
        <v>5.4880000000000004</v>
      </c>
      <c r="AA688">
        <f t="shared" si="145"/>
        <v>5.5925000000000002</v>
      </c>
      <c r="AB688">
        <f t="shared" si="150"/>
        <v>-4.9000000000001265E-3</v>
      </c>
      <c r="AC688">
        <f t="shared" si="151"/>
        <v>3.0000000000001137E-3</v>
      </c>
      <c r="AD688">
        <v>5.3739999999999997</v>
      </c>
      <c r="AE688">
        <f t="shared" si="146"/>
        <v>5.5345000000000004</v>
      </c>
      <c r="AF688">
        <f t="shared" si="152"/>
        <v>-7.0000000000005613E-3</v>
      </c>
      <c r="AG688">
        <f t="shared" si="152"/>
        <v>-1.2799999999999478E-2</v>
      </c>
      <c r="AH688">
        <f t="shared" si="140"/>
        <v>5.431</v>
      </c>
      <c r="AI688">
        <f t="shared" si="153"/>
        <v>-1.9999999999997797E-3</v>
      </c>
    </row>
    <row r="689" spans="1:35" x14ac:dyDescent="0.3">
      <c r="A689" s="1">
        <v>45244</v>
      </c>
      <c r="B689">
        <v>35585.81</v>
      </c>
      <c r="C689">
        <v>1964.29</v>
      </c>
      <c r="D689">
        <v>5.36</v>
      </c>
      <c r="E689">
        <v>5.32</v>
      </c>
      <c r="F689">
        <f t="shared" si="147"/>
        <v>0</v>
      </c>
      <c r="G689">
        <v>5.33</v>
      </c>
      <c r="H689">
        <v>5.3902099999999997</v>
      </c>
      <c r="I689">
        <f t="shared" si="141"/>
        <v>5.3902099999999997</v>
      </c>
      <c r="J689">
        <f t="shared" si="142"/>
        <v>1.0489999999999888E-2</v>
      </c>
      <c r="K689">
        <v>5.359</v>
      </c>
      <c r="L689">
        <v>5.3788</v>
      </c>
      <c r="M689">
        <v>5.4828999999999999</v>
      </c>
      <c r="N689">
        <v>5.5095999999999998</v>
      </c>
      <c r="O689">
        <v>5.4142000000000001</v>
      </c>
      <c r="P689">
        <v>5.3131000000000004</v>
      </c>
      <c r="Q689">
        <v>5.3295000000000003</v>
      </c>
      <c r="R689">
        <v>5.4034000000000004</v>
      </c>
      <c r="S689">
        <v>5.2196999999999996</v>
      </c>
      <c r="T689">
        <v>5.3979999999999997</v>
      </c>
      <c r="U689">
        <f t="shared" si="143"/>
        <v>5.3979999999999997</v>
      </c>
      <c r="V689">
        <f t="shared" si="148"/>
        <v>-2.7000000000000135E-2</v>
      </c>
      <c r="W689">
        <f t="shared" si="144"/>
        <v>5.4828999999999999</v>
      </c>
      <c r="X689">
        <f t="shared" si="149"/>
        <v>-6.3200000000000145E-2</v>
      </c>
      <c r="Y689">
        <v>5.3849999999999998</v>
      </c>
      <c r="Z689">
        <v>5.415</v>
      </c>
      <c r="AA689">
        <f t="shared" si="145"/>
        <v>5.5095999999999998</v>
      </c>
      <c r="AB689">
        <f t="shared" si="150"/>
        <v>-8.2900000000000418E-2</v>
      </c>
      <c r="AC689">
        <f t="shared" si="151"/>
        <v>-7.3000000000000398E-2</v>
      </c>
      <c r="AD689">
        <v>5.2329999999999997</v>
      </c>
      <c r="AE689">
        <f t="shared" si="146"/>
        <v>5.4142000000000001</v>
      </c>
      <c r="AF689">
        <f t="shared" si="152"/>
        <v>-0.14100000000000001</v>
      </c>
      <c r="AG689">
        <f t="shared" si="152"/>
        <v>-0.1203000000000003</v>
      </c>
      <c r="AH689">
        <f t="shared" si="140"/>
        <v>5.3239999999999998</v>
      </c>
      <c r="AI689">
        <f t="shared" si="153"/>
        <v>-0.10700000000000021</v>
      </c>
    </row>
    <row r="690" spans="1:35" x14ac:dyDescent="0.3">
      <c r="A690" s="1">
        <v>45245</v>
      </c>
      <c r="B690">
        <v>37647.839999999997</v>
      </c>
      <c r="C690">
        <v>1959.85</v>
      </c>
      <c r="D690">
        <v>5.4</v>
      </c>
      <c r="E690">
        <v>5.32</v>
      </c>
      <c r="F690">
        <f t="shared" si="147"/>
        <v>0</v>
      </c>
      <c r="G690">
        <v>5.33</v>
      </c>
      <c r="H690">
        <v>5.36937</v>
      </c>
      <c r="I690">
        <f t="shared" si="141"/>
        <v>5.36937</v>
      </c>
      <c r="J690">
        <f t="shared" si="142"/>
        <v>-2.0839999999999748E-2</v>
      </c>
      <c r="K690">
        <v>5.3682499999999997</v>
      </c>
      <c r="L690">
        <v>5.4066999999999998</v>
      </c>
      <c r="M690">
        <v>5.5087999999999999</v>
      </c>
      <c r="N690">
        <v>5.5439999999999996</v>
      </c>
      <c r="O690">
        <v>5.4694000000000003</v>
      </c>
      <c r="P690">
        <v>5.3154000000000003</v>
      </c>
      <c r="Q690">
        <v>5.3293499999999998</v>
      </c>
      <c r="R690">
        <v>5.4240000000000004</v>
      </c>
      <c r="S690">
        <v>5.2656999999999998</v>
      </c>
      <c r="T690">
        <v>5.4169999999999998</v>
      </c>
      <c r="U690">
        <f t="shared" si="143"/>
        <v>5.4169999999999998</v>
      </c>
      <c r="V690">
        <f t="shared" si="148"/>
        <v>1.9000000000000128E-2</v>
      </c>
      <c r="W690">
        <f t="shared" si="144"/>
        <v>5.5087999999999999</v>
      </c>
      <c r="X690">
        <f t="shared" si="149"/>
        <v>2.5900000000000034E-2</v>
      </c>
      <c r="Y690">
        <v>5.3860000000000001</v>
      </c>
      <c r="Z690">
        <v>5.4390000000000001</v>
      </c>
      <c r="AA690">
        <f t="shared" si="145"/>
        <v>5.5439999999999996</v>
      </c>
      <c r="AB690">
        <f t="shared" si="150"/>
        <v>3.4399999999999764E-2</v>
      </c>
      <c r="AC690">
        <f t="shared" si="151"/>
        <v>2.4000000000000021E-2</v>
      </c>
      <c r="AD690">
        <v>5.2709999999999999</v>
      </c>
      <c r="AE690">
        <f t="shared" si="146"/>
        <v>5.4694000000000003</v>
      </c>
      <c r="AF690">
        <f t="shared" si="152"/>
        <v>3.8000000000000256E-2</v>
      </c>
      <c r="AG690">
        <f t="shared" si="152"/>
        <v>5.5200000000000138E-2</v>
      </c>
      <c r="AH690">
        <f t="shared" si="140"/>
        <v>5.3550000000000004</v>
      </c>
      <c r="AI690">
        <f t="shared" si="153"/>
        <v>3.1000000000000583E-2</v>
      </c>
    </row>
    <row r="691" spans="1:35" x14ac:dyDescent="0.3">
      <c r="A691" s="1">
        <v>45246</v>
      </c>
      <c r="B691">
        <v>35965.5</v>
      </c>
      <c r="C691">
        <v>1980.9</v>
      </c>
      <c r="D691">
        <v>5.4</v>
      </c>
      <c r="E691">
        <v>5.32</v>
      </c>
      <c r="F691">
        <f t="shared" si="147"/>
        <v>0</v>
      </c>
      <c r="G691">
        <v>5.33</v>
      </c>
      <c r="H691">
        <v>5.3670999999999998</v>
      </c>
      <c r="I691">
        <f t="shared" si="141"/>
        <v>5.3670999999999998</v>
      </c>
      <c r="J691">
        <f t="shared" si="142"/>
        <v>-2.2700000000002163E-3</v>
      </c>
      <c r="K691">
        <v>5.3658000000000001</v>
      </c>
      <c r="L691">
        <v>5.3928000000000003</v>
      </c>
      <c r="M691">
        <v>5.4954999999999998</v>
      </c>
      <c r="N691">
        <v>5.5163000000000002</v>
      </c>
      <c r="O691">
        <v>5.4212999999999996</v>
      </c>
      <c r="P691">
        <v>5.3155000000000001</v>
      </c>
      <c r="Q691">
        <v>5.3312999999999997</v>
      </c>
      <c r="R691">
        <v>5.3963999999999999</v>
      </c>
      <c r="S691">
        <v>5.2267999999999999</v>
      </c>
      <c r="T691">
        <v>5.4009999999999998</v>
      </c>
      <c r="U691">
        <f t="shared" si="143"/>
        <v>5.4009999999999998</v>
      </c>
      <c r="V691">
        <f t="shared" si="148"/>
        <v>-1.6000000000000014E-2</v>
      </c>
      <c r="W691">
        <f t="shared" si="144"/>
        <v>5.4954999999999998</v>
      </c>
      <c r="X691">
        <f t="shared" si="149"/>
        <v>-1.330000000000009E-2</v>
      </c>
      <c r="Y691">
        <v>5.383</v>
      </c>
      <c r="Z691">
        <v>5.4039999999999999</v>
      </c>
      <c r="AA691">
        <f t="shared" si="145"/>
        <v>5.5163000000000002</v>
      </c>
      <c r="AB691">
        <f t="shared" si="150"/>
        <v>-2.7699999999999392E-2</v>
      </c>
      <c r="AC691">
        <f t="shared" si="151"/>
        <v>-3.5000000000000142E-2</v>
      </c>
      <c r="AD691">
        <v>5.2359999999999998</v>
      </c>
      <c r="AE691">
        <f t="shared" si="146"/>
        <v>5.4212999999999996</v>
      </c>
      <c r="AF691">
        <f t="shared" si="152"/>
        <v>-3.5000000000000142E-2</v>
      </c>
      <c r="AG691">
        <f t="shared" si="152"/>
        <v>-4.8100000000000698E-2</v>
      </c>
      <c r="AH691">
        <f t="shared" si="140"/>
        <v>5.32</v>
      </c>
      <c r="AI691">
        <f t="shared" si="153"/>
        <v>-3.5000000000000142E-2</v>
      </c>
    </row>
    <row r="692" spans="1:35" x14ac:dyDescent="0.3">
      <c r="A692" s="1">
        <v>45247</v>
      </c>
      <c r="B692">
        <v>36418.61</v>
      </c>
      <c r="C692">
        <v>1980.82</v>
      </c>
      <c r="D692">
        <v>5.35</v>
      </c>
      <c r="E692">
        <v>5.32</v>
      </c>
      <c r="F692">
        <f t="shared" si="147"/>
        <v>0</v>
      </c>
      <c r="G692">
        <v>5.33</v>
      </c>
      <c r="H692">
        <v>5.36693</v>
      </c>
      <c r="I692">
        <f t="shared" si="141"/>
        <v>5.36693</v>
      </c>
      <c r="J692">
        <f t="shared" si="142"/>
        <v>-1.6999999999978144E-4</v>
      </c>
      <c r="K692">
        <v>5.37</v>
      </c>
      <c r="L692">
        <v>5.3852000000000002</v>
      </c>
      <c r="M692">
        <v>5.4794</v>
      </c>
      <c r="N692">
        <v>5.5084</v>
      </c>
      <c r="O692">
        <v>5.4269999999999996</v>
      </c>
      <c r="P692">
        <v>5.3148</v>
      </c>
      <c r="Q692">
        <v>5.3310000000000004</v>
      </c>
      <c r="R692">
        <v>5.3967000000000001</v>
      </c>
      <c r="S692">
        <v>5.2333999999999996</v>
      </c>
      <c r="T692">
        <v>5.3920000000000003</v>
      </c>
      <c r="U692">
        <f t="shared" si="143"/>
        <v>5.3920000000000003</v>
      </c>
      <c r="V692">
        <f t="shared" si="148"/>
        <v>-8.9999999999994529E-3</v>
      </c>
      <c r="W692">
        <f t="shared" si="144"/>
        <v>5.4794</v>
      </c>
      <c r="X692">
        <f t="shared" si="149"/>
        <v>-1.6099999999999781E-2</v>
      </c>
      <c r="Y692">
        <v>5.3810000000000002</v>
      </c>
      <c r="Z692">
        <v>5.4089999999999998</v>
      </c>
      <c r="AA692">
        <f t="shared" si="145"/>
        <v>5.5084</v>
      </c>
      <c r="AB692">
        <f t="shared" si="150"/>
        <v>-7.9000000000002402E-3</v>
      </c>
      <c r="AC692">
        <f t="shared" si="151"/>
        <v>4.9999999999998934E-3</v>
      </c>
      <c r="AD692">
        <v>5.2430000000000003</v>
      </c>
      <c r="AE692">
        <f t="shared" si="146"/>
        <v>5.4269999999999996</v>
      </c>
      <c r="AF692">
        <f t="shared" si="152"/>
        <v>7.0000000000005613E-3</v>
      </c>
      <c r="AG692">
        <f t="shared" si="152"/>
        <v>5.7000000000000384E-3</v>
      </c>
      <c r="AH692">
        <f t="shared" si="140"/>
        <v>5.3260000000000005</v>
      </c>
      <c r="AI692">
        <f t="shared" si="153"/>
        <v>6.0000000000002274E-3</v>
      </c>
    </row>
    <row r="693" spans="1:35" x14ac:dyDescent="0.3">
      <c r="A693" s="1">
        <v>45248</v>
      </c>
      <c r="B693">
        <v>36566.589999999997</v>
      </c>
      <c r="C693">
        <v>1980.82</v>
      </c>
      <c r="D693">
        <v>5.35</v>
      </c>
      <c r="E693">
        <v>5.32</v>
      </c>
      <c r="F693">
        <f t="shared" si="147"/>
        <v>0</v>
      </c>
      <c r="G693">
        <v>5.33</v>
      </c>
      <c r="H693">
        <v>5.36693</v>
      </c>
      <c r="I693">
        <f t="shared" si="141"/>
        <v>5.36693</v>
      </c>
      <c r="J693">
        <f t="shared" si="142"/>
        <v>0</v>
      </c>
      <c r="K693">
        <v>5.37</v>
      </c>
      <c r="L693">
        <v>5.3852000000000002</v>
      </c>
      <c r="M693">
        <v>5.4794</v>
      </c>
      <c r="N693">
        <v>5.5084</v>
      </c>
      <c r="O693">
        <v>5.4269999999999996</v>
      </c>
      <c r="P693">
        <v>5.3148</v>
      </c>
      <c r="Q693">
        <v>5.3310000000000004</v>
      </c>
      <c r="R693">
        <v>5.3967000000000001</v>
      </c>
      <c r="S693">
        <v>5.2333999999999996</v>
      </c>
      <c r="T693">
        <v>5.3920000000000003</v>
      </c>
      <c r="U693">
        <f t="shared" si="143"/>
        <v>5.3920000000000003</v>
      </c>
      <c r="V693">
        <f t="shared" si="148"/>
        <v>0</v>
      </c>
      <c r="W693">
        <f t="shared" si="144"/>
        <v>5.4794</v>
      </c>
      <c r="X693">
        <f t="shared" si="149"/>
        <v>0</v>
      </c>
      <c r="Y693">
        <v>5.3810000000000002</v>
      </c>
      <c r="Z693">
        <v>5.4089999999999998</v>
      </c>
      <c r="AA693">
        <f t="shared" si="145"/>
        <v>5.5084</v>
      </c>
      <c r="AB693">
        <f t="shared" si="150"/>
        <v>0</v>
      </c>
      <c r="AC693">
        <f t="shared" si="151"/>
        <v>0</v>
      </c>
      <c r="AD693">
        <v>5.2430000000000003</v>
      </c>
      <c r="AE693">
        <f t="shared" si="146"/>
        <v>5.4269999999999996</v>
      </c>
      <c r="AF693">
        <f t="shared" si="152"/>
        <v>0</v>
      </c>
      <c r="AG693">
        <f t="shared" si="152"/>
        <v>0</v>
      </c>
      <c r="AH693">
        <f t="shared" si="140"/>
        <v>5.3260000000000005</v>
      </c>
      <c r="AI693">
        <f t="shared" si="153"/>
        <v>0</v>
      </c>
    </row>
    <row r="694" spans="1:35" x14ac:dyDescent="0.3">
      <c r="A694" s="1">
        <v>45249</v>
      </c>
      <c r="B694">
        <v>37007.99</v>
      </c>
      <c r="C694">
        <v>1980.82</v>
      </c>
      <c r="D694">
        <v>5.35</v>
      </c>
      <c r="E694">
        <v>5.32</v>
      </c>
      <c r="F694">
        <f t="shared" si="147"/>
        <v>0</v>
      </c>
      <c r="G694">
        <v>5.33</v>
      </c>
      <c r="H694">
        <v>5.36693</v>
      </c>
      <c r="I694">
        <f t="shared" si="141"/>
        <v>5.36693</v>
      </c>
      <c r="J694">
        <f t="shared" si="142"/>
        <v>0</v>
      </c>
      <c r="K694">
        <v>5.37</v>
      </c>
      <c r="L694">
        <v>5.3852000000000002</v>
      </c>
      <c r="M694">
        <v>5.4794</v>
      </c>
      <c r="N694">
        <v>5.5084</v>
      </c>
      <c r="O694">
        <v>5.4269999999999996</v>
      </c>
      <c r="P694">
        <v>5.3148</v>
      </c>
      <c r="Q694">
        <v>5.3310000000000004</v>
      </c>
      <c r="R694">
        <v>5.3967000000000001</v>
      </c>
      <c r="S694">
        <v>5.2333999999999996</v>
      </c>
      <c r="T694">
        <v>5.3920000000000003</v>
      </c>
      <c r="U694">
        <f t="shared" si="143"/>
        <v>5.3920000000000003</v>
      </c>
      <c r="V694">
        <f t="shared" si="148"/>
        <v>0</v>
      </c>
      <c r="W694">
        <f t="shared" si="144"/>
        <v>5.4794</v>
      </c>
      <c r="X694">
        <f t="shared" si="149"/>
        <v>0</v>
      </c>
      <c r="Y694">
        <v>5.3810000000000002</v>
      </c>
      <c r="Z694">
        <v>5.4089999999999998</v>
      </c>
      <c r="AA694">
        <f t="shared" si="145"/>
        <v>5.5084</v>
      </c>
      <c r="AB694">
        <f t="shared" si="150"/>
        <v>0</v>
      </c>
      <c r="AC694">
        <f t="shared" si="151"/>
        <v>0</v>
      </c>
      <c r="AD694">
        <v>5.2430000000000003</v>
      </c>
      <c r="AE694">
        <f t="shared" si="146"/>
        <v>5.4269999999999996</v>
      </c>
      <c r="AF694">
        <f t="shared" si="152"/>
        <v>0</v>
      </c>
      <c r="AG694">
        <f t="shared" si="152"/>
        <v>0</v>
      </c>
      <c r="AH694">
        <f t="shared" si="140"/>
        <v>5.3260000000000005</v>
      </c>
      <c r="AI694">
        <f t="shared" si="153"/>
        <v>0</v>
      </c>
    </row>
    <row r="695" spans="1:35" x14ac:dyDescent="0.3">
      <c r="A695" s="1">
        <v>45250</v>
      </c>
      <c r="B695">
        <v>37426.449999999997</v>
      </c>
      <c r="C695">
        <v>1978.07</v>
      </c>
      <c r="D695">
        <v>5.38</v>
      </c>
      <c r="E695">
        <v>5.31</v>
      </c>
      <c r="F695">
        <f t="shared" si="147"/>
        <v>-1.0000000000000675E-2</v>
      </c>
      <c r="G695">
        <v>5.33</v>
      </c>
      <c r="H695">
        <v>5.3715099999999998</v>
      </c>
      <c r="I695">
        <f t="shared" si="141"/>
        <v>5.3715099999999998</v>
      </c>
      <c r="J695">
        <f t="shared" si="142"/>
        <v>4.5799999999998064E-3</v>
      </c>
      <c r="K695">
        <v>5.3756000000000004</v>
      </c>
      <c r="L695">
        <v>5.3844000000000003</v>
      </c>
      <c r="M695">
        <v>5.4884000000000004</v>
      </c>
      <c r="N695">
        <v>5.5183</v>
      </c>
      <c r="O695">
        <v>5.4390000000000001</v>
      </c>
      <c r="P695">
        <v>5.3148999999999997</v>
      </c>
      <c r="Q695">
        <v>5.3310000000000004</v>
      </c>
      <c r="R695">
        <v>5.4146999999999998</v>
      </c>
      <c r="S695">
        <v>5.2438000000000002</v>
      </c>
      <c r="T695">
        <v>5.399</v>
      </c>
      <c r="U695">
        <f t="shared" si="143"/>
        <v>5.399</v>
      </c>
      <c r="V695">
        <f t="shared" si="148"/>
        <v>6.9999999999996732E-3</v>
      </c>
      <c r="W695">
        <f t="shared" si="144"/>
        <v>5.4884000000000004</v>
      </c>
      <c r="X695">
        <f t="shared" si="149"/>
        <v>9.0000000000003411E-3</v>
      </c>
      <c r="Y695">
        <v>5.3979999999999997</v>
      </c>
      <c r="Z695">
        <v>5.4329999999999998</v>
      </c>
      <c r="AA695">
        <f t="shared" si="145"/>
        <v>5.5183</v>
      </c>
      <c r="AB695">
        <f t="shared" si="150"/>
        <v>9.9000000000000199E-3</v>
      </c>
      <c r="AC695">
        <f t="shared" si="151"/>
        <v>2.4000000000000021E-2</v>
      </c>
      <c r="AD695">
        <v>5.2530000000000001</v>
      </c>
      <c r="AE695">
        <f t="shared" si="146"/>
        <v>5.4390000000000001</v>
      </c>
      <c r="AF695">
        <f t="shared" si="152"/>
        <v>9.9999999999997868E-3</v>
      </c>
      <c r="AG695">
        <f t="shared" si="152"/>
        <v>1.2000000000000455E-2</v>
      </c>
      <c r="AH695">
        <f t="shared" si="140"/>
        <v>5.343</v>
      </c>
      <c r="AI695">
        <f t="shared" si="153"/>
        <v>1.699999999999946E-2</v>
      </c>
    </row>
    <row r="696" spans="1:35" x14ac:dyDescent="0.3">
      <c r="A696" s="1">
        <v>45251</v>
      </c>
      <c r="B696">
        <v>36841.040000000001</v>
      </c>
      <c r="C696">
        <v>1998.29</v>
      </c>
      <c r="D696">
        <v>5.36</v>
      </c>
      <c r="E696">
        <v>5.31</v>
      </c>
      <c r="F696">
        <f t="shared" si="147"/>
        <v>0</v>
      </c>
      <c r="G696">
        <v>5.33</v>
      </c>
      <c r="H696">
        <v>5.3780200000000002</v>
      </c>
      <c r="I696">
        <f t="shared" si="141"/>
        <v>5.3780200000000002</v>
      </c>
      <c r="J696">
        <f t="shared" si="142"/>
        <v>6.5100000000004599E-3</v>
      </c>
      <c r="K696">
        <v>5.3788</v>
      </c>
      <c r="L696">
        <v>5.3849</v>
      </c>
      <c r="M696">
        <v>5.4066999999999998</v>
      </c>
      <c r="N696">
        <v>5.4461000000000004</v>
      </c>
      <c r="O696">
        <v>5.3826999999999998</v>
      </c>
      <c r="P696">
        <v>5.3155000000000001</v>
      </c>
      <c r="Q696">
        <v>5.3315000000000001</v>
      </c>
      <c r="R696">
        <v>5.4366000000000003</v>
      </c>
      <c r="S696">
        <v>5.2431999999999999</v>
      </c>
      <c r="T696">
        <v>5.39</v>
      </c>
      <c r="U696">
        <f t="shared" si="143"/>
        <v>5.39</v>
      </c>
      <c r="V696">
        <f t="shared" si="148"/>
        <v>-9.0000000000003411E-3</v>
      </c>
      <c r="W696">
        <f t="shared" si="144"/>
        <v>5.4066999999999998</v>
      </c>
      <c r="X696">
        <f t="shared" si="149"/>
        <v>-8.170000000000055E-2</v>
      </c>
      <c r="Y696">
        <v>5.3879999999999999</v>
      </c>
      <c r="Z696">
        <v>5.4429999999999996</v>
      </c>
      <c r="AA696">
        <f t="shared" si="145"/>
        <v>5.4461000000000004</v>
      </c>
      <c r="AB696">
        <f t="shared" si="150"/>
        <v>-7.2199999999999598E-2</v>
      </c>
      <c r="AC696">
        <f t="shared" si="151"/>
        <v>9.9999999999997868E-3</v>
      </c>
      <c r="AD696">
        <v>5.2489999999999997</v>
      </c>
      <c r="AE696">
        <f t="shared" si="146"/>
        <v>5.3826999999999998</v>
      </c>
      <c r="AF696">
        <f t="shared" si="152"/>
        <v>-4.0000000000004476E-3</v>
      </c>
      <c r="AG696">
        <f t="shared" si="152"/>
        <v>-5.6300000000000239E-2</v>
      </c>
      <c r="AH696">
        <f t="shared" si="140"/>
        <v>5.3460000000000001</v>
      </c>
      <c r="AI696">
        <f t="shared" si="153"/>
        <v>3.0000000000001137E-3</v>
      </c>
    </row>
    <row r="697" spans="1:35" x14ac:dyDescent="0.3">
      <c r="A697" s="1">
        <v>45252</v>
      </c>
      <c r="B697">
        <v>37625</v>
      </c>
      <c r="C697">
        <v>1990.17</v>
      </c>
      <c r="D697">
        <v>5.4</v>
      </c>
      <c r="E697">
        <v>5.31</v>
      </c>
      <c r="F697">
        <f t="shared" si="147"/>
        <v>0</v>
      </c>
      <c r="G697">
        <v>5.33</v>
      </c>
      <c r="H697">
        <v>5.3796799999999996</v>
      </c>
      <c r="I697">
        <f t="shared" si="141"/>
        <v>5.3796799999999996</v>
      </c>
      <c r="J697">
        <f t="shared" si="142"/>
        <v>1.6599999999993287E-3</v>
      </c>
      <c r="K697">
        <v>5.3855000000000004</v>
      </c>
      <c r="L697">
        <v>5.4093</v>
      </c>
      <c r="M697">
        <v>5.4549000000000003</v>
      </c>
      <c r="N697">
        <v>5.4923000000000002</v>
      </c>
      <c r="O697">
        <v>5.4135</v>
      </c>
      <c r="P697">
        <v>5.3159000000000001</v>
      </c>
      <c r="Q697">
        <v>5.3315000000000001</v>
      </c>
      <c r="R697">
        <v>5.4527000000000001</v>
      </c>
      <c r="S697">
        <v>5.2530999999999999</v>
      </c>
      <c r="T697">
        <v>5.42</v>
      </c>
      <c r="U697">
        <f t="shared" si="143"/>
        <v>5.42</v>
      </c>
      <c r="V697">
        <f t="shared" si="148"/>
        <v>3.0000000000000249E-2</v>
      </c>
      <c r="W697">
        <f t="shared" si="144"/>
        <v>5.4549000000000003</v>
      </c>
      <c r="X697">
        <f t="shared" si="149"/>
        <v>4.8200000000000465E-2</v>
      </c>
      <c r="Y697">
        <v>5.39</v>
      </c>
      <c r="Z697">
        <v>5.4589999999999996</v>
      </c>
      <c r="AA697">
        <f t="shared" si="145"/>
        <v>5.4923000000000002</v>
      </c>
      <c r="AB697">
        <f t="shared" si="150"/>
        <v>4.6199999999999797E-2</v>
      </c>
      <c r="AC697">
        <f t="shared" si="151"/>
        <v>1.6000000000000014E-2</v>
      </c>
      <c r="AD697">
        <v>5.2590000000000003</v>
      </c>
      <c r="AE697">
        <f t="shared" si="146"/>
        <v>5.4135</v>
      </c>
      <c r="AF697">
        <f t="shared" si="152"/>
        <v>1.0000000000000675E-2</v>
      </c>
      <c r="AG697">
        <f t="shared" si="152"/>
        <v>3.0800000000000161E-2</v>
      </c>
      <c r="AH697">
        <f t="shared" si="140"/>
        <v>5.359</v>
      </c>
      <c r="AI697">
        <f t="shared" si="153"/>
        <v>1.2999999999999901E-2</v>
      </c>
    </row>
    <row r="698" spans="1:35" x14ac:dyDescent="0.3">
      <c r="A698" s="1">
        <v>45253</v>
      </c>
      <c r="B698">
        <v>37253.9</v>
      </c>
      <c r="C698">
        <v>1992.25</v>
      </c>
      <c r="D698">
        <v>5.4</v>
      </c>
      <c r="E698">
        <v>5.31</v>
      </c>
      <c r="F698">
        <f t="shared" si="147"/>
        <v>0</v>
      </c>
      <c r="G698">
        <v>5.33</v>
      </c>
      <c r="H698">
        <v>5.3796799999999996</v>
      </c>
      <c r="I698">
        <f t="shared" si="141"/>
        <v>5.3796799999999996</v>
      </c>
      <c r="J698">
        <f t="shared" si="142"/>
        <v>0</v>
      </c>
      <c r="K698">
        <v>5.3879999999999999</v>
      </c>
      <c r="L698">
        <v>5.4093</v>
      </c>
      <c r="M698">
        <v>5.4549000000000003</v>
      </c>
      <c r="N698">
        <v>5.4923000000000002</v>
      </c>
      <c r="O698">
        <v>5.4135</v>
      </c>
      <c r="P698">
        <v>5.3159000000000001</v>
      </c>
      <c r="Q698">
        <v>5.3320999999999996</v>
      </c>
      <c r="R698">
        <v>5.4527000000000001</v>
      </c>
      <c r="S698">
        <v>5.2530999999999999</v>
      </c>
      <c r="T698">
        <v>5.42</v>
      </c>
      <c r="U698">
        <f t="shared" si="143"/>
        <v>5.42</v>
      </c>
      <c r="V698">
        <f t="shared" si="148"/>
        <v>0</v>
      </c>
      <c r="W698">
        <f t="shared" si="144"/>
        <v>5.4549000000000003</v>
      </c>
      <c r="X698">
        <f t="shared" si="149"/>
        <v>0</v>
      </c>
      <c r="Y698">
        <v>5.3869999999999996</v>
      </c>
      <c r="Z698">
        <v>5.4589999999999996</v>
      </c>
      <c r="AA698">
        <f t="shared" si="145"/>
        <v>5.4923000000000002</v>
      </c>
      <c r="AB698">
        <f t="shared" si="150"/>
        <v>0</v>
      </c>
      <c r="AC698">
        <f t="shared" si="151"/>
        <v>0</v>
      </c>
      <c r="AD698">
        <v>5.2590000000000003</v>
      </c>
      <c r="AE698">
        <f t="shared" si="146"/>
        <v>5.4135</v>
      </c>
      <c r="AF698">
        <f t="shared" si="152"/>
        <v>0</v>
      </c>
      <c r="AG698">
        <f t="shared" si="152"/>
        <v>0</v>
      </c>
      <c r="AH698">
        <f t="shared" si="140"/>
        <v>5.359</v>
      </c>
      <c r="AI698">
        <f t="shared" si="153"/>
        <v>0</v>
      </c>
    </row>
    <row r="699" spans="1:35" x14ac:dyDescent="0.3">
      <c r="A699" s="1">
        <v>45254</v>
      </c>
      <c r="B699">
        <v>37858.25</v>
      </c>
      <c r="C699">
        <v>2000.82</v>
      </c>
      <c r="D699">
        <v>5.38</v>
      </c>
      <c r="E699">
        <v>5.32</v>
      </c>
      <c r="F699">
        <f t="shared" si="147"/>
        <v>1.0000000000000675E-2</v>
      </c>
      <c r="G699">
        <v>5.33</v>
      </c>
      <c r="H699">
        <v>5.3865800000000004</v>
      </c>
      <c r="I699">
        <f t="shared" si="141"/>
        <v>5.3865800000000004</v>
      </c>
      <c r="J699">
        <f t="shared" si="142"/>
        <v>6.9000000000007944E-3</v>
      </c>
      <c r="K699">
        <v>5.3901000000000003</v>
      </c>
      <c r="L699">
        <v>5.3939000000000004</v>
      </c>
      <c r="M699">
        <v>5.4588999999999999</v>
      </c>
      <c r="N699">
        <v>5.5031999999999996</v>
      </c>
      <c r="O699">
        <v>5.4359000000000002</v>
      </c>
      <c r="P699">
        <v>5.3155000000000001</v>
      </c>
      <c r="Q699">
        <v>5.3310000000000004</v>
      </c>
      <c r="R699">
        <v>5.4637000000000002</v>
      </c>
      <c r="S699">
        <v>5.2624000000000004</v>
      </c>
      <c r="T699">
        <v>5.4059999999999997</v>
      </c>
      <c r="U699">
        <f t="shared" si="143"/>
        <v>5.4059999999999997</v>
      </c>
      <c r="V699">
        <f t="shared" si="148"/>
        <v>-1.4000000000000234E-2</v>
      </c>
      <c r="W699">
        <f t="shared" si="144"/>
        <v>5.4588999999999999</v>
      </c>
      <c r="X699">
        <f t="shared" si="149"/>
        <v>3.9999999999995595E-3</v>
      </c>
      <c r="Y699">
        <v>5.3849999999999998</v>
      </c>
      <c r="Z699">
        <v>5.4729999999999999</v>
      </c>
      <c r="AA699">
        <f t="shared" si="145"/>
        <v>5.5031999999999996</v>
      </c>
      <c r="AB699">
        <f t="shared" si="150"/>
        <v>1.0899999999999466E-2</v>
      </c>
      <c r="AC699">
        <f t="shared" si="151"/>
        <v>1.4000000000000234E-2</v>
      </c>
      <c r="AD699">
        <v>5.2720000000000002</v>
      </c>
      <c r="AE699">
        <f t="shared" si="146"/>
        <v>5.4359000000000002</v>
      </c>
      <c r="AF699">
        <f t="shared" si="152"/>
        <v>1.2999999999999901E-2</v>
      </c>
      <c r="AG699">
        <f t="shared" si="152"/>
        <v>2.2400000000000198E-2</v>
      </c>
      <c r="AH699">
        <f t="shared" si="140"/>
        <v>5.3725000000000005</v>
      </c>
      <c r="AI699">
        <f t="shared" si="153"/>
        <v>1.3500000000000512E-2</v>
      </c>
    </row>
    <row r="700" spans="1:35" x14ac:dyDescent="0.3">
      <c r="A700" s="1">
        <v>45255</v>
      </c>
      <c r="B700">
        <v>37813.68</v>
      </c>
      <c r="C700">
        <v>2000.82</v>
      </c>
      <c r="D700">
        <v>5.38</v>
      </c>
      <c r="E700">
        <v>5.32</v>
      </c>
      <c r="F700">
        <f t="shared" si="147"/>
        <v>0</v>
      </c>
      <c r="G700">
        <v>5.33</v>
      </c>
      <c r="H700">
        <v>5.3865800000000004</v>
      </c>
      <c r="I700">
        <f t="shared" si="141"/>
        <v>5.3865800000000004</v>
      </c>
      <c r="J700">
        <f t="shared" si="142"/>
        <v>0</v>
      </c>
      <c r="K700">
        <v>5.3901000000000003</v>
      </c>
      <c r="L700">
        <v>5.3939000000000004</v>
      </c>
      <c r="M700">
        <v>5.4588999999999999</v>
      </c>
      <c r="N700">
        <v>5.5031999999999996</v>
      </c>
      <c r="O700">
        <v>5.4359000000000002</v>
      </c>
      <c r="P700">
        <v>5.3155000000000001</v>
      </c>
      <c r="Q700">
        <v>5.3310000000000004</v>
      </c>
      <c r="R700">
        <v>5.4637000000000002</v>
      </c>
      <c r="S700">
        <v>5.2624000000000004</v>
      </c>
      <c r="T700">
        <v>5.4059999999999997</v>
      </c>
      <c r="U700">
        <f t="shared" si="143"/>
        <v>5.4059999999999997</v>
      </c>
      <c r="V700">
        <f t="shared" si="148"/>
        <v>0</v>
      </c>
      <c r="W700">
        <f t="shared" si="144"/>
        <v>5.4588999999999999</v>
      </c>
      <c r="X700">
        <f t="shared" si="149"/>
        <v>0</v>
      </c>
      <c r="Y700">
        <v>5.3849999999999998</v>
      </c>
      <c r="Z700">
        <v>5.4729999999999999</v>
      </c>
      <c r="AA700">
        <f t="shared" si="145"/>
        <v>5.5031999999999996</v>
      </c>
      <c r="AB700">
        <f t="shared" si="150"/>
        <v>0</v>
      </c>
      <c r="AC700">
        <f t="shared" si="151"/>
        <v>0</v>
      </c>
      <c r="AD700">
        <v>5.2720000000000002</v>
      </c>
      <c r="AE700">
        <f t="shared" si="146"/>
        <v>5.4359000000000002</v>
      </c>
      <c r="AF700">
        <f t="shared" si="152"/>
        <v>0</v>
      </c>
      <c r="AG700">
        <f t="shared" si="152"/>
        <v>0</v>
      </c>
      <c r="AH700">
        <f t="shared" si="140"/>
        <v>5.3725000000000005</v>
      </c>
      <c r="AI700">
        <f t="shared" si="153"/>
        <v>0</v>
      </c>
    </row>
    <row r="701" spans="1:35" x14ac:dyDescent="0.3">
      <c r="A701" s="1">
        <v>45256</v>
      </c>
      <c r="B701">
        <v>37627.25</v>
      </c>
      <c r="C701">
        <v>2000.82</v>
      </c>
      <c r="D701">
        <v>5.38</v>
      </c>
      <c r="E701">
        <v>5.32</v>
      </c>
      <c r="F701">
        <f t="shared" si="147"/>
        <v>0</v>
      </c>
      <c r="G701">
        <v>5.33</v>
      </c>
      <c r="H701">
        <v>5.3865800000000004</v>
      </c>
      <c r="I701">
        <f t="shared" si="141"/>
        <v>5.3865800000000004</v>
      </c>
      <c r="J701">
        <f t="shared" si="142"/>
        <v>0</v>
      </c>
      <c r="K701">
        <v>5.3901000000000003</v>
      </c>
      <c r="L701">
        <v>5.3939000000000004</v>
      </c>
      <c r="M701">
        <v>5.4588999999999999</v>
      </c>
      <c r="N701">
        <v>5.5031999999999996</v>
      </c>
      <c r="O701">
        <v>5.4359000000000002</v>
      </c>
      <c r="P701">
        <v>5.3155000000000001</v>
      </c>
      <c r="Q701">
        <v>5.3310000000000004</v>
      </c>
      <c r="R701">
        <v>5.4637000000000002</v>
      </c>
      <c r="S701">
        <v>5.2624000000000004</v>
      </c>
      <c r="T701">
        <v>5.4059999999999997</v>
      </c>
      <c r="U701">
        <f t="shared" si="143"/>
        <v>5.4059999999999997</v>
      </c>
      <c r="V701">
        <f t="shared" si="148"/>
        <v>0</v>
      </c>
      <c r="W701">
        <f t="shared" si="144"/>
        <v>5.4588999999999999</v>
      </c>
      <c r="X701">
        <f t="shared" si="149"/>
        <v>0</v>
      </c>
      <c r="Y701">
        <v>5.3849999999999998</v>
      </c>
      <c r="Z701">
        <v>5.4729999999999999</v>
      </c>
      <c r="AA701">
        <f t="shared" si="145"/>
        <v>5.5031999999999996</v>
      </c>
      <c r="AB701">
        <f t="shared" si="150"/>
        <v>0</v>
      </c>
      <c r="AC701">
        <f t="shared" si="151"/>
        <v>0</v>
      </c>
      <c r="AD701">
        <v>5.2720000000000002</v>
      </c>
      <c r="AE701">
        <f t="shared" si="146"/>
        <v>5.4359000000000002</v>
      </c>
      <c r="AF701">
        <f t="shared" si="152"/>
        <v>0</v>
      </c>
      <c r="AG701">
        <f t="shared" si="152"/>
        <v>0</v>
      </c>
      <c r="AH701">
        <f t="shared" si="140"/>
        <v>5.3725000000000005</v>
      </c>
      <c r="AI701">
        <f t="shared" si="153"/>
        <v>0</v>
      </c>
    </row>
    <row r="702" spans="1:35" x14ac:dyDescent="0.3">
      <c r="A702" s="1">
        <v>45257</v>
      </c>
      <c r="B702">
        <v>37032.559999999998</v>
      </c>
      <c r="C702">
        <v>2014.13</v>
      </c>
      <c r="D702">
        <v>5.41</v>
      </c>
      <c r="E702">
        <v>5.32</v>
      </c>
      <c r="F702">
        <f t="shared" si="147"/>
        <v>0</v>
      </c>
      <c r="G702">
        <v>5.33</v>
      </c>
      <c r="H702">
        <v>5.3932099999999998</v>
      </c>
      <c r="I702">
        <f t="shared" si="141"/>
        <v>5.3932099999999998</v>
      </c>
      <c r="J702">
        <f t="shared" si="142"/>
        <v>6.6299999999994697E-3</v>
      </c>
      <c r="K702">
        <v>5.3841999999999999</v>
      </c>
      <c r="L702">
        <v>5.3879000000000001</v>
      </c>
      <c r="M702">
        <v>5.4595000000000002</v>
      </c>
      <c r="N702">
        <v>5.4932999999999996</v>
      </c>
      <c r="O702">
        <v>5.4059999999999997</v>
      </c>
      <c r="P702">
        <v>5.3209</v>
      </c>
      <c r="Q702">
        <v>5.3304999999999998</v>
      </c>
      <c r="R702">
        <v>5.4440999999999997</v>
      </c>
      <c r="S702">
        <v>5.2454999999999998</v>
      </c>
      <c r="T702">
        <v>5.4039999999999999</v>
      </c>
      <c r="U702">
        <f t="shared" si="143"/>
        <v>5.4039999999999999</v>
      </c>
      <c r="V702">
        <f t="shared" si="148"/>
        <v>-1.9999999999997797E-3</v>
      </c>
      <c r="W702">
        <f t="shared" si="144"/>
        <v>5.4595000000000002</v>
      </c>
      <c r="X702">
        <f t="shared" si="149"/>
        <v>6.0000000000037801E-4</v>
      </c>
      <c r="Y702">
        <v>5.4089999999999998</v>
      </c>
      <c r="Z702">
        <v>5.4550000000000001</v>
      </c>
      <c r="AA702">
        <f t="shared" si="145"/>
        <v>5.4932999999999996</v>
      </c>
      <c r="AB702">
        <f t="shared" si="150"/>
        <v>-9.9000000000000199E-3</v>
      </c>
      <c r="AC702">
        <f t="shared" si="151"/>
        <v>-1.7999999999999794E-2</v>
      </c>
      <c r="AD702">
        <v>5.2519999999999998</v>
      </c>
      <c r="AE702">
        <f t="shared" si="146"/>
        <v>5.4059999999999997</v>
      </c>
      <c r="AF702">
        <f t="shared" si="152"/>
        <v>-2.0000000000000462E-2</v>
      </c>
      <c r="AG702">
        <f t="shared" si="152"/>
        <v>-2.9900000000000482E-2</v>
      </c>
      <c r="AH702">
        <f t="shared" si="140"/>
        <v>5.3535000000000004</v>
      </c>
      <c r="AI702">
        <f t="shared" si="153"/>
        <v>-1.9000000000000128E-2</v>
      </c>
    </row>
    <row r="703" spans="1:35" x14ac:dyDescent="0.3">
      <c r="A703" s="1">
        <v>45258</v>
      </c>
      <c r="B703">
        <v>37967.5</v>
      </c>
      <c r="C703">
        <v>2040.97</v>
      </c>
      <c r="D703">
        <v>5.38</v>
      </c>
      <c r="E703">
        <v>5.32</v>
      </c>
      <c r="F703">
        <f t="shared" si="147"/>
        <v>0</v>
      </c>
      <c r="G703">
        <v>5.33</v>
      </c>
      <c r="H703">
        <v>5.3882199999999996</v>
      </c>
      <c r="I703">
        <f t="shared" si="141"/>
        <v>5.3882199999999996</v>
      </c>
      <c r="J703">
        <f t="shared" si="142"/>
        <v>-4.990000000000272E-3</v>
      </c>
      <c r="K703">
        <v>5.3728999999999996</v>
      </c>
      <c r="L703">
        <v>5.4100999999999999</v>
      </c>
      <c r="M703">
        <v>5.3849</v>
      </c>
      <c r="N703">
        <v>5.4172000000000002</v>
      </c>
      <c r="O703">
        <v>5.3269000000000002</v>
      </c>
      <c r="P703">
        <v>5.3204000000000002</v>
      </c>
      <c r="Q703">
        <v>5.3330000000000002</v>
      </c>
      <c r="R703">
        <v>5.4401000000000002</v>
      </c>
      <c r="S703">
        <v>5.1821000000000002</v>
      </c>
      <c r="T703">
        <v>5.4189999999999996</v>
      </c>
      <c r="U703">
        <f t="shared" si="143"/>
        <v>5.4189999999999996</v>
      </c>
      <c r="V703">
        <f t="shared" si="148"/>
        <v>1.499999999999968E-2</v>
      </c>
      <c r="W703">
        <f t="shared" si="144"/>
        <v>5.3849</v>
      </c>
      <c r="X703">
        <f t="shared" si="149"/>
        <v>-7.4600000000000222E-2</v>
      </c>
      <c r="Y703">
        <v>5.3940000000000001</v>
      </c>
      <c r="Z703">
        <v>5.4429999999999996</v>
      </c>
      <c r="AA703">
        <f t="shared" si="145"/>
        <v>5.4172000000000002</v>
      </c>
      <c r="AB703">
        <f t="shared" si="150"/>
        <v>-7.609999999999939E-2</v>
      </c>
      <c r="AC703">
        <f t="shared" si="151"/>
        <v>-1.2000000000000455E-2</v>
      </c>
      <c r="AD703">
        <v>5.1890000000000001</v>
      </c>
      <c r="AE703">
        <f t="shared" si="146"/>
        <v>5.3269000000000002</v>
      </c>
      <c r="AF703">
        <f t="shared" si="152"/>
        <v>-6.2999999999999723E-2</v>
      </c>
      <c r="AG703">
        <f t="shared" si="152"/>
        <v>-7.9099999999999504E-2</v>
      </c>
      <c r="AH703">
        <f t="shared" si="140"/>
        <v>5.3159999999999998</v>
      </c>
      <c r="AI703">
        <f t="shared" si="153"/>
        <v>-3.7500000000000533E-2</v>
      </c>
    </row>
    <row r="704" spans="1:35" x14ac:dyDescent="0.3">
      <c r="A704" s="1">
        <v>45259</v>
      </c>
      <c r="B704">
        <v>37737</v>
      </c>
      <c r="C704">
        <v>2044.24</v>
      </c>
      <c r="D704">
        <v>5.38</v>
      </c>
      <c r="E704">
        <v>5.31</v>
      </c>
      <c r="F704">
        <f t="shared" si="147"/>
        <v>-1.0000000000000675E-2</v>
      </c>
      <c r="G704">
        <v>5.33</v>
      </c>
      <c r="H704">
        <v>5.3770899999999999</v>
      </c>
      <c r="I704">
        <f t="shared" si="141"/>
        <v>5.3770899999999999</v>
      </c>
      <c r="J704">
        <f t="shared" si="142"/>
        <v>-1.112999999999964E-2</v>
      </c>
      <c r="K704">
        <v>5.3712</v>
      </c>
      <c r="L704">
        <v>5.3962000000000003</v>
      </c>
      <c r="M704">
        <v>5.3230000000000004</v>
      </c>
      <c r="N704">
        <v>5.3483999999999998</v>
      </c>
      <c r="O704">
        <v>5.2427000000000001</v>
      </c>
      <c r="P704">
        <v>5.3194999999999997</v>
      </c>
      <c r="Q704">
        <v>5.3324999999999996</v>
      </c>
      <c r="R704">
        <v>5.3998999999999997</v>
      </c>
      <c r="S704">
        <v>5.1040000000000001</v>
      </c>
      <c r="T704">
        <v>5.4009999999999998</v>
      </c>
      <c r="U704">
        <f t="shared" si="143"/>
        <v>5.4009999999999998</v>
      </c>
      <c r="V704">
        <f t="shared" si="148"/>
        <v>-1.7999999999999794E-2</v>
      </c>
      <c r="W704">
        <f t="shared" si="144"/>
        <v>5.3230000000000004</v>
      </c>
      <c r="X704">
        <f t="shared" si="149"/>
        <v>-6.1899999999999622E-2</v>
      </c>
      <c r="Y704">
        <v>5.3860000000000001</v>
      </c>
      <c r="Z704">
        <v>5.4089999999999998</v>
      </c>
      <c r="AA704">
        <f t="shared" si="145"/>
        <v>5.3483999999999998</v>
      </c>
      <c r="AB704">
        <f t="shared" si="150"/>
        <v>-6.8800000000000416E-2</v>
      </c>
      <c r="AC704">
        <f t="shared" si="151"/>
        <v>-3.3999999999999808E-2</v>
      </c>
      <c r="AD704">
        <v>5.1109999999999998</v>
      </c>
      <c r="AE704">
        <f t="shared" si="146"/>
        <v>5.2427000000000001</v>
      </c>
      <c r="AF704">
        <f t="shared" si="152"/>
        <v>-7.8000000000000291E-2</v>
      </c>
      <c r="AG704">
        <f t="shared" si="152"/>
        <v>-8.4200000000000053E-2</v>
      </c>
      <c r="AH704">
        <f t="shared" si="140"/>
        <v>5.26</v>
      </c>
      <c r="AI704">
        <f t="shared" si="153"/>
        <v>-5.600000000000005E-2</v>
      </c>
    </row>
    <row r="705" spans="1:35" x14ac:dyDescent="0.3">
      <c r="A705" s="1">
        <v>45260</v>
      </c>
      <c r="B705">
        <v>37750.769999999997</v>
      </c>
      <c r="C705">
        <v>2036.41</v>
      </c>
      <c r="D705">
        <v>5.4429999999999996</v>
      </c>
      <c r="E705">
        <v>5.33</v>
      </c>
      <c r="F705">
        <f t="shared" si="147"/>
        <v>2.0000000000000462E-2</v>
      </c>
      <c r="G705">
        <v>5.33</v>
      </c>
      <c r="H705">
        <v>5.3693799999999996</v>
      </c>
      <c r="I705">
        <f t="shared" si="141"/>
        <v>5.3693799999999996</v>
      </c>
      <c r="J705">
        <f t="shared" si="142"/>
        <v>-7.7100000000003277E-3</v>
      </c>
      <c r="K705">
        <v>5.37</v>
      </c>
      <c r="L705">
        <v>5.3875999999999999</v>
      </c>
      <c r="M705">
        <v>5.3323</v>
      </c>
      <c r="N705">
        <v>5.3632999999999997</v>
      </c>
      <c r="O705">
        <v>5.2686000000000002</v>
      </c>
      <c r="P705">
        <v>5.3193999999999999</v>
      </c>
      <c r="Q705">
        <v>5.3324999999999996</v>
      </c>
      <c r="R705">
        <v>5.3990999999999998</v>
      </c>
      <c r="S705">
        <v>5.1172000000000004</v>
      </c>
      <c r="T705">
        <v>5.3940000000000001</v>
      </c>
      <c r="U705">
        <f t="shared" si="143"/>
        <v>5.3940000000000001</v>
      </c>
      <c r="V705">
        <f t="shared" si="148"/>
        <v>-6.9999999999996732E-3</v>
      </c>
      <c r="W705">
        <f t="shared" si="144"/>
        <v>5.3323</v>
      </c>
      <c r="X705">
        <f t="shared" si="149"/>
        <v>9.2999999999996419E-3</v>
      </c>
      <c r="Y705">
        <v>5.3789999999999996</v>
      </c>
      <c r="Z705">
        <v>5.4039999999999999</v>
      </c>
      <c r="AA705">
        <f t="shared" si="145"/>
        <v>5.3632999999999997</v>
      </c>
      <c r="AB705">
        <f t="shared" si="150"/>
        <v>1.4899999999999913E-2</v>
      </c>
      <c r="AC705">
        <f t="shared" si="151"/>
        <v>-4.9999999999998934E-3</v>
      </c>
      <c r="AD705">
        <v>5.1269999999999998</v>
      </c>
      <c r="AE705">
        <f t="shared" si="146"/>
        <v>5.2686000000000002</v>
      </c>
      <c r="AF705">
        <f t="shared" si="152"/>
        <v>1.6000000000000014E-2</v>
      </c>
      <c r="AG705">
        <f t="shared" si="152"/>
        <v>2.5900000000000034E-2</v>
      </c>
      <c r="AH705">
        <f t="shared" si="140"/>
        <v>5.2654999999999994</v>
      </c>
      <c r="AI705">
        <f t="shared" si="153"/>
        <v>5.4999999999996163E-3</v>
      </c>
    </row>
    <row r="706" spans="1:35" x14ac:dyDescent="0.3">
      <c r="A706" s="1">
        <v>45261</v>
      </c>
      <c r="B706">
        <v>38796.61</v>
      </c>
      <c r="C706">
        <v>2072.2199999999998</v>
      </c>
      <c r="D706">
        <v>5.4429999999999996</v>
      </c>
      <c r="E706">
        <v>5.39</v>
      </c>
      <c r="F706">
        <f t="shared" si="147"/>
        <v>5.9999999999999609E-2</v>
      </c>
      <c r="G706">
        <v>5.33</v>
      </c>
      <c r="H706">
        <v>5.3752300000000002</v>
      </c>
      <c r="I706">
        <f t="shared" si="141"/>
        <v>5.3752300000000002</v>
      </c>
      <c r="J706">
        <f t="shared" si="142"/>
        <v>5.850000000000577E-3</v>
      </c>
      <c r="K706">
        <v>5.3579999999999997</v>
      </c>
      <c r="L706">
        <v>5.3513000000000002</v>
      </c>
      <c r="M706">
        <v>5.2770999999999999</v>
      </c>
      <c r="N706">
        <v>5.2972000000000001</v>
      </c>
      <c r="O706">
        <v>5.1792999999999996</v>
      </c>
      <c r="P706">
        <v>5.3215000000000003</v>
      </c>
      <c r="Q706">
        <v>5.3315000000000001</v>
      </c>
      <c r="R706">
        <v>5.3459000000000003</v>
      </c>
      <c r="S706">
        <v>5.0006000000000004</v>
      </c>
      <c r="T706">
        <v>5.3739999999999997</v>
      </c>
      <c r="U706">
        <f t="shared" si="143"/>
        <v>5.3739999999999997</v>
      </c>
      <c r="V706">
        <f t="shared" si="148"/>
        <v>-2.0000000000000462E-2</v>
      </c>
      <c r="W706">
        <f t="shared" si="144"/>
        <v>5.2770999999999999</v>
      </c>
      <c r="X706">
        <f t="shared" si="149"/>
        <v>-5.5200000000000138E-2</v>
      </c>
      <c r="Y706">
        <v>5.37</v>
      </c>
      <c r="Z706">
        <v>5.3650000000000002</v>
      </c>
      <c r="AA706">
        <f t="shared" si="145"/>
        <v>5.2972000000000001</v>
      </c>
      <c r="AB706">
        <f t="shared" si="150"/>
        <v>-6.6099999999999604E-2</v>
      </c>
      <c r="AC706">
        <f t="shared" si="151"/>
        <v>-3.8999999999999702E-2</v>
      </c>
      <c r="AD706">
        <v>5.0250000000000004</v>
      </c>
      <c r="AE706">
        <f t="shared" si="146"/>
        <v>5.1792999999999996</v>
      </c>
      <c r="AF706">
        <f t="shared" si="152"/>
        <v>-0.10199999999999942</v>
      </c>
      <c r="AG706">
        <f t="shared" si="152"/>
        <v>-8.9300000000000601E-2</v>
      </c>
      <c r="AH706">
        <f t="shared" si="140"/>
        <v>5.1950000000000003</v>
      </c>
      <c r="AI706">
        <f t="shared" si="153"/>
        <v>-7.0499999999999119E-2</v>
      </c>
    </row>
    <row r="707" spans="1:35" x14ac:dyDescent="0.3">
      <c r="A707" s="1">
        <v>45262</v>
      </c>
      <c r="B707">
        <v>39581.589999999997</v>
      </c>
      <c r="C707">
        <v>2072.2199999999998</v>
      </c>
      <c r="D707">
        <v>5.4429999999999996</v>
      </c>
      <c r="E707">
        <v>5.39</v>
      </c>
      <c r="F707">
        <f t="shared" si="147"/>
        <v>0</v>
      </c>
      <c r="G707">
        <v>5.33</v>
      </c>
      <c r="H707">
        <v>5.3752300000000002</v>
      </c>
      <c r="I707">
        <f t="shared" si="141"/>
        <v>5.3752300000000002</v>
      </c>
      <c r="J707">
        <f t="shared" si="142"/>
        <v>0</v>
      </c>
      <c r="K707">
        <v>5.3579999999999997</v>
      </c>
      <c r="L707">
        <v>5.3513000000000002</v>
      </c>
      <c r="M707">
        <v>5.2770999999999999</v>
      </c>
      <c r="N707">
        <v>5.2972000000000001</v>
      </c>
      <c r="O707">
        <v>5.1792999999999996</v>
      </c>
      <c r="P707">
        <v>5.3215000000000003</v>
      </c>
      <c r="Q707">
        <v>5.3315000000000001</v>
      </c>
      <c r="R707">
        <v>5.3459000000000003</v>
      </c>
      <c r="S707">
        <v>5.0006000000000004</v>
      </c>
      <c r="T707">
        <v>5.3739999999999997</v>
      </c>
      <c r="U707">
        <f t="shared" si="143"/>
        <v>5.3739999999999997</v>
      </c>
      <c r="V707">
        <f t="shared" si="148"/>
        <v>0</v>
      </c>
      <c r="W707">
        <f t="shared" si="144"/>
        <v>5.2770999999999999</v>
      </c>
      <c r="X707">
        <f t="shared" si="149"/>
        <v>0</v>
      </c>
      <c r="Y707">
        <v>5.37</v>
      </c>
      <c r="Z707">
        <v>5.3650000000000002</v>
      </c>
      <c r="AA707">
        <f t="shared" si="145"/>
        <v>5.2972000000000001</v>
      </c>
      <c r="AB707">
        <f t="shared" si="150"/>
        <v>0</v>
      </c>
      <c r="AC707">
        <f t="shared" si="151"/>
        <v>0</v>
      </c>
      <c r="AD707">
        <v>5.0250000000000004</v>
      </c>
      <c r="AE707">
        <f t="shared" si="146"/>
        <v>5.1792999999999996</v>
      </c>
      <c r="AF707">
        <f t="shared" si="152"/>
        <v>0</v>
      </c>
      <c r="AG707">
        <f t="shared" si="152"/>
        <v>0</v>
      </c>
      <c r="AH707">
        <f t="shared" si="140"/>
        <v>5.1950000000000003</v>
      </c>
      <c r="AI707">
        <f t="shared" si="153"/>
        <v>0</v>
      </c>
    </row>
    <row r="708" spans="1:35" x14ac:dyDescent="0.3">
      <c r="A708" s="1">
        <v>45263</v>
      </c>
      <c r="B708">
        <v>39727.65</v>
      </c>
      <c r="C708">
        <v>2072.2199999999998</v>
      </c>
      <c r="D708">
        <v>5.4429999999999996</v>
      </c>
      <c r="E708">
        <v>5.39</v>
      </c>
      <c r="F708">
        <f t="shared" si="147"/>
        <v>0</v>
      </c>
      <c r="G708">
        <v>5.33</v>
      </c>
      <c r="H708">
        <v>5.3752300000000002</v>
      </c>
      <c r="I708">
        <f t="shared" si="141"/>
        <v>5.3752300000000002</v>
      </c>
      <c r="J708">
        <f t="shared" si="142"/>
        <v>0</v>
      </c>
      <c r="K708">
        <v>5.3579999999999997</v>
      </c>
      <c r="L708">
        <v>5.3513000000000002</v>
      </c>
      <c r="M708">
        <v>5.2770999999999999</v>
      </c>
      <c r="N708">
        <v>5.2972000000000001</v>
      </c>
      <c r="O708">
        <v>5.1792999999999996</v>
      </c>
      <c r="P708">
        <v>5.3215000000000003</v>
      </c>
      <c r="Q708">
        <v>5.3315000000000001</v>
      </c>
      <c r="R708">
        <v>5.3459000000000003</v>
      </c>
      <c r="S708">
        <v>5.0006000000000004</v>
      </c>
      <c r="T708">
        <v>5.3739999999999997</v>
      </c>
      <c r="U708">
        <f t="shared" si="143"/>
        <v>5.3739999999999997</v>
      </c>
      <c r="V708">
        <f t="shared" si="148"/>
        <v>0</v>
      </c>
      <c r="W708">
        <f t="shared" si="144"/>
        <v>5.2770999999999999</v>
      </c>
      <c r="X708">
        <f t="shared" si="149"/>
        <v>0</v>
      </c>
      <c r="Y708">
        <v>5.37</v>
      </c>
      <c r="Z708">
        <v>5.3650000000000002</v>
      </c>
      <c r="AA708">
        <f t="shared" si="145"/>
        <v>5.2972000000000001</v>
      </c>
      <c r="AB708">
        <f t="shared" si="150"/>
        <v>0</v>
      </c>
      <c r="AC708">
        <f t="shared" si="151"/>
        <v>0</v>
      </c>
      <c r="AD708">
        <v>5.0250000000000004</v>
      </c>
      <c r="AE708">
        <f t="shared" si="146"/>
        <v>5.1792999999999996</v>
      </c>
      <c r="AF708">
        <f t="shared" si="152"/>
        <v>0</v>
      </c>
      <c r="AG708">
        <f t="shared" si="152"/>
        <v>0</v>
      </c>
      <c r="AH708">
        <f t="shared" si="140"/>
        <v>5.1950000000000003</v>
      </c>
      <c r="AI708">
        <f t="shared" si="153"/>
        <v>0</v>
      </c>
    </row>
    <row r="709" spans="1:35" x14ac:dyDescent="0.3">
      <c r="A709" s="1">
        <v>45264</v>
      </c>
      <c r="B709">
        <v>42036.51</v>
      </c>
      <c r="C709">
        <v>2029.42</v>
      </c>
      <c r="D709">
        <v>5.43</v>
      </c>
      <c r="E709">
        <v>5.37</v>
      </c>
      <c r="F709">
        <f t="shared" si="147"/>
        <v>-1.9999999999999574E-2</v>
      </c>
      <c r="G709">
        <v>5.33</v>
      </c>
      <c r="H709">
        <v>5.3629699999999998</v>
      </c>
      <c r="I709">
        <f t="shared" si="141"/>
        <v>5.3629699999999998</v>
      </c>
      <c r="J709">
        <f t="shared" si="142"/>
        <v>-1.2260000000000382E-2</v>
      </c>
      <c r="K709">
        <v>5.3768000000000002</v>
      </c>
      <c r="L709">
        <v>5.3714000000000004</v>
      </c>
      <c r="M709">
        <v>5.3303000000000003</v>
      </c>
      <c r="N709">
        <v>5.3539000000000003</v>
      </c>
      <c r="O709">
        <v>5.2408000000000001</v>
      </c>
      <c r="P709">
        <v>5.3323999999999998</v>
      </c>
      <c r="Q709">
        <v>5.3327999999999998</v>
      </c>
      <c r="R709">
        <v>5.3772000000000002</v>
      </c>
      <c r="S709">
        <v>5.0795000000000003</v>
      </c>
      <c r="T709">
        <v>5.3810000000000002</v>
      </c>
      <c r="U709">
        <f t="shared" si="143"/>
        <v>5.3810000000000002</v>
      </c>
      <c r="V709">
        <f t="shared" si="148"/>
        <v>7.0000000000005613E-3</v>
      </c>
      <c r="W709">
        <f t="shared" si="144"/>
        <v>5.3303000000000003</v>
      </c>
      <c r="X709">
        <f t="shared" si="149"/>
        <v>5.3200000000000358E-2</v>
      </c>
      <c r="Y709">
        <v>5.3949999999999996</v>
      </c>
      <c r="Z709">
        <v>5.3840000000000003</v>
      </c>
      <c r="AA709">
        <f t="shared" si="145"/>
        <v>5.3539000000000003</v>
      </c>
      <c r="AB709">
        <f t="shared" si="150"/>
        <v>5.6700000000000195E-2</v>
      </c>
      <c r="AC709">
        <f t="shared" si="151"/>
        <v>1.9000000000000128E-2</v>
      </c>
      <c r="AD709">
        <v>5.09</v>
      </c>
      <c r="AE709">
        <f t="shared" si="146"/>
        <v>5.2408000000000001</v>
      </c>
      <c r="AF709">
        <f t="shared" si="152"/>
        <v>6.4999999999999503E-2</v>
      </c>
      <c r="AG709">
        <f t="shared" si="152"/>
        <v>6.1500000000000554E-2</v>
      </c>
      <c r="AH709">
        <f t="shared" si="140"/>
        <v>5.2370000000000001</v>
      </c>
      <c r="AI709">
        <f t="shared" si="153"/>
        <v>4.1999999999999815E-2</v>
      </c>
    </row>
    <row r="710" spans="1:35" x14ac:dyDescent="0.3">
      <c r="A710" s="1">
        <v>45265</v>
      </c>
      <c r="B710">
        <v>43900.51</v>
      </c>
      <c r="C710">
        <v>2019.36</v>
      </c>
      <c r="D710">
        <v>5.3460000000000001</v>
      </c>
      <c r="E710">
        <v>5.33</v>
      </c>
      <c r="F710">
        <f t="shared" si="147"/>
        <v>-4.0000000000000036E-2</v>
      </c>
      <c r="G710">
        <v>5.33</v>
      </c>
      <c r="H710">
        <v>5.3762299999999996</v>
      </c>
      <c r="I710">
        <f t="shared" si="141"/>
        <v>5.3762299999999996</v>
      </c>
      <c r="J710">
        <f t="shared" si="142"/>
        <v>1.3259999999999827E-2</v>
      </c>
      <c r="K710">
        <v>5.3765799999999997</v>
      </c>
      <c r="L710">
        <v>5.3552999999999997</v>
      </c>
      <c r="M710">
        <v>5.3071000000000002</v>
      </c>
      <c r="N710">
        <v>5.3274999999999997</v>
      </c>
      <c r="O710">
        <v>5.2081999999999997</v>
      </c>
      <c r="P710">
        <v>5.3263999999999996</v>
      </c>
      <c r="Q710">
        <v>5.3331999999999997</v>
      </c>
      <c r="R710">
        <v>5.3811999999999998</v>
      </c>
      <c r="S710">
        <v>5.0515999999999996</v>
      </c>
      <c r="T710">
        <v>5.3659999999999997</v>
      </c>
      <c r="U710">
        <f t="shared" si="143"/>
        <v>5.3659999999999997</v>
      </c>
      <c r="V710">
        <f t="shared" si="148"/>
        <v>-1.5000000000000568E-2</v>
      </c>
      <c r="W710">
        <f t="shared" si="144"/>
        <v>5.3071000000000002</v>
      </c>
      <c r="X710">
        <f t="shared" si="149"/>
        <v>-2.3200000000000109E-2</v>
      </c>
      <c r="Y710">
        <v>5.3819999999999997</v>
      </c>
      <c r="Z710">
        <v>5.3890000000000002</v>
      </c>
      <c r="AA710">
        <f t="shared" si="145"/>
        <v>5.3274999999999997</v>
      </c>
      <c r="AB710">
        <f t="shared" si="150"/>
        <v>-2.6400000000000645E-2</v>
      </c>
      <c r="AC710">
        <f t="shared" si="151"/>
        <v>4.9999999999998934E-3</v>
      </c>
      <c r="AD710">
        <v>5.056</v>
      </c>
      <c r="AE710">
        <f t="shared" si="146"/>
        <v>5.2081999999999997</v>
      </c>
      <c r="AF710">
        <f t="shared" si="152"/>
        <v>-3.3999999999999808E-2</v>
      </c>
      <c r="AG710">
        <f t="shared" si="152"/>
        <v>-3.2600000000000406E-2</v>
      </c>
      <c r="AH710">
        <f t="shared" si="140"/>
        <v>5.2225000000000001</v>
      </c>
      <c r="AI710">
        <f t="shared" si="153"/>
        <v>-1.4499999999999957E-2</v>
      </c>
    </row>
    <row r="711" spans="1:35" x14ac:dyDescent="0.3">
      <c r="A711" s="1">
        <v>45266</v>
      </c>
      <c r="B711">
        <v>43822.33</v>
      </c>
      <c r="C711">
        <v>2025.55</v>
      </c>
      <c r="D711">
        <v>5.36</v>
      </c>
      <c r="E711">
        <v>5.32</v>
      </c>
      <c r="F711">
        <f t="shared" si="147"/>
        <v>-9.9999999999997868E-3</v>
      </c>
      <c r="G711">
        <v>5.33</v>
      </c>
      <c r="H711">
        <v>5.3801300000000003</v>
      </c>
      <c r="I711">
        <f t="shared" si="141"/>
        <v>5.3801300000000003</v>
      </c>
      <c r="J711">
        <f t="shared" si="142"/>
        <v>3.9000000000006807E-3</v>
      </c>
      <c r="K711">
        <v>5.3680000000000003</v>
      </c>
      <c r="L711">
        <v>5.3936000000000002</v>
      </c>
      <c r="M711">
        <v>5.3536000000000001</v>
      </c>
      <c r="N711">
        <v>5.3701999999999996</v>
      </c>
      <c r="O711">
        <v>5.2416</v>
      </c>
      <c r="P711">
        <v>5.3234000000000004</v>
      </c>
      <c r="Q711">
        <v>5.3327</v>
      </c>
      <c r="R711">
        <v>5.3677999999999999</v>
      </c>
      <c r="S711">
        <v>5.0701999999999998</v>
      </c>
      <c r="T711">
        <v>5.4039999999999999</v>
      </c>
      <c r="U711">
        <f t="shared" si="143"/>
        <v>5.4039999999999999</v>
      </c>
      <c r="V711">
        <f t="shared" si="148"/>
        <v>3.8000000000000256E-2</v>
      </c>
      <c r="W711">
        <f t="shared" si="144"/>
        <v>5.3536000000000001</v>
      </c>
      <c r="X711">
        <f t="shared" si="149"/>
        <v>4.6499999999999986E-2</v>
      </c>
      <c r="Y711">
        <v>5.3689999999999998</v>
      </c>
      <c r="Z711">
        <v>5.3739999999999997</v>
      </c>
      <c r="AA711">
        <f t="shared" si="145"/>
        <v>5.3701999999999996</v>
      </c>
      <c r="AB711">
        <f t="shared" si="150"/>
        <v>4.269999999999996E-2</v>
      </c>
      <c r="AC711">
        <f t="shared" si="151"/>
        <v>-1.5000000000000568E-2</v>
      </c>
      <c r="AD711">
        <v>5.077</v>
      </c>
      <c r="AE711">
        <f t="shared" si="146"/>
        <v>5.2416</v>
      </c>
      <c r="AF711">
        <f t="shared" si="152"/>
        <v>2.0999999999999908E-2</v>
      </c>
      <c r="AG711">
        <f t="shared" si="152"/>
        <v>3.3400000000000318E-2</v>
      </c>
      <c r="AH711">
        <f t="shared" ref="AH711:AH774" si="154">(AD711+Z711)/2</f>
        <v>5.2255000000000003</v>
      </c>
      <c r="AI711">
        <f t="shared" si="153"/>
        <v>3.0000000000001137E-3</v>
      </c>
    </row>
    <row r="712" spans="1:35" x14ac:dyDescent="0.3">
      <c r="A712" s="1">
        <v>45267</v>
      </c>
      <c r="B712">
        <v>43390.95</v>
      </c>
      <c r="C712">
        <v>2028.47</v>
      </c>
      <c r="D712">
        <v>5.3979999999999997</v>
      </c>
      <c r="E712">
        <v>5.32</v>
      </c>
      <c r="F712">
        <f t="shared" si="147"/>
        <v>0</v>
      </c>
      <c r="G712">
        <v>5.33</v>
      </c>
      <c r="H712">
        <v>5.3718300000000001</v>
      </c>
      <c r="I712">
        <f t="shared" ref="I712:I775" si="155">H712</f>
        <v>5.3718300000000001</v>
      </c>
      <c r="J712">
        <f t="shared" ref="J712:J775" si="156">I712-I711</f>
        <v>-8.3000000000001961E-3</v>
      </c>
      <c r="K712">
        <v>5.3707000000000003</v>
      </c>
      <c r="L712">
        <v>5.3875999999999999</v>
      </c>
      <c r="M712">
        <v>5.3193000000000001</v>
      </c>
      <c r="N712">
        <v>5.3411</v>
      </c>
      <c r="O712">
        <v>5.2201000000000004</v>
      </c>
      <c r="P712">
        <v>5.3269000000000002</v>
      </c>
      <c r="Q712">
        <v>5.3327999999999998</v>
      </c>
      <c r="R712">
        <v>5.3429000000000002</v>
      </c>
      <c r="S712">
        <v>5.0423</v>
      </c>
      <c r="T712">
        <v>5.3949999999999996</v>
      </c>
      <c r="U712">
        <f t="shared" ref="U712:U775" si="157">T712</f>
        <v>5.3949999999999996</v>
      </c>
      <c r="V712">
        <f t="shared" si="148"/>
        <v>-9.0000000000003411E-3</v>
      </c>
      <c r="W712">
        <f t="shared" ref="W712:W775" si="158">M712</f>
        <v>5.3193000000000001</v>
      </c>
      <c r="X712">
        <f t="shared" si="149"/>
        <v>-3.4299999999999997E-2</v>
      </c>
      <c r="Y712">
        <v>5.367</v>
      </c>
      <c r="Z712">
        <v>5.3559999999999999</v>
      </c>
      <c r="AA712">
        <f t="shared" ref="AA712:AA775" si="159">N712</f>
        <v>5.3411</v>
      </c>
      <c r="AB712">
        <f t="shared" si="150"/>
        <v>-2.9099999999999682E-2</v>
      </c>
      <c r="AC712">
        <f t="shared" si="151"/>
        <v>-1.7999999999999794E-2</v>
      </c>
      <c r="AD712">
        <v>5.0549999999999997</v>
      </c>
      <c r="AE712">
        <f t="shared" ref="AE712:AE775" si="160">O712</f>
        <v>5.2201000000000004</v>
      </c>
      <c r="AF712">
        <f t="shared" si="152"/>
        <v>-2.2000000000000242E-2</v>
      </c>
      <c r="AG712">
        <f t="shared" si="152"/>
        <v>-2.1499999999999631E-2</v>
      </c>
      <c r="AH712">
        <f t="shared" si="154"/>
        <v>5.2054999999999998</v>
      </c>
      <c r="AI712">
        <f t="shared" si="153"/>
        <v>-2.0000000000000462E-2</v>
      </c>
    </row>
    <row r="713" spans="1:35" x14ac:dyDescent="0.3">
      <c r="A713" s="1">
        <v>45268</v>
      </c>
      <c r="B713">
        <v>44554.76</v>
      </c>
      <c r="C713">
        <v>2004.67</v>
      </c>
      <c r="D713">
        <v>5.41</v>
      </c>
      <c r="E713">
        <v>5.32</v>
      </c>
      <c r="F713">
        <f t="shared" ref="F713:F776" si="161">E713-E712</f>
        <v>0</v>
      </c>
      <c r="G713">
        <v>5.33</v>
      </c>
      <c r="H713">
        <v>5.3660399999999999</v>
      </c>
      <c r="I713">
        <f t="shared" si="155"/>
        <v>5.3660399999999999</v>
      </c>
      <c r="J713">
        <f t="shared" si="156"/>
        <v>-5.7900000000001839E-3</v>
      </c>
      <c r="K713">
        <v>5.3823499999999997</v>
      </c>
      <c r="L713">
        <v>5.3722000000000003</v>
      </c>
      <c r="M713">
        <v>5.3316999999999997</v>
      </c>
      <c r="N713">
        <v>5.3677000000000001</v>
      </c>
      <c r="O713">
        <v>5.2743000000000002</v>
      </c>
      <c r="P713">
        <v>5.3254999999999999</v>
      </c>
      <c r="Q713">
        <v>5.3332499999999996</v>
      </c>
      <c r="R713">
        <v>5.3780000000000001</v>
      </c>
      <c r="S713">
        <v>5.1173000000000002</v>
      </c>
      <c r="T713">
        <v>5.3840000000000003</v>
      </c>
      <c r="U713">
        <f t="shared" si="157"/>
        <v>5.3840000000000003</v>
      </c>
      <c r="V713">
        <f t="shared" ref="V713:V776" si="162">U713-U712</f>
        <v>-1.0999999999999233E-2</v>
      </c>
      <c r="W713">
        <f t="shared" si="158"/>
        <v>5.3316999999999997</v>
      </c>
      <c r="X713">
        <f t="shared" ref="X713:X776" si="163">W713-W712</f>
        <v>1.2399999999999523E-2</v>
      </c>
      <c r="Y713">
        <v>5.3630000000000004</v>
      </c>
      <c r="Z713">
        <v>5.3869999999999996</v>
      </c>
      <c r="AA713">
        <f t="shared" si="159"/>
        <v>5.3677000000000001</v>
      </c>
      <c r="AB713">
        <f t="shared" ref="AB713:AB776" si="164">AA713-AA712</f>
        <v>2.6600000000000179E-2</v>
      </c>
      <c r="AC713">
        <f t="shared" ref="AC713:AC776" si="165">Z713-Z712</f>
        <v>3.0999999999999694E-2</v>
      </c>
      <c r="AD713">
        <v>5.1280000000000001</v>
      </c>
      <c r="AE713">
        <f t="shared" si="160"/>
        <v>5.2743000000000002</v>
      </c>
      <c r="AF713">
        <f t="shared" ref="AF713:AG776" si="166">AD713-AD712</f>
        <v>7.3000000000000398E-2</v>
      </c>
      <c r="AG713">
        <f t="shared" si="166"/>
        <v>5.4199999999999804E-2</v>
      </c>
      <c r="AH713">
        <f t="shared" si="154"/>
        <v>5.2575000000000003</v>
      </c>
      <c r="AI713">
        <f t="shared" ref="AI713:AI776" si="167">AH713-AH712</f>
        <v>5.200000000000049E-2</v>
      </c>
    </row>
    <row r="714" spans="1:35" x14ac:dyDescent="0.3">
      <c r="A714" s="1">
        <v>45269</v>
      </c>
      <c r="B714">
        <v>43986.01</v>
      </c>
      <c r="C714">
        <v>2004.67</v>
      </c>
      <c r="D714">
        <v>5.41</v>
      </c>
      <c r="E714">
        <v>5.32</v>
      </c>
      <c r="F714">
        <f t="shared" si="161"/>
        <v>0</v>
      </c>
      <c r="G714">
        <v>5.33</v>
      </c>
      <c r="H714">
        <v>5.3660399999999999</v>
      </c>
      <c r="I714">
        <f t="shared" si="155"/>
        <v>5.3660399999999999</v>
      </c>
      <c r="J714">
        <f t="shared" si="156"/>
        <v>0</v>
      </c>
      <c r="K714">
        <v>5.3823499999999997</v>
      </c>
      <c r="L714">
        <v>5.3722000000000003</v>
      </c>
      <c r="M714">
        <v>5.3316999999999997</v>
      </c>
      <c r="N714">
        <v>5.3677000000000001</v>
      </c>
      <c r="O714">
        <v>5.2743000000000002</v>
      </c>
      <c r="P714">
        <v>5.3254999999999999</v>
      </c>
      <c r="Q714">
        <v>5.3332499999999996</v>
      </c>
      <c r="R714">
        <v>5.3780000000000001</v>
      </c>
      <c r="S714">
        <v>5.1173000000000002</v>
      </c>
      <c r="T714">
        <v>5.3840000000000003</v>
      </c>
      <c r="U714">
        <f t="shared" si="157"/>
        <v>5.3840000000000003</v>
      </c>
      <c r="V714">
        <f t="shared" si="162"/>
        <v>0</v>
      </c>
      <c r="W714">
        <f t="shared" si="158"/>
        <v>5.3316999999999997</v>
      </c>
      <c r="X714">
        <f t="shared" si="163"/>
        <v>0</v>
      </c>
      <c r="Y714">
        <v>5.3630000000000004</v>
      </c>
      <c r="Z714">
        <v>5.3869999999999996</v>
      </c>
      <c r="AA714">
        <f t="shared" si="159"/>
        <v>5.3677000000000001</v>
      </c>
      <c r="AB714">
        <f t="shared" si="164"/>
        <v>0</v>
      </c>
      <c r="AC714">
        <f t="shared" si="165"/>
        <v>0</v>
      </c>
      <c r="AD714">
        <v>5.1280000000000001</v>
      </c>
      <c r="AE714">
        <f t="shared" si="160"/>
        <v>5.2743000000000002</v>
      </c>
      <c r="AF714">
        <f t="shared" si="166"/>
        <v>0</v>
      </c>
      <c r="AG714">
        <f t="shared" si="166"/>
        <v>0</v>
      </c>
      <c r="AH714">
        <f t="shared" si="154"/>
        <v>5.2575000000000003</v>
      </c>
      <c r="AI714">
        <f t="shared" si="167"/>
        <v>0</v>
      </c>
    </row>
    <row r="715" spans="1:35" x14ac:dyDescent="0.3">
      <c r="A715" s="1">
        <v>45270</v>
      </c>
      <c r="B715">
        <v>43803.24</v>
      </c>
      <c r="C715">
        <v>2004.67</v>
      </c>
      <c r="D715">
        <v>5.41</v>
      </c>
      <c r="E715">
        <v>5.32</v>
      </c>
      <c r="F715">
        <f t="shared" si="161"/>
        <v>0</v>
      </c>
      <c r="G715">
        <v>5.33</v>
      </c>
      <c r="H715">
        <v>5.3660399999999999</v>
      </c>
      <c r="I715">
        <f t="shared" si="155"/>
        <v>5.3660399999999999</v>
      </c>
      <c r="J715">
        <f t="shared" si="156"/>
        <v>0</v>
      </c>
      <c r="K715">
        <v>5.3823499999999997</v>
      </c>
      <c r="L715">
        <v>5.3722000000000003</v>
      </c>
      <c r="M715">
        <v>5.3316999999999997</v>
      </c>
      <c r="N715">
        <v>5.3677000000000001</v>
      </c>
      <c r="O715">
        <v>5.2743000000000002</v>
      </c>
      <c r="P715">
        <v>5.3254999999999999</v>
      </c>
      <c r="Q715">
        <v>5.3332499999999996</v>
      </c>
      <c r="R715">
        <v>5.3780000000000001</v>
      </c>
      <c r="S715">
        <v>5.1173000000000002</v>
      </c>
      <c r="T715">
        <v>5.3840000000000003</v>
      </c>
      <c r="U715">
        <f t="shared" si="157"/>
        <v>5.3840000000000003</v>
      </c>
      <c r="V715">
        <f t="shared" si="162"/>
        <v>0</v>
      </c>
      <c r="W715">
        <f t="shared" si="158"/>
        <v>5.3316999999999997</v>
      </c>
      <c r="X715">
        <f t="shared" si="163"/>
        <v>0</v>
      </c>
      <c r="Y715">
        <v>5.3630000000000004</v>
      </c>
      <c r="Z715">
        <v>5.3869999999999996</v>
      </c>
      <c r="AA715">
        <f t="shared" si="159"/>
        <v>5.3677000000000001</v>
      </c>
      <c r="AB715">
        <f t="shared" si="164"/>
        <v>0</v>
      </c>
      <c r="AC715">
        <f t="shared" si="165"/>
        <v>0</v>
      </c>
      <c r="AD715">
        <v>5.1280000000000001</v>
      </c>
      <c r="AE715">
        <f t="shared" si="160"/>
        <v>5.2743000000000002</v>
      </c>
      <c r="AF715">
        <f t="shared" si="166"/>
        <v>0</v>
      </c>
      <c r="AG715">
        <f t="shared" si="166"/>
        <v>0</v>
      </c>
      <c r="AH715">
        <f t="shared" si="154"/>
        <v>5.2575000000000003</v>
      </c>
      <c r="AI715">
        <f t="shared" si="167"/>
        <v>0</v>
      </c>
    </row>
    <row r="716" spans="1:35" x14ac:dyDescent="0.3">
      <c r="A716" s="1">
        <v>45271</v>
      </c>
      <c r="B716">
        <v>41182</v>
      </c>
      <c r="C716">
        <v>1981.95</v>
      </c>
      <c r="D716">
        <v>5.3949999999999996</v>
      </c>
      <c r="E716">
        <v>5.32</v>
      </c>
      <c r="F716">
        <f t="shared" si="161"/>
        <v>0</v>
      </c>
      <c r="G716">
        <v>5.33</v>
      </c>
      <c r="H716">
        <v>5.3791700000000002</v>
      </c>
      <c r="I716">
        <f t="shared" si="155"/>
        <v>5.3791700000000002</v>
      </c>
      <c r="J716">
        <f t="shared" si="156"/>
        <v>1.3130000000000308E-2</v>
      </c>
      <c r="K716">
        <v>5.3848599999999998</v>
      </c>
      <c r="L716">
        <v>5.3818000000000001</v>
      </c>
      <c r="M716">
        <v>5.4096000000000002</v>
      </c>
      <c r="N716">
        <v>5.4352</v>
      </c>
      <c r="O716">
        <v>5.32</v>
      </c>
      <c r="P716">
        <v>5.3484999999999996</v>
      </c>
      <c r="Q716">
        <v>5.3342499999999999</v>
      </c>
      <c r="R716">
        <v>5.3906000000000001</v>
      </c>
      <c r="S716">
        <v>5.1167999999999996</v>
      </c>
      <c r="T716">
        <v>5.391</v>
      </c>
      <c r="U716">
        <f t="shared" si="157"/>
        <v>5.391</v>
      </c>
      <c r="V716">
        <f t="shared" si="162"/>
        <v>6.9999999999996732E-3</v>
      </c>
      <c r="W716">
        <f t="shared" si="158"/>
        <v>5.4096000000000002</v>
      </c>
      <c r="X716">
        <f t="shared" si="163"/>
        <v>7.7900000000000524E-2</v>
      </c>
      <c r="Y716">
        <v>5.3819999999999997</v>
      </c>
      <c r="Z716">
        <v>5.399</v>
      </c>
      <c r="AA716">
        <f t="shared" si="159"/>
        <v>5.4352</v>
      </c>
      <c r="AB716">
        <f t="shared" si="164"/>
        <v>6.7499999999999893E-2</v>
      </c>
      <c r="AC716">
        <f t="shared" si="165"/>
        <v>1.2000000000000455E-2</v>
      </c>
      <c r="AD716">
        <v>5.1260000000000003</v>
      </c>
      <c r="AE716">
        <f t="shared" si="160"/>
        <v>5.32</v>
      </c>
      <c r="AF716">
        <f t="shared" si="166"/>
        <v>-1.9999999999997797E-3</v>
      </c>
      <c r="AG716">
        <f t="shared" si="166"/>
        <v>4.5700000000000074E-2</v>
      </c>
      <c r="AH716">
        <f t="shared" si="154"/>
        <v>5.2625000000000002</v>
      </c>
      <c r="AI716">
        <f t="shared" si="167"/>
        <v>4.9999999999998934E-3</v>
      </c>
    </row>
    <row r="717" spans="1:35" x14ac:dyDescent="0.3">
      <c r="A717" s="1">
        <v>45272</v>
      </c>
      <c r="B717">
        <v>41088.75</v>
      </c>
      <c r="C717">
        <v>1979.54</v>
      </c>
      <c r="D717">
        <v>5.37</v>
      </c>
      <c r="E717">
        <v>5.31</v>
      </c>
      <c r="F717">
        <f t="shared" si="161"/>
        <v>-1.0000000000000675E-2</v>
      </c>
      <c r="G717">
        <v>5.33</v>
      </c>
      <c r="H717">
        <v>5.3860599999999996</v>
      </c>
      <c r="I717">
        <f t="shared" si="155"/>
        <v>5.3860599999999996</v>
      </c>
      <c r="J717">
        <f t="shared" si="156"/>
        <v>6.8899999999993966E-3</v>
      </c>
      <c r="K717">
        <v>5.383</v>
      </c>
      <c r="L717">
        <v>5.3814000000000002</v>
      </c>
      <c r="M717">
        <v>5.3541999999999996</v>
      </c>
      <c r="N717">
        <v>5.3891</v>
      </c>
      <c r="O717">
        <v>5.2911999999999999</v>
      </c>
      <c r="P717">
        <v>5.3493000000000004</v>
      </c>
      <c r="Q717">
        <v>5.3335499999999998</v>
      </c>
      <c r="R717">
        <v>5.3498000000000001</v>
      </c>
      <c r="S717">
        <v>5.1245000000000003</v>
      </c>
      <c r="T717">
        <v>5.3890000000000002</v>
      </c>
      <c r="U717">
        <f t="shared" si="157"/>
        <v>5.3890000000000002</v>
      </c>
      <c r="V717">
        <f t="shared" si="162"/>
        <v>-1.9999999999997797E-3</v>
      </c>
      <c r="W717">
        <f t="shared" si="158"/>
        <v>5.3541999999999996</v>
      </c>
      <c r="X717">
        <f t="shared" si="163"/>
        <v>-5.540000000000056E-2</v>
      </c>
      <c r="Y717">
        <v>5.37</v>
      </c>
      <c r="Z717">
        <v>5.367</v>
      </c>
      <c r="AA717">
        <f t="shared" si="159"/>
        <v>5.3891</v>
      </c>
      <c r="AB717">
        <f t="shared" si="164"/>
        <v>-4.610000000000003E-2</v>
      </c>
      <c r="AC717">
        <f t="shared" si="165"/>
        <v>-3.2000000000000028E-2</v>
      </c>
      <c r="AD717">
        <v>5.1310000000000002</v>
      </c>
      <c r="AE717">
        <f t="shared" si="160"/>
        <v>5.2911999999999999</v>
      </c>
      <c r="AF717">
        <f t="shared" si="166"/>
        <v>4.9999999999998934E-3</v>
      </c>
      <c r="AG717">
        <f t="shared" si="166"/>
        <v>-2.8800000000000381E-2</v>
      </c>
      <c r="AH717">
        <f t="shared" si="154"/>
        <v>5.2490000000000006</v>
      </c>
      <c r="AI717">
        <f t="shared" si="167"/>
        <v>-1.3499999999999623E-2</v>
      </c>
    </row>
    <row r="718" spans="1:35" x14ac:dyDescent="0.3">
      <c r="A718" s="1">
        <v>45273</v>
      </c>
      <c r="B718">
        <v>42993.29</v>
      </c>
      <c r="C718">
        <v>2027.74</v>
      </c>
      <c r="D718">
        <v>5.36</v>
      </c>
      <c r="E718">
        <v>5.31</v>
      </c>
      <c r="F718">
        <f t="shared" si="161"/>
        <v>0</v>
      </c>
      <c r="G718">
        <v>5.33</v>
      </c>
      <c r="H718">
        <v>5.3846299999999996</v>
      </c>
      <c r="I718">
        <f t="shared" si="155"/>
        <v>5.3846299999999996</v>
      </c>
      <c r="J718">
        <f t="shared" si="156"/>
        <v>-1.4300000000000423E-3</v>
      </c>
      <c r="K718">
        <v>5.3680000000000003</v>
      </c>
      <c r="L718">
        <v>5.3648999999999996</v>
      </c>
      <c r="M718">
        <v>5.2077999999999998</v>
      </c>
      <c r="N718">
        <v>5.2215999999999996</v>
      </c>
      <c r="O718">
        <v>5.0815000000000001</v>
      </c>
      <c r="P718">
        <v>5.3475000000000001</v>
      </c>
      <c r="Q718">
        <v>5.3318500000000002</v>
      </c>
      <c r="R718">
        <v>5.2953999999999999</v>
      </c>
      <c r="S718">
        <v>4.8947000000000003</v>
      </c>
      <c r="T718">
        <v>5.3840000000000003</v>
      </c>
      <c r="U718">
        <f t="shared" si="157"/>
        <v>5.3840000000000003</v>
      </c>
      <c r="V718">
        <f t="shared" si="162"/>
        <v>-4.9999999999998934E-3</v>
      </c>
      <c r="W718">
        <f t="shared" si="158"/>
        <v>5.2077999999999998</v>
      </c>
      <c r="X718">
        <f t="shared" si="163"/>
        <v>-0.14639999999999986</v>
      </c>
      <c r="Y718">
        <v>5.3540000000000001</v>
      </c>
      <c r="Z718">
        <v>5.31</v>
      </c>
      <c r="AA718">
        <f t="shared" si="159"/>
        <v>5.2215999999999996</v>
      </c>
      <c r="AB718">
        <f t="shared" si="164"/>
        <v>-0.16750000000000043</v>
      </c>
      <c r="AC718">
        <f t="shared" si="165"/>
        <v>-5.7000000000000384E-2</v>
      </c>
      <c r="AD718">
        <v>4.907</v>
      </c>
      <c r="AE718">
        <f t="shared" si="160"/>
        <v>5.0815000000000001</v>
      </c>
      <c r="AF718">
        <f t="shared" si="166"/>
        <v>-0.2240000000000002</v>
      </c>
      <c r="AG718">
        <f t="shared" si="166"/>
        <v>-0.20969999999999978</v>
      </c>
      <c r="AH718">
        <f t="shared" si="154"/>
        <v>5.1084999999999994</v>
      </c>
      <c r="AI718">
        <f t="shared" si="167"/>
        <v>-0.14050000000000118</v>
      </c>
    </row>
    <row r="719" spans="1:35" x14ac:dyDescent="0.3">
      <c r="A719" s="1">
        <v>45274</v>
      </c>
      <c r="B719">
        <v>42994.83</v>
      </c>
      <c r="C719">
        <v>2036.36</v>
      </c>
      <c r="D719">
        <v>5.38</v>
      </c>
      <c r="E719">
        <v>5.31</v>
      </c>
      <c r="F719">
        <f t="shared" si="161"/>
        <v>0</v>
      </c>
      <c r="G719">
        <v>5.33</v>
      </c>
      <c r="H719">
        <v>5.3777400000000002</v>
      </c>
      <c r="I719">
        <f t="shared" si="155"/>
        <v>5.3777400000000002</v>
      </c>
      <c r="J719">
        <f t="shared" si="156"/>
        <v>-6.8899999999993966E-3</v>
      </c>
      <c r="K719">
        <v>5.3673500000000001</v>
      </c>
      <c r="L719">
        <v>5.3746</v>
      </c>
      <c r="M719">
        <v>5.2271000000000001</v>
      </c>
      <c r="N719">
        <v>5.2268999999999997</v>
      </c>
      <c r="O719">
        <v>5.0587</v>
      </c>
      <c r="P719">
        <v>5.3464999999999998</v>
      </c>
      <c r="Q719">
        <v>5.3316999999999997</v>
      </c>
      <c r="R719">
        <v>5.3080999999999996</v>
      </c>
      <c r="S719">
        <v>4.8968999999999996</v>
      </c>
      <c r="T719">
        <v>5.3810000000000002</v>
      </c>
      <c r="U719">
        <f t="shared" si="157"/>
        <v>5.3810000000000002</v>
      </c>
      <c r="V719">
        <f t="shared" si="162"/>
        <v>-3.0000000000001137E-3</v>
      </c>
      <c r="W719">
        <f t="shared" si="158"/>
        <v>5.2271000000000001</v>
      </c>
      <c r="X719">
        <f t="shared" si="163"/>
        <v>1.9300000000000317E-2</v>
      </c>
      <c r="Y719">
        <v>5.3339999999999996</v>
      </c>
      <c r="Z719">
        <v>5.3120000000000003</v>
      </c>
      <c r="AA719">
        <f t="shared" si="159"/>
        <v>5.2268999999999997</v>
      </c>
      <c r="AB719">
        <f t="shared" si="164"/>
        <v>5.3000000000000824E-3</v>
      </c>
      <c r="AC719">
        <f t="shared" si="165"/>
        <v>2.0000000000006679E-3</v>
      </c>
      <c r="AD719">
        <v>4.9109999999999996</v>
      </c>
      <c r="AE719">
        <f t="shared" si="160"/>
        <v>5.0587</v>
      </c>
      <c r="AF719">
        <f t="shared" si="166"/>
        <v>3.9999999999995595E-3</v>
      </c>
      <c r="AG719">
        <f t="shared" si="166"/>
        <v>-2.2800000000000153E-2</v>
      </c>
      <c r="AH719">
        <f t="shared" si="154"/>
        <v>5.1114999999999995</v>
      </c>
      <c r="AI719">
        <f t="shared" si="167"/>
        <v>3.0000000000001137E-3</v>
      </c>
    </row>
    <row r="720" spans="1:35" x14ac:dyDescent="0.3">
      <c r="A720" s="1">
        <v>45275</v>
      </c>
      <c r="B720">
        <v>42240.95</v>
      </c>
      <c r="C720">
        <v>2019.62</v>
      </c>
      <c r="D720">
        <v>5.41</v>
      </c>
      <c r="E720">
        <v>5.32</v>
      </c>
      <c r="F720">
        <f t="shared" si="161"/>
        <v>1.0000000000000675E-2</v>
      </c>
      <c r="G720">
        <v>5.33</v>
      </c>
      <c r="H720">
        <v>5.3639900000000003</v>
      </c>
      <c r="I720">
        <f t="shared" si="155"/>
        <v>5.3639900000000003</v>
      </c>
      <c r="J720">
        <f t="shared" si="156"/>
        <v>-1.3749999999999929E-2</v>
      </c>
      <c r="K720">
        <v>5.3716200000000001</v>
      </c>
      <c r="L720">
        <v>5.3773999999999997</v>
      </c>
      <c r="M720">
        <v>5.2393000000000001</v>
      </c>
      <c r="N720">
        <v>5.2500999999999998</v>
      </c>
      <c r="O720">
        <v>5.1025</v>
      </c>
      <c r="P720">
        <v>5.3453999999999997</v>
      </c>
      <c r="Q720">
        <v>5.3316999999999997</v>
      </c>
      <c r="R720">
        <v>5.3190999999999997</v>
      </c>
      <c r="S720">
        <v>4.9336000000000002</v>
      </c>
      <c r="T720">
        <v>5.3849999999999998</v>
      </c>
      <c r="U720">
        <f t="shared" si="157"/>
        <v>5.3849999999999998</v>
      </c>
      <c r="V720">
        <f t="shared" si="162"/>
        <v>3.9999999999995595E-3</v>
      </c>
      <c r="W720">
        <f t="shared" si="158"/>
        <v>5.2393000000000001</v>
      </c>
      <c r="X720">
        <f t="shared" si="163"/>
        <v>1.2199999999999989E-2</v>
      </c>
      <c r="Y720">
        <v>5.3520000000000003</v>
      </c>
      <c r="Z720">
        <v>5.327</v>
      </c>
      <c r="AA720">
        <f t="shared" si="159"/>
        <v>5.2500999999999998</v>
      </c>
      <c r="AB720">
        <f t="shared" si="164"/>
        <v>2.3200000000000109E-2</v>
      </c>
      <c r="AC720">
        <f t="shared" si="165"/>
        <v>1.499999999999968E-2</v>
      </c>
      <c r="AD720">
        <v>4.9569999999999999</v>
      </c>
      <c r="AE720">
        <f t="shared" si="160"/>
        <v>5.1025</v>
      </c>
      <c r="AF720">
        <f t="shared" si="166"/>
        <v>4.6000000000000263E-2</v>
      </c>
      <c r="AG720">
        <f t="shared" si="166"/>
        <v>4.3800000000000061E-2</v>
      </c>
      <c r="AH720">
        <f t="shared" si="154"/>
        <v>5.1419999999999995</v>
      </c>
      <c r="AI720">
        <f t="shared" si="167"/>
        <v>3.0499999999999972E-2</v>
      </c>
    </row>
    <row r="721" spans="1:35" x14ac:dyDescent="0.3">
      <c r="A721" s="1">
        <v>45276</v>
      </c>
      <c r="B721">
        <v>42270.559999999998</v>
      </c>
      <c r="C721">
        <v>2019.62</v>
      </c>
      <c r="D721">
        <v>5.41</v>
      </c>
      <c r="E721">
        <v>5.32</v>
      </c>
      <c r="F721">
        <f t="shared" si="161"/>
        <v>0</v>
      </c>
      <c r="G721">
        <v>5.33</v>
      </c>
      <c r="H721">
        <v>5.3639900000000003</v>
      </c>
      <c r="I721">
        <f t="shared" si="155"/>
        <v>5.3639900000000003</v>
      </c>
      <c r="J721">
        <f t="shared" si="156"/>
        <v>0</v>
      </c>
      <c r="K721">
        <v>5.3716200000000001</v>
      </c>
      <c r="L721">
        <v>5.3773999999999997</v>
      </c>
      <c r="M721">
        <v>5.2393000000000001</v>
      </c>
      <c r="N721">
        <v>5.2500999999999998</v>
      </c>
      <c r="O721">
        <v>5.1025</v>
      </c>
      <c r="P721">
        <v>5.3453999999999997</v>
      </c>
      <c r="Q721">
        <v>5.3316999999999997</v>
      </c>
      <c r="R721">
        <v>5.3190999999999997</v>
      </c>
      <c r="S721">
        <v>4.9336000000000002</v>
      </c>
      <c r="T721">
        <v>5.3849999999999998</v>
      </c>
      <c r="U721">
        <f t="shared" si="157"/>
        <v>5.3849999999999998</v>
      </c>
      <c r="V721">
        <f t="shared" si="162"/>
        <v>0</v>
      </c>
      <c r="W721">
        <f t="shared" si="158"/>
        <v>5.2393000000000001</v>
      </c>
      <c r="X721">
        <f t="shared" si="163"/>
        <v>0</v>
      </c>
      <c r="Y721">
        <v>5.3520000000000003</v>
      </c>
      <c r="Z721">
        <v>5.327</v>
      </c>
      <c r="AA721">
        <f t="shared" si="159"/>
        <v>5.2500999999999998</v>
      </c>
      <c r="AB721">
        <f t="shared" si="164"/>
        <v>0</v>
      </c>
      <c r="AC721">
        <f t="shared" si="165"/>
        <v>0</v>
      </c>
      <c r="AD721">
        <v>4.9569999999999999</v>
      </c>
      <c r="AE721">
        <f t="shared" si="160"/>
        <v>5.1025</v>
      </c>
      <c r="AF721">
        <f t="shared" si="166"/>
        <v>0</v>
      </c>
      <c r="AG721">
        <f t="shared" si="166"/>
        <v>0</v>
      </c>
      <c r="AH721">
        <f t="shared" si="154"/>
        <v>5.1419999999999995</v>
      </c>
      <c r="AI721">
        <f t="shared" si="167"/>
        <v>0</v>
      </c>
    </row>
    <row r="722" spans="1:35" x14ac:dyDescent="0.3">
      <c r="A722" s="1">
        <v>45277</v>
      </c>
      <c r="B722">
        <v>41881.9</v>
      </c>
      <c r="C722">
        <v>2019.62</v>
      </c>
      <c r="D722">
        <v>5.41</v>
      </c>
      <c r="E722">
        <v>5.32</v>
      </c>
      <c r="F722">
        <f t="shared" si="161"/>
        <v>0</v>
      </c>
      <c r="G722">
        <v>5.33</v>
      </c>
      <c r="H722">
        <v>5.3639900000000003</v>
      </c>
      <c r="I722">
        <f t="shared" si="155"/>
        <v>5.3639900000000003</v>
      </c>
      <c r="J722">
        <f t="shared" si="156"/>
        <v>0</v>
      </c>
      <c r="K722">
        <v>5.3716200000000001</v>
      </c>
      <c r="L722">
        <v>5.3773999999999997</v>
      </c>
      <c r="M722">
        <v>5.2393000000000001</v>
      </c>
      <c r="N722">
        <v>5.2500999999999998</v>
      </c>
      <c r="O722">
        <v>5.1025</v>
      </c>
      <c r="P722">
        <v>5.3453999999999997</v>
      </c>
      <c r="Q722">
        <v>5.3316999999999997</v>
      </c>
      <c r="R722">
        <v>5.3190999999999997</v>
      </c>
      <c r="S722">
        <v>4.9336000000000002</v>
      </c>
      <c r="T722">
        <v>5.3849999999999998</v>
      </c>
      <c r="U722">
        <f t="shared" si="157"/>
        <v>5.3849999999999998</v>
      </c>
      <c r="V722">
        <f t="shared" si="162"/>
        <v>0</v>
      </c>
      <c r="W722">
        <f t="shared" si="158"/>
        <v>5.2393000000000001</v>
      </c>
      <c r="X722">
        <f t="shared" si="163"/>
        <v>0</v>
      </c>
      <c r="Y722">
        <v>5.3520000000000003</v>
      </c>
      <c r="Z722">
        <v>5.327</v>
      </c>
      <c r="AA722">
        <f t="shared" si="159"/>
        <v>5.2500999999999998</v>
      </c>
      <c r="AB722">
        <f t="shared" si="164"/>
        <v>0</v>
      </c>
      <c r="AC722">
        <f t="shared" si="165"/>
        <v>0</v>
      </c>
      <c r="AD722">
        <v>4.9569999999999999</v>
      </c>
      <c r="AE722">
        <f t="shared" si="160"/>
        <v>5.1025</v>
      </c>
      <c r="AF722">
        <f t="shared" si="166"/>
        <v>0</v>
      </c>
      <c r="AG722">
        <f t="shared" si="166"/>
        <v>0</v>
      </c>
      <c r="AH722">
        <f t="shared" si="154"/>
        <v>5.1419999999999995</v>
      </c>
      <c r="AI722">
        <f t="shared" si="167"/>
        <v>0</v>
      </c>
    </row>
    <row r="723" spans="1:35" x14ac:dyDescent="0.3">
      <c r="A723" s="1">
        <v>45278</v>
      </c>
      <c r="B723">
        <v>42614.99</v>
      </c>
      <c r="C723">
        <v>2027.19</v>
      </c>
      <c r="D723">
        <v>5.3789999999999996</v>
      </c>
      <c r="E723">
        <v>5.32</v>
      </c>
      <c r="F723">
        <f t="shared" si="161"/>
        <v>0</v>
      </c>
      <c r="G723">
        <v>5.33</v>
      </c>
      <c r="H723">
        <v>5.3703900000000004</v>
      </c>
      <c r="I723">
        <f t="shared" si="155"/>
        <v>5.3703900000000004</v>
      </c>
      <c r="J723">
        <f t="shared" si="156"/>
        <v>6.4000000000001833E-3</v>
      </c>
      <c r="K723">
        <v>5.3727499999999999</v>
      </c>
      <c r="L723">
        <v>5.3818000000000001</v>
      </c>
      <c r="M723">
        <v>5.2934000000000001</v>
      </c>
      <c r="N723">
        <v>5.2965</v>
      </c>
      <c r="O723">
        <v>5.1321000000000003</v>
      </c>
      <c r="P723">
        <v>5.3426999999999998</v>
      </c>
      <c r="Q723">
        <v>5.3314000000000004</v>
      </c>
      <c r="R723">
        <v>5.3371000000000004</v>
      </c>
      <c r="S723">
        <v>4.9467999999999996</v>
      </c>
      <c r="T723">
        <v>5.3869999999999996</v>
      </c>
      <c r="U723">
        <f t="shared" si="157"/>
        <v>5.3869999999999996</v>
      </c>
      <c r="V723">
        <f t="shared" si="162"/>
        <v>1.9999999999997797E-3</v>
      </c>
      <c r="W723">
        <f t="shared" si="158"/>
        <v>5.2934000000000001</v>
      </c>
      <c r="X723">
        <f t="shared" si="163"/>
        <v>5.4100000000000037E-2</v>
      </c>
      <c r="Y723">
        <v>5.3520000000000003</v>
      </c>
      <c r="Z723">
        <v>5.3419999999999996</v>
      </c>
      <c r="AA723">
        <f t="shared" si="159"/>
        <v>5.2965</v>
      </c>
      <c r="AB723">
        <f t="shared" si="164"/>
        <v>4.6400000000000219E-2</v>
      </c>
      <c r="AC723">
        <f t="shared" si="165"/>
        <v>1.499999999999968E-2</v>
      </c>
      <c r="AD723">
        <v>4.9580000000000002</v>
      </c>
      <c r="AE723">
        <f t="shared" si="160"/>
        <v>5.1321000000000003</v>
      </c>
      <c r="AF723">
        <f t="shared" si="166"/>
        <v>1.000000000000334E-3</v>
      </c>
      <c r="AG723">
        <f t="shared" si="166"/>
        <v>2.9600000000000293E-2</v>
      </c>
      <c r="AH723">
        <f t="shared" si="154"/>
        <v>5.15</v>
      </c>
      <c r="AI723">
        <f t="shared" si="167"/>
        <v>8.0000000000008953E-3</v>
      </c>
    </row>
    <row r="724" spans="1:35" x14ac:dyDescent="0.3">
      <c r="A724" s="1">
        <v>45279</v>
      </c>
      <c r="B724">
        <v>42495.81</v>
      </c>
      <c r="C724">
        <v>2040.35</v>
      </c>
      <c r="D724">
        <v>5.35</v>
      </c>
      <c r="E724">
        <v>5.31</v>
      </c>
      <c r="F724">
        <f t="shared" si="161"/>
        <v>-1.0000000000000675E-2</v>
      </c>
      <c r="G724">
        <v>5.33</v>
      </c>
      <c r="H724">
        <v>5.3746200000000002</v>
      </c>
      <c r="I724">
        <f t="shared" si="155"/>
        <v>5.3746200000000002</v>
      </c>
      <c r="J724">
        <f t="shared" si="156"/>
        <v>4.229999999999734E-3</v>
      </c>
      <c r="K724">
        <v>5.3723000000000001</v>
      </c>
      <c r="L724">
        <v>5.3631000000000002</v>
      </c>
      <c r="M724">
        <v>5.2679999999999998</v>
      </c>
      <c r="N724">
        <v>5.2725999999999997</v>
      </c>
      <c r="O724">
        <v>5.1097999999999999</v>
      </c>
      <c r="P724">
        <v>5.3433999999999999</v>
      </c>
      <c r="Q724">
        <v>5.3315000000000001</v>
      </c>
      <c r="R724">
        <v>5.3221999999999996</v>
      </c>
      <c r="S724">
        <v>4.9081000000000001</v>
      </c>
      <c r="T724">
        <v>5.3710000000000004</v>
      </c>
      <c r="U724">
        <f t="shared" si="157"/>
        <v>5.3710000000000004</v>
      </c>
      <c r="V724">
        <f t="shared" si="162"/>
        <v>-1.5999999999999126E-2</v>
      </c>
      <c r="W724">
        <f t="shared" si="158"/>
        <v>5.2679999999999998</v>
      </c>
      <c r="X724">
        <f t="shared" si="163"/>
        <v>-2.5400000000000311E-2</v>
      </c>
      <c r="Y724">
        <v>5.3410000000000002</v>
      </c>
      <c r="Z724">
        <v>5.3339999999999996</v>
      </c>
      <c r="AA724">
        <f t="shared" si="159"/>
        <v>5.2725999999999997</v>
      </c>
      <c r="AB724">
        <f t="shared" si="164"/>
        <v>-2.3900000000000254E-2</v>
      </c>
      <c r="AC724">
        <f t="shared" si="165"/>
        <v>-8.0000000000000071E-3</v>
      </c>
      <c r="AD724">
        <v>4.923</v>
      </c>
      <c r="AE724">
        <f t="shared" si="160"/>
        <v>5.1097999999999999</v>
      </c>
      <c r="AF724">
        <f t="shared" si="166"/>
        <v>-3.5000000000000142E-2</v>
      </c>
      <c r="AG724">
        <f t="shared" si="166"/>
        <v>-2.2300000000000431E-2</v>
      </c>
      <c r="AH724">
        <f t="shared" si="154"/>
        <v>5.1284999999999998</v>
      </c>
      <c r="AI724">
        <f t="shared" si="167"/>
        <v>-2.1500000000000519E-2</v>
      </c>
    </row>
    <row r="725" spans="1:35" x14ac:dyDescent="0.3">
      <c r="A725" s="1">
        <v>45280</v>
      </c>
      <c r="B725">
        <v>43449.760000000002</v>
      </c>
      <c r="C725">
        <v>2031.39</v>
      </c>
      <c r="D725">
        <v>5.36</v>
      </c>
      <c r="E725">
        <v>5.31</v>
      </c>
      <c r="F725">
        <f t="shared" si="161"/>
        <v>0</v>
      </c>
      <c r="G725">
        <v>5.33</v>
      </c>
      <c r="H725">
        <v>5.3710599999999999</v>
      </c>
      <c r="I725">
        <f t="shared" si="155"/>
        <v>5.3710599999999999</v>
      </c>
      <c r="J725">
        <f t="shared" si="156"/>
        <v>-3.5600000000002296E-3</v>
      </c>
      <c r="K725">
        <v>5.36015</v>
      </c>
      <c r="L725">
        <v>5.3806000000000003</v>
      </c>
      <c r="M725">
        <v>5.2165999999999997</v>
      </c>
      <c r="N725">
        <v>5.2186000000000003</v>
      </c>
      <c r="O725">
        <v>5.0480999999999998</v>
      </c>
      <c r="P725">
        <v>5.3337000000000003</v>
      </c>
      <c r="Q725">
        <v>5.3322500000000002</v>
      </c>
      <c r="R725">
        <v>5.2953999999999999</v>
      </c>
      <c r="S725">
        <v>4.8640999999999996</v>
      </c>
      <c r="T725">
        <v>5.3860000000000001</v>
      </c>
      <c r="U725">
        <f t="shared" si="157"/>
        <v>5.3860000000000001</v>
      </c>
      <c r="V725">
        <f t="shared" si="162"/>
        <v>1.499999999999968E-2</v>
      </c>
      <c r="W725">
        <f t="shared" si="158"/>
        <v>5.2165999999999997</v>
      </c>
      <c r="X725">
        <f t="shared" si="163"/>
        <v>-5.1400000000000112E-2</v>
      </c>
      <c r="Y725">
        <v>5.3369999999999997</v>
      </c>
      <c r="Z725">
        <v>5.3049999999999997</v>
      </c>
      <c r="AA725">
        <f t="shared" si="159"/>
        <v>5.2186000000000003</v>
      </c>
      <c r="AB725">
        <f t="shared" si="164"/>
        <v>-5.3999999999999382E-2</v>
      </c>
      <c r="AC725">
        <f t="shared" si="165"/>
        <v>-2.8999999999999915E-2</v>
      </c>
      <c r="AD725">
        <v>4.8849999999999998</v>
      </c>
      <c r="AE725">
        <f t="shared" si="160"/>
        <v>5.0480999999999998</v>
      </c>
      <c r="AF725">
        <f t="shared" si="166"/>
        <v>-3.8000000000000256E-2</v>
      </c>
      <c r="AG725">
        <f t="shared" si="166"/>
        <v>-6.1700000000000088E-2</v>
      </c>
      <c r="AH725">
        <f t="shared" si="154"/>
        <v>5.0949999999999998</v>
      </c>
      <c r="AI725">
        <f t="shared" si="167"/>
        <v>-3.3500000000000085E-2</v>
      </c>
    </row>
    <row r="726" spans="1:35" x14ac:dyDescent="0.3">
      <c r="A726" s="1">
        <v>45281</v>
      </c>
      <c r="B726">
        <v>44004.47</v>
      </c>
      <c r="C726">
        <v>2045.95</v>
      </c>
      <c r="D726">
        <v>5.3979999999999997</v>
      </c>
      <c r="E726">
        <v>5.31</v>
      </c>
      <c r="F726">
        <f t="shared" si="161"/>
        <v>0</v>
      </c>
      <c r="G726">
        <v>5.33</v>
      </c>
      <c r="H726">
        <v>5.3601299999999998</v>
      </c>
      <c r="I726">
        <f t="shared" si="155"/>
        <v>5.3601299999999998</v>
      </c>
      <c r="J726">
        <f t="shared" si="156"/>
        <v>-1.0930000000000106E-2</v>
      </c>
      <c r="K726">
        <v>5.3513099999999998</v>
      </c>
      <c r="L726">
        <v>5.3666999999999998</v>
      </c>
      <c r="M726">
        <v>5.1990999999999996</v>
      </c>
      <c r="N726">
        <v>5.1989000000000001</v>
      </c>
      <c r="O726">
        <v>5.0244999999999997</v>
      </c>
      <c r="P726">
        <v>5.3581000000000003</v>
      </c>
      <c r="Q726">
        <v>5.3322500000000002</v>
      </c>
      <c r="R726">
        <v>5.2866999999999997</v>
      </c>
      <c r="S726">
        <v>4.8338000000000001</v>
      </c>
      <c r="T726">
        <v>5.375</v>
      </c>
      <c r="U726">
        <f t="shared" si="157"/>
        <v>5.375</v>
      </c>
      <c r="V726">
        <f t="shared" si="162"/>
        <v>-1.1000000000000121E-2</v>
      </c>
      <c r="W726">
        <f t="shared" si="158"/>
        <v>5.1990999999999996</v>
      </c>
      <c r="X726">
        <f t="shared" si="163"/>
        <v>-1.7500000000000071E-2</v>
      </c>
      <c r="Y726">
        <v>5.343</v>
      </c>
      <c r="Z726">
        <v>5.3</v>
      </c>
      <c r="AA726">
        <f t="shared" si="159"/>
        <v>5.1989000000000001</v>
      </c>
      <c r="AB726">
        <f t="shared" si="164"/>
        <v>-1.9700000000000273E-2</v>
      </c>
      <c r="AC726">
        <f t="shared" si="165"/>
        <v>-4.9999999999998934E-3</v>
      </c>
      <c r="AD726">
        <v>4.8499999999999996</v>
      </c>
      <c r="AE726">
        <f t="shared" si="160"/>
        <v>5.0244999999999997</v>
      </c>
      <c r="AF726">
        <f t="shared" si="166"/>
        <v>-3.5000000000000142E-2</v>
      </c>
      <c r="AG726">
        <f t="shared" si="166"/>
        <v>-2.3600000000000065E-2</v>
      </c>
      <c r="AH726">
        <f t="shared" si="154"/>
        <v>5.0749999999999993</v>
      </c>
      <c r="AI726">
        <f t="shared" si="167"/>
        <v>-2.0000000000000462E-2</v>
      </c>
    </row>
    <row r="727" spans="1:35" x14ac:dyDescent="0.3">
      <c r="A727" s="1">
        <v>45282</v>
      </c>
      <c r="B727">
        <v>43747.1</v>
      </c>
      <c r="C727">
        <v>2053.08</v>
      </c>
      <c r="D727">
        <v>5.4</v>
      </c>
      <c r="E727">
        <v>5.32</v>
      </c>
      <c r="F727">
        <f t="shared" si="161"/>
        <v>1.0000000000000675E-2</v>
      </c>
      <c r="G727">
        <v>5.33</v>
      </c>
      <c r="H727">
        <v>5.3511100000000003</v>
      </c>
      <c r="I727">
        <f t="shared" si="155"/>
        <v>5.3511100000000003</v>
      </c>
      <c r="J727">
        <f t="shared" si="156"/>
        <v>-9.0199999999995839E-3</v>
      </c>
      <c r="K727">
        <v>5.3472</v>
      </c>
      <c r="L727">
        <v>5.3532000000000002</v>
      </c>
      <c r="M727">
        <v>5.1867999999999999</v>
      </c>
      <c r="N727">
        <v>5.1855000000000002</v>
      </c>
      <c r="O727">
        <v>5.0071000000000003</v>
      </c>
      <c r="P727">
        <v>5.3574999999999999</v>
      </c>
      <c r="Q727">
        <v>5.3318000000000003</v>
      </c>
      <c r="R727">
        <v>5.2542</v>
      </c>
      <c r="S727">
        <v>4.8102</v>
      </c>
      <c r="T727">
        <v>5.3730000000000002</v>
      </c>
      <c r="U727">
        <f t="shared" si="157"/>
        <v>5.3730000000000002</v>
      </c>
      <c r="V727">
        <f t="shared" si="162"/>
        <v>-1.9999999999997797E-3</v>
      </c>
      <c r="W727">
        <f t="shared" si="158"/>
        <v>5.1867999999999999</v>
      </c>
      <c r="X727">
        <f t="shared" si="163"/>
        <v>-1.2299999999999756E-2</v>
      </c>
      <c r="Y727">
        <v>5.37</v>
      </c>
      <c r="Z727">
        <v>5.2839999999999998</v>
      </c>
      <c r="AA727">
        <f t="shared" si="159"/>
        <v>5.1855000000000002</v>
      </c>
      <c r="AB727">
        <f t="shared" si="164"/>
        <v>-1.3399999999999856E-2</v>
      </c>
      <c r="AC727">
        <f t="shared" si="165"/>
        <v>-1.6000000000000014E-2</v>
      </c>
      <c r="AD727">
        <v>4.8330000000000002</v>
      </c>
      <c r="AE727">
        <f t="shared" si="160"/>
        <v>5.0071000000000003</v>
      </c>
      <c r="AF727">
        <f t="shared" si="166"/>
        <v>-1.699999999999946E-2</v>
      </c>
      <c r="AG727">
        <f t="shared" si="166"/>
        <v>-1.7399999999999416E-2</v>
      </c>
      <c r="AH727">
        <f t="shared" si="154"/>
        <v>5.0585000000000004</v>
      </c>
      <c r="AI727">
        <f t="shared" si="167"/>
        <v>-1.6499999999998849E-2</v>
      </c>
    </row>
    <row r="728" spans="1:35" x14ac:dyDescent="0.3">
      <c r="A728" s="1">
        <v>45283</v>
      </c>
      <c r="B728">
        <v>43803.74</v>
      </c>
      <c r="C728">
        <v>2053.08</v>
      </c>
      <c r="D728">
        <v>5.4</v>
      </c>
      <c r="E728">
        <v>5.32</v>
      </c>
      <c r="F728">
        <f t="shared" si="161"/>
        <v>0</v>
      </c>
      <c r="G728">
        <v>5.33</v>
      </c>
      <c r="H728">
        <v>5.3511100000000003</v>
      </c>
      <c r="I728">
        <f t="shared" si="155"/>
        <v>5.3511100000000003</v>
      </c>
      <c r="J728">
        <f t="shared" si="156"/>
        <v>0</v>
      </c>
      <c r="K728">
        <v>5.3472</v>
      </c>
      <c r="L728">
        <v>5.3532000000000002</v>
      </c>
      <c r="M728">
        <v>5.1867999999999999</v>
      </c>
      <c r="N728">
        <v>5.1855000000000002</v>
      </c>
      <c r="O728">
        <v>5.0071000000000003</v>
      </c>
      <c r="P728">
        <v>5.3574999999999999</v>
      </c>
      <c r="Q728">
        <v>5.3318000000000003</v>
      </c>
      <c r="R728">
        <v>5.2542</v>
      </c>
      <c r="S728">
        <v>4.8102</v>
      </c>
      <c r="T728">
        <v>5.3730000000000002</v>
      </c>
      <c r="U728">
        <f t="shared" si="157"/>
        <v>5.3730000000000002</v>
      </c>
      <c r="V728">
        <f t="shared" si="162"/>
        <v>0</v>
      </c>
      <c r="W728">
        <f t="shared" si="158"/>
        <v>5.1867999999999999</v>
      </c>
      <c r="X728">
        <f t="shared" si="163"/>
        <v>0</v>
      </c>
      <c r="Y728">
        <v>5.37</v>
      </c>
      <c r="Z728">
        <v>5.2839999999999998</v>
      </c>
      <c r="AA728">
        <f t="shared" si="159"/>
        <v>5.1855000000000002</v>
      </c>
      <c r="AB728">
        <f t="shared" si="164"/>
        <v>0</v>
      </c>
      <c r="AC728">
        <f t="shared" si="165"/>
        <v>0</v>
      </c>
      <c r="AD728">
        <v>4.8330000000000002</v>
      </c>
      <c r="AE728">
        <f t="shared" si="160"/>
        <v>5.0071000000000003</v>
      </c>
      <c r="AF728">
        <f t="shared" si="166"/>
        <v>0</v>
      </c>
      <c r="AG728">
        <f t="shared" si="166"/>
        <v>0</v>
      </c>
      <c r="AH728">
        <f t="shared" si="154"/>
        <v>5.0585000000000004</v>
      </c>
      <c r="AI728">
        <f t="shared" si="167"/>
        <v>0</v>
      </c>
    </row>
    <row r="729" spans="1:35" x14ac:dyDescent="0.3">
      <c r="A729" s="1">
        <v>45284</v>
      </c>
      <c r="B729">
        <v>43529.13</v>
      </c>
      <c r="C729">
        <v>2053.08</v>
      </c>
      <c r="D729">
        <v>5.4</v>
      </c>
      <c r="E729">
        <v>5.32</v>
      </c>
      <c r="F729">
        <f t="shared" si="161"/>
        <v>0</v>
      </c>
      <c r="G729">
        <v>5.33</v>
      </c>
      <c r="H729">
        <v>5.3511100000000003</v>
      </c>
      <c r="I729">
        <f t="shared" si="155"/>
        <v>5.3511100000000003</v>
      </c>
      <c r="J729">
        <f t="shared" si="156"/>
        <v>0</v>
      </c>
      <c r="K729">
        <v>5.3472</v>
      </c>
      <c r="L729">
        <v>5.3532000000000002</v>
      </c>
      <c r="M729">
        <v>5.1867999999999999</v>
      </c>
      <c r="N729">
        <v>5.1855000000000002</v>
      </c>
      <c r="O729">
        <v>5.0071000000000003</v>
      </c>
      <c r="P729">
        <v>5.3574999999999999</v>
      </c>
      <c r="Q729">
        <v>5.3318000000000003</v>
      </c>
      <c r="R729">
        <v>5.2542</v>
      </c>
      <c r="S729">
        <v>4.8102</v>
      </c>
      <c r="T729">
        <v>5.3730000000000002</v>
      </c>
      <c r="U729">
        <f t="shared" si="157"/>
        <v>5.3730000000000002</v>
      </c>
      <c r="V729">
        <f t="shared" si="162"/>
        <v>0</v>
      </c>
      <c r="W729">
        <f t="shared" si="158"/>
        <v>5.1867999999999999</v>
      </c>
      <c r="X729">
        <f t="shared" si="163"/>
        <v>0</v>
      </c>
      <c r="Y729">
        <v>5.37</v>
      </c>
      <c r="Z729">
        <v>5.2839999999999998</v>
      </c>
      <c r="AA729">
        <f t="shared" si="159"/>
        <v>5.1855000000000002</v>
      </c>
      <c r="AB729">
        <f t="shared" si="164"/>
        <v>0</v>
      </c>
      <c r="AC729">
        <f t="shared" si="165"/>
        <v>0</v>
      </c>
      <c r="AD729">
        <v>4.8330000000000002</v>
      </c>
      <c r="AE729">
        <f t="shared" si="160"/>
        <v>5.0071000000000003</v>
      </c>
      <c r="AF729">
        <f t="shared" si="166"/>
        <v>0</v>
      </c>
      <c r="AG729">
        <f t="shared" si="166"/>
        <v>0</v>
      </c>
      <c r="AH729">
        <f t="shared" si="154"/>
        <v>5.0585000000000004</v>
      </c>
      <c r="AI729">
        <f t="shared" si="167"/>
        <v>0</v>
      </c>
    </row>
    <row r="730" spans="1:35" x14ac:dyDescent="0.3">
      <c r="A730" s="1">
        <v>45285</v>
      </c>
      <c r="B730">
        <v>43531.11</v>
      </c>
      <c r="C730">
        <v>2053.08</v>
      </c>
      <c r="D730">
        <v>5.35</v>
      </c>
      <c r="E730">
        <v>5.32</v>
      </c>
      <c r="F730">
        <f t="shared" si="161"/>
        <v>0</v>
      </c>
      <c r="G730">
        <v>5.33</v>
      </c>
      <c r="H730">
        <v>5.3511100000000003</v>
      </c>
      <c r="I730">
        <f t="shared" si="155"/>
        <v>5.3511100000000003</v>
      </c>
      <c r="J730">
        <f t="shared" si="156"/>
        <v>0</v>
      </c>
      <c r="K730">
        <v>5.3472</v>
      </c>
      <c r="L730">
        <v>5.3532000000000002</v>
      </c>
      <c r="M730">
        <v>5.1867999999999999</v>
      </c>
      <c r="N730">
        <v>5.1855000000000002</v>
      </c>
      <c r="O730">
        <v>5.0071000000000003</v>
      </c>
      <c r="P730">
        <v>5.3574999999999999</v>
      </c>
      <c r="Q730">
        <v>5.3319000000000001</v>
      </c>
      <c r="R730">
        <v>5.2542</v>
      </c>
      <c r="S730">
        <v>4.8102</v>
      </c>
      <c r="T730">
        <v>5.3730000000000002</v>
      </c>
      <c r="U730">
        <f t="shared" si="157"/>
        <v>5.3730000000000002</v>
      </c>
      <c r="V730">
        <f t="shared" si="162"/>
        <v>0</v>
      </c>
      <c r="W730">
        <f t="shared" si="158"/>
        <v>5.1867999999999999</v>
      </c>
      <c r="X730">
        <f t="shared" si="163"/>
        <v>0</v>
      </c>
      <c r="Y730">
        <v>5.37</v>
      </c>
      <c r="Z730">
        <v>5.2839999999999998</v>
      </c>
      <c r="AA730">
        <f t="shared" si="159"/>
        <v>5.1855000000000002</v>
      </c>
      <c r="AB730">
        <f t="shared" si="164"/>
        <v>0</v>
      </c>
      <c r="AC730">
        <f t="shared" si="165"/>
        <v>0</v>
      </c>
      <c r="AD730">
        <v>4.8330000000000002</v>
      </c>
      <c r="AE730">
        <f t="shared" si="160"/>
        <v>5.0071000000000003</v>
      </c>
      <c r="AF730">
        <f t="shared" si="166"/>
        <v>0</v>
      </c>
      <c r="AG730">
        <f t="shared" si="166"/>
        <v>0</v>
      </c>
      <c r="AH730">
        <f t="shared" si="154"/>
        <v>5.0585000000000004</v>
      </c>
      <c r="AI730">
        <f t="shared" si="167"/>
        <v>0</v>
      </c>
    </row>
    <row r="731" spans="1:35" x14ac:dyDescent="0.3">
      <c r="A731" s="1">
        <v>45286</v>
      </c>
      <c r="B731">
        <v>42340.74</v>
      </c>
      <c r="C731">
        <v>2067.81</v>
      </c>
      <c r="D731">
        <v>5.45</v>
      </c>
      <c r="E731">
        <v>5.35</v>
      </c>
      <c r="F731">
        <f t="shared" si="161"/>
        <v>2.9999999999999361E-2</v>
      </c>
      <c r="G731">
        <v>5.33</v>
      </c>
      <c r="H731">
        <v>5.3479099999999997</v>
      </c>
      <c r="I731">
        <f t="shared" si="155"/>
        <v>5.3479099999999997</v>
      </c>
      <c r="J731">
        <f t="shared" si="156"/>
        <v>-3.2000000000005357E-3</v>
      </c>
      <c r="K731">
        <v>5.3475999999999999</v>
      </c>
      <c r="L731">
        <v>5.3628</v>
      </c>
      <c r="M731">
        <v>5.2172000000000001</v>
      </c>
      <c r="N731">
        <v>5.2134999999999998</v>
      </c>
      <c r="O731">
        <v>5.0308999999999999</v>
      </c>
      <c r="P731">
        <v>5.3644999999999996</v>
      </c>
      <c r="Q731">
        <v>5.3339999999999996</v>
      </c>
      <c r="R731">
        <v>5.2587999999999999</v>
      </c>
      <c r="S731">
        <v>4.7961999999999998</v>
      </c>
      <c r="T731">
        <v>5.3719999999999999</v>
      </c>
      <c r="U731">
        <f t="shared" si="157"/>
        <v>5.3719999999999999</v>
      </c>
      <c r="V731">
        <f t="shared" si="162"/>
        <v>-1.000000000000334E-3</v>
      </c>
      <c r="W731">
        <f t="shared" si="158"/>
        <v>5.2172000000000001</v>
      </c>
      <c r="X731">
        <f t="shared" si="163"/>
        <v>3.0400000000000205E-2</v>
      </c>
      <c r="Y731">
        <v>5.3739999999999997</v>
      </c>
      <c r="Z731">
        <v>5.2709999999999999</v>
      </c>
      <c r="AA731">
        <f t="shared" si="159"/>
        <v>5.2134999999999998</v>
      </c>
      <c r="AB731">
        <f t="shared" si="164"/>
        <v>2.7999999999999581E-2</v>
      </c>
      <c r="AC731">
        <f t="shared" si="165"/>
        <v>-1.2999999999999901E-2</v>
      </c>
      <c r="AD731">
        <v>4.8120000000000003</v>
      </c>
      <c r="AE731">
        <f t="shared" si="160"/>
        <v>5.0308999999999999</v>
      </c>
      <c r="AF731">
        <f t="shared" si="166"/>
        <v>-2.0999999999999908E-2</v>
      </c>
      <c r="AG731">
        <f t="shared" si="166"/>
        <v>2.3799999999999599E-2</v>
      </c>
      <c r="AH731">
        <f t="shared" si="154"/>
        <v>5.0415000000000001</v>
      </c>
      <c r="AI731">
        <f t="shared" si="167"/>
        <v>-1.7000000000000348E-2</v>
      </c>
    </row>
    <row r="732" spans="1:35" x14ac:dyDescent="0.3">
      <c r="A732" s="1">
        <v>45287</v>
      </c>
      <c r="B732">
        <v>43395.74</v>
      </c>
      <c r="C732">
        <v>2077.4899999999998</v>
      </c>
      <c r="D732">
        <v>5.4539999999999997</v>
      </c>
      <c r="E732">
        <v>5.39</v>
      </c>
      <c r="F732">
        <f t="shared" si="161"/>
        <v>4.0000000000000036E-2</v>
      </c>
      <c r="G732">
        <v>5.33</v>
      </c>
      <c r="H732">
        <v>5.3481399999999999</v>
      </c>
      <c r="I732">
        <f t="shared" si="155"/>
        <v>5.3481399999999999</v>
      </c>
      <c r="J732">
        <f t="shared" si="156"/>
        <v>2.3000000000017451E-4</v>
      </c>
      <c r="K732">
        <v>5.3369999999999997</v>
      </c>
      <c r="L732">
        <v>5.3883999999999999</v>
      </c>
      <c r="M732">
        <v>5.1680999999999999</v>
      </c>
      <c r="N732">
        <v>5.1604000000000001</v>
      </c>
      <c r="O732">
        <v>4.9692999999999996</v>
      </c>
      <c r="P732">
        <v>5.367</v>
      </c>
      <c r="Q732">
        <v>5.3297499999999998</v>
      </c>
      <c r="R732">
        <v>5.258</v>
      </c>
      <c r="S732">
        <v>4.7727000000000004</v>
      </c>
      <c r="T732">
        <v>5.4</v>
      </c>
      <c r="U732">
        <f t="shared" si="157"/>
        <v>5.4</v>
      </c>
      <c r="V732">
        <f t="shared" si="162"/>
        <v>2.8000000000000469E-2</v>
      </c>
      <c r="W732">
        <f t="shared" si="158"/>
        <v>5.1680999999999999</v>
      </c>
      <c r="X732">
        <f t="shared" si="163"/>
        <v>-4.9100000000000144E-2</v>
      </c>
      <c r="Y732">
        <v>5.3719999999999999</v>
      </c>
      <c r="Z732">
        <v>5.2649999999999997</v>
      </c>
      <c r="AA732">
        <f t="shared" si="159"/>
        <v>5.1604000000000001</v>
      </c>
      <c r="AB732">
        <f t="shared" si="164"/>
        <v>-5.3099999999999703E-2</v>
      </c>
      <c r="AC732">
        <f t="shared" si="165"/>
        <v>-6.0000000000002274E-3</v>
      </c>
      <c r="AD732">
        <v>4.782</v>
      </c>
      <c r="AE732">
        <f t="shared" si="160"/>
        <v>4.9692999999999996</v>
      </c>
      <c r="AF732">
        <f t="shared" si="166"/>
        <v>-3.0000000000000249E-2</v>
      </c>
      <c r="AG732">
        <f t="shared" si="166"/>
        <v>-6.1600000000000321E-2</v>
      </c>
      <c r="AH732">
        <f t="shared" si="154"/>
        <v>5.0235000000000003</v>
      </c>
      <c r="AI732">
        <f t="shared" si="167"/>
        <v>-1.7999999999999794E-2</v>
      </c>
    </row>
    <row r="733" spans="1:35" x14ac:dyDescent="0.3">
      <c r="A733" s="1">
        <v>45288</v>
      </c>
      <c r="B733">
        <v>42472.51</v>
      </c>
      <c r="C733">
        <v>2065.61</v>
      </c>
      <c r="D733">
        <v>5.516</v>
      </c>
      <c r="E733">
        <v>5.4</v>
      </c>
      <c r="F733">
        <f t="shared" si="161"/>
        <v>1.0000000000000675E-2</v>
      </c>
      <c r="G733">
        <v>5.33</v>
      </c>
      <c r="H733">
        <v>5.3301600000000002</v>
      </c>
      <c r="I733">
        <f t="shared" si="155"/>
        <v>5.3301600000000002</v>
      </c>
      <c r="J733">
        <f t="shared" si="156"/>
        <v>-1.7979999999999663E-2</v>
      </c>
      <c r="K733">
        <v>5.3295000000000003</v>
      </c>
      <c r="L733">
        <v>5.3719999999999999</v>
      </c>
      <c r="M733">
        <v>5.1207000000000003</v>
      </c>
      <c r="N733">
        <v>5.1284000000000001</v>
      </c>
      <c r="O733">
        <v>4.9660000000000002</v>
      </c>
      <c r="P733">
        <v>5.3434999999999997</v>
      </c>
      <c r="Q733">
        <v>5.3287500000000003</v>
      </c>
      <c r="R733">
        <v>5.2572000000000001</v>
      </c>
      <c r="S733">
        <v>4.7831999999999999</v>
      </c>
      <c r="T733">
        <v>5.3840000000000003</v>
      </c>
      <c r="U733">
        <f t="shared" si="157"/>
        <v>5.3840000000000003</v>
      </c>
      <c r="V733">
        <f t="shared" si="162"/>
        <v>-1.6000000000000014E-2</v>
      </c>
      <c r="W733">
        <f t="shared" si="158"/>
        <v>5.1207000000000003</v>
      </c>
      <c r="X733">
        <f t="shared" si="163"/>
        <v>-4.7399999999999665E-2</v>
      </c>
      <c r="Y733">
        <v>5.3860000000000001</v>
      </c>
      <c r="Z733">
        <v>5.2690000000000001</v>
      </c>
      <c r="AA733">
        <f t="shared" si="159"/>
        <v>5.1284000000000001</v>
      </c>
      <c r="AB733">
        <f t="shared" si="164"/>
        <v>-3.2000000000000028E-2</v>
      </c>
      <c r="AC733">
        <f t="shared" si="165"/>
        <v>4.0000000000004476E-3</v>
      </c>
      <c r="AD733">
        <v>4.8019999999999996</v>
      </c>
      <c r="AE733">
        <f t="shared" si="160"/>
        <v>4.9660000000000002</v>
      </c>
      <c r="AF733">
        <f t="shared" si="166"/>
        <v>1.9999999999999574E-2</v>
      </c>
      <c r="AG733">
        <f t="shared" si="166"/>
        <v>-3.2999999999994145E-3</v>
      </c>
      <c r="AH733">
        <f t="shared" si="154"/>
        <v>5.0354999999999999</v>
      </c>
      <c r="AI733">
        <f t="shared" si="167"/>
        <v>1.1999999999999567E-2</v>
      </c>
    </row>
    <row r="734" spans="1:35" x14ac:dyDescent="0.3">
      <c r="A734" s="1">
        <v>45289</v>
      </c>
      <c r="B734">
        <v>41935.339999999997</v>
      </c>
      <c r="C734">
        <v>2062.98</v>
      </c>
      <c r="D734">
        <v>5.4219999999999997</v>
      </c>
      <c r="E734">
        <v>5.38</v>
      </c>
      <c r="F734">
        <f t="shared" si="161"/>
        <v>-2.0000000000000462E-2</v>
      </c>
      <c r="G734">
        <v>5.33</v>
      </c>
      <c r="H734">
        <v>5.3314000000000004</v>
      </c>
      <c r="I734">
        <f t="shared" si="155"/>
        <v>5.3314000000000004</v>
      </c>
      <c r="J734">
        <f t="shared" si="156"/>
        <v>1.2400000000001299E-3</v>
      </c>
      <c r="K734">
        <v>5.3265000000000002</v>
      </c>
      <c r="L734">
        <v>5.3323</v>
      </c>
      <c r="M734">
        <v>5.2069000000000001</v>
      </c>
      <c r="N734">
        <v>5.1957000000000004</v>
      </c>
      <c r="O734">
        <v>4.9989999999999997</v>
      </c>
      <c r="P734">
        <v>5.3404999999999996</v>
      </c>
      <c r="Q734">
        <v>5.3282499999999997</v>
      </c>
      <c r="R734">
        <v>5.2462</v>
      </c>
      <c r="S734">
        <v>4.7622</v>
      </c>
      <c r="T734">
        <v>5.3440000000000003</v>
      </c>
      <c r="U734">
        <f t="shared" si="157"/>
        <v>5.3440000000000003</v>
      </c>
      <c r="V734">
        <f t="shared" si="162"/>
        <v>-4.0000000000000036E-2</v>
      </c>
      <c r="W734">
        <f t="shared" si="158"/>
        <v>5.2069000000000001</v>
      </c>
      <c r="X734">
        <f t="shared" si="163"/>
        <v>8.6199999999999832E-2</v>
      </c>
      <c r="Y734">
        <v>5.4029999999999996</v>
      </c>
      <c r="Z734">
        <v>5.2560000000000002</v>
      </c>
      <c r="AA734">
        <f t="shared" si="159"/>
        <v>5.1957000000000004</v>
      </c>
      <c r="AB734">
        <f t="shared" si="164"/>
        <v>6.730000000000036E-2</v>
      </c>
      <c r="AC734">
        <f t="shared" si="165"/>
        <v>-1.2999999999999901E-2</v>
      </c>
      <c r="AD734">
        <v>4.7729999999999997</v>
      </c>
      <c r="AE734">
        <f t="shared" si="160"/>
        <v>4.9989999999999997</v>
      </c>
      <c r="AF734">
        <f t="shared" si="166"/>
        <v>-2.8999999999999915E-2</v>
      </c>
      <c r="AG734">
        <f t="shared" si="166"/>
        <v>3.2999999999999474E-2</v>
      </c>
      <c r="AH734">
        <f t="shared" si="154"/>
        <v>5.0145</v>
      </c>
      <c r="AI734">
        <f t="shared" si="167"/>
        <v>-2.0999999999999908E-2</v>
      </c>
    </row>
    <row r="735" spans="1:35" x14ac:dyDescent="0.3">
      <c r="A735" s="1">
        <v>45290</v>
      </c>
      <c r="B735">
        <v>42303.24</v>
      </c>
      <c r="C735">
        <v>2062.98</v>
      </c>
      <c r="D735">
        <v>5.4219999999999997</v>
      </c>
      <c r="E735">
        <v>5.38</v>
      </c>
      <c r="F735">
        <f t="shared" si="161"/>
        <v>0</v>
      </c>
      <c r="G735">
        <v>5.33</v>
      </c>
      <c r="H735">
        <v>5.3314000000000004</v>
      </c>
      <c r="I735">
        <f t="shared" si="155"/>
        <v>5.3314000000000004</v>
      </c>
      <c r="J735">
        <f t="shared" si="156"/>
        <v>0</v>
      </c>
      <c r="K735">
        <v>5.3265000000000002</v>
      </c>
      <c r="L735">
        <v>5.3323</v>
      </c>
      <c r="M735">
        <v>5.2069000000000001</v>
      </c>
      <c r="N735">
        <v>5.1957000000000004</v>
      </c>
      <c r="O735">
        <v>4.9989999999999997</v>
      </c>
      <c r="P735">
        <v>5.3404999999999996</v>
      </c>
      <c r="Q735">
        <v>5.3282499999999997</v>
      </c>
      <c r="R735">
        <v>5.2462</v>
      </c>
      <c r="S735">
        <v>4.7622</v>
      </c>
      <c r="T735">
        <v>5.3440000000000003</v>
      </c>
      <c r="U735">
        <f t="shared" si="157"/>
        <v>5.3440000000000003</v>
      </c>
      <c r="V735">
        <f t="shared" si="162"/>
        <v>0</v>
      </c>
      <c r="W735">
        <f t="shared" si="158"/>
        <v>5.2069000000000001</v>
      </c>
      <c r="X735">
        <f t="shared" si="163"/>
        <v>0</v>
      </c>
      <c r="Y735">
        <v>5.4029999999999996</v>
      </c>
      <c r="Z735">
        <v>5.2560000000000002</v>
      </c>
      <c r="AA735">
        <f t="shared" si="159"/>
        <v>5.1957000000000004</v>
      </c>
      <c r="AB735">
        <f t="shared" si="164"/>
        <v>0</v>
      </c>
      <c r="AC735">
        <f t="shared" si="165"/>
        <v>0</v>
      </c>
      <c r="AD735">
        <v>4.7729999999999997</v>
      </c>
      <c r="AE735">
        <f t="shared" si="160"/>
        <v>4.9989999999999997</v>
      </c>
      <c r="AF735">
        <f t="shared" si="166"/>
        <v>0</v>
      </c>
      <c r="AG735">
        <f t="shared" si="166"/>
        <v>0</v>
      </c>
      <c r="AH735">
        <f t="shared" si="154"/>
        <v>5.0145</v>
      </c>
      <c r="AI735">
        <f t="shared" si="167"/>
        <v>0</v>
      </c>
    </row>
    <row r="736" spans="1:35" x14ac:dyDescent="0.3">
      <c r="A736" s="1">
        <v>45291</v>
      </c>
      <c r="B736">
        <v>42507.9</v>
      </c>
      <c r="C736">
        <v>2062.98</v>
      </c>
      <c r="D736">
        <v>5.4219999999999997</v>
      </c>
      <c r="E736">
        <v>5.38</v>
      </c>
      <c r="F736">
        <f t="shared" si="161"/>
        <v>0</v>
      </c>
      <c r="G736">
        <v>5.33</v>
      </c>
      <c r="H736">
        <v>5.3314000000000004</v>
      </c>
      <c r="I736">
        <f t="shared" si="155"/>
        <v>5.3314000000000004</v>
      </c>
      <c r="J736">
        <f t="shared" si="156"/>
        <v>0</v>
      </c>
      <c r="K736">
        <v>5.3265000000000002</v>
      </c>
      <c r="L736">
        <v>5.3323</v>
      </c>
      <c r="M736">
        <v>5.2069000000000001</v>
      </c>
      <c r="N736">
        <v>5.1957000000000004</v>
      </c>
      <c r="O736">
        <v>4.9989999999999997</v>
      </c>
      <c r="P736">
        <v>5.3404999999999996</v>
      </c>
      <c r="Q736">
        <v>5.3282499999999997</v>
      </c>
      <c r="R736">
        <v>5.2462</v>
      </c>
      <c r="S736">
        <v>4.7622</v>
      </c>
      <c r="T736">
        <v>5.3440000000000003</v>
      </c>
      <c r="U736">
        <f t="shared" si="157"/>
        <v>5.3440000000000003</v>
      </c>
      <c r="V736">
        <f t="shared" si="162"/>
        <v>0</v>
      </c>
      <c r="W736">
        <f t="shared" si="158"/>
        <v>5.2069000000000001</v>
      </c>
      <c r="X736">
        <f t="shared" si="163"/>
        <v>0</v>
      </c>
      <c r="Y736">
        <v>5.4029999999999996</v>
      </c>
      <c r="Z736">
        <v>5.2560000000000002</v>
      </c>
      <c r="AA736">
        <f t="shared" si="159"/>
        <v>5.1957000000000004</v>
      </c>
      <c r="AB736">
        <f t="shared" si="164"/>
        <v>0</v>
      </c>
      <c r="AC736">
        <f t="shared" si="165"/>
        <v>0</v>
      </c>
      <c r="AD736">
        <v>4.7729999999999997</v>
      </c>
      <c r="AE736">
        <f t="shared" si="160"/>
        <v>4.9989999999999997</v>
      </c>
      <c r="AF736">
        <f t="shared" si="166"/>
        <v>0</v>
      </c>
      <c r="AG736">
        <f t="shared" si="166"/>
        <v>0</v>
      </c>
      <c r="AH736">
        <f t="shared" si="154"/>
        <v>5.0145</v>
      </c>
      <c r="AI736">
        <f t="shared" si="167"/>
        <v>0</v>
      </c>
    </row>
    <row r="737" spans="1:35" x14ac:dyDescent="0.3">
      <c r="A737" s="1">
        <v>45292</v>
      </c>
      <c r="B737">
        <v>43628.4</v>
      </c>
      <c r="C737">
        <v>2062.98</v>
      </c>
      <c r="D737">
        <v>5.35</v>
      </c>
      <c r="E737">
        <v>5.38</v>
      </c>
      <c r="F737">
        <f t="shared" si="161"/>
        <v>0</v>
      </c>
      <c r="G737">
        <v>5.33</v>
      </c>
      <c r="H737">
        <v>5.3314000000000004</v>
      </c>
      <c r="I737">
        <f t="shared" si="155"/>
        <v>5.3314000000000004</v>
      </c>
      <c r="J737">
        <f t="shared" si="156"/>
        <v>0</v>
      </c>
      <c r="K737">
        <v>5.3265000000000002</v>
      </c>
      <c r="L737">
        <v>5.3323</v>
      </c>
      <c r="M737">
        <v>5.2069000000000001</v>
      </c>
      <c r="N737">
        <v>5.1957000000000004</v>
      </c>
      <c r="O737">
        <v>4.9989999999999997</v>
      </c>
      <c r="P737">
        <v>5.3404999999999996</v>
      </c>
      <c r="Q737">
        <v>5.3285</v>
      </c>
      <c r="R737">
        <v>5.2462</v>
      </c>
      <c r="S737">
        <v>4.7622</v>
      </c>
      <c r="T737">
        <v>5.3440000000000003</v>
      </c>
      <c r="U737">
        <f t="shared" si="157"/>
        <v>5.3440000000000003</v>
      </c>
      <c r="V737">
        <f t="shared" si="162"/>
        <v>0</v>
      </c>
      <c r="W737">
        <f t="shared" si="158"/>
        <v>5.2069000000000001</v>
      </c>
      <c r="X737">
        <f t="shared" si="163"/>
        <v>0</v>
      </c>
      <c r="Y737">
        <v>5.4029999999999996</v>
      </c>
      <c r="Z737">
        <v>5.2560000000000002</v>
      </c>
      <c r="AA737">
        <f t="shared" si="159"/>
        <v>5.1957000000000004</v>
      </c>
      <c r="AB737">
        <f t="shared" si="164"/>
        <v>0</v>
      </c>
      <c r="AC737">
        <f t="shared" si="165"/>
        <v>0</v>
      </c>
      <c r="AD737">
        <v>4.7729999999999997</v>
      </c>
      <c r="AE737">
        <f t="shared" si="160"/>
        <v>4.9989999999999997</v>
      </c>
      <c r="AF737">
        <f t="shared" si="166"/>
        <v>0</v>
      </c>
      <c r="AG737">
        <f t="shared" si="166"/>
        <v>0</v>
      </c>
      <c r="AH737">
        <f t="shared" si="154"/>
        <v>5.0145</v>
      </c>
      <c r="AI737">
        <f t="shared" si="167"/>
        <v>0</v>
      </c>
    </row>
    <row r="738" spans="1:35" x14ac:dyDescent="0.3">
      <c r="A738" s="1">
        <v>45293</v>
      </c>
      <c r="B738">
        <v>45127.01</v>
      </c>
      <c r="C738">
        <v>2058.96</v>
      </c>
      <c r="D738">
        <v>5.5259999999999998</v>
      </c>
      <c r="E738">
        <v>5.4</v>
      </c>
      <c r="F738">
        <f t="shared" si="161"/>
        <v>2.0000000000000462E-2</v>
      </c>
      <c r="G738">
        <v>5.33</v>
      </c>
      <c r="H738">
        <v>5.3273299999999999</v>
      </c>
      <c r="I738">
        <f t="shared" si="155"/>
        <v>5.3273299999999999</v>
      </c>
      <c r="J738">
        <f t="shared" si="156"/>
        <v>-4.0700000000004621E-3</v>
      </c>
      <c r="K738">
        <v>5.3300999999999998</v>
      </c>
      <c r="L738">
        <v>5.3628</v>
      </c>
      <c r="M738">
        <v>5.2077999999999998</v>
      </c>
      <c r="N738">
        <v>5.2058</v>
      </c>
      <c r="O738">
        <v>5.0279999999999996</v>
      </c>
      <c r="P738">
        <v>5.3384999999999998</v>
      </c>
      <c r="Q738">
        <v>5.32965</v>
      </c>
      <c r="R738">
        <v>5.2507999999999999</v>
      </c>
      <c r="S738">
        <v>4.7972000000000001</v>
      </c>
      <c r="T738">
        <v>5.3680000000000003</v>
      </c>
      <c r="U738">
        <f t="shared" si="157"/>
        <v>5.3680000000000003</v>
      </c>
      <c r="V738">
        <f t="shared" si="162"/>
        <v>2.4000000000000021E-2</v>
      </c>
      <c r="W738">
        <f t="shared" si="158"/>
        <v>5.2077999999999998</v>
      </c>
      <c r="X738">
        <f t="shared" si="163"/>
        <v>8.9999999999967883E-4</v>
      </c>
      <c r="Y738">
        <v>5.3840000000000003</v>
      </c>
      <c r="Z738">
        <v>5.2560000000000002</v>
      </c>
      <c r="AA738">
        <f t="shared" si="159"/>
        <v>5.2058</v>
      </c>
      <c r="AB738">
        <f t="shared" si="164"/>
        <v>1.0099999999999554E-2</v>
      </c>
      <c r="AC738">
        <f t="shared" si="165"/>
        <v>0</v>
      </c>
      <c r="AD738">
        <v>4.8029999999999999</v>
      </c>
      <c r="AE738">
        <f t="shared" si="160"/>
        <v>5.0279999999999996</v>
      </c>
      <c r="AF738">
        <f t="shared" si="166"/>
        <v>3.0000000000000249E-2</v>
      </c>
      <c r="AG738">
        <f t="shared" si="166"/>
        <v>2.8999999999999915E-2</v>
      </c>
      <c r="AH738">
        <f t="shared" si="154"/>
        <v>5.0295000000000005</v>
      </c>
      <c r="AI738">
        <f t="shared" si="167"/>
        <v>1.5000000000000568E-2</v>
      </c>
    </row>
    <row r="739" spans="1:35" x14ac:dyDescent="0.3">
      <c r="A739" s="1">
        <v>45294</v>
      </c>
      <c r="B739">
        <v>42938.06</v>
      </c>
      <c r="C739">
        <v>2041.49</v>
      </c>
      <c r="D739">
        <v>5.4370000000000003</v>
      </c>
      <c r="E739">
        <v>5.39</v>
      </c>
      <c r="F739">
        <f t="shared" si="161"/>
        <v>-1.0000000000000675E-2</v>
      </c>
      <c r="G739">
        <v>5.33</v>
      </c>
      <c r="H739">
        <v>5.3301800000000004</v>
      </c>
      <c r="I739">
        <f t="shared" si="155"/>
        <v>5.3301800000000004</v>
      </c>
      <c r="J739">
        <f t="shared" si="156"/>
        <v>2.8500000000004633E-3</v>
      </c>
      <c r="K739">
        <v>5.3331</v>
      </c>
      <c r="L739">
        <v>5.3883999999999999</v>
      </c>
      <c r="M739">
        <v>5.2538999999999998</v>
      </c>
      <c r="N739">
        <v>5.2507999999999999</v>
      </c>
      <c r="O739">
        <v>5.0705</v>
      </c>
      <c r="P739">
        <v>5.3380000000000001</v>
      </c>
      <c r="Q739">
        <v>5.33005</v>
      </c>
      <c r="R739">
        <v>5.2587000000000002</v>
      </c>
      <c r="S739">
        <v>4.8022</v>
      </c>
      <c r="T739">
        <v>5.3920000000000003</v>
      </c>
      <c r="U739">
        <f t="shared" si="157"/>
        <v>5.3920000000000003</v>
      </c>
      <c r="V739">
        <f t="shared" si="162"/>
        <v>2.4000000000000021E-2</v>
      </c>
      <c r="W739">
        <f t="shared" si="158"/>
        <v>5.2538999999999998</v>
      </c>
      <c r="X739">
        <f t="shared" si="163"/>
        <v>4.610000000000003E-2</v>
      </c>
      <c r="Y739">
        <v>5.3710000000000004</v>
      </c>
      <c r="Z739">
        <v>5.2709999999999999</v>
      </c>
      <c r="AA739">
        <f t="shared" si="159"/>
        <v>5.2507999999999999</v>
      </c>
      <c r="AB739">
        <f t="shared" si="164"/>
        <v>4.4999999999999929E-2</v>
      </c>
      <c r="AC739">
        <f t="shared" si="165"/>
        <v>1.499999999999968E-2</v>
      </c>
      <c r="AD739">
        <v>4.8129999999999997</v>
      </c>
      <c r="AE739">
        <f t="shared" si="160"/>
        <v>5.0705</v>
      </c>
      <c r="AF739">
        <f t="shared" si="166"/>
        <v>9.9999999999997868E-3</v>
      </c>
      <c r="AG739">
        <f t="shared" si="166"/>
        <v>4.2500000000000426E-2</v>
      </c>
      <c r="AH739">
        <f t="shared" si="154"/>
        <v>5.0419999999999998</v>
      </c>
      <c r="AI739">
        <f t="shared" si="167"/>
        <v>1.2499999999999289E-2</v>
      </c>
    </row>
    <row r="740" spans="1:35" x14ac:dyDescent="0.3">
      <c r="A740" s="1">
        <v>45295</v>
      </c>
      <c r="B740">
        <v>44488.33</v>
      </c>
      <c r="C740">
        <v>2043.65</v>
      </c>
      <c r="D740">
        <v>5.41</v>
      </c>
      <c r="E740">
        <v>5.32</v>
      </c>
      <c r="F740">
        <f t="shared" si="161"/>
        <v>-6.9999999999999396E-2</v>
      </c>
      <c r="G740">
        <v>5.33</v>
      </c>
      <c r="H740">
        <v>5.3293100000000004</v>
      </c>
      <c r="I740">
        <f t="shared" si="155"/>
        <v>5.3293100000000004</v>
      </c>
      <c r="J740">
        <f t="shared" si="156"/>
        <v>-8.6999999999992639E-4</v>
      </c>
      <c r="K740">
        <v>5.3297499999999998</v>
      </c>
      <c r="L740">
        <v>5.3798000000000004</v>
      </c>
      <c r="M740">
        <v>5.2915999999999999</v>
      </c>
      <c r="N740">
        <v>5.2869000000000002</v>
      </c>
      <c r="O740">
        <v>5.1003999999999996</v>
      </c>
      <c r="P740">
        <v>5.3311999999999999</v>
      </c>
      <c r="Q740">
        <v>5.3303000000000003</v>
      </c>
      <c r="R740">
        <v>5.266</v>
      </c>
      <c r="S740">
        <v>4.8398000000000003</v>
      </c>
      <c r="T740">
        <v>5.3920000000000003</v>
      </c>
      <c r="U740">
        <f t="shared" si="157"/>
        <v>5.3920000000000003</v>
      </c>
      <c r="V740">
        <f t="shared" si="162"/>
        <v>0</v>
      </c>
      <c r="W740">
        <f t="shared" si="158"/>
        <v>5.2915999999999999</v>
      </c>
      <c r="X740">
        <f t="shared" si="163"/>
        <v>3.7700000000000067E-2</v>
      </c>
      <c r="Y740">
        <v>5.3659999999999997</v>
      </c>
      <c r="Z740">
        <v>5.2729999999999997</v>
      </c>
      <c r="AA740">
        <f t="shared" si="159"/>
        <v>5.2869000000000002</v>
      </c>
      <c r="AB740">
        <f t="shared" si="164"/>
        <v>3.6100000000000243E-2</v>
      </c>
      <c r="AC740">
        <f t="shared" si="165"/>
        <v>1.9999999999997797E-3</v>
      </c>
      <c r="AD740">
        <v>4.8479999999999999</v>
      </c>
      <c r="AE740">
        <f t="shared" si="160"/>
        <v>5.1003999999999996</v>
      </c>
      <c r="AF740">
        <f t="shared" si="166"/>
        <v>3.5000000000000142E-2</v>
      </c>
      <c r="AG740">
        <f t="shared" si="166"/>
        <v>2.9899999999999594E-2</v>
      </c>
      <c r="AH740">
        <f t="shared" si="154"/>
        <v>5.0604999999999993</v>
      </c>
      <c r="AI740">
        <f t="shared" si="167"/>
        <v>1.8499999999999517E-2</v>
      </c>
    </row>
    <row r="741" spans="1:35" x14ac:dyDescent="0.3">
      <c r="A741" s="1">
        <v>45296</v>
      </c>
      <c r="B741">
        <v>43970.52</v>
      </c>
      <c r="C741">
        <v>2045.45</v>
      </c>
      <c r="D741">
        <v>5.35</v>
      </c>
      <c r="E741">
        <v>5.31</v>
      </c>
      <c r="F741">
        <f t="shared" si="161"/>
        <v>-1.0000000000000675E-2</v>
      </c>
      <c r="G741">
        <v>5.33</v>
      </c>
      <c r="H741">
        <v>5.3292599999999997</v>
      </c>
      <c r="I741">
        <f t="shared" si="155"/>
        <v>5.3292599999999997</v>
      </c>
      <c r="J741">
        <f t="shared" si="156"/>
        <v>-5.0000000000771649E-5</v>
      </c>
      <c r="K741">
        <v>5.3230000000000004</v>
      </c>
      <c r="L741">
        <v>5.367</v>
      </c>
      <c r="M741">
        <v>5.2662000000000004</v>
      </c>
      <c r="N741">
        <v>5.2674000000000003</v>
      </c>
      <c r="O741">
        <v>5.0909000000000004</v>
      </c>
      <c r="P741">
        <v>5.3265500000000001</v>
      </c>
      <c r="Q741">
        <v>5.3304999999999998</v>
      </c>
      <c r="R741">
        <v>5.2504</v>
      </c>
      <c r="S741">
        <v>4.8330000000000002</v>
      </c>
      <c r="T741">
        <v>5.3789999999999996</v>
      </c>
      <c r="U741">
        <f t="shared" si="157"/>
        <v>5.3789999999999996</v>
      </c>
      <c r="V741">
        <f t="shared" si="162"/>
        <v>-1.3000000000000789E-2</v>
      </c>
      <c r="W741">
        <f t="shared" si="158"/>
        <v>5.2662000000000004</v>
      </c>
      <c r="X741">
        <f t="shared" si="163"/>
        <v>-2.5399999999999423E-2</v>
      </c>
      <c r="Y741">
        <v>5.3760000000000003</v>
      </c>
      <c r="Z741">
        <v>5.258</v>
      </c>
      <c r="AA741">
        <f t="shared" si="159"/>
        <v>5.2674000000000003</v>
      </c>
      <c r="AB741">
        <f t="shared" si="164"/>
        <v>-1.9499999999999851E-2</v>
      </c>
      <c r="AC741">
        <f t="shared" si="165"/>
        <v>-1.499999999999968E-2</v>
      </c>
      <c r="AD741">
        <v>4.8440000000000003</v>
      </c>
      <c r="AE741">
        <f t="shared" si="160"/>
        <v>5.0909000000000004</v>
      </c>
      <c r="AF741">
        <f t="shared" si="166"/>
        <v>-3.9999999999995595E-3</v>
      </c>
      <c r="AG741">
        <f t="shared" si="166"/>
        <v>-9.4999999999991758E-3</v>
      </c>
      <c r="AH741">
        <f t="shared" si="154"/>
        <v>5.0510000000000002</v>
      </c>
      <c r="AI741">
        <f t="shared" si="167"/>
        <v>-9.4999999999991758E-3</v>
      </c>
    </row>
    <row r="742" spans="1:35" x14ac:dyDescent="0.3">
      <c r="A742" s="1">
        <v>45297</v>
      </c>
      <c r="B742">
        <v>43921.45</v>
      </c>
      <c r="C742">
        <v>2045.45</v>
      </c>
      <c r="D742">
        <v>5.35</v>
      </c>
      <c r="E742">
        <v>5.31</v>
      </c>
      <c r="F742">
        <f t="shared" si="161"/>
        <v>0</v>
      </c>
      <c r="G742">
        <v>5.33</v>
      </c>
      <c r="H742">
        <v>5.3292599999999997</v>
      </c>
      <c r="I742">
        <f t="shared" si="155"/>
        <v>5.3292599999999997</v>
      </c>
      <c r="J742">
        <f t="shared" si="156"/>
        <v>0</v>
      </c>
      <c r="K742">
        <v>5.3230000000000004</v>
      </c>
      <c r="L742">
        <v>5.367</v>
      </c>
      <c r="M742">
        <v>5.2662000000000004</v>
      </c>
      <c r="N742">
        <v>5.2674000000000003</v>
      </c>
      <c r="O742">
        <v>5.0909000000000004</v>
      </c>
      <c r="P742">
        <v>5.3265500000000001</v>
      </c>
      <c r="Q742">
        <v>5.3304999999999998</v>
      </c>
      <c r="R742">
        <v>5.2504</v>
      </c>
      <c r="S742">
        <v>4.8330000000000002</v>
      </c>
      <c r="T742">
        <v>5.3789999999999996</v>
      </c>
      <c r="U742">
        <f t="shared" si="157"/>
        <v>5.3789999999999996</v>
      </c>
      <c r="V742">
        <f t="shared" si="162"/>
        <v>0</v>
      </c>
      <c r="W742">
        <f t="shared" si="158"/>
        <v>5.2662000000000004</v>
      </c>
      <c r="X742">
        <f t="shared" si="163"/>
        <v>0</v>
      </c>
      <c r="Y742">
        <v>5.3760000000000003</v>
      </c>
      <c r="Z742">
        <v>5.258</v>
      </c>
      <c r="AA742">
        <f t="shared" si="159"/>
        <v>5.2674000000000003</v>
      </c>
      <c r="AB742">
        <f t="shared" si="164"/>
        <v>0</v>
      </c>
      <c r="AC742">
        <f t="shared" si="165"/>
        <v>0</v>
      </c>
      <c r="AD742">
        <v>4.8440000000000003</v>
      </c>
      <c r="AE742">
        <f t="shared" si="160"/>
        <v>5.0909000000000004</v>
      </c>
      <c r="AF742">
        <f t="shared" si="166"/>
        <v>0</v>
      </c>
      <c r="AG742">
        <f t="shared" si="166"/>
        <v>0</v>
      </c>
      <c r="AH742">
        <f t="shared" si="154"/>
        <v>5.0510000000000002</v>
      </c>
      <c r="AI742">
        <f t="shared" si="167"/>
        <v>0</v>
      </c>
    </row>
    <row r="743" spans="1:35" x14ac:dyDescent="0.3">
      <c r="A743" s="1">
        <v>45298</v>
      </c>
      <c r="B743">
        <v>44258.51</v>
      </c>
      <c r="C743">
        <v>2045.45</v>
      </c>
      <c r="D743">
        <v>5.35</v>
      </c>
      <c r="E743">
        <v>5.31</v>
      </c>
      <c r="F743">
        <f t="shared" si="161"/>
        <v>0</v>
      </c>
      <c r="G743">
        <v>5.33</v>
      </c>
      <c r="H743">
        <v>5.3292599999999997</v>
      </c>
      <c r="I743">
        <f t="shared" si="155"/>
        <v>5.3292599999999997</v>
      </c>
      <c r="J743">
        <f t="shared" si="156"/>
        <v>0</v>
      </c>
      <c r="K743">
        <v>5.3230000000000004</v>
      </c>
      <c r="L743">
        <v>5.367</v>
      </c>
      <c r="M743">
        <v>5.2662000000000004</v>
      </c>
      <c r="N743">
        <v>5.2674000000000003</v>
      </c>
      <c r="O743">
        <v>5.0909000000000004</v>
      </c>
      <c r="P743">
        <v>5.3265500000000001</v>
      </c>
      <c r="Q743">
        <v>5.3304999999999998</v>
      </c>
      <c r="R743">
        <v>5.2504</v>
      </c>
      <c r="S743">
        <v>4.8330000000000002</v>
      </c>
      <c r="T743">
        <v>5.3789999999999996</v>
      </c>
      <c r="U743">
        <f t="shared" si="157"/>
        <v>5.3789999999999996</v>
      </c>
      <c r="V743">
        <f t="shared" si="162"/>
        <v>0</v>
      </c>
      <c r="W743">
        <f t="shared" si="158"/>
        <v>5.2662000000000004</v>
      </c>
      <c r="X743">
        <f t="shared" si="163"/>
        <v>0</v>
      </c>
      <c r="Y743">
        <v>5.3760000000000003</v>
      </c>
      <c r="Z743">
        <v>5.258</v>
      </c>
      <c r="AA743">
        <f t="shared" si="159"/>
        <v>5.2674000000000003</v>
      </c>
      <c r="AB743">
        <f t="shared" si="164"/>
        <v>0</v>
      </c>
      <c r="AC743">
        <f t="shared" si="165"/>
        <v>0</v>
      </c>
      <c r="AD743">
        <v>4.8440000000000003</v>
      </c>
      <c r="AE743">
        <f t="shared" si="160"/>
        <v>5.0909000000000004</v>
      </c>
      <c r="AF743">
        <f t="shared" si="166"/>
        <v>0</v>
      </c>
      <c r="AG743">
        <f t="shared" si="166"/>
        <v>0</v>
      </c>
      <c r="AH743">
        <f t="shared" si="154"/>
        <v>5.0510000000000002</v>
      </c>
      <c r="AI743">
        <f t="shared" si="167"/>
        <v>0</v>
      </c>
    </row>
    <row r="744" spans="1:35" x14ac:dyDescent="0.3">
      <c r="A744" s="1">
        <v>45299</v>
      </c>
      <c r="B744">
        <v>47114.68</v>
      </c>
      <c r="C744">
        <v>2028.07</v>
      </c>
      <c r="D744">
        <v>5.36</v>
      </c>
      <c r="E744">
        <v>5.31</v>
      </c>
      <c r="F744">
        <f t="shared" si="161"/>
        <v>0</v>
      </c>
      <c r="G744">
        <v>5.33</v>
      </c>
      <c r="H744">
        <v>5.3257399999999997</v>
      </c>
      <c r="I744">
        <f t="shared" si="155"/>
        <v>5.3257399999999997</v>
      </c>
      <c r="J744">
        <f t="shared" si="156"/>
        <v>-3.5199999999999676E-3</v>
      </c>
      <c r="K744">
        <v>5.3285999999999998</v>
      </c>
      <c r="L744">
        <v>5.3739999999999997</v>
      </c>
      <c r="M744">
        <v>5.2336999999999998</v>
      </c>
      <c r="N744">
        <v>5.2352999999999996</v>
      </c>
      <c r="O744">
        <v>5.0582000000000003</v>
      </c>
      <c r="P744">
        <v>5.3259999999999996</v>
      </c>
      <c r="Q744">
        <v>5.32925</v>
      </c>
      <c r="R744">
        <v>5.2496</v>
      </c>
      <c r="S744">
        <v>4.8270999999999997</v>
      </c>
      <c r="T744">
        <v>5.3869999999999996</v>
      </c>
      <c r="U744">
        <f t="shared" si="157"/>
        <v>5.3869999999999996</v>
      </c>
      <c r="V744">
        <f t="shared" si="162"/>
        <v>8.0000000000000071E-3</v>
      </c>
      <c r="W744">
        <f t="shared" si="158"/>
        <v>5.2336999999999998</v>
      </c>
      <c r="X744">
        <f t="shared" si="163"/>
        <v>-3.2500000000000639E-2</v>
      </c>
      <c r="Y744">
        <v>5.3849999999999998</v>
      </c>
      <c r="Z744">
        <v>5.2560000000000002</v>
      </c>
      <c r="AA744">
        <f t="shared" si="159"/>
        <v>5.2352999999999996</v>
      </c>
      <c r="AB744">
        <f t="shared" si="164"/>
        <v>-3.2100000000000684E-2</v>
      </c>
      <c r="AC744">
        <f t="shared" si="165"/>
        <v>-1.9999999999997797E-3</v>
      </c>
      <c r="AD744">
        <v>4.8410000000000002</v>
      </c>
      <c r="AE744">
        <f t="shared" si="160"/>
        <v>5.0582000000000003</v>
      </c>
      <c r="AF744">
        <f t="shared" si="166"/>
        <v>-3.0000000000001137E-3</v>
      </c>
      <c r="AG744">
        <f t="shared" si="166"/>
        <v>-3.2700000000000173E-2</v>
      </c>
      <c r="AH744">
        <f t="shared" si="154"/>
        <v>5.0485000000000007</v>
      </c>
      <c r="AI744">
        <f t="shared" si="167"/>
        <v>-2.4999999999995026E-3</v>
      </c>
    </row>
    <row r="745" spans="1:35" x14ac:dyDescent="0.3">
      <c r="A745" s="1">
        <v>45300</v>
      </c>
      <c r="B745">
        <v>45427.01</v>
      </c>
      <c r="C745">
        <v>2030.2</v>
      </c>
      <c r="D745">
        <v>5.35</v>
      </c>
      <c r="E745">
        <v>5.31</v>
      </c>
      <c r="F745">
        <f t="shared" si="161"/>
        <v>0</v>
      </c>
      <c r="G745">
        <v>5.33</v>
      </c>
      <c r="H745">
        <v>5.3234399999999997</v>
      </c>
      <c r="I745">
        <f t="shared" si="155"/>
        <v>5.3234399999999997</v>
      </c>
      <c r="J745">
        <f t="shared" si="156"/>
        <v>-2.2999999999999687E-3</v>
      </c>
      <c r="K745">
        <v>5.3244999999999996</v>
      </c>
      <c r="L745">
        <v>5.3605</v>
      </c>
      <c r="M745">
        <v>5.1957000000000004</v>
      </c>
      <c r="N745">
        <v>5.2005999999999997</v>
      </c>
      <c r="O745">
        <v>5.0273000000000003</v>
      </c>
      <c r="P745">
        <v>5.3235000000000001</v>
      </c>
      <c r="Q745">
        <v>5.3291500000000003</v>
      </c>
      <c r="R745">
        <v>5.2239000000000004</v>
      </c>
      <c r="S745">
        <v>4.8156999999999996</v>
      </c>
      <c r="T745">
        <v>5.383</v>
      </c>
      <c r="U745">
        <f t="shared" si="157"/>
        <v>5.383</v>
      </c>
      <c r="V745">
        <f t="shared" si="162"/>
        <v>-3.9999999999995595E-3</v>
      </c>
      <c r="W745">
        <f t="shared" si="158"/>
        <v>5.1957000000000004</v>
      </c>
      <c r="X745">
        <f t="shared" si="163"/>
        <v>-3.7999999999999368E-2</v>
      </c>
      <c r="Y745">
        <v>5.3819999999999997</v>
      </c>
      <c r="Z745">
        <v>5.2350000000000003</v>
      </c>
      <c r="AA745">
        <f t="shared" si="159"/>
        <v>5.2005999999999997</v>
      </c>
      <c r="AB745">
        <f t="shared" si="164"/>
        <v>-3.4699999999999953E-2</v>
      </c>
      <c r="AC745">
        <f t="shared" si="165"/>
        <v>-2.0999999999999908E-2</v>
      </c>
      <c r="AD745">
        <v>4.8289999999999997</v>
      </c>
      <c r="AE745">
        <f t="shared" si="160"/>
        <v>5.0273000000000003</v>
      </c>
      <c r="AF745">
        <f t="shared" si="166"/>
        <v>-1.2000000000000455E-2</v>
      </c>
      <c r="AG745">
        <f t="shared" si="166"/>
        <v>-3.0899999999999928E-2</v>
      </c>
      <c r="AH745">
        <f t="shared" si="154"/>
        <v>5.032</v>
      </c>
      <c r="AI745">
        <f t="shared" si="167"/>
        <v>-1.6500000000000625E-2</v>
      </c>
    </row>
    <row r="746" spans="1:35" x14ac:dyDescent="0.3">
      <c r="A746" s="1">
        <v>45301</v>
      </c>
      <c r="B746">
        <v>45945.61</v>
      </c>
      <c r="C746">
        <v>2024.41</v>
      </c>
      <c r="D746">
        <v>5.35</v>
      </c>
      <c r="E746">
        <v>5.31</v>
      </c>
      <c r="F746">
        <f t="shared" si="161"/>
        <v>0</v>
      </c>
      <c r="G746">
        <v>5.33</v>
      </c>
      <c r="H746">
        <v>5.32646</v>
      </c>
      <c r="I746">
        <f t="shared" si="155"/>
        <v>5.32646</v>
      </c>
      <c r="J746">
        <f t="shared" si="156"/>
        <v>3.0200000000002447E-3</v>
      </c>
      <c r="K746">
        <v>5.32165</v>
      </c>
      <c r="L746">
        <v>5.3727</v>
      </c>
      <c r="M746">
        <v>5.2282999999999999</v>
      </c>
      <c r="N746">
        <v>5.23</v>
      </c>
      <c r="O746">
        <v>5.0514999999999999</v>
      </c>
      <c r="P746">
        <v>5.3209999999999997</v>
      </c>
      <c r="Q746">
        <v>5.3297499999999998</v>
      </c>
      <c r="R746">
        <v>5.2419000000000002</v>
      </c>
      <c r="S746">
        <v>4.8151999999999999</v>
      </c>
      <c r="T746">
        <v>5.383</v>
      </c>
      <c r="U746">
        <f t="shared" si="157"/>
        <v>5.383</v>
      </c>
      <c r="V746">
        <f t="shared" si="162"/>
        <v>0</v>
      </c>
      <c r="W746">
        <f t="shared" si="158"/>
        <v>5.2282999999999999</v>
      </c>
      <c r="X746">
        <f t="shared" si="163"/>
        <v>3.2599999999999518E-2</v>
      </c>
      <c r="Y746">
        <v>5.3760000000000003</v>
      </c>
      <c r="Z746">
        <v>5.2530000000000001</v>
      </c>
      <c r="AA746">
        <f t="shared" si="159"/>
        <v>5.23</v>
      </c>
      <c r="AB746">
        <f t="shared" si="164"/>
        <v>2.9400000000000759E-2</v>
      </c>
      <c r="AC746">
        <f t="shared" si="165"/>
        <v>1.7999999999999794E-2</v>
      </c>
      <c r="AD746">
        <v>4.8250000000000002</v>
      </c>
      <c r="AE746">
        <f t="shared" si="160"/>
        <v>5.0514999999999999</v>
      </c>
      <c r="AF746">
        <f t="shared" si="166"/>
        <v>-3.9999999999995595E-3</v>
      </c>
      <c r="AG746">
        <f t="shared" si="166"/>
        <v>2.4199999999999555E-2</v>
      </c>
      <c r="AH746">
        <f t="shared" si="154"/>
        <v>5.0389999999999997</v>
      </c>
      <c r="AI746">
        <f t="shared" si="167"/>
        <v>6.9999999999996732E-3</v>
      </c>
    </row>
    <row r="747" spans="1:35" x14ac:dyDescent="0.3">
      <c r="A747" s="1">
        <v>45302</v>
      </c>
      <c r="B747">
        <v>46163.13</v>
      </c>
      <c r="C747">
        <v>2028.91</v>
      </c>
      <c r="D747">
        <v>5.35</v>
      </c>
      <c r="E747">
        <v>5.31</v>
      </c>
      <c r="F747">
        <f t="shared" si="161"/>
        <v>0</v>
      </c>
      <c r="G747">
        <v>5.33</v>
      </c>
      <c r="H747">
        <v>5.3139900000000004</v>
      </c>
      <c r="I747">
        <f t="shared" si="155"/>
        <v>5.3139900000000004</v>
      </c>
      <c r="J747">
        <f t="shared" si="156"/>
        <v>-1.2469999999999537E-2</v>
      </c>
      <c r="K747">
        <v>5.3058500000000004</v>
      </c>
      <c r="L747">
        <v>5.3693</v>
      </c>
      <c r="M747">
        <v>5.1447000000000003</v>
      </c>
      <c r="N747">
        <v>5.141</v>
      </c>
      <c r="O747">
        <v>4.9530000000000003</v>
      </c>
      <c r="P747">
        <v>5.3232900000000001</v>
      </c>
      <c r="Q747">
        <v>5.3299500000000002</v>
      </c>
      <c r="R747">
        <v>5.2144000000000004</v>
      </c>
      <c r="S747">
        <v>4.7385999999999999</v>
      </c>
      <c r="T747">
        <v>5.3769999999999998</v>
      </c>
      <c r="U747">
        <f t="shared" si="157"/>
        <v>5.3769999999999998</v>
      </c>
      <c r="V747">
        <f t="shared" si="162"/>
        <v>-6.0000000000002274E-3</v>
      </c>
      <c r="W747">
        <f t="shared" si="158"/>
        <v>5.1447000000000003</v>
      </c>
      <c r="X747">
        <f t="shared" si="163"/>
        <v>-8.3599999999999675E-2</v>
      </c>
      <c r="Y747">
        <v>5.375</v>
      </c>
      <c r="Z747">
        <v>5.2279999999999998</v>
      </c>
      <c r="AA747">
        <f t="shared" si="159"/>
        <v>5.141</v>
      </c>
      <c r="AB747">
        <f t="shared" si="164"/>
        <v>-8.9000000000000412E-2</v>
      </c>
      <c r="AC747">
        <f t="shared" si="165"/>
        <v>-2.5000000000000355E-2</v>
      </c>
      <c r="AD747">
        <v>4.7469999999999999</v>
      </c>
      <c r="AE747">
        <f t="shared" si="160"/>
        <v>4.9530000000000003</v>
      </c>
      <c r="AF747">
        <f t="shared" si="166"/>
        <v>-7.8000000000000291E-2</v>
      </c>
      <c r="AG747">
        <f t="shared" si="166"/>
        <v>-9.8499999999999588E-2</v>
      </c>
      <c r="AH747">
        <f t="shared" si="154"/>
        <v>4.9874999999999998</v>
      </c>
      <c r="AI747">
        <f t="shared" si="167"/>
        <v>-5.1499999999999879E-2</v>
      </c>
    </row>
    <row r="748" spans="1:35" x14ac:dyDescent="0.3">
      <c r="A748" s="1">
        <v>45303</v>
      </c>
      <c r="B748">
        <v>43426.6</v>
      </c>
      <c r="C748">
        <v>2049.06</v>
      </c>
      <c r="D748">
        <v>5.35</v>
      </c>
      <c r="E748">
        <v>5.31</v>
      </c>
      <c r="F748">
        <f t="shared" si="161"/>
        <v>0</v>
      </c>
      <c r="G748">
        <v>5.33</v>
      </c>
      <c r="H748">
        <v>5.3165300000000002</v>
      </c>
      <c r="I748">
        <f t="shared" si="155"/>
        <v>5.3165300000000002</v>
      </c>
      <c r="J748">
        <f t="shared" si="156"/>
        <v>2.5399999999997647E-3</v>
      </c>
      <c r="K748">
        <v>5.3005500000000003</v>
      </c>
      <c r="L748">
        <v>5.3532000000000002</v>
      </c>
      <c r="M748">
        <v>5.1540999999999997</v>
      </c>
      <c r="N748">
        <v>5.1317000000000004</v>
      </c>
      <c r="O748">
        <v>4.9084000000000003</v>
      </c>
      <c r="P748">
        <v>5.3209999999999997</v>
      </c>
      <c r="Q748">
        <v>5.3274999999999997</v>
      </c>
      <c r="R748">
        <v>5.1660000000000004</v>
      </c>
      <c r="S748">
        <v>4.6554000000000002</v>
      </c>
      <c r="T748">
        <v>5.3659999999999997</v>
      </c>
      <c r="U748">
        <f t="shared" si="157"/>
        <v>5.3659999999999997</v>
      </c>
      <c r="V748">
        <f t="shared" si="162"/>
        <v>-1.1000000000000121E-2</v>
      </c>
      <c r="W748">
        <f t="shared" si="158"/>
        <v>5.1540999999999997</v>
      </c>
      <c r="X748">
        <f t="shared" si="163"/>
        <v>9.3999999999994088E-3</v>
      </c>
      <c r="Y748">
        <v>5.3949999999999996</v>
      </c>
      <c r="Z748">
        <v>5.1859999999999999</v>
      </c>
      <c r="AA748">
        <f t="shared" si="159"/>
        <v>5.1317000000000004</v>
      </c>
      <c r="AB748">
        <f t="shared" si="164"/>
        <v>-9.2999999999996419E-3</v>
      </c>
      <c r="AC748">
        <f t="shared" si="165"/>
        <v>-4.1999999999999815E-2</v>
      </c>
      <c r="AD748">
        <v>4.67</v>
      </c>
      <c r="AE748">
        <f t="shared" si="160"/>
        <v>4.9084000000000003</v>
      </c>
      <c r="AF748">
        <f t="shared" si="166"/>
        <v>-7.6999999999999957E-2</v>
      </c>
      <c r="AG748">
        <f t="shared" si="166"/>
        <v>-4.4599999999999973E-2</v>
      </c>
      <c r="AH748">
        <f t="shared" si="154"/>
        <v>4.9279999999999999</v>
      </c>
      <c r="AI748">
        <f t="shared" si="167"/>
        <v>-5.9499999999999886E-2</v>
      </c>
    </row>
    <row r="749" spans="1:35" x14ac:dyDescent="0.3">
      <c r="A749" s="1">
        <v>45304</v>
      </c>
      <c r="B749">
        <v>42962.51</v>
      </c>
      <c r="C749">
        <v>2049.06</v>
      </c>
      <c r="D749">
        <v>5.35</v>
      </c>
      <c r="E749">
        <v>5.31</v>
      </c>
      <c r="F749">
        <f t="shared" si="161"/>
        <v>0</v>
      </c>
      <c r="G749">
        <v>5.33</v>
      </c>
      <c r="H749">
        <v>5.3165300000000002</v>
      </c>
      <c r="I749">
        <f t="shared" si="155"/>
        <v>5.3165300000000002</v>
      </c>
      <c r="J749">
        <f t="shared" si="156"/>
        <v>0</v>
      </c>
      <c r="K749">
        <v>5.3005500000000003</v>
      </c>
      <c r="L749">
        <v>5.3532000000000002</v>
      </c>
      <c r="M749">
        <v>5.1540999999999997</v>
      </c>
      <c r="N749">
        <v>5.1317000000000004</v>
      </c>
      <c r="O749">
        <v>4.9084000000000003</v>
      </c>
      <c r="P749">
        <v>5.3209999999999997</v>
      </c>
      <c r="Q749">
        <v>5.3274999999999997</v>
      </c>
      <c r="R749">
        <v>5.1660000000000004</v>
      </c>
      <c r="S749">
        <v>4.6554000000000002</v>
      </c>
      <c r="T749">
        <v>5.3659999999999997</v>
      </c>
      <c r="U749">
        <f t="shared" si="157"/>
        <v>5.3659999999999997</v>
      </c>
      <c r="V749">
        <f t="shared" si="162"/>
        <v>0</v>
      </c>
      <c r="W749">
        <f t="shared" si="158"/>
        <v>5.1540999999999997</v>
      </c>
      <c r="X749">
        <f t="shared" si="163"/>
        <v>0</v>
      </c>
      <c r="Y749">
        <v>5.3949999999999996</v>
      </c>
      <c r="Z749">
        <v>5.1859999999999999</v>
      </c>
      <c r="AA749">
        <f t="shared" si="159"/>
        <v>5.1317000000000004</v>
      </c>
      <c r="AB749">
        <f t="shared" si="164"/>
        <v>0</v>
      </c>
      <c r="AC749">
        <f t="shared" si="165"/>
        <v>0</v>
      </c>
      <c r="AD749">
        <v>4.67</v>
      </c>
      <c r="AE749">
        <f t="shared" si="160"/>
        <v>4.9084000000000003</v>
      </c>
      <c r="AF749">
        <f t="shared" si="166"/>
        <v>0</v>
      </c>
      <c r="AG749">
        <f t="shared" si="166"/>
        <v>0</v>
      </c>
      <c r="AH749">
        <f t="shared" si="154"/>
        <v>4.9279999999999999</v>
      </c>
      <c r="AI749">
        <f t="shared" si="167"/>
        <v>0</v>
      </c>
    </row>
    <row r="750" spans="1:35" x14ac:dyDescent="0.3">
      <c r="A750" s="1">
        <v>45305</v>
      </c>
      <c r="B750">
        <v>42516.04</v>
      </c>
      <c r="C750">
        <v>2049.06</v>
      </c>
      <c r="D750">
        <v>5.35</v>
      </c>
      <c r="E750">
        <v>5.31</v>
      </c>
      <c r="F750">
        <f t="shared" si="161"/>
        <v>0</v>
      </c>
      <c r="G750">
        <v>5.33</v>
      </c>
      <c r="H750">
        <v>5.3165300000000002</v>
      </c>
      <c r="I750">
        <f t="shared" si="155"/>
        <v>5.3165300000000002</v>
      </c>
      <c r="J750">
        <f t="shared" si="156"/>
        <v>0</v>
      </c>
      <c r="K750">
        <v>5.3005500000000003</v>
      </c>
      <c r="L750">
        <v>5.3532000000000002</v>
      </c>
      <c r="M750">
        <v>5.1540999999999997</v>
      </c>
      <c r="N750">
        <v>5.1317000000000004</v>
      </c>
      <c r="O750">
        <v>4.9084000000000003</v>
      </c>
      <c r="P750">
        <v>5.3209999999999997</v>
      </c>
      <c r="Q750">
        <v>5.3274999999999997</v>
      </c>
      <c r="R750">
        <v>5.1660000000000004</v>
      </c>
      <c r="S750">
        <v>4.6554000000000002</v>
      </c>
      <c r="T750">
        <v>5.3659999999999997</v>
      </c>
      <c r="U750">
        <f t="shared" si="157"/>
        <v>5.3659999999999997</v>
      </c>
      <c r="V750">
        <f t="shared" si="162"/>
        <v>0</v>
      </c>
      <c r="W750">
        <f t="shared" si="158"/>
        <v>5.1540999999999997</v>
      </c>
      <c r="X750">
        <f t="shared" si="163"/>
        <v>0</v>
      </c>
      <c r="Y750">
        <v>5.3949999999999996</v>
      </c>
      <c r="Z750">
        <v>5.1859999999999999</v>
      </c>
      <c r="AA750">
        <f t="shared" si="159"/>
        <v>5.1317000000000004</v>
      </c>
      <c r="AB750">
        <f t="shared" si="164"/>
        <v>0</v>
      </c>
      <c r="AC750">
        <f t="shared" si="165"/>
        <v>0</v>
      </c>
      <c r="AD750">
        <v>4.67</v>
      </c>
      <c r="AE750">
        <f t="shared" si="160"/>
        <v>4.9084000000000003</v>
      </c>
      <c r="AF750">
        <f t="shared" si="166"/>
        <v>0</v>
      </c>
      <c r="AG750">
        <f t="shared" si="166"/>
        <v>0</v>
      </c>
      <c r="AH750">
        <f t="shared" si="154"/>
        <v>4.9279999999999999</v>
      </c>
      <c r="AI750">
        <f t="shared" si="167"/>
        <v>0</v>
      </c>
    </row>
    <row r="751" spans="1:35" x14ac:dyDescent="0.3">
      <c r="A751" s="1">
        <v>45306</v>
      </c>
      <c r="B751">
        <v>42687.31</v>
      </c>
      <c r="C751">
        <v>2056.5500000000002</v>
      </c>
      <c r="D751">
        <v>5.35</v>
      </c>
      <c r="E751">
        <v>5.31</v>
      </c>
      <c r="F751">
        <f t="shared" si="161"/>
        <v>0</v>
      </c>
      <c r="G751">
        <v>5.33</v>
      </c>
      <c r="H751">
        <v>5.3165300000000002</v>
      </c>
      <c r="I751">
        <f t="shared" si="155"/>
        <v>5.3165300000000002</v>
      </c>
      <c r="J751">
        <f t="shared" si="156"/>
        <v>0</v>
      </c>
      <c r="K751">
        <v>5.3005500000000003</v>
      </c>
      <c r="L751">
        <v>5.3532000000000002</v>
      </c>
      <c r="M751">
        <v>5.1540999999999997</v>
      </c>
      <c r="N751">
        <v>5.1317000000000004</v>
      </c>
      <c r="O751">
        <v>4.9084000000000003</v>
      </c>
      <c r="P751">
        <v>5.3209999999999997</v>
      </c>
      <c r="Q751">
        <v>5.3289</v>
      </c>
      <c r="R751">
        <v>5.1660000000000004</v>
      </c>
      <c r="S751">
        <v>4.6554000000000002</v>
      </c>
      <c r="T751">
        <v>5.3659999999999997</v>
      </c>
      <c r="U751">
        <f t="shared" si="157"/>
        <v>5.3659999999999997</v>
      </c>
      <c r="V751">
        <f t="shared" si="162"/>
        <v>0</v>
      </c>
      <c r="W751">
        <f t="shared" si="158"/>
        <v>5.1540999999999997</v>
      </c>
      <c r="X751">
        <f t="shared" si="163"/>
        <v>0</v>
      </c>
      <c r="Y751">
        <v>5.3949999999999996</v>
      </c>
      <c r="Z751">
        <v>5.1859999999999999</v>
      </c>
      <c r="AA751">
        <f t="shared" si="159"/>
        <v>5.1317000000000004</v>
      </c>
      <c r="AB751">
        <f t="shared" si="164"/>
        <v>0</v>
      </c>
      <c r="AC751">
        <f t="shared" si="165"/>
        <v>0</v>
      </c>
      <c r="AD751">
        <v>4.67</v>
      </c>
      <c r="AE751">
        <f t="shared" si="160"/>
        <v>4.9084000000000003</v>
      </c>
      <c r="AF751">
        <f t="shared" si="166"/>
        <v>0</v>
      </c>
      <c r="AG751">
        <f t="shared" si="166"/>
        <v>0</v>
      </c>
      <c r="AH751">
        <f t="shared" si="154"/>
        <v>4.9279999999999999</v>
      </c>
      <c r="AI751">
        <f t="shared" si="167"/>
        <v>0</v>
      </c>
    </row>
    <row r="752" spans="1:35" x14ac:dyDescent="0.3">
      <c r="A752" s="1">
        <v>45307</v>
      </c>
      <c r="B752">
        <v>43434.42</v>
      </c>
      <c r="C752">
        <v>2028.44</v>
      </c>
      <c r="D752">
        <v>5.3659999999999997</v>
      </c>
      <c r="E752">
        <v>5.32</v>
      </c>
      <c r="F752">
        <f t="shared" si="161"/>
        <v>1.0000000000000675E-2</v>
      </c>
      <c r="G752">
        <v>5.33</v>
      </c>
      <c r="H752">
        <v>5.2979099999999999</v>
      </c>
      <c r="I752">
        <f t="shared" si="155"/>
        <v>5.2979099999999999</v>
      </c>
      <c r="J752">
        <f t="shared" si="156"/>
        <v>-1.8620000000000303E-2</v>
      </c>
      <c r="K752">
        <v>5.3120000000000003</v>
      </c>
      <c r="L752">
        <v>5.3550000000000004</v>
      </c>
      <c r="M752">
        <v>5.1715999999999998</v>
      </c>
      <c r="N752">
        <v>5.1596000000000002</v>
      </c>
      <c r="O752">
        <v>4.9572000000000003</v>
      </c>
      <c r="P752">
        <v>5.3220000000000001</v>
      </c>
      <c r="Q752">
        <v>5.3289999999999997</v>
      </c>
      <c r="R752">
        <v>5.2054</v>
      </c>
      <c r="S752">
        <v>4.7146999999999997</v>
      </c>
      <c r="T752">
        <v>5.3639999999999999</v>
      </c>
      <c r="U752">
        <f t="shared" si="157"/>
        <v>5.3639999999999999</v>
      </c>
      <c r="V752">
        <f t="shared" si="162"/>
        <v>-1.9999999999997797E-3</v>
      </c>
      <c r="W752">
        <f t="shared" si="158"/>
        <v>5.1715999999999998</v>
      </c>
      <c r="X752">
        <f t="shared" si="163"/>
        <v>1.7500000000000071E-2</v>
      </c>
      <c r="Y752">
        <v>5.3920000000000003</v>
      </c>
      <c r="Z752">
        <v>5.2119999999999997</v>
      </c>
      <c r="AA752">
        <f t="shared" si="159"/>
        <v>5.1596000000000002</v>
      </c>
      <c r="AB752">
        <f t="shared" si="164"/>
        <v>2.7899999999999814E-2</v>
      </c>
      <c r="AC752">
        <f t="shared" si="165"/>
        <v>2.5999999999999801E-2</v>
      </c>
      <c r="AD752">
        <v>4.7240000000000002</v>
      </c>
      <c r="AE752">
        <f t="shared" si="160"/>
        <v>4.9572000000000003</v>
      </c>
      <c r="AF752">
        <f t="shared" si="166"/>
        <v>5.400000000000027E-2</v>
      </c>
      <c r="AG752">
        <f t="shared" si="166"/>
        <v>4.8799999999999955E-2</v>
      </c>
      <c r="AH752">
        <f t="shared" si="154"/>
        <v>4.968</v>
      </c>
      <c r="AI752">
        <f t="shared" si="167"/>
        <v>4.0000000000000036E-2</v>
      </c>
    </row>
    <row r="753" spans="1:35" x14ac:dyDescent="0.3">
      <c r="A753" s="1">
        <v>45308</v>
      </c>
      <c r="B753">
        <v>42637.06</v>
      </c>
      <c r="C753">
        <v>2006.25</v>
      </c>
      <c r="D753">
        <v>5.37</v>
      </c>
      <c r="E753">
        <v>5.32</v>
      </c>
      <c r="F753">
        <f t="shared" si="161"/>
        <v>0</v>
      </c>
      <c r="G753">
        <v>5.33</v>
      </c>
      <c r="H753">
        <v>5.3095699999999999</v>
      </c>
      <c r="I753">
        <f t="shared" si="155"/>
        <v>5.3095699999999999</v>
      </c>
      <c r="J753">
        <f t="shared" si="156"/>
        <v>1.1660000000000004E-2</v>
      </c>
      <c r="K753">
        <v>5.3194999999999997</v>
      </c>
      <c r="L753">
        <v>5.3674999999999997</v>
      </c>
      <c r="M753">
        <v>5.2294</v>
      </c>
      <c r="N753">
        <v>5.2252000000000001</v>
      </c>
      <c r="O753">
        <v>5.0382999999999996</v>
      </c>
      <c r="P753">
        <v>5.3235000000000001</v>
      </c>
      <c r="Q753">
        <v>5.3289</v>
      </c>
      <c r="R753">
        <v>5.2178000000000004</v>
      </c>
      <c r="S753">
        <v>4.8174000000000001</v>
      </c>
      <c r="T753">
        <v>5.3769999999999998</v>
      </c>
      <c r="U753">
        <f t="shared" si="157"/>
        <v>5.3769999999999998</v>
      </c>
      <c r="V753">
        <f t="shared" si="162"/>
        <v>1.2999999999999901E-2</v>
      </c>
      <c r="W753">
        <f t="shared" si="158"/>
        <v>5.2294</v>
      </c>
      <c r="X753">
        <f t="shared" si="163"/>
        <v>5.7800000000000296E-2</v>
      </c>
      <c r="Y753">
        <v>5.3849999999999998</v>
      </c>
      <c r="Z753">
        <v>5.2210000000000001</v>
      </c>
      <c r="AA753">
        <f t="shared" si="159"/>
        <v>5.2252000000000001</v>
      </c>
      <c r="AB753">
        <f t="shared" si="164"/>
        <v>6.5599999999999881E-2</v>
      </c>
      <c r="AC753">
        <f t="shared" si="165"/>
        <v>9.0000000000003411E-3</v>
      </c>
      <c r="AD753">
        <v>4.827</v>
      </c>
      <c r="AE753">
        <f t="shared" si="160"/>
        <v>5.0382999999999996</v>
      </c>
      <c r="AF753">
        <f t="shared" si="166"/>
        <v>0.10299999999999976</v>
      </c>
      <c r="AG753">
        <f t="shared" si="166"/>
        <v>8.1099999999999284E-2</v>
      </c>
      <c r="AH753">
        <f t="shared" si="154"/>
        <v>5.024</v>
      </c>
      <c r="AI753">
        <f t="shared" si="167"/>
        <v>5.600000000000005E-2</v>
      </c>
    </row>
    <row r="754" spans="1:35" x14ac:dyDescent="0.3">
      <c r="A754" s="1">
        <v>45309</v>
      </c>
      <c r="B754">
        <v>41069.919999999998</v>
      </c>
      <c r="C754">
        <v>2023.34</v>
      </c>
      <c r="D754">
        <v>5.3319999999999999</v>
      </c>
      <c r="E754">
        <v>5.31</v>
      </c>
      <c r="F754">
        <f t="shared" si="161"/>
        <v>-1.0000000000000675E-2</v>
      </c>
      <c r="G754">
        <v>5.33</v>
      </c>
      <c r="H754">
        <v>5.3178099999999997</v>
      </c>
      <c r="I754">
        <f t="shared" si="155"/>
        <v>5.3178099999999997</v>
      </c>
      <c r="J754">
        <f t="shared" si="156"/>
        <v>8.239999999999803E-3</v>
      </c>
      <c r="K754">
        <v>5.3129999999999997</v>
      </c>
      <c r="L754">
        <v>5.3536999999999999</v>
      </c>
      <c r="M754">
        <v>5.2450999999999999</v>
      </c>
      <c r="N754">
        <v>5.2386999999999997</v>
      </c>
      <c r="O754">
        <v>5.0460000000000003</v>
      </c>
      <c r="P754">
        <v>5.3182499999999999</v>
      </c>
      <c r="Q754">
        <v>5.3285</v>
      </c>
      <c r="R754">
        <v>5.2144000000000004</v>
      </c>
      <c r="S754">
        <v>4.8087999999999997</v>
      </c>
      <c r="T754">
        <v>5.3650000000000002</v>
      </c>
      <c r="U754">
        <f t="shared" si="157"/>
        <v>5.3650000000000002</v>
      </c>
      <c r="V754">
        <f t="shared" si="162"/>
        <v>-1.1999999999999567E-2</v>
      </c>
      <c r="W754">
        <f t="shared" si="158"/>
        <v>5.2450999999999999</v>
      </c>
      <c r="X754">
        <f t="shared" si="163"/>
        <v>1.5699999999999825E-2</v>
      </c>
      <c r="Y754">
        <v>5.36</v>
      </c>
      <c r="Z754">
        <v>5.218</v>
      </c>
      <c r="AA754">
        <f t="shared" si="159"/>
        <v>5.2386999999999997</v>
      </c>
      <c r="AB754">
        <f t="shared" si="164"/>
        <v>1.3499999999999623E-2</v>
      </c>
      <c r="AC754">
        <f t="shared" si="165"/>
        <v>-3.0000000000001137E-3</v>
      </c>
      <c r="AD754">
        <v>4.8179999999999996</v>
      </c>
      <c r="AE754">
        <f t="shared" si="160"/>
        <v>5.0460000000000003</v>
      </c>
      <c r="AF754">
        <f t="shared" si="166"/>
        <v>-9.0000000000003411E-3</v>
      </c>
      <c r="AG754">
        <f t="shared" si="166"/>
        <v>7.7000000000007063E-3</v>
      </c>
      <c r="AH754">
        <f t="shared" si="154"/>
        <v>5.0179999999999998</v>
      </c>
      <c r="AI754">
        <f t="shared" si="167"/>
        <v>-6.0000000000002274E-3</v>
      </c>
    </row>
    <row r="755" spans="1:35" x14ac:dyDescent="0.3">
      <c r="A755" s="1">
        <v>45310</v>
      </c>
      <c r="B755">
        <v>41602.18</v>
      </c>
      <c r="C755">
        <v>2029.49</v>
      </c>
      <c r="D755">
        <v>5.32</v>
      </c>
      <c r="E755">
        <v>5.31</v>
      </c>
      <c r="F755">
        <f t="shared" si="161"/>
        <v>0</v>
      </c>
      <c r="G755">
        <v>5.33</v>
      </c>
      <c r="H755">
        <v>5.3158000000000003</v>
      </c>
      <c r="I755">
        <f t="shared" si="155"/>
        <v>5.3158000000000003</v>
      </c>
      <c r="J755">
        <f t="shared" si="156"/>
        <v>-2.0099999999994012E-3</v>
      </c>
      <c r="K755">
        <v>5.3171999999999997</v>
      </c>
      <c r="L755">
        <v>5.3357000000000001</v>
      </c>
      <c r="M755">
        <v>5.2378</v>
      </c>
      <c r="N755">
        <v>5.2386999999999997</v>
      </c>
      <c r="O755">
        <v>5.0580999999999996</v>
      </c>
      <c r="P755">
        <v>5.3144999999999998</v>
      </c>
      <c r="Q755">
        <v>5.3285</v>
      </c>
      <c r="R755">
        <v>5.2202000000000002</v>
      </c>
      <c r="S755">
        <v>4.8400999999999996</v>
      </c>
      <c r="T755">
        <v>5.3540000000000001</v>
      </c>
      <c r="U755">
        <f t="shared" si="157"/>
        <v>5.3540000000000001</v>
      </c>
      <c r="V755">
        <f t="shared" si="162"/>
        <v>-1.1000000000000121E-2</v>
      </c>
      <c r="W755">
        <f t="shared" si="158"/>
        <v>5.2378</v>
      </c>
      <c r="X755">
        <f t="shared" si="163"/>
        <v>-7.2999999999998622E-3</v>
      </c>
      <c r="Y755">
        <v>5.3550000000000004</v>
      </c>
      <c r="Z755">
        <v>5.23</v>
      </c>
      <c r="AA755">
        <f t="shared" si="159"/>
        <v>5.2386999999999997</v>
      </c>
      <c r="AB755">
        <f t="shared" si="164"/>
        <v>0</v>
      </c>
      <c r="AC755">
        <f t="shared" si="165"/>
        <v>1.2000000000000455E-2</v>
      </c>
      <c r="AD755">
        <v>4.859</v>
      </c>
      <c r="AE755">
        <f t="shared" si="160"/>
        <v>5.0580999999999996</v>
      </c>
      <c r="AF755">
        <f t="shared" si="166"/>
        <v>4.1000000000000369E-2</v>
      </c>
      <c r="AG755">
        <f t="shared" si="166"/>
        <v>1.2099999999999334E-2</v>
      </c>
      <c r="AH755">
        <f t="shared" si="154"/>
        <v>5.0445000000000002</v>
      </c>
      <c r="AI755">
        <f t="shared" si="167"/>
        <v>2.6500000000000412E-2</v>
      </c>
    </row>
    <row r="756" spans="1:35" x14ac:dyDescent="0.3">
      <c r="A756" s="1">
        <v>45311</v>
      </c>
      <c r="B756">
        <v>41702.949999999997</v>
      </c>
      <c r="C756">
        <v>2029.49</v>
      </c>
      <c r="D756">
        <v>5.32</v>
      </c>
      <c r="E756">
        <v>5.31</v>
      </c>
      <c r="F756">
        <f t="shared" si="161"/>
        <v>0</v>
      </c>
      <c r="G756">
        <v>5.33</v>
      </c>
      <c r="H756">
        <v>5.3158000000000003</v>
      </c>
      <c r="I756">
        <f t="shared" si="155"/>
        <v>5.3158000000000003</v>
      </c>
      <c r="J756">
        <f t="shared" si="156"/>
        <v>0</v>
      </c>
      <c r="K756">
        <v>5.3171999999999997</v>
      </c>
      <c r="L756">
        <v>5.3357000000000001</v>
      </c>
      <c r="M756">
        <v>5.2378</v>
      </c>
      <c r="N756">
        <v>5.2386999999999997</v>
      </c>
      <c r="O756">
        <v>5.0580999999999996</v>
      </c>
      <c r="P756">
        <v>5.3144999999999998</v>
      </c>
      <c r="Q756">
        <v>5.3285</v>
      </c>
      <c r="R756">
        <v>5.2202000000000002</v>
      </c>
      <c r="S756">
        <v>4.8400999999999996</v>
      </c>
      <c r="T756">
        <v>5.3540000000000001</v>
      </c>
      <c r="U756">
        <f t="shared" si="157"/>
        <v>5.3540000000000001</v>
      </c>
      <c r="V756">
        <f t="shared" si="162"/>
        <v>0</v>
      </c>
      <c r="W756">
        <f t="shared" si="158"/>
        <v>5.2378</v>
      </c>
      <c r="X756">
        <f t="shared" si="163"/>
        <v>0</v>
      </c>
      <c r="Y756">
        <v>5.3550000000000004</v>
      </c>
      <c r="Z756">
        <v>5.23</v>
      </c>
      <c r="AA756">
        <f t="shared" si="159"/>
        <v>5.2386999999999997</v>
      </c>
      <c r="AB756">
        <f t="shared" si="164"/>
        <v>0</v>
      </c>
      <c r="AC756">
        <f t="shared" si="165"/>
        <v>0</v>
      </c>
      <c r="AD756">
        <v>4.859</v>
      </c>
      <c r="AE756">
        <f t="shared" si="160"/>
        <v>5.0580999999999996</v>
      </c>
      <c r="AF756">
        <f t="shared" si="166"/>
        <v>0</v>
      </c>
      <c r="AG756">
        <f t="shared" si="166"/>
        <v>0</v>
      </c>
      <c r="AH756">
        <f t="shared" si="154"/>
        <v>5.0445000000000002</v>
      </c>
      <c r="AI756">
        <f t="shared" si="167"/>
        <v>0</v>
      </c>
    </row>
    <row r="757" spans="1:35" x14ac:dyDescent="0.3">
      <c r="A757" s="1">
        <v>45312</v>
      </c>
      <c r="B757">
        <v>41760.99</v>
      </c>
      <c r="C757">
        <v>2029.49</v>
      </c>
      <c r="D757">
        <v>5.32</v>
      </c>
      <c r="E757">
        <v>5.31</v>
      </c>
      <c r="F757">
        <f t="shared" si="161"/>
        <v>0</v>
      </c>
      <c r="G757">
        <v>5.33</v>
      </c>
      <c r="H757">
        <v>5.3158000000000003</v>
      </c>
      <c r="I757">
        <f t="shared" si="155"/>
        <v>5.3158000000000003</v>
      </c>
      <c r="J757">
        <f t="shared" si="156"/>
        <v>0</v>
      </c>
      <c r="K757">
        <v>5.3171999999999997</v>
      </c>
      <c r="L757">
        <v>5.3357000000000001</v>
      </c>
      <c r="M757">
        <v>5.2378</v>
      </c>
      <c r="N757">
        <v>5.2386999999999997</v>
      </c>
      <c r="O757">
        <v>5.0580999999999996</v>
      </c>
      <c r="P757">
        <v>5.3144999999999998</v>
      </c>
      <c r="Q757">
        <v>5.3285</v>
      </c>
      <c r="R757">
        <v>5.2202000000000002</v>
      </c>
      <c r="S757">
        <v>4.8400999999999996</v>
      </c>
      <c r="T757">
        <v>5.3540000000000001</v>
      </c>
      <c r="U757">
        <f t="shared" si="157"/>
        <v>5.3540000000000001</v>
      </c>
      <c r="V757">
        <f t="shared" si="162"/>
        <v>0</v>
      </c>
      <c r="W757">
        <f t="shared" si="158"/>
        <v>5.2378</v>
      </c>
      <c r="X757">
        <f t="shared" si="163"/>
        <v>0</v>
      </c>
      <c r="Y757">
        <v>5.3550000000000004</v>
      </c>
      <c r="Z757">
        <v>5.23</v>
      </c>
      <c r="AA757">
        <f t="shared" si="159"/>
        <v>5.2386999999999997</v>
      </c>
      <c r="AB757">
        <f t="shared" si="164"/>
        <v>0</v>
      </c>
      <c r="AC757">
        <f t="shared" si="165"/>
        <v>0</v>
      </c>
      <c r="AD757">
        <v>4.859</v>
      </c>
      <c r="AE757">
        <f t="shared" si="160"/>
        <v>5.0580999999999996</v>
      </c>
      <c r="AF757">
        <f t="shared" si="166"/>
        <v>0</v>
      </c>
      <c r="AG757">
        <f t="shared" si="166"/>
        <v>0</v>
      </c>
      <c r="AH757">
        <f t="shared" si="154"/>
        <v>5.0445000000000002</v>
      </c>
      <c r="AI757">
        <f t="shared" si="167"/>
        <v>0</v>
      </c>
    </row>
    <row r="758" spans="1:35" x14ac:dyDescent="0.3">
      <c r="A758" s="1">
        <v>45313</v>
      </c>
      <c r="B758">
        <v>39815.449999999997</v>
      </c>
      <c r="C758">
        <v>2021.7</v>
      </c>
      <c r="D758">
        <v>5.33</v>
      </c>
      <c r="E758">
        <v>5.31</v>
      </c>
      <c r="F758">
        <f t="shared" si="161"/>
        <v>0</v>
      </c>
      <c r="G758">
        <v>5.33</v>
      </c>
      <c r="H758">
        <v>5.3185799999999999</v>
      </c>
      <c r="I758">
        <f t="shared" si="155"/>
        <v>5.3185799999999999</v>
      </c>
      <c r="J758">
        <f t="shared" si="156"/>
        <v>2.7799999999995606E-3</v>
      </c>
      <c r="K758">
        <v>5.3234000000000004</v>
      </c>
      <c r="L758">
        <v>5.3506</v>
      </c>
      <c r="M758">
        <v>5.2478999999999996</v>
      </c>
      <c r="N758">
        <v>5.2447999999999997</v>
      </c>
      <c r="O758">
        <v>5.0536000000000003</v>
      </c>
      <c r="P758">
        <v>5.3171999999999997</v>
      </c>
      <c r="Q758">
        <v>5.3280000000000003</v>
      </c>
      <c r="R758">
        <v>5.2248000000000001</v>
      </c>
      <c r="S758">
        <v>4.8559000000000001</v>
      </c>
      <c r="T758">
        <v>5.3609999999999998</v>
      </c>
      <c r="U758">
        <f t="shared" si="157"/>
        <v>5.3609999999999998</v>
      </c>
      <c r="V758">
        <f t="shared" si="162"/>
        <v>6.9999999999996732E-3</v>
      </c>
      <c r="W758">
        <f t="shared" si="158"/>
        <v>5.2478999999999996</v>
      </c>
      <c r="X758">
        <f t="shared" si="163"/>
        <v>1.0099999999999554E-2</v>
      </c>
      <c r="Y758">
        <v>5.3840000000000003</v>
      </c>
      <c r="Z758">
        <v>5.2270000000000003</v>
      </c>
      <c r="AA758">
        <f t="shared" si="159"/>
        <v>5.2447999999999997</v>
      </c>
      <c r="AB758">
        <f t="shared" si="164"/>
        <v>6.0999999999999943E-3</v>
      </c>
      <c r="AC758">
        <f t="shared" si="165"/>
        <v>-3.0000000000001137E-3</v>
      </c>
      <c r="AD758">
        <v>4.8630000000000004</v>
      </c>
      <c r="AE758">
        <f t="shared" si="160"/>
        <v>5.0536000000000003</v>
      </c>
      <c r="AF758">
        <f t="shared" si="166"/>
        <v>4.0000000000004476E-3</v>
      </c>
      <c r="AG758">
        <f t="shared" si="166"/>
        <v>-4.4999999999992824E-3</v>
      </c>
      <c r="AH758">
        <f t="shared" si="154"/>
        <v>5.0449999999999999</v>
      </c>
      <c r="AI758">
        <f t="shared" si="167"/>
        <v>4.9999999999972289E-4</v>
      </c>
    </row>
    <row r="759" spans="1:35" x14ac:dyDescent="0.3">
      <c r="A759" s="1">
        <v>45314</v>
      </c>
      <c r="B759">
        <v>39201.769999999997</v>
      </c>
      <c r="C759">
        <v>2029.28</v>
      </c>
      <c r="D759">
        <v>5.34</v>
      </c>
      <c r="E759">
        <v>5.31</v>
      </c>
      <c r="F759">
        <f t="shared" si="161"/>
        <v>0</v>
      </c>
      <c r="G759">
        <v>5.33</v>
      </c>
      <c r="H759">
        <v>5.3246700000000002</v>
      </c>
      <c r="I759">
        <f t="shared" si="155"/>
        <v>5.3246700000000002</v>
      </c>
      <c r="J759">
        <f t="shared" si="156"/>
        <v>6.0900000000003729E-3</v>
      </c>
      <c r="K759">
        <v>5.3164199999999999</v>
      </c>
      <c r="L759">
        <v>5.3474000000000004</v>
      </c>
      <c r="M759">
        <v>5.2530000000000001</v>
      </c>
      <c r="N759">
        <v>5.2504</v>
      </c>
      <c r="O759">
        <v>5.0587</v>
      </c>
      <c r="P759">
        <v>5.3261000000000003</v>
      </c>
      <c r="Q759">
        <v>5.3280000000000003</v>
      </c>
      <c r="R759">
        <v>5.2259000000000002</v>
      </c>
      <c r="S759">
        <v>4.8310000000000004</v>
      </c>
      <c r="T759">
        <v>5.3620000000000001</v>
      </c>
      <c r="U759">
        <f t="shared" si="157"/>
        <v>5.3620000000000001</v>
      </c>
      <c r="V759">
        <f t="shared" si="162"/>
        <v>1.000000000000334E-3</v>
      </c>
      <c r="W759">
        <f t="shared" si="158"/>
        <v>5.2530000000000001</v>
      </c>
      <c r="X759">
        <f t="shared" si="163"/>
        <v>5.1000000000005485E-3</v>
      </c>
      <c r="Y759">
        <v>5.3739999999999997</v>
      </c>
      <c r="Z759">
        <v>5.23</v>
      </c>
      <c r="AA759">
        <f t="shared" si="159"/>
        <v>5.2504</v>
      </c>
      <c r="AB759">
        <f t="shared" si="164"/>
        <v>5.6000000000002714E-3</v>
      </c>
      <c r="AC759">
        <f t="shared" si="165"/>
        <v>3.0000000000001137E-3</v>
      </c>
      <c r="AD759">
        <v>4.8380000000000001</v>
      </c>
      <c r="AE759">
        <f t="shared" si="160"/>
        <v>5.0587</v>
      </c>
      <c r="AF759">
        <f t="shared" si="166"/>
        <v>-2.5000000000000355E-2</v>
      </c>
      <c r="AG759">
        <f t="shared" si="166"/>
        <v>5.0999999999996604E-3</v>
      </c>
      <c r="AH759">
        <f t="shared" si="154"/>
        <v>5.0340000000000007</v>
      </c>
      <c r="AI759">
        <f t="shared" si="167"/>
        <v>-1.0999999999999233E-2</v>
      </c>
    </row>
    <row r="760" spans="1:35" x14ac:dyDescent="0.3">
      <c r="A760" s="1">
        <v>45315</v>
      </c>
      <c r="B760">
        <v>39765.379999999997</v>
      </c>
      <c r="C760">
        <v>2013.89</v>
      </c>
      <c r="D760">
        <v>5.37</v>
      </c>
      <c r="E760">
        <v>5.31</v>
      </c>
      <c r="F760">
        <f t="shared" si="161"/>
        <v>0</v>
      </c>
      <c r="G760">
        <v>5.33</v>
      </c>
      <c r="H760">
        <v>5.3240499999999997</v>
      </c>
      <c r="I760">
        <f t="shared" si="155"/>
        <v>5.3240499999999997</v>
      </c>
      <c r="J760">
        <f t="shared" si="156"/>
        <v>-6.2000000000050903E-4</v>
      </c>
      <c r="K760">
        <v>5.3254999999999999</v>
      </c>
      <c r="L760">
        <v>5.3623000000000003</v>
      </c>
      <c r="M760">
        <v>5.2545000000000002</v>
      </c>
      <c r="N760">
        <v>5.2538999999999998</v>
      </c>
      <c r="O760">
        <v>5.0670999999999999</v>
      </c>
      <c r="P760">
        <v>5.3265000000000002</v>
      </c>
      <c r="Q760">
        <v>5.3284000000000002</v>
      </c>
      <c r="R760">
        <v>5.2312000000000003</v>
      </c>
      <c r="S760">
        <v>4.8136000000000001</v>
      </c>
      <c r="T760">
        <v>5.37</v>
      </c>
      <c r="U760">
        <f t="shared" si="157"/>
        <v>5.37</v>
      </c>
      <c r="V760">
        <f t="shared" si="162"/>
        <v>8.0000000000000071E-3</v>
      </c>
      <c r="W760">
        <f t="shared" si="158"/>
        <v>5.2545000000000002</v>
      </c>
      <c r="X760">
        <f t="shared" si="163"/>
        <v>1.5000000000000568E-3</v>
      </c>
      <c r="Y760">
        <v>5.3639999999999999</v>
      </c>
      <c r="Z760">
        <v>5.2370000000000001</v>
      </c>
      <c r="AA760">
        <f t="shared" si="159"/>
        <v>5.2538999999999998</v>
      </c>
      <c r="AB760">
        <f t="shared" si="164"/>
        <v>3.4999999999998366E-3</v>
      </c>
      <c r="AC760">
        <f t="shared" si="165"/>
        <v>6.9999999999996732E-3</v>
      </c>
      <c r="AD760">
        <v>4.819</v>
      </c>
      <c r="AE760">
        <f t="shared" si="160"/>
        <v>5.0670999999999999</v>
      </c>
      <c r="AF760">
        <f t="shared" si="166"/>
        <v>-1.9000000000000128E-2</v>
      </c>
      <c r="AG760">
        <f t="shared" si="166"/>
        <v>8.3999999999999631E-3</v>
      </c>
      <c r="AH760">
        <f t="shared" si="154"/>
        <v>5.0280000000000005</v>
      </c>
      <c r="AI760">
        <f t="shared" si="167"/>
        <v>-6.0000000000002274E-3</v>
      </c>
    </row>
    <row r="761" spans="1:35" x14ac:dyDescent="0.3">
      <c r="A761" s="1">
        <v>45316</v>
      </c>
      <c r="B761">
        <v>39904.410000000003</v>
      </c>
      <c r="C761">
        <v>2020.84</v>
      </c>
      <c r="D761">
        <v>5.38</v>
      </c>
      <c r="E761">
        <v>5.32</v>
      </c>
      <c r="F761">
        <f t="shared" si="161"/>
        <v>1.0000000000000675E-2</v>
      </c>
      <c r="G761">
        <v>5.33</v>
      </c>
      <c r="H761">
        <v>5.3195899999999998</v>
      </c>
      <c r="I761">
        <f t="shared" si="155"/>
        <v>5.3195899999999998</v>
      </c>
      <c r="J761">
        <f t="shared" si="156"/>
        <v>-4.4599999999999085E-3</v>
      </c>
      <c r="K761">
        <v>5.3113000000000001</v>
      </c>
      <c r="L761">
        <v>5.3510999999999997</v>
      </c>
      <c r="M761">
        <v>5.1719999999999997</v>
      </c>
      <c r="N761">
        <v>5.1723999999999997</v>
      </c>
      <c r="O761">
        <v>4.9859999999999998</v>
      </c>
      <c r="P761">
        <v>5.3243</v>
      </c>
      <c r="Q761">
        <v>5.3278499999999998</v>
      </c>
      <c r="R761">
        <v>5.1957000000000004</v>
      </c>
      <c r="S761">
        <v>4.7558999999999996</v>
      </c>
      <c r="T761">
        <v>5.3579999999999997</v>
      </c>
      <c r="U761">
        <f t="shared" si="157"/>
        <v>5.3579999999999997</v>
      </c>
      <c r="V761">
        <f t="shared" si="162"/>
        <v>-1.2000000000000455E-2</v>
      </c>
      <c r="W761">
        <f t="shared" si="158"/>
        <v>5.1719999999999997</v>
      </c>
      <c r="X761">
        <f t="shared" si="163"/>
        <v>-8.2500000000000462E-2</v>
      </c>
      <c r="Y761">
        <v>5.3650000000000002</v>
      </c>
      <c r="Z761">
        <v>5.202</v>
      </c>
      <c r="AA761">
        <f t="shared" si="159"/>
        <v>5.1723999999999997</v>
      </c>
      <c r="AB761">
        <f t="shared" si="164"/>
        <v>-8.1500000000000128E-2</v>
      </c>
      <c r="AC761">
        <f t="shared" si="165"/>
        <v>-3.5000000000000142E-2</v>
      </c>
      <c r="AD761">
        <v>4.7629999999999999</v>
      </c>
      <c r="AE761">
        <f t="shared" si="160"/>
        <v>4.9859999999999998</v>
      </c>
      <c r="AF761">
        <f t="shared" si="166"/>
        <v>-5.600000000000005E-2</v>
      </c>
      <c r="AG761">
        <f t="shared" si="166"/>
        <v>-8.1100000000000172E-2</v>
      </c>
      <c r="AH761">
        <f t="shared" si="154"/>
        <v>4.9824999999999999</v>
      </c>
      <c r="AI761">
        <f t="shared" si="167"/>
        <v>-4.550000000000054E-2</v>
      </c>
    </row>
    <row r="762" spans="1:35" x14ac:dyDescent="0.3">
      <c r="A762" s="1">
        <v>45317</v>
      </c>
      <c r="B762">
        <v>41994.36</v>
      </c>
      <c r="C762">
        <v>2018.52</v>
      </c>
      <c r="D762">
        <v>5.35</v>
      </c>
      <c r="E762">
        <v>5.32</v>
      </c>
      <c r="F762">
        <f t="shared" si="161"/>
        <v>0</v>
      </c>
      <c r="G762">
        <v>5.33</v>
      </c>
      <c r="H762">
        <v>5.3174299999999999</v>
      </c>
      <c r="I762">
        <f t="shared" si="155"/>
        <v>5.3174299999999999</v>
      </c>
      <c r="J762">
        <f t="shared" si="156"/>
        <v>-2.1599999999999397E-3</v>
      </c>
      <c r="K762">
        <v>5.3083499999999999</v>
      </c>
      <c r="L762">
        <v>5.3513000000000002</v>
      </c>
      <c r="M762">
        <v>5.2225999999999999</v>
      </c>
      <c r="N762">
        <v>5.2195</v>
      </c>
      <c r="O762">
        <v>5.0265000000000004</v>
      </c>
      <c r="P762">
        <v>5.3208000000000002</v>
      </c>
      <c r="Q762">
        <v>5.3266499999999999</v>
      </c>
      <c r="R762">
        <v>5.2095000000000002</v>
      </c>
      <c r="S762">
        <v>4.7736000000000001</v>
      </c>
      <c r="T762">
        <v>5.359</v>
      </c>
      <c r="U762">
        <f t="shared" si="157"/>
        <v>5.359</v>
      </c>
      <c r="V762">
        <f t="shared" si="162"/>
        <v>1.000000000000334E-3</v>
      </c>
      <c r="W762">
        <f t="shared" si="158"/>
        <v>5.2225999999999999</v>
      </c>
      <c r="X762">
        <f t="shared" si="163"/>
        <v>5.06000000000002E-2</v>
      </c>
      <c r="Y762">
        <v>5.3680000000000003</v>
      </c>
      <c r="Z762">
        <v>5.2140000000000004</v>
      </c>
      <c r="AA762">
        <f t="shared" si="159"/>
        <v>5.2195</v>
      </c>
      <c r="AB762">
        <f t="shared" si="164"/>
        <v>4.7100000000000364E-2</v>
      </c>
      <c r="AC762">
        <f t="shared" si="165"/>
        <v>1.2000000000000455E-2</v>
      </c>
      <c r="AD762">
        <v>4.7789999999999999</v>
      </c>
      <c r="AE762">
        <f t="shared" si="160"/>
        <v>5.0265000000000004</v>
      </c>
      <c r="AF762">
        <f t="shared" si="166"/>
        <v>1.6000000000000014E-2</v>
      </c>
      <c r="AG762">
        <f t="shared" si="166"/>
        <v>4.0500000000000647E-2</v>
      </c>
      <c r="AH762">
        <f t="shared" si="154"/>
        <v>4.9965000000000002</v>
      </c>
      <c r="AI762">
        <f t="shared" si="167"/>
        <v>1.4000000000000234E-2</v>
      </c>
    </row>
    <row r="763" spans="1:35" x14ac:dyDescent="0.3">
      <c r="A763" s="1">
        <v>45318</v>
      </c>
      <c r="B763">
        <v>42151.09</v>
      </c>
      <c r="C763">
        <v>2018.52</v>
      </c>
      <c r="D763">
        <v>5.35</v>
      </c>
      <c r="E763">
        <v>5.32</v>
      </c>
      <c r="F763">
        <f t="shared" si="161"/>
        <v>0</v>
      </c>
      <c r="G763">
        <v>5.33</v>
      </c>
      <c r="H763">
        <v>5.3174299999999999</v>
      </c>
      <c r="I763">
        <f t="shared" si="155"/>
        <v>5.3174299999999999</v>
      </c>
      <c r="J763">
        <f t="shared" si="156"/>
        <v>0</v>
      </c>
      <c r="K763">
        <v>5.3083499999999999</v>
      </c>
      <c r="L763">
        <v>5.3513000000000002</v>
      </c>
      <c r="M763">
        <v>5.2225999999999999</v>
      </c>
      <c r="N763">
        <v>5.2195</v>
      </c>
      <c r="O763">
        <v>5.0265000000000004</v>
      </c>
      <c r="P763">
        <v>5.3208000000000002</v>
      </c>
      <c r="Q763">
        <v>5.3266499999999999</v>
      </c>
      <c r="R763">
        <v>5.2095000000000002</v>
      </c>
      <c r="S763">
        <v>4.7736000000000001</v>
      </c>
      <c r="T763">
        <v>5.359</v>
      </c>
      <c r="U763">
        <f t="shared" si="157"/>
        <v>5.359</v>
      </c>
      <c r="V763">
        <f t="shared" si="162"/>
        <v>0</v>
      </c>
      <c r="W763">
        <f t="shared" si="158"/>
        <v>5.2225999999999999</v>
      </c>
      <c r="X763">
        <f t="shared" si="163"/>
        <v>0</v>
      </c>
      <c r="Y763">
        <v>5.3680000000000003</v>
      </c>
      <c r="Z763">
        <v>5.2140000000000004</v>
      </c>
      <c r="AA763">
        <f t="shared" si="159"/>
        <v>5.2195</v>
      </c>
      <c r="AB763">
        <f t="shared" si="164"/>
        <v>0</v>
      </c>
      <c r="AC763">
        <f t="shared" si="165"/>
        <v>0</v>
      </c>
      <c r="AD763">
        <v>4.7789999999999999</v>
      </c>
      <c r="AE763">
        <f t="shared" si="160"/>
        <v>5.0265000000000004</v>
      </c>
      <c r="AF763">
        <f t="shared" si="166"/>
        <v>0</v>
      </c>
      <c r="AG763">
        <f t="shared" si="166"/>
        <v>0</v>
      </c>
      <c r="AH763">
        <f t="shared" si="154"/>
        <v>4.9965000000000002</v>
      </c>
      <c r="AI763">
        <f t="shared" si="167"/>
        <v>0</v>
      </c>
    </row>
    <row r="764" spans="1:35" x14ac:dyDescent="0.3">
      <c r="A764" s="1">
        <v>45319</v>
      </c>
      <c r="B764">
        <v>41971.79</v>
      </c>
      <c r="C764">
        <v>2018.52</v>
      </c>
      <c r="D764">
        <v>5.35</v>
      </c>
      <c r="E764">
        <v>5.32</v>
      </c>
      <c r="F764">
        <f t="shared" si="161"/>
        <v>0</v>
      </c>
      <c r="G764">
        <v>5.33</v>
      </c>
      <c r="H764">
        <v>5.3174299999999999</v>
      </c>
      <c r="I764">
        <f t="shared" si="155"/>
        <v>5.3174299999999999</v>
      </c>
      <c r="J764">
        <f t="shared" si="156"/>
        <v>0</v>
      </c>
      <c r="K764">
        <v>5.3083499999999999</v>
      </c>
      <c r="L764">
        <v>5.3513000000000002</v>
      </c>
      <c r="M764">
        <v>5.2225999999999999</v>
      </c>
      <c r="N764">
        <v>5.2195</v>
      </c>
      <c r="O764">
        <v>5.0265000000000004</v>
      </c>
      <c r="P764">
        <v>5.3208000000000002</v>
      </c>
      <c r="Q764">
        <v>5.3266499999999999</v>
      </c>
      <c r="R764">
        <v>5.2095000000000002</v>
      </c>
      <c r="S764">
        <v>4.7736000000000001</v>
      </c>
      <c r="T764">
        <v>5.359</v>
      </c>
      <c r="U764">
        <f t="shared" si="157"/>
        <v>5.359</v>
      </c>
      <c r="V764">
        <f t="shared" si="162"/>
        <v>0</v>
      </c>
      <c r="W764">
        <f t="shared" si="158"/>
        <v>5.2225999999999999</v>
      </c>
      <c r="X764">
        <f t="shared" si="163"/>
        <v>0</v>
      </c>
      <c r="Y764">
        <v>5.3680000000000003</v>
      </c>
      <c r="Z764">
        <v>5.2140000000000004</v>
      </c>
      <c r="AA764">
        <f t="shared" si="159"/>
        <v>5.2195</v>
      </c>
      <c r="AB764">
        <f t="shared" si="164"/>
        <v>0</v>
      </c>
      <c r="AC764">
        <f t="shared" si="165"/>
        <v>0</v>
      </c>
      <c r="AD764">
        <v>4.7789999999999999</v>
      </c>
      <c r="AE764">
        <f t="shared" si="160"/>
        <v>5.0265000000000004</v>
      </c>
      <c r="AF764">
        <f t="shared" si="166"/>
        <v>0</v>
      </c>
      <c r="AG764">
        <f t="shared" si="166"/>
        <v>0</v>
      </c>
      <c r="AH764">
        <f t="shared" si="154"/>
        <v>4.9965000000000002</v>
      </c>
      <c r="AI764">
        <f t="shared" si="167"/>
        <v>0</v>
      </c>
    </row>
    <row r="765" spans="1:35" x14ac:dyDescent="0.3">
      <c r="A765" s="1">
        <v>45320</v>
      </c>
      <c r="B765">
        <v>43185.4</v>
      </c>
      <c r="C765">
        <v>2033.23</v>
      </c>
      <c r="D765">
        <v>5.35</v>
      </c>
      <c r="E765">
        <v>5.31</v>
      </c>
      <c r="F765">
        <f t="shared" si="161"/>
        <v>-1.0000000000000675E-2</v>
      </c>
      <c r="G765">
        <v>5.33</v>
      </c>
      <c r="H765">
        <v>5.3126600000000002</v>
      </c>
      <c r="I765">
        <f t="shared" si="155"/>
        <v>5.3126600000000002</v>
      </c>
      <c r="J765">
        <f t="shared" si="156"/>
        <v>-4.7699999999997189E-3</v>
      </c>
      <c r="K765">
        <v>5.3078000000000003</v>
      </c>
      <c r="L765">
        <v>5.3583999999999996</v>
      </c>
      <c r="M765">
        <v>5.1809000000000003</v>
      </c>
      <c r="N765">
        <v>5.1798000000000002</v>
      </c>
      <c r="O765">
        <v>4.9856999999999996</v>
      </c>
      <c r="P765">
        <v>5.32</v>
      </c>
      <c r="Q765">
        <v>5.3239999999999998</v>
      </c>
      <c r="R765">
        <v>5.2061000000000002</v>
      </c>
      <c r="S765">
        <v>4.7541000000000002</v>
      </c>
      <c r="T765">
        <v>5.3609999999999998</v>
      </c>
      <c r="U765">
        <f t="shared" si="157"/>
        <v>5.3609999999999998</v>
      </c>
      <c r="V765">
        <f t="shared" si="162"/>
        <v>1.9999999999997797E-3</v>
      </c>
      <c r="W765">
        <f t="shared" si="158"/>
        <v>5.1809000000000003</v>
      </c>
      <c r="X765">
        <f t="shared" si="163"/>
        <v>-4.1699999999999626E-2</v>
      </c>
      <c r="Y765">
        <v>5.3789999999999996</v>
      </c>
      <c r="Z765">
        <v>5.21</v>
      </c>
      <c r="AA765">
        <f t="shared" si="159"/>
        <v>5.1798000000000002</v>
      </c>
      <c r="AB765">
        <f t="shared" si="164"/>
        <v>-3.9699999999999847E-2</v>
      </c>
      <c r="AC765">
        <f t="shared" si="165"/>
        <v>-4.0000000000004476E-3</v>
      </c>
      <c r="AD765">
        <v>4.7619999999999996</v>
      </c>
      <c r="AE765">
        <f t="shared" si="160"/>
        <v>4.9856999999999996</v>
      </c>
      <c r="AF765">
        <f t="shared" si="166"/>
        <v>-1.7000000000000348E-2</v>
      </c>
      <c r="AG765">
        <f t="shared" si="166"/>
        <v>-4.0800000000000836E-2</v>
      </c>
      <c r="AH765">
        <f t="shared" si="154"/>
        <v>4.9859999999999998</v>
      </c>
      <c r="AI765">
        <f t="shared" si="167"/>
        <v>-1.0500000000000398E-2</v>
      </c>
    </row>
    <row r="766" spans="1:35" x14ac:dyDescent="0.3">
      <c r="A766" s="1">
        <v>45321</v>
      </c>
      <c r="B766">
        <v>43547.31</v>
      </c>
      <c r="C766">
        <v>2037.01</v>
      </c>
      <c r="D766">
        <v>5.39</v>
      </c>
      <c r="E766">
        <v>5.31</v>
      </c>
      <c r="F766">
        <f t="shared" si="161"/>
        <v>0</v>
      </c>
      <c r="G766">
        <v>5.33</v>
      </c>
      <c r="H766">
        <v>5.3064299999999998</v>
      </c>
      <c r="I766">
        <f t="shared" si="155"/>
        <v>5.3064299999999998</v>
      </c>
      <c r="J766">
        <f t="shared" si="156"/>
        <v>-6.2300000000004019E-3</v>
      </c>
      <c r="K766">
        <v>5.3098000000000001</v>
      </c>
      <c r="L766">
        <v>5.3525999999999998</v>
      </c>
      <c r="M766">
        <v>5.1327999999999996</v>
      </c>
      <c r="N766">
        <v>5.1470000000000002</v>
      </c>
      <c r="O766">
        <v>4.9793000000000003</v>
      </c>
      <c r="P766">
        <v>5.3169500000000003</v>
      </c>
      <c r="Q766">
        <v>5.3265000000000002</v>
      </c>
      <c r="R766">
        <v>5.1938000000000004</v>
      </c>
      <c r="S766">
        <v>4.7835999999999999</v>
      </c>
      <c r="T766">
        <v>5.36</v>
      </c>
      <c r="U766">
        <f t="shared" si="157"/>
        <v>5.36</v>
      </c>
      <c r="V766">
        <f t="shared" si="162"/>
        <v>-9.9999999999944578E-4</v>
      </c>
      <c r="W766">
        <f t="shared" si="158"/>
        <v>5.1327999999999996</v>
      </c>
      <c r="X766">
        <f t="shared" si="163"/>
        <v>-4.8100000000000698E-2</v>
      </c>
      <c r="Y766">
        <v>5.3710000000000004</v>
      </c>
      <c r="Z766">
        <v>5.2039999999999997</v>
      </c>
      <c r="AA766">
        <f t="shared" si="159"/>
        <v>5.1470000000000002</v>
      </c>
      <c r="AB766">
        <f t="shared" si="164"/>
        <v>-3.279999999999994E-2</v>
      </c>
      <c r="AC766">
        <f t="shared" si="165"/>
        <v>-6.0000000000002274E-3</v>
      </c>
      <c r="AD766">
        <v>4.79</v>
      </c>
      <c r="AE766">
        <f t="shared" si="160"/>
        <v>4.9793000000000003</v>
      </c>
      <c r="AF766">
        <f t="shared" si="166"/>
        <v>2.8000000000000469E-2</v>
      </c>
      <c r="AG766">
        <f t="shared" si="166"/>
        <v>-6.3999999999992951E-3</v>
      </c>
      <c r="AH766">
        <f t="shared" si="154"/>
        <v>4.9969999999999999</v>
      </c>
      <c r="AI766">
        <f t="shared" si="167"/>
        <v>1.1000000000000121E-2</v>
      </c>
    </row>
    <row r="767" spans="1:35" x14ac:dyDescent="0.3">
      <c r="A767" s="1">
        <v>45322</v>
      </c>
      <c r="B767">
        <v>42458.43</v>
      </c>
      <c r="C767">
        <v>2039.52</v>
      </c>
      <c r="D767">
        <v>5.38</v>
      </c>
      <c r="E767">
        <v>5.32</v>
      </c>
      <c r="F767">
        <f t="shared" si="161"/>
        <v>1.0000000000000675E-2</v>
      </c>
      <c r="G767">
        <v>5.33</v>
      </c>
      <c r="H767">
        <v>5.3153300000000003</v>
      </c>
      <c r="I767">
        <f t="shared" si="155"/>
        <v>5.3153300000000003</v>
      </c>
      <c r="J767">
        <f t="shared" si="156"/>
        <v>8.9000000000005741E-3</v>
      </c>
      <c r="K767">
        <v>5.3120000000000003</v>
      </c>
      <c r="L767">
        <v>5.3597000000000001</v>
      </c>
      <c r="M767">
        <v>5.1372999999999998</v>
      </c>
      <c r="N767">
        <v>5.1334</v>
      </c>
      <c r="O767">
        <v>4.9303999999999997</v>
      </c>
      <c r="P767">
        <v>5.3135000000000003</v>
      </c>
      <c r="Q767">
        <v>5.3217499999999998</v>
      </c>
      <c r="R767">
        <v>5.1938000000000004</v>
      </c>
      <c r="S767">
        <v>4.7069000000000001</v>
      </c>
      <c r="T767">
        <v>5.3680000000000003</v>
      </c>
      <c r="U767">
        <f t="shared" si="157"/>
        <v>5.3680000000000003</v>
      </c>
      <c r="V767">
        <f t="shared" si="162"/>
        <v>8.0000000000000071E-3</v>
      </c>
      <c r="W767">
        <f t="shared" si="158"/>
        <v>5.1372999999999998</v>
      </c>
      <c r="X767">
        <f t="shared" si="163"/>
        <v>4.5000000000001705E-3</v>
      </c>
      <c r="Y767">
        <v>5.3719999999999999</v>
      </c>
      <c r="Z767">
        <v>5.1989999999999998</v>
      </c>
      <c r="AA767">
        <f t="shared" si="159"/>
        <v>5.1334</v>
      </c>
      <c r="AB767">
        <f t="shared" si="164"/>
        <v>-1.3600000000000279E-2</v>
      </c>
      <c r="AC767">
        <f t="shared" si="165"/>
        <v>-4.9999999999998934E-3</v>
      </c>
      <c r="AD767">
        <v>4.7149999999999999</v>
      </c>
      <c r="AE767">
        <f t="shared" si="160"/>
        <v>4.9303999999999997</v>
      </c>
      <c r="AF767">
        <f t="shared" si="166"/>
        <v>-7.5000000000000178E-2</v>
      </c>
      <c r="AG767">
        <f t="shared" si="166"/>
        <v>-4.890000000000061E-2</v>
      </c>
      <c r="AH767">
        <f t="shared" si="154"/>
        <v>4.9569999999999999</v>
      </c>
      <c r="AI767">
        <f t="shared" si="167"/>
        <v>-4.0000000000000036E-2</v>
      </c>
    </row>
    <row r="768" spans="1:35" x14ac:dyDescent="0.3">
      <c r="A768" s="1">
        <v>45323</v>
      </c>
      <c r="B768">
        <v>43085.26</v>
      </c>
      <c r="C768">
        <v>2054.9899999999998</v>
      </c>
      <c r="D768">
        <v>5.38</v>
      </c>
      <c r="E768">
        <v>5.32</v>
      </c>
      <c r="F768">
        <f t="shared" si="161"/>
        <v>0</v>
      </c>
      <c r="G768">
        <v>5.33</v>
      </c>
      <c r="H768">
        <v>5.2725799999999996</v>
      </c>
      <c r="I768">
        <f t="shared" si="155"/>
        <v>5.2725799999999996</v>
      </c>
      <c r="J768">
        <f t="shared" si="156"/>
        <v>-4.2750000000000732E-2</v>
      </c>
      <c r="K768">
        <v>5.2935499999999998</v>
      </c>
      <c r="L768">
        <v>5.3615000000000004</v>
      </c>
      <c r="M768">
        <v>5.0739999999999998</v>
      </c>
      <c r="N768">
        <v>5.0754999999999999</v>
      </c>
      <c r="O768">
        <v>4.8815999999999997</v>
      </c>
      <c r="P768">
        <v>5.31</v>
      </c>
      <c r="Q768">
        <v>5.3192500000000003</v>
      </c>
      <c r="R768">
        <v>5.1742999999999997</v>
      </c>
      <c r="S768">
        <v>4.6818999999999997</v>
      </c>
      <c r="T768">
        <v>5.367</v>
      </c>
      <c r="U768">
        <f t="shared" si="157"/>
        <v>5.367</v>
      </c>
      <c r="V768">
        <f t="shared" si="162"/>
        <v>-1.000000000000334E-3</v>
      </c>
      <c r="W768">
        <f t="shared" si="158"/>
        <v>5.0739999999999998</v>
      </c>
      <c r="X768">
        <f t="shared" si="163"/>
        <v>-6.3299999999999912E-2</v>
      </c>
      <c r="Y768">
        <v>5.3710000000000004</v>
      </c>
      <c r="Z768">
        <v>5.18</v>
      </c>
      <c r="AA768">
        <f t="shared" si="159"/>
        <v>5.0754999999999999</v>
      </c>
      <c r="AB768">
        <f t="shared" si="164"/>
        <v>-5.7900000000000063E-2</v>
      </c>
      <c r="AC768">
        <f t="shared" si="165"/>
        <v>-1.9000000000000128E-2</v>
      </c>
      <c r="AD768">
        <v>4.6890000000000001</v>
      </c>
      <c r="AE768">
        <f t="shared" si="160"/>
        <v>4.8815999999999997</v>
      </c>
      <c r="AF768">
        <f t="shared" si="166"/>
        <v>-2.5999999999999801E-2</v>
      </c>
      <c r="AG768">
        <f t="shared" si="166"/>
        <v>-4.8799999999999955E-2</v>
      </c>
      <c r="AH768">
        <f t="shared" si="154"/>
        <v>4.9344999999999999</v>
      </c>
      <c r="AI768">
        <f t="shared" si="167"/>
        <v>-2.2499999999999964E-2</v>
      </c>
    </row>
    <row r="769" spans="1:35" x14ac:dyDescent="0.3">
      <c r="A769" s="1">
        <v>45324</v>
      </c>
      <c r="B769">
        <v>42979.38</v>
      </c>
      <c r="C769">
        <v>2039.76</v>
      </c>
      <c r="D769">
        <v>5.38</v>
      </c>
      <c r="E769">
        <v>5.32</v>
      </c>
      <c r="F769">
        <f t="shared" si="161"/>
        <v>0</v>
      </c>
      <c r="G769">
        <v>5.33</v>
      </c>
      <c r="H769">
        <v>5.2904600000000004</v>
      </c>
      <c r="I769">
        <f t="shared" si="155"/>
        <v>5.2904600000000004</v>
      </c>
      <c r="J769">
        <f t="shared" si="156"/>
        <v>1.7880000000000784E-2</v>
      </c>
      <c r="K769">
        <v>5.3170999999999999</v>
      </c>
      <c r="L769">
        <v>5.3617999999999997</v>
      </c>
      <c r="M769">
        <v>5.1479999999999997</v>
      </c>
      <c r="N769">
        <v>5.1611000000000002</v>
      </c>
      <c r="O769">
        <v>4.9871999999999996</v>
      </c>
      <c r="P769">
        <v>5.3120000000000003</v>
      </c>
      <c r="Q769">
        <v>5.3204000000000002</v>
      </c>
      <c r="R769">
        <v>5.2389000000000001</v>
      </c>
      <c r="S769">
        <v>4.7920999999999996</v>
      </c>
      <c r="T769">
        <v>5.3719999999999999</v>
      </c>
      <c r="U769">
        <f t="shared" si="157"/>
        <v>5.3719999999999999</v>
      </c>
      <c r="V769">
        <f t="shared" si="162"/>
        <v>4.9999999999998934E-3</v>
      </c>
      <c r="W769">
        <f t="shared" si="158"/>
        <v>5.1479999999999997</v>
      </c>
      <c r="X769">
        <f t="shared" si="163"/>
        <v>7.3999999999999844E-2</v>
      </c>
      <c r="Y769">
        <v>5.3559999999999999</v>
      </c>
      <c r="Z769">
        <v>5.2480000000000002</v>
      </c>
      <c r="AA769">
        <f t="shared" si="159"/>
        <v>5.1611000000000002</v>
      </c>
      <c r="AB769">
        <f t="shared" si="164"/>
        <v>8.5600000000000342E-2</v>
      </c>
      <c r="AC769">
        <f t="shared" si="165"/>
        <v>6.8000000000000504E-2</v>
      </c>
      <c r="AD769">
        <v>4.8070000000000004</v>
      </c>
      <c r="AE769">
        <f t="shared" si="160"/>
        <v>4.9871999999999996</v>
      </c>
      <c r="AF769">
        <f t="shared" si="166"/>
        <v>0.11800000000000033</v>
      </c>
      <c r="AG769">
        <f t="shared" si="166"/>
        <v>0.10559999999999992</v>
      </c>
      <c r="AH769">
        <f t="shared" si="154"/>
        <v>5.0274999999999999</v>
      </c>
      <c r="AI769">
        <f t="shared" si="167"/>
        <v>9.2999999999999972E-2</v>
      </c>
    </row>
    <row r="770" spans="1:35" x14ac:dyDescent="0.3">
      <c r="A770" s="1">
        <v>45325</v>
      </c>
      <c r="B770">
        <v>43028.9</v>
      </c>
      <c r="C770">
        <v>2039.76</v>
      </c>
      <c r="D770">
        <v>5.38</v>
      </c>
      <c r="E770">
        <v>5.32</v>
      </c>
      <c r="F770">
        <f t="shared" si="161"/>
        <v>0</v>
      </c>
      <c r="G770">
        <v>5.33</v>
      </c>
      <c r="H770">
        <v>5.2904600000000004</v>
      </c>
      <c r="I770">
        <f t="shared" si="155"/>
        <v>5.2904600000000004</v>
      </c>
      <c r="J770">
        <f t="shared" si="156"/>
        <v>0</v>
      </c>
      <c r="K770">
        <v>5.3170999999999999</v>
      </c>
      <c r="L770">
        <v>5.3617999999999997</v>
      </c>
      <c r="M770">
        <v>5.1479999999999997</v>
      </c>
      <c r="N770">
        <v>5.1611000000000002</v>
      </c>
      <c r="O770">
        <v>4.9871999999999996</v>
      </c>
      <c r="P770">
        <v>5.3120000000000003</v>
      </c>
      <c r="Q770">
        <v>5.3204000000000002</v>
      </c>
      <c r="R770">
        <v>5.2389000000000001</v>
      </c>
      <c r="S770">
        <v>4.7920999999999996</v>
      </c>
      <c r="T770">
        <v>5.3719999999999999</v>
      </c>
      <c r="U770">
        <f t="shared" si="157"/>
        <v>5.3719999999999999</v>
      </c>
      <c r="V770">
        <f t="shared" si="162"/>
        <v>0</v>
      </c>
      <c r="W770">
        <f t="shared" si="158"/>
        <v>5.1479999999999997</v>
      </c>
      <c r="X770">
        <f t="shared" si="163"/>
        <v>0</v>
      </c>
      <c r="Y770">
        <v>5.3559999999999999</v>
      </c>
      <c r="Z770">
        <v>5.2480000000000002</v>
      </c>
      <c r="AA770">
        <f t="shared" si="159"/>
        <v>5.1611000000000002</v>
      </c>
      <c r="AB770">
        <f t="shared" si="164"/>
        <v>0</v>
      </c>
      <c r="AC770">
        <f t="shared" si="165"/>
        <v>0</v>
      </c>
      <c r="AD770">
        <v>4.8070000000000004</v>
      </c>
      <c r="AE770">
        <f t="shared" si="160"/>
        <v>4.9871999999999996</v>
      </c>
      <c r="AF770">
        <f t="shared" si="166"/>
        <v>0</v>
      </c>
      <c r="AG770">
        <f t="shared" si="166"/>
        <v>0</v>
      </c>
      <c r="AH770">
        <f t="shared" si="154"/>
        <v>5.0274999999999999</v>
      </c>
      <c r="AI770">
        <f t="shared" si="167"/>
        <v>0</v>
      </c>
    </row>
    <row r="771" spans="1:35" x14ac:dyDescent="0.3">
      <c r="A771" s="1">
        <v>45326</v>
      </c>
      <c r="B771">
        <v>42759.88</v>
      </c>
      <c r="C771">
        <v>2039.76</v>
      </c>
      <c r="D771">
        <v>5.38</v>
      </c>
      <c r="E771">
        <v>5.32</v>
      </c>
      <c r="F771">
        <f t="shared" si="161"/>
        <v>0</v>
      </c>
      <c r="G771">
        <v>5.33</v>
      </c>
      <c r="H771">
        <v>5.2904600000000004</v>
      </c>
      <c r="I771">
        <f t="shared" si="155"/>
        <v>5.2904600000000004</v>
      </c>
      <c r="J771">
        <f t="shared" si="156"/>
        <v>0</v>
      </c>
      <c r="K771">
        <v>5.3170999999999999</v>
      </c>
      <c r="L771">
        <v>5.3617999999999997</v>
      </c>
      <c r="M771">
        <v>5.1479999999999997</v>
      </c>
      <c r="N771">
        <v>5.1611000000000002</v>
      </c>
      <c r="O771">
        <v>4.9871999999999996</v>
      </c>
      <c r="P771">
        <v>5.3120000000000003</v>
      </c>
      <c r="Q771">
        <v>5.3204000000000002</v>
      </c>
      <c r="R771">
        <v>5.2389000000000001</v>
      </c>
      <c r="S771">
        <v>4.7920999999999996</v>
      </c>
      <c r="T771">
        <v>5.3719999999999999</v>
      </c>
      <c r="U771">
        <f t="shared" si="157"/>
        <v>5.3719999999999999</v>
      </c>
      <c r="V771">
        <f t="shared" si="162"/>
        <v>0</v>
      </c>
      <c r="W771">
        <f t="shared" si="158"/>
        <v>5.1479999999999997</v>
      </c>
      <c r="X771">
        <f t="shared" si="163"/>
        <v>0</v>
      </c>
      <c r="Y771">
        <v>5.3559999999999999</v>
      </c>
      <c r="Z771">
        <v>5.2480000000000002</v>
      </c>
      <c r="AA771">
        <f t="shared" si="159"/>
        <v>5.1611000000000002</v>
      </c>
      <c r="AB771">
        <f t="shared" si="164"/>
        <v>0</v>
      </c>
      <c r="AC771">
        <f t="shared" si="165"/>
        <v>0</v>
      </c>
      <c r="AD771">
        <v>4.8070000000000004</v>
      </c>
      <c r="AE771">
        <f t="shared" si="160"/>
        <v>4.9871999999999996</v>
      </c>
      <c r="AF771">
        <f t="shared" si="166"/>
        <v>0</v>
      </c>
      <c r="AG771">
        <f t="shared" si="166"/>
        <v>0</v>
      </c>
      <c r="AH771">
        <f t="shared" si="154"/>
        <v>5.0274999999999999</v>
      </c>
      <c r="AI771">
        <f t="shared" si="167"/>
        <v>0</v>
      </c>
    </row>
    <row r="772" spans="1:35" x14ac:dyDescent="0.3">
      <c r="A772" s="1">
        <v>45327</v>
      </c>
      <c r="B772">
        <v>42342.38</v>
      </c>
      <c r="C772">
        <v>2025.11</v>
      </c>
      <c r="D772">
        <v>5.39</v>
      </c>
      <c r="E772">
        <v>5.31</v>
      </c>
      <c r="F772">
        <f t="shared" si="161"/>
        <v>-1.0000000000000675E-2</v>
      </c>
      <c r="G772">
        <v>5.33</v>
      </c>
      <c r="H772">
        <v>5.3161300000000002</v>
      </c>
      <c r="I772">
        <f t="shared" si="155"/>
        <v>5.3161300000000002</v>
      </c>
      <c r="J772">
        <f t="shared" si="156"/>
        <v>2.566999999999986E-2</v>
      </c>
      <c r="K772">
        <v>5.3257500000000002</v>
      </c>
      <c r="L772">
        <v>5.3583999999999996</v>
      </c>
      <c r="M772">
        <v>5.1807999999999996</v>
      </c>
      <c r="N772">
        <v>5.2038000000000002</v>
      </c>
      <c r="O772">
        <v>5.0475000000000003</v>
      </c>
      <c r="P772">
        <v>5.3135000000000003</v>
      </c>
      <c r="Q772">
        <v>5.3230000000000004</v>
      </c>
      <c r="R772">
        <v>5.2542</v>
      </c>
      <c r="S772">
        <v>4.8597000000000001</v>
      </c>
      <c r="T772">
        <v>5.3739999999999997</v>
      </c>
      <c r="U772">
        <f t="shared" si="157"/>
        <v>5.3739999999999997</v>
      </c>
      <c r="V772">
        <f t="shared" si="162"/>
        <v>1.9999999999997797E-3</v>
      </c>
      <c r="W772">
        <f t="shared" si="158"/>
        <v>5.1807999999999996</v>
      </c>
      <c r="X772">
        <f t="shared" si="163"/>
        <v>3.279999999999994E-2</v>
      </c>
      <c r="Y772">
        <v>5.3879999999999999</v>
      </c>
      <c r="Z772">
        <v>5.26</v>
      </c>
      <c r="AA772">
        <f t="shared" si="159"/>
        <v>5.2038000000000002</v>
      </c>
      <c r="AB772">
        <f t="shared" si="164"/>
        <v>4.269999999999996E-2</v>
      </c>
      <c r="AC772">
        <f t="shared" si="165"/>
        <v>1.1999999999999567E-2</v>
      </c>
      <c r="AD772">
        <v>4.8680000000000003</v>
      </c>
      <c r="AE772">
        <f t="shared" si="160"/>
        <v>5.0475000000000003</v>
      </c>
      <c r="AF772">
        <f t="shared" si="166"/>
        <v>6.0999999999999943E-2</v>
      </c>
      <c r="AG772">
        <f t="shared" si="166"/>
        <v>6.0300000000000686E-2</v>
      </c>
      <c r="AH772">
        <f t="shared" si="154"/>
        <v>5.0640000000000001</v>
      </c>
      <c r="AI772">
        <f t="shared" si="167"/>
        <v>3.6500000000000199E-2</v>
      </c>
    </row>
    <row r="773" spans="1:35" x14ac:dyDescent="0.3">
      <c r="A773" s="1">
        <v>45328</v>
      </c>
      <c r="B773">
        <v>43163.65</v>
      </c>
      <c r="C773">
        <v>2036.14</v>
      </c>
      <c r="D773">
        <v>5.37</v>
      </c>
      <c r="E773">
        <v>5.31</v>
      </c>
      <c r="F773">
        <f t="shared" si="161"/>
        <v>0</v>
      </c>
      <c r="G773">
        <v>5.33</v>
      </c>
      <c r="H773">
        <v>5.3225800000000003</v>
      </c>
      <c r="I773">
        <f t="shared" si="155"/>
        <v>5.3225800000000003</v>
      </c>
      <c r="J773">
        <f t="shared" si="156"/>
        <v>6.4500000000000668E-3</v>
      </c>
      <c r="K773">
        <v>5.3152499999999998</v>
      </c>
      <c r="L773">
        <v>5.3631000000000002</v>
      </c>
      <c r="M773">
        <v>5.1666999999999996</v>
      </c>
      <c r="N773">
        <v>5.1795</v>
      </c>
      <c r="O773">
        <v>5.0029000000000003</v>
      </c>
      <c r="P773">
        <v>5.31</v>
      </c>
      <c r="Q773">
        <v>5.3224999999999998</v>
      </c>
      <c r="R773">
        <v>5.2024999999999997</v>
      </c>
      <c r="S773">
        <v>4.8075000000000001</v>
      </c>
      <c r="T773">
        <v>5.3760000000000003</v>
      </c>
      <c r="U773">
        <f t="shared" si="157"/>
        <v>5.3760000000000003</v>
      </c>
      <c r="V773">
        <f t="shared" si="162"/>
        <v>2.0000000000006679E-3</v>
      </c>
      <c r="W773">
        <f t="shared" si="158"/>
        <v>5.1666999999999996</v>
      </c>
      <c r="X773">
        <f t="shared" si="163"/>
        <v>-1.4100000000000001E-2</v>
      </c>
      <c r="Y773">
        <v>5.375</v>
      </c>
      <c r="Z773">
        <v>5.2240000000000002</v>
      </c>
      <c r="AA773">
        <f t="shared" si="159"/>
        <v>5.1795</v>
      </c>
      <c r="AB773">
        <f t="shared" si="164"/>
        <v>-2.430000000000021E-2</v>
      </c>
      <c r="AC773">
        <f t="shared" si="165"/>
        <v>-3.5999999999999588E-2</v>
      </c>
      <c r="AD773">
        <v>4.8140000000000001</v>
      </c>
      <c r="AE773">
        <f t="shared" si="160"/>
        <v>5.0029000000000003</v>
      </c>
      <c r="AF773">
        <f t="shared" si="166"/>
        <v>-5.400000000000027E-2</v>
      </c>
      <c r="AG773">
        <f t="shared" si="166"/>
        <v>-4.4599999999999973E-2</v>
      </c>
      <c r="AH773">
        <f t="shared" si="154"/>
        <v>5.0190000000000001</v>
      </c>
      <c r="AI773">
        <f t="shared" si="167"/>
        <v>-4.4999999999999929E-2</v>
      </c>
    </row>
    <row r="774" spans="1:35" x14ac:dyDescent="0.3">
      <c r="A774" s="1">
        <v>45329</v>
      </c>
      <c r="B774">
        <v>44188.33</v>
      </c>
      <c r="C774">
        <v>2035.36</v>
      </c>
      <c r="D774">
        <v>5.35</v>
      </c>
      <c r="E774">
        <v>5.31</v>
      </c>
      <c r="F774">
        <f t="shared" si="161"/>
        <v>0</v>
      </c>
      <c r="G774">
        <v>5.33</v>
      </c>
      <c r="H774">
        <v>5.31426</v>
      </c>
      <c r="I774">
        <f t="shared" si="155"/>
        <v>5.31426</v>
      </c>
      <c r="J774">
        <f t="shared" si="156"/>
        <v>-8.3200000000003271E-3</v>
      </c>
      <c r="K774">
        <v>5.3144</v>
      </c>
      <c r="L774">
        <v>5.3780000000000001</v>
      </c>
      <c r="M774">
        <v>5.1726000000000001</v>
      </c>
      <c r="N774">
        <v>5.1883999999999997</v>
      </c>
      <c r="O774">
        <v>5.0162000000000004</v>
      </c>
      <c r="P774">
        <v>5.30931</v>
      </c>
      <c r="Q774">
        <v>5.3220000000000001</v>
      </c>
      <c r="R774">
        <v>5.2339000000000002</v>
      </c>
      <c r="S774">
        <v>4.8071000000000002</v>
      </c>
      <c r="T774">
        <v>5.3819999999999997</v>
      </c>
      <c r="U774">
        <f t="shared" si="157"/>
        <v>5.3819999999999997</v>
      </c>
      <c r="V774">
        <f t="shared" si="162"/>
        <v>5.9999999999993392E-3</v>
      </c>
      <c r="W774">
        <f t="shared" si="158"/>
        <v>5.1726000000000001</v>
      </c>
      <c r="X774">
        <f t="shared" si="163"/>
        <v>5.9000000000004604E-3</v>
      </c>
      <c r="Y774">
        <v>5.3760000000000003</v>
      </c>
      <c r="Z774">
        <v>5.2619999999999996</v>
      </c>
      <c r="AA774">
        <f t="shared" si="159"/>
        <v>5.1883999999999997</v>
      </c>
      <c r="AB774">
        <f t="shared" si="164"/>
        <v>8.8999999999996859E-3</v>
      </c>
      <c r="AC774">
        <f t="shared" si="165"/>
        <v>3.7999999999999368E-2</v>
      </c>
      <c r="AD774">
        <v>4.8209999999999997</v>
      </c>
      <c r="AE774">
        <f t="shared" si="160"/>
        <v>5.0162000000000004</v>
      </c>
      <c r="AF774">
        <f t="shared" si="166"/>
        <v>6.9999999999996732E-3</v>
      </c>
      <c r="AG774">
        <f t="shared" si="166"/>
        <v>1.330000000000009E-2</v>
      </c>
      <c r="AH774">
        <f t="shared" si="154"/>
        <v>5.0414999999999992</v>
      </c>
      <c r="AI774">
        <f t="shared" si="167"/>
        <v>2.2499999999999076E-2</v>
      </c>
    </row>
    <row r="775" spans="1:35" x14ac:dyDescent="0.3">
      <c r="A775" s="1">
        <v>45330</v>
      </c>
      <c r="B775">
        <v>45331.74</v>
      </c>
      <c r="C775">
        <v>2034.52</v>
      </c>
      <c r="D775">
        <v>5.35</v>
      </c>
      <c r="E775">
        <v>5.31</v>
      </c>
      <c r="F775">
        <f t="shared" si="161"/>
        <v>0</v>
      </c>
      <c r="G775">
        <v>5.33</v>
      </c>
      <c r="H775">
        <v>5.3013500000000002</v>
      </c>
      <c r="I775">
        <f t="shared" si="155"/>
        <v>5.3013500000000002</v>
      </c>
      <c r="J775">
        <f t="shared" si="156"/>
        <v>-1.2909999999999755E-2</v>
      </c>
      <c r="K775">
        <v>5.3094999999999999</v>
      </c>
      <c r="L775">
        <v>5.3823999999999996</v>
      </c>
      <c r="M775">
        <v>5.2028999999999996</v>
      </c>
      <c r="N775">
        <v>5.2190000000000003</v>
      </c>
      <c r="O775">
        <v>5.0472000000000001</v>
      </c>
      <c r="P775">
        <v>5.3128500000000001</v>
      </c>
      <c r="Q775">
        <v>5.3254999999999999</v>
      </c>
      <c r="R775">
        <v>5.2599</v>
      </c>
      <c r="S775">
        <v>4.8392999999999997</v>
      </c>
      <c r="T775">
        <v>5.3860000000000001</v>
      </c>
      <c r="U775">
        <f t="shared" si="157"/>
        <v>5.3860000000000001</v>
      </c>
      <c r="V775">
        <f t="shared" si="162"/>
        <v>4.0000000000004476E-3</v>
      </c>
      <c r="W775">
        <f t="shared" si="158"/>
        <v>5.2028999999999996</v>
      </c>
      <c r="X775">
        <f t="shared" si="163"/>
        <v>3.029999999999955E-2</v>
      </c>
      <c r="Y775">
        <v>5.37</v>
      </c>
      <c r="Z775">
        <v>5.2690000000000001</v>
      </c>
      <c r="AA775">
        <f t="shared" si="159"/>
        <v>5.2190000000000003</v>
      </c>
      <c r="AB775">
        <f t="shared" si="164"/>
        <v>3.0600000000000627E-2</v>
      </c>
      <c r="AC775">
        <f t="shared" si="165"/>
        <v>7.0000000000005613E-3</v>
      </c>
      <c r="AD775">
        <v>4.8460000000000001</v>
      </c>
      <c r="AE775">
        <f t="shared" si="160"/>
        <v>5.0472000000000001</v>
      </c>
      <c r="AF775">
        <f t="shared" si="166"/>
        <v>2.5000000000000355E-2</v>
      </c>
      <c r="AG775">
        <f t="shared" si="166"/>
        <v>3.0999999999999694E-2</v>
      </c>
      <c r="AH775">
        <f t="shared" ref="AH775:AH838" si="168">(AD775+Z775)/2</f>
        <v>5.0575000000000001</v>
      </c>
      <c r="AI775">
        <f t="shared" si="167"/>
        <v>1.6000000000000902E-2</v>
      </c>
    </row>
    <row r="776" spans="1:35" x14ac:dyDescent="0.3">
      <c r="A776" s="1">
        <v>45331</v>
      </c>
      <c r="B776">
        <v>47547.040000000001</v>
      </c>
      <c r="C776">
        <v>2024.26</v>
      </c>
      <c r="D776">
        <v>5.37</v>
      </c>
      <c r="E776">
        <v>5.31</v>
      </c>
      <c r="F776">
        <f t="shared" si="161"/>
        <v>0</v>
      </c>
      <c r="G776">
        <v>5.33</v>
      </c>
      <c r="H776">
        <v>5.30905</v>
      </c>
      <c r="I776">
        <f t="shared" ref="I776:I839" si="169">H776</f>
        <v>5.30905</v>
      </c>
      <c r="J776">
        <f t="shared" ref="J776:J839" si="170">I776-I775</f>
        <v>7.6999999999998181E-3</v>
      </c>
      <c r="K776">
        <v>5.3104800000000001</v>
      </c>
      <c r="L776">
        <v>5.3747999999999996</v>
      </c>
      <c r="M776">
        <v>5.2134999999999998</v>
      </c>
      <c r="N776">
        <v>5.2302999999999997</v>
      </c>
      <c r="O776">
        <v>5.0587999999999997</v>
      </c>
      <c r="P776">
        <v>5.3120000000000003</v>
      </c>
      <c r="Q776">
        <v>5.3245500000000003</v>
      </c>
      <c r="R776">
        <v>5.2629999999999999</v>
      </c>
      <c r="S776">
        <v>4.8596000000000004</v>
      </c>
      <c r="T776">
        <v>5.383</v>
      </c>
      <c r="U776">
        <f t="shared" ref="U776:U839" si="171">T776</f>
        <v>5.383</v>
      </c>
      <c r="V776">
        <f t="shared" si="162"/>
        <v>-3.0000000000001137E-3</v>
      </c>
      <c r="W776">
        <f t="shared" ref="W776:W839" si="172">M776</f>
        <v>5.2134999999999998</v>
      </c>
      <c r="X776">
        <f t="shared" si="163"/>
        <v>1.0600000000000165E-2</v>
      </c>
      <c r="Y776">
        <v>5.3739999999999997</v>
      </c>
      <c r="Z776">
        <v>5.2789999999999999</v>
      </c>
      <c r="AA776">
        <f t="shared" ref="AA776:AA839" si="173">N776</f>
        <v>5.2302999999999997</v>
      </c>
      <c r="AB776">
        <f t="shared" si="164"/>
        <v>1.1299999999999422E-2</v>
      </c>
      <c r="AC776">
        <f t="shared" si="165"/>
        <v>9.9999999999997868E-3</v>
      </c>
      <c r="AD776">
        <v>4.8659999999999997</v>
      </c>
      <c r="AE776">
        <f t="shared" ref="AE776:AE839" si="174">O776</f>
        <v>5.0587999999999997</v>
      </c>
      <c r="AF776">
        <f t="shared" si="166"/>
        <v>1.9999999999999574E-2</v>
      </c>
      <c r="AG776">
        <f t="shared" si="166"/>
        <v>1.1599999999999611E-2</v>
      </c>
      <c r="AH776">
        <f t="shared" si="168"/>
        <v>5.0724999999999998</v>
      </c>
      <c r="AI776">
        <f t="shared" si="167"/>
        <v>1.499999999999968E-2</v>
      </c>
    </row>
    <row r="777" spans="1:35" x14ac:dyDescent="0.3">
      <c r="A777" s="1">
        <v>45332</v>
      </c>
      <c r="B777">
        <v>47954.54</v>
      </c>
      <c r="C777">
        <v>2024.26</v>
      </c>
      <c r="D777">
        <v>5.37</v>
      </c>
      <c r="E777">
        <v>5.31</v>
      </c>
      <c r="F777">
        <f t="shared" ref="F777:F840" si="175">E777-E776</f>
        <v>0</v>
      </c>
      <c r="G777">
        <v>5.33</v>
      </c>
      <c r="H777">
        <v>5.30905</v>
      </c>
      <c r="I777">
        <f t="shared" si="169"/>
        <v>5.30905</v>
      </c>
      <c r="J777">
        <f t="shared" si="170"/>
        <v>0</v>
      </c>
      <c r="K777">
        <v>5.3104800000000001</v>
      </c>
      <c r="L777">
        <v>5.3747999999999996</v>
      </c>
      <c r="M777">
        <v>5.2134999999999998</v>
      </c>
      <c r="N777">
        <v>5.2302999999999997</v>
      </c>
      <c r="O777">
        <v>5.0587999999999997</v>
      </c>
      <c r="P777">
        <v>5.3120000000000003</v>
      </c>
      <c r="Q777">
        <v>5.3245500000000003</v>
      </c>
      <c r="R777">
        <v>5.2629999999999999</v>
      </c>
      <c r="S777">
        <v>4.8596000000000004</v>
      </c>
      <c r="T777">
        <v>5.383</v>
      </c>
      <c r="U777">
        <f t="shared" si="171"/>
        <v>5.383</v>
      </c>
      <c r="V777">
        <f t="shared" ref="V777:V840" si="176">U777-U776</f>
        <v>0</v>
      </c>
      <c r="W777">
        <f t="shared" si="172"/>
        <v>5.2134999999999998</v>
      </c>
      <c r="X777">
        <f t="shared" ref="X777:X840" si="177">W777-W776</f>
        <v>0</v>
      </c>
      <c r="Y777">
        <v>5.3739999999999997</v>
      </c>
      <c r="Z777">
        <v>5.2789999999999999</v>
      </c>
      <c r="AA777">
        <f t="shared" si="173"/>
        <v>5.2302999999999997</v>
      </c>
      <c r="AB777">
        <f t="shared" ref="AB777:AB840" si="178">AA777-AA776</f>
        <v>0</v>
      </c>
      <c r="AC777">
        <f t="shared" ref="AC777:AC840" si="179">Z777-Z776</f>
        <v>0</v>
      </c>
      <c r="AD777">
        <v>4.8659999999999997</v>
      </c>
      <c r="AE777">
        <f t="shared" si="174"/>
        <v>5.0587999999999997</v>
      </c>
      <c r="AF777">
        <f t="shared" ref="AF777:AG840" si="180">AD777-AD776</f>
        <v>0</v>
      </c>
      <c r="AG777">
        <f t="shared" si="180"/>
        <v>0</v>
      </c>
      <c r="AH777">
        <f t="shared" si="168"/>
        <v>5.0724999999999998</v>
      </c>
      <c r="AI777">
        <f t="shared" ref="AI777:AI840" si="181">AH777-AH776</f>
        <v>0</v>
      </c>
    </row>
    <row r="778" spans="1:35" x14ac:dyDescent="0.3">
      <c r="A778" s="1">
        <v>45333</v>
      </c>
      <c r="B778">
        <v>48133.2</v>
      </c>
      <c r="C778">
        <v>2024.26</v>
      </c>
      <c r="D778">
        <v>5.37</v>
      </c>
      <c r="E778">
        <v>5.31</v>
      </c>
      <c r="F778">
        <f t="shared" si="175"/>
        <v>0</v>
      </c>
      <c r="G778">
        <v>5.33</v>
      </c>
      <c r="H778">
        <v>5.30905</v>
      </c>
      <c r="I778">
        <f t="shared" si="169"/>
        <v>5.30905</v>
      </c>
      <c r="J778">
        <f t="shared" si="170"/>
        <v>0</v>
      </c>
      <c r="K778">
        <v>5.3104800000000001</v>
      </c>
      <c r="L778">
        <v>5.3747999999999996</v>
      </c>
      <c r="M778">
        <v>5.2134999999999998</v>
      </c>
      <c r="N778">
        <v>5.2302999999999997</v>
      </c>
      <c r="O778">
        <v>5.0587999999999997</v>
      </c>
      <c r="P778">
        <v>5.3120000000000003</v>
      </c>
      <c r="Q778">
        <v>5.3245500000000003</v>
      </c>
      <c r="R778">
        <v>5.2629999999999999</v>
      </c>
      <c r="S778">
        <v>4.8596000000000004</v>
      </c>
      <c r="T778">
        <v>5.383</v>
      </c>
      <c r="U778">
        <f t="shared" si="171"/>
        <v>5.383</v>
      </c>
      <c r="V778">
        <f t="shared" si="176"/>
        <v>0</v>
      </c>
      <c r="W778">
        <f t="shared" si="172"/>
        <v>5.2134999999999998</v>
      </c>
      <c r="X778">
        <f t="shared" si="177"/>
        <v>0</v>
      </c>
      <c r="Y778">
        <v>5.3739999999999997</v>
      </c>
      <c r="Z778">
        <v>5.2789999999999999</v>
      </c>
      <c r="AA778">
        <f t="shared" si="173"/>
        <v>5.2302999999999997</v>
      </c>
      <c r="AB778">
        <f t="shared" si="178"/>
        <v>0</v>
      </c>
      <c r="AC778">
        <f t="shared" si="179"/>
        <v>0</v>
      </c>
      <c r="AD778">
        <v>4.8659999999999997</v>
      </c>
      <c r="AE778">
        <f t="shared" si="174"/>
        <v>5.0587999999999997</v>
      </c>
      <c r="AF778">
        <f t="shared" si="180"/>
        <v>0</v>
      </c>
      <c r="AG778">
        <f t="shared" si="180"/>
        <v>0</v>
      </c>
      <c r="AH778">
        <f t="shared" si="168"/>
        <v>5.0724999999999998</v>
      </c>
      <c r="AI778">
        <f t="shared" si="181"/>
        <v>0</v>
      </c>
    </row>
    <row r="779" spans="1:35" x14ac:dyDescent="0.3">
      <c r="A779" s="1">
        <v>45334</v>
      </c>
      <c r="B779">
        <v>49843.24</v>
      </c>
      <c r="C779">
        <v>2020.05</v>
      </c>
      <c r="D779">
        <v>5.35</v>
      </c>
      <c r="E779">
        <v>5.31</v>
      </c>
      <c r="F779">
        <f t="shared" si="175"/>
        <v>0</v>
      </c>
      <c r="G779">
        <v>5.33</v>
      </c>
      <c r="H779">
        <v>5.3065300000000004</v>
      </c>
      <c r="I779">
        <f t="shared" si="169"/>
        <v>5.3065300000000004</v>
      </c>
      <c r="J779">
        <f t="shared" si="170"/>
        <v>-2.5199999999996336E-3</v>
      </c>
      <c r="K779">
        <v>5.3115500000000004</v>
      </c>
      <c r="L779">
        <v>5.3844000000000003</v>
      </c>
      <c r="M779">
        <v>5.1951000000000001</v>
      </c>
      <c r="N779">
        <v>5.2134999999999998</v>
      </c>
      <c r="O779">
        <v>5.0427999999999997</v>
      </c>
      <c r="P779">
        <v>5.3123699999999996</v>
      </c>
      <c r="Q779">
        <v>5.3274999999999997</v>
      </c>
      <c r="R779">
        <v>5.2942999999999998</v>
      </c>
      <c r="S779">
        <v>4.87</v>
      </c>
      <c r="T779">
        <v>5.3920000000000003</v>
      </c>
      <c r="U779">
        <f t="shared" si="171"/>
        <v>5.3920000000000003</v>
      </c>
      <c r="V779">
        <f t="shared" si="176"/>
        <v>9.0000000000003411E-3</v>
      </c>
      <c r="W779">
        <f t="shared" si="172"/>
        <v>5.1951000000000001</v>
      </c>
      <c r="X779">
        <f t="shared" si="177"/>
        <v>-1.839999999999975E-2</v>
      </c>
      <c r="Y779">
        <v>5.3879999999999999</v>
      </c>
      <c r="Z779">
        <v>5.3019999999999996</v>
      </c>
      <c r="AA779">
        <f t="shared" si="173"/>
        <v>5.2134999999999998</v>
      </c>
      <c r="AB779">
        <f t="shared" si="178"/>
        <v>-1.6799999999999926E-2</v>
      </c>
      <c r="AC779">
        <f t="shared" si="179"/>
        <v>2.2999999999999687E-2</v>
      </c>
      <c r="AD779">
        <v>4.8769999999999998</v>
      </c>
      <c r="AE779">
        <f t="shared" si="174"/>
        <v>5.0427999999999997</v>
      </c>
      <c r="AF779">
        <f t="shared" si="180"/>
        <v>1.1000000000000121E-2</v>
      </c>
      <c r="AG779">
        <f t="shared" si="180"/>
        <v>-1.6000000000000014E-2</v>
      </c>
      <c r="AH779">
        <f t="shared" si="168"/>
        <v>5.0894999999999992</v>
      </c>
      <c r="AI779">
        <f t="shared" si="181"/>
        <v>1.699999999999946E-2</v>
      </c>
    </row>
    <row r="780" spans="1:35" x14ac:dyDescent="0.3">
      <c r="A780" s="1">
        <v>45335</v>
      </c>
      <c r="B780">
        <v>49563.06</v>
      </c>
      <c r="C780">
        <v>1993.15</v>
      </c>
      <c r="D780">
        <v>5.38</v>
      </c>
      <c r="E780">
        <v>5.31</v>
      </c>
      <c r="F780">
        <f t="shared" si="175"/>
        <v>0</v>
      </c>
      <c r="G780">
        <v>5.33</v>
      </c>
      <c r="H780">
        <v>5.3069899999999999</v>
      </c>
      <c r="I780">
        <f t="shared" si="169"/>
        <v>5.3069899999999999</v>
      </c>
      <c r="J780">
        <f t="shared" si="170"/>
        <v>4.5999999999946084E-4</v>
      </c>
      <c r="K780">
        <v>5.3285799999999997</v>
      </c>
      <c r="L780">
        <v>5.3865999999999996</v>
      </c>
      <c r="M780">
        <v>5.3029999999999999</v>
      </c>
      <c r="N780">
        <v>5.3297999999999996</v>
      </c>
      <c r="O780">
        <v>5.1742999999999997</v>
      </c>
      <c r="P780">
        <v>5.3109999999999999</v>
      </c>
      <c r="Q780">
        <v>5.3256500000000004</v>
      </c>
      <c r="R780">
        <v>5.3437000000000001</v>
      </c>
      <c r="S780">
        <v>5.0003000000000002</v>
      </c>
      <c r="T780">
        <v>5.3929999999999998</v>
      </c>
      <c r="U780">
        <f t="shared" si="171"/>
        <v>5.3929999999999998</v>
      </c>
      <c r="V780">
        <f t="shared" si="176"/>
        <v>9.9999999999944578E-4</v>
      </c>
      <c r="W780">
        <f t="shared" si="172"/>
        <v>5.3029999999999999</v>
      </c>
      <c r="X780">
        <f t="shared" si="177"/>
        <v>0.10789999999999988</v>
      </c>
      <c r="Y780">
        <v>5.3730000000000002</v>
      </c>
      <c r="Z780">
        <v>5.3479999999999999</v>
      </c>
      <c r="AA780">
        <f t="shared" si="173"/>
        <v>5.3297999999999996</v>
      </c>
      <c r="AB780">
        <f t="shared" si="178"/>
        <v>0.11629999999999985</v>
      </c>
      <c r="AC780">
        <f t="shared" si="179"/>
        <v>4.6000000000000263E-2</v>
      </c>
      <c r="AD780">
        <v>5.0170000000000003</v>
      </c>
      <c r="AE780">
        <f t="shared" si="174"/>
        <v>5.1742999999999997</v>
      </c>
      <c r="AF780">
        <f t="shared" si="180"/>
        <v>0.14000000000000057</v>
      </c>
      <c r="AG780">
        <f t="shared" si="180"/>
        <v>0.13149999999999995</v>
      </c>
      <c r="AH780">
        <f t="shared" si="168"/>
        <v>5.1825000000000001</v>
      </c>
      <c r="AI780">
        <f t="shared" si="181"/>
        <v>9.300000000000086E-2</v>
      </c>
    </row>
    <row r="781" spans="1:35" x14ac:dyDescent="0.3">
      <c r="A781" s="1">
        <v>45336</v>
      </c>
      <c r="B781">
        <v>51772.71</v>
      </c>
      <c r="C781">
        <v>1992.33</v>
      </c>
      <c r="D781">
        <v>5.31</v>
      </c>
      <c r="E781">
        <v>5.3</v>
      </c>
      <c r="F781">
        <f t="shared" si="175"/>
        <v>-9.9999999999997868E-3</v>
      </c>
      <c r="G781">
        <v>5.33</v>
      </c>
      <c r="H781">
        <v>5.3256800000000002</v>
      </c>
      <c r="I781">
        <f t="shared" si="169"/>
        <v>5.3256800000000002</v>
      </c>
      <c r="J781">
        <f t="shared" si="170"/>
        <v>1.8690000000000317E-2</v>
      </c>
      <c r="K781">
        <v>5.3224600000000004</v>
      </c>
      <c r="L781">
        <v>5.3780000000000001</v>
      </c>
      <c r="M781">
        <v>5.2447999999999997</v>
      </c>
      <c r="N781">
        <v>5.2694000000000001</v>
      </c>
      <c r="O781">
        <v>5.1100000000000003</v>
      </c>
      <c r="P781">
        <v>5.3120000000000003</v>
      </c>
      <c r="Q781">
        <v>5.327</v>
      </c>
      <c r="R781">
        <v>5.3194999999999997</v>
      </c>
      <c r="S781">
        <v>4.9344000000000001</v>
      </c>
      <c r="T781">
        <v>5.3920000000000003</v>
      </c>
      <c r="U781">
        <f t="shared" si="171"/>
        <v>5.3920000000000003</v>
      </c>
      <c r="V781">
        <f t="shared" si="176"/>
        <v>-9.9999999999944578E-4</v>
      </c>
      <c r="W781">
        <f t="shared" si="172"/>
        <v>5.2447999999999997</v>
      </c>
      <c r="X781">
        <f t="shared" si="177"/>
        <v>-5.8200000000000252E-2</v>
      </c>
      <c r="Y781">
        <v>5.3719999999999999</v>
      </c>
      <c r="Z781">
        <v>5.3280000000000003</v>
      </c>
      <c r="AA781">
        <f t="shared" si="173"/>
        <v>5.2694000000000001</v>
      </c>
      <c r="AB781">
        <f t="shared" si="178"/>
        <v>-6.0399999999999565E-2</v>
      </c>
      <c r="AC781">
        <f t="shared" si="179"/>
        <v>-1.9999999999999574E-2</v>
      </c>
      <c r="AD781">
        <v>4.9489999999999998</v>
      </c>
      <c r="AE781">
        <f t="shared" si="174"/>
        <v>5.1100000000000003</v>
      </c>
      <c r="AF781">
        <f t="shared" si="180"/>
        <v>-6.8000000000000504E-2</v>
      </c>
      <c r="AG781">
        <f t="shared" si="180"/>
        <v>-6.4299999999999358E-2</v>
      </c>
      <c r="AH781">
        <f t="shared" si="168"/>
        <v>5.1385000000000005</v>
      </c>
      <c r="AI781">
        <f t="shared" si="181"/>
        <v>-4.3999999999999595E-2</v>
      </c>
    </row>
    <row r="782" spans="1:35" x14ac:dyDescent="0.3">
      <c r="A782" s="1">
        <v>45337</v>
      </c>
      <c r="B782">
        <v>51371.31</v>
      </c>
      <c r="C782">
        <v>2004.4</v>
      </c>
      <c r="D782">
        <v>5.38</v>
      </c>
      <c r="E782">
        <v>5.31</v>
      </c>
      <c r="F782">
        <f t="shared" si="175"/>
        <v>9.9999999999997868E-3</v>
      </c>
      <c r="G782">
        <v>5.33</v>
      </c>
      <c r="H782">
        <v>5.3190900000000001</v>
      </c>
      <c r="I782">
        <f t="shared" si="169"/>
        <v>5.3190900000000001</v>
      </c>
      <c r="J782">
        <f t="shared" si="170"/>
        <v>-6.5900000000000958E-3</v>
      </c>
      <c r="K782">
        <v>5.3163999999999998</v>
      </c>
      <c r="L782">
        <v>5.3666999999999998</v>
      </c>
      <c r="M782">
        <v>5.2603</v>
      </c>
      <c r="N782">
        <v>5.2793000000000001</v>
      </c>
      <c r="O782">
        <v>5.1079999999999997</v>
      </c>
      <c r="P782">
        <v>5.3049999999999997</v>
      </c>
      <c r="Q782">
        <v>5.327</v>
      </c>
      <c r="R782">
        <v>5.3133999999999997</v>
      </c>
      <c r="S782">
        <v>4.9447999999999999</v>
      </c>
      <c r="T782">
        <v>5.38</v>
      </c>
      <c r="U782">
        <f t="shared" si="171"/>
        <v>5.38</v>
      </c>
      <c r="V782">
        <f t="shared" si="176"/>
        <v>-1.2000000000000455E-2</v>
      </c>
      <c r="W782">
        <f t="shared" si="172"/>
        <v>5.2603</v>
      </c>
      <c r="X782">
        <f t="shared" si="177"/>
        <v>1.5500000000000291E-2</v>
      </c>
      <c r="Y782">
        <v>5.37</v>
      </c>
      <c r="Z782">
        <v>5.3209999999999997</v>
      </c>
      <c r="AA782">
        <f t="shared" si="173"/>
        <v>5.2793000000000001</v>
      </c>
      <c r="AB782">
        <f t="shared" si="178"/>
        <v>9.9000000000000199E-3</v>
      </c>
      <c r="AC782">
        <f t="shared" si="179"/>
        <v>-7.0000000000005613E-3</v>
      </c>
      <c r="AD782">
        <v>4.9539999999999997</v>
      </c>
      <c r="AE782">
        <f t="shared" si="174"/>
        <v>5.1079999999999997</v>
      </c>
      <c r="AF782">
        <f t="shared" si="180"/>
        <v>4.9999999999998934E-3</v>
      </c>
      <c r="AG782">
        <f t="shared" si="180"/>
        <v>-2.0000000000006679E-3</v>
      </c>
      <c r="AH782">
        <f t="shared" si="168"/>
        <v>5.1374999999999993</v>
      </c>
      <c r="AI782">
        <f t="shared" si="181"/>
        <v>-1.0000000000012221E-3</v>
      </c>
    </row>
    <row r="783" spans="1:35" x14ac:dyDescent="0.3">
      <c r="A783" s="1">
        <v>45338</v>
      </c>
      <c r="B783">
        <v>52016.4</v>
      </c>
      <c r="C783">
        <v>2013.59</v>
      </c>
      <c r="D783">
        <v>5.33</v>
      </c>
      <c r="E783">
        <v>5.3</v>
      </c>
      <c r="F783">
        <f t="shared" si="175"/>
        <v>-9.9999999999997868E-3</v>
      </c>
      <c r="G783">
        <v>5.33</v>
      </c>
      <c r="H783">
        <v>5.3140200000000002</v>
      </c>
      <c r="I783">
        <f t="shared" si="169"/>
        <v>5.3140200000000002</v>
      </c>
      <c r="J783">
        <f t="shared" si="170"/>
        <v>-5.0699999999999079E-3</v>
      </c>
      <c r="K783">
        <v>5.3224999999999998</v>
      </c>
      <c r="L783">
        <v>5.3688000000000002</v>
      </c>
      <c r="M783">
        <v>5.2953000000000001</v>
      </c>
      <c r="N783">
        <v>5.3188000000000004</v>
      </c>
      <c r="O783">
        <v>5.1555999999999997</v>
      </c>
      <c r="P783">
        <v>5.3077800000000002</v>
      </c>
      <c r="Q783">
        <v>5.3280000000000003</v>
      </c>
      <c r="R783">
        <v>5.3263999999999996</v>
      </c>
      <c r="S783">
        <v>4.9511000000000003</v>
      </c>
      <c r="T783">
        <v>5.3789999999999996</v>
      </c>
      <c r="U783">
        <f t="shared" si="171"/>
        <v>5.3789999999999996</v>
      </c>
      <c r="V783">
        <f t="shared" si="176"/>
        <v>-1.000000000000334E-3</v>
      </c>
      <c r="W783">
        <f t="shared" si="172"/>
        <v>5.2953000000000001</v>
      </c>
      <c r="X783">
        <f t="shared" si="177"/>
        <v>3.5000000000000142E-2</v>
      </c>
      <c r="Y783">
        <v>5.3879999999999999</v>
      </c>
      <c r="Z783">
        <v>5.3330000000000002</v>
      </c>
      <c r="AA783">
        <f t="shared" si="173"/>
        <v>5.3188000000000004</v>
      </c>
      <c r="AB783">
        <f t="shared" si="178"/>
        <v>3.9500000000000313E-2</v>
      </c>
      <c r="AC783">
        <f t="shared" si="179"/>
        <v>1.2000000000000455E-2</v>
      </c>
      <c r="AD783">
        <v>4.9740000000000002</v>
      </c>
      <c r="AE783">
        <f t="shared" si="174"/>
        <v>5.1555999999999997</v>
      </c>
      <c r="AF783">
        <f t="shared" si="180"/>
        <v>2.0000000000000462E-2</v>
      </c>
      <c r="AG783">
        <f t="shared" si="180"/>
        <v>4.7600000000000087E-2</v>
      </c>
      <c r="AH783">
        <f t="shared" si="168"/>
        <v>5.1535000000000002</v>
      </c>
      <c r="AI783">
        <f t="shared" si="181"/>
        <v>1.6000000000000902E-2</v>
      </c>
    </row>
    <row r="784" spans="1:35" x14ac:dyDescent="0.3">
      <c r="A784" s="1">
        <v>45339</v>
      </c>
      <c r="B784">
        <v>51808.28</v>
      </c>
      <c r="C784">
        <v>2013.59</v>
      </c>
      <c r="D784">
        <v>5.33</v>
      </c>
      <c r="E784">
        <v>5.3</v>
      </c>
      <c r="F784">
        <f t="shared" si="175"/>
        <v>0</v>
      </c>
      <c r="G784">
        <v>5.33</v>
      </c>
      <c r="H784">
        <v>5.3140200000000002</v>
      </c>
      <c r="I784">
        <f t="shared" si="169"/>
        <v>5.3140200000000002</v>
      </c>
      <c r="J784">
        <f t="shared" si="170"/>
        <v>0</v>
      </c>
      <c r="K784">
        <v>5.3224999999999998</v>
      </c>
      <c r="L784">
        <v>5.3688000000000002</v>
      </c>
      <c r="M784">
        <v>5.2953000000000001</v>
      </c>
      <c r="N784">
        <v>5.3188000000000004</v>
      </c>
      <c r="O784">
        <v>5.1555999999999997</v>
      </c>
      <c r="P784">
        <v>5.3077800000000002</v>
      </c>
      <c r="Q784">
        <v>5.3280000000000003</v>
      </c>
      <c r="R784">
        <v>5.3263999999999996</v>
      </c>
      <c r="S784">
        <v>4.9511000000000003</v>
      </c>
      <c r="T784">
        <v>5.3789999999999996</v>
      </c>
      <c r="U784">
        <f t="shared" si="171"/>
        <v>5.3789999999999996</v>
      </c>
      <c r="V784">
        <f t="shared" si="176"/>
        <v>0</v>
      </c>
      <c r="W784">
        <f t="shared" si="172"/>
        <v>5.2953000000000001</v>
      </c>
      <c r="X784">
        <f t="shared" si="177"/>
        <v>0</v>
      </c>
      <c r="Y784">
        <v>5.3879999999999999</v>
      </c>
      <c r="Z784">
        <v>5.3330000000000002</v>
      </c>
      <c r="AA784">
        <f t="shared" si="173"/>
        <v>5.3188000000000004</v>
      </c>
      <c r="AB784">
        <f t="shared" si="178"/>
        <v>0</v>
      </c>
      <c r="AC784">
        <f t="shared" si="179"/>
        <v>0</v>
      </c>
      <c r="AD784">
        <v>4.9740000000000002</v>
      </c>
      <c r="AE784">
        <f t="shared" si="174"/>
        <v>5.1555999999999997</v>
      </c>
      <c r="AF784">
        <f t="shared" si="180"/>
        <v>0</v>
      </c>
      <c r="AG784">
        <f t="shared" si="180"/>
        <v>0</v>
      </c>
      <c r="AH784">
        <f t="shared" si="168"/>
        <v>5.1535000000000002</v>
      </c>
      <c r="AI784">
        <f t="shared" si="181"/>
        <v>0</v>
      </c>
    </row>
    <row r="785" spans="1:35" x14ac:dyDescent="0.3">
      <c r="A785" s="1">
        <v>45340</v>
      </c>
      <c r="B785">
        <v>51872.49</v>
      </c>
      <c r="C785">
        <v>2013.59</v>
      </c>
      <c r="D785">
        <v>5.33</v>
      </c>
      <c r="E785">
        <v>5.3</v>
      </c>
      <c r="F785">
        <f t="shared" si="175"/>
        <v>0</v>
      </c>
      <c r="G785">
        <v>5.33</v>
      </c>
      <c r="H785">
        <v>5.3140200000000002</v>
      </c>
      <c r="I785">
        <f t="shared" si="169"/>
        <v>5.3140200000000002</v>
      </c>
      <c r="J785">
        <f t="shared" si="170"/>
        <v>0</v>
      </c>
      <c r="K785">
        <v>5.3224999999999998</v>
      </c>
      <c r="L785">
        <v>5.3688000000000002</v>
      </c>
      <c r="M785">
        <v>5.2953000000000001</v>
      </c>
      <c r="N785">
        <v>5.3188000000000004</v>
      </c>
      <c r="O785">
        <v>5.1555999999999997</v>
      </c>
      <c r="P785">
        <v>5.3077800000000002</v>
      </c>
      <c r="Q785">
        <v>5.3280000000000003</v>
      </c>
      <c r="R785">
        <v>5.3263999999999996</v>
      </c>
      <c r="S785">
        <v>4.9511000000000003</v>
      </c>
      <c r="T785">
        <v>5.3789999999999996</v>
      </c>
      <c r="U785">
        <f t="shared" si="171"/>
        <v>5.3789999999999996</v>
      </c>
      <c r="V785">
        <f t="shared" si="176"/>
        <v>0</v>
      </c>
      <c r="W785">
        <f t="shared" si="172"/>
        <v>5.2953000000000001</v>
      </c>
      <c r="X785">
        <f t="shared" si="177"/>
        <v>0</v>
      </c>
      <c r="Y785">
        <v>5.3879999999999999</v>
      </c>
      <c r="Z785">
        <v>5.3330000000000002</v>
      </c>
      <c r="AA785">
        <f t="shared" si="173"/>
        <v>5.3188000000000004</v>
      </c>
      <c r="AB785">
        <f t="shared" si="178"/>
        <v>0</v>
      </c>
      <c r="AC785">
        <f t="shared" si="179"/>
        <v>0</v>
      </c>
      <c r="AD785">
        <v>4.9740000000000002</v>
      </c>
      <c r="AE785">
        <f t="shared" si="174"/>
        <v>5.1555999999999997</v>
      </c>
      <c r="AF785">
        <f t="shared" si="180"/>
        <v>0</v>
      </c>
      <c r="AG785">
        <f t="shared" si="180"/>
        <v>0</v>
      </c>
      <c r="AH785">
        <f t="shared" si="168"/>
        <v>5.1535000000000002</v>
      </c>
      <c r="AI785">
        <f t="shared" si="181"/>
        <v>0</v>
      </c>
    </row>
    <row r="786" spans="1:35" x14ac:dyDescent="0.3">
      <c r="A786" s="1">
        <v>45341</v>
      </c>
      <c r="B786">
        <v>51906.55</v>
      </c>
      <c r="C786">
        <v>2017.21</v>
      </c>
      <c r="D786">
        <v>5.32</v>
      </c>
      <c r="E786">
        <v>5.3</v>
      </c>
      <c r="F786">
        <f t="shared" si="175"/>
        <v>0</v>
      </c>
      <c r="G786">
        <v>5.33</v>
      </c>
      <c r="H786">
        <v>5.3140200000000002</v>
      </c>
      <c r="I786">
        <f t="shared" si="169"/>
        <v>5.3140200000000002</v>
      </c>
      <c r="J786">
        <f t="shared" si="170"/>
        <v>0</v>
      </c>
      <c r="K786">
        <v>5.3224999999999998</v>
      </c>
      <c r="L786">
        <v>5.3688000000000002</v>
      </c>
      <c r="M786">
        <v>5.2953000000000001</v>
      </c>
      <c r="N786">
        <v>5.3188000000000004</v>
      </c>
      <c r="O786">
        <v>5.1555999999999997</v>
      </c>
      <c r="P786">
        <v>5.3077800000000002</v>
      </c>
      <c r="Q786">
        <v>5.3285999999999998</v>
      </c>
      <c r="R786">
        <v>5.3263999999999996</v>
      </c>
      <c r="S786">
        <v>4.9511000000000003</v>
      </c>
      <c r="T786">
        <v>5.3789999999999996</v>
      </c>
      <c r="U786">
        <f t="shared" si="171"/>
        <v>5.3789999999999996</v>
      </c>
      <c r="V786">
        <f t="shared" si="176"/>
        <v>0</v>
      </c>
      <c r="W786">
        <f t="shared" si="172"/>
        <v>5.2953000000000001</v>
      </c>
      <c r="X786">
        <f t="shared" si="177"/>
        <v>0</v>
      </c>
      <c r="Y786">
        <v>5.3879999999999999</v>
      </c>
      <c r="Z786">
        <v>5.3330000000000002</v>
      </c>
      <c r="AA786">
        <f t="shared" si="173"/>
        <v>5.3188000000000004</v>
      </c>
      <c r="AB786">
        <f t="shared" si="178"/>
        <v>0</v>
      </c>
      <c r="AC786">
        <f t="shared" si="179"/>
        <v>0</v>
      </c>
      <c r="AD786">
        <v>4.9740000000000002</v>
      </c>
      <c r="AE786">
        <f t="shared" si="174"/>
        <v>5.1555999999999997</v>
      </c>
      <c r="AF786">
        <f t="shared" si="180"/>
        <v>0</v>
      </c>
      <c r="AG786">
        <f t="shared" si="180"/>
        <v>0</v>
      </c>
      <c r="AH786">
        <f t="shared" si="168"/>
        <v>5.1535000000000002</v>
      </c>
      <c r="AI786">
        <f t="shared" si="181"/>
        <v>0</v>
      </c>
    </row>
    <row r="787" spans="1:35" x14ac:dyDescent="0.3">
      <c r="A787" s="1">
        <v>45342</v>
      </c>
      <c r="B787">
        <v>52037.65</v>
      </c>
      <c r="C787">
        <v>2024.41</v>
      </c>
      <c r="D787">
        <v>5.33</v>
      </c>
      <c r="E787">
        <v>5.3</v>
      </c>
      <c r="F787">
        <f t="shared" si="175"/>
        <v>0</v>
      </c>
      <c r="G787">
        <v>5.33</v>
      </c>
      <c r="H787">
        <v>5.3257399999999997</v>
      </c>
      <c r="I787">
        <f t="shared" si="169"/>
        <v>5.3257399999999997</v>
      </c>
      <c r="J787">
        <f t="shared" si="170"/>
        <v>1.1719999999999509E-2</v>
      </c>
      <c r="K787">
        <v>5.3247999999999998</v>
      </c>
      <c r="L787">
        <v>5.3628</v>
      </c>
      <c r="M787">
        <v>5.2462999999999997</v>
      </c>
      <c r="N787">
        <v>5.2716000000000003</v>
      </c>
      <c r="O787">
        <v>5.1120999999999999</v>
      </c>
      <c r="P787">
        <v>5.3098000000000001</v>
      </c>
      <c r="Q787">
        <v>5.3280000000000003</v>
      </c>
      <c r="R787">
        <v>5.3175999999999997</v>
      </c>
      <c r="S787">
        <v>4.9370000000000003</v>
      </c>
      <c r="T787">
        <v>5.3710000000000004</v>
      </c>
      <c r="U787">
        <f t="shared" si="171"/>
        <v>5.3710000000000004</v>
      </c>
      <c r="V787">
        <f t="shared" si="176"/>
        <v>-7.9999999999991189E-3</v>
      </c>
      <c r="W787">
        <f t="shared" si="172"/>
        <v>5.2462999999999997</v>
      </c>
      <c r="X787">
        <f t="shared" si="177"/>
        <v>-4.9000000000000377E-2</v>
      </c>
      <c r="Y787">
        <v>5.3879999999999999</v>
      </c>
      <c r="Z787">
        <v>5.3239999999999998</v>
      </c>
      <c r="AA787">
        <f t="shared" si="173"/>
        <v>5.2716000000000003</v>
      </c>
      <c r="AB787">
        <f t="shared" si="178"/>
        <v>-4.7200000000000131E-2</v>
      </c>
      <c r="AC787">
        <f t="shared" si="179"/>
        <v>-9.0000000000003411E-3</v>
      </c>
      <c r="AD787">
        <v>4.9450000000000003</v>
      </c>
      <c r="AE787">
        <f t="shared" si="174"/>
        <v>5.1120999999999999</v>
      </c>
      <c r="AF787">
        <f t="shared" si="180"/>
        <v>-2.8999999999999915E-2</v>
      </c>
      <c r="AG787">
        <f t="shared" si="180"/>
        <v>-4.3499999999999872E-2</v>
      </c>
      <c r="AH787">
        <f t="shared" si="168"/>
        <v>5.1345000000000001</v>
      </c>
      <c r="AI787">
        <f t="shared" si="181"/>
        <v>-1.9000000000000128E-2</v>
      </c>
    </row>
    <row r="788" spans="1:35" x14ac:dyDescent="0.3">
      <c r="A788" s="1">
        <v>45343</v>
      </c>
      <c r="B788">
        <v>51388.56</v>
      </c>
      <c r="C788">
        <v>2025.99</v>
      </c>
      <c r="D788">
        <v>5.32</v>
      </c>
      <c r="E788">
        <v>5.3</v>
      </c>
      <c r="F788">
        <f t="shared" si="175"/>
        <v>0</v>
      </c>
      <c r="G788">
        <v>5.33</v>
      </c>
      <c r="H788">
        <v>5.32193</v>
      </c>
      <c r="I788">
        <f t="shared" si="169"/>
        <v>5.32193</v>
      </c>
      <c r="J788">
        <f t="shared" si="170"/>
        <v>-3.809999999999647E-3</v>
      </c>
      <c r="K788">
        <v>5.3274999999999997</v>
      </c>
      <c r="L788">
        <v>5.3883999999999999</v>
      </c>
      <c r="M788">
        <v>5.3041</v>
      </c>
      <c r="N788">
        <v>5.3273000000000001</v>
      </c>
      <c r="O788">
        <v>5.1642000000000001</v>
      </c>
      <c r="P788">
        <v>5.3083</v>
      </c>
      <c r="Q788">
        <v>5.3274999999999997</v>
      </c>
      <c r="R788">
        <v>5.3437000000000001</v>
      </c>
      <c r="S788">
        <v>4.9775999999999998</v>
      </c>
      <c r="T788">
        <v>5.3979999999999997</v>
      </c>
      <c r="U788">
        <f t="shared" si="171"/>
        <v>5.3979999999999997</v>
      </c>
      <c r="V788">
        <f t="shared" si="176"/>
        <v>2.6999999999999247E-2</v>
      </c>
      <c r="W788">
        <f t="shared" si="172"/>
        <v>5.3041</v>
      </c>
      <c r="X788">
        <f t="shared" si="177"/>
        <v>5.7800000000000296E-2</v>
      </c>
      <c r="Y788">
        <v>5.391</v>
      </c>
      <c r="Z788">
        <v>5.35</v>
      </c>
      <c r="AA788">
        <f t="shared" si="173"/>
        <v>5.3273000000000001</v>
      </c>
      <c r="AB788">
        <f t="shared" si="178"/>
        <v>5.5699999999999861E-2</v>
      </c>
      <c r="AC788">
        <f t="shared" si="179"/>
        <v>2.5999999999999801E-2</v>
      </c>
      <c r="AD788">
        <v>4.9870000000000001</v>
      </c>
      <c r="AE788">
        <f t="shared" si="174"/>
        <v>5.1642000000000001</v>
      </c>
      <c r="AF788">
        <f t="shared" si="180"/>
        <v>4.1999999999999815E-2</v>
      </c>
      <c r="AG788">
        <f t="shared" si="180"/>
        <v>5.2100000000000257E-2</v>
      </c>
      <c r="AH788">
        <f t="shared" si="168"/>
        <v>5.1684999999999999</v>
      </c>
      <c r="AI788">
        <f t="shared" si="181"/>
        <v>3.3999999999999808E-2</v>
      </c>
    </row>
    <row r="789" spans="1:35" x14ac:dyDescent="0.3">
      <c r="A789" s="1">
        <v>45344</v>
      </c>
      <c r="B789">
        <v>51650.63</v>
      </c>
      <c r="C789">
        <v>2024.39</v>
      </c>
      <c r="D789">
        <v>5.32</v>
      </c>
      <c r="E789">
        <v>5.3</v>
      </c>
      <c r="F789">
        <f t="shared" si="175"/>
        <v>0</v>
      </c>
      <c r="G789">
        <v>5.33</v>
      </c>
      <c r="H789">
        <v>5.3238300000000001</v>
      </c>
      <c r="I789">
        <f t="shared" si="169"/>
        <v>5.3238300000000001</v>
      </c>
      <c r="J789">
        <f t="shared" si="170"/>
        <v>1.9000000000000128E-3</v>
      </c>
      <c r="K789">
        <v>5.3312499999999998</v>
      </c>
      <c r="L789">
        <v>5.3979999999999997</v>
      </c>
      <c r="M789">
        <v>5.3360000000000003</v>
      </c>
      <c r="N789">
        <v>5.3606999999999996</v>
      </c>
      <c r="O789">
        <v>5.1997999999999998</v>
      </c>
      <c r="P789">
        <v>5.3135000000000003</v>
      </c>
      <c r="Q789">
        <v>5.3280000000000003</v>
      </c>
      <c r="R789">
        <v>5.3429000000000002</v>
      </c>
      <c r="S789">
        <v>5.0016999999999996</v>
      </c>
      <c r="T789">
        <v>5.4050000000000002</v>
      </c>
      <c r="U789">
        <f t="shared" si="171"/>
        <v>5.4050000000000002</v>
      </c>
      <c r="V789">
        <f t="shared" si="176"/>
        <v>7.0000000000005613E-3</v>
      </c>
      <c r="W789">
        <f t="shared" si="172"/>
        <v>5.3360000000000003</v>
      </c>
      <c r="X789">
        <f t="shared" si="177"/>
        <v>3.1900000000000261E-2</v>
      </c>
      <c r="Y789">
        <v>5.3890000000000002</v>
      </c>
      <c r="Z789">
        <v>5.3479999999999999</v>
      </c>
      <c r="AA789">
        <f t="shared" si="173"/>
        <v>5.3606999999999996</v>
      </c>
      <c r="AB789">
        <f t="shared" si="178"/>
        <v>3.339999999999943E-2</v>
      </c>
      <c r="AC789">
        <f t="shared" si="179"/>
        <v>-1.9999999999997797E-3</v>
      </c>
      <c r="AD789">
        <v>5.0090000000000003</v>
      </c>
      <c r="AE789">
        <f t="shared" si="174"/>
        <v>5.1997999999999998</v>
      </c>
      <c r="AF789">
        <f t="shared" si="180"/>
        <v>2.2000000000000242E-2</v>
      </c>
      <c r="AG789">
        <f t="shared" si="180"/>
        <v>3.5599999999999632E-2</v>
      </c>
      <c r="AH789">
        <f t="shared" si="168"/>
        <v>5.1784999999999997</v>
      </c>
      <c r="AI789">
        <f t="shared" si="181"/>
        <v>9.9999999999997868E-3</v>
      </c>
    </row>
    <row r="790" spans="1:35" x14ac:dyDescent="0.3">
      <c r="A790" s="1">
        <v>45345</v>
      </c>
      <c r="B790">
        <v>50981.2</v>
      </c>
      <c r="C790">
        <v>2035.4</v>
      </c>
      <c r="D790">
        <v>5.35</v>
      </c>
      <c r="E790">
        <v>5.31</v>
      </c>
      <c r="F790">
        <f t="shared" si="175"/>
        <v>9.9999999999997868E-3</v>
      </c>
      <c r="G790">
        <v>5.33</v>
      </c>
      <c r="H790">
        <v>5.3305699999999998</v>
      </c>
      <c r="I790">
        <f t="shared" si="169"/>
        <v>5.3305699999999998</v>
      </c>
      <c r="J790">
        <f t="shared" si="170"/>
        <v>6.7399999999997462E-3</v>
      </c>
      <c r="K790">
        <v>5.3380000000000001</v>
      </c>
      <c r="L790">
        <v>5.3982999999999999</v>
      </c>
      <c r="M790">
        <v>5.3556999999999997</v>
      </c>
      <c r="N790">
        <v>5.3766999999999996</v>
      </c>
      <c r="O790">
        <v>5.2085999999999997</v>
      </c>
      <c r="P790">
        <v>5.3125499999999999</v>
      </c>
      <c r="Q790">
        <v>5.3304</v>
      </c>
      <c r="R790">
        <v>5.3432000000000004</v>
      </c>
      <c r="S790">
        <v>4.9946999999999999</v>
      </c>
      <c r="T790">
        <v>5.4089999999999998</v>
      </c>
      <c r="U790">
        <f t="shared" si="171"/>
        <v>5.4089999999999998</v>
      </c>
      <c r="V790">
        <f t="shared" si="176"/>
        <v>3.9999999999995595E-3</v>
      </c>
      <c r="W790">
        <f t="shared" si="172"/>
        <v>5.3556999999999997</v>
      </c>
      <c r="X790">
        <f t="shared" si="177"/>
        <v>1.9699999999999385E-2</v>
      </c>
      <c r="Y790">
        <v>5.3970000000000002</v>
      </c>
      <c r="Z790">
        <v>5.3490000000000002</v>
      </c>
      <c r="AA790">
        <f t="shared" si="173"/>
        <v>5.3766999999999996</v>
      </c>
      <c r="AB790">
        <f t="shared" si="178"/>
        <v>1.6000000000000014E-2</v>
      </c>
      <c r="AC790">
        <f t="shared" si="179"/>
        <v>1.000000000000334E-3</v>
      </c>
      <c r="AD790">
        <v>4.9989999999999997</v>
      </c>
      <c r="AE790">
        <f t="shared" si="174"/>
        <v>5.2085999999999997</v>
      </c>
      <c r="AF790">
        <f t="shared" si="180"/>
        <v>-1.0000000000000675E-2</v>
      </c>
      <c r="AG790">
        <f t="shared" si="180"/>
        <v>8.799999999999919E-3</v>
      </c>
      <c r="AH790">
        <f t="shared" si="168"/>
        <v>5.1739999999999995</v>
      </c>
      <c r="AI790">
        <f t="shared" si="181"/>
        <v>-4.5000000000001705E-3</v>
      </c>
    </row>
    <row r="791" spans="1:35" x14ac:dyDescent="0.3">
      <c r="A791" s="1">
        <v>45346</v>
      </c>
      <c r="B791">
        <v>51561.02</v>
      </c>
      <c r="C791">
        <v>2035.4</v>
      </c>
      <c r="D791">
        <v>5.35</v>
      </c>
      <c r="E791">
        <v>5.31</v>
      </c>
      <c r="F791">
        <f t="shared" si="175"/>
        <v>0</v>
      </c>
      <c r="G791">
        <v>5.33</v>
      </c>
      <c r="H791">
        <v>5.3305699999999998</v>
      </c>
      <c r="I791">
        <f t="shared" si="169"/>
        <v>5.3305699999999998</v>
      </c>
      <c r="J791">
        <f t="shared" si="170"/>
        <v>0</v>
      </c>
      <c r="K791">
        <v>5.3380000000000001</v>
      </c>
      <c r="L791">
        <v>5.3982999999999999</v>
      </c>
      <c r="M791">
        <v>5.3556999999999997</v>
      </c>
      <c r="N791">
        <v>5.3766999999999996</v>
      </c>
      <c r="O791">
        <v>5.2085999999999997</v>
      </c>
      <c r="P791">
        <v>5.3125499999999999</v>
      </c>
      <c r="Q791">
        <v>5.3304</v>
      </c>
      <c r="R791">
        <v>5.3432000000000004</v>
      </c>
      <c r="S791">
        <v>4.9946999999999999</v>
      </c>
      <c r="T791">
        <v>5.4089999999999998</v>
      </c>
      <c r="U791">
        <f t="shared" si="171"/>
        <v>5.4089999999999998</v>
      </c>
      <c r="V791">
        <f t="shared" si="176"/>
        <v>0</v>
      </c>
      <c r="W791">
        <f t="shared" si="172"/>
        <v>5.3556999999999997</v>
      </c>
      <c r="X791">
        <f t="shared" si="177"/>
        <v>0</v>
      </c>
      <c r="Y791">
        <v>5.3970000000000002</v>
      </c>
      <c r="Z791">
        <v>5.3490000000000002</v>
      </c>
      <c r="AA791">
        <f t="shared" si="173"/>
        <v>5.3766999999999996</v>
      </c>
      <c r="AB791">
        <f t="shared" si="178"/>
        <v>0</v>
      </c>
      <c r="AC791">
        <f t="shared" si="179"/>
        <v>0</v>
      </c>
      <c r="AD791">
        <v>4.9989999999999997</v>
      </c>
      <c r="AE791">
        <f t="shared" si="174"/>
        <v>5.2085999999999997</v>
      </c>
      <c r="AF791">
        <f t="shared" si="180"/>
        <v>0</v>
      </c>
      <c r="AG791">
        <f t="shared" si="180"/>
        <v>0</v>
      </c>
      <c r="AH791">
        <f t="shared" si="168"/>
        <v>5.1739999999999995</v>
      </c>
      <c r="AI791">
        <f t="shared" si="181"/>
        <v>0</v>
      </c>
    </row>
    <row r="792" spans="1:35" x14ac:dyDescent="0.3">
      <c r="A792" s="1">
        <v>45347</v>
      </c>
      <c r="B792">
        <v>51769.03</v>
      </c>
      <c r="C792">
        <v>2035.4</v>
      </c>
      <c r="D792">
        <v>5.35</v>
      </c>
      <c r="E792">
        <v>5.31</v>
      </c>
      <c r="F792">
        <f t="shared" si="175"/>
        <v>0</v>
      </c>
      <c r="G792">
        <v>5.33</v>
      </c>
      <c r="H792">
        <v>5.3305699999999998</v>
      </c>
      <c r="I792">
        <f t="shared" si="169"/>
        <v>5.3305699999999998</v>
      </c>
      <c r="J792">
        <f t="shared" si="170"/>
        <v>0</v>
      </c>
      <c r="K792">
        <v>5.3380000000000001</v>
      </c>
      <c r="L792">
        <v>5.3982999999999999</v>
      </c>
      <c r="M792">
        <v>5.3556999999999997</v>
      </c>
      <c r="N792">
        <v>5.3766999999999996</v>
      </c>
      <c r="O792">
        <v>5.2085999999999997</v>
      </c>
      <c r="P792">
        <v>5.3125499999999999</v>
      </c>
      <c r="Q792">
        <v>5.3304</v>
      </c>
      <c r="R792">
        <v>5.3432000000000004</v>
      </c>
      <c r="S792">
        <v>4.9946999999999999</v>
      </c>
      <c r="T792">
        <v>5.4089999999999998</v>
      </c>
      <c r="U792">
        <f t="shared" si="171"/>
        <v>5.4089999999999998</v>
      </c>
      <c r="V792">
        <f t="shared" si="176"/>
        <v>0</v>
      </c>
      <c r="W792">
        <f t="shared" si="172"/>
        <v>5.3556999999999997</v>
      </c>
      <c r="X792">
        <f t="shared" si="177"/>
        <v>0</v>
      </c>
      <c r="Y792">
        <v>5.3970000000000002</v>
      </c>
      <c r="Z792">
        <v>5.3490000000000002</v>
      </c>
      <c r="AA792">
        <f t="shared" si="173"/>
        <v>5.3766999999999996</v>
      </c>
      <c r="AB792">
        <f t="shared" si="178"/>
        <v>0</v>
      </c>
      <c r="AC792">
        <f t="shared" si="179"/>
        <v>0</v>
      </c>
      <c r="AD792">
        <v>4.9989999999999997</v>
      </c>
      <c r="AE792">
        <f t="shared" si="174"/>
        <v>5.2085999999999997</v>
      </c>
      <c r="AF792">
        <f t="shared" si="180"/>
        <v>0</v>
      </c>
      <c r="AG792">
        <f t="shared" si="180"/>
        <v>0</v>
      </c>
      <c r="AH792">
        <f t="shared" si="168"/>
        <v>5.1739999999999995</v>
      </c>
      <c r="AI792">
        <f t="shared" si="181"/>
        <v>0</v>
      </c>
    </row>
    <row r="793" spans="1:35" x14ac:dyDescent="0.3">
      <c r="A793" s="1">
        <v>45348</v>
      </c>
      <c r="B793">
        <v>54656.39</v>
      </c>
      <c r="C793">
        <v>2031.24</v>
      </c>
      <c r="D793">
        <v>5.35</v>
      </c>
      <c r="E793">
        <v>5.31</v>
      </c>
      <c r="F793">
        <f t="shared" si="175"/>
        <v>0</v>
      </c>
      <c r="G793">
        <v>5.33</v>
      </c>
      <c r="H793">
        <v>5.3378100000000002</v>
      </c>
      <c r="I793">
        <f t="shared" si="169"/>
        <v>5.3378100000000002</v>
      </c>
      <c r="J793">
        <f t="shared" si="170"/>
        <v>7.2400000000003573E-3</v>
      </c>
      <c r="K793">
        <v>5.34375</v>
      </c>
      <c r="L793">
        <v>5.4053000000000004</v>
      </c>
      <c r="M793">
        <v>5.3475000000000001</v>
      </c>
      <c r="N793">
        <v>5.3772000000000002</v>
      </c>
      <c r="O793">
        <v>5.2236000000000002</v>
      </c>
      <c r="P793">
        <v>5.3135000000000003</v>
      </c>
      <c r="Q793">
        <v>5.3315000000000001</v>
      </c>
      <c r="R793">
        <v>5.3531000000000004</v>
      </c>
      <c r="S793">
        <v>5.0242000000000004</v>
      </c>
      <c r="T793">
        <v>5.4130000000000003</v>
      </c>
      <c r="U793">
        <f t="shared" si="171"/>
        <v>5.4130000000000003</v>
      </c>
      <c r="V793">
        <f t="shared" si="176"/>
        <v>4.0000000000004476E-3</v>
      </c>
      <c r="W793">
        <f t="shared" si="172"/>
        <v>5.3475000000000001</v>
      </c>
      <c r="X793">
        <f t="shared" si="177"/>
        <v>-8.199999999999541E-3</v>
      </c>
      <c r="Y793">
        <v>5.4039999999999999</v>
      </c>
      <c r="Z793">
        <v>5.3570000000000002</v>
      </c>
      <c r="AA793">
        <f t="shared" si="173"/>
        <v>5.3772000000000002</v>
      </c>
      <c r="AB793">
        <f t="shared" si="178"/>
        <v>5.0000000000061107E-4</v>
      </c>
      <c r="AC793">
        <f t="shared" si="179"/>
        <v>8.0000000000000071E-3</v>
      </c>
      <c r="AD793">
        <v>5.0339999999999998</v>
      </c>
      <c r="AE793">
        <f t="shared" si="174"/>
        <v>5.2236000000000002</v>
      </c>
      <c r="AF793">
        <f t="shared" si="180"/>
        <v>3.5000000000000142E-2</v>
      </c>
      <c r="AG793">
        <f t="shared" si="180"/>
        <v>1.5000000000000568E-2</v>
      </c>
      <c r="AH793">
        <f t="shared" si="168"/>
        <v>5.1955</v>
      </c>
      <c r="AI793">
        <f t="shared" si="181"/>
        <v>2.1500000000000519E-2</v>
      </c>
    </row>
    <row r="794" spans="1:35" x14ac:dyDescent="0.3">
      <c r="A794" s="1">
        <v>45349</v>
      </c>
      <c r="B794">
        <v>56731.14</v>
      </c>
      <c r="C794">
        <v>2030.48</v>
      </c>
      <c r="D794">
        <v>5.34</v>
      </c>
      <c r="E794">
        <v>5.31</v>
      </c>
      <c r="F794">
        <f t="shared" si="175"/>
        <v>0</v>
      </c>
      <c r="G794">
        <v>5.33</v>
      </c>
      <c r="H794">
        <v>5.3431600000000001</v>
      </c>
      <c r="I794">
        <f t="shared" si="169"/>
        <v>5.3431600000000001</v>
      </c>
      <c r="J794">
        <f t="shared" si="170"/>
        <v>5.3499999999999659E-3</v>
      </c>
      <c r="K794">
        <v>5.3411</v>
      </c>
      <c r="L794">
        <v>5.3788</v>
      </c>
      <c r="M794">
        <v>5.3459000000000003</v>
      </c>
      <c r="N794">
        <v>5.3760000000000003</v>
      </c>
      <c r="O794">
        <v>5.2229000000000001</v>
      </c>
      <c r="P794">
        <v>5.3116199999999996</v>
      </c>
      <c r="Q794">
        <v>5.3310000000000004</v>
      </c>
      <c r="R794">
        <v>5.3437000000000001</v>
      </c>
      <c r="S794">
        <v>5.0155000000000003</v>
      </c>
      <c r="T794">
        <v>5.3879999999999999</v>
      </c>
      <c r="U794">
        <f t="shared" si="171"/>
        <v>5.3879999999999999</v>
      </c>
      <c r="V794">
        <f t="shared" si="176"/>
        <v>-2.5000000000000355E-2</v>
      </c>
      <c r="W794">
        <f t="shared" si="172"/>
        <v>5.3459000000000003</v>
      </c>
      <c r="X794">
        <f t="shared" si="177"/>
        <v>-1.5999999999998238E-3</v>
      </c>
      <c r="Y794">
        <v>5.4009999999999998</v>
      </c>
      <c r="Z794">
        <v>5.3490000000000002</v>
      </c>
      <c r="AA794">
        <f t="shared" si="173"/>
        <v>5.3760000000000003</v>
      </c>
      <c r="AB794">
        <f t="shared" si="178"/>
        <v>-1.1999999999998678E-3</v>
      </c>
      <c r="AC794">
        <f t="shared" si="179"/>
        <v>-8.0000000000000071E-3</v>
      </c>
      <c r="AD794">
        <v>5.024</v>
      </c>
      <c r="AE794">
        <f t="shared" si="174"/>
        <v>5.2229000000000001</v>
      </c>
      <c r="AF794">
        <f t="shared" si="180"/>
        <v>-9.9999999999997868E-3</v>
      </c>
      <c r="AG794">
        <f t="shared" si="180"/>
        <v>-7.0000000000014495E-4</v>
      </c>
      <c r="AH794">
        <f t="shared" si="168"/>
        <v>5.1865000000000006</v>
      </c>
      <c r="AI794">
        <f t="shared" si="181"/>
        <v>-8.9999999999994529E-3</v>
      </c>
    </row>
    <row r="795" spans="1:35" x14ac:dyDescent="0.3">
      <c r="A795" s="1">
        <v>45350</v>
      </c>
      <c r="B795">
        <v>60550.68</v>
      </c>
      <c r="C795">
        <v>2034.55</v>
      </c>
      <c r="D795">
        <v>5.32</v>
      </c>
      <c r="E795">
        <v>5.31</v>
      </c>
      <c r="F795">
        <f t="shared" si="175"/>
        <v>0</v>
      </c>
      <c r="G795">
        <v>5.33</v>
      </c>
      <c r="H795">
        <v>5.3412499999999996</v>
      </c>
      <c r="I795">
        <f t="shared" si="169"/>
        <v>5.3412499999999996</v>
      </c>
      <c r="J795">
        <f t="shared" si="170"/>
        <v>-1.9100000000005224E-3</v>
      </c>
      <c r="K795">
        <v>5.3357099999999997</v>
      </c>
      <c r="L795">
        <v>5.391</v>
      </c>
      <c r="M795">
        <v>5.3613</v>
      </c>
      <c r="N795">
        <v>5.3864999999999998</v>
      </c>
      <c r="O795">
        <v>5.2230999999999996</v>
      </c>
      <c r="P795">
        <v>5.3113099999999998</v>
      </c>
      <c r="Q795">
        <v>5.33</v>
      </c>
      <c r="R795">
        <v>5.3249000000000004</v>
      </c>
      <c r="S795">
        <v>4.9985999999999997</v>
      </c>
      <c r="T795">
        <v>5.3979999999999997</v>
      </c>
      <c r="U795">
        <f t="shared" si="171"/>
        <v>5.3979999999999997</v>
      </c>
      <c r="V795">
        <f t="shared" si="176"/>
        <v>9.9999999999997868E-3</v>
      </c>
      <c r="W795">
        <f t="shared" si="172"/>
        <v>5.3613</v>
      </c>
      <c r="X795">
        <f t="shared" si="177"/>
        <v>1.5399999999999636E-2</v>
      </c>
      <c r="Y795">
        <v>5.391</v>
      </c>
      <c r="Z795">
        <v>5.33</v>
      </c>
      <c r="AA795">
        <f t="shared" si="173"/>
        <v>5.3864999999999998</v>
      </c>
      <c r="AB795">
        <f t="shared" si="178"/>
        <v>1.049999999999951E-2</v>
      </c>
      <c r="AC795">
        <f t="shared" si="179"/>
        <v>-1.9000000000000128E-2</v>
      </c>
      <c r="AD795">
        <v>5.0069999999999997</v>
      </c>
      <c r="AE795">
        <f t="shared" si="174"/>
        <v>5.2230999999999996</v>
      </c>
      <c r="AF795">
        <f t="shared" si="180"/>
        <v>-1.7000000000000348E-2</v>
      </c>
      <c r="AG795">
        <f t="shared" si="180"/>
        <v>1.9999999999953388E-4</v>
      </c>
      <c r="AH795">
        <f t="shared" si="168"/>
        <v>5.1684999999999999</v>
      </c>
      <c r="AI795">
        <f t="shared" si="181"/>
        <v>-1.8000000000000682E-2</v>
      </c>
    </row>
    <row r="796" spans="1:35" x14ac:dyDescent="0.3">
      <c r="A796" s="1">
        <v>45351</v>
      </c>
      <c r="B796">
        <v>61430.64</v>
      </c>
      <c r="C796">
        <v>2044.3</v>
      </c>
      <c r="D796">
        <v>5.34</v>
      </c>
      <c r="E796">
        <v>5.32</v>
      </c>
      <c r="F796">
        <f t="shared" si="175"/>
        <v>1.0000000000000675E-2</v>
      </c>
      <c r="G796">
        <v>5.33</v>
      </c>
      <c r="H796">
        <v>5.33352</v>
      </c>
      <c r="I796">
        <f t="shared" si="169"/>
        <v>5.33352</v>
      </c>
      <c r="J796">
        <f t="shared" si="170"/>
        <v>-7.7299999999995705E-3</v>
      </c>
      <c r="K796">
        <v>5.3306500000000003</v>
      </c>
      <c r="L796">
        <v>5.3798000000000004</v>
      </c>
      <c r="M796">
        <v>5.3693999999999997</v>
      </c>
      <c r="N796">
        <v>5.3933</v>
      </c>
      <c r="O796">
        <v>5.2270000000000003</v>
      </c>
      <c r="P796">
        <v>5.3133100000000004</v>
      </c>
      <c r="Q796">
        <v>5.3307500000000001</v>
      </c>
      <c r="R796">
        <v>5.3215000000000003</v>
      </c>
      <c r="S796">
        <v>4.9981</v>
      </c>
      <c r="T796">
        <v>5.3840000000000003</v>
      </c>
      <c r="U796">
        <f t="shared" si="171"/>
        <v>5.3840000000000003</v>
      </c>
      <c r="V796">
        <f t="shared" si="176"/>
        <v>-1.3999999999999346E-2</v>
      </c>
      <c r="W796">
        <f t="shared" si="172"/>
        <v>5.3693999999999997</v>
      </c>
      <c r="X796">
        <f t="shared" si="177"/>
        <v>8.099999999999774E-3</v>
      </c>
      <c r="Y796">
        <v>5.3970000000000002</v>
      </c>
      <c r="Z796">
        <v>5.3250000000000002</v>
      </c>
      <c r="AA796">
        <f t="shared" si="173"/>
        <v>5.3933</v>
      </c>
      <c r="AB796">
        <f t="shared" si="178"/>
        <v>6.8000000000001393E-3</v>
      </c>
      <c r="AC796">
        <f t="shared" si="179"/>
        <v>-4.9999999999998934E-3</v>
      </c>
      <c r="AD796">
        <v>5.0039999999999996</v>
      </c>
      <c r="AE796">
        <f t="shared" si="174"/>
        <v>5.2270000000000003</v>
      </c>
      <c r="AF796">
        <f t="shared" si="180"/>
        <v>-3.0000000000001137E-3</v>
      </c>
      <c r="AG796">
        <f t="shared" si="180"/>
        <v>3.9000000000006807E-3</v>
      </c>
      <c r="AH796">
        <f t="shared" si="168"/>
        <v>5.1645000000000003</v>
      </c>
      <c r="AI796">
        <f t="shared" si="181"/>
        <v>-3.9999999999995595E-3</v>
      </c>
    </row>
    <row r="797" spans="1:35" x14ac:dyDescent="0.3">
      <c r="A797" s="1">
        <v>45352</v>
      </c>
      <c r="B797">
        <v>62589.24</v>
      </c>
      <c r="C797">
        <v>2082.92</v>
      </c>
      <c r="D797">
        <v>5.3570000000000002</v>
      </c>
      <c r="E797">
        <v>5.31</v>
      </c>
      <c r="F797">
        <f t="shared" si="175"/>
        <v>-1.0000000000000675E-2</v>
      </c>
      <c r="G797">
        <v>5.33</v>
      </c>
      <c r="H797">
        <v>5.3311200000000003</v>
      </c>
      <c r="I797">
        <f t="shared" si="169"/>
        <v>5.3311200000000003</v>
      </c>
      <c r="J797">
        <f t="shared" si="170"/>
        <v>-2.3999999999997357E-3</v>
      </c>
      <c r="K797">
        <v>5.3207500000000003</v>
      </c>
      <c r="L797">
        <v>5.3722000000000003</v>
      </c>
      <c r="M797">
        <v>5.2965999999999998</v>
      </c>
      <c r="N797">
        <v>5.3197999999999999</v>
      </c>
      <c r="O797">
        <v>5.1515000000000004</v>
      </c>
      <c r="P797">
        <v>5.3121900000000002</v>
      </c>
      <c r="Q797">
        <v>5.33</v>
      </c>
      <c r="R797">
        <v>5.2869999999999999</v>
      </c>
      <c r="S797">
        <v>4.9393000000000002</v>
      </c>
      <c r="T797">
        <v>5.3769999999999998</v>
      </c>
      <c r="U797">
        <f t="shared" si="171"/>
        <v>5.3769999999999998</v>
      </c>
      <c r="V797">
        <f t="shared" si="176"/>
        <v>-7.0000000000005613E-3</v>
      </c>
      <c r="W797">
        <f t="shared" si="172"/>
        <v>5.2965999999999998</v>
      </c>
      <c r="X797">
        <f t="shared" si="177"/>
        <v>-7.2799999999999976E-2</v>
      </c>
      <c r="Y797">
        <v>5.3869999999999996</v>
      </c>
      <c r="Z797">
        <v>5.2949999999999999</v>
      </c>
      <c r="AA797">
        <f t="shared" si="173"/>
        <v>5.3197999999999999</v>
      </c>
      <c r="AB797">
        <f t="shared" si="178"/>
        <v>-7.3500000000000121E-2</v>
      </c>
      <c r="AC797">
        <f t="shared" si="179"/>
        <v>-3.0000000000000249E-2</v>
      </c>
      <c r="AD797">
        <v>4.9450000000000003</v>
      </c>
      <c r="AE797">
        <f t="shared" si="174"/>
        <v>5.1515000000000004</v>
      </c>
      <c r="AF797">
        <f t="shared" si="180"/>
        <v>-5.8999999999999275E-2</v>
      </c>
      <c r="AG797">
        <f t="shared" si="180"/>
        <v>-7.5499999999999901E-2</v>
      </c>
      <c r="AH797">
        <f t="shared" si="168"/>
        <v>5.12</v>
      </c>
      <c r="AI797">
        <f t="shared" si="181"/>
        <v>-4.4500000000000206E-2</v>
      </c>
    </row>
    <row r="798" spans="1:35" x14ac:dyDescent="0.3">
      <c r="A798" s="1">
        <v>45353</v>
      </c>
      <c r="B798">
        <v>61971.26</v>
      </c>
      <c r="C798">
        <v>2082.92</v>
      </c>
      <c r="D798">
        <v>5.3570000000000002</v>
      </c>
      <c r="E798">
        <v>5.31</v>
      </c>
      <c r="F798">
        <f t="shared" si="175"/>
        <v>0</v>
      </c>
      <c r="G798">
        <v>5.33</v>
      </c>
      <c r="H798">
        <v>5.3311200000000003</v>
      </c>
      <c r="I798">
        <f t="shared" si="169"/>
        <v>5.3311200000000003</v>
      </c>
      <c r="J798">
        <f t="shared" si="170"/>
        <v>0</v>
      </c>
      <c r="K798">
        <v>5.3207500000000003</v>
      </c>
      <c r="L798">
        <v>5.3722000000000003</v>
      </c>
      <c r="M798">
        <v>5.2965999999999998</v>
      </c>
      <c r="N798">
        <v>5.3197999999999999</v>
      </c>
      <c r="O798">
        <v>5.1515000000000004</v>
      </c>
      <c r="P798">
        <v>5.3121900000000002</v>
      </c>
      <c r="Q798">
        <v>5.33</v>
      </c>
      <c r="R798">
        <v>5.2869999999999999</v>
      </c>
      <c r="S798">
        <v>4.9393000000000002</v>
      </c>
      <c r="T798">
        <v>5.3769999999999998</v>
      </c>
      <c r="U798">
        <f t="shared" si="171"/>
        <v>5.3769999999999998</v>
      </c>
      <c r="V798">
        <f t="shared" si="176"/>
        <v>0</v>
      </c>
      <c r="W798">
        <f t="shared" si="172"/>
        <v>5.2965999999999998</v>
      </c>
      <c r="X798">
        <f t="shared" si="177"/>
        <v>0</v>
      </c>
      <c r="Y798">
        <v>5.3869999999999996</v>
      </c>
      <c r="Z798">
        <v>5.2949999999999999</v>
      </c>
      <c r="AA798">
        <f t="shared" si="173"/>
        <v>5.3197999999999999</v>
      </c>
      <c r="AB798">
        <f t="shared" si="178"/>
        <v>0</v>
      </c>
      <c r="AC798">
        <f t="shared" si="179"/>
        <v>0</v>
      </c>
      <c r="AD798">
        <v>4.9450000000000003</v>
      </c>
      <c r="AE798">
        <f t="shared" si="174"/>
        <v>5.1515000000000004</v>
      </c>
      <c r="AF798">
        <f t="shared" si="180"/>
        <v>0</v>
      </c>
      <c r="AG798">
        <f t="shared" si="180"/>
        <v>0</v>
      </c>
      <c r="AH798">
        <f t="shared" si="168"/>
        <v>5.12</v>
      </c>
      <c r="AI798">
        <f t="shared" si="181"/>
        <v>0</v>
      </c>
    </row>
    <row r="799" spans="1:35" x14ac:dyDescent="0.3">
      <c r="A799" s="1">
        <v>45354</v>
      </c>
      <c r="B799">
        <v>62855.02</v>
      </c>
      <c r="C799">
        <v>2082.92</v>
      </c>
      <c r="D799">
        <v>5.3570000000000002</v>
      </c>
      <c r="E799">
        <v>5.31</v>
      </c>
      <c r="F799">
        <f t="shared" si="175"/>
        <v>0</v>
      </c>
      <c r="G799">
        <v>5.33</v>
      </c>
      <c r="H799">
        <v>5.3311200000000003</v>
      </c>
      <c r="I799">
        <f t="shared" si="169"/>
        <v>5.3311200000000003</v>
      </c>
      <c r="J799">
        <f t="shared" si="170"/>
        <v>0</v>
      </c>
      <c r="K799">
        <v>5.3207500000000003</v>
      </c>
      <c r="L799">
        <v>5.3722000000000003</v>
      </c>
      <c r="M799">
        <v>5.2965999999999998</v>
      </c>
      <c r="N799">
        <v>5.3197999999999999</v>
      </c>
      <c r="O799">
        <v>5.1515000000000004</v>
      </c>
      <c r="P799">
        <v>5.3121900000000002</v>
      </c>
      <c r="Q799">
        <v>5.33</v>
      </c>
      <c r="R799">
        <v>5.2869999999999999</v>
      </c>
      <c r="S799">
        <v>4.9393000000000002</v>
      </c>
      <c r="T799">
        <v>5.3769999999999998</v>
      </c>
      <c r="U799">
        <f t="shared" si="171"/>
        <v>5.3769999999999998</v>
      </c>
      <c r="V799">
        <f t="shared" si="176"/>
        <v>0</v>
      </c>
      <c r="W799">
        <f t="shared" si="172"/>
        <v>5.2965999999999998</v>
      </c>
      <c r="X799">
        <f t="shared" si="177"/>
        <v>0</v>
      </c>
      <c r="Y799">
        <v>5.3869999999999996</v>
      </c>
      <c r="Z799">
        <v>5.2949999999999999</v>
      </c>
      <c r="AA799">
        <f t="shared" si="173"/>
        <v>5.3197999999999999</v>
      </c>
      <c r="AB799">
        <f t="shared" si="178"/>
        <v>0</v>
      </c>
      <c r="AC799">
        <f t="shared" si="179"/>
        <v>0</v>
      </c>
      <c r="AD799">
        <v>4.9450000000000003</v>
      </c>
      <c r="AE799">
        <f t="shared" si="174"/>
        <v>5.1515000000000004</v>
      </c>
      <c r="AF799">
        <f t="shared" si="180"/>
        <v>0</v>
      </c>
      <c r="AG799">
        <f t="shared" si="180"/>
        <v>0</v>
      </c>
      <c r="AH799">
        <f t="shared" si="168"/>
        <v>5.12</v>
      </c>
      <c r="AI799">
        <f t="shared" si="181"/>
        <v>0</v>
      </c>
    </row>
    <row r="800" spans="1:35" x14ac:dyDescent="0.3">
      <c r="A800" s="1">
        <v>45355</v>
      </c>
      <c r="B800">
        <v>67494.73</v>
      </c>
      <c r="C800">
        <v>2114.48</v>
      </c>
      <c r="D800">
        <v>5.35</v>
      </c>
      <c r="E800">
        <v>5.31</v>
      </c>
      <c r="F800">
        <f t="shared" si="175"/>
        <v>0</v>
      </c>
      <c r="G800">
        <v>5.33</v>
      </c>
      <c r="H800">
        <v>5.32376</v>
      </c>
      <c r="I800">
        <f t="shared" si="169"/>
        <v>5.32376</v>
      </c>
      <c r="J800">
        <f t="shared" si="170"/>
        <v>-7.3600000000002552E-3</v>
      </c>
      <c r="K800">
        <v>5.3289999999999997</v>
      </c>
      <c r="L800">
        <v>5.3739999999999997</v>
      </c>
      <c r="M800">
        <v>5.3280000000000003</v>
      </c>
      <c r="N800">
        <v>5.3521000000000001</v>
      </c>
      <c r="O800">
        <v>5.1863000000000001</v>
      </c>
      <c r="P800">
        <v>5.3088499999999996</v>
      </c>
      <c r="Q800">
        <v>5.33005</v>
      </c>
      <c r="R800">
        <v>5.3209999999999997</v>
      </c>
      <c r="S800">
        <v>4.9878999999999998</v>
      </c>
      <c r="T800">
        <v>5.3810000000000002</v>
      </c>
      <c r="U800">
        <f t="shared" si="171"/>
        <v>5.3810000000000002</v>
      </c>
      <c r="V800">
        <f t="shared" si="176"/>
        <v>4.0000000000004476E-3</v>
      </c>
      <c r="W800">
        <f t="shared" si="172"/>
        <v>5.3280000000000003</v>
      </c>
      <c r="X800">
        <f t="shared" si="177"/>
        <v>3.1400000000000539E-2</v>
      </c>
      <c r="Y800">
        <v>5.3879999999999999</v>
      </c>
      <c r="Z800">
        <v>5.3259999999999996</v>
      </c>
      <c r="AA800">
        <f t="shared" si="173"/>
        <v>5.3521000000000001</v>
      </c>
      <c r="AB800">
        <f t="shared" si="178"/>
        <v>3.2300000000000217E-2</v>
      </c>
      <c r="AC800">
        <f t="shared" si="179"/>
        <v>3.0999999999999694E-2</v>
      </c>
      <c r="AD800">
        <v>4.992</v>
      </c>
      <c r="AE800">
        <f t="shared" si="174"/>
        <v>5.1863000000000001</v>
      </c>
      <c r="AF800">
        <f t="shared" si="180"/>
        <v>4.6999999999999709E-2</v>
      </c>
      <c r="AG800">
        <f t="shared" si="180"/>
        <v>3.479999999999972E-2</v>
      </c>
      <c r="AH800">
        <f t="shared" si="168"/>
        <v>5.1589999999999998</v>
      </c>
      <c r="AI800">
        <f t="shared" si="181"/>
        <v>3.8999999999999702E-2</v>
      </c>
    </row>
    <row r="801" spans="1:35" x14ac:dyDescent="0.3">
      <c r="A801" s="1">
        <v>45356</v>
      </c>
      <c r="B801">
        <v>63330.43</v>
      </c>
      <c r="C801">
        <v>2128.04</v>
      </c>
      <c r="D801">
        <v>5.36</v>
      </c>
      <c r="E801">
        <v>5.31</v>
      </c>
      <c r="F801">
        <f t="shared" si="175"/>
        <v>0</v>
      </c>
      <c r="G801">
        <v>5.33</v>
      </c>
      <c r="H801">
        <v>5.32639</v>
      </c>
      <c r="I801">
        <f t="shared" si="169"/>
        <v>5.32639</v>
      </c>
      <c r="J801">
        <f t="shared" si="170"/>
        <v>2.6299999999999102E-3</v>
      </c>
      <c r="K801">
        <v>5.3254000000000001</v>
      </c>
      <c r="L801">
        <v>5.3578999999999999</v>
      </c>
      <c r="M801">
        <v>5.3188000000000004</v>
      </c>
      <c r="N801">
        <v>5.3380000000000001</v>
      </c>
      <c r="O801">
        <v>5.1624999999999996</v>
      </c>
      <c r="P801">
        <v>5.3120399999999997</v>
      </c>
      <c r="Q801">
        <v>5.3294499999999996</v>
      </c>
      <c r="R801">
        <v>5.2881999999999998</v>
      </c>
      <c r="S801">
        <v>4.9409999999999998</v>
      </c>
      <c r="T801">
        <v>5.3719999999999999</v>
      </c>
      <c r="U801">
        <f t="shared" si="171"/>
        <v>5.3719999999999999</v>
      </c>
      <c r="V801">
        <f t="shared" si="176"/>
        <v>-9.0000000000003411E-3</v>
      </c>
      <c r="W801">
        <f t="shared" si="172"/>
        <v>5.3188000000000004</v>
      </c>
      <c r="X801">
        <f t="shared" si="177"/>
        <v>-9.1999999999998749E-3</v>
      </c>
      <c r="Y801">
        <v>5.37</v>
      </c>
      <c r="Z801">
        <v>5.3070000000000004</v>
      </c>
      <c r="AA801">
        <f t="shared" si="173"/>
        <v>5.3380000000000001</v>
      </c>
      <c r="AB801">
        <f t="shared" si="178"/>
        <v>-1.4100000000000001E-2</v>
      </c>
      <c r="AC801">
        <f t="shared" si="179"/>
        <v>-1.899999999999924E-2</v>
      </c>
      <c r="AD801">
        <v>4.9489999999999998</v>
      </c>
      <c r="AE801">
        <f t="shared" si="174"/>
        <v>5.1624999999999996</v>
      </c>
      <c r="AF801">
        <f t="shared" si="180"/>
        <v>-4.3000000000000149E-2</v>
      </c>
      <c r="AG801">
        <f t="shared" si="180"/>
        <v>-2.3800000000000487E-2</v>
      </c>
      <c r="AH801">
        <f t="shared" si="168"/>
        <v>5.1280000000000001</v>
      </c>
      <c r="AI801">
        <f t="shared" si="181"/>
        <v>-3.0999999999999694E-2</v>
      </c>
    </row>
    <row r="802" spans="1:35" x14ac:dyDescent="0.3">
      <c r="A802" s="1">
        <v>45357</v>
      </c>
      <c r="B802">
        <v>66481.259999999995</v>
      </c>
      <c r="C802">
        <v>2148.1799999999998</v>
      </c>
      <c r="D802">
        <v>5.33</v>
      </c>
      <c r="E802">
        <v>5.31</v>
      </c>
      <c r="F802">
        <f t="shared" si="175"/>
        <v>0</v>
      </c>
      <c r="G802">
        <v>5.33</v>
      </c>
      <c r="H802">
        <v>5.3245399999999998</v>
      </c>
      <c r="I802">
        <f t="shared" si="169"/>
        <v>5.3245399999999998</v>
      </c>
      <c r="J802">
        <f t="shared" si="170"/>
        <v>-1.8500000000001293E-3</v>
      </c>
      <c r="K802">
        <v>5.3247</v>
      </c>
      <c r="L802">
        <v>5.3857999999999997</v>
      </c>
      <c r="M802">
        <v>5.3307000000000002</v>
      </c>
      <c r="N802">
        <v>5.3489000000000004</v>
      </c>
      <c r="O802">
        <v>5.1708999999999996</v>
      </c>
      <c r="P802">
        <v>5.3068099999999996</v>
      </c>
      <c r="Q802">
        <v>5.3298500000000004</v>
      </c>
      <c r="R802">
        <v>5.3141999999999996</v>
      </c>
      <c r="S802">
        <v>4.9569000000000001</v>
      </c>
      <c r="T802">
        <v>5.391</v>
      </c>
      <c r="U802">
        <f t="shared" si="171"/>
        <v>5.391</v>
      </c>
      <c r="V802">
        <f t="shared" si="176"/>
        <v>1.9000000000000128E-2</v>
      </c>
      <c r="W802">
        <f t="shared" si="172"/>
        <v>5.3307000000000002</v>
      </c>
      <c r="X802">
        <f t="shared" si="177"/>
        <v>1.18999999999998E-2</v>
      </c>
      <c r="Y802">
        <v>5.3719999999999999</v>
      </c>
      <c r="Z802">
        <v>5.3209999999999997</v>
      </c>
      <c r="AA802">
        <f t="shared" si="173"/>
        <v>5.3489000000000004</v>
      </c>
      <c r="AB802">
        <f t="shared" si="178"/>
        <v>1.0900000000000354E-2</v>
      </c>
      <c r="AC802">
        <f t="shared" si="179"/>
        <v>1.3999999999999346E-2</v>
      </c>
      <c r="AD802">
        <v>4.9619999999999997</v>
      </c>
      <c r="AE802">
        <f t="shared" si="174"/>
        <v>5.1708999999999996</v>
      </c>
      <c r="AF802">
        <f t="shared" si="180"/>
        <v>1.2999999999999901E-2</v>
      </c>
      <c r="AG802">
        <f t="shared" si="180"/>
        <v>8.3999999999999631E-3</v>
      </c>
      <c r="AH802">
        <f t="shared" si="168"/>
        <v>5.1414999999999997</v>
      </c>
      <c r="AI802">
        <f t="shared" si="181"/>
        <v>1.3499999999999623E-2</v>
      </c>
    </row>
    <row r="803" spans="1:35" x14ac:dyDescent="0.3">
      <c r="A803" s="1">
        <v>45358</v>
      </c>
      <c r="B803">
        <v>67332.89</v>
      </c>
      <c r="C803">
        <v>2159.98</v>
      </c>
      <c r="D803">
        <v>5.3929999999999998</v>
      </c>
      <c r="E803">
        <v>5.31</v>
      </c>
      <c r="F803">
        <f t="shared" si="175"/>
        <v>0</v>
      </c>
      <c r="G803">
        <v>5.33</v>
      </c>
      <c r="H803">
        <v>5.3212200000000003</v>
      </c>
      <c r="I803">
        <f t="shared" si="169"/>
        <v>5.3212200000000003</v>
      </c>
      <c r="J803">
        <f t="shared" si="170"/>
        <v>-3.3199999999995455E-3</v>
      </c>
      <c r="K803">
        <v>5.3151999999999999</v>
      </c>
      <c r="L803">
        <v>5.3798000000000004</v>
      </c>
      <c r="M803">
        <v>5.3178000000000001</v>
      </c>
      <c r="N803">
        <v>5.3297999999999996</v>
      </c>
      <c r="O803">
        <v>5.14</v>
      </c>
      <c r="P803">
        <v>5.3119300000000003</v>
      </c>
      <c r="Q803">
        <v>5.3301999999999996</v>
      </c>
      <c r="R803">
        <v>5.3</v>
      </c>
      <c r="S803">
        <v>4.9318999999999997</v>
      </c>
      <c r="T803">
        <v>5.3879999999999999</v>
      </c>
      <c r="U803">
        <f t="shared" si="171"/>
        <v>5.3879999999999999</v>
      </c>
      <c r="V803">
        <f t="shared" si="176"/>
        <v>-3.0000000000001137E-3</v>
      </c>
      <c r="W803">
        <f t="shared" si="172"/>
        <v>5.3178000000000001</v>
      </c>
      <c r="X803">
        <f t="shared" si="177"/>
        <v>-1.2900000000000134E-2</v>
      </c>
      <c r="Y803">
        <v>5.3780000000000001</v>
      </c>
      <c r="Z803">
        <v>5.3079999999999998</v>
      </c>
      <c r="AA803">
        <f t="shared" si="173"/>
        <v>5.3297999999999996</v>
      </c>
      <c r="AB803">
        <f t="shared" si="178"/>
        <v>-1.9100000000000783E-2</v>
      </c>
      <c r="AC803">
        <f t="shared" si="179"/>
        <v>-1.2999999999999901E-2</v>
      </c>
      <c r="AD803">
        <v>4.9390000000000001</v>
      </c>
      <c r="AE803">
        <f t="shared" si="174"/>
        <v>5.14</v>
      </c>
      <c r="AF803">
        <f t="shared" si="180"/>
        <v>-2.2999999999999687E-2</v>
      </c>
      <c r="AG803">
        <f t="shared" si="180"/>
        <v>-3.0899999999999928E-2</v>
      </c>
      <c r="AH803">
        <f t="shared" si="168"/>
        <v>5.1234999999999999</v>
      </c>
      <c r="AI803">
        <f t="shared" si="181"/>
        <v>-1.7999999999999794E-2</v>
      </c>
    </row>
    <row r="804" spans="1:35" x14ac:dyDescent="0.3">
      <c r="A804" s="1">
        <v>45359</v>
      </c>
      <c r="B804">
        <v>68398.850000000006</v>
      </c>
      <c r="C804">
        <v>2178.9499999999998</v>
      </c>
      <c r="D804">
        <v>5.41</v>
      </c>
      <c r="E804">
        <v>5.31</v>
      </c>
      <c r="F804">
        <f t="shared" si="175"/>
        <v>0</v>
      </c>
      <c r="G804">
        <v>5.33</v>
      </c>
      <c r="H804">
        <v>5.3208399999999996</v>
      </c>
      <c r="I804">
        <f t="shared" si="169"/>
        <v>5.3208399999999996</v>
      </c>
      <c r="J804">
        <f t="shared" si="170"/>
        <v>-3.800000000007131E-4</v>
      </c>
      <c r="K804">
        <v>5.3226500000000003</v>
      </c>
      <c r="L804">
        <v>5.38</v>
      </c>
      <c r="M804">
        <v>5.2759</v>
      </c>
      <c r="N804">
        <v>5.2918000000000003</v>
      </c>
      <c r="O804">
        <v>5.1082000000000001</v>
      </c>
      <c r="P804">
        <v>5.3076299999999996</v>
      </c>
      <c r="Q804">
        <v>5.32965</v>
      </c>
      <c r="R804">
        <v>5.3003999999999998</v>
      </c>
      <c r="S804">
        <v>4.9249999999999998</v>
      </c>
      <c r="T804">
        <v>5.3869999999999996</v>
      </c>
      <c r="U804">
        <f t="shared" si="171"/>
        <v>5.3869999999999996</v>
      </c>
      <c r="V804">
        <f t="shared" si="176"/>
        <v>-1.000000000000334E-3</v>
      </c>
      <c r="W804">
        <f t="shared" si="172"/>
        <v>5.2759</v>
      </c>
      <c r="X804">
        <f t="shared" si="177"/>
        <v>-4.1900000000000048E-2</v>
      </c>
      <c r="Y804">
        <v>5.37</v>
      </c>
      <c r="Z804">
        <v>5.3070000000000004</v>
      </c>
      <c r="AA804">
        <f t="shared" si="173"/>
        <v>5.2918000000000003</v>
      </c>
      <c r="AB804">
        <f t="shared" si="178"/>
        <v>-3.7999999999999368E-2</v>
      </c>
      <c r="AC804">
        <f t="shared" si="179"/>
        <v>-9.9999999999944578E-4</v>
      </c>
      <c r="AD804">
        <v>4.93</v>
      </c>
      <c r="AE804">
        <f t="shared" si="174"/>
        <v>5.1082000000000001</v>
      </c>
      <c r="AF804">
        <f t="shared" si="180"/>
        <v>-9.0000000000003411E-3</v>
      </c>
      <c r="AG804">
        <f t="shared" si="180"/>
        <v>-3.1799999999999606E-2</v>
      </c>
      <c r="AH804">
        <f t="shared" si="168"/>
        <v>5.1185</v>
      </c>
      <c r="AI804">
        <f t="shared" si="181"/>
        <v>-4.9999999999998934E-3</v>
      </c>
    </row>
    <row r="805" spans="1:35" x14ac:dyDescent="0.3">
      <c r="A805" s="1">
        <v>45360</v>
      </c>
      <c r="B805">
        <v>68532.100000000006</v>
      </c>
      <c r="C805">
        <v>2178.9499999999998</v>
      </c>
      <c r="D805">
        <v>5.41</v>
      </c>
      <c r="E805">
        <v>5.31</v>
      </c>
      <c r="F805">
        <f t="shared" si="175"/>
        <v>0</v>
      </c>
      <c r="G805">
        <v>5.33</v>
      </c>
      <c r="H805">
        <v>5.3208399999999996</v>
      </c>
      <c r="I805">
        <f t="shared" si="169"/>
        <v>5.3208399999999996</v>
      </c>
      <c r="J805">
        <f t="shared" si="170"/>
        <v>0</v>
      </c>
      <c r="K805">
        <v>5.3226500000000003</v>
      </c>
      <c r="L805">
        <v>5.38</v>
      </c>
      <c r="M805">
        <v>5.2759</v>
      </c>
      <c r="N805">
        <v>5.2918000000000003</v>
      </c>
      <c r="O805">
        <v>5.1082000000000001</v>
      </c>
      <c r="P805">
        <v>5.3076299999999996</v>
      </c>
      <c r="Q805">
        <v>5.32965</v>
      </c>
      <c r="R805">
        <v>5.3003999999999998</v>
      </c>
      <c r="S805">
        <v>4.9249999999999998</v>
      </c>
      <c r="T805">
        <v>5.3869999999999996</v>
      </c>
      <c r="U805">
        <f t="shared" si="171"/>
        <v>5.3869999999999996</v>
      </c>
      <c r="V805">
        <f t="shared" si="176"/>
        <v>0</v>
      </c>
      <c r="W805">
        <f t="shared" si="172"/>
        <v>5.2759</v>
      </c>
      <c r="X805">
        <f t="shared" si="177"/>
        <v>0</v>
      </c>
      <c r="Y805">
        <v>5.37</v>
      </c>
      <c r="Z805">
        <v>5.3070000000000004</v>
      </c>
      <c r="AA805">
        <f t="shared" si="173"/>
        <v>5.2918000000000003</v>
      </c>
      <c r="AB805">
        <f t="shared" si="178"/>
        <v>0</v>
      </c>
      <c r="AC805">
        <f t="shared" si="179"/>
        <v>0</v>
      </c>
      <c r="AD805">
        <v>4.93</v>
      </c>
      <c r="AE805">
        <f t="shared" si="174"/>
        <v>5.1082000000000001</v>
      </c>
      <c r="AF805">
        <f t="shared" si="180"/>
        <v>0</v>
      </c>
      <c r="AG805">
        <f t="shared" si="180"/>
        <v>0</v>
      </c>
      <c r="AH805">
        <f t="shared" si="168"/>
        <v>5.1185</v>
      </c>
      <c r="AI805">
        <f t="shared" si="181"/>
        <v>0</v>
      </c>
    </row>
    <row r="806" spans="1:35" x14ac:dyDescent="0.3">
      <c r="A806" s="1">
        <v>45361</v>
      </c>
      <c r="B806">
        <v>69430.41</v>
      </c>
      <c r="C806">
        <v>2178.9499999999998</v>
      </c>
      <c r="D806">
        <v>5.41</v>
      </c>
      <c r="E806">
        <v>5.31</v>
      </c>
      <c r="F806">
        <f t="shared" si="175"/>
        <v>0</v>
      </c>
      <c r="G806">
        <v>5.33</v>
      </c>
      <c r="H806">
        <v>5.3208399999999996</v>
      </c>
      <c r="I806">
        <f t="shared" si="169"/>
        <v>5.3208399999999996</v>
      </c>
      <c r="J806">
        <f t="shared" si="170"/>
        <v>0</v>
      </c>
      <c r="K806">
        <v>5.3226500000000003</v>
      </c>
      <c r="L806">
        <v>5.38</v>
      </c>
      <c r="M806">
        <v>5.2759</v>
      </c>
      <c r="N806">
        <v>5.2918000000000003</v>
      </c>
      <c r="O806">
        <v>5.1082000000000001</v>
      </c>
      <c r="P806">
        <v>5.3076299999999996</v>
      </c>
      <c r="Q806">
        <v>5.32965</v>
      </c>
      <c r="R806">
        <v>5.3003999999999998</v>
      </c>
      <c r="S806">
        <v>4.9249999999999998</v>
      </c>
      <c r="T806">
        <v>5.3869999999999996</v>
      </c>
      <c r="U806">
        <f t="shared" si="171"/>
        <v>5.3869999999999996</v>
      </c>
      <c r="V806">
        <f t="shared" si="176"/>
        <v>0</v>
      </c>
      <c r="W806">
        <f t="shared" si="172"/>
        <v>5.2759</v>
      </c>
      <c r="X806">
        <f t="shared" si="177"/>
        <v>0</v>
      </c>
      <c r="Y806">
        <v>5.37</v>
      </c>
      <c r="Z806">
        <v>5.3070000000000004</v>
      </c>
      <c r="AA806">
        <f t="shared" si="173"/>
        <v>5.2918000000000003</v>
      </c>
      <c r="AB806">
        <f t="shared" si="178"/>
        <v>0</v>
      </c>
      <c r="AC806">
        <f t="shared" si="179"/>
        <v>0</v>
      </c>
      <c r="AD806">
        <v>4.93</v>
      </c>
      <c r="AE806">
        <f t="shared" si="174"/>
        <v>5.1082000000000001</v>
      </c>
      <c r="AF806">
        <f t="shared" si="180"/>
        <v>0</v>
      </c>
      <c r="AG806">
        <f t="shared" si="180"/>
        <v>0</v>
      </c>
      <c r="AH806">
        <f t="shared" si="168"/>
        <v>5.1185</v>
      </c>
      <c r="AI806">
        <f t="shared" si="181"/>
        <v>0</v>
      </c>
    </row>
    <row r="807" spans="1:35" x14ac:dyDescent="0.3">
      <c r="A807" s="1">
        <v>45362</v>
      </c>
      <c r="B807">
        <v>72115.850000000006</v>
      </c>
      <c r="C807">
        <v>2182.75</v>
      </c>
      <c r="D807">
        <v>5.37</v>
      </c>
      <c r="E807">
        <v>5.31</v>
      </c>
      <c r="F807">
        <f t="shared" si="175"/>
        <v>0</v>
      </c>
      <c r="G807">
        <v>5.33</v>
      </c>
      <c r="H807">
        <v>5.3149800000000003</v>
      </c>
      <c r="I807">
        <f t="shared" si="169"/>
        <v>5.3149800000000003</v>
      </c>
      <c r="J807">
        <f t="shared" si="170"/>
        <v>-5.8599999999993102E-3</v>
      </c>
      <c r="K807">
        <v>5.3274999999999997</v>
      </c>
      <c r="L807">
        <v>5.3922999999999996</v>
      </c>
      <c r="M807">
        <v>5.3367000000000004</v>
      </c>
      <c r="N807">
        <v>5.3463000000000003</v>
      </c>
      <c r="O807">
        <v>5.1510999999999996</v>
      </c>
      <c r="P807">
        <v>5.3084100000000003</v>
      </c>
      <c r="Q807">
        <v>5.33</v>
      </c>
      <c r="R807">
        <v>5.3156999999999996</v>
      </c>
      <c r="S807">
        <v>4.9543999999999997</v>
      </c>
      <c r="T807">
        <v>5.4</v>
      </c>
      <c r="U807">
        <f t="shared" si="171"/>
        <v>5.4</v>
      </c>
      <c r="V807">
        <f t="shared" si="176"/>
        <v>1.3000000000000789E-2</v>
      </c>
      <c r="W807">
        <f t="shared" si="172"/>
        <v>5.3367000000000004</v>
      </c>
      <c r="X807">
        <f t="shared" si="177"/>
        <v>6.0800000000000409E-2</v>
      </c>
      <c r="Y807">
        <v>5.3789999999999996</v>
      </c>
      <c r="Z807">
        <v>5.3239999999999998</v>
      </c>
      <c r="AA807">
        <f t="shared" si="173"/>
        <v>5.3463000000000003</v>
      </c>
      <c r="AB807">
        <f t="shared" si="178"/>
        <v>5.4499999999999993E-2</v>
      </c>
      <c r="AC807">
        <f t="shared" si="179"/>
        <v>1.699999999999946E-2</v>
      </c>
      <c r="AD807">
        <v>4.9630000000000001</v>
      </c>
      <c r="AE807">
        <f t="shared" si="174"/>
        <v>5.1510999999999996</v>
      </c>
      <c r="AF807">
        <f t="shared" si="180"/>
        <v>3.3000000000000362E-2</v>
      </c>
      <c r="AG807">
        <f t="shared" si="180"/>
        <v>4.2899999999999494E-2</v>
      </c>
      <c r="AH807">
        <f t="shared" si="168"/>
        <v>5.1434999999999995</v>
      </c>
      <c r="AI807">
        <f t="shared" si="181"/>
        <v>2.4999999999999467E-2</v>
      </c>
    </row>
    <row r="808" spans="1:35" x14ac:dyDescent="0.3">
      <c r="A808" s="1">
        <v>45363</v>
      </c>
      <c r="B808">
        <v>71063.39</v>
      </c>
      <c r="C808">
        <v>2158.34</v>
      </c>
      <c r="D808">
        <v>5.3780000000000001</v>
      </c>
      <c r="E808">
        <v>5.31</v>
      </c>
      <c r="F808">
        <f t="shared" si="175"/>
        <v>0</v>
      </c>
      <c r="G808">
        <v>5.33</v>
      </c>
      <c r="H808">
        <v>5.3251600000000003</v>
      </c>
      <c r="I808">
        <f t="shared" si="169"/>
        <v>5.3251600000000003</v>
      </c>
      <c r="J808">
        <f t="shared" si="170"/>
        <v>1.0180000000000078E-2</v>
      </c>
      <c r="K808">
        <v>5.3351499999999996</v>
      </c>
      <c r="L808">
        <v>5.3788</v>
      </c>
      <c r="M808">
        <v>5.3204000000000002</v>
      </c>
      <c r="N808">
        <v>5.3404999999999996</v>
      </c>
      <c r="O808">
        <v>5.1653000000000002</v>
      </c>
      <c r="P808">
        <v>5.3027199999999999</v>
      </c>
      <c r="Q808">
        <v>5.33</v>
      </c>
      <c r="R808">
        <v>5.3103999999999996</v>
      </c>
      <c r="S808">
        <v>4.9947999999999997</v>
      </c>
      <c r="T808">
        <v>5.3929999999999998</v>
      </c>
      <c r="U808">
        <f t="shared" si="171"/>
        <v>5.3929999999999998</v>
      </c>
      <c r="V808">
        <f t="shared" si="176"/>
        <v>-7.0000000000005613E-3</v>
      </c>
      <c r="W808">
        <f t="shared" si="172"/>
        <v>5.3204000000000002</v>
      </c>
      <c r="X808">
        <f t="shared" si="177"/>
        <v>-1.6300000000000203E-2</v>
      </c>
      <c r="Y808">
        <v>5.3780000000000001</v>
      </c>
      <c r="Z808">
        <v>5.3159999999999998</v>
      </c>
      <c r="AA808">
        <f t="shared" si="173"/>
        <v>5.3404999999999996</v>
      </c>
      <c r="AB808">
        <f t="shared" si="178"/>
        <v>-5.8000000000006935E-3</v>
      </c>
      <c r="AC808">
        <f t="shared" si="179"/>
        <v>-8.0000000000000071E-3</v>
      </c>
      <c r="AD808">
        <v>5.0019999999999998</v>
      </c>
      <c r="AE808">
        <f t="shared" si="174"/>
        <v>5.1653000000000002</v>
      </c>
      <c r="AF808">
        <f t="shared" si="180"/>
        <v>3.8999999999999702E-2</v>
      </c>
      <c r="AG808">
        <f t="shared" si="180"/>
        <v>1.4200000000000657E-2</v>
      </c>
      <c r="AH808">
        <f t="shared" si="168"/>
        <v>5.1589999999999998</v>
      </c>
      <c r="AI808">
        <f t="shared" si="181"/>
        <v>1.5500000000000291E-2</v>
      </c>
    </row>
    <row r="809" spans="1:35" x14ac:dyDescent="0.3">
      <c r="A809" s="1">
        <v>45364</v>
      </c>
      <c r="B809">
        <v>73157.289999999994</v>
      </c>
      <c r="C809">
        <v>2174.41</v>
      </c>
      <c r="D809">
        <v>5.36</v>
      </c>
      <c r="E809">
        <v>5.31</v>
      </c>
      <c r="F809">
        <f t="shared" si="175"/>
        <v>0</v>
      </c>
      <c r="G809">
        <v>5.33</v>
      </c>
      <c r="H809">
        <v>5.3292700000000002</v>
      </c>
      <c r="I809">
        <f t="shared" si="169"/>
        <v>5.3292700000000002</v>
      </c>
      <c r="J809">
        <f t="shared" si="170"/>
        <v>4.109999999999836E-3</v>
      </c>
      <c r="K809">
        <v>5.3330000000000002</v>
      </c>
      <c r="L809">
        <v>5.3936000000000002</v>
      </c>
      <c r="M809">
        <v>5.3308</v>
      </c>
      <c r="N809">
        <v>5.3517000000000001</v>
      </c>
      <c r="O809">
        <v>5.1786000000000003</v>
      </c>
      <c r="P809">
        <v>5.3091400000000002</v>
      </c>
      <c r="Q809">
        <v>5.32925</v>
      </c>
      <c r="R809">
        <v>5.3156999999999996</v>
      </c>
      <c r="S809">
        <v>5.0297999999999998</v>
      </c>
      <c r="T809">
        <v>5.4009999999999998</v>
      </c>
      <c r="U809">
        <f t="shared" si="171"/>
        <v>5.4009999999999998</v>
      </c>
      <c r="V809">
        <f t="shared" si="176"/>
        <v>8.0000000000000071E-3</v>
      </c>
      <c r="W809">
        <f t="shared" si="172"/>
        <v>5.3308</v>
      </c>
      <c r="X809">
        <f t="shared" si="177"/>
        <v>1.0399999999999743E-2</v>
      </c>
      <c r="Y809">
        <v>5.3810000000000002</v>
      </c>
      <c r="Z809">
        <v>5.32</v>
      </c>
      <c r="AA809">
        <f t="shared" si="173"/>
        <v>5.3517000000000001</v>
      </c>
      <c r="AB809">
        <f t="shared" si="178"/>
        <v>1.1200000000000543E-2</v>
      </c>
      <c r="AC809">
        <f t="shared" si="179"/>
        <v>4.0000000000004476E-3</v>
      </c>
      <c r="AD809">
        <v>5.0350000000000001</v>
      </c>
      <c r="AE809">
        <f t="shared" si="174"/>
        <v>5.1786000000000003</v>
      </c>
      <c r="AF809">
        <f t="shared" si="180"/>
        <v>3.3000000000000362E-2</v>
      </c>
      <c r="AG809">
        <f t="shared" si="180"/>
        <v>1.330000000000009E-2</v>
      </c>
      <c r="AH809">
        <f t="shared" si="168"/>
        <v>5.1775000000000002</v>
      </c>
      <c r="AI809">
        <f t="shared" si="181"/>
        <v>1.8500000000000405E-2</v>
      </c>
    </row>
    <row r="810" spans="1:35" x14ac:dyDescent="0.3">
      <c r="A810" s="1">
        <v>45365</v>
      </c>
      <c r="B810">
        <v>70681.39</v>
      </c>
      <c r="C810">
        <v>2162.19</v>
      </c>
      <c r="D810">
        <v>5.37</v>
      </c>
      <c r="E810">
        <v>5.31</v>
      </c>
      <c r="F810">
        <f t="shared" si="175"/>
        <v>0</v>
      </c>
      <c r="G810">
        <v>5.33</v>
      </c>
      <c r="H810">
        <v>5.3295399999999997</v>
      </c>
      <c r="I810">
        <f t="shared" si="169"/>
        <v>5.3295399999999997</v>
      </c>
      <c r="J810">
        <f t="shared" si="170"/>
        <v>2.6999999999954838E-4</v>
      </c>
      <c r="K810">
        <v>5.3336499999999996</v>
      </c>
      <c r="L810">
        <v>5.3902000000000001</v>
      </c>
      <c r="M810">
        <v>5.3857999999999997</v>
      </c>
      <c r="N810">
        <v>5.4074999999999998</v>
      </c>
      <c r="O810">
        <v>5.2359999999999998</v>
      </c>
      <c r="P810">
        <v>5.3095999999999997</v>
      </c>
      <c r="Q810">
        <v>5.3289999999999997</v>
      </c>
      <c r="R810">
        <v>5.3228999999999997</v>
      </c>
      <c r="S810">
        <v>5.0591999999999997</v>
      </c>
      <c r="T810">
        <v>5.4020000000000001</v>
      </c>
      <c r="U810">
        <f t="shared" si="171"/>
        <v>5.4020000000000001</v>
      </c>
      <c r="V810">
        <f t="shared" si="176"/>
        <v>1.000000000000334E-3</v>
      </c>
      <c r="W810">
        <f t="shared" si="172"/>
        <v>5.3857999999999997</v>
      </c>
      <c r="X810">
        <f t="shared" si="177"/>
        <v>5.4999999999999716E-2</v>
      </c>
      <c r="Y810">
        <v>5.3719999999999999</v>
      </c>
      <c r="Z810">
        <v>5.3280000000000003</v>
      </c>
      <c r="AA810">
        <f t="shared" si="173"/>
        <v>5.4074999999999998</v>
      </c>
      <c r="AB810">
        <f t="shared" si="178"/>
        <v>5.5799999999999628E-2</v>
      </c>
      <c r="AC810">
        <f t="shared" si="179"/>
        <v>8.0000000000000071E-3</v>
      </c>
      <c r="AD810">
        <v>5.0670000000000002</v>
      </c>
      <c r="AE810">
        <f t="shared" si="174"/>
        <v>5.2359999999999998</v>
      </c>
      <c r="AF810">
        <f t="shared" si="180"/>
        <v>3.2000000000000028E-2</v>
      </c>
      <c r="AG810">
        <f t="shared" si="180"/>
        <v>5.7399999999999451E-2</v>
      </c>
      <c r="AH810">
        <f t="shared" si="168"/>
        <v>5.1974999999999998</v>
      </c>
      <c r="AI810">
        <f t="shared" si="181"/>
        <v>1.9999999999999574E-2</v>
      </c>
    </row>
    <row r="811" spans="1:35" x14ac:dyDescent="0.3">
      <c r="A811" s="1">
        <v>45366</v>
      </c>
      <c r="B811">
        <v>67859.14</v>
      </c>
      <c r="C811">
        <v>2155.9</v>
      </c>
      <c r="D811">
        <v>5.37</v>
      </c>
      <c r="E811">
        <v>5.31</v>
      </c>
      <c r="F811">
        <f t="shared" si="175"/>
        <v>0</v>
      </c>
      <c r="G811">
        <v>5.33</v>
      </c>
      <c r="H811">
        <v>5.3296799999999998</v>
      </c>
      <c r="I811">
        <f t="shared" si="169"/>
        <v>5.3296799999999998</v>
      </c>
      <c r="J811">
        <f t="shared" si="170"/>
        <v>1.4000000000002899E-4</v>
      </c>
      <c r="K811">
        <v>5.3337500000000002</v>
      </c>
      <c r="L811">
        <v>5.3747999999999996</v>
      </c>
      <c r="M811">
        <v>5.3768000000000002</v>
      </c>
      <c r="N811">
        <v>5.4039999999999999</v>
      </c>
      <c r="O811">
        <v>5.2434000000000003</v>
      </c>
      <c r="P811">
        <v>5.3152999999999997</v>
      </c>
      <c r="Q811">
        <v>5.3287000000000004</v>
      </c>
      <c r="R811">
        <v>5.3232999999999997</v>
      </c>
      <c r="S811">
        <v>5.0576999999999996</v>
      </c>
      <c r="T811">
        <v>5.3959999999999999</v>
      </c>
      <c r="U811">
        <f t="shared" si="171"/>
        <v>5.3959999999999999</v>
      </c>
      <c r="V811">
        <f t="shared" si="176"/>
        <v>-6.0000000000002274E-3</v>
      </c>
      <c r="W811">
        <f t="shared" si="172"/>
        <v>5.3768000000000002</v>
      </c>
      <c r="X811">
        <f t="shared" si="177"/>
        <v>-8.9999999999994529E-3</v>
      </c>
      <c r="Y811">
        <v>5.3719999999999999</v>
      </c>
      <c r="Z811">
        <v>5.3310000000000004</v>
      </c>
      <c r="AA811">
        <f t="shared" si="173"/>
        <v>5.4039999999999999</v>
      </c>
      <c r="AB811">
        <f t="shared" si="178"/>
        <v>-3.4999999999998366E-3</v>
      </c>
      <c r="AC811">
        <f t="shared" si="179"/>
        <v>3.0000000000001137E-3</v>
      </c>
      <c r="AD811">
        <v>5.0730000000000004</v>
      </c>
      <c r="AE811">
        <f t="shared" si="174"/>
        <v>5.2434000000000003</v>
      </c>
      <c r="AF811">
        <f t="shared" si="180"/>
        <v>6.0000000000002274E-3</v>
      </c>
      <c r="AG811">
        <f t="shared" si="180"/>
        <v>7.4000000000005173E-3</v>
      </c>
      <c r="AH811">
        <f t="shared" si="168"/>
        <v>5.202</v>
      </c>
      <c r="AI811">
        <f t="shared" si="181"/>
        <v>4.5000000000001705E-3</v>
      </c>
    </row>
    <row r="812" spans="1:35" x14ac:dyDescent="0.3">
      <c r="A812" s="1">
        <v>45367</v>
      </c>
      <c r="B812">
        <v>67096.539999999994</v>
      </c>
      <c r="C812">
        <v>2155.9</v>
      </c>
      <c r="D812">
        <v>5.37</v>
      </c>
      <c r="E812">
        <v>5.31</v>
      </c>
      <c r="F812">
        <f t="shared" si="175"/>
        <v>0</v>
      </c>
      <c r="G812">
        <v>5.33</v>
      </c>
      <c r="H812">
        <v>5.3296799999999998</v>
      </c>
      <c r="I812">
        <f t="shared" si="169"/>
        <v>5.3296799999999998</v>
      </c>
      <c r="J812">
        <f t="shared" si="170"/>
        <v>0</v>
      </c>
      <c r="K812">
        <v>5.3337500000000002</v>
      </c>
      <c r="L812">
        <v>5.3747999999999996</v>
      </c>
      <c r="M812">
        <v>5.3768000000000002</v>
      </c>
      <c r="N812">
        <v>5.4039999999999999</v>
      </c>
      <c r="O812">
        <v>5.2434000000000003</v>
      </c>
      <c r="P812">
        <v>5.3152999999999997</v>
      </c>
      <c r="Q812">
        <v>5.3287000000000004</v>
      </c>
      <c r="R812">
        <v>5.3232999999999997</v>
      </c>
      <c r="S812">
        <v>5.0576999999999996</v>
      </c>
      <c r="T812">
        <v>5.3959999999999999</v>
      </c>
      <c r="U812">
        <f t="shared" si="171"/>
        <v>5.3959999999999999</v>
      </c>
      <c r="V812">
        <f t="shared" si="176"/>
        <v>0</v>
      </c>
      <c r="W812">
        <f t="shared" si="172"/>
        <v>5.3768000000000002</v>
      </c>
      <c r="X812">
        <f t="shared" si="177"/>
        <v>0</v>
      </c>
      <c r="Y812">
        <v>5.3719999999999999</v>
      </c>
      <c r="Z812">
        <v>5.3310000000000004</v>
      </c>
      <c r="AA812">
        <f t="shared" si="173"/>
        <v>5.4039999999999999</v>
      </c>
      <c r="AB812">
        <f t="shared" si="178"/>
        <v>0</v>
      </c>
      <c r="AC812">
        <f t="shared" si="179"/>
        <v>0</v>
      </c>
      <c r="AD812">
        <v>5.0730000000000004</v>
      </c>
      <c r="AE812">
        <f t="shared" si="174"/>
        <v>5.2434000000000003</v>
      </c>
      <c r="AF812">
        <f t="shared" si="180"/>
        <v>0</v>
      </c>
      <c r="AG812">
        <f t="shared" si="180"/>
        <v>0</v>
      </c>
      <c r="AH812">
        <f t="shared" si="168"/>
        <v>5.202</v>
      </c>
      <c r="AI812">
        <f t="shared" si="181"/>
        <v>0</v>
      </c>
    </row>
    <row r="813" spans="1:35" x14ac:dyDescent="0.3">
      <c r="A813" s="1">
        <v>45368</v>
      </c>
      <c r="B813">
        <v>68271.210000000006</v>
      </c>
      <c r="C813">
        <v>2155.9</v>
      </c>
      <c r="D813">
        <v>5.37</v>
      </c>
      <c r="E813">
        <v>5.31</v>
      </c>
      <c r="F813">
        <f t="shared" si="175"/>
        <v>0</v>
      </c>
      <c r="G813">
        <v>5.33</v>
      </c>
      <c r="H813">
        <v>5.3296799999999998</v>
      </c>
      <c r="I813">
        <f t="shared" si="169"/>
        <v>5.3296799999999998</v>
      </c>
      <c r="J813">
        <f t="shared" si="170"/>
        <v>0</v>
      </c>
      <c r="K813">
        <v>5.3337500000000002</v>
      </c>
      <c r="L813">
        <v>5.3747999999999996</v>
      </c>
      <c r="M813">
        <v>5.3768000000000002</v>
      </c>
      <c r="N813">
        <v>5.4039999999999999</v>
      </c>
      <c r="O813">
        <v>5.2434000000000003</v>
      </c>
      <c r="P813">
        <v>5.3152999999999997</v>
      </c>
      <c r="Q813">
        <v>5.3287000000000004</v>
      </c>
      <c r="R813">
        <v>5.3232999999999997</v>
      </c>
      <c r="S813">
        <v>5.0576999999999996</v>
      </c>
      <c r="T813">
        <v>5.3959999999999999</v>
      </c>
      <c r="U813">
        <f t="shared" si="171"/>
        <v>5.3959999999999999</v>
      </c>
      <c r="V813">
        <f t="shared" si="176"/>
        <v>0</v>
      </c>
      <c r="W813">
        <f t="shared" si="172"/>
        <v>5.3768000000000002</v>
      </c>
      <c r="X813">
        <f t="shared" si="177"/>
        <v>0</v>
      </c>
      <c r="Y813">
        <v>5.3719999999999999</v>
      </c>
      <c r="Z813">
        <v>5.3310000000000004</v>
      </c>
      <c r="AA813">
        <f t="shared" si="173"/>
        <v>5.4039999999999999</v>
      </c>
      <c r="AB813">
        <f t="shared" si="178"/>
        <v>0</v>
      </c>
      <c r="AC813">
        <f t="shared" si="179"/>
        <v>0</v>
      </c>
      <c r="AD813">
        <v>5.0730000000000004</v>
      </c>
      <c r="AE813">
        <f t="shared" si="174"/>
        <v>5.2434000000000003</v>
      </c>
      <c r="AF813">
        <f t="shared" si="180"/>
        <v>0</v>
      </c>
      <c r="AG813">
        <f t="shared" si="180"/>
        <v>0</v>
      </c>
      <c r="AH813">
        <f t="shared" si="168"/>
        <v>5.202</v>
      </c>
      <c r="AI813">
        <f t="shared" si="181"/>
        <v>0</v>
      </c>
    </row>
    <row r="814" spans="1:35" x14ac:dyDescent="0.3">
      <c r="A814" s="1">
        <v>45369</v>
      </c>
      <c r="B814">
        <v>67352.39</v>
      </c>
      <c r="C814">
        <v>2160.36</v>
      </c>
      <c r="D814">
        <v>5.3310000000000004</v>
      </c>
      <c r="E814">
        <v>5.31</v>
      </c>
      <c r="F814">
        <f t="shared" si="175"/>
        <v>0</v>
      </c>
      <c r="G814">
        <v>5.33</v>
      </c>
      <c r="H814">
        <v>5.3325100000000001</v>
      </c>
      <c r="I814">
        <f t="shared" si="169"/>
        <v>5.3325100000000001</v>
      </c>
      <c r="J814">
        <f t="shared" si="170"/>
        <v>2.8300000000003322E-3</v>
      </c>
      <c r="K814">
        <v>5.3340500000000004</v>
      </c>
      <c r="L814">
        <v>5.3897000000000004</v>
      </c>
      <c r="M814">
        <v>5.3806000000000003</v>
      </c>
      <c r="N814">
        <v>5.4065000000000003</v>
      </c>
      <c r="O814">
        <v>5.2428999999999997</v>
      </c>
      <c r="P814">
        <v>5.3170000000000002</v>
      </c>
      <c r="Q814">
        <v>5.3307000000000002</v>
      </c>
      <c r="R814">
        <v>5.3331999999999997</v>
      </c>
      <c r="S814">
        <v>5.0789999999999997</v>
      </c>
      <c r="T814">
        <v>5.3949999999999996</v>
      </c>
      <c r="U814">
        <f t="shared" si="171"/>
        <v>5.3949999999999996</v>
      </c>
      <c r="V814">
        <f t="shared" si="176"/>
        <v>-1.000000000000334E-3</v>
      </c>
      <c r="W814">
        <f t="shared" si="172"/>
        <v>5.3806000000000003</v>
      </c>
      <c r="X814">
        <f t="shared" si="177"/>
        <v>3.8000000000000256E-3</v>
      </c>
      <c r="Y814">
        <v>5.399</v>
      </c>
      <c r="Z814">
        <v>5.3390000000000004</v>
      </c>
      <c r="AA814">
        <f t="shared" si="173"/>
        <v>5.4065000000000003</v>
      </c>
      <c r="AB814">
        <f t="shared" si="178"/>
        <v>2.5000000000003908E-3</v>
      </c>
      <c r="AC814">
        <f t="shared" si="179"/>
        <v>8.0000000000000071E-3</v>
      </c>
      <c r="AD814">
        <v>5.0839999999999996</v>
      </c>
      <c r="AE814">
        <f t="shared" si="174"/>
        <v>5.2428999999999997</v>
      </c>
      <c r="AF814">
        <f t="shared" si="180"/>
        <v>1.0999999999999233E-2</v>
      </c>
      <c r="AG814">
        <f t="shared" si="180"/>
        <v>-5.0000000000061107E-4</v>
      </c>
      <c r="AH814">
        <f t="shared" si="168"/>
        <v>5.2115</v>
      </c>
      <c r="AI814">
        <f t="shared" si="181"/>
        <v>9.5000000000000639E-3</v>
      </c>
    </row>
    <row r="815" spans="1:35" x14ac:dyDescent="0.3">
      <c r="A815" s="1">
        <v>45370</v>
      </c>
      <c r="B815">
        <v>63749.51</v>
      </c>
      <c r="C815">
        <v>2157.59</v>
      </c>
      <c r="D815">
        <v>5.3230000000000004</v>
      </c>
      <c r="E815">
        <v>5.31</v>
      </c>
      <c r="F815">
        <f t="shared" si="175"/>
        <v>0</v>
      </c>
      <c r="G815">
        <v>5.33</v>
      </c>
      <c r="H815">
        <v>5.3330000000000002</v>
      </c>
      <c r="I815">
        <f t="shared" si="169"/>
        <v>5.3330000000000002</v>
      </c>
      <c r="J815">
        <f t="shared" si="170"/>
        <v>4.9000000000010147E-4</v>
      </c>
      <c r="K815">
        <v>5.3311999999999999</v>
      </c>
      <c r="L815">
        <v>5.3682999999999996</v>
      </c>
      <c r="M815">
        <v>5.3765000000000001</v>
      </c>
      <c r="N815">
        <v>5.3973000000000004</v>
      </c>
      <c r="O815">
        <v>5.2240000000000002</v>
      </c>
      <c r="P815">
        <v>5.3179999999999996</v>
      </c>
      <c r="Q815">
        <v>5.3290499999999996</v>
      </c>
      <c r="R815">
        <v>5.3343999999999996</v>
      </c>
      <c r="S815">
        <v>5.0839999999999996</v>
      </c>
      <c r="T815">
        <v>5.3849999999999998</v>
      </c>
      <c r="U815">
        <f t="shared" si="171"/>
        <v>5.3849999999999998</v>
      </c>
      <c r="V815">
        <f t="shared" si="176"/>
        <v>-9.9999999999997868E-3</v>
      </c>
      <c r="W815">
        <f t="shared" si="172"/>
        <v>5.3765000000000001</v>
      </c>
      <c r="X815">
        <f t="shared" si="177"/>
        <v>-4.1000000000002146E-3</v>
      </c>
      <c r="Y815">
        <v>5.3920000000000003</v>
      </c>
      <c r="Z815">
        <v>5.3369999999999997</v>
      </c>
      <c r="AA815">
        <f t="shared" si="173"/>
        <v>5.3973000000000004</v>
      </c>
      <c r="AB815">
        <f t="shared" si="178"/>
        <v>-9.1999999999998749E-3</v>
      </c>
      <c r="AC815">
        <f t="shared" si="179"/>
        <v>-2.0000000000006679E-3</v>
      </c>
      <c r="AD815">
        <v>5.0919999999999996</v>
      </c>
      <c r="AE815">
        <f t="shared" si="174"/>
        <v>5.2240000000000002</v>
      </c>
      <c r="AF815">
        <f t="shared" si="180"/>
        <v>8.0000000000000071E-3</v>
      </c>
      <c r="AG815">
        <f t="shared" si="180"/>
        <v>-1.8899999999999473E-2</v>
      </c>
      <c r="AH815">
        <f t="shared" si="168"/>
        <v>5.2144999999999992</v>
      </c>
      <c r="AI815">
        <f t="shared" si="181"/>
        <v>2.9999999999992255E-3</v>
      </c>
    </row>
    <row r="816" spans="1:35" x14ac:dyDescent="0.3">
      <c r="A816" s="1">
        <v>45371</v>
      </c>
      <c r="B816">
        <v>67078.539999999994</v>
      </c>
      <c r="C816">
        <v>2186.39</v>
      </c>
      <c r="D816">
        <v>5.33</v>
      </c>
      <c r="E816">
        <v>5.31</v>
      </c>
      <c r="F816">
        <f t="shared" si="175"/>
        <v>0</v>
      </c>
      <c r="G816">
        <v>5.33</v>
      </c>
      <c r="H816">
        <v>5.3285200000000001</v>
      </c>
      <c r="I816">
        <f t="shared" si="169"/>
        <v>5.3285200000000001</v>
      </c>
      <c r="J816">
        <f t="shared" si="170"/>
        <v>-4.4800000000000395E-3</v>
      </c>
      <c r="K816">
        <v>5.31555</v>
      </c>
      <c r="L816">
        <v>5.3806000000000003</v>
      </c>
      <c r="M816">
        <v>5.343</v>
      </c>
      <c r="N816">
        <v>5.3581000000000003</v>
      </c>
      <c r="O816">
        <v>5.1731999999999996</v>
      </c>
      <c r="P816">
        <v>5.3190999999999997</v>
      </c>
      <c r="Q816">
        <v>5.3304999999999998</v>
      </c>
      <c r="R816">
        <v>5.2916999999999996</v>
      </c>
      <c r="S816">
        <v>4.9775999999999998</v>
      </c>
      <c r="T816">
        <v>5.3920000000000003</v>
      </c>
      <c r="U816">
        <f t="shared" si="171"/>
        <v>5.3920000000000003</v>
      </c>
      <c r="V816">
        <f t="shared" si="176"/>
        <v>7.0000000000005613E-3</v>
      </c>
      <c r="W816">
        <f t="shared" si="172"/>
        <v>5.343</v>
      </c>
      <c r="X816">
        <f t="shared" si="177"/>
        <v>-3.3500000000000085E-2</v>
      </c>
      <c r="Y816">
        <v>5.3760000000000003</v>
      </c>
      <c r="Z816">
        <v>5.3010000000000002</v>
      </c>
      <c r="AA816">
        <f t="shared" si="173"/>
        <v>5.3581000000000003</v>
      </c>
      <c r="AB816">
        <f t="shared" si="178"/>
        <v>-3.9200000000000124E-2</v>
      </c>
      <c r="AC816">
        <f t="shared" si="179"/>
        <v>-3.5999999999999588E-2</v>
      </c>
      <c r="AD816">
        <v>4.9870000000000001</v>
      </c>
      <c r="AE816">
        <f t="shared" si="174"/>
        <v>5.1731999999999996</v>
      </c>
      <c r="AF816">
        <f t="shared" si="180"/>
        <v>-0.10499999999999954</v>
      </c>
      <c r="AG816">
        <f t="shared" si="180"/>
        <v>-5.0800000000000622E-2</v>
      </c>
      <c r="AH816">
        <f t="shared" si="168"/>
        <v>5.1440000000000001</v>
      </c>
      <c r="AI816">
        <f t="shared" si="181"/>
        <v>-7.0499999999999119E-2</v>
      </c>
    </row>
    <row r="817" spans="1:35" x14ac:dyDescent="0.3">
      <c r="A817" s="1">
        <v>45372</v>
      </c>
      <c r="B817">
        <v>65466.78</v>
      </c>
      <c r="C817">
        <v>2181.33</v>
      </c>
      <c r="D817">
        <v>5.33</v>
      </c>
      <c r="E817">
        <v>5.31</v>
      </c>
      <c r="F817">
        <f t="shared" si="175"/>
        <v>0</v>
      </c>
      <c r="G817">
        <v>5.33</v>
      </c>
      <c r="H817">
        <v>5.31996</v>
      </c>
      <c r="I817">
        <f t="shared" si="169"/>
        <v>5.31996</v>
      </c>
      <c r="J817">
        <f t="shared" si="170"/>
        <v>-8.5600000000001231E-3</v>
      </c>
      <c r="K817">
        <v>5.3160499999999997</v>
      </c>
      <c r="L817">
        <v>5.3772000000000002</v>
      </c>
      <c r="M817">
        <v>5.3341000000000003</v>
      </c>
      <c r="N817">
        <v>5.3525</v>
      </c>
      <c r="O817">
        <v>5.1744000000000003</v>
      </c>
      <c r="P817">
        <v>5.3274999999999997</v>
      </c>
      <c r="Q817">
        <v>5.3302500000000004</v>
      </c>
      <c r="R817">
        <v>5.3015999999999996</v>
      </c>
      <c r="S817">
        <v>4.9935</v>
      </c>
      <c r="T817">
        <v>5.3940000000000001</v>
      </c>
      <c r="U817">
        <f t="shared" si="171"/>
        <v>5.3940000000000001</v>
      </c>
      <c r="V817">
        <f t="shared" si="176"/>
        <v>1.9999999999997797E-3</v>
      </c>
      <c r="W817">
        <f t="shared" si="172"/>
        <v>5.3341000000000003</v>
      </c>
      <c r="X817">
        <f t="shared" si="177"/>
        <v>-8.8999999999996859E-3</v>
      </c>
      <c r="Y817">
        <v>5.3710000000000004</v>
      </c>
      <c r="Z817">
        <v>5.3070000000000004</v>
      </c>
      <c r="AA817">
        <f t="shared" si="173"/>
        <v>5.3525</v>
      </c>
      <c r="AB817">
        <f t="shared" si="178"/>
        <v>-5.6000000000002714E-3</v>
      </c>
      <c r="AC817">
        <f t="shared" si="179"/>
        <v>6.0000000000002274E-3</v>
      </c>
      <c r="AD817">
        <v>4.9980000000000002</v>
      </c>
      <c r="AE817">
        <f t="shared" si="174"/>
        <v>5.1744000000000003</v>
      </c>
      <c r="AF817">
        <f t="shared" si="180"/>
        <v>1.1000000000000121E-2</v>
      </c>
      <c r="AG817">
        <f t="shared" si="180"/>
        <v>1.200000000000756E-3</v>
      </c>
      <c r="AH817">
        <f t="shared" si="168"/>
        <v>5.1524999999999999</v>
      </c>
      <c r="AI817">
        <f t="shared" si="181"/>
        <v>8.49999999999973E-3</v>
      </c>
    </row>
    <row r="818" spans="1:35" x14ac:dyDescent="0.3">
      <c r="A818" s="1">
        <v>45373</v>
      </c>
      <c r="B818">
        <v>63509.03</v>
      </c>
      <c r="C818">
        <v>2165.44</v>
      </c>
      <c r="D818">
        <v>5.3680000000000003</v>
      </c>
      <c r="E818">
        <v>5.31</v>
      </c>
      <c r="F818">
        <f t="shared" si="175"/>
        <v>0</v>
      </c>
      <c r="G818">
        <v>5.33</v>
      </c>
      <c r="H818">
        <v>5.3124799999999999</v>
      </c>
      <c r="I818">
        <f t="shared" si="169"/>
        <v>5.3124799999999999</v>
      </c>
      <c r="J818">
        <f t="shared" si="170"/>
        <v>-7.4800000000001532E-3</v>
      </c>
      <c r="K818">
        <v>5.3068</v>
      </c>
      <c r="L818">
        <v>5.3617999999999997</v>
      </c>
      <c r="M818">
        <v>5.3029000000000002</v>
      </c>
      <c r="N818">
        <v>5.3211000000000004</v>
      </c>
      <c r="O818">
        <v>5.1421999999999999</v>
      </c>
      <c r="P818">
        <v>5.3201900000000002</v>
      </c>
      <c r="Q818">
        <v>5.3302500000000004</v>
      </c>
      <c r="R818">
        <v>5.2912999999999997</v>
      </c>
      <c r="S818">
        <v>4.9592000000000001</v>
      </c>
      <c r="T818">
        <v>5.3760000000000003</v>
      </c>
      <c r="U818">
        <f t="shared" si="171"/>
        <v>5.3760000000000003</v>
      </c>
      <c r="V818">
        <f t="shared" si="176"/>
        <v>-1.7999999999999794E-2</v>
      </c>
      <c r="W818">
        <f t="shared" si="172"/>
        <v>5.3029000000000002</v>
      </c>
      <c r="X818">
        <f t="shared" si="177"/>
        <v>-3.1200000000000117E-2</v>
      </c>
      <c r="Y818">
        <v>5.3760000000000003</v>
      </c>
      <c r="Z818">
        <v>5.298</v>
      </c>
      <c r="AA818">
        <f t="shared" si="173"/>
        <v>5.3211000000000004</v>
      </c>
      <c r="AB818">
        <f t="shared" si="178"/>
        <v>-3.139999999999965E-2</v>
      </c>
      <c r="AC818">
        <f t="shared" si="179"/>
        <v>-9.0000000000003411E-3</v>
      </c>
      <c r="AD818">
        <v>4.97</v>
      </c>
      <c r="AE818">
        <f t="shared" si="174"/>
        <v>5.1421999999999999</v>
      </c>
      <c r="AF818">
        <f t="shared" si="180"/>
        <v>-2.8000000000000469E-2</v>
      </c>
      <c r="AG818">
        <f t="shared" si="180"/>
        <v>-3.220000000000045E-2</v>
      </c>
      <c r="AH818">
        <f t="shared" si="168"/>
        <v>5.1340000000000003</v>
      </c>
      <c r="AI818">
        <f t="shared" si="181"/>
        <v>-1.8499999999999517E-2</v>
      </c>
    </row>
    <row r="819" spans="1:35" x14ac:dyDescent="0.3">
      <c r="A819" s="1">
        <v>45374</v>
      </c>
      <c r="B819">
        <v>65011.85</v>
      </c>
      <c r="C819">
        <v>2165.44</v>
      </c>
      <c r="D819">
        <v>5.3680000000000003</v>
      </c>
      <c r="E819">
        <v>5.31</v>
      </c>
      <c r="F819">
        <f t="shared" si="175"/>
        <v>0</v>
      </c>
      <c r="G819">
        <v>5.33</v>
      </c>
      <c r="H819">
        <v>5.3124799999999999</v>
      </c>
      <c r="I819">
        <f t="shared" si="169"/>
        <v>5.3124799999999999</v>
      </c>
      <c r="J819">
        <f t="shared" si="170"/>
        <v>0</v>
      </c>
      <c r="K819">
        <v>5.3068</v>
      </c>
      <c r="L819">
        <v>5.3617999999999997</v>
      </c>
      <c r="M819">
        <v>5.3029000000000002</v>
      </c>
      <c r="N819">
        <v>5.3211000000000004</v>
      </c>
      <c r="O819">
        <v>5.1421999999999999</v>
      </c>
      <c r="P819">
        <v>5.3201900000000002</v>
      </c>
      <c r="Q819">
        <v>5.3302500000000004</v>
      </c>
      <c r="R819">
        <v>5.2912999999999997</v>
      </c>
      <c r="S819">
        <v>4.9592000000000001</v>
      </c>
      <c r="T819">
        <v>5.3760000000000003</v>
      </c>
      <c r="U819">
        <f t="shared" si="171"/>
        <v>5.3760000000000003</v>
      </c>
      <c r="V819">
        <f t="shared" si="176"/>
        <v>0</v>
      </c>
      <c r="W819">
        <f t="shared" si="172"/>
        <v>5.3029000000000002</v>
      </c>
      <c r="X819">
        <f t="shared" si="177"/>
        <v>0</v>
      </c>
      <c r="Y819">
        <v>5.3760000000000003</v>
      </c>
      <c r="Z819">
        <v>5.298</v>
      </c>
      <c r="AA819">
        <f t="shared" si="173"/>
        <v>5.3211000000000004</v>
      </c>
      <c r="AB819">
        <f t="shared" si="178"/>
        <v>0</v>
      </c>
      <c r="AC819">
        <f t="shared" si="179"/>
        <v>0</v>
      </c>
      <c r="AD819">
        <v>4.97</v>
      </c>
      <c r="AE819">
        <f t="shared" si="174"/>
        <v>5.1421999999999999</v>
      </c>
      <c r="AF819">
        <f t="shared" si="180"/>
        <v>0</v>
      </c>
      <c r="AG819">
        <f t="shared" si="180"/>
        <v>0</v>
      </c>
      <c r="AH819">
        <f t="shared" si="168"/>
        <v>5.1340000000000003</v>
      </c>
      <c r="AI819">
        <f t="shared" si="181"/>
        <v>0</v>
      </c>
    </row>
    <row r="820" spans="1:35" x14ac:dyDescent="0.3">
      <c r="A820" s="1">
        <v>45375</v>
      </c>
      <c r="B820">
        <v>66153.2</v>
      </c>
      <c r="C820">
        <v>2165.44</v>
      </c>
      <c r="D820">
        <v>5.3680000000000003</v>
      </c>
      <c r="E820">
        <v>5.31</v>
      </c>
      <c r="F820">
        <f t="shared" si="175"/>
        <v>0</v>
      </c>
      <c r="G820">
        <v>5.33</v>
      </c>
      <c r="H820">
        <v>5.3124799999999999</v>
      </c>
      <c r="I820">
        <f t="shared" si="169"/>
        <v>5.3124799999999999</v>
      </c>
      <c r="J820">
        <f t="shared" si="170"/>
        <v>0</v>
      </c>
      <c r="K820">
        <v>5.3068</v>
      </c>
      <c r="L820">
        <v>5.3617999999999997</v>
      </c>
      <c r="M820">
        <v>5.3029000000000002</v>
      </c>
      <c r="N820">
        <v>5.3211000000000004</v>
      </c>
      <c r="O820">
        <v>5.1421999999999999</v>
      </c>
      <c r="P820">
        <v>5.3201900000000002</v>
      </c>
      <c r="Q820">
        <v>5.3302500000000004</v>
      </c>
      <c r="R820">
        <v>5.2912999999999997</v>
      </c>
      <c r="S820">
        <v>4.9592000000000001</v>
      </c>
      <c r="T820">
        <v>5.3760000000000003</v>
      </c>
      <c r="U820">
        <f t="shared" si="171"/>
        <v>5.3760000000000003</v>
      </c>
      <c r="V820">
        <f t="shared" si="176"/>
        <v>0</v>
      </c>
      <c r="W820">
        <f t="shared" si="172"/>
        <v>5.3029000000000002</v>
      </c>
      <c r="X820">
        <f t="shared" si="177"/>
        <v>0</v>
      </c>
      <c r="Y820">
        <v>5.3760000000000003</v>
      </c>
      <c r="Z820">
        <v>5.298</v>
      </c>
      <c r="AA820">
        <f t="shared" si="173"/>
        <v>5.3211000000000004</v>
      </c>
      <c r="AB820">
        <f t="shared" si="178"/>
        <v>0</v>
      </c>
      <c r="AC820">
        <f t="shared" si="179"/>
        <v>0</v>
      </c>
      <c r="AD820">
        <v>4.97</v>
      </c>
      <c r="AE820">
        <f t="shared" si="174"/>
        <v>5.1421999999999999</v>
      </c>
      <c r="AF820">
        <f t="shared" si="180"/>
        <v>0</v>
      </c>
      <c r="AG820">
        <f t="shared" si="180"/>
        <v>0</v>
      </c>
      <c r="AH820">
        <f t="shared" si="168"/>
        <v>5.1340000000000003</v>
      </c>
      <c r="AI820">
        <f t="shared" si="181"/>
        <v>0</v>
      </c>
    </row>
    <row r="821" spans="1:35" x14ac:dyDescent="0.3">
      <c r="A821" s="1">
        <v>45376</v>
      </c>
      <c r="B821">
        <v>70959.89</v>
      </c>
      <c r="C821">
        <v>2171.83</v>
      </c>
      <c r="D821">
        <v>5.375</v>
      </c>
      <c r="E821">
        <v>5.31</v>
      </c>
      <c r="F821">
        <f t="shared" si="175"/>
        <v>0</v>
      </c>
      <c r="G821">
        <v>5.33</v>
      </c>
      <c r="H821">
        <v>5.30755</v>
      </c>
      <c r="I821">
        <f t="shared" si="169"/>
        <v>5.30755</v>
      </c>
      <c r="J821">
        <f t="shared" si="170"/>
        <v>-4.9299999999998789E-3</v>
      </c>
      <c r="K821">
        <v>5.3122999999999996</v>
      </c>
      <c r="L821">
        <v>5.3532000000000002</v>
      </c>
      <c r="M821">
        <v>5.3032000000000004</v>
      </c>
      <c r="N821">
        <v>5.3274999999999997</v>
      </c>
      <c r="O821">
        <v>5.1604999999999999</v>
      </c>
      <c r="P821">
        <v>5.3268000000000004</v>
      </c>
      <c r="Q821">
        <v>5.3308</v>
      </c>
      <c r="R821">
        <v>5.2931999999999997</v>
      </c>
      <c r="S821">
        <v>4.9587000000000003</v>
      </c>
      <c r="T821">
        <v>5.391</v>
      </c>
      <c r="U821">
        <f t="shared" si="171"/>
        <v>5.391</v>
      </c>
      <c r="V821">
        <f t="shared" si="176"/>
        <v>1.499999999999968E-2</v>
      </c>
      <c r="W821">
        <f t="shared" si="172"/>
        <v>5.3032000000000004</v>
      </c>
      <c r="X821">
        <f t="shared" si="177"/>
        <v>3.00000000000189E-4</v>
      </c>
      <c r="Y821">
        <v>5.3879999999999999</v>
      </c>
      <c r="Z821">
        <v>5.3120000000000003</v>
      </c>
      <c r="AA821">
        <f t="shared" si="173"/>
        <v>5.3274999999999997</v>
      </c>
      <c r="AB821">
        <f t="shared" si="178"/>
        <v>6.3999999999992951E-3</v>
      </c>
      <c r="AC821">
        <f t="shared" si="179"/>
        <v>1.4000000000000234E-2</v>
      </c>
      <c r="AD821">
        <v>4.9820000000000002</v>
      </c>
      <c r="AE821">
        <f t="shared" si="174"/>
        <v>5.1604999999999999</v>
      </c>
      <c r="AF821">
        <f t="shared" si="180"/>
        <v>1.2000000000000455E-2</v>
      </c>
      <c r="AG821">
        <f t="shared" si="180"/>
        <v>1.8299999999999983E-2</v>
      </c>
      <c r="AH821">
        <f t="shared" si="168"/>
        <v>5.1470000000000002</v>
      </c>
      <c r="AI821">
        <f t="shared" si="181"/>
        <v>1.2999999999999901E-2</v>
      </c>
    </row>
    <row r="822" spans="1:35" x14ac:dyDescent="0.3">
      <c r="A822" s="1">
        <v>45377</v>
      </c>
      <c r="B822">
        <v>69825.009999999995</v>
      </c>
      <c r="C822">
        <v>2178.8000000000002</v>
      </c>
      <c r="D822">
        <v>5.375</v>
      </c>
      <c r="E822">
        <v>5.32</v>
      </c>
      <c r="F822">
        <f t="shared" si="175"/>
        <v>1.0000000000000675E-2</v>
      </c>
      <c r="G822">
        <v>5.33</v>
      </c>
      <c r="H822">
        <v>5.3094200000000003</v>
      </c>
      <c r="I822">
        <f t="shared" si="169"/>
        <v>5.3094200000000003</v>
      </c>
      <c r="J822">
        <f t="shared" si="170"/>
        <v>1.8700000000002603E-3</v>
      </c>
      <c r="K822">
        <v>5.3057999999999996</v>
      </c>
      <c r="L822">
        <v>5.3552999999999997</v>
      </c>
      <c r="M822">
        <v>5.3051000000000004</v>
      </c>
      <c r="N822">
        <v>5.3303000000000003</v>
      </c>
      <c r="O822">
        <v>5.1646000000000001</v>
      </c>
      <c r="P822">
        <v>5.3227000000000002</v>
      </c>
      <c r="Q822">
        <v>5.3295000000000003</v>
      </c>
      <c r="R822">
        <v>5.3049999999999997</v>
      </c>
      <c r="S822">
        <v>4.9882</v>
      </c>
      <c r="T822">
        <v>5.3630000000000004</v>
      </c>
      <c r="U822">
        <f t="shared" si="171"/>
        <v>5.3630000000000004</v>
      </c>
      <c r="V822">
        <f t="shared" si="176"/>
        <v>-2.7999999999999581E-2</v>
      </c>
      <c r="W822">
        <f t="shared" si="172"/>
        <v>5.3051000000000004</v>
      </c>
      <c r="X822">
        <f t="shared" si="177"/>
        <v>1.9000000000000128E-3</v>
      </c>
      <c r="Y822">
        <v>5.3780000000000001</v>
      </c>
      <c r="Z822">
        <v>5.31</v>
      </c>
      <c r="AA822">
        <f t="shared" si="173"/>
        <v>5.3303000000000003</v>
      </c>
      <c r="AB822">
        <f t="shared" si="178"/>
        <v>2.8000000000005798E-3</v>
      </c>
      <c r="AC822">
        <f t="shared" si="179"/>
        <v>-2.0000000000006679E-3</v>
      </c>
      <c r="AD822">
        <v>4.9950000000000001</v>
      </c>
      <c r="AE822">
        <f t="shared" si="174"/>
        <v>5.1646000000000001</v>
      </c>
      <c r="AF822">
        <f t="shared" si="180"/>
        <v>1.2999999999999901E-2</v>
      </c>
      <c r="AG822">
        <f t="shared" si="180"/>
        <v>4.1000000000002146E-3</v>
      </c>
      <c r="AH822">
        <f t="shared" si="168"/>
        <v>5.1524999999999999</v>
      </c>
      <c r="AI822">
        <f t="shared" si="181"/>
        <v>5.4999999999996163E-3</v>
      </c>
    </row>
    <row r="823" spans="1:35" x14ac:dyDescent="0.3">
      <c r="A823" s="1">
        <v>45378</v>
      </c>
      <c r="B823">
        <v>68862.16</v>
      </c>
      <c r="C823">
        <v>2194.79</v>
      </c>
      <c r="D823">
        <v>5.42</v>
      </c>
      <c r="E823">
        <v>5.33</v>
      </c>
      <c r="F823">
        <f t="shared" si="175"/>
        <v>9.9999999999997868E-3</v>
      </c>
      <c r="G823">
        <v>5.33</v>
      </c>
      <c r="H823">
        <v>5.3019100000000003</v>
      </c>
      <c r="I823">
        <f t="shared" si="169"/>
        <v>5.3019100000000003</v>
      </c>
      <c r="J823">
        <f t="shared" si="170"/>
        <v>-7.5099999999999056E-3</v>
      </c>
      <c r="K823">
        <v>5.2999000000000001</v>
      </c>
      <c r="L823">
        <v>5.3674999999999997</v>
      </c>
      <c r="M823">
        <v>5.2930999999999999</v>
      </c>
      <c r="N823">
        <v>5.3151000000000002</v>
      </c>
      <c r="O823">
        <v>5.1429999999999998</v>
      </c>
      <c r="P823">
        <v>5.3185000000000002</v>
      </c>
      <c r="Q823">
        <v>5.3295000000000003</v>
      </c>
      <c r="R823">
        <v>5.3022999999999998</v>
      </c>
      <c r="S823">
        <v>4.9877000000000002</v>
      </c>
      <c r="T823">
        <v>5.375</v>
      </c>
      <c r="U823">
        <f t="shared" si="171"/>
        <v>5.375</v>
      </c>
      <c r="V823">
        <f t="shared" si="176"/>
        <v>1.1999999999999567E-2</v>
      </c>
      <c r="W823">
        <f t="shared" si="172"/>
        <v>5.2930999999999999</v>
      </c>
      <c r="X823">
        <f t="shared" si="177"/>
        <v>-1.2000000000000455E-2</v>
      </c>
      <c r="Y823">
        <v>5.3739999999999997</v>
      </c>
      <c r="Z823">
        <v>5.3120000000000003</v>
      </c>
      <c r="AA823">
        <f t="shared" si="173"/>
        <v>5.3151000000000002</v>
      </c>
      <c r="AB823">
        <f t="shared" si="178"/>
        <v>-1.5200000000000102E-2</v>
      </c>
      <c r="AC823">
        <f t="shared" si="179"/>
        <v>2.0000000000006679E-3</v>
      </c>
      <c r="AD823">
        <v>4.9939999999999998</v>
      </c>
      <c r="AE823">
        <f t="shared" si="174"/>
        <v>5.1429999999999998</v>
      </c>
      <c r="AF823">
        <f t="shared" si="180"/>
        <v>-1.000000000000334E-3</v>
      </c>
      <c r="AG823">
        <f t="shared" si="180"/>
        <v>-2.1600000000000286E-2</v>
      </c>
      <c r="AH823">
        <f t="shared" si="168"/>
        <v>5.1530000000000005</v>
      </c>
      <c r="AI823">
        <f t="shared" si="181"/>
        <v>5.0000000000061107E-4</v>
      </c>
    </row>
    <row r="824" spans="1:35" x14ac:dyDescent="0.3">
      <c r="A824" s="1">
        <v>45379</v>
      </c>
      <c r="B824">
        <v>70712.89</v>
      </c>
      <c r="C824">
        <v>2229.87</v>
      </c>
      <c r="D824">
        <v>5.3849999999999998</v>
      </c>
      <c r="E824">
        <v>5.34</v>
      </c>
      <c r="F824">
        <f t="shared" si="175"/>
        <v>9.9999999999997868E-3</v>
      </c>
      <c r="G824">
        <v>5.33</v>
      </c>
      <c r="H824">
        <v>5.2982300000000002</v>
      </c>
      <c r="I824">
        <f t="shared" si="169"/>
        <v>5.2982300000000002</v>
      </c>
      <c r="J824">
        <f t="shared" si="170"/>
        <v>-3.6800000000001276E-3</v>
      </c>
      <c r="K824">
        <v>5.3036500000000002</v>
      </c>
      <c r="L824">
        <v>5.3617999999999997</v>
      </c>
      <c r="M824">
        <v>5.3023999999999996</v>
      </c>
      <c r="N824">
        <v>5.3295000000000003</v>
      </c>
      <c r="O824">
        <v>5.1677999999999997</v>
      </c>
      <c r="P824">
        <v>5.3148999999999997</v>
      </c>
      <c r="Q824">
        <v>5.3295000000000003</v>
      </c>
      <c r="R824">
        <v>5.3152999999999997</v>
      </c>
      <c r="S824">
        <v>5.0237999999999996</v>
      </c>
      <c r="T824">
        <v>5.3710000000000004</v>
      </c>
      <c r="U824">
        <f t="shared" si="171"/>
        <v>5.3710000000000004</v>
      </c>
      <c r="V824">
        <f t="shared" si="176"/>
        <v>-3.9999999999995595E-3</v>
      </c>
      <c r="W824">
        <f t="shared" si="172"/>
        <v>5.3023999999999996</v>
      </c>
      <c r="X824">
        <f t="shared" si="177"/>
        <v>9.2999999999996419E-3</v>
      </c>
      <c r="Y824">
        <v>5.367</v>
      </c>
      <c r="Z824">
        <v>5.3230000000000004</v>
      </c>
      <c r="AA824">
        <f t="shared" si="173"/>
        <v>5.3295000000000003</v>
      </c>
      <c r="AB824">
        <f t="shared" si="178"/>
        <v>1.440000000000019E-2</v>
      </c>
      <c r="AC824">
        <f t="shared" si="179"/>
        <v>1.1000000000000121E-2</v>
      </c>
      <c r="AD824">
        <v>5.0289999999999999</v>
      </c>
      <c r="AE824">
        <f t="shared" si="174"/>
        <v>5.1677999999999997</v>
      </c>
      <c r="AF824">
        <f t="shared" si="180"/>
        <v>3.5000000000000142E-2</v>
      </c>
      <c r="AG824">
        <f t="shared" si="180"/>
        <v>2.4799999999999933E-2</v>
      </c>
      <c r="AH824">
        <f t="shared" si="168"/>
        <v>5.1760000000000002</v>
      </c>
      <c r="AI824">
        <f t="shared" si="181"/>
        <v>2.2999999999999687E-2</v>
      </c>
    </row>
    <row r="825" spans="1:35" x14ac:dyDescent="0.3">
      <c r="A825" s="1">
        <v>45380</v>
      </c>
      <c r="B825">
        <v>69654.16</v>
      </c>
      <c r="C825">
        <v>2229.87</v>
      </c>
      <c r="D825">
        <v>5.3849999999999998</v>
      </c>
      <c r="E825">
        <v>5.34</v>
      </c>
      <c r="F825">
        <f t="shared" si="175"/>
        <v>0</v>
      </c>
      <c r="G825">
        <v>5.33</v>
      </c>
      <c r="H825">
        <v>5.2982300000000002</v>
      </c>
      <c r="I825">
        <f t="shared" si="169"/>
        <v>5.2982300000000002</v>
      </c>
      <c r="J825">
        <f t="shared" si="170"/>
        <v>0</v>
      </c>
      <c r="K825">
        <v>5.3036500000000002</v>
      </c>
      <c r="L825">
        <v>5.3617999999999997</v>
      </c>
      <c r="M825">
        <v>5.3023999999999996</v>
      </c>
      <c r="N825">
        <v>5.3295000000000003</v>
      </c>
      <c r="O825">
        <v>5.1677999999999997</v>
      </c>
      <c r="P825">
        <v>5.3167999999999997</v>
      </c>
      <c r="Q825">
        <v>5.3294499999999996</v>
      </c>
      <c r="R825">
        <v>5.3152999999999997</v>
      </c>
      <c r="S825">
        <v>5.0237999999999996</v>
      </c>
      <c r="T825">
        <v>5.3710000000000004</v>
      </c>
      <c r="U825">
        <f t="shared" si="171"/>
        <v>5.3710000000000004</v>
      </c>
      <c r="V825">
        <f t="shared" si="176"/>
        <v>0</v>
      </c>
      <c r="W825">
        <f t="shared" si="172"/>
        <v>5.3023999999999996</v>
      </c>
      <c r="X825">
        <f t="shared" si="177"/>
        <v>0</v>
      </c>
      <c r="Y825">
        <v>5.3559999999999999</v>
      </c>
      <c r="Z825">
        <v>5.3230000000000004</v>
      </c>
      <c r="AA825">
        <f t="shared" si="173"/>
        <v>5.3295000000000003</v>
      </c>
      <c r="AB825">
        <f t="shared" si="178"/>
        <v>0</v>
      </c>
      <c r="AC825">
        <f t="shared" si="179"/>
        <v>0</v>
      </c>
      <c r="AD825">
        <v>5.0289999999999999</v>
      </c>
      <c r="AE825">
        <f t="shared" si="174"/>
        <v>5.1677999999999997</v>
      </c>
      <c r="AF825">
        <f t="shared" si="180"/>
        <v>0</v>
      </c>
      <c r="AG825">
        <f t="shared" si="180"/>
        <v>0</v>
      </c>
      <c r="AH825">
        <f t="shared" si="168"/>
        <v>5.1760000000000002</v>
      </c>
      <c r="AI825">
        <f t="shared" si="181"/>
        <v>0</v>
      </c>
    </row>
    <row r="826" spans="1:35" x14ac:dyDescent="0.3">
      <c r="A826" s="1">
        <v>45381</v>
      </c>
      <c r="B826">
        <v>69857.119999999995</v>
      </c>
      <c r="C826">
        <v>2229.87</v>
      </c>
      <c r="D826">
        <v>5.3849999999999998</v>
      </c>
      <c r="E826">
        <v>5.34</v>
      </c>
      <c r="F826">
        <f t="shared" si="175"/>
        <v>0</v>
      </c>
      <c r="G826">
        <v>5.33</v>
      </c>
      <c r="H826">
        <v>5.2982300000000002</v>
      </c>
      <c r="I826">
        <f t="shared" si="169"/>
        <v>5.2982300000000002</v>
      </c>
      <c r="J826">
        <f t="shared" si="170"/>
        <v>0</v>
      </c>
      <c r="K826">
        <v>5.3036500000000002</v>
      </c>
      <c r="L826">
        <v>5.3617999999999997</v>
      </c>
      <c r="M826">
        <v>5.3023999999999996</v>
      </c>
      <c r="N826">
        <v>5.3295000000000003</v>
      </c>
      <c r="O826">
        <v>5.1677999999999997</v>
      </c>
      <c r="P826">
        <v>5.3167999999999997</v>
      </c>
      <c r="Q826">
        <v>5.3294499999999996</v>
      </c>
      <c r="R826">
        <v>5.3152999999999997</v>
      </c>
      <c r="S826">
        <v>5.0237999999999996</v>
      </c>
      <c r="T826">
        <v>5.3710000000000004</v>
      </c>
      <c r="U826">
        <f t="shared" si="171"/>
        <v>5.3710000000000004</v>
      </c>
      <c r="V826">
        <f t="shared" si="176"/>
        <v>0</v>
      </c>
      <c r="W826">
        <f t="shared" si="172"/>
        <v>5.3023999999999996</v>
      </c>
      <c r="X826">
        <f t="shared" si="177"/>
        <v>0</v>
      </c>
      <c r="Y826">
        <v>5.3559999999999999</v>
      </c>
      <c r="Z826">
        <v>5.3230000000000004</v>
      </c>
      <c r="AA826">
        <f t="shared" si="173"/>
        <v>5.3295000000000003</v>
      </c>
      <c r="AB826">
        <f t="shared" si="178"/>
        <v>0</v>
      </c>
      <c r="AC826">
        <f t="shared" si="179"/>
        <v>0</v>
      </c>
      <c r="AD826">
        <v>5.0289999999999999</v>
      </c>
      <c r="AE826">
        <f t="shared" si="174"/>
        <v>5.1677999999999997</v>
      </c>
      <c r="AF826">
        <f t="shared" si="180"/>
        <v>0</v>
      </c>
      <c r="AG826">
        <f t="shared" si="180"/>
        <v>0</v>
      </c>
      <c r="AH826">
        <f t="shared" si="168"/>
        <v>5.1760000000000002</v>
      </c>
      <c r="AI826">
        <f t="shared" si="181"/>
        <v>0</v>
      </c>
    </row>
    <row r="827" spans="1:35" x14ac:dyDescent="0.3">
      <c r="A827" s="1">
        <v>45382</v>
      </c>
      <c r="B827">
        <v>70845.759999999995</v>
      </c>
      <c r="C827">
        <v>2229.87</v>
      </c>
      <c r="D827">
        <v>5.3849999999999998</v>
      </c>
      <c r="E827">
        <v>5.34</v>
      </c>
      <c r="F827">
        <f t="shared" si="175"/>
        <v>0</v>
      </c>
      <c r="G827">
        <v>5.33</v>
      </c>
      <c r="H827">
        <v>5.2982300000000002</v>
      </c>
      <c r="I827">
        <f t="shared" si="169"/>
        <v>5.2982300000000002</v>
      </c>
      <c r="J827">
        <f t="shared" si="170"/>
        <v>0</v>
      </c>
      <c r="K827">
        <v>5.3036500000000002</v>
      </c>
      <c r="L827">
        <v>5.3617999999999997</v>
      </c>
      <c r="M827">
        <v>5.3023999999999996</v>
      </c>
      <c r="N827">
        <v>5.3295000000000003</v>
      </c>
      <c r="O827">
        <v>5.1677999999999997</v>
      </c>
      <c r="P827">
        <v>5.3167999999999997</v>
      </c>
      <c r="Q827">
        <v>5.3294499999999996</v>
      </c>
      <c r="R827">
        <v>5.3152999999999997</v>
      </c>
      <c r="S827">
        <v>5.0237999999999996</v>
      </c>
      <c r="T827">
        <v>5.3710000000000004</v>
      </c>
      <c r="U827">
        <f t="shared" si="171"/>
        <v>5.3710000000000004</v>
      </c>
      <c r="V827">
        <f t="shared" si="176"/>
        <v>0</v>
      </c>
      <c r="W827">
        <f t="shared" si="172"/>
        <v>5.3023999999999996</v>
      </c>
      <c r="X827">
        <f t="shared" si="177"/>
        <v>0</v>
      </c>
      <c r="Y827">
        <v>5.3559999999999999</v>
      </c>
      <c r="Z827">
        <v>5.3230000000000004</v>
      </c>
      <c r="AA827">
        <f t="shared" si="173"/>
        <v>5.3295000000000003</v>
      </c>
      <c r="AB827">
        <f t="shared" si="178"/>
        <v>0</v>
      </c>
      <c r="AC827">
        <f t="shared" si="179"/>
        <v>0</v>
      </c>
      <c r="AD827">
        <v>5.0289999999999999</v>
      </c>
      <c r="AE827">
        <f t="shared" si="174"/>
        <v>5.1677999999999997</v>
      </c>
      <c r="AF827">
        <f t="shared" si="180"/>
        <v>0</v>
      </c>
      <c r="AG827">
        <f t="shared" si="180"/>
        <v>0</v>
      </c>
      <c r="AH827">
        <f t="shared" si="168"/>
        <v>5.1760000000000002</v>
      </c>
      <c r="AI827">
        <f t="shared" si="181"/>
        <v>0</v>
      </c>
    </row>
    <row r="828" spans="1:35" x14ac:dyDescent="0.3">
      <c r="A828" s="1">
        <v>45383</v>
      </c>
      <c r="B828">
        <v>69767.89</v>
      </c>
      <c r="C828">
        <v>2251.44</v>
      </c>
      <c r="D828">
        <v>5.4530000000000003</v>
      </c>
      <c r="E828">
        <v>5.35</v>
      </c>
      <c r="F828">
        <f t="shared" si="175"/>
        <v>9.9999999999997868E-3</v>
      </c>
      <c r="G828">
        <v>5.33</v>
      </c>
      <c r="H828">
        <v>5.3021099999999999</v>
      </c>
      <c r="I828">
        <f t="shared" si="169"/>
        <v>5.3021099999999999</v>
      </c>
      <c r="J828">
        <f t="shared" si="170"/>
        <v>3.8799999999996615E-3</v>
      </c>
      <c r="K828">
        <v>5.3109999999999999</v>
      </c>
      <c r="L828">
        <v>5.3662000000000001</v>
      </c>
      <c r="M828">
        <v>5.3300999999999998</v>
      </c>
      <c r="N828">
        <v>5.3628999999999998</v>
      </c>
      <c r="O828">
        <v>5.2122999999999999</v>
      </c>
      <c r="P828">
        <v>5.3174999999999999</v>
      </c>
      <c r="Q828">
        <v>5.3295500000000002</v>
      </c>
      <c r="R828">
        <v>5.3197999999999999</v>
      </c>
      <c r="S828">
        <v>5.0559000000000003</v>
      </c>
      <c r="T828">
        <v>5.375</v>
      </c>
      <c r="U828">
        <f t="shared" si="171"/>
        <v>5.375</v>
      </c>
      <c r="V828">
        <f t="shared" si="176"/>
        <v>3.9999999999995595E-3</v>
      </c>
      <c r="W828">
        <f t="shared" si="172"/>
        <v>5.3300999999999998</v>
      </c>
      <c r="X828">
        <f t="shared" si="177"/>
        <v>2.770000000000028E-2</v>
      </c>
      <c r="Y828">
        <v>5.391</v>
      </c>
      <c r="Z828">
        <v>5.3289999999999997</v>
      </c>
      <c r="AA828">
        <f t="shared" si="173"/>
        <v>5.3628999999999998</v>
      </c>
      <c r="AB828">
        <f t="shared" si="178"/>
        <v>3.339999999999943E-2</v>
      </c>
      <c r="AC828">
        <f t="shared" si="179"/>
        <v>5.9999999999993392E-3</v>
      </c>
      <c r="AD828">
        <v>5.0670000000000002</v>
      </c>
      <c r="AE828">
        <f t="shared" si="174"/>
        <v>5.2122999999999999</v>
      </c>
      <c r="AF828">
        <f t="shared" si="180"/>
        <v>3.8000000000000256E-2</v>
      </c>
      <c r="AG828">
        <f t="shared" si="180"/>
        <v>4.4500000000000206E-2</v>
      </c>
      <c r="AH828">
        <f t="shared" si="168"/>
        <v>5.1980000000000004</v>
      </c>
      <c r="AI828">
        <f t="shared" si="181"/>
        <v>2.2000000000000242E-2</v>
      </c>
    </row>
    <row r="829" spans="1:35" x14ac:dyDescent="0.3">
      <c r="A829" s="1">
        <v>45384</v>
      </c>
      <c r="B829">
        <v>65702.14</v>
      </c>
      <c r="C829">
        <v>2280.67</v>
      </c>
      <c r="D829">
        <v>5.42</v>
      </c>
      <c r="E829">
        <v>5.34</v>
      </c>
      <c r="F829">
        <f t="shared" si="175"/>
        <v>-9.9999999999997868E-3</v>
      </c>
      <c r="G829">
        <v>5.33</v>
      </c>
      <c r="H829">
        <v>5.3081199999999997</v>
      </c>
      <c r="I829">
        <f t="shared" si="169"/>
        <v>5.3081199999999997</v>
      </c>
      <c r="J829">
        <f t="shared" si="170"/>
        <v>6.0099999999998488E-3</v>
      </c>
      <c r="K829">
        <v>5.3051000000000004</v>
      </c>
      <c r="L829">
        <v>5.3559999999999999</v>
      </c>
      <c r="M829">
        <v>5.2872000000000003</v>
      </c>
      <c r="N829">
        <v>5.3242000000000003</v>
      </c>
      <c r="O829">
        <v>5.1821000000000002</v>
      </c>
      <c r="P829">
        <v>5.3170000000000002</v>
      </c>
      <c r="Q829">
        <v>5.3304999999999998</v>
      </c>
      <c r="R829">
        <v>5.2827999999999999</v>
      </c>
      <c r="S829">
        <v>5.0335999999999999</v>
      </c>
      <c r="T829">
        <v>5.3650000000000002</v>
      </c>
      <c r="U829">
        <f t="shared" si="171"/>
        <v>5.3650000000000002</v>
      </c>
      <c r="V829">
        <f t="shared" si="176"/>
        <v>-9.9999999999997868E-3</v>
      </c>
      <c r="W829">
        <f t="shared" si="172"/>
        <v>5.2872000000000003</v>
      </c>
      <c r="X829">
        <f t="shared" si="177"/>
        <v>-4.2899999999999494E-2</v>
      </c>
      <c r="Y829">
        <v>5.3869999999999996</v>
      </c>
      <c r="Z829">
        <v>5.298</v>
      </c>
      <c r="AA829">
        <f t="shared" si="173"/>
        <v>5.3242000000000003</v>
      </c>
      <c r="AB829">
        <f t="shared" si="178"/>
        <v>-3.8699999999999513E-2</v>
      </c>
      <c r="AC829">
        <f t="shared" si="179"/>
        <v>-3.0999999999999694E-2</v>
      </c>
      <c r="AD829">
        <v>5.0460000000000003</v>
      </c>
      <c r="AE829">
        <f t="shared" si="174"/>
        <v>5.1821000000000002</v>
      </c>
      <c r="AF829">
        <f t="shared" si="180"/>
        <v>-2.0999999999999908E-2</v>
      </c>
      <c r="AG829">
        <f t="shared" si="180"/>
        <v>-3.0199999999999783E-2</v>
      </c>
      <c r="AH829">
        <f t="shared" si="168"/>
        <v>5.1720000000000006</v>
      </c>
      <c r="AI829">
        <f t="shared" si="181"/>
        <v>-2.5999999999999801E-2</v>
      </c>
    </row>
    <row r="830" spans="1:35" x14ac:dyDescent="0.3">
      <c r="A830" s="1">
        <v>45385</v>
      </c>
      <c r="B830">
        <v>65742.2</v>
      </c>
      <c r="C830">
        <v>2300</v>
      </c>
      <c r="D830">
        <v>5.37</v>
      </c>
      <c r="E830">
        <v>5.32</v>
      </c>
      <c r="F830">
        <f t="shared" si="175"/>
        <v>-1.9999999999999574E-2</v>
      </c>
      <c r="G830">
        <v>5.33</v>
      </c>
      <c r="H830">
        <v>5.30633</v>
      </c>
      <c r="I830">
        <f t="shared" si="169"/>
        <v>5.30633</v>
      </c>
      <c r="J830">
        <f t="shared" si="170"/>
        <v>-1.7899999999997362E-3</v>
      </c>
      <c r="K830">
        <v>5.3055000000000003</v>
      </c>
      <c r="L830">
        <v>5.3605</v>
      </c>
      <c r="M830">
        <v>5.3190999999999997</v>
      </c>
      <c r="N830">
        <v>5.3460000000000001</v>
      </c>
      <c r="O830">
        <v>5.1841999999999997</v>
      </c>
      <c r="P830">
        <v>5.3150000000000004</v>
      </c>
      <c r="Q830">
        <v>5.3304999999999998</v>
      </c>
      <c r="R830">
        <v>5.3141999999999996</v>
      </c>
      <c r="S830">
        <v>5.0250000000000004</v>
      </c>
      <c r="T830">
        <v>5.3659999999999997</v>
      </c>
      <c r="U830">
        <f t="shared" si="171"/>
        <v>5.3659999999999997</v>
      </c>
      <c r="V830">
        <f t="shared" si="176"/>
        <v>9.9999999999944578E-4</v>
      </c>
      <c r="W830">
        <f t="shared" si="172"/>
        <v>5.3190999999999997</v>
      </c>
      <c r="X830">
        <f t="shared" si="177"/>
        <v>3.1899999999999373E-2</v>
      </c>
      <c r="Y830">
        <v>5.3739999999999997</v>
      </c>
      <c r="Z830">
        <v>5.33</v>
      </c>
      <c r="AA830">
        <f t="shared" si="173"/>
        <v>5.3460000000000001</v>
      </c>
      <c r="AB830">
        <f t="shared" si="178"/>
        <v>2.179999999999982E-2</v>
      </c>
      <c r="AC830">
        <f t="shared" si="179"/>
        <v>3.2000000000000028E-2</v>
      </c>
      <c r="AD830">
        <v>5.0359999999999996</v>
      </c>
      <c r="AE830">
        <f t="shared" si="174"/>
        <v>5.1841999999999997</v>
      </c>
      <c r="AF830">
        <f t="shared" si="180"/>
        <v>-1.0000000000000675E-2</v>
      </c>
      <c r="AG830">
        <f t="shared" si="180"/>
        <v>2.0999999999995467E-3</v>
      </c>
      <c r="AH830">
        <f t="shared" si="168"/>
        <v>5.1829999999999998</v>
      </c>
      <c r="AI830">
        <f t="shared" si="181"/>
        <v>1.0999999999999233E-2</v>
      </c>
    </row>
    <row r="831" spans="1:35" x14ac:dyDescent="0.3">
      <c r="A831" s="1">
        <v>45386</v>
      </c>
      <c r="B831">
        <v>67948.37</v>
      </c>
      <c r="C831">
        <v>2290.94</v>
      </c>
      <c r="D831">
        <v>5.37</v>
      </c>
      <c r="E831">
        <v>5.32</v>
      </c>
      <c r="F831">
        <f t="shared" si="175"/>
        <v>0</v>
      </c>
      <c r="G831">
        <v>5.33</v>
      </c>
      <c r="H831">
        <v>5.3018400000000003</v>
      </c>
      <c r="I831">
        <f t="shared" si="169"/>
        <v>5.3018400000000003</v>
      </c>
      <c r="J831">
        <f t="shared" si="170"/>
        <v>-4.4899999999996609E-3</v>
      </c>
      <c r="K831">
        <v>5.2831000000000001</v>
      </c>
      <c r="L831">
        <v>5.3544999999999998</v>
      </c>
      <c r="M831">
        <v>5.2835000000000001</v>
      </c>
      <c r="N831">
        <v>5.3129999999999997</v>
      </c>
      <c r="O831">
        <v>5.1559999999999997</v>
      </c>
      <c r="P831">
        <v>5.3118999999999996</v>
      </c>
      <c r="Q831">
        <v>5.3267499999999997</v>
      </c>
      <c r="R831">
        <v>5.2919999999999998</v>
      </c>
      <c r="S831">
        <v>4.9945000000000004</v>
      </c>
      <c r="T831">
        <v>5.3609999999999998</v>
      </c>
      <c r="U831">
        <f t="shared" si="171"/>
        <v>5.3609999999999998</v>
      </c>
      <c r="V831">
        <f t="shared" si="176"/>
        <v>-4.9999999999998934E-3</v>
      </c>
      <c r="W831">
        <f t="shared" si="172"/>
        <v>5.2835000000000001</v>
      </c>
      <c r="X831">
        <f t="shared" si="177"/>
        <v>-3.5599999999999632E-2</v>
      </c>
      <c r="Y831">
        <v>5.3620000000000001</v>
      </c>
      <c r="Z831">
        <v>5.2990000000000004</v>
      </c>
      <c r="AA831">
        <f t="shared" si="173"/>
        <v>5.3129999999999997</v>
      </c>
      <c r="AB831">
        <f t="shared" si="178"/>
        <v>-3.3000000000000362E-2</v>
      </c>
      <c r="AC831">
        <f t="shared" si="179"/>
        <v>-3.0999999999999694E-2</v>
      </c>
      <c r="AD831">
        <v>5.0069999999999997</v>
      </c>
      <c r="AE831">
        <f t="shared" si="174"/>
        <v>5.1559999999999997</v>
      </c>
      <c r="AF831">
        <f t="shared" si="180"/>
        <v>-2.8999999999999915E-2</v>
      </c>
      <c r="AG831">
        <f t="shared" si="180"/>
        <v>-2.8200000000000003E-2</v>
      </c>
      <c r="AH831">
        <f t="shared" si="168"/>
        <v>5.1530000000000005</v>
      </c>
      <c r="AI831">
        <f t="shared" si="181"/>
        <v>-2.9999999999999361E-2</v>
      </c>
    </row>
    <row r="832" spans="1:35" x14ac:dyDescent="0.3">
      <c r="A832" s="1">
        <v>45387</v>
      </c>
      <c r="B832">
        <v>67660.41</v>
      </c>
      <c r="C832">
        <v>2329.75</v>
      </c>
      <c r="D832">
        <v>5.3559999999999999</v>
      </c>
      <c r="E832">
        <v>5.32</v>
      </c>
      <c r="F832">
        <f t="shared" si="175"/>
        <v>0</v>
      </c>
      <c r="G832">
        <v>5.33</v>
      </c>
      <c r="H832">
        <v>5.2933899999999996</v>
      </c>
      <c r="I832">
        <f t="shared" si="169"/>
        <v>5.2933899999999996</v>
      </c>
      <c r="J832">
        <f t="shared" si="170"/>
        <v>-8.4500000000007347E-3</v>
      </c>
      <c r="K832">
        <v>5.3052999999999999</v>
      </c>
      <c r="L832">
        <v>5.3625999999999996</v>
      </c>
      <c r="M832">
        <v>5.2988</v>
      </c>
      <c r="N832">
        <v>5.3410000000000002</v>
      </c>
      <c r="O832">
        <v>5.2089999999999996</v>
      </c>
      <c r="P832">
        <v>5.31372</v>
      </c>
      <c r="Q832">
        <v>5.3286499999999997</v>
      </c>
      <c r="R832">
        <v>5.3217999999999996</v>
      </c>
      <c r="S832">
        <v>5.0529000000000002</v>
      </c>
      <c r="T832">
        <v>5.3730000000000002</v>
      </c>
      <c r="U832">
        <f t="shared" si="171"/>
        <v>5.3730000000000002</v>
      </c>
      <c r="V832">
        <f t="shared" si="176"/>
        <v>1.2000000000000455E-2</v>
      </c>
      <c r="W832">
        <f t="shared" si="172"/>
        <v>5.2988</v>
      </c>
      <c r="X832">
        <f t="shared" si="177"/>
        <v>1.5299999999999869E-2</v>
      </c>
      <c r="Y832">
        <v>5.3540000000000001</v>
      </c>
      <c r="Z832">
        <v>5.3380000000000001</v>
      </c>
      <c r="AA832">
        <f t="shared" si="173"/>
        <v>5.3410000000000002</v>
      </c>
      <c r="AB832">
        <f t="shared" si="178"/>
        <v>2.8000000000000469E-2</v>
      </c>
      <c r="AC832">
        <f t="shared" si="179"/>
        <v>3.8999999999999702E-2</v>
      </c>
      <c r="AD832">
        <v>5.0620000000000003</v>
      </c>
      <c r="AE832">
        <f t="shared" si="174"/>
        <v>5.2089999999999996</v>
      </c>
      <c r="AF832">
        <f t="shared" si="180"/>
        <v>5.5000000000000604E-2</v>
      </c>
      <c r="AG832">
        <f t="shared" si="180"/>
        <v>5.2999999999999936E-2</v>
      </c>
      <c r="AH832">
        <f t="shared" si="168"/>
        <v>5.2</v>
      </c>
      <c r="AI832">
        <f t="shared" si="181"/>
        <v>4.6999999999999709E-2</v>
      </c>
    </row>
    <row r="833" spans="1:35" x14ac:dyDescent="0.3">
      <c r="A833" s="1">
        <v>45388</v>
      </c>
      <c r="B833">
        <v>68409.009999999995</v>
      </c>
      <c r="C833">
        <v>2329.75</v>
      </c>
      <c r="D833">
        <v>5.3559999999999999</v>
      </c>
      <c r="E833">
        <v>5.32</v>
      </c>
      <c r="F833">
        <f t="shared" si="175"/>
        <v>0</v>
      </c>
      <c r="G833">
        <v>5.33</v>
      </c>
      <c r="H833">
        <v>5.2933899999999996</v>
      </c>
      <c r="I833">
        <f t="shared" si="169"/>
        <v>5.2933899999999996</v>
      </c>
      <c r="J833">
        <f t="shared" si="170"/>
        <v>0</v>
      </c>
      <c r="K833">
        <v>5.3052999999999999</v>
      </c>
      <c r="L833">
        <v>5.3625999999999996</v>
      </c>
      <c r="M833">
        <v>5.2988</v>
      </c>
      <c r="N833">
        <v>5.3410000000000002</v>
      </c>
      <c r="O833">
        <v>5.2089999999999996</v>
      </c>
      <c r="P833">
        <v>5.31372</v>
      </c>
      <c r="Q833">
        <v>5.3286499999999997</v>
      </c>
      <c r="R833">
        <v>5.3217999999999996</v>
      </c>
      <c r="S833">
        <v>5.0529000000000002</v>
      </c>
      <c r="T833">
        <v>5.3730000000000002</v>
      </c>
      <c r="U833">
        <f t="shared" si="171"/>
        <v>5.3730000000000002</v>
      </c>
      <c r="V833">
        <f t="shared" si="176"/>
        <v>0</v>
      </c>
      <c r="W833">
        <f t="shared" si="172"/>
        <v>5.2988</v>
      </c>
      <c r="X833">
        <f t="shared" si="177"/>
        <v>0</v>
      </c>
      <c r="Y833">
        <v>5.3540000000000001</v>
      </c>
      <c r="Z833">
        <v>5.3380000000000001</v>
      </c>
      <c r="AA833">
        <f t="shared" si="173"/>
        <v>5.3410000000000002</v>
      </c>
      <c r="AB833">
        <f t="shared" si="178"/>
        <v>0</v>
      </c>
      <c r="AC833">
        <f t="shared" si="179"/>
        <v>0</v>
      </c>
      <c r="AD833">
        <v>5.0620000000000003</v>
      </c>
      <c r="AE833">
        <f t="shared" si="174"/>
        <v>5.2089999999999996</v>
      </c>
      <c r="AF833">
        <f t="shared" si="180"/>
        <v>0</v>
      </c>
      <c r="AG833">
        <f t="shared" si="180"/>
        <v>0</v>
      </c>
      <c r="AH833">
        <f t="shared" si="168"/>
        <v>5.2</v>
      </c>
      <c r="AI833">
        <f t="shared" si="181"/>
        <v>0</v>
      </c>
    </row>
    <row r="834" spans="1:35" x14ac:dyDescent="0.3">
      <c r="A834" s="1">
        <v>45389</v>
      </c>
      <c r="B834">
        <v>69318.14</v>
      </c>
      <c r="C834">
        <v>2329.75</v>
      </c>
      <c r="D834">
        <v>5.3559999999999999</v>
      </c>
      <c r="E834">
        <v>5.32</v>
      </c>
      <c r="F834">
        <f t="shared" si="175"/>
        <v>0</v>
      </c>
      <c r="G834">
        <v>5.33</v>
      </c>
      <c r="H834">
        <v>5.2933899999999996</v>
      </c>
      <c r="I834">
        <f t="shared" si="169"/>
        <v>5.2933899999999996</v>
      </c>
      <c r="J834">
        <f t="shared" si="170"/>
        <v>0</v>
      </c>
      <c r="K834">
        <v>5.3052999999999999</v>
      </c>
      <c r="L834">
        <v>5.3625999999999996</v>
      </c>
      <c r="M834">
        <v>5.2988</v>
      </c>
      <c r="N834">
        <v>5.3410000000000002</v>
      </c>
      <c r="O834">
        <v>5.2089999999999996</v>
      </c>
      <c r="P834">
        <v>5.31372</v>
      </c>
      <c r="Q834">
        <v>5.3286499999999997</v>
      </c>
      <c r="R834">
        <v>5.3217999999999996</v>
      </c>
      <c r="S834">
        <v>5.0529000000000002</v>
      </c>
      <c r="T834">
        <v>5.3730000000000002</v>
      </c>
      <c r="U834">
        <f t="shared" si="171"/>
        <v>5.3730000000000002</v>
      </c>
      <c r="V834">
        <f t="shared" si="176"/>
        <v>0</v>
      </c>
      <c r="W834">
        <f t="shared" si="172"/>
        <v>5.2988</v>
      </c>
      <c r="X834">
        <f t="shared" si="177"/>
        <v>0</v>
      </c>
      <c r="Y834">
        <v>5.3540000000000001</v>
      </c>
      <c r="Z834">
        <v>5.3380000000000001</v>
      </c>
      <c r="AA834">
        <f t="shared" si="173"/>
        <v>5.3410000000000002</v>
      </c>
      <c r="AB834">
        <f t="shared" si="178"/>
        <v>0</v>
      </c>
      <c r="AC834">
        <f t="shared" si="179"/>
        <v>0</v>
      </c>
      <c r="AD834">
        <v>5.0620000000000003</v>
      </c>
      <c r="AE834">
        <f t="shared" si="174"/>
        <v>5.2089999999999996</v>
      </c>
      <c r="AF834">
        <f t="shared" si="180"/>
        <v>0</v>
      </c>
      <c r="AG834">
        <f t="shared" si="180"/>
        <v>0</v>
      </c>
      <c r="AH834">
        <f t="shared" si="168"/>
        <v>5.2</v>
      </c>
      <c r="AI834">
        <f t="shared" si="181"/>
        <v>0</v>
      </c>
    </row>
    <row r="835" spans="1:35" x14ac:dyDescent="0.3">
      <c r="A835" s="1">
        <v>45390</v>
      </c>
      <c r="B835">
        <v>71706.37</v>
      </c>
      <c r="C835">
        <v>2339.0300000000002</v>
      </c>
      <c r="D835">
        <v>5.37</v>
      </c>
      <c r="E835">
        <v>5.31</v>
      </c>
      <c r="F835">
        <f t="shared" si="175"/>
        <v>-1.0000000000000675E-2</v>
      </c>
      <c r="G835">
        <v>5.33</v>
      </c>
      <c r="H835">
        <v>5.2972299999999999</v>
      </c>
      <c r="I835">
        <f t="shared" si="169"/>
        <v>5.2972299999999999</v>
      </c>
      <c r="J835">
        <f t="shared" si="170"/>
        <v>3.8400000000002876E-3</v>
      </c>
      <c r="K835">
        <v>5.3088499999999996</v>
      </c>
      <c r="L835">
        <v>5.3696000000000002</v>
      </c>
      <c r="M835">
        <v>5.2949999999999999</v>
      </c>
      <c r="N835">
        <v>5.343</v>
      </c>
      <c r="O835">
        <v>5.2221000000000002</v>
      </c>
      <c r="P835">
        <v>5.3127000000000004</v>
      </c>
      <c r="Q835">
        <v>5.3287500000000003</v>
      </c>
      <c r="R835">
        <v>5.3291000000000004</v>
      </c>
      <c r="S835">
        <v>5.0740999999999996</v>
      </c>
      <c r="T835">
        <v>5.3760000000000003</v>
      </c>
      <c r="U835">
        <f t="shared" si="171"/>
        <v>5.3760000000000003</v>
      </c>
      <c r="V835">
        <f t="shared" si="176"/>
        <v>3.0000000000001137E-3</v>
      </c>
      <c r="W835">
        <f t="shared" si="172"/>
        <v>5.2949999999999999</v>
      </c>
      <c r="X835">
        <f t="shared" si="177"/>
        <v>-3.8000000000000256E-3</v>
      </c>
      <c r="Y835">
        <v>5.3769999999999998</v>
      </c>
      <c r="Z835">
        <v>5.3410000000000002</v>
      </c>
      <c r="AA835">
        <f t="shared" si="173"/>
        <v>5.343</v>
      </c>
      <c r="AB835">
        <f t="shared" si="178"/>
        <v>1.9999999999997797E-3</v>
      </c>
      <c r="AC835">
        <f t="shared" si="179"/>
        <v>3.0000000000001137E-3</v>
      </c>
      <c r="AD835">
        <v>5.0839999999999996</v>
      </c>
      <c r="AE835">
        <f t="shared" si="174"/>
        <v>5.2221000000000002</v>
      </c>
      <c r="AF835">
        <f t="shared" si="180"/>
        <v>2.1999999999999353E-2</v>
      </c>
      <c r="AG835">
        <f t="shared" si="180"/>
        <v>1.3100000000000556E-2</v>
      </c>
      <c r="AH835">
        <f t="shared" si="168"/>
        <v>5.2125000000000004</v>
      </c>
      <c r="AI835">
        <f t="shared" si="181"/>
        <v>1.2500000000000178E-2</v>
      </c>
    </row>
    <row r="836" spans="1:35" x14ac:dyDescent="0.3">
      <c r="A836" s="1">
        <v>45391</v>
      </c>
      <c r="B836">
        <v>69127.199999999997</v>
      </c>
      <c r="C836">
        <v>2352.7800000000002</v>
      </c>
      <c r="D836">
        <v>5.35</v>
      </c>
      <c r="E836">
        <v>5.31</v>
      </c>
      <c r="F836">
        <f t="shared" si="175"/>
        <v>0</v>
      </c>
      <c r="G836">
        <v>5.33</v>
      </c>
      <c r="H836">
        <v>5.30586</v>
      </c>
      <c r="I836">
        <f t="shared" si="169"/>
        <v>5.30586</v>
      </c>
      <c r="J836">
        <f t="shared" si="170"/>
        <v>8.6300000000001376E-3</v>
      </c>
      <c r="K836">
        <v>5.2997500000000004</v>
      </c>
      <c r="L836">
        <v>5.3474000000000004</v>
      </c>
      <c r="M836">
        <v>5.2988</v>
      </c>
      <c r="N836">
        <v>5.34</v>
      </c>
      <c r="O836">
        <v>5.2054</v>
      </c>
      <c r="P836">
        <v>5.3129999999999997</v>
      </c>
      <c r="Q836">
        <v>5.3285999999999998</v>
      </c>
      <c r="R836">
        <v>5.3103999999999996</v>
      </c>
      <c r="S836">
        <v>5.0327999999999999</v>
      </c>
      <c r="T836">
        <v>5.3630000000000004</v>
      </c>
      <c r="U836">
        <f t="shared" si="171"/>
        <v>5.3630000000000004</v>
      </c>
      <c r="V836">
        <f t="shared" si="176"/>
        <v>-1.2999999999999901E-2</v>
      </c>
      <c r="W836">
        <f t="shared" si="172"/>
        <v>5.2988</v>
      </c>
      <c r="X836">
        <f t="shared" si="177"/>
        <v>3.8000000000000256E-3</v>
      </c>
      <c r="Y836">
        <v>5.3819999999999997</v>
      </c>
      <c r="Z836">
        <v>5.3159999999999998</v>
      </c>
      <c r="AA836">
        <f t="shared" si="173"/>
        <v>5.34</v>
      </c>
      <c r="AB836">
        <f t="shared" si="178"/>
        <v>-3.0000000000001137E-3</v>
      </c>
      <c r="AC836">
        <f t="shared" si="179"/>
        <v>-2.5000000000000355E-2</v>
      </c>
      <c r="AD836">
        <v>5.0419999999999998</v>
      </c>
      <c r="AE836">
        <f t="shared" si="174"/>
        <v>5.2054</v>
      </c>
      <c r="AF836">
        <f t="shared" si="180"/>
        <v>-4.1999999999999815E-2</v>
      </c>
      <c r="AG836">
        <f t="shared" si="180"/>
        <v>-1.6700000000000159E-2</v>
      </c>
      <c r="AH836">
        <f t="shared" si="168"/>
        <v>5.1790000000000003</v>
      </c>
      <c r="AI836">
        <f t="shared" si="181"/>
        <v>-3.3500000000000085E-2</v>
      </c>
    </row>
    <row r="837" spans="1:35" x14ac:dyDescent="0.3">
      <c r="A837" s="1">
        <v>45392</v>
      </c>
      <c r="B837">
        <v>69807.509999999995</v>
      </c>
      <c r="C837">
        <v>2334.04</v>
      </c>
      <c r="D837">
        <v>5.37</v>
      </c>
      <c r="E837">
        <v>5.31</v>
      </c>
      <c r="F837">
        <f t="shared" si="175"/>
        <v>0</v>
      </c>
      <c r="G837">
        <v>5.33</v>
      </c>
      <c r="H837">
        <v>5.2989199999999999</v>
      </c>
      <c r="I837">
        <f t="shared" si="169"/>
        <v>5.2989199999999999</v>
      </c>
      <c r="J837">
        <f t="shared" si="170"/>
        <v>-6.9400000000001683E-3</v>
      </c>
      <c r="K837">
        <v>5.3324999999999996</v>
      </c>
      <c r="L837">
        <v>5.3962000000000003</v>
      </c>
      <c r="M837">
        <v>5.4135</v>
      </c>
      <c r="N837">
        <v>5.4678000000000004</v>
      </c>
      <c r="O837">
        <v>5.3594999999999997</v>
      </c>
      <c r="P837">
        <v>5.3120000000000003</v>
      </c>
      <c r="Q837">
        <v>5.3285</v>
      </c>
      <c r="R837">
        <v>5.3691000000000004</v>
      </c>
      <c r="S837">
        <v>5.1901999999999999</v>
      </c>
      <c r="T837">
        <v>5.4080000000000004</v>
      </c>
      <c r="U837">
        <f t="shared" si="171"/>
        <v>5.4080000000000004</v>
      </c>
      <c r="V837">
        <f t="shared" si="176"/>
        <v>4.4999999999999929E-2</v>
      </c>
      <c r="W837">
        <f t="shared" si="172"/>
        <v>5.4135</v>
      </c>
      <c r="X837">
        <f t="shared" si="177"/>
        <v>0.11470000000000002</v>
      </c>
      <c r="Y837">
        <v>5.3890000000000002</v>
      </c>
      <c r="Z837">
        <v>5.3739999999999997</v>
      </c>
      <c r="AA837">
        <f t="shared" si="173"/>
        <v>5.4678000000000004</v>
      </c>
      <c r="AB837">
        <f t="shared" si="178"/>
        <v>0.12780000000000058</v>
      </c>
      <c r="AC837">
        <f t="shared" si="179"/>
        <v>5.7999999999999829E-2</v>
      </c>
      <c r="AD837">
        <v>5.2050000000000001</v>
      </c>
      <c r="AE837">
        <f t="shared" si="174"/>
        <v>5.3594999999999997</v>
      </c>
      <c r="AF837">
        <f t="shared" si="180"/>
        <v>0.16300000000000026</v>
      </c>
      <c r="AG837">
        <f t="shared" si="180"/>
        <v>0.15409999999999968</v>
      </c>
      <c r="AH837">
        <f t="shared" si="168"/>
        <v>5.2895000000000003</v>
      </c>
      <c r="AI837">
        <f t="shared" si="181"/>
        <v>0.11050000000000004</v>
      </c>
    </row>
    <row r="838" spans="1:35" x14ac:dyDescent="0.3">
      <c r="A838" s="1">
        <v>45393</v>
      </c>
      <c r="B838">
        <v>70509.59</v>
      </c>
      <c r="C838">
        <v>2372.52</v>
      </c>
      <c r="D838">
        <v>5.343</v>
      </c>
      <c r="E838">
        <v>5.31</v>
      </c>
      <c r="F838">
        <f t="shared" si="175"/>
        <v>0</v>
      </c>
      <c r="G838">
        <v>5.33</v>
      </c>
      <c r="H838">
        <v>5.3285600000000004</v>
      </c>
      <c r="I838">
        <f t="shared" si="169"/>
        <v>5.3285600000000004</v>
      </c>
      <c r="J838">
        <f t="shared" si="170"/>
        <v>2.9640000000000555E-2</v>
      </c>
      <c r="K838">
        <v>5.3259499999999997</v>
      </c>
      <c r="L838">
        <v>5.3928000000000003</v>
      </c>
      <c r="M838">
        <v>5.4260999999999999</v>
      </c>
      <c r="N838">
        <v>5.476</v>
      </c>
      <c r="O838">
        <v>5.359</v>
      </c>
      <c r="P838">
        <v>5.3139000000000003</v>
      </c>
      <c r="Q838">
        <v>5.3294499999999996</v>
      </c>
      <c r="R838">
        <v>5.3577000000000004</v>
      </c>
      <c r="S838">
        <v>5.1515000000000004</v>
      </c>
      <c r="T838">
        <v>5.4020000000000001</v>
      </c>
      <c r="U838">
        <f t="shared" si="171"/>
        <v>5.4020000000000001</v>
      </c>
      <c r="V838">
        <f t="shared" si="176"/>
        <v>-6.0000000000002274E-3</v>
      </c>
      <c r="W838">
        <f t="shared" si="172"/>
        <v>5.4260999999999999</v>
      </c>
      <c r="X838">
        <f t="shared" si="177"/>
        <v>1.2599999999999945E-2</v>
      </c>
      <c r="Y838">
        <v>5.3860000000000001</v>
      </c>
      <c r="Z838">
        <v>5.3630000000000004</v>
      </c>
      <c r="AA838">
        <f t="shared" si="173"/>
        <v>5.476</v>
      </c>
      <c r="AB838">
        <f t="shared" si="178"/>
        <v>8.199999999999541E-3</v>
      </c>
      <c r="AC838">
        <f t="shared" si="179"/>
        <v>-1.0999999999999233E-2</v>
      </c>
      <c r="AD838">
        <v>5.1619999999999999</v>
      </c>
      <c r="AE838">
        <f t="shared" si="174"/>
        <v>5.359</v>
      </c>
      <c r="AF838">
        <f t="shared" si="180"/>
        <v>-4.3000000000000149E-2</v>
      </c>
      <c r="AG838">
        <f t="shared" si="180"/>
        <v>-4.9999999999972289E-4</v>
      </c>
      <c r="AH838">
        <f t="shared" si="168"/>
        <v>5.2625000000000002</v>
      </c>
      <c r="AI838">
        <f t="shared" si="181"/>
        <v>-2.7000000000000135E-2</v>
      </c>
    </row>
    <row r="839" spans="1:35" x14ac:dyDescent="0.3">
      <c r="A839" s="1">
        <v>45394</v>
      </c>
      <c r="B839">
        <v>67127.64</v>
      </c>
      <c r="C839">
        <v>2344.37</v>
      </c>
      <c r="D839">
        <v>5.3419999999999996</v>
      </c>
      <c r="E839">
        <v>5.31</v>
      </c>
      <c r="F839">
        <f t="shared" si="175"/>
        <v>0</v>
      </c>
      <c r="G839">
        <v>5.33</v>
      </c>
      <c r="H839">
        <v>5.3276599999999998</v>
      </c>
      <c r="I839">
        <f t="shared" si="169"/>
        <v>5.3276599999999998</v>
      </c>
      <c r="J839">
        <f t="shared" si="170"/>
        <v>-9.0000000000056701E-4</v>
      </c>
      <c r="K839">
        <v>5.3178999999999998</v>
      </c>
      <c r="L839">
        <v>5.3773999999999997</v>
      </c>
      <c r="M839">
        <v>5.3971999999999998</v>
      </c>
      <c r="N839">
        <v>5.4473000000000003</v>
      </c>
      <c r="O839">
        <v>5.3299000000000003</v>
      </c>
      <c r="P839">
        <v>5.3094999999999999</v>
      </c>
      <c r="Q839">
        <v>5.3274999999999997</v>
      </c>
      <c r="R839">
        <v>5.3392999999999997</v>
      </c>
      <c r="S839">
        <v>5.1281999999999996</v>
      </c>
      <c r="T839">
        <v>5.39</v>
      </c>
      <c r="U839">
        <f t="shared" si="171"/>
        <v>5.39</v>
      </c>
      <c r="V839">
        <f t="shared" si="176"/>
        <v>-1.2000000000000455E-2</v>
      </c>
      <c r="W839">
        <f t="shared" si="172"/>
        <v>5.3971999999999998</v>
      </c>
      <c r="X839">
        <f t="shared" si="177"/>
        <v>-2.8900000000000148E-2</v>
      </c>
      <c r="Y839">
        <v>5.3760000000000003</v>
      </c>
      <c r="Z839">
        <v>5.3449999999999998</v>
      </c>
      <c r="AA839">
        <f t="shared" si="173"/>
        <v>5.4473000000000003</v>
      </c>
      <c r="AB839">
        <f t="shared" si="178"/>
        <v>-2.8699999999999726E-2</v>
      </c>
      <c r="AC839">
        <f t="shared" si="179"/>
        <v>-1.8000000000000682E-2</v>
      </c>
      <c r="AD839">
        <v>5.1379999999999999</v>
      </c>
      <c r="AE839">
        <f t="shared" si="174"/>
        <v>5.3299000000000003</v>
      </c>
      <c r="AF839">
        <f t="shared" si="180"/>
        <v>-2.4000000000000021E-2</v>
      </c>
      <c r="AG839">
        <f t="shared" si="180"/>
        <v>-2.9099999999999682E-2</v>
      </c>
      <c r="AH839">
        <f t="shared" ref="AH839:AH902" si="182">(AD839+Z839)/2</f>
        <v>5.2415000000000003</v>
      </c>
      <c r="AI839">
        <f t="shared" si="181"/>
        <v>-2.0999999999999908E-2</v>
      </c>
    </row>
    <row r="840" spans="1:35" x14ac:dyDescent="0.3">
      <c r="A840" s="1">
        <v>45395</v>
      </c>
      <c r="B840">
        <v>61967.01</v>
      </c>
      <c r="C840">
        <v>2344.37</v>
      </c>
      <c r="D840">
        <v>5.3419999999999996</v>
      </c>
      <c r="E840">
        <v>5.31</v>
      </c>
      <c r="F840">
        <f t="shared" si="175"/>
        <v>0</v>
      </c>
      <c r="G840">
        <v>5.33</v>
      </c>
      <c r="H840">
        <v>5.3276599999999998</v>
      </c>
      <c r="I840">
        <f t="shared" ref="I840:I903" si="183">H840</f>
        <v>5.3276599999999998</v>
      </c>
      <c r="J840">
        <f t="shared" ref="J840:J903" si="184">I840-I839</f>
        <v>0</v>
      </c>
      <c r="K840">
        <v>5.3178999999999998</v>
      </c>
      <c r="L840">
        <v>5.3773999999999997</v>
      </c>
      <c r="M840">
        <v>5.3971999999999998</v>
      </c>
      <c r="N840">
        <v>5.4473000000000003</v>
      </c>
      <c r="O840">
        <v>5.3299000000000003</v>
      </c>
      <c r="P840">
        <v>5.3094999999999999</v>
      </c>
      <c r="Q840">
        <v>5.3274999999999997</v>
      </c>
      <c r="R840">
        <v>5.3392999999999997</v>
      </c>
      <c r="S840">
        <v>5.1281999999999996</v>
      </c>
      <c r="T840">
        <v>5.39</v>
      </c>
      <c r="U840">
        <f t="shared" ref="U840:U903" si="185">T840</f>
        <v>5.39</v>
      </c>
      <c r="V840">
        <f t="shared" si="176"/>
        <v>0</v>
      </c>
      <c r="W840">
        <f t="shared" ref="W840:W903" si="186">M840</f>
        <v>5.3971999999999998</v>
      </c>
      <c r="X840">
        <f t="shared" si="177"/>
        <v>0</v>
      </c>
      <c r="Y840">
        <v>5.3760000000000003</v>
      </c>
      <c r="Z840">
        <v>5.3449999999999998</v>
      </c>
      <c r="AA840">
        <f t="shared" ref="AA840:AA903" si="187">N840</f>
        <v>5.4473000000000003</v>
      </c>
      <c r="AB840">
        <f t="shared" si="178"/>
        <v>0</v>
      </c>
      <c r="AC840">
        <f t="shared" si="179"/>
        <v>0</v>
      </c>
      <c r="AD840">
        <v>5.1379999999999999</v>
      </c>
      <c r="AE840">
        <f t="shared" ref="AE840:AE903" si="188">O840</f>
        <v>5.3299000000000003</v>
      </c>
      <c r="AF840">
        <f t="shared" si="180"/>
        <v>0</v>
      </c>
      <c r="AG840">
        <f t="shared" si="180"/>
        <v>0</v>
      </c>
      <c r="AH840">
        <f t="shared" si="182"/>
        <v>5.2415000000000003</v>
      </c>
      <c r="AI840">
        <f t="shared" si="181"/>
        <v>0</v>
      </c>
    </row>
    <row r="841" spans="1:35" x14ac:dyDescent="0.3">
      <c r="A841" s="1">
        <v>45396</v>
      </c>
      <c r="B841">
        <v>63863.839999999997</v>
      </c>
      <c r="C841">
        <v>2344.37</v>
      </c>
      <c r="D841">
        <v>5.3419999999999996</v>
      </c>
      <c r="E841">
        <v>5.31</v>
      </c>
      <c r="F841">
        <f t="shared" ref="F841:F904" si="189">E841-E840</f>
        <v>0</v>
      </c>
      <c r="G841">
        <v>5.33</v>
      </c>
      <c r="H841">
        <v>5.3276599999999998</v>
      </c>
      <c r="I841">
        <f t="shared" si="183"/>
        <v>5.3276599999999998</v>
      </c>
      <c r="J841">
        <f t="shared" si="184"/>
        <v>0</v>
      </c>
      <c r="K841">
        <v>5.3178999999999998</v>
      </c>
      <c r="L841">
        <v>5.3773999999999997</v>
      </c>
      <c r="M841">
        <v>5.3971999999999998</v>
      </c>
      <c r="N841">
        <v>5.4473000000000003</v>
      </c>
      <c r="O841">
        <v>5.3299000000000003</v>
      </c>
      <c r="P841">
        <v>5.3094999999999999</v>
      </c>
      <c r="Q841">
        <v>5.3274999999999997</v>
      </c>
      <c r="R841">
        <v>5.3392999999999997</v>
      </c>
      <c r="S841">
        <v>5.1281999999999996</v>
      </c>
      <c r="T841">
        <v>5.39</v>
      </c>
      <c r="U841">
        <f t="shared" si="185"/>
        <v>5.39</v>
      </c>
      <c r="V841">
        <f t="shared" ref="V841:V904" si="190">U841-U840</f>
        <v>0</v>
      </c>
      <c r="W841">
        <f t="shared" si="186"/>
        <v>5.3971999999999998</v>
      </c>
      <c r="X841">
        <f t="shared" ref="X841:X904" si="191">W841-W840</f>
        <v>0</v>
      </c>
      <c r="Y841">
        <v>5.3760000000000003</v>
      </c>
      <c r="Z841">
        <v>5.3449999999999998</v>
      </c>
      <c r="AA841">
        <f t="shared" si="187"/>
        <v>5.4473000000000003</v>
      </c>
      <c r="AB841">
        <f t="shared" ref="AB841:AB904" si="192">AA841-AA840</f>
        <v>0</v>
      </c>
      <c r="AC841">
        <f t="shared" ref="AC841:AC904" si="193">Z841-Z840</f>
        <v>0</v>
      </c>
      <c r="AD841">
        <v>5.1379999999999999</v>
      </c>
      <c r="AE841">
        <f t="shared" si="188"/>
        <v>5.3299000000000003</v>
      </c>
      <c r="AF841">
        <f t="shared" ref="AF841:AG904" si="194">AD841-AD840</f>
        <v>0</v>
      </c>
      <c r="AG841">
        <f t="shared" si="194"/>
        <v>0</v>
      </c>
      <c r="AH841">
        <f t="shared" si="182"/>
        <v>5.2415000000000003</v>
      </c>
      <c r="AI841">
        <f t="shared" ref="AI841:AI904" si="195">AH841-AH840</f>
        <v>0</v>
      </c>
    </row>
    <row r="842" spans="1:35" x14ac:dyDescent="0.3">
      <c r="A842" s="1">
        <v>45397</v>
      </c>
      <c r="B842">
        <v>63152.49</v>
      </c>
      <c r="C842">
        <v>2383.34</v>
      </c>
      <c r="D842">
        <v>5.399</v>
      </c>
      <c r="E842">
        <v>5.32</v>
      </c>
      <c r="F842">
        <f t="shared" si="189"/>
        <v>1.0000000000000675E-2</v>
      </c>
      <c r="G842">
        <v>5.33</v>
      </c>
      <c r="H842">
        <v>5.3170700000000002</v>
      </c>
      <c r="I842">
        <f t="shared" si="183"/>
        <v>5.3170700000000002</v>
      </c>
      <c r="J842">
        <f t="shared" si="184"/>
        <v>-1.0589999999999655E-2</v>
      </c>
      <c r="K842">
        <v>5.3212999999999999</v>
      </c>
      <c r="L842">
        <v>5.3765999999999998</v>
      </c>
      <c r="M842">
        <v>5.4385000000000003</v>
      </c>
      <c r="N842">
        <v>5.4869000000000003</v>
      </c>
      <c r="O842">
        <v>5.3662000000000001</v>
      </c>
      <c r="P842">
        <v>5.3125</v>
      </c>
      <c r="Q842">
        <v>5.3285</v>
      </c>
      <c r="R842">
        <v>5.3517999999999999</v>
      </c>
      <c r="S842">
        <v>5.1548999999999996</v>
      </c>
      <c r="T842">
        <v>5.3879999999999999</v>
      </c>
      <c r="U842">
        <f t="shared" si="185"/>
        <v>5.3879999999999999</v>
      </c>
      <c r="V842">
        <f t="shared" si="190"/>
        <v>-1.9999999999997797E-3</v>
      </c>
      <c r="W842">
        <f t="shared" si="186"/>
        <v>5.4385000000000003</v>
      </c>
      <c r="X842">
        <f t="shared" si="191"/>
        <v>4.1300000000000558E-2</v>
      </c>
      <c r="Y842">
        <v>5.3929999999999998</v>
      </c>
      <c r="Z842">
        <v>5.359</v>
      </c>
      <c r="AA842">
        <f t="shared" si="187"/>
        <v>5.4869000000000003</v>
      </c>
      <c r="AB842">
        <f t="shared" si="192"/>
        <v>3.960000000000008E-2</v>
      </c>
      <c r="AC842">
        <f t="shared" si="193"/>
        <v>1.4000000000000234E-2</v>
      </c>
      <c r="AD842">
        <v>5.1639999999999997</v>
      </c>
      <c r="AE842">
        <f t="shared" si="188"/>
        <v>5.3662000000000001</v>
      </c>
      <c r="AF842">
        <f t="shared" si="194"/>
        <v>2.5999999999999801E-2</v>
      </c>
      <c r="AG842">
        <f t="shared" si="194"/>
        <v>3.6299999999999777E-2</v>
      </c>
      <c r="AH842">
        <f t="shared" si="182"/>
        <v>5.2614999999999998</v>
      </c>
      <c r="AI842">
        <f t="shared" si="195"/>
        <v>1.9999999999999574E-2</v>
      </c>
    </row>
    <row r="843" spans="1:35" x14ac:dyDescent="0.3">
      <c r="A843" s="1">
        <v>45398</v>
      </c>
      <c r="B843">
        <v>63039.97</v>
      </c>
      <c r="C843">
        <v>2382.89</v>
      </c>
      <c r="D843">
        <v>5.3570000000000002</v>
      </c>
      <c r="E843">
        <v>5.31</v>
      </c>
      <c r="F843">
        <f t="shared" si="189"/>
        <v>-1.0000000000000675E-2</v>
      </c>
      <c r="G843">
        <v>5.33</v>
      </c>
      <c r="H843">
        <v>5.3269299999999999</v>
      </c>
      <c r="I843">
        <f t="shared" si="183"/>
        <v>5.3269299999999999</v>
      </c>
      <c r="J843">
        <f t="shared" si="184"/>
        <v>9.8599999999997578E-3</v>
      </c>
      <c r="K843">
        <v>5.32925</v>
      </c>
      <c r="L843">
        <v>5.3605</v>
      </c>
      <c r="M843">
        <v>5.4208999999999996</v>
      </c>
      <c r="N843">
        <v>5.4809999999999999</v>
      </c>
      <c r="O843">
        <v>5.3836000000000004</v>
      </c>
      <c r="P843">
        <v>5.3125</v>
      </c>
      <c r="Q843">
        <v>5.3289499999999999</v>
      </c>
      <c r="R843">
        <v>5.3638000000000003</v>
      </c>
      <c r="S843">
        <v>5.1707000000000001</v>
      </c>
      <c r="T843">
        <v>5.375</v>
      </c>
      <c r="U843">
        <f t="shared" si="185"/>
        <v>5.375</v>
      </c>
      <c r="V843">
        <f t="shared" si="190"/>
        <v>-1.2999999999999901E-2</v>
      </c>
      <c r="W843">
        <f t="shared" si="186"/>
        <v>5.4208999999999996</v>
      </c>
      <c r="X843">
        <f t="shared" si="191"/>
        <v>-1.7600000000000726E-2</v>
      </c>
      <c r="Y843">
        <v>5.3929999999999998</v>
      </c>
      <c r="Z843">
        <v>5.3680000000000003</v>
      </c>
      <c r="AA843">
        <f t="shared" si="187"/>
        <v>5.4809999999999999</v>
      </c>
      <c r="AB843">
        <f t="shared" si="192"/>
        <v>-5.9000000000004604E-3</v>
      </c>
      <c r="AC843">
        <f t="shared" si="193"/>
        <v>9.0000000000003411E-3</v>
      </c>
      <c r="AD843">
        <v>5.1870000000000003</v>
      </c>
      <c r="AE843">
        <f t="shared" si="188"/>
        <v>5.3836000000000004</v>
      </c>
      <c r="AF843">
        <f t="shared" si="194"/>
        <v>2.3000000000000576E-2</v>
      </c>
      <c r="AG843">
        <f t="shared" si="194"/>
        <v>1.7400000000000304E-2</v>
      </c>
      <c r="AH843">
        <f t="shared" si="182"/>
        <v>5.2774999999999999</v>
      </c>
      <c r="AI843">
        <f t="shared" si="195"/>
        <v>1.6000000000000014E-2</v>
      </c>
    </row>
    <row r="844" spans="1:35" x14ac:dyDescent="0.3">
      <c r="A844" s="1">
        <v>45399</v>
      </c>
      <c r="B844">
        <v>60855.27</v>
      </c>
      <c r="C844">
        <v>2361.02</v>
      </c>
      <c r="D844">
        <v>5.33</v>
      </c>
      <c r="E844">
        <v>5.31</v>
      </c>
      <c r="F844">
        <f t="shared" si="189"/>
        <v>0</v>
      </c>
      <c r="G844">
        <v>5.33</v>
      </c>
      <c r="H844">
        <v>5.3265599999999997</v>
      </c>
      <c r="I844">
        <f t="shared" si="183"/>
        <v>5.3265599999999997</v>
      </c>
      <c r="J844">
        <f t="shared" si="184"/>
        <v>-3.700000000002035E-4</v>
      </c>
      <c r="K844">
        <v>5.3255499999999998</v>
      </c>
      <c r="L844">
        <v>5.4015000000000004</v>
      </c>
      <c r="M844">
        <v>5.4123000000000001</v>
      </c>
      <c r="N844">
        <v>5.4673999999999996</v>
      </c>
      <c r="O844">
        <v>5.3601000000000001</v>
      </c>
      <c r="P844">
        <v>5.3117000000000001</v>
      </c>
      <c r="Q844">
        <v>5.3285</v>
      </c>
      <c r="R844">
        <v>5.3583999999999996</v>
      </c>
      <c r="S844">
        <v>5.1414999999999997</v>
      </c>
      <c r="T844">
        <v>5.407</v>
      </c>
      <c r="U844">
        <f t="shared" si="185"/>
        <v>5.407</v>
      </c>
      <c r="V844">
        <f t="shared" si="190"/>
        <v>3.2000000000000028E-2</v>
      </c>
      <c r="W844">
        <f t="shared" si="186"/>
        <v>5.4123000000000001</v>
      </c>
      <c r="X844">
        <f t="shared" si="191"/>
        <v>-8.5999999999994969E-3</v>
      </c>
      <c r="Y844">
        <v>5.3940000000000001</v>
      </c>
      <c r="Z844">
        <v>5.3620000000000001</v>
      </c>
      <c r="AA844">
        <f t="shared" si="187"/>
        <v>5.4673999999999996</v>
      </c>
      <c r="AB844">
        <f t="shared" si="192"/>
        <v>-1.3600000000000279E-2</v>
      </c>
      <c r="AC844">
        <f t="shared" si="193"/>
        <v>-6.0000000000002274E-3</v>
      </c>
      <c r="AD844">
        <v>5.1609999999999996</v>
      </c>
      <c r="AE844">
        <f t="shared" si="188"/>
        <v>5.3601000000000001</v>
      </c>
      <c r="AF844">
        <f t="shared" si="194"/>
        <v>-2.6000000000000689E-2</v>
      </c>
      <c r="AG844">
        <f t="shared" si="194"/>
        <v>-2.3500000000000298E-2</v>
      </c>
      <c r="AH844">
        <f t="shared" si="182"/>
        <v>5.2614999999999998</v>
      </c>
      <c r="AI844">
        <f t="shared" si="195"/>
        <v>-1.6000000000000014E-2</v>
      </c>
    </row>
    <row r="845" spans="1:35" x14ac:dyDescent="0.3">
      <c r="A845" s="1">
        <v>45400</v>
      </c>
      <c r="B845">
        <v>63528.51</v>
      </c>
      <c r="C845">
        <v>2379.04</v>
      </c>
      <c r="D845">
        <v>5.37</v>
      </c>
      <c r="E845">
        <v>5.3</v>
      </c>
      <c r="F845">
        <f t="shared" si="189"/>
        <v>-9.9999999999997868E-3</v>
      </c>
      <c r="G845">
        <v>5.33</v>
      </c>
      <c r="H845">
        <v>5.32456</v>
      </c>
      <c r="I845">
        <f t="shared" si="183"/>
        <v>5.32456</v>
      </c>
      <c r="J845">
        <f t="shared" si="184"/>
        <v>-1.9999999999997797E-3</v>
      </c>
      <c r="K845">
        <v>5.3259499999999997</v>
      </c>
      <c r="L845">
        <v>5.4006999999999996</v>
      </c>
      <c r="M845">
        <v>5.4358000000000004</v>
      </c>
      <c r="N845">
        <v>5.4939</v>
      </c>
      <c r="O845">
        <v>5.3924000000000003</v>
      </c>
      <c r="P845">
        <v>5.3125</v>
      </c>
      <c r="Q845">
        <v>5.3280000000000003</v>
      </c>
      <c r="R845">
        <v>5.3657000000000004</v>
      </c>
      <c r="S845">
        <v>5.1627999999999998</v>
      </c>
      <c r="T845">
        <v>5.407</v>
      </c>
      <c r="U845">
        <f t="shared" si="185"/>
        <v>5.407</v>
      </c>
      <c r="V845">
        <f t="shared" si="190"/>
        <v>0</v>
      </c>
      <c r="W845">
        <f t="shared" si="186"/>
        <v>5.4358000000000004</v>
      </c>
      <c r="X845">
        <f t="shared" si="191"/>
        <v>2.3500000000000298E-2</v>
      </c>
      <c r="Y845">
        <v>5.3929999999999998</v>
      </c>
      <c r="Z845">
        <v>5.3719999999999999</v>
      </c>
      <c r="AA845">
        <f t="shared" si="187"/>
        <v>5.4939</v>
      </c>
      <c r="AB845">
        <f t="shared" si="192"/>
        <v>2.6500000000000412E-2</v>
      </c>
      <c r="AC845">
        <f t="shared" si="193"/>
        <v>9.9999999999997868E-3</v>
      </c>
      <c r="AD845">
        <v>5.1749999999999998</v>
      </c>
      <c r="AE845">
        <f t="shared" si="188"/>
        <v>5.3924000000000003</v>
      </c>
      <c r="AF845">
        <f t="shared" si="194"/>
        <v>1.4000000000000234E-2</v>
      </c>
      <c r="AG845">
        <f t="shared" si="194"/>
        <v>3.2300000000000217E-2</v>
      </c>
      <c r="AH845">
        <f t="shared" si="182"/>
        <v>5.2735000000000003</v>
      </c>
      <c r="AI845">
        <f t="shared" si="195"/>
        <v>1.2000000000000455E-2</v>
      </c>
    </row>
    <row r="846" spans="1:35" x14ac:dyDescent="0.3">
      <c r="A846" s="1">
        <v>45401</v>
      </c>
      <c r="B846">
        <v>64071.26</v>
      </c>
      <c r="C846">
        <v>2391.9299999999998</v>
      </c>
      <c r="D846">
        <v>5.3310000000000004</v>
      </c>
      <c r="E846">
        <v>5.31</v>
      </c>
      <c r="F846">
        <f t="shared" si="189"/>
        <v>9.9999999999997868E-3</v>
      </c>
      <c r="G846">
        <v>5.33</v>
      </c>
      <c r="H846">
        <v>5.3263999999999996</v>
      </c>
      <c r="I846">
        <f t="shared" si="183"/>
        <v>5.3263999999999996</v>
      </c>
      <c r="J846">
        <f t="shared" si="184"/>
        <v>1.8399999999996197E-3</v>
      </c>
      <c r="K846">
        <v>5.3219000000000003</v>
      </c>
      <c r="L846">
        <v>5.3722000000000003</v>
      </c>
      <c r="M846">
        <v>5.4256000000000002</v>
      </c>
      <c r="N846">
        <v>5.4839000000000002</v>
      </c>
      <c r="O846">
        <v>5.3826000000000001</v>
      </c>
      <c r="P846">
        <v>5.3109999999999999</v>
      </c>
      <c r="Q846">
        <v>5.3250000000000002</v>
      </c>
      <c r="R846">
        <v>5.3659999999999997</v>
      </c>
      <c r="S846">
        <v>5.1584000000000003</v>
      </c>
      <c r="T846">
        <v>5.4050000000000002</v>
      </c>
      <c r="U846">
        <f t="shared" si="185"/>
        <v>5.4050000000000002</v>
      </c>
      <c r="V846">
        <f t="shared" si="190"/>
        <v>-1.9999999999997797E-3</v>
      </c>
      <c r="W846">
        <f t="shared" si="186"/>
        <v>5.4256000000000002</v>
      </c>
      <c r="X846">
        <f t="shared" si="191"/>
        <v>-1.0200000000000209E-2</v>
      </c>
      <c r="Y846">
        <v>5.391</v>
      </c>
      <c r="Z846">
        <v>5.3730000000000002</v>
      </c>
      <c r="AA846">
        <f t="shared" si="187"/>
        <v>5.4839000000000002</v>
      </c>
      <c r="AB846">
        <f t="shared" si="192"/>
        <v>-9.9999999999997868E-3</v>
      </c>
      <c r="AC846">
        <f t="shared" si="193"/>
        <v>1.000000000000334E-3</v>
      </c>
      <c r="AD846">
        <v>5.1669999999999998</v>
      </c>
      <c r="AE846">
        <f t="shared" si="188"/>
        <v>5.3826000000000001</v>
      </c>
      <c r="AF846">
        <f t="shared" si="194"/>
        <v>-8.0000000000000071E-3</v>
      </c>
      <c r="AG846">
        <f t="shared" si="194"/>
        <v>-9.800000000000253E-3</v>
      </c>
      <c r="AH846">
        <f t="shared" si="182"/>
        <v>5.27</v>
      </c>
      <c r="AI846">
        <f t="shared" si="195"/>
        <v>-3.5000000000007248E-3</v>
      </c>
    </row>
    <row r="847" spans="1:35" x14ac:dyDescent="0.3">
      <c r="A847" s="1">
        <v>45402</v>
      </c>
      <c r="B847">
        <v>64756.57</v>
      </c>
      <c r="C847">
        <v>2391.9299999999998</v>
      </c>
      <c r="D847">
        <v>5.3310000000000004</v>
      </c>
      <c r="E847">
        <v>5.31</v>
      </c>
      <c r="F847">
        <f t="shared" si="189"/>
        <v>0</v>
      </c>
      <c r="G847">
        <v>5.33</v>
      </c>
      <c r="H847">
        <v>5.3263999999999996</v>
      </c>
      <c r="I847">
        <f t="shared" si="183"/>
        <v>5.3263999999999996</v>
      </c>
      <c r="J847">
        <f t="shared" si="184"/>
        <v>0</v>
      </c>
      <c r="K847">
        <v>5.3219000000000003</v>
      </c>
      <c r="L847">
        <v>5.3722000000000003</v>
      </c>
      <c r="M847">
        <v>5.4256000000000002</v>
      </c>
      <c r="N847">
        <v>5.4839000000000002</v>
      </c>
      <c r="O847">
        <v>5.3826000000000001</v>
      </c>
      <c r="P847">
        <v>5.3109999999999999</v>
      </c>
      <c r="Q847">
        <v>5.3250000000000002</v>
      </c>
      <c r="R847">
        <v>5.3659999999999997</v>
      </c>
      <c r="S847">
        <v>5.1584000000000003</v>
      </c>
      <c r="T847">
        <v>5.4050000000000002</v>
      </c>
      <c r="U847">
        <f t="shared" si="185"/>
        <v>5.4050000000000002</v>
      </c>
      <c r="V847">
        <f t="shared" si="190"/>
        <v>0</v>
      </c>
      <c r="W847">
        <f t="shared" si="186"/>
        <v>5.4256000000000002</v>
      </c>
      <c r="X847">
        <f t="shared" si="191"/>
        <v>0</v>
      </c>
      <c r="Y847">
        <v>5.391</v>
      </c>
      <c r="Z847">
        <v>5.3730000000000002</v>
      </c>
      <c r="AA847">
        <f t="shared" si="187"/>
        <v>5.4839000000000002</v>
      </c>
      <c r="AB847">
        <f t="shared" si="192"/>
        <v>0</v>
      </c>
      <c r="AC847">
        <f t="shared" si="193"/>
        <v>0</v>
      </c>
      <c r="AD847">
        <v>5.1669999999999998</v>
      </c>
      <c r="AE847">
        <f t="shared" si="188"/>
        <v>5.3826000000000001</v>
      </c>
      <c r="AF847">
        <f t="shared" si="194"/>
        <v>0</v>
      </c>
      <c r="AG847">
        <f t="shared" si="194"/>
        <v>0</v>
      </c>
      <c r="AH847">
        <f t="shared" si="182"/>
        <v>5.27</v>
      </c>
      <c r="AI847">
        <f t="shared" si="195"/>
        <v>0</v>
      </c>
    </row>
    <row r="848" spans="1:35" x14ac:dyDescent="0.3">
      <c r="A848" s="1">
        <v>45403</v>
      </c>
      <c r="B848">
        <v>64657.01</v>
      </c>
      <c r="C848">
        <v>2391.9299999999998</v>
      </c>
      <c r="D848">
        <v>5.3310000000000004</v>
      </c>
      <c r="E848">
        <v>5.31</v>
      </c>
      <c r="F848">
        <f t="shared" si="189"/>
        <v>0</v>
      </c>
      <c r="G848">
        <v>5.33</v>
      </c>
      <c r="H848">
        <v>5.3263999999999996</v>
      </c>
      <c r="I848">
        <f t="shared" si="183"/>
        <v>5.3263999999999996</v>
      </c>
      <c r="J848">
        <f t="shared" si="184"/>
        <v>0</v>
      </c>
      <c r="K848">
        <v>5.3219000000000003</v>
      </c>
      <c r="L848">
        <v>5.3722000000000003</v>
      </c>
      <c r="M848">
        <v>5.4256000000000002</v>
      </c>
      <c r="N848">
        <v>5.4839000000000002</v>
      </c>
      <c r="O848">
        <v>5.3826000000000001</v>
      </c>
      <c r="P848">
        <v>5.3109999999999999</v>
      </c>
      <c r="Q848">
        <v>5.3250000000000002</v>
      </c>
      <c r="R848">
        <v>5.3659999999999997</v>
      </c>
      <c r="S848">
        <v>5.1584000000000003</v>
      </c>
      <c r="T848">
        <v>5.4050000000000002</v>
      </c>
      <c r="U848">
        <f t="shared" si="185"/>
        <v>5.4050000000000002</v>
      </c>
      <c r="V848">
        <f t="shared" si="190"/>
        <v>0</v>
      </c>
      <c r="W848">
        <f t="shared" si="186"/>
        <v>5.4256000000000002</v>
      </c>
      <c r="X848">
        <f t="shared" si="191"/>
        <v>0</v>
      </c>
      <c r="Y848">
        <v>5.391</v>
      </c>
      <c r="Z848">
        <v>5.3730000000000002</v>
      </c>
      <c r="AA848">
        <f t="shared" si="187"/>
        <v>5.4839000000000002</v>
      </c>
      <c r="AB848">
        <f t="shared" si="192"/>
        <v>0</v>
      </c>
      <c r="AC848">
        <f t="shared" si="193"/>
        <v>0</v>
      </c>
      <c r="AD848">
        <v>5.1669999999999998</v>
      </c>
      <c r="AE848">
        <f t="shared" si="188"/>
        <v>5.3826000000000001</v>
      </c>
      <c r="AF848">
        <f t="shared" si="194"/>
        <v>0</v>
      </c>
      <c r="AG848">
        <f t="shared" si="194"/>
        <v>0</v>
      </c>
      <c r="AH848">
        <f t="shared" si="182"/>
        <v>5.27</v>
      </c>
      <c r="AI848">
        <f t="shared" si="195"/>
        <v>0</v>
      </c>
    </row>
    <row r="849" spans="1:35" x14ac:dyDescent="0.3">
      <c r="A849" s="1">
        <v>45404</v>
      </c>
      <c r="B849">
        <v>66538.41</v>
      </c>
      <c r="C849">
        <v>2327.3000000000002</v>
      </c>
      <c r="D849">
        <v>5.32</v>
      </c>
      <c r="E849">
        <v>5.31</v>
      </c>
      <c r="F849">
        <f t="shared" si="189"/>
        <v>0</v>
      </c>
      <c r="G849">
        <v>5.33</v>
      </c>
      <c r="H849">
        <v>5.32294</v>
      </c>
      <c r="I849">
        <f t="shared" si="183"/>
        <v>5.32294</v>
      </c>
      <c r="J849">
        <f t="shared" si="184"/>
        <v>-3.4599999999995745E-3</v>
      </c>
      <c r="K849">
        <v>5.3243999999999998</v>
      </c>
      <c r="L849">
        <v>5.3948999999999998</v>
      </c>
      <c r="M849">
        <v>5.4237000000000002</v>
      </c>
      <c r="N849">
        <v>5.4795999999999996</v>
      </c>
      <c r="O849">
        <v>5.3738000000000001</v>
      </c>
      <c r="P849">
        <v>5.3118999999999996</v>
      </c>
      <c r="Q849">
        <v>5.3278999999999996</v>
      </c>
      <c r="R849">
        <v>5.3651999999999997</v>
      </c>
      <c r="S849">
        <v>5.1578999999999997</v>
      </c>
      <c r="T849">
        <v>5.4050000000000002</v>
      </c>
      <c r="U849">
        <f t="shared" si="185"/>
        <v>5.4050000000000002</v>
      </c>
      <c r="V849">
        <f t="shared" si="190"/>
        <v>0</v>
      </c>
      <c r="W849">
        <f t="shared" si="186"/>
        <v>5.4237000000000002</v>
      </c>
      <c r="X849">
        <f t="shared" si="191"/>
        <v>-1.9000000000000128E-3</v>
      </c>
      <c r="Y849">
        <v>5.3929999999999998</v>
      </c>
      <c r="Z849">
        <v>5.3730000000000002</v>
      </c>
      <c r="AA849">
        <f t="shared" si="187"/>
        <v>5.4795999999999996</v>
      </c>
      <c r="AB849">
        <f t="shared" si="192"/>
        <v>-4.3000000000006366E-3</v>
      </c>
      <c r="AC849">
        <f t="shared" si="193"/>
        <v>0</v>
      </c>
      <c r="AD849">
        <v>5.1689999999999996</v>
      </c>
      <c r="AE849">
        <f t="shared" si="188"/>
        <v>5.3738000000000001</v>
      </c>
      <c r="AF849">
        <f t="shared" si="194"/>
        <v>1.9999999999997797E-3</v>
      </c>
      <c r="AG849">
        <f t="shared" si="194"/>
        <v>-8.799999999999919E-3</v>
      </c>
      <c r="AH849">
        <f t="shared" si="182"/>
        <v>5.2709999999999999</v>
      </c>
      <c r="AI849">
        <f t="shared" si="195"/>
        <v>1.000000000000334E-3</v>
      </c>
    </row>
    <row r="850" spans="1:35" x14ac:dyDescent="0.3">
      <c r="A850" s="1">
        <v>45405</v>
      </c>
      <c r="B850">
        <v>66353.7</v>
      </c>
      <c r="C850">
        <v>2322.02</v>
      </c>
      <c r="D850">
        <v>5.33</v>
      </c>
      <c r="E850">
        <v>5.31</v>
      </c>
      <c r="F850">
        <f t="shared" si="189"/>
        <v>0</v>
      </c>
      <c r="G850">
        <v>5.33</v>
      </c>
      <c r="H850">
        <v>5.32355</v>
      </c>
      <c r="I850">
        <f t="shared" si="183"/>
        <v>5.32355</v>
      </c>
      <c r="J850">
        <f t="shared" si="184"/>
        <v>6.0999999999999943E-4</v>
      </c>
      <c r="K850">
        <v>5.3227000000000002</v>
      </c>
      <c r="L850">
        <v>5.3525999999999998</v>
      </c>
      <c r="M850">
        <v>5.3860000000000001</v>
      </c>
      <c r="N850">
        <v>5.4416000000000002</v>
      </c>
      <c r="O850">
        <v>5.3352000000000004</v>
      </c>
      <c r="P850">
        <v>5.3105000000000002</v>
      </c>
      <c r="Q850">
        <v>5.3265000000000002</v>
      </c>
      <c r="R850">
        <v>5.3558000000000003</v>
      </c>
      <c r="S850">
        <v>5.1327999999999996</v>
      </c>
      <c r="T850">
        <v>5.3769999999999998</v>
      </c>
      <c r="U850">
        <f t="shared" si="185"/>
        <v>5.3769999999999998</v>
      </c>
      <c r="V850">
        <f t="shared" si="190"/>
        <v>-2.8000000000000469E-2</v>
      </c>
      <c r="W850">
        <f t="shared" si="186"/>
        <v>5.3860000000000001</v>
      </c>
      <c r="X850">
        <f t="shared" si="191"/>
        <v>-3.7700000000000067E-2</v>
      </c>
      <c r="Y850">
        <v>5.3929999999999998</v>
      </c>
      <c r="Z850">
        <v>5.3650000000000002</v>
      </c>
      <c r="AA850">
        <f t="shared" si="187"/>
        <v>5.4416000000000002</v>
      </c>
      <c r="AB850">
        <f t="shared" si="192"/>
        <v>-3.7999999999999368E-2</v>
      </c>
      <c r="AC850">
        <f t="shared" si="193"/>
        <v>-8.0000000000000071E-3</v>
      </c>
      <c r="AD850">
        <v>5.1420000000000003</v>
      </c>
      <c r="AE850">
        <f t="shared" si="188"/>
        <v>5.3352000000000004</v>
      </c>
      <c r="AF850">
        <f t="shared" si="194"/>
        <v>-2.6999999999999247E-2</v>
      </c>
      <c r="AG850">
        <f t="shared" si="194"/>
        <v>-3.8599999999999746E-2</v>
      </c>
      <c r="AH850">
        <f t="shared" si="182"/>
        <v>5.2535000000000007</v>
      </c>
      <c r="AI850">
        <f t="shared" si="195"/>
        <v>-1.7499999999999183E-2</v>
      </c>
    </row>
    <row r="851" spans="1:35" x14ac:dyDescent="0.3">
      <c r="A851" s="1">
        <v>45406</v>
      </c>
      <c r="B851">
        <v>64049.7</v>
      </c>
      <c r="C851">
        <v>2316.17</v>
      </c>
      <c r="D851">
        <v>5.35</v>
      </c>
      <c r="E851">
        <v>5.31</v>
      </c>
      <c r="F851">
        <f t="shared" si="189"/>
        <v>0</v>
      </c>
      <c r="G851">
        <v>5.33</v>
      </c>
      <c r="H851">
        <v>5.3244499999999997</v>
      </c>
      <c r="I851">
        <f t="shared" si="183"/>
        <v>5.3244499999999997</v>
      </c>
      <c r="J851">
        <f t="shared" si="184"/>
        <v>8.9999999999967883E-4</v>
      </c>
      <c r="K851">
        <v>5.3230000000000004</v>
      </c>
      <c r="L851">
        <v>5.4093</v>
      </c>
      <c r="M851">
        <v>5.3963999999999999</v>
      </c>
      <c r="N851">
        <v>5.4541000000000004</v>
      </c>
      <c r="O851">
        <v>5.3517999999999999</v>
      </c>
      <c r="P851">
        <v>5.3106</v>
      </c>
      <c r="Q851">
        <v>5.3301499999999997</v>
      </c>
      <c r="R851">
        <v>5.3638000000000003</v>
      </c>
      <c r="S851">
        <v>5.1567999999999996</v>
      </c>
      <c r="T851">
        <v>5.4249999999999998</v>
      </c>
      <c r="U851">
        <f t="shared" si="185"/>
        <v>5.4249999999999998</v>
      </c>
      <c r="V851">
        <f t="shared" si="190"/>
        <v>4.8000000000000043E-2</v>
      </c>
      <c r="W851">
        <f t="shared" si="186"/>
        <v>5.3963999999999999</v>
      </c>
      <c r="X851">
        <f t="shared" si="191"/>
        <v>1.0399999999999743E-2</v>
      </c>
      <c r="Y851">
        <v>5.3810000000000002</v>
      </c>
      <c r="Z851">
        <v>5.37</v>
      </c>
      <c r="AA851">
        <f t="shared" si="187"/>
        <v>5.4541000000000004</v>
      </c>
      <c r="AB851">
        <f t="shared" si="192"/>
        <v>1.2500000000000178E-2</v>
      </c>
      <c r="AC851">
        <f t="shared" si="193"/>
        <v>4.9999999999998934E-3</v>
      </c>
      <c r="AD851">
        <v>5.1609999999999996</v>
      </c>
      <c r="AE851">
        <f t="shared" si="188"/>
        <v>5.3517999999999999</v>
      </c>
      <c r="AF851">
        <f t="shared" si="194"/>
        <v>1.899999999999924E-2</v>
      </c>
      <c r="AG851">
        <f t="shared" si="194"/>
        <v>1.6599999999999504E-2</v>
      </c>
      <c r="AH851">
        <f t="shared" si="182"/>
        <v>5.2654999999999994</v>
      </c>
      <c r="AI851">
        <f t="shared" si="195"/>
        <v>1.1999999999998678E-2</v>
      </c>
    </row>
    <row r="852" spans="1:35" x14ac:dyDescent="0.3">
      <c r="A852" s="1">
        <v>45407</v>
      </c>
      <c r="B852">
        <v>64796.69</v>
      </c>
      <c r="C852">
        <v>2332.46</v>
      </c>
      <c r="D852">
        <v>5.38</v>
      </c>
      <c r="E852">
        <v>5.31</v>
      </c>
      <c r="F852">
        <f t="shared" si="189"/>
        <v>0</v>
      </c>
      <c r="G852">
        <v>5.33</v>
      </c>
      <c r="H852">
        <v>5.3248699999999998</v>
      </c>
      <c r="I852">
        <f t="shared" si="183"/>
        <v>5.3248699999999998</v>
      </c>
      <c r="J852">
        <f t="shared" si="184"/>
        <v>4.2000000000008697E-4</v>
      </c>
      <c r="K852">
        <v>5.3300999999999998</v>
      </c>
      <c r="L852">
        <v>5.4058999999999999</v>
      </c>
      <c r="M852">
        <v>5.4325000000000001</v>
      </c>
      <c r="N852">
        <v>5.4935999999999998</v>
      </c>
      <c r="O852">
        <v>5.3982000000000001</v>
      </c>
      <c r="P852">
        <v>5.3109999999999999</v>
      </c>
      <c r="Q852">
        <v>5.3269500000000001</v>
      </c>
      <c r="R852">
        <v>5.3764000000000003</v>
      </c>
      <c r="S852">
        <v>5.1890000000000001</v>
      </c>
      <c r="T852">
        <v>5.4119999999999999</v>
      </c>
      <c r="U852">
        <f t="shared" si="185"/>
        <v>5.4119999999999999</v>
      </c>
      <c r="V852">
        <f t="shared" si="190"/>
        <v>-1.2999999999999901E-2</v>
      </c>
      <c r="W852">
        <f t="shared" si="186"/>
        <v>5.4325000000000001</v>
      </c>
      <c r="X852">
        <f t="shared" si="191"/>
        <v>3.6100000000000243E-2</v>
      </c>
      <c r="Y852">
        <v>5.3719999999999999</v>
      </c>
      <c r="Z852">
        <v>5.3860000000000001</v>
      </c>
      <c r="AA852">
        <f t="shared" si="187"/>
        <v>5.4935999999999998</v>
      </c>
      <c r="AB852">
        <f t="shared" si="192"/>
        <v>3.9499999999999424E-2</v>
      </c>
      <c r="AC852">
        <f t="shared" si="193"/>
        <v>1.6000000000000014E-2</v>
      </c>
      <c r="AD852">
        <v>5.2110000000000003</v>
      </c>
      <c r="AE852">
        <f t="shared" si="188"/>
        <v>5.3982000000000001</v>
      </c>
      <c r="AF852">
        <f t="shared" si="194"/>
        <v>5.0000000000000711E-2</v>
      </c>
      <c r="AG852">
        <f t="shared" si="194"/>
        <v>4.6400000000000219E-2</v>
      </c>
      <c r="AH852">
        <f t="shared" si="182"/>
        <v>5.2985000000000007</v>
      </c>
      <c r="AI852">
        <f t="shared" si="195"/>
        <v>3.3000000000001251E-2</v>
      </c>
    </row>
    <row r="853" spans="1:35" x14ac:dyDescent="0.3">
      <c r="A853" s="1">
        <v>45408</v>
      </c>
      <c r="B853">
        <v>63939.27</v>
      </c>
      <c r="C853">
        <v>2337.96</v>
      </c>
      <c r="D853">
        <v>5.3570000000000002</v>
      </c>
      <c r="E853">
        <v>5.32</v>
      </c>
      <c r="F853">
        <f t="shared" si="189"/>
        <v>1.0000000000000675E-2</v>
      </c>
      <c r="G853">
        <v>5.33</v>
      </c>
      <c r="H853">
        <v>5.3295000000000003</v>
      </c>
      <c r="I853">
        <f t="shared" si="183"/>
        <v>5.3295000000000003</v>
      </c>
      <c r="J853">
        <f t="shared" si="184"/>
        <v>4.6300000000005781E-3</v>
      </c>
      <c r="K853">
        <v>5.32925</v>
      </c>
      <c r="L853">
        <v>5.3930999999999996</v>
      </c>
      <c r="M853">
        <v>5.4166999999999996</v>
      </c>
      <c r="N853">
        <v>5.4804000000000004</v>
      </c>
      <c r="O853">
        <v>5.3898999999999999</v>
      </c>
      <c r="P853">
        <v>5.3094999999999999</v>
      </c>
      <c r="Q853">
        <v>5.3244999999999996</v>
      </c>
      <c r="R853">
        <v>5.3739999999999997</v>
      </c>
      <c r="S853">
        <v>5.1901000000000002</v>
      </c>
      <c r="T853">
        <v>5.4020000000000001</v>
      </c>
      <c r="U853">
        <f t="shared" si="185"/>
        <v>5.4020000000000001</v>
      </c>
      <c r="V853">
        <f t="shared" si="190"/>
        <v>-9.9999999999997868E-3</v>
      </c>
      <c r="W853">
        <f t="shared" si="186"/>
        <v>5.4166999999999996</v>
      </c>
      <c r="X853">
        <f t="shared" si="191"/>
        <v>-1.580000000000048E-2</v>
      </c>
      <c r="Y853">
        <v>5.3769999999999998</v>
      </c>
      <c r="Z853">
        <v>5.3849999999999998</v>
      </c>
      <c r="AA853">
        <f t="shared" si="187"/>
        <v>5.4804000000000004</v>
      </c>
      <c r="AB853">
        <f t="shared" si="192"/>
        <v>-1.3199999999999434E-2</v>
      </c>
      <c r="AC853">
        <f t="shared" si="193"/>
        <v>-1.000000000000334E-3</v>
      </c>
      <c r="AD853">
        <v>5.2050000000000001</v>
      </c>
      <c r="AE853">
        <f t="shared" si="188"/>
        <v>5.3898999999999999</v>
      </c>
      <c r="AF853">
        <f t="shared" si="194"/>
        <v>-6.0000000000002274E-3</v>
      </c>
      <c r="AG853">
        <f t="shared" si="194"/>
        <v>-8.3000000000001961E-3</v>
      </c>
      <c r="AH853">
        <f t="shared" si="182"/>
        <v>5.2949999999999999</v>
      </c>
      <c r="AI853">
        <f t="shared" si="195"/>
        <v>-3.5000000000007248E-3</v>
      </c>
    </row>
    <row r="854" spans="1:35" x14ac:dyDescent="0.3">
      <c r="A854" s="1">
        <v>45409</v>
      </c>
      <c r="B854">
        <v>63233.89</v>
      </c>
      <c r="C854">
        <v>2337.96</v>
      </c>
      <c r="D854">
        <v>5.3570000000000002</v>
      </c>
      <c r="E854">
        <v>5.32</v>
      </c>
      <c r="F854">
        <f t="shared" si="189"/>
        <v>0</v>
      </c>
      <c r="G854">
        <v>5.33</v>
      </c>
      <c r="H854">
        <v>5.3295000000000003</v>
      </c>
      <c r="I854">
        <f t="shared" si="183"/>
        <v>5.3295000000000003</v>
      </c>
      <c r="J854">
        <f t="shared" si="184"/>
        <v>0</v>
      </c>
      <c r="K854">
        <v>5.32925</v>
      </c>
      <c r="L854">
        <v>5.3930999999999996</v>
      </c>
      <c r="M854">
        <v>5.4166999999999996</v>
      </c>
      <c r="N854">
        <v>5.4804000000000004</v>
      </c>
      <c r="O854">
        <v>5.3898999999999999</v>
      </c>
      <c r="P854">
        <v>5.3094999999999999</v>
      </c>
      <c r="Q854">
        <v>5.3244999999999996</v>
      </c>
      <c r="R854">
        <v>5.3739999999999997</v>
      </c>
      <c r="S854">
        <v>5.1901000000000002</v>
      </c>
      <c r="T854">
        <v>5.4020000000000001</v>
      </c>
      <c r="U854">
        <f t="shared" si="185"/>
        <v>5.4020000000000001</v>
      </c>
      <c r="V854">
        <f t="shared" si="190"/>
        <v>0</v>
      </c>
      <c r="W854">
        <f t="shared" si="186"/>
        <v>5.4166999999999996</v>
      </c>
      <c r="X854">
        <f t="shared" si="191"/>
        <v>0</v>
      </c>
      <c r="Y854">
        <v>5.3769999999999998</v>
      </c>
      <c r="Z854">
        <v>5.3849999999999998</v>
      </c>
      <c r="AA854">
        <f t="shared" si="187"/>
        <v>5.4804000000000004</v>
      </c>
      <c r="AB854">
        <f t="shared" si="192"/>
        <v>0</v>
      </c>
      <c r="AC854">
        <f t="shared" si="193"/>
        <v>0</v>
      </c>
      <c r="AD854">
        <v>5.2050000000000001</v>
      </c>
      <c r="AE854">
        <f t="shared" si="188"/>
        <v>5.3898999999999999</v>
      </c>
      <c r="AF854">
        <f t="shared" si="194"/>
        <v>0</v>
      </c>
      <c r="AG854">
        <f t="shared" si="194"/>
        <v>0</v>
      </c>
      <c r="AH854">
        <f t="shared" si="182"/>
        <v>5.2949999999999999</v>
      </c>
      <c r="AI854">
        <f t="shared" si="195"/>
        <v>0</v>
      </c>
    </row>
    <row r="855" spans="1:35" x14ac:dyDescent="0.3">
      <c r="A855" s="1">
        <v>45410</v>
      </c>
      <c r="B855">
        <v>63663.05</v>
      </c>
      <c r="C855">
        <v>2337.96</v>
      </c>
      <c r="D855">
        <v>5.3570000000000002</v>
      </c>
      <c r="E855">
        <v>5.32</v>
      </c>
      <c r="F855">
        <f t="shared" si="189"/>
        <v>0</v>
      </c>
      <c r="G855">
        <v>5.33</v>
      </c>
      <c r="H855">
        <v>5.3295000000000003</v>
      </c>
      <c r="I855">
        <f t="shared" si="183"/>
        <v>5.3295000000000003</v>
      </c>
      <c r="J855">
        <f t="shared" si="184"/>
        <v>0</v>
      </c>
      <c r="K855">
        <v>5.32925</v>
      </c>
      <c r="L855">
        <v>5.3930999999999996</v>
      </c>
      <c r="M855">
        <v>5.4166999999999996</v>
      </c>
      <c r="N855">
        <v>5.4804000000000004</v>
      </c>
      <c r="O855">
        <v>5.3898999999999999</v>
      </c>
      <c r="P855">
        <v>5.3094999999999999</v>
      </c>
      <c r="Q855">
        <v>5.3244999999999996</v>
      </c>
      <c r="R855">
        <v>5.3739999999999997</v>
      </c>
      <c r="S855">
        <v>5.1901000000000002</v>
      </c>
      <c r="T855">
        <v>5.4020000000000001</v>
      </c>
      <c r="U855">
        <f t="shared" si="185"/>
        <v>5.4020000000000001</v>
      </c>
      <c r="V855">
        <f t="shared" si="190"/>
        <v>0</v>
      </c>
      <c r="W855">
        <f t="shared" si="186"/>
        <v>5.4166999999999996</v>
      </c>
      <c r="X855">
        <f t="shared" si="191"/>
        <v>0</v>
      </c>
      <c r="Y855">
        <v>5.3769999999999998</v>
      </c>
      <c r="Z855">
        <v>5.3849999999999998</v>
      </c>
      <c r="AA855">
        <f t="shared" si="187"/>
        <v>5.4804000000000004</v>
      </c>
      <c r="AB855">
        <f t="shared" si="192"/>
        <v>0</v>
      </c>
      <c r="AC855">
        <f t="shared" si="193"/>
        <v>0</v>
      </c>
      <c r="AD855">
        <v>5.2050000000000001</v>
      </c>
      <c r="AE855">
        <f t="shared" si="188"/>
        <v>5.3898999999999999</v>
      </c>
      <c r="AF855">
        <f t="shared" si="194"/>
        <v>0</v>
      </c>
      <c r="AG855">
        <f t="shared" si="194"/>
        <v>0</v>
      </c>
      <c r="AH855">
        <f t="shared" si="182"/>
        <v>5.2949999999999999</v>
      </c>
      <c r="AI855">
        <f t="shared" si="195"/>
        <v>0</v>
      </c>
    </row>
    <row r="856" spans="1:35" x14ac:dyDescent="0.3">
      <c r="A856" s="1">
        <v>45411</v>
      </c>
      <c r="B856">
        <v>62943.49</v>
      </c>
      <c r="C856">
        <v>2335.66</v>
      </c>
      <c r="D856">
        <v>5.37</v>
      </c>
      <c r="E856">
        <v>5.32</v>
      </c>
      <c r="F856">
        <f t="shared" si="189"/>
        <v>0</v>
      </c>
      <c r="G856">
        <v>5.33</v>
      </c>
      <c r="H856">
        <v>5.32681</v>
      </c>
      <c r="I856">
        <f t="shared" si="183"/>
        <v>5.32681</v>
      </c>
      <c r="J856">
        <f t="shared" si="184"/>
        <v>-2.6900000000003033E-3</v>
      </c>
      <c r="K856">
        <v>5.3290499999999996</v>
      </c>
      <c r="L856">
        <v>5.3948999999999998</v>
      </c>
      <c r="M856">
        <v>5.4108999999999998</v>
      </c>
      <c r="N856">
        <v>5.4720000000000004</v>
      </c>
      <c r="O856">
        <v>5.3764000000000003</v>
      </c>
      <c r="P856">
        <v>5.3109999999999999</v>
      </c>
      <c r="Q856">
        <v>5.3258999999999999</v>
      </c>
      <c r="R856">
        <v>5.3651999999999997</v>
      </c>
      <c r="S856">
        <v>5.1896000000000004</v>
      </c>
      <c r="T856">
        <v>5.4029999999999996</v>
      </c>
      <c r="U856">
        <f t="shared" si="185"/>
        <v>5.4029999999999996</v>
      </c>
      <c r="V856">
        <f t="shared" si="190"/>
        <v>9.9999999999944578E-4</v>
      </c>
      <c r="W856">
        <f t="shared" si="186"/>
        <v>5.4108999999999998</v>
      </c>
      <c r="X856">
        <f t="shared" si="191"/>
        <v>-5.7999999999998053E-3</v>
      </c>
      <c r="Y856">
        <v>5.3819999999999997</v>
      </c>
      <c r="Z856">
        <v>5.3730000000000002</v>
      </c>
      <c r="AA856">
        <f t="shared" si="187"/>
        <v>5.4720000000000004</v>
      </c>
      <c r="AB856">
        <f t="shared" si="192"/>
        <v>-8.3999999999999631E-3</v>
      </c>
      <c r="AC856">
        <f t="shared" si="193"/>
        <v>-1.1999999999999567E-2</v>
      </c>
      <c r="AD856">
        <v>5.1989999999999998</v>
      </c>
      <c r="AE856">
        <f t="shared" si="188"/>
        <v>5.3764000000000003</v>
      </c>
      <c r="AF856">
        <f t="shared" si="194"/>
        <v>-6.0000000000002274E-3</v>
      </c>
      <c r="AG856">
        <f t="shared" si="194"/>
        <v>-1.3499999999999623E-2</v>
      </c>
      <c r="AH856">
        <f t="shared" si="182"/>
        <v>5.2859999999999996</v>
      </c>
      <c r="AI856">
        <f t="shared" si="195"/>
        <v>-9.0000000000003411E-3</v>
      </c>
    </row>
    <row r="857" spans="1:35" x14ac:dyDescent="0.3">
      <c r="A857" s="1">
        <v>45412</v>
      </c>
      <c r="B857">
        <v>59868.89</v>
      </c>
      <c r="C857">
        <v>2286.25</v>
      </c>
      <c r="D857">
        <v>5.4290000000000003</v>
      </c>
      <c r="E857">
        <v>5.34</v>
      </c>
      <c r="F857">
        <f t="shared" si="189"/>
        <v>1.9999999999999574E-2</v>
      </c>
      <c r="G857">
        <v>5.33</v>
      </c>
      <c r="H857">
        <v>5.3281400000000003</v>
      </c>
      <c r="I857">
        <f t="shared" si="183"/>
        <v>5.3281400000000003</v>
      </c>
      <c r="J857">
        <f t="shared" si="184"/>
        <v>1.3300000000002754E-3</v>
      </c>
      <c r="K857">
        <v>5.3372999999999999</v>
      </c>
      <c r="L857">
        <v>5.3917999999999999</v>
      </c>
      <c r="M857">
        <v>5.4280999999999997</v>
      </c>
      <c r="N857">
        <v>5.4954999999999998</v>
      </c>
      <c r="O857">
        <v>5.4123000000000001</v>
      </c>
      <c r="P857">
        <v>5.3124000000000002</v>
      </c>
      <c r="Q857">
        <v>5.3292000000000002</v>
      </c>
      <c r="R857">
        <v>5.39</v>
      </c>
      <c r="S857">
        <v>5.2354000000000003</v>
      </c>
      <c r="T857">
        <v>5.4</v>
      </c>
      <c r="U857">
        <f t="shared" si="185"/>
        <v>5.4</v>
      </c>
      <c r="V857">
        <f t="shared" si="190"/>
        <v>-2.9999999999992255E-3</v>
      </c>
      <c r="W857">
        <f t="shared" si="186"/>
        <v>5.4280999999999997</v>
      </c>
      <c r="X857">
        <f t="shared" si="191"/>
        <v>1.7199999999999882E-2</v>
      </c>
      <c r="Y857">
        <v>5.3789999999999996</v>
      </c>
      <c r="Z857">
        <v>5.3979999999999997</v>
      </c>
      <c r="AA857">
        <f t="shared" si="187"/>
        <v>5.4954999999999998</v>
      </c>
      <c r="AB857">
        <f t="shared" si="192"/>
        <v>2.349999999999941E-2</v>
      </c>
      <c r="AC857">
        <f t="shared" si="193"/>
        <v>2.4999999999999467E-2</v>
      </c>
      <c r="AD857">
        <v>5.2439999999999998</v>
      </c>
      <c r="AE857">
        <f t="shared" si="188"/>
        <v>5.4123000000000001</v>
      </c>
      <c r="AF857">
        <f t="shared" si="194"/>
        <v>4.4999999999999929E-2</v>
      </c>
      <c r="AG857">
        <f t="shared" si="194"/>
        <v>3.5899999999999821E-2</v>
      </c>
      <c r="AH857">
        <f t="shared" si="182"/>
        <v>5.3209999999999997</v>
      </c>
      <c r="AI857">
        <f t="shared" si="195"/>
        <v>3.5000000000000142E-2</v>
      </c>
    </row>
    <row r="858" spans="1:35" x14ac:dyDescent="0.3">
      <c r="A858" s="1">
        <v>45413</v>
      </c>
      <c r="B858">
        <v>57293.55</v>
      </c>
      <c r="C858">
        <v>2319.56</v>
      </c>
      <c r="D858">
        <v>5.39</v>
      </c>
      <c r="E858">
        <v>5.32</v>
      </c>
      <c r="F858">
        <f t="shared" si="189"/>
        <v>-1.9999999999999574E-2</v>
      </c>
      <c r="G858">
        <v>5.33</v>
      </c>
      <c r="H858">
        <v>5.3327200000000001</v>
      </c>
      <c r="I858">
        <f t="shared" si="183"/>
        <v>5.3327200000000001</v>
      </c>
      <c r="J858">
        <f t="shared" si="184"/>
        <v>4.5799999999998064E-3</v>
      </c>
      <c r="K858">
        <v>5.3367000000000004</v>
      </c>
      <c r="L858">
        <v>5.4066999999999998</v>
      </c>
      <c r="M858">
        <v>5.4038000000000004</v>
      </c>
      <c r="N858">
        <v>5.4645000000000001</v>
      </c>
      <c r="O858">
        <v>5.3684000000000003</v>
      </c>
      <c r="P858">
        <v>5.3156800000000004</v>
      </c>
      <c r="Q858">
        <v>5.3295000000000003</v>
      </c>
      <c r="R858">
        <v>5.3757999999999999</v>
      </c>
      <c r="S858">
        <v>5.1829999999999998</v>
      </c>
      <c r="T858">
        <v>5.415</v>
      </c>
      <c r="U858">
        <f t="shared" si="185"/>
        <v>5.415</v>
      </c>
      <c r="V858">
        <f t="shared" si="190"/>
        <v>1.499999999999968E-2</v>
      </c>
      <c r="W858">
        <f t="shared" si="186"/>
        <v>5.4038000000000004</v>
      </c>
      <c r="X858">
        <f t="shared" si="191"/>
        <v>-2.4299999999999322E-2</v>
      </c>
      <c r="Y858">
        <v>5.3650000000000002</v>
      </c>
      <c r="Z858">
        <v>5.3970000000000002</v>
      </c>
      <c r="AA858">
        <f t="shared" si="187"/>
        <v>5.4645000000000001</v>
      </c>
      <c r="AB858">
        <f t="shared" si="192"/>
        <v>-3.0999999999999694E-2</v>
      </c>
      <c r="AC858">
        <f t="shared" si="193"/>
        <v>-9.9999999999944578E-4</v>
      </c>
      <c r="AD858">
        <v>5.2080000000000002</v>
      </c>
      <c r="AE858">
        <f t="shared" si="188"/>
        <v>5.3684000000000003</v>
      </c>
      <c r="AF858">
        <f t="shared" si="194"/>
        <v>-3.5999999999999588E-2</v>
      </c>
      <c r="AG858">
        <f t="shared" si="194"/>
        <v>-4.3899999999999828E-2</v>
      </c>
      <c r="AH858">
        <f t="shared" si="182"/>
        <v>5.3025000000000002</v>
      </c>
      <c r="AI858">
        <f t="shared" si="195"/>
        <v>-1.8499999999999517E-2</v>
      </c>
    </row>
    <row r="859" spans="1:35" x14ac:dyDescent="0.3">
      <c r="A859" s="1">
        <v>45414</v>
      </c>
      <c r="B859">
        <v>58743.14</v>
      </c>
      <c r="C859">
        <v>2303.83</v>
      </c>
      <c r="D859">
        <v>5.3620000000000001</v>
      </c>
      <c r="E859">
        <v>5.31</v>
      </c>
      <c r="F859">
        <f t="shared" si="189"/>
        <v>-1.0000000000000675E-2</v>
      </c>
      <c r="G859">
        <v>5.33</v>
      </c>
      <c r="H859">
        <v>5.3359300000000003</v>
      </c>
      <c r="I859">
        <f t="shared" si="183"/>
        <v>5.3359300000000003</v>
      </c>
      <c r="J859">
        <f t="shared" si="184"/>
        <v>3.2100000000001572E-3</v>
      </c>
      <c r="K859">
        <v>5.3274999999999997</v>
      </c>
      <c r="L859">
        <v>5.3954000000000004</v>
      </c>
      <c r="M859">
        <v>5.3638000000000003</v>
      </c>
      <c r="N859">
        <v>5.4196999999999997</v>
      </c>
      <c r="O859">
        <v>5.3140999999999998</v>
      </c>
      <c r="P859">
        <v>5.3105000000000002</v>
      </c>
      <c r="Q859">
        <v>5.3299500000000002</v>
      </c>
      <c r="R859">
        <v>5.3776999999999999</v>
      </c>
      <c r="S859">
        <v>5.1578999999999997</v>
      </c>
      <c r="T859">
        <v>5.4020000000000001</v>
      </c>
      <c r="U859">
        <f t="shared" si="185"/>
        <v>5.4020000000000001</v>
      </c>
      <c r="V859">
        <f t="shared" si="190"/>
        <v>-1.2999999999999901E-2</v>
      </c>
      <c r="W859">
        <f t="shared" si="186"/>
        <v>5.3638000000000003</v>
      </c>
      <c r="X859">
        <f t="shared" si="191"/>
        <v>-4.0000000000000036E-2</v>
      </c>
      <c r="Y859">
        <v>5.3520000000000003</v>
      </c>
      <c r="Z859">
        <v>5.3840000000000003</v>
      </c>
      <c r="AA859">
        <f t="shared" si="187"/>
        <v>5.4196999999999997</v>
      </c>
      <c r="AB859">
        <f t="shared" si="192"/>
        <v>-4.4800000000000395E-2</v>
      </c>
      <c r="AC859">
        <f t="shared" si="193"/>
        <v>-1.2999999999999901E-2</v>
      </c>
      <c r="AD859">
        <v>5.1630000000000003</v>
      </c>
      <c r="AE859">
        <f t="shared" si="188"/>
        <v>5.3140999999999998</v>
      </c>
      <c r="AF859">
        <f t="shared" si="194"/>
        <v>-4.4999999999999929E-2</v>
      </c>
      <c r="AG859">
        <f t="shared" si="194"/>
        <v>-5.4300000000000459E-2</v>
      </c>
      <c r="AH859">
        <f t="shared" si="182"/>
        <v>5.2735000000000003</v>
      </c>
      <c r="AI859">
        <f t="shared" si="195"/>
        <v>-2.8999999999999915E-2</v>
      </c>
    </row>
    <row r="860" spans="1:35" x14ac:dyDescent="0.3">
      <c r="A860" s="1">
        <v>45415</v>
      </c>
      <c r="B860">
        <v>62928.89</v>
      </c>
      <c r="C860">
        <v>2301.7399999999998</v>
      </c>
      <c r="D860">
        <v>5.37</v>
      </c>
      <c r="E860">
        <v>5.31</v>
      </c>
      <c r="F860">
        <f t="shared" si="189"/>
        <v>0</v>
      </c>
      <c r="G860">
        <v>5.33</v>
      </c>
      <c r="H860">
        <v>5.3275499999999996</v>
      </c>
      <c r="I860">
        <f t="shared" si="183"/>
        <v>5.3275499999999996</v>
      </c>
      <c r="J860">
        <f t="shared" si="184"/>
        <v>-8.3800000000007202E-3</v>
      </c>
      <c r="K860">
        <v>5.3230000000000004</v>
      </c>
      <c r="L860">
        <v>5.3852000000000002</v>
      </c>
      <c r="M860">
        <v>5.3220000000000001</v>
      </c>
      <c r="N860">
        <v>5.3734999999999999</v>
      </c>
      <c r="O860">
        <v>5.2588999999999997</v>
      </c>
      <c r="P860">
        <v>5.3103999999999996</v>
      </c>
      <c r="Q860">
        <v>5.3295500000000002</v>
      </c>
      <c r="R860">
        <v>5.3646000000000003</v>
      </c>
      <c r="S860">
        <v>5.1181999999999999</v>
      </c>
      <c r="T860">
        <v>5.3959999999999999</v>
      </c>
      <c r="U860">
        <f t="shared" si="185"/>
        <v>5.3959999999999999</v>
      </c>
      <c r="V860">
        <f t="shared" si="190"/>
        <v>-6.0000000000002274E-3</v>
      </c>
      <c r="W860">
        <f t="shared" si="186"/>
        <v>5.3220000000000001</v>
      </c>
      <c r="X860">
        <f t="shared" si="191"/>
        <v>-4.1800000000000281E-2</v>
      </c>
      <c r="Y860">
        <v>5.3760000000000003</v>
      </c>
      <c r="Z860">
        <v>5.3739999999999997</v>
      </c>
      <c r="AA860">
        <f t="shared" si="187"/>
        <v>5.3734999999999999</v>
      </c>
      <c r="AB860">
        <f t="shared" si="192"/>
        <v>-4.6199999999999797E-2</v>
      </c>
      <c r="AC860">
        <f t="shared" si="193"/>
        <v>-1.0000000000000675E-2</v>
      </c>
      <c r="AD860">
        <v>5.125</v>
      </c>
      <c r="AE860">
        <f t="shared" si="188"/>
        <v>5.2588999999999997</v>
      </c>
      <c r="AF860">
        <f t="shared" si="194"/>
        <v>-3.8000000000000256E-2</v>
      </c>
      <c r="AG860">
        <f t="shared" si="194"/>
        <v>-5.5200000000000138E-2</v>
      </c>
      <c r="AH860">
        <f t="shared" si="182"/>
        <v>5.2494999999999994</v>
      </c>
      <c r="AI860">
        <f t="shared" si="195"/>
        <v>-2.4000000000000909E-2</v>
      </c>
    </row>
    <row r="861" spans="1:35" x14ac:dyDescent="0.3">
      <c r="A861" s="1">
        <v>45416</v>
      </c>
      <c r="B861">
        <v>63880.21</v>
      </c>
      <c r="C861">
        <v>2301.7399999999998</v>
      </c>
      <c r="D861">
        <v>5.37</v>
      </c>
      <c r="E861">
        <v>5.31</v>
      </c>
      <c r="F861">
        <f t="shared" si="189"/>
        <v>0</v>
      </c>
      <c r="G861">
        <v>5.33</v>
      </c>
      <c r="H861">
        <v>5.3275499999999996</v>
      </c>
      <c r="I861">
        <f t="shared" si="183"/>
        <v>5.3275499999999996</v>
      </c>
      <c r="J861">
        <f t="shared" si="184"/>
        <v>0</v>
      </c>
      <c r="K861">
        <v>5.3230000000000004</v>
      </c>
      <c r="L861">
        <v>5.3852000000000002</v>
      </c>
      <c r="M861">
        <v>5.3220000000000001</v>
      </c>
      <c r="N861">
        <v>5.3734999999999999</v>
      </c>
      <c r="O861">
        <v>5.2588999999999997</v>
      </c>
      <c r="P861">
        <v>5.3103999999999996</v>
      </c>
      <c r="Q861">
        <v>5.3295500000000002</v>
      </c>
      <c r="R861">
        <v>5.3646000000000003</v>
      </c>
      <c r="S861">
        <v>5.1181999999999999</v>
      </c>
      <c r="T861">
        <v>5.3959999999999999</v>
      </c>
      <c r="U861">
        <f t="shared" si="185"/>
        <v>5.3959999999999999</v>
      </c>
      <c r="V861">
        <f t="shared" si="190"/>
        <v>0</v>
      </c>
      <c r="W861">
        <f t="shared" si="186"/>
        <v>5.3220000000000001</v>
      </c>
      <c r="X861">
        <f t="shared" si="191"/>
        <v>0</v>
      </c>
      <c r="Y861">
        <v>5.3760000000000003</v>
      </c>
      <c r="Z861">
        <v>5.3739999999999997</v>
      </c>
      <c r="AA861">
        <f t="shared" si="187"/>
        <v>5.3734999999999999</v>
      </c>
      <c r="AB861">
        <f t="shared" si="192"/>
        <v>0</v>
      </c>
      <c r="AC861">
        <f t="shared" si="193"/>
        <v>0</v>
      </c>
      <c r="AD861">
        <v>5.125</v>
      </c>
      <c r="AE861">
        <f t="shared" si="188"/>
        <v>5.2588999999999997</v>
      </c>
      <c r="AF861">
        <f t="shared" si="194"/>
        <v>0</v>
      </c>
      <c r="AG861">
        <f t="shared" si="194"/>
        <v>0</v>
      </c>
      <c r="AH861">
        <f t="shared" si="182"/>
        <v>5.2494999999999994</v>
      </c>
      <c r="AI861">
        <f t="shared" si="195"/>
        <v>0</v>
      </c>
    </row>
    <row r="862" spans="1:35" x14ac:dyDescent="0.3">
      <c r="A862" s="1">
        <v>45417</v>
      </c>
      <c r="B862">
        <v>63746</v>
      </c>
      <c r="C862">
        <v>2301.7399999999998</v>
      </c>
      <c r="D862">
        <v>5.37</v>
      </c>
      <c r="E862">
        <v>5.31</v>
      </c>
      <c r="F862">
        <f t="shared" si="189"/>
        <v>0</v>
      </c>
      <c r="G862">
        <v>5.33</v>
      </c>
      <c r="H862">
        <v>5.3275499999999996</v>
      </c>
      <c r="I862">
        <f t="shared" si="183"/>
        <v>5.3275499999999996</v>
      </c>
      <c r="J862">
        <f t="shared" si="184"/>
        <v>0</v>
      </c>
      <c r="K862">
        <v>5.3230000000000004</v>
      </c>
      <c r="L862">
        <v>5.3852000000000002</v>
      </c>
      <c r="M862">
        <v>5.3220000000000001</v>
      </c>
      <c r="N862">
        <v>5.3734999999999999</v>
      </c>
      <c r="O862">
        <v>5.2588999999999997</v>
      </c>
      <c r="P862">
        <v>5.3103999999999996</v>
      </c>
      <c r="Q862">
        <v>5.3295500000000002</v>
      </c>
      <c r="R862">
        <v>5.3646000000000003</v>
      </c>
      <c r="S862">
        <v>5.1181999999999999</v>
      </c>
      <c r="T862">
        <v>5.3959999999999999</v>
      </c>
      <c r="U862">
        <f t="shared" si="185"/>
        <v>5.3959999999999999</v>
      </c>
      <c r="V862">
        <f t="shared" si="190"/>
        <v>0</v>
      </c>
      <c r="W862">
        <f t="shared" si="186"/>
        <v>5.3220000000000001</v>
      </c>
      <c r="X862">
        <f t="shared" si="191"/>
        <v>0</v>
      </c>
      <c r="Y862">
        <v>5.3760000000000003</v>
      </c>
      <c r="Z862">
        <v>5.3739999999999997</v>
      </c>
      <c r="AA862">
        <f t="shared" si="187"/>
        <v>5.3734999999999999</v>
      </c>
      <c r="AB862">
        <f t="shared" si="192"/>
        <v>0</v>
      </c>
      <c r="AC862">
        <f t="shared" si="193"/>
        <v>0</v>
      </c>
      <c r="AD862">
        <v>5.125</v>
      </c>
      <c r="AE862">
        <f t="shared" si="188"/>
        <v>5.2588999999999997</v>
      </c>
      <c r="AF862">
        <f t="shared" si="194"/>
        <v>0</v>
      </c>
      <c r="AG862">
        <f t="shared" si="194"/>
        <v>0</v>
      </c>
      <c r="AH862">
        <f t="shared" si="182"/>
        <v>5.2494999999999994</v>
      </c>
      <c r="AI862">
        <f t="shared" si="195"/>
        <v>0</v>
      </c>
    </row>
    <row r="863" spans="1:35" x14ac:dyDescent="0.3">
      <c r="A863" s="1">
        <v>45418</v>
      </c>
      <c r="B863">
        <v>63301.55</v>
      </c>
      <c r="C863">
        <v>2323.9699999999998</v>
      </c>
      <c r="D863">
        <v>5.3529999999999998</v>
      </c>
      <c r="E863">
        <v>5.31</v>
      </c>
      <c r="F863">
        <f t="shared" si="189"/>
        <v>0</v>
      </c>
      <c r="G863">
        <v>5.33</v>
      </c>
      <c r="H863">
        <v>5.3212000000000002</v>
      </c>
      <c r="I863">
        <f t="shared" si="183"/>
        <v>5.3212000000000002</v>
      </c>
      <c r="J863">
        <f t="shared" si="184"/>
        <v>-6.3499999999994117E-3</v>
      </c>
      <c r="K863">
        <v>5.3254999999999999</v>
      </c>
      <c r="L863">
        <v>5.3922999999999996</v>
      </c>
      <c r="M863">
        <v>5.3234000000000004</v>
      </c>
      <c r="N863">
        <v>5.3742000000000001</v>
      </c>
      <c r="O863">
        <v>5.2586000000000004</v>
      </c>
      <c r="P863">
        <v>5.3094999999999999</v>
      </c>
      <c r="Q863">
        <v>5.3290499999999996</v>
      </c>
      <c r="R863">
        <v>5.3719000000000001</v>
      </c>
      <c r="S863">
        <v>5.1150000000000002</v>
      </c>
      <c r="T863">
        <v>5.399</v>
      </c>
      <c r="U863">
        <f t="shared" si="185"/>
        <v>5.399</v>
      </c>
      <c r="V863">
        <f t="shared" si="190"/>
        <v>3.0000000000001137E-3</v>
      </c>
      <c r="W863">
        <f t="shared" si="186"/>
        <v>5.3234000000000004</v>
      </c>
      <c r="X863">
        <f t="shared" si="191"/>
        <v>1.4000000000002899E-3</v>
      </c>
      <c r="Y863">
        <v>5.3840000000000003</v>
      </c>
      <c r="Z863">
        <v>5.3810000000000002</v>
      </c>
      <c r="AA863">
        <f t="shared" si="187"/>
        <v>5.3742000000000001</v>
      </c>
      <c r="AB863">
        <f t="shared" si="192"/>
        <v>7.0000000000014495E-4</v>
      </c>
      <c r="AC863">
        <f t="shared" si="193"/>
        <v>7.0000000000005613E-3</v>
      </c>
      <c r="AD863">
        <v>5.1269999999999998</v>
      </c>
      <c r="AE863">
        <f t="shared" si="188"/>
        <v>5.2586000000000004</v>
      </c>
      <c r="AF863">
        <f t="shared" si="194"/>
        <v>1.9999999999997797E-3</v>
      </c>
      <c r="AG863">
        <f t="shared" si="194"/>
        <v>-2.9999999999930083E-4</v>
      </c>
      <c r="AH863">
        <f t="shared" si="182"/>
        <v>5.2539999999999996</v>
      </c>
      <c r="AI863">
        <f t="shared" si="195"/>
        <v>4.5000000000001705E-3</v>
      </c>
    </row>
    <row r="864" spans="1:35" x14ac:dyDescent="0.3">
      <c r="A864" s="1">
        <v>45419</v>
      </c>
      <c r="B864">
        <v>62973.05</v>
      </c>
      <c r="C864">
        <v>2314.1</v>
      </c>
      <c r="D864">
        <v>5.37</v>
      </c>
      <c r="E864">
        <v>5.31</v>
      </c>
      <c r="F864">
        <f t="shared" si="189"/>
        <v>0</v>
      </c>
      <c r="G864">
        <v>5.33</v>
      </c>
      <c r="H864">
        <v>5.3232200000000001</v>
      </c>
      <c r="I864">
        <f t="shared" si="183"/>
        <v>5.3232200000000001</v>
      </c>
      <c r="J864">
        <f t="shared" si="184"/>
        <v>2.0199999999999108E-3</v>
      </c>
      <c r="K864">
        <v>5.327</v>
      </c>
      <c r="L864">
        <v>5.3917999999999999</v>
      </c>
      <c r="M864">
        <v>5.3266</v>
      </c>
      <c r="N864">
        <v>5.38</v>
      </c>
      <c r="O864">
        <v>5.2690999999999999</v>
      </c>
      <c r="P864">
        <v>5.3107699999999998</v>
      </c>
      <c r="Q864">
        <v>5.3286499999999997</v>
      </c>
      <c r="R864">
        <v>5.3611000000000004</v>
      </c>
      <c r="S864">
        <v>5.1388999999999996</v>
      </c>
      <c r="T864">
        <v>5.4020000000000001</v>
      </c>
      <c r="U864">
        <f t="shared" si="185"/>
        <v>5.4020000000000001</v>
      </c>
      <c r="V864">
        <f t="shared" si="190"/>
        <v>3.0000000000001137E-3</v>
      </c>
      <c r="W864">
        <f t="shared" si="186"/>
        <v>5.3266</v>
      </c>
      <c r="X864">
        <f t="shared" si="191"/>
        <v>3.1999999999996476E-3</v>
      </c>
      <c r="Y864">
        <v>5.3840000000000003</v>
      </c>
      <c r="Z864">
        <v>5.3639999999999999</v>
      </c>
      <c r="AA864">
        <f t="shared" si="187"/>
        <v>5.38</v>
      </c>
      <c r="AB864">
        <f t="shared" si="192"/>
        <v>5.7999999999998053E-3</v>
      </c>
      <c r="AC864">
        <f t="shared" si="193"/>
        <v>-1.7000000000000348E-2</v>
      </c>
      <c r="AD864">
        <v>5.1420000000000003</v>
      </c>
      <c r="AE864">
        <f t="shared" si="188"/>
        <v>5.2690999999999999</v>
      </c>
      <c r="AF864">
        <f t="shared" si="194"/>
        <v>1.5000000000000568E-2</v>
      </c>
      <c r="AG864">
        <f t="shared" si="194"/>
        <v>1.049999999999951E-2</v>
      </c>
      <c r="AH864">
        <f t="shared" si="182"/>
        <v>5.2530000000000001</v>
      </c>
      <c r="AI864">
        <f t="shared" si="195"/>
        <v>-9.9999999999944578E-4</v>
      </c>
    </row>
    <row r="865" spans="1:35" x14ac:dyDescent="0.3">
      <c r="A865" s="1">
        <v>45420</v>
      </c>
      <c r="B865">
        <v>61568.87</v>
      </c>
      <c r="C865">
        <v>2308.85</v>
      </c>
      <c r="D865">
        <v>5.37</v>
      </c>
      <c r="E865">
        <v>5.31</v>
      </c>
      <c r="F865">
        <f t="shared" si="189"/>
        <v>0</v>
      </c>
      <c r="G865">
        <v>5.33</v>
      </c>
      <c r="H865">
        <v>5.3255699999999999</v>
      </c>
      <c r="I865">
        <f t="shared" si="183"/>
        <v>5.3255699999999999</v>
      </c>
      <c r="J865">
        <f t="shared" si="184"/>
        <v>2.3499999999998522E-3</v>
      </c>
      <c r="K865">
        <v>5.3256500000000004</v>
      </c>
      <c r="L865">
        <v>5.3857999999999997</v>
      </c>
      <c r="M865">
        <v>5.3139000000000003</v>
      </c>
      <c r="N865">
        <v>5.3699000000000003</v>
      </c>
      <c r="O865">
        <v>5.2641999999999998</v>
      </c>
      <c r="P865">
        <v>5.3109999999999999</v>
      </c>
      <c r="Q865">
        <v>5.33</v>
      </c>
      <c r="R865">
        <v>5.3611000000000004</v>
      </c>
      <c r="S865">
        <v>5.1410999999999998</v>
      </c>
      <c r="T865">
        <v>5.407</v>
      </c>
      <c r="U865">
        <f t="shared" si="185"/>
        <v>5.407</v>
      </c>
      <c r="V865">
        <f t="shared" si="190"/>
        <v>4.9999999999998934E-3</v>
      </c>
      <c r="W865">
        <f t="shared" si="186"/>
        <v>5.3139000000000003</v>
      </c>
      <c r="X865">
        <f t="shared" si="191"/>
        <v>-1.2699999999999712E-2</v>
      </c>
      <c r="Y865">
        <v>5.3819999999999997</v>
      </c>
      <c r="Z865">
        <v>5.3650000000000002</v>
      </c>
      <c r="AA865">
        <f t="shared" si="187"/>
        <v>5.3699000000000003</v>
      </c>
      <c r="AB865">
        <f t="shared" si="192"/>
        <v>-1.0099999999999554E-2</v>
      </c>
      <c r="AC865">
        <f t="shared" si="193"/>
        <v>1.000000000000334E-3</v>
      </c>
      <c r="AD865">
        <v>5.1470000000000002</v>
      </c>
      <c r="AE865">
        <f t="shared" si="188"/>
        <v>5.2641999999999998</v>
      </c>
      <c r="AF865">
        <f t="shared" si="194"/>
        <v>4.9999999999998934E-3</v>
      </c>
      <c r="AG865">
        <f t="shared" si="194"/>
        <v>-4.9000000000001265E-3</v>
      </c>
      <c r="AH865">
        <f t="shared" si="182"/>
        <v>5.2560000000000002</v>
      </c>
      <c r="AI865">
        <f t="shared" si="195"/>
        <v>3.0000000000001137E-3</v>
      </c>
    </row>
    <row r="866" spans="1:35" x14ac:dyDescent="0.3">
      <c r="A866" s="1">
        <v>45421</v>
      </c>
      <c r="B866">
        <v>62633.68</v>
      </c>
      <c r="C866">
        <v>2346.33</v>
      </c>
      <c r="D866">
        <v>5.35</v>
      </c>
      <c r="E866">
        <v>5.31</v>
      </c>
      <c r="F866">
        <f t="shared" si="189"/>
        <v>0</v>
      </c>
      <c r="G866">
        <v>5.33</v>
      </c>
      <c r="H866">
        <v>5.3235299999999999</v>
      </c>
      <c r="I866">
        <f t="shared" si="183"/>
        <v>5.3235299999999999</v>
      </c>
      <c r="J866">
        <f t="shared" si="184"/>
        <v>-2.0400000000000418E-3</v>
      </c>
      <c r="K866">
        <v>5.3235000000000001</v>
      </c>
      <c r="L866">
        <v>5.3902000000000001</v>
      </c>
      <c r="M866">
        <v>5.3361999999999998</v>
      </c>
      <c r="N866">
        <v>5.3864000000000001</v>
      </c>
      <c r="O866">
        <v>5.2683</v>
      </c>
      <c r="P866">
        <v>5.3113999999999999</v>
      </c>
      <c r="Q866">
        <v>5.33</v>
      </c>
      <c r="R866">
        <v>5.3577000000000004</v>
      </c>
      <c r="S866">
        <v>5.1352000000000002</v>
      </c>
      <c r="T866">
        <v>5.4020000000000001</v>
      </c>
      <c r="U866">
        <f t="shared" si="185"/>
        <v>5.4020000000000001</v>
      </c>
      <c r="V866">
        <f t="shared" si="190"/>
        <v>-4.9999999999998934E-3</v>
      </c>
      <c r="W866">
        <f t="shared" si="186"/>
        <v>5.3361999999999998</v>
      </c>
      <c r="X866">
        <f t="shared" si="191"/>
        <v>2.2299999999999542E-2</v>
      </c>
      <c r="Y866">
        <v>5.3739999999999997</v>
      </c>
      <c r="Z866">
        <v>5.3620000000000001</v>
      </c>
      <c r="AA866">
        <f t="shared" si="187"/>
        <v>5.3864000000000001</v>
      </c>
      <c r="AB866">
        <f t="shared" si="192"/>
        <v>1.6499999999999737E-2</v>
      </c>
      <c r="AC866">
        <f t="shared" si="193"/>
        <v>-3.0000000000001137E-3</v>
      </c>
      <c r="AD866">
        <v>5.141</v>
      </c>
      <c r="AE866">
        <f t="shared" si="188"/>
        <v>5.2683</v>
      </c>
      <c r="AF866">
        <f t="shared" si="194"/>
        <v>-6.0000000000002274E-3</v>
      </c>
      <c r="AG866">
        <f t="shared" si="194"/>
        <v>4.1000000000002146E-3</v>
      </c>
      <c r="AH866">
        <f t="shared" si="182"/>
        <v>5.2515000000000001</v>
      </c>
      <c r="AI866">
        <f t="shared" si="195"/>
        <v>-4.5000000000001705E-3</v>
      </c>
    </row>
    <row r="867" spans="1:35" x14ac:dyDescent="0.3">
      <c r="A867" s="1">
        <v>45422</v>
      </c>
      <c r="B867">
        <v>60501.2</v>
      </c>
      <c r="C867">
        <v>2360.5</v>
      </c>
      <c r="D867">
        <v>5.343</v>
      </c>
      <c r="E867">
        <v>5.31</v>
      </c>
      <c r="F867">
        <f t="shared" si="189"/>
        <v>0</v>
      </c>
      <c r="G867">
        <v>5.33</v>
      </c>
      <c r="H867">
        <v>5.3219799999999999</v>
      </c>
      <c r="I867">
        <f t="shared" si="183"/>
        <v>5.3219799999999999</v>
      </c>
      <c r="J867">
        <f t="shared" si="184"/>
        <v>-1.5499999999999403E-3</v>
      </c>
      <c r="K867">
        <v>5.3262999999999998</v>
      </c>
      <c r="L867">
        <v>5.3956999999999997</v>
      </c>
      <c r="M867">
        <v>5.3273000000000001</v>
      </c>
      <c r="N867">
        <v>5.3880999999999997</v>
      </c>
      <c r="O867">
        <v>5.2914000000000003</v>
      </c>
      <c r="P867">
        <v>5.31</v>
      </c>
      <c r="Q867">
        <v>5.3293499999999998</v>
      </c>
      <c r="R867">
        <v>5.3712999999999997</v>
      </c>
      <c r="S867">
        <v>5.1717000000000004</v>
      </c>
      <c r="T867">
        <v>5.4020000000000001</v>
      </c>
      <c r="U867">
        <f t="shared" si="185"/>
        <v>5.4020000000000001</v>
      </c>
      <c r="V867">
        <f t="shared" si="190"/>
        <v>0</v>
      </c>
      <c r="W867">
        <f t="shared" si="186"/>
        <v>5.3273000000000001</v>
      </c>
      <c r="X867">
        <f t="shared" si="191"/>
        <v>-8.8999999999996859E-3</v>
      </c>
      <c r="Y867">
        <v>5.367</v>
      </c>
      <c r="Z867">
        <v>5.3739999999999997</v>
      </c>
      <c r="AA867">
        <f t="shared" si="187"/>
        <v>5.3880999999999997</v>
      </c>
      <c r="AB867">
        <f t="shared" si="192"/>
        <v>1.6999999999995907E-3</v>
      </c>
      <c r="AC867">
        <f t="shared" si="193"/>
        <v>1.1999999999999567E-2</v>
      </c>
      <c r="AD867">
        <v>5.1769999999999996</v>
      </c>
      <c r="AE867">
        <f t="shared" si="188"/>
        <v>5.2914000000000003</v>
      </c>
      <c r="AF867">
        <f t="shared" si="194"/>
        <v>3.5999999999999588E-2</v>
      </c>
      <c r="AG867">
        <f t="shared" si="194"/>
        <v>2.3100000000000342E-2</v>
      </c>
      <c r="AH867">
        <f t="shared" si="182"/>
        <v>5.2754999999999992</v>
      </c>
      <c r="AI867">
        <f t="shared" si="195"/>
        <v>2.3999999999999133E-2</v>
      </c>
    </row>
    <row r="868" spans="1:35" x14ac:dyDescent="0.3">
      <c r="A868" s="1">
        <v>45423</v>
      </c>
      <c r="B868">
        <v>60996.959999999999</v>
      </c>
      <c r="C868">
        <v>2360.5</v>
      </c>
      <c r="D868">
        <v>5.343</v>
      </c>
      <c r="E868">
        <v>5.31</v>
      </c>
      <c r="F868">
        <f t="shared" si="189"/>
        <v>0</v>
      </c>
      <c r="G868">
        <v>5.33</v>
      </c>
      <c r="H868">
        <v>5.3219799999999999</v>
      </c>
      <c r="I868">
        <f t="shared" si="183"/>
        <v>5.3219799999999999</v>
      </c>
      <c r="J868">
        <f t="shared" si="184"/>
        <v>0</v>
      </c>
      <c r="K868">
        <v>5.3262999999999998</v>
      </c>
      <c r="L868">
        <v>5.3956999999999997</v>
      </c>
      <c r="M868">
        <v>5.3273000000000001</v>
      </c>
      <c r="N868">
        <v>5.3880999999999997</v>
      </c>
      <c r="O868">
        <v>5.2914000000000003</v>
      </c>
      <c r="P868">
        <v>5.31</v>
      </c>
      <c r="Q868">
        <v>5.3293499999999998</v>
      </c>
      <c r="R868">
        <v>5.3712999999999997</v>
      </c>
      <c r="S868">
        <v>5.1717000000000004</v>
      </c>
      <c r="T868">
        <v>5.4020000000000001</v>
      </c>
      <c r="U868">
        <f t="shared" si="185"/>
        <v>5.4020000000000001</v>
      </c>
      <c r="V868">
        <f t="shared" si="190"/>
        <v>0</v>
      </c>
      <c r="W868">
        <f t="shared" si="186"/>
        <v>5.3273000000000001</v>
      </c>
      <c r="X868">
        <f t="shared" si="191"/>
        <v>0</v>
      </c>
      <c r="Y868">
        <v>5.367</v>
      </c>
      <c r="Z868">
        <v>5.3739999999999997</v>
      </c>
      <c r="AA868">
        <f t="shared" si="187"/>
        <v>5.3880999999999997</v>
      </c>
      <c r="AB868">
        <f t="shared" si="192"/>
        <v>0</v>
      </c>
      <c r="AC868">
        <f t="shared" si="193"/>
        <v>0</v>
      </c>
      <c r="AD868">
        <v>5.1769999999999996</v>
      </c>
      <c r="AE868">
        <f t="shared" si="188"/>
        <v>5.2914000000000003</v>
      </c>
      <c r="AF868">
        <f t="shared" si="194"/>
        <v>0</v>
      </c>
      <c r="AG868">
        <f t="shared" si="194"/>
        <v>0</v>
      </c>
      <c r="AH868">
        <f t="shared" si="182"/>
        <v>5.2754999999999992</v>
      </c>
      <c r="AI868">
        <f t="shared" si="195"/>
        <v>0</v>
      </c>
    </row>
    <row r="869" spans="1:35" x14ac:dyDescent="0.3">
      <c r="A869" s="1">
        <v>45424</v>
      </c>
      <c r="B869">
        <v>61272.65</v>
      </c>
      <c r="C869">
        <v>2360.5</v>
      </c>
      <c r="D869">
        <v>5.343</v>
      </c>
      <c r="E869">
        <v>5.31</v>
      </c>
      <c r="F869">
        <f t="shared" si="189"/>
        <v>0</v>
      </c>
      <c r="G869">
        <v>5.33</v>
      </c>
      <c r="H869">
        <v>5.3219799999999999</v>
      </c>
      <c r="I869">
        <f t="shared" si="183"/>
        <v>5.3219799999999999</v>
      </c>
      <c r="J869">
        <f t="shared" si="184"/>
        <v>0</v>
      </c>
      <c r="K869">
        <v>5.3262999999999998</v>
      </c>
      <c r="L869">
        <v>5.3956999999999997</v>
      </c>
      <c r="M869">
        <v>5.3273000000000001</v>
      </c>
      <c r="N869">
        <v>5.3880999999999997</v>
      </c>
      <c r="O869">
        <v>5.2914000000000003</v>
      </c>
      <c r="P869">
        <v>5.31</v>
      </c>
      <c r="Q869">
        <v>5.3293499999999998</v>
      </c>
      <c r="R869">
        <v>5.3712999999999997</v>
      </c>
      <c r="S869">
        <v>5.1717000000000004</v>
      </c>
      <c r="T869">
        <v>5.4020000000000001</v>
      </c>
      <c r="U869">
        <f t="shared" si="185"/>
        <v>5.4020000000000001</v>
      </c>
      <c r="V869">
        <f t="shared" si="190"/>
        <v>0</v>
      </c>
      <c r="W869">
        <f t="shared" si="186"/>
        <v>5.3273000000000001</v>
      </c>
      <c r="X869">
        <f t="shared" si="191"/>
        <v>0</v>
      </c>
      <c r="Y869">
        <v>5.367</v>
      </c>
      <c r="Z869">
        <v>5.3739999999999997</v>
      </c>
      <c r="AA869">
        <f t="shared" si="187"/>
        <v>5.3880999999999997</v>
      </c>
      <c r="AB869">
        <f t="shared" si="192"/>
        <v>0</v>
      </c>
      <c r="AC869">
        <f t="shared" si="193"/>
        <v>0</v>
      </c>
      <c r="AD869">
        <v>5.1769999999999996</v>
      </c>
      <c r="AE869">
        <f t="shared" si="188"/>
        <v>5.2914000000000003</v>
      </c>
      <c r="AF869">
        <f t="shared" si="194"/>
        <v>0</v>
      </c>
      <c r="AG869">
        <f t="shared" si="194"/>
        <v>0</v>
      </c>
      <c r="AH869">
        <f t="shared" si="182"/>
        <v>5.2754999999999992</v>
      </c>
      <c r="AI869">
        <f t="shared" si="195"/>
        <v>0</v>
      </c>
    </row>
    <row r="870" spans="1:35" x14ac:dyDescent="0.3">
      <c r="A870" s="1">
        <v>45425</v>
      </c>
      <c r="B870">
        <v>63089.33</v>
      </c>
      <c r="C870">
        <v>2336.3200000000002</v>
      </c>
      <c r="D870">
        <v>5.3310000000000004</v>
      </c>
      <c r="E870">
        <v>5.31</v>
      </c>
      <c r="F870">
        <f t="shared" si="189"/>
        <v>0</v>
      </c>
      <c r="G870">
        <v>5.33</v>
      </c>
      <c r="H870">
        <v>5.3223799999999999</v>
      </c>
      <c r="I870">
        <f t="shared" si="183"/>
        <v>5.3223799999999999</v>
      </c>
      <c r="J870">
        <f t="shared" si="184"/>
        <v>3.9999999999995595E-4</v>
      </c>
      <c r="K870">
        <v>5.3300999999999998</v>
      </c>
      <c r="L870">
        <v>5.3792</v>
      </c>
      <c r="M870">
        <v>5.3392999999999997</v>
      </c>
      <c r="N870">
        <v>5.3963000000000001</v>
      </c>
      <c r="O870">
        <v>5.2919999999999998</v>
      </c>
      <c r="P870">
        <v>5.3101500000000001</v>
      </c>
      <c r="Q870">
        <v>5.3280000000000003</v>
      </c>
      <c r="R870">
        <v>5.3758999999999997</v>
      </c>
      <c r="S870">
        <v>5.1765999999999996</v>
      </c>
      <c r="T870">
        <v>5.3959999999999999</v>
      </c>
      <c r="U870">
        <f t="shared" si="185"/>
        <v>5.3959999999999999</v>
      </c>
      <c r="V870">
        <f t="shared" si="190"/>
        <v>-6.0000000000002274E-3</v>
      </c>
      <c r="W870">
        <f t="shared" si="186"/>
        <v>5.3392999999999997</v>
      </c>
      <c r="X870">
        <f t="shared" si="191"/>
        <v>1.1999999999999567E-2</v>
      </c>
      <c r="Y870">
        <v>5.3789999999999996</v>
      </c>
      <c r="Z870">
        <v>5.38</v>
      </c>
      <c r="AA870">
        <f t="shared" si="187"/>
        <v>5.3963000000000001</v>
      </c>
      <c r="AB870">
        <f t="shared" si="192"/>
        <v>8.2000000000004292E-3</v>
      </c>
      <c r="AC870">
        <f t="shared" si="193"/>
        <v>6.0000000000002274E-3</v>
      </c>
      <c r="AD870">
        <v>5.181</v>
      </c>
      <c r="AE870">
        <f t="shared" si="188"/>
        <v>5.2919999999999998</v>
      </c>
      <c r="AF870">
        <f t="shared" si="194"/>
        <v>4.0000000000004476E-3</v>
      </c>
      <c r="AG870">
        <f t="shared" si="194"/>
        <v>5.9999999999948983E-4</v>
      </c>
      <c r="AH870">
        <f t="shared" si="182"/>
        <v>5.2805</v>
      </c>
      <c r="AI870">
        <f t="shared" si="195"/>
        <v>5.0000000000007816E-3</v>
      </c>
    </row>
    <row r="871" spans="1:35" x14ac:dyDescent="0.3">
      <c r="A871" s="1">
        <v>45426</v>
      </c>
      <c r="B871">
        <v>61579.46</v>
      </c>
      <c r="C871">
        <v>2358.12</v>
      </c>
      <c r="D871">
        <v>5.34</v>
      </c>
      <c r="E871">
        <v>5.31</v>
      </c>
      <c r="F871">
        <f t="shared" si="189"/>
        <v>0</v>
      </c>
      <c r="G871">
        <v>5.33</v>
      </c>
      <c r="H871">
        <v>5.3266999999999998</v>
      </c>
      <c r="I871">
        <f t="shared" si="183"/>
        <v>5.3266999999999998</v>
      </c>
      <c r="J871">
        <f t="shared" si="184"/>
        <v>4.3199999999998795E-3</v>
      </c>
      <c r="K871">
        <v>5.3269000000000002</v>
      </c>
      <c r="L871">
        <v>5.3788</v>
      </c>
      <c r="M871">
        <v>5.3250999999999999</v>
      </c>
      <c r="N871">
        <v>5.3794000000000004</v>
      </c>
      <c r="O871">
        <v>5.2698</v>
      </c>
      <c r="P871">
        <v>5.3105000000000002</v>
      </c>
      <c r="Q871">
        <v>5.3280000000000003</v>
      </c>
      <c r="R871">
        <v>5.3691000000000004</v>
      </c>
      <c r="S871">
        <v>5.1624999999999996</v>
      </c>
      <c r="T871">
        <v>5.391</v>
      </c>
      <c r="U871">
        <f t="shared" si="185"/>
        <v>5.391</v>
      </c>
      <c r="V871">
        <f t="shared" si="190"/>
        <v>-4.9999999999998934E-3</v>
      </c>
      <c r="W871">
        <f t="shared" si="186"/>
        <v>5.3250999999999999</v>
      </c>
      <c r="X871">
        <f t="shared" si="191"/>
        <v>-1.4199999999999768E-2</v>
      </c>
      <c r="Y871">
        <v>5.3710000000000004</v>
      </c>
      <c r="Z871">
        <v>5.3739999999999997</v>
      </c>
      <c r="AA871">
        <f t="shared" si="187"/>
        <v>5.3794000000000004</v>
      </c>
      <c r="AB871">
        <f t="shared" si="192"/>
        <v>-1.6899999999999693E-2</v>
      </c>
      <c r="AC871">
        <f t="shared" si="193"/>
        <v>-6.0000000000002274E-3</v>
      </c>
      <c r="AD871">
        <v>5.1689999999999996</v>
      </c>
      <c r="AE871">
        <f t="shared" si="188"/>
        <v>5.2698</v>
      </c>
      <c r="AF871">
        <f t="shared" si="194"/>
        <v>-1.2000000000000455E-2</v>
      </c>
      <c r="AG871">
        <f t="shared" si="194"/>
        <v>-2.2199999999999775E-2</v>
      </c>
      <c r="AH871">
        <f t="shared" si="182"/>
        <v>5.2714999999999996</v>
      </c>
      <c r="AI871">
        <f t="shared" si="195"/>
        <v>-9.0000000000003411E-3</v>
      </c>
    </row>
    <row r="872" spans="1:35" x14ac:dyDescent="0.3">
      <c r="A872" s="1">
        <v>45427</v>
      </c>
      <c r="B872">
        <v>65981.66</v>
      </c>
      <c r="C872">
        <v>2385.9899999999998</v>
      </c>
      <c r="D872">
        <v>5.3650000000000002</v>
      </c>
      <c r="E872">
        <v>5.31</v>
      </c>
      <c r="F872">
        <f t="shared" si="189"/>
        <v>0</v>
      </c>
      <c r="G872">
        <v>5.33</v>
      </c>
      <c r="H872">
        <v>5.3293299999999997</v>
      </c>
      <c r="I872">
        <f t="shared" si="183"/>
        <v>5.3293299999999997</v>
      </c>
      <c r="J872">
        <f t="shared" si="184"/>
        <v>2.6299999999999102E-3</v>
      </c>
      <c r="K872">
        <v>5.3250000000000002</v>
      </c>
      <c r="L872">
        <v>5.3962000000000003</v>
      </c>
      <c r="M872">
        <v>5.3250000000000002</v>
      </c>
      <c r="N872">
        <v>5.3677999999999999</v>
      </c>
      <c r="O872">
        <v>5.2351999999999999</v>
      </c>
      <c r="P872">
        <v>5.31</v>
      </c>
      <c r="Q872">
        <v>5.3298500000000004</v>
      </c>
      <c r="R872">
        <v>5.3531000000000004</v>
      </c>
      <c r="S872">
        <v>5.0841000000000003</v>
      </c>
      <c r="T872">
        <v>5.4039999999999999</v>
      </c>
      <c r="U872">
        <f t="shared" si="185"/>
        <v>5.4039999999999999</v>
      </c>
      <c r="V872">
        <f t="shared" si="190"/>
        <v>1.2999999999999901E-2</v>
      </c>
      <c r="W872">
        <f t="shared" si="186"/>
        <v>5.3250000000000002</v>
      </c>
      <c r="X872">
        <f t="shared" si="191"/>
        <v>-9.9999999999766942E-5</v>
      </c>
      <c r="Y872">
        <v>5.3630000000000004</v>
      </c>
      <c r="Z872">
        <v>5.3579999999999997</v>
      </c>
      <c r="AA872">
        <f t="shared" si="187"/>
        <v>5.3677999999999999</v>
      </c>
      <c r="AB872">
        <f t="shared" si="192"/>
        <v>-1.1600000000000499E-2</v>
      </c>
      <c r="AC872">
        <f t="shared" si="193"/>
        <v>-1.6000000000000014E-2</v>
      </c>
      <c r="AD872">
        <v>5.09</v>
      </c>
      <c r="AE872">
        <f t="shared" si="188"/>
        <v>5.2351999999999999</v>
      </c>
      <c r="AF872">
        <f t="shared" si="194"/>
        <v>-7.8999999999999737E-2</v>
      </c>
      <c r="AG872">
        <f t="shared" si="194"/>
        <v>-3.4600000000000186E-2</v>
      </c>
      <c r="AH872">
        <f t="shared" si="182"/>
        <v>5.2240000000000002</v>
      </c>
      <c r="AI872">
        <f t="shared" si="195"/>
        <v>-4.7499999999999432E-2</v>
      </c>
    </row>
    <row r="873" spans="1:35" x14ac:dyDescent="0.3">
      <c r="A873" s="1">
        <v>45428</v>
      </c>
      <c r="B873">
        <v>65279.32</v>
      </c>
      <c r="C873">
        <v>2376.86</v>
      </c>
      <c r="D873">
        <v>5.37</v>
      </c>
      <c r="E873">
        <v>5.31</v>
      </c>
      <c r="F873">
        <f t="shared" si="189"/>
        <v>0</v>
      </c>
      <c r="G873">
        <v>5.33</v>
      </c>
      <c r="H873">
        <v>5.3257399999999997</v>
      </c>
      <c r="I873">
        <f t="shared" si="183"/>
        <v>5.3257399999999997</v>
      </c>
      <c r="J873">
        <f t="shared" si="184"/>
        <v>-3.5899999999999821E-3</v>
      </c>
      <c r="K873">
        <v>5.3254000000000001</v>
      </c>
      <c r="L873">
        <v>5.3954000000000004</v>
      </c>
      <c r="M873">
        <v>5.3299000000000003</v>
      </c>
      <c r="N873">
        <v>5.3795000000000002</v>
      </c>
      <c r="O873">
        <v>5.2602000000000002</v>
      </c>
      <c r="P873">
        <v>5.3117000000000001</v>
      </c>
      <c r="Q873">
        <v>5.3280000000000003</v>
      </c>
      <c r="R873">
        <v>5.3577000000000004</v>
      </c>
      <c r="S873">
        <v>5.1162999999999998</v>
      </c>
      <c r="T873">
        <v>5.4009999999999998</v>
      </c>
      <c r="U873">
        <f t="shared" si="185"/>
        <v>5.4009999999999998</v>
      </c>
      <c r="V873">
        <f t="shared" si="190"/>
        <v>-3.0000000000001137E-3</v>
      </c>
      <c r="W873">
        <f t="shared" si="186"/>
        <v>5.3299000000000003</v>
      </c>
      <c r="X873">
        <f t="shared" si="191"/>
        <v>4.9000000000001265E-3</v>
      </c>
      <c r="Y873">
        <v>5.3520000000000003</v>
      </c>
      <c r="Z873">
        <v>5.3620000000000001</v>
      </c>
      <c r="AA873">
        <f t="shared" si="187"/>
        <v>5.3795000000000002</v>
      </c>
      <c r="AB873">
        <f t="shared" si="192"/>
        <v>1.1700000000000266E-2</v>
      </c>
      <c r="AC873">
        <f t="shared" si="193"/>
        <v>4.0000000000004476E-3</v>
      </c>
      <c r="AD873">
        <v>5.1219999999999999</v>
      </c>
      <c r="AE873">
        <f t="shared" si="188"/>
        <v>5.2602000000000002</v>
      </c>
      <c r="AF873">
        <f t="shared" si="194"/>
        <v>3.2000000000000028E-2</v>
      </c>
      <c r="AG873">
        <f t="shared" si="194"/>
        <v>2.5000000000000355E-2</v>
      </c>
      <c r="AH873">
        <f t="shared" si="182"/>
        <v>5.242</v>
      </c>
      <c r="AI873">
        <f t="shared" si="195"/>
        <v>1.7999999999999794E-2</v>
      </c>
    </row>
    <row r="874" spans="1:35" x14ac:dyDescent="0.3">
      <c r="A874" s="1">
        <v>45429</v>
      </c>
      <c r="B874">
        <v>66926.64</v>
      </c>
      <c r="C874">
        <v>2415.2199999999998</v>
      </c>
      <c r="D874">
        <v>5.3579999999999997</v>
      </c>
      <c r="E874">
        <v>5.31</v>
      </c>
      <c r="F874">
        <f t="shared" si="189"/>
        <v>0</v>
      </c>
      <c r="G874">
        <v>5.33</v>
      </c>
      <c r="H874">
        <v>5.3258000000000001</v>
      </c>
      <c r="I874">
        <f t="shared" si="183"/>
        <v>5.3258000000000001</v>
      </c>
      <c r="J874">
        <f t="shared" si="184"/>
        <v>6.0000000000393072E-5</v>
      </c>
      <c r="K874">
        <v>5.327</v>
      </c>
      <c r="L874">
        <v>5.3903999999999996</v>
      </c>
      <c r="M874">
        <v>5.3337000000000003</v>
      </c>
      <c r="N874">
        <v>5.3859000000000004</v>
      </c>
      <c r="O874">
        <v>5.2720000000000002</v>
      </c>
      <c r="P874">
        <v>5.3109999999999999</v>
      </c>
      <c r="Q874">
        <v>5.3285</v>
      </c>
      <c r="R874">
        <v>5.3632999999999997</v>
      </c>
      <c r="S874">
        <v>5.1284000000000001</v>
      </c>
      <c r="T874">
        <v>5.4</v>
      </c>
      <c r="U874">
        <f t="shared" si="185"/>
        <v>5.4</v>
      </c>
      <c r="V874">
        <f t="shared" si="190"/>
        <v>-9.9999999999944578E-4</v>
      </c>
      <c r="W874">
        <f t="shared" si="186"/>
        <v>5.3337000000000003</v>
      </c>
      <c r="X874">
        <f t="shared" si="191"/>
        <v>3.8000000000000256E-3</v>
      </c>
      <c r="Y874">
        <v>5.367</v>
      </c>
      <c r="Z874">
        <v>5.367</v>
      </c>
      <c r="AA874">
        <f t="shared" si="187"/>
        <v>5.3859000000000004</v>
      </c>
      <c r="AB874">
        <f t="shared" si="192"/>
        <v>6.4000000000001833E-3</v>
      </c>
      <c r="AC874">
        <f t="shared" si="193"/>
        <v>4.9999999999998934E-3</v>
      </c>
      <c r="AD874">
        <v>5.1340000000000003</v>
      </c>
      <c r="AE874">
        <f t="shared" si="188"/>
        <v>5.2720000000000002</v>
      </c>
      <c r="AF874">
        <f t="shared" si="194"/>
        <v>1.2000000000000455E-2</v>
      </c>
      <c r="AG874">
        <f t="shared" si="194"/>
        <v>1.1800000000000033E-2</v>
      </c>
      <c r="AH874">
        <f t="shared" si="182"/>
        <v>5.2505000000000006</v>
      </c>
      <c r="AI874">
        <f t="shared" si="195"/>
        <v>8.5000000000006182E-3</v>
      </c>
    </row>
    <row r="875" spans="1:35" x14ac:dyDescent="0.3">
      <c r="A875" s="1">
        <v>45430</v>
      </c>
      <c r="B875">
        <v>66991.199999999997</v>
      </c>
      <c r="C875">
        <v>2415.2199999999998</v>
      </c>
      <c r="D875">
        <v>5.3579999999999997</v>
      </c>
      <c r="E875">
        <v>5.31</v>
      </c>
      <c r="F875">
        <f t="shared" si="189"/>
        <v>0</v>
      </c>
      <c r="G875">
        <v>5.33</v>
      </c>
      <c r="H875">
        <v>5.3258000000000001</v>
      </c>
      <c r="I875">
        <f t="shared" si="183"/>
        <v>5.3258000000000001</v>
      </c>
      <c r="J875">
        <f t="shared" si="184"/>
        <v>0</v>
      </c>
      <c r="K875">
        <v>5.327</v>
      </c>
      <c r="L875">
        <v>5.3903999999999996</v>
      </c>
      <c r="M875">
        <v>5.3337000000000003</v>
      </c>
      <c r="N875">
        <v>5.3859000000000004</v>
      </c>
      <c r="O875">
        <v>5.2720000000000002</v>
      </c>
      <c r="P875">
        <v>5.3109999999999999</v>
      </c>
      <c r="Q875">
        <v>5.3285</v>
      </c>
      <c r="R875">
        <v>5.3632999999999997</v>
      </c>
      <c r="S875">
        <v>5.1284000000000001</v>
      </c>
      <c r="T875">
        <v>5.4</v>
      </c>
      <c r="U875">
        <f t="shared" si="185"/>
        <v>5.4</v>
      </c>
      <c r="V875">
        <f t="shared" si="190"/>
        <v>0</v>
      </c>
      <c r="W875">
        <f t="shared" si="186"/>
        <v>5.3337000000000003</v>
      </c>
      <c r="X875">
        <f t="shared" si="191"/>
        <v>0</v>
      </c>
      <c r="Y875">
        <v>5.367</v>
      </c>
      <c r="Z875">
        <v>5.367</v>
      </c>
      <c r="AA875">
        <f t="shared" si="187"/>
        <v>5.3859000000000004</v>
      </c>
      <c r="AB875">
        <f t="shared" si="192"/>
        <v>0</v>
      </c>
      <c r="AC875">
        <f t="shared" si="193"/>
        <v>0</v>
      </c>
      <c r="AD875">
        <v>5.1340000000000003</v>
      </c>
      <c r="AE875">
        <f t="shared" si="188"/>
        <v>5.2720000000000002</v>
      </c>
      <c r="AF875">
        <f t="shared" si="194"/>
        <v>0</v>
      </c>
      <c r="AG875">
        <f t="shared" si="194"/>
        <v>0</v>
      </c>
      <c r="AH875">
        <f t="shared" si="182"/>
        <v>5.2505000000000006</v>
      </c>
      <c r="AI875">
        <f t="shared" si="195"/>
        <v>0</v>
      </c>
    </row>
    <row r="876" spans="1:35" x14ac:dyDescent="0.3">
      <c r="A876" s="1">
        <v>45431</v>
      </c>
      <c r="B876">
        <v>66156.45</v>
      </c>
      <c r="C876">
        <v>2415.2199999999998</v>
      </c>
      <c r="D876">
        <v>5.3579999999999997</v>
      </c>
      <c r="E876">
        <v>5.31</v>
      </c>
      <c r="F876">
        <f t="shared" si="189"/>
        <v>0</v>
      </c>
      <c r="G876">
        <v>5.33</v>
      </c>
      <c r="H876">
        <v>5.3258000000000001</v>
      </c>
      <c r="I876">
        <f t="shared" si="183"/>
        <v>5.3258000000000001</v>
      </c>
      <c r="J876">
        <f t="shared" si="184"/>
        <v>0</v>
      </c>
      <c r="K876">
        <v>5.327</v>
      </c>
      <c r="L876">
        <v>5.3903999999999996</v>
      </c>
      <c r="M876">
        <v>5.3337000000000003</v>
      </c>
      <c r="N876">
        <v>5.3859000000000004</v>
      </c>
      <c r="O876">
        <v>5.2720000000000002</v>
      </c>
      <c r="P876">
        <v>5.3109999999999999</v>
      </c>
      <c r="Q876">
        <v>5.3285</v>
      </c>
      <c r="R876">
        <v>5.3632999999999997</v>
      </c>
      <c r="S876">
        <v>5.1284000000000001</v>
      </c>
      <c r="T876">
        <v>5.4</v>
      </c>
      <c r="U876">
        <f t="shared" si="185"/>
        <v>5.4</v>
      </c>
      <c r="V876">
        <f t="shared" si="190"/>
        <v>0</v>
      </c>
      <c r="W876">
        <f t="shared" si="186"/>
        <v>5.3337000000000003</v>
      </c>
      <c r="X876">
        <f t="shared" si="191"/>
        <v>0</v>
      </c>
      <c r="Y876">
        <v>5.367</v>
      </c>
      <c r="Z876">
        <v>5.367</v>
      </c>
      <c r="AA876">
        <f t="shared" si="187"/>
        <v>5.3859000000000004</v>
      </c>
      <c r="AB876">
        <f t="shared" si="192"/>
        <v>0</v>
      </c>
      <c r="AC876">
        <f t="shared" si="193"/>
        <v>0</v>
      </c>
      <c r="AD876">
        <v>5.1340000000000003</v>
      </c>
      <c r="AE876">
        <f t="shared" si="188"/>
        <v>5.2720000000000002</v>
      </c>
      <c r="AF876">
        <f t="shared" si="194"/>
        <v>0</v>
      </c>
      <c r="AG876">
        <f t="shared" si="194"/>
        <v>0</v>
      </c>
      <c r="AH876">
        <f t="shared" si="182"/>
        <v>5.2505000000000006</v>
      </c>
      <c r="AI876">
        <f t="shared" si="195"/>
        <v>0</v>
      </c>
    </row>
    <row r="877" spans="1:35" x14ac:dyDescent="0.3">
      <c r="A877" s="1">
        <v>45432</v>
      </c>
      <c r="B877">
        <v>69522.559999999998</v>
      </c>
      <c r="C877">
        <v>2425.31</v>
      </c>
      <c r="D877">
        <v>5.3460000000000001</v>
      </c>
      <c r="E877">
        <v>5.31</v>
      </c>
      <c r="F877">
        <f t="shared" si="189"/>
        <v>0</v>
      </c>
      <c r="G877">
        <v>5.33</v>
      </c>
      <c r="H877">
        <v>5.3267199999999999</v>
      </c>
      <c r="I877">
        <f t="shared" si="183"/>
        <v>5.3267199999999999</v>
      </c>
      <c r="J877">
        <f t="shared" si="184"/>
        <v>9.1999999999980986E-4</v>
      </c>
      <c r="K877">
        <v>5.3308499999999999</v>
      </c>
      <c r="L877">
        <v>5.3922999999999996</v>
      </c>
      <c r="M877">
        <v>5.3608000000000002</v>
      </c>
      <c r="N877">
        <v>5.4118000000000004</v>
      </c>
      <c r="O877">
        <v>5.2958999999999996</v>
      </c>
      <c r="P877">
        <v>5.3116000000000003</v>
      </c>
      <c r="Q877">
        <v>5.3289</v>
      </c>
      <c r="R877">
        <v>5.3677999999999999</v>
      </c>
      <c r="S877">
        <v>5.1470000000000002</v>
      </c>
      <c r="T877">
        <v>5.399</v>
      </c>
      <c r="U877">
        <f t="shared" si="185"/>
        <v>5.399</v>
      </c>
      <c r="V877">
        <f t="shared" si="190"/>
        <v>-1.000000000000334E-3</v>
      </c>
      <c r="W877">
        <f t="shared" si="186"/>
        <v>5.3608000000000002</v>
      </c>
      <c r="X877">
        <f t="shared" si="191"/>
        <v>2.7099999999999902E-2</v>
      </c>
      <c r="Y877">
        <v>5.375</v>
      </c>
      <c r="Z877">
        <v>5.3730000000000002</v>
      </c>
      <c r="AA877">
        <f t="shared" si="187"/>
        <v>5.4118000000000004</v>
      </c>
      <c r="AB877">
        <f t="shared" si="192"/>
        <v>2.5900000000000034E-2</v>
      </c>
      <c r="AC877">
        <f t="shared" si="193"/>
        <v>6.0000000000002274E-3</v>
      </c>
      <c r="AD877">
        <v>5.1520000000000001</v>
      </c>
      <c r="AE877">
        <f t="shared" si="188"/>
        <v>5.2958999999999996</v>
      </c>
      <c r="AF877">
        <f t="shared" si="194"/>
        <v>1.7999999999999794E-2</v>
      </c>
      <c r="AG877">
        <f t="shared" si="194"/>
        <v>2.3899999999999366E-2</v>
      </c>
      <c r="AH877">
        <f t="shared" si="182"/>
        <v>5.2625000000000002</v>
      </c>
      <c r="AI877">
        <f t="shared" si="195"/>
        <v>1.1999999999999567E-2</v>
      </c>
    </row>
    <row r="878" spans="1:35" x14ac:dyDescent="0.3">
      <c r="A878" s="1">
        <v>45433</v>
      </c>
      <c r="B878">
        <v>69711.509999999995</v>
      </c>
      <c r="C878">
        <v>2421.0500000000002</v>
      </c>
      <c r="D878">
        <v>5.3540000000000001</v>
      </c>
      <c r="E878">
        <v>5.31</v>
      </c>
      <c r="F878">
        <f t="shared" si="189"/>
        <v>0</v>
      </c>
      <c r="G878">
        <v>5.33</v>
      </c>
      <c r="H878">
        <v>5.3294600000000001</v>
      </c>
      <c r="I878">
        <f t="shared" si="183"/>
        <v>5.3294600000000001</v>
      </c>
      <c r="J878">
        <f t="shared" si="184"/>
        <v>2.7400000000001867E-3</v>
      </c>
      <c r="K878">
        <v>5.3322000000000003</v>
      </c>
      <c r="L878">
        <v>5.3814000000000002</v>
      </c>
      <c r="M878">
        <v>5.3552999999999997</v>
      </c>
      <c r="N878">
        <v>5.4051</v>
      </c>
      <c r="O878">
        <v>5.2865000000000002</v>
      </c>
      <c r="P878">
        <v>5.31</v>
      </c>
      <c r="Q878">
        <v>5.3280000000000003</v>
      </c>
      <c r="R878">
        <v>5.3665000000000003</v>
      </c>
      <c r="S878">
        <v>5.1355000000000004</v>
      </c>
      <c r="T878">
        <v>5.3929999999999998</v>
      </c>
      <c r="U878">
        <f t="shared" si="185"/>
        <v>5.3929999999999998</v>
      </c>
      <c r="V878">
        <f t="shared" si="190"/>
        <v>-6.0000000000002274E-3</v>
      </c>
      <c r="W878">
        <f t="shared" si="186"/>
        <v>5.3552999999999997</v>
      </c>
      <c r="X878">
        <f t="shared" si="191"/>
        <v>-5.5000000000005045E-3</v>
      </c>
      <c r="Y878">
        <v>5.37</v>
      </c>
      <c r="Z878">
        <v>5.3719999999999999</v>
      </c>
      <c r="AA878">
        <f t="shared" si="187"/>
        <v>5.4051</v>
      </c>
      <c r="AB878">
        <f t="shared" si="192"/>
        <v>-6.7000000000003723E-3</v>
      </c>
      <c r="AC878">
        <f t="shared" si="193"/>
        <v>-1.000000000000334E-3</v>
      </c>
      <c r="AD878">
        <v>5.14</v>
      </c>
      <c r="AE878">
        <f t="shared" si="188"/>
        <v>5.2865000000000002</v>
      </c>
      <c r="AF878">
        <f t="shared" si="194"/>
        <v>-1.2000000000000455E-2</v>
      </c>
      <c r="AG878">
        <f t="shared" si="194"/>
        <v>-9.3999999999994088E-3</v>
      </c>
      <c r="AH878">
        <f t="shared" si="182"/>
        <v>5.2560000000000002</v>
      </c>
      <c r="AI878">
        <f t="shared" si="195"/>
        <v>-6.4999999999999503E-3</v>
      </c>
    </row>
    <row r="879" spans="1:35" x14ac:dyDescent="0.3">
      <c r="A879" s="1">
        <v>45434</v>
      </c>
      <c r="B879">
        <v>69411.320000000007</v>
      </c>
      <c r="C879">
        <v>2378.85</v>
      </c>
      <c r="D879">
        <v>5.3380000000000001</v>
      </c>
      <c r="E879">
        <v>5.31</v>
      </c>
      <c r="F879">
        <f t="shared" si="189"/>
        <v>0</v>
      </c>
      <c r="G879">
        <v>5.33</v>
      </c>
      <c r="H879">
        <v>5.3308499999999999</v>
      </c>
      <c r="I879">
        <f t="shared" si="183"/>
        <v>5.3308499999999999</v>
      </c>
      <c r="J879">
        <f t="shared" si="184"/>
        <v>1.3899999999997803E-3</v>
      </c>
      <c r="K879">
        <v>5.3371500000000003</v>
      </c>
      <c r="L879">
        <v>5.4066999999999998</v>
      </c>
      <c r="M879">
        <v>5.3743999999999996</v>
      </c>
      <c r="N879">
        <v>5.4268000000000001</v>
      </c>
      <c r="O879">
        <v>5.3140000000000001</v>
      </c>
      <c r="P879">
        <v>5.3130699999999997</v>
      </c>
      <c r="Q879">
        <v>5.3289999999999997</v>
      </c>
      <c r="R879">
        <v>5.3745000000000003</v>
      </c>
      <c r="S879">
        <v>5.1567999999999996</v>
      </c>
      <c r="T879">
        <v>5.4109999999999996</v>
      </c>
      <c r="U879">
        <f t="shared" si="185"/>
        <v>5.4109999999999996</v>
      </c>
      <c r="V879">
        <f t="shared" si="190"/>
        <v>1.7999999999999794E-2</v>
      </c>
      <c r="W879">
        <f t="shared" si="186"/>
        <v>5.3743999999999996</v>
      </c>
      <c r="X879">
        <f t="shared" si="191"/>
        <v>1.9099999999999895E-2</v>
      </c>
      <c r="Y879">
        <v>5.3630000000000004</v>
      </c>
      <c r="Z879">
        <v>5.3780000000000001</v>
      </c>
      <c r="AA879">
        <f t="shared" si="187"/>
        <v>5.4268000000000001</v>
      </c>
      <c r="AB879">
        <f t="shared" si="192"/>
        <v>2.1700000000000053E-2</v>
      </c>
      <c r="AC879">
        <f t="shared" si="193"/>
        <v>6.0000000000002274E-3</v>
      </c>
      <c r="AD879">
        <v>5.1660000000000004</v>
      </c>
      <c r="AE879">
        <f t="shared" si="188"/>
        <v>5.3140000000000001</v>
      </c>
      <c r="AF879">
        <f t="shared" si="194"/>
        <v>2.6000000000000689E-2</v>
      </c>
      <c r="AG879">
        <f t="shared" si="194"/>
        <v>2.7499999999999858E-2</v>
      </c>
      <c r="AH879">
        <f t="shared" si="182"/>
        <v>5.2720000000000002</v>
      </c>
      <c r="AI879">
        <f t="shared" si="195"/>
        <v>1.6000000000000014E-2</v>
      </c>
    </row>
    <row r="880" spans="1:35" x14ac:dyDescent="0.3">
      <c r="A880" s="1">
        <v>45435</v>
      </c>
      <c r="B880">
        <v>67753.41</v>
      </c>
      <c r="C880">
        <v>2329.27</v>
      </c>
      <c r="D880">
        <v>5.3730000000000002</v>
      </c>
      <c r="E880">
        <v>5.31</v>
      </c>
      <c r="F880">
        <f t="shared" si="189"/>
        <v>0</v>
      </c>
      <c r="G880">
        <v>5.33</v>
      </c>
      <c r="H880">
        <v>5.33589</v>
      </c>
      <c r="I880">
        <f t="shared" si="183"/>
        <v>5.33589</v>
      </c>
      <c r="J880">
        <f t="shared" si="184"/>
        <v>5.0400000000001555E-3</v>
      </c>
      <c r="K880">
        <v>5.3451000000000004</v>
      </c>
      <c r="L880">
        <v>5.4032999999999998</v>
      </c>
      <c r="M880">
        <v>5.4047999999999998</v>
      </c>
      <c r="N880">
        <v>5.4612999999999996</v>
      </c>
      <c r="O880">
        <v>5.3567</v>
      </c>
      <c r="P880">
        <v>5.3177000000000003</v>
      </c>
      <c r="Q880">
        <v>5.3310000000000004</v>
      </c>
      <c r="R880">
        <v>5.3817000000000004</v>
      </c>
      <c r="S880">
        <v>5.1971999999999996</v>
      </c>
      <c r="T880">
        <v>5.41</v>
      </c>
      <c r="U880">
        <f t="shared" si="185"/>
        <v>5.41</v>
      </c>
      <c r="V880">
        <f t="shared" si="190"/>
        <v>-9.9999999999944578E-4</v>
      </c>
      <c r="W880">
        <f t="shared" si="186"/>
        <v>5.4047999999999998</v>
      </c>
      <c r="X880">
        <f t="shared" si="191"/>
        <v>3.0400000000000205E-2</v>
      </c>
      <c r="Y880">
        <v>5.3659999999999997</v>
      </c>
      <c r="Z880">
        <v>5.3879999999999999</v>
      </c>
      <c r="AA880">
        <f t="shared" si="187"/>
        <v>5.4612999999999996</v>
      </c>
      <c r="AB880">
        <f t="shared" si="192"/>
        <v>3.4499999999999531E-2</v>
      </c>
      <c r="AC880">
        <f t="shared" si="193"/>
        <v>9.9999999999997868E-3</v>
      </c>
      <c r="AD880">
        <v>5.2009999999999996</v>
      </c>
      <c r="AE880">
        <f t="shared" si="188"/>
        <v>5.3567</v>
      </c>
      <c r="AF880">
        <f t="shared" si="194"/>
        <v>3.4999999999999254E-2</v>
      </c>
      <c r="AG880">
        <f t="shared" si="194"/>
        <v>4.269999999999996E-2</v>
      </c>
      <c r="AH880">
        <f t="shared" si="182"/>
        <v>5.2944999999999993</v>
      </c>
      <c r="AI880">
        <f t="shared" si="195"/>
        <v>2.2499999999999076E-2</v>
      </c>
    </row>
    <row r="881" spans="1:35" x14ac:dyDescent="0.3">
      <c r="A881" s="1">
        <v>45436</v>
      </c>
      <c r="B881">
        <v>68849.429999999993</v>
      </c>
      <c r="C881">
        <v>2333.83</v>
      </c>
      <c r="D881">
        <v>5.37</v>
      </c>
      <c r="E881">
        <v>5.32</v>
      </c>
      <c r="F881">
        <f t="shared" si="189"/>
        <v>1.0000000000000675E-2</v>
      </c>
      <c r="G881">
        <v>5.33</v>
      </c>
      <c r="H881">
        <v>5.3428800000000001</v>
      </c>
      <c r="I881">
        <f t="shared" si="183"/>
        <v>5.3428800000000001</v>
      </c>
      <c r="J881">
        <f t="shared" si="184"/>
        <v>6.9900000000000517E-3</v>
      </c>
      <c r="K881">
        <v>5.343</v>
      </c>
      <c r="L881">
        <v>5.3975</v>
      </c>
      <c r="M881">
        <v>5.399</v>
      </c>
      <c r="N881">
        <v>5.4572000000000003</v>
      </c>
      <c r="O881">
        <v>5.3556999999999997</v>
      </c>
      <c r="P881">
        <v>5.3143000000000002</v>
      </c>
      <c r="Q881">
        <v>5.3312999999999997</v>
      </c>
      <c r="R881">
        <v>5.3811999999999998</v>
      </c>
      <c r="S881">
        <v>5.1950000000000003</v>
      </c>
      <c r="T881">
        <v>5.4050000000000002</v>
      </c>
      <c r="U881">
        <f t="shared" si="185"/>
        <v>5.4050000000000002</v>
      </c>
      <c r="V881">
        <f t="shared" si="190"/>
        <v>-4.9999999999998934E-3</v>
      </c>
      <c r="W881">
        <f t="shared" si="186"/>
        <v>5.399</v>
      </c>
      <c r="X881">
        <f t="shared" si="191"/>
        <v>-5.7999999999998053E-3</v>
      </c>
      <c r="Y881">
        <v>5.3819999999999997</v>
      </c>
      <c r="Z881">
        <v>5.3869999999999996</v>
      </c>
      <c r="AA881">
        <f t="shared" si="187"/>
        <v>5.4572000000000003</v>
      </c>
      <c r="AB881">
        <f t="shared" si="192"/>
        <v>-4.0999999999993264E-3</v>
      </c>
      <c r="AC881">
        <f t="shared" si="193"/>
        <v>-1.000000000000334E-3</v>
      </c>
      <c r="AD881">
        <v>5.2030000000000003</v>
      </c>
      <c r="AE881">
        <f t="shared" si="188"/>
        <v>5.3556999999999997</v>
      </c>
      <c r="AF881">
        <f t="shared" si="194"/>
        <v>2.0000000000006679E-3</v>
      </c>
      <c r="AG881">
        <f t="shared" si="194"/>
        <v>-1.000000000000334E-3</v>
      </c>
      <c r="AH881">
        <f t="shared" si="182"/>
        <v>5.2949999999999999</v>
      </c>
      <c r="AI881">
        <f t="shared" si="195"/>
        <v>5.0000000000061107E-4</v>
      </c>
    </row>
    <row r="882" spans="1:35" x14ac:dyDescent="0.3">
      <c r="A882" s="1">
        <v>45437</v>
      </c>
      <c r="B882">
        <v>69096.850000000006</v>
      </c>
      <c r="C882">
        <v>2333.83</v>
      </c>
      <c r="D882">
        <v>5.37</v>
      </c>
      <c r="E882">
        <v>5.32</v>
      </c>
      <c r="F882">
        <f t="shared" si="189"/>
        <v>0</v>
      </c>
      <c r="G882">
        <v>5.33</v>
      </c>
      <c r="H882">
        <v>5.3428800000000001</v>
      </c>
      <c r="I882">
        <f t="shared" si="183"/>
        <v>5.3428800000000001</v>
      </c>
      <c r="J882">
        <f t="shared" si="184"/>
        <v>0</v>
      </c>
      <c r="K882">
        <v>5.343</v>
      </c>
      <c r="L882">
        <v>5.3975</v>
      </c>
      <c r="M882">
        <v>5.399</v>
      </c>
      <c r="N882">
        <v>5.4572000000000003</v>
      </c>
      <c r="O882">
        <v>5.3556999999999997</v>
      </c>
      <c r="P882">
        <v>5.3143000000000002</v>
      </c>
      <c r="Q882">
        <v>5.3312999999999997</v>
      </c>
      <c r="R882">
        <v>5.3811999999999998</v>
      </c>
      <c r="S882">
        <v>5.1950000000000003</v>
      </c>
      <c r="T882">
        <v>5.4050000000000002</v>
      </c>
      <c r="U882">
        <f t="shared" si="185"/>
        <v>5.4050000000000002</v>
      </c>
      <c r="V882">
        <f t="shared" si="190"/>
        <v>0</v>
      </c>
      <c r="W882">
        <f t="shared" si="186"/>
        <v>5.399</v>
      </c>
      <c r="X882">
        <f t="shared" si="191"/>
        <v>0</v>
      </c>
      <c r="Y882">
        <v>5.3819999999999997</v>
      </c>
      <c r="Z882">
        <v>5.3869999999999996</v>
      </c>
      <c r="AA882">
        <f t="shared" si="187"/>
        <v>5.4572000000000003</v>
      </c>
      <c r="AB882">
        <f t="shared" si="192"/>
        <v>0</v>
      </c>
      <c r="AC882">
        <f t="shared" si="193"/>
        <v>0</v>
      </c>
      <c r="AD882">
        <v>5.2030000000000003</v>
      </c>
      <c r="AE882">
        <f t="shared" si="188"/>
        <v>5.3556999999999997</v>
      </c>
      <c r="AF882">
        <f t="shared" si="194"/>
        <v>0</v>
      </c>
      <c r="AG882">
        <f t="shared" si="194"/>
        <v>0</v>
      </c>
      <c r="AH882">
        <f t="shared" si="182"/>
        <v>5.2949999999999999</v>
      </c>
      <c r="AI882">
        <f t="shared" si="195"/>
        <v>0</v>
      </c>
    </row>
    <row r="883" spans="1:35" x14ac:dyDescent="0.3">
      <c r="A883" s="1">
        <v>45438</v>
      </c>
      <c r="B883">
        <v>68683.350000000006</v>
      </c>
      <c r="C883">
        <v>2333.83</v>
      </c>
      <c r="D883">
        <v>5.37</v>
      </c>
      <c r="E883">
        <v>5.32</v>
      </c>
      <c r="F883">
        <f t="shared" si="189"/>
        <v>0</v>
      </c>
      <c r="G883">
        <v>5.33</v>
      </c>
      <c r="H883">
        <v>5.3428800000000001</v>
      </c>
      <c r="I883">
        <f t="shared" si="183"/>
        <v>5.3428800000000001</v>
      </c>
      <c r="J883">
        <f t="shared" si="184"/>
        <v>0</v>
      </c>
      <c r="K883">
        <v>5.343</v>
      </c>
      <c r="L883">
        <v>5.3975</v>
      </c>
      <c r="M883">
        <v>5.399</v>
      </c>
      <c r="N883">
        <v>5.4572000000000003</v>
      </c>
      <c r="O883">
        <v>5.3556999999999997</v>
      </c>
      <c r="P883">
        <v>5.3143000000000002</v>
      </c>
      <c r="Q883">
        <v>5.3312999999999997</v>
      </c>
      <c r="R883">
        <v>5.3811999999999998</v>
      </c>
      <c r="S883">
        <v>5.1950000000000003</v>
      </c>
      <c r="T883">
        <v>5.4050000000000002</v>
      </c>
      <c r="U883">
        <f t="shared" si="185"/>
        <v>5.4050000000000002</v>
      </c>
      <c r="V883">
        <f t="shared" si="190"/>
        <v>0</v>
      </c>
      <c r="W883">
        <f t="shared" si="186"/>
        <v>5.399</v>
      </c>
      <c r="X883">
        <f t="shared" si="191"/>
        <v>0</v>
      </c>
      <c r="Y883">
        <v>5.3819999999999997</v>
      </c>
      <c r="Z883">
        <v>5.3869999999999996</v>
      </c>
      <c r="AA883">
        <f t="shared" si="187"/>
        <v>5.4572000000000003</v>
      </c>
      <c r="AB883">
        <f t="shared" si="192"/>
        <v>0</v>
      </c>
      <c r="AC883">
        <f t="shared" si="193"/>
        <v>0</v>
      </c>
      <c r="AD883">
        <v>5.2030000000000003</v>
      </c>
      <c r="AE883">
        <f t="shared" si="188"/>
        <v>5.3556999999999997</v>
      </c>
      <c r="AF883">
        <f t="shared" si="194"/>
        <v>0</v>
      </c>
      <c r="AG883">
        <f t="shared" si="194"/>
        <v>0</v>
      </c>
      <c r="AH883">
        <f t="shared" si="182"/>
        <v>5.2949999999999999</v>
      </c>
      <c r="AI883">
        <f t="shared" si="195"/>
        <v>0</v>
      </c>
    </row>
    <row r="884" spans="1:35" x14ac:dyDescent="0.3">
      <c r="A884" s="1">
        <v>45439</v>
      </c>
      <c r="B884">
        <v>69590.89</v>
      </c>
      <c r="C884">
        <v>2350.9699999999998</v>
      </c>
      <c r="D884">
        <v>5.37</v>
      </c>
      <c r="E884">
        <v>5.32</v>
      </c>
      <c r="F884">
        <f t="shared" si="189"/>
        <v>0</v>
      </c>
      <c r="G884">
        <v>5.33</v>
      </c>
      <c r="H884">
        <v>5.3428800000000001</v>
      </c>
      <c r="I884">
        <f t="shared" si="183"/>
        <v>5.3428800000000001</v>
      </c>
      <c r="J884">
        <f t="shared" si="184"/>
        <v>0</v>
      </c>
      <c r="K884">
        <v>5.343</v>
      </c>
      <c r="L884">
        <v>5.4001000000000001</v>
      </c>
      <c r="M884">
        <v>5.399</v>
      </c>
      <c r="N884">
        <v>5.4572000000000003</v>
      </c>
      <c r="O884">
        <v>5.3556999999999997</v>
      </c>
      <c r="P884">
        <v>5.3143000000000002</v>
      </c>
      <c r="Q884">
        <v>5.3310000000000004</v>
      </c>
      <c r="R884">
        <v>5.3811999999999998</v>
      </c>
      <c r="S884">
        <v>5.1867999999999999</v>
      </c>
      <c r="T884">
        <v>5.4050000000000002</v>
      </c>
      <c r="U884">
        <f t="shared" si="185"/>
        <v>5.4050000000000002</v>
      </c>
      <c r="V884">
        <f t="shared" si="190"/>
        <v>0</v>
      </c>
      <c r="W884">
        <f t="shared" si="186"/>
        <v>5.399</v>
      </c>
      <c r="X884">
        <f t="shared" si="191"/>
        <v>0</v>
      </c>
      <c r="Y884">
        <v>5.3819999999999997</v>
      </c>
      <c r="Z884">
        <v>5.3869999999999996</v>
      </c>
      <c r="AA884">
        <f t="shared" si="187"/>
        <v>5.4572000000000003</v>
      </c>
      <c r="AB884">
        <f t="shared" si="192"/>
        <v>0</v>
      </c>
      <c r="AC884">
        <f t="shared" si="193"/>
        <v>0</v>
      </c>
      <c r="AD884">
        <v>5.2030000000000003</v>
      </c>
      <c r="AE884">
        <f t="shared" si="188"/>
        <v>5.3556999999999997</v>
      </c>
      <c r="AF884">
        <f t="shared" si="194"/>
        <v>0</v>
      </c>
      <c r="AG884">
        <f t="shared" si="194"/>
        <v>0</v>
      </c>
      <c r="AH884">
        <f t="shared" si="182"/>
        <v>5.2949999999999999</v>
      </c>
      <c r="AI884">
        <f t="shared" si="195"/>
        <v>0</v>
      </c>
    </row>
    <row r="885" spans="1:35" x14ac:dyDescent="0.3">
      <c r="A885" s="1">
        <v>45440</v>
      </c>
      <c r="B885">
        <v>68241.509999999995</v>
      </c>
      <c r="C885">
        <v>2361.31</v>
      </c>
      <c r="D885">
        <v>5.41</v>
      </c>
      <c r="E885">
        <v>5.32</v>
      </c>
      <c r="F885">
        <f t="shared" si="189"/>
        <v>0</v>
      </c>
      <c r="G885">
        <v>5.33</v>
      </c>
      <c r="H885">
        <v>5.3462500000000004</v>
      </c>
      <c r="I885">
        <f t="shared" si="183"/>
        <v>5.3462500000000004</v>
      </c>
      <c r="J885">
        <f t="shared" si="184"/>
        <v>3.3700000000003172E-3</v>
      </c>
      <c r="K885">
        <v>5.3470000000000004</v>
      </c>
      <c r="L885">
        <v>5.4019000000000004</v>
      </c>
      <c r="M885">
        <v>5.3962000000000003</v>
      </c>
      <c r="N885">
        <v>5.4569000000000001</v>
      </c>
      <c r="O885">
        <v>5.3609</v>
      </c>
      <c r="P885">
        <v>5.3125</v>
      </c>
      <c r="Q885">
        <v>5.3365</v>
      </c>
      <c r="R885">
        <v>5.3750999999999998</v>
      </c>
      <c r="S885">
        <v>5.2135999999999996</v>
      </c>
      <c r="T885">
        <v>5.407</v>
      </c>
      <c r="U885">
        <f t="shared" si="185"/>
        <v>5.407</v>
      </c>
      <c r="V885">
        <f t="shared" si="190"/>
        <v>1.9999999999997797E-3</v>
      </c>
      <c r="W885">
        <f t="shared" si="186"/>
        <v>5.3962000000000003</v>
      </c>
      <c r="X885">
        <f t="shared" si="191"/>
        <v>-2.7999999999996916E-3</v>
      </c>
      <c r="Y885">
        <v>5.3789999999999996</v>
      </c>
      <c r="Z885">
        <v>5.38</v>
      </c>
      <c r="AA885">
        <f t="shared" si="187"/>
        <v>5.4569000000000001</v>
      </c>
      <c r="AB885">
        <f t="shared" si="192"/>
        <v>-3.00000000000189E-4</v>
      </c>
      <c r="AC885">
        <f t="shared" si="193"/>
        <v>-6.9999999999996732E-3</v>
      </c>
      <c r="AD885">
        <v>5.22</v>
      </c>
      <c r="AE885">
        <f t="shared" si="188"/>
        <v>5.3609</v>
      </c>
      <c r="AF885">
        <f t="shared" si="194"/>
        <v>1.699999999999946E-2</v>
      </c>
      <c r="AG885">
        <f t="shared" si="194"/>
        <v>5.2000000000003155E-3</v>
      </c>
      <c r="AH885">
        <f t="shared" si="182"/>
        <v>5.3</v>
      </c>
      <c r="AI885">
        <f t="shared" si="195"/>
        <v>4.9999999999998934E-3</v>
      </c>
    </row>
    <row r="886" spans="1:35" x14ac:dyDescent="0.3">
      <c r="A886" s="1">
        <v>45441</v>
      </c>
      <c r="B886">
        <v>67410.37</v>
      </c>
      <c r="C886">
        <v>2338.12</v>
      </c>
      <c r="D886">
        <v>5.4080000000000004</v>
      </c>
      <c r="E886">
        <v>5.33</v>
      </c>
      <c r="F886">
        <f t="shared" si="189"/>
        <v>9.9999999999997868E-3</v>
      </c>
      <c r="G886">
        <v>5.33</v>
      </c>
      <c r="H886">
        <v>5.34734</v>
      </c>
      <c r="I886">
        <f t="shared" si="183"/>
        <v>5.34734</v>
      </c>
      <c r="J886">
        <f t="shared" si="184"/>
        <v>1.0899999999995913E-3</v>
      </c>
      <c r="K886">
        <v>5.3446999999999996</v>
      </c>
      <c r="L886">
        <v>5.4066999999999998</v>
      </c>
      <c r="M886">
        <v>5.3810000000000002</v>
      </c>
      <c r="N886">
        <v>5.4476000000000004</v>
      </c>
      <c r="O886">
        <v>5.3632</v>
      </c>
      <c r="P886">
        <v>5.3151999999999999</v>
      </c>
      <c r="Q886">
        <v>5.3338999999999999</v>
      </c>
      <c r="R886">
        <v>5.39</v>
      </c>
      <c r="S886">
        <v>5.2130999999999998</v>
      </c>
      <c r="T886">
        <v>5.4130000000000003</v>
      </c>
      <c r="U886">
        <f t="shared" si="185"/>
        <v>5.4130000000000003</v>
      </c>
      <c r="V886">
        <f t="shared" si="190"/>
        <v>6.0000000000002274E-3</v>
      </c>
      <c r="W886">
        <f t="shared" si="186"/>
        <v>5.3810000000000002</v>
      </c>
      <c r="X886">
        <f t="shared" si="191"/>
        <v>-1.5200000000000102E-2</v>
      </c>
      <c r="Y886">
        <v>5.3760000000000003</v>
      </c>
      <c r="Z886">
        <v>5.3979999999999997</v>
      </c>
      <c r="AA886">
        <f t="shared" si="187"/>
        <v>5.4476000000000004</v>
      </c>
      <c r="AB886">
        <f t="shared" si="192"/>
        <v>-9.2999999999996419E-3</v>
      </c>
      <c r="AC886">
        <f t="shared" si="193"/>
        <v>1.7999999999999794E-2</v>
      </c>
      <c r="AD886">
        <v>5.2169999999999996</v>
      </c>
      <c r="AE886">
        <f t="shared" si="188"/>
        <v>5.3632</v>
      </c>
      <c r="AF886">
        <f t="shared" si="194"/>
        <v>-3.0000000000001137E-3</v>
      </c>
      <c r="AG886">
        <f t="shared" si="194"/>
        <v>2.2999999999999687E-3</v>
      </c>
      <c r="AH886">
        <f t="shared" si="182"/>
        <v>5.3074999999999992</v>
      </c>
      <c r="AI886">
        <f t="shared" si="195"/>
        <v>7.499999999999396E-3</v>
      </c>
    </row>
    <row r="887" spans="1:35" x14ac:dyDescent="0.3">
      <c r="A887" s="1">
        <v>45442</v>
      </c>
      <c r="B887">
        <v>68469.509999999995</v>
      </c>
      <c r="C887">
        <v>2343.0700000000002</v>
      </c>
      <c r="D887">
        <v>5.306</v>
      </c>
      <c r="E887">
        <v>5.33</v>
      </c>
      <c r="F887">
        <f t="shared" si="189"/>
        <v>0</v>
      </c>
      <c r="G887">
        <v>5.33</v>
      </c>
      <c r="H887">
        <v>5.3460799999999997</v>
      </c>
      <c r="I887">
        <f t="shared" si="183"/>
        <v>5.3460799999999997</v>
      </c>
      <c r="J887">
        <f t="shared" si="184"/>
        <v>-1.2600000000002609E-3</v>
      </c>
      <c r="K887">
        <v>5.3415999999999997</v>
      </c>
      <c r="L887">
        <v>5.4085000000000001</v>
      </c>
      <c r="M887">
        <v>5.3851000000000004</v>
      </c>
      <c r="N887">
        <v>5.4428999999999998</v>
      </c>
      <c r="O887">
        <v>5.3421000000000003</v>
      </c>
      <c r="P887">
        <v>5.3125</v>
      </c>
      <c r="Q887">
        <v>5.3342499999999999</v>
      </c>
      <c r="R887">
        <v>5.3757999999999999</v>
      </c>
      <c r="S887">
        <v>5.1879999999999997</v>
      </c>
      <c r="T887">
        <v>5.4109999999999996</v>
      </c>
      <c r="U887">
        <f t="shared" si="185"/>
        <v>5.4109999999999996</v>
      </c>
      <c r="V887">
        <f t="shared" si="190"/>
        <v>-2.0000000000006679E-3</v>
      </c>
      <c r="W887">
        <f t="shared" si="186"/>
        <v>5.3851000000000004</v>
      </c>
      <c r="X887">
        <f t="shared" si="191"/>
        <v>4.1000000000002146E-3</v>
      </c>
      <c r="Y887">
        <v>5.38</v>
      </c>
      <c r="Z887">
        <v>5.3849999999999998</v>
      </c>
      <c r="AA887">
        <f t="shared" si="187"/>
        <v>5.4428999999999998</v>
      </c>
      <c r="AB887">
        <f t="shared" si="192"/>
        <v>-4.7000000000005926E-3</v>
      </c>
      <c r="AC887">
        <f t="shared" si="193"/>
        <v>-1.2999999999999901E-2</v>
      </c>
      <c r="AD887">
        <v>5.1929999999999996</v>
      </c>
      <c r="AE887">
        <f t="shared" si="188"/>
        <v>5.3421000000000003</v>
      </c>
      <c r="AF887">
        <f t="shared" si="194"/>
        <v>-2.4000000000000021E-2</v>
      </c>
      <c r="AG887">
        <f t="shared" si="194"/>
        <v>-2.1099999999999675E-2</v>
      </c>
      <c r="AH887">
        <f t="shared" si="182"/>
        <v>5.2889999999999997</v>
      </c>
      <c r="AI887">
        <f t="shared" si="195"/>
        <v>-1.8499999999999517E-2</v>
      </c>
    </row>
    <row r="888" spans="1:35" x14ac:dyDescent="0.3">
      <c r="A888" s="1">
        <v>45443</v>
      </c>
      <c r="B888">
        <v>67630.41</v>
      </c>
      <c r="C888">
        <v>2327.33</v>
      </c>
      <c r="D888">
        <v>5.4509999999999996</v>
      </c>
      <c r="E888">
        <v>5.34</v>
      </c>
      <c r="F888">
        <f t="shared" si="189"/>
        <v>9.9999999999997868E-3</v>
      </c>
      <c r="G888">
        <v>5.33</v>
      </c>
      <c r="H888">
        <v>5.3428399999999998</v>
      </c>
      <c r="I888">
        <f t="shared" si="183"/>
        <v>5.3428399999999998</v>
      </c>
      <c r="J888">
        <f t="shared" si="184"/>
        <v>-3.2399999999999096E-3</v>
      </c>
      <c r="K888">
        <v>5.33995</v>
      </c>
      <c r="L888">
        <v>5.4009</v>
      </c>
      <c r="M888">
        <v>5.3414999999999999</v>
      </c>
      <c r="N888">
        <v>5.3989000000000003</v>
      </c>
      <c r="O888">
        <v>5.2968999999999999</v>
      </c>
      <c r="P888">
        <v>5.3140999999999998</v>
      </c>
      <c r="Q888">
        <v>5.3326500000000001</v>
      </c>
      <c r="R888">
        <v>5.3788</v>
      </c>
      <c r="S888">
        <v>5.1753999999999998</v>
      </c>
      <c r="T888">
        <v>5.4050000000000002</v>
      </c>
      <c r="U888">
        <f t="shared" si="185"/>
        <v>5.4050000000000002</v>
      </c>
      <c r="V888">
        <f t="shared" si="190"/>
        <v>-5.9999999999993392E-3</v>
      </c>
      <c r="W888">
        <f t="shared" si="186"/>
        <v>5.3414999999999999</v>
      </c>
      <c r="X888">
        <f t="shared" si="191"/>
        <v>-4.3600000000000527E-2</v>
      </c>
      <c r="Y888">
        <v>5.3609999999999998</v>
      </c>
      <c r="Z888">
        <v>5.3840000000000003</v>
      </c>
      <c r="AA888">
        <f t="shared" si="187"/>
        <v>5.3989000000000003</v>
      </c>
      <c r="AB888">
        <f t="shared" si="192"/>
        <v>-4.3999999999999595E-2</v>
      </c>
      <c r="AC888">
        <f t="shared" si="193"/>
        <v>-9.9999999999944578E-4</v>
      </c>
      <c r="AD888">
        <v>5.1820000000000004</v>
      </c>
      <c r="AE888">
        <f t="shared" si="188"/>
        <v>5.2968999999999999</v>
      </c>
      <c r="AF888">
        <f t="shared" si="194"/>
        <v>-1.0999999999999233E-2</v>
      </c>
      <c r="AG888">
        <f t="shared" si="194"/>
        <v>-4.5200000000000351E-2</v>
      </c>
      <c r="AH888">
        <f t="shared" si="182"/>
        <v>5.2830000000000004</v>
      </c>
      <c r="AI888">
        <f t="shared" si="195"/>
        <v>-5.9999999999993392E-3</v>
      </c>
    </row>
    <row r="889" spans="1:35" x14ac:dyDescent="0.3">
      <c r="A889" s="1">
        <v>45444</v>
      </c>
      <c r="B889">
        <v>67742.95</v>
      </c>
      <c r="C889">
        <v>2327.33</v>
      </c>
      <c r="D889">
        <v>5.4509999999999996</v>
      </c>
      <c r="E889">
        <v>5.34</v>
      </c>
      <c r="F889">
        <f t="shared" si="189"/>
        <v>0</v>
      </c>
      <c r="G889">
        <v>5.33</v>
      </c>
      <c r="H889">
        <v>5.3428399999999998</v>
      </c>
      <c r="I889">
        <f t="shared" si="183"/>
        <v>5.3428399999999998</v>
      </c>
      <c r="J889">
        <f t="shared" si="184"/>
        <v>0</v>
      </c>
      <c r="K889">
        <v>5.33995</v>
      </c>
      <c r="L889">
        <v>5.4009</v>
      </c>
      <c r="M889">
        <v>5.3414999999999999</v>
      </c>
      <c r="N889">
        <v>5.3989000000000003</v>
      </c>
      <c r="O889">
        <v>5.2968999999999999</v>
      </c>
      <c r="P889">
        <v>5.3140999999999998</v>
      </c>
      <c r="Q889">
        <v>5.3326500000000001</v>
      </c>
      <c r="R889">
        <v>5.3788</v>
      </c>
      <c r="S889">
        <v>5.1753999999999998</v>
      </c>
      <c r="T889">
        <v>5.4050000000000002</v>
      </c>
      <c r="U889">
        <f t="shared" si="185"/>
        <v>5.4050000000000002</v>
      </c>
      <c r="V889">
        <f t="shared" si="190"/>
        <v>0</v>
      </c>
      <c r="W889">
        <f t="shared" si="186"/>
        <v>5.3414999999999999</v>
      </c>
      <c r="X889">
        <f t="shared" si="191"/>
        <v>0</v>
      </c>
      <c r="Y889">
        <v>5.3609999999999998</v>
      </c>
      <c r="Z889">
        <v>5.3840000000000003</v>
      </c>
      <c r="AA889">
        <f t="shared" si="187"/>
        <v>5.3989000000000003</v>
      </c>
      <c r="AB889">
        <f t="shared" si="192"/>
        <v>0</v>
      </c>
      <c r="AC889">
        <f t="shared" si="193"/>
        <v>0</v>
      </c>
      <c r="AD889">
        <v>5.1820000000000004</v>
      </c>
      <c r="AE889">
        <f t="shared" si="188"/>
        <v>5.2968999999999999</v>
      </c>
      <c r="AF889">
        <f t="shared" si="194"/>
        <v>0</v>
      </c>
      <c r="AG889">
        <f t="shared" si="194"/>
        <v>0</v>
      </c>
      <c r="AH889">
        <f t="shared" si="182"/>
        <v>5.2830000000000004</v>
      </c>
      <c r="AI889">
        <f t="shared" si="195"/>
        <v>0</v>
      </c>
    </row>
    <row r="890" spans="1:35" x14ac:dyDescent="0.3">
      <c r="A890" s="1">
        <v>45445</v>
      </c>
      <c r="B890">
        <v>67794.98</v>
      </c>
      <c r="C890">
        <v>2327.33</v>
      </c>
      <c r="D890">
        <v>5.4509999999999996</v>
      </c>
      <c r="E890">
        <v>5.34</v>
      </c>
      <c r="F890">
        <f t="shared" si="189"/>
        <v>0</v>
      </c>
      <c r="G890">
        <v>5.33</v>
      </c>
      <c r="H890">
        <v>5.3428399999999998</v>
      </c>
      <c r="I890">
        <f t="shared" si="183"/>
        <v>5.3428399999999998</v>
      </c>
      <c r="J890">
        <f t="shared" si="184"/>
        <v>0</v>
      </c>
      <c r="K890">
        <v>5.33995</v>
      </c>
      <c r="L890">
        <v>5.4009</v>
      </c>
      <c r="M890">
        <v>5.3414999999999999</v>
      </c>
      <c r="N890">
        <v>5.3989000000000003</v>
      </c>
      <c r="O890">
        <v>5.2968999999999999</v>
      </c>
      <c r="P890">
        <v>5.3140999999999998</v>
      </c>
      <c r="Q890">
        <v>5.3326500000000001</v>
      </c>
      <c r="R890">
        <v>5.3788</v>
      </c>
      <c r="S890">
        <v>5.1753999999999998</v>
      </c>
      <c r="T890">
        <v>5.4050000000000002</v>
      </c>
      <c r="U890">
        <f t="shared" si="185"/>
        <v>5.4050000000000002</v>
      </c>
      <c r="V890">
        <f t="shared" si="190"/>
        <v>0</v>
      </c>
      <c r="W890">
        <f t="shared" si="186"/>
        <v>5.3414999999999999</v>
      </c>
      <c r="X890">
        <f t="shared" si="191"/>
        <v>0</v>
      </c>
      <c r="Y890">
        <v>5.3609999999999998</v>
      </c>
      <c r="Z890">
        <v>5.3840000000000003</v>
      </c>
      <c r="AA890">
        <f t="shared" si="187"/>
        <v>5.3989000000000003</v>
      </c>
      <c r="AB890">
        <f t="shared" si="192"/>
        <v>0</v>
      </c>
      <c r="AC890">
        <f t="shared" si="193"/>
        <v>0</v>
      </c>
      <c r="AD890">
        <v>5.1820000000000004</v>
      </c>
      <c r="AE890">
        <f t="shared" si="188"/>
        <v>5.2968999999999999</v>
      </c>
      <c r="AF890">
        <f t="shared" si="194"/>
        <v>0</v>
      </c>
      <c r="AG890">
        <f t="shared" si="194"/>
        <v>0</v>
      </c>
      <c r="AH890">
        <f t="shared" si="182"/>
        <v>5.2830000000000004</v>
      </c>
      <c r="AI890">
        <f t="shared" si="195"/>
        <v>0</v>
      </c>
    </row>
    <row r="891" spans="1:35" x14ac:dyDescent="0.3">
      <c r="A891" s="1">
        <v>45446</v>
      </c>
      <c r="B891">
        <v>69097.7</v>
      </c>
      <c r="C891">
        <v>2350.75</v>
      </c>
      <c r="D891">
        <v>5.4109999999999996</v>
      </c>
      <c r="E891">
        <v>5.35</v>
      </c>
      <c r="F891">
        <f t="shared" si="189"/>
        <v>9.9999999999997868E-3</v>
      </c>
      <c r="G891">
        <v>5.33</v>
      </c>
      <c r="H891">
        <v>5.33995</v>
      </c>
      <c r="I891">
        <f t="shared" si="183"/>
        <v>5.33995</v>
      </c>
      <c r="J891">
        <f t="shared" si="184"/>
        <v>-2.8899999999998371E-3</v>
      </c>
      <c r="K891">
        <v>5.3384499999999999</v>
      </c>
      <c r="L891">
        <v>5.4001000000000001</v>
      </c>
      <c r="M891">
        <v>5.3198999999999996</v>
      </c>
      <c r="N891">
        <v>5.3741000000000003</v>
      </c>
      <c r="O891">
        <v>5.2649999999999997</v>
      </c>
      <c r="P891">
        <v>5.3150000000000004</v>
      </c>
      <c r="Q891">
        <v>5.3338999999999999</v>
      </c>
      <c r="R891">
        <v>5.37</v>
      </c>
      <c r="S891">
        <v>5.1448999999999998</v>
      </c>
      <c r="T891">
        <v>5.4039999999999999</v>
      </c>
      <c r="U891">
        <f t="shared" si="185"/>
        <v>5.4039999999999999</v>
      </c>
      <c r="V891">
        <f t="shared" si="190"/>
        <v>-1.000000000000334E-3</v>
      </c>
      <c r="W891">
        <f t="shared" si="186"/>
        <v>5.3198999999999996</v>
      </c>
      <c r="X891">
        <f t="shared" si="191"/>
        <v>-2.1600000000000286E-2</v>
      </c>
      <c r="Y891">
        <v>5.37</v>
      </c>
      <c r="Z891">
        <v>5.3780000000000001</v>
      </c>
      <c r="AA891">
        <f t="shared" si="187"/>
        <v>5.3741000000000003</v>
      </c>
      <c r="AB891">
        <f t="shared" si="192"/>
        <v>-2.4799999999999933E-2</v>
      </c>
      <c r="AC891">
        <f t="shared" si="193"/>
        <v>-6.0000000000002274E-3</v>
      </c>
      <c r="AD891">
        <v>5.15</v>
      </c>
      <c r="AE891">
        <f t="shared" si="188"/>
        <v>5.2649999999999997</v>
      </c>
      <c r="AF891">
        <f t="shared" si="194"/>
        <v>-3.2000000000000028E-2</v>
      </c>
      <c r="AG891">
        <f t="shared" si="194"/>
        <v>-3.1900000000000261E-2</v>
      </c>
      <c r="AH891">
        <f t="shared" si="182"/>
        <v>5.2640000000000002</v>
      </c>
      <c r="AI891">
        <f t="shared" si="195"/>
        <v>-1.9000000000000128E-2</v>
      </c>
    </row>
    <row r="892" spans="1:35" x14ac:dyDescent="0.3">
      <c r="A892" s="1">
        <v>45447</v>
      </c>
      <c r="B892">
        <v>70422.789999999994</v>
      </c>
      <c r="C892">
        <v>2327.0100000000002</v>
      </c>
      <c r="D892">
        <v>5.4020000000000001</v>
      </c>
      <c r="E892">
        <v>5.33</v>
      </c>
      <c r="F892">
        <f t="shared" si="189"/>
        <v>-1.9999999999999574E-2</v>
      </c>
      <c r="G892">
        <v>5.33</v>
      </c>
      <c r="H892">
        <v>5.3384900000000002</v>
      </c>
      <c r="I892">
        <f t="shared" si="183"/>
        <v>5.3384900000000002</v>
      </c>
      <c r="J892">
        <f t="shared" si="184"/>
        <v>-1.4599999999997948E-3</v>
      </c>
      <c r="K892">
        <v>5.3375500000000002</v>
      </c>
      <c r="L892">
        <v>5.3865999999999996</v>
      </c>
      <c r="M892">
        <v>5.3146000000000004</v>
      </c>
      <c r="N892">
        <v>5.3647</v>
      </c>
      <c r="O892">
        <v>5.2473999999999998</v>
      </c>
      <c r="P892">
        <v>5.3048999999999999</v>
      </c>
      <c r="Q892">
        <v>5.3330000000000002</v>
      </c>
      <c r="R892">
        <v>5.3478000000000003</v>
      </c>
      <c r="S892">
        <v>5.1172000000000004</v>
      </c>
      <c r="T892">
        <v>5.4</v>
      </c>
      <c r="U892">
        <f t="shared" si="185"/>
        <v>5.4</v>
      </c>
      <c r="V892">
        <f t="shared" si="190"/>
        <v>-3.9999999999995595E-3</v>
      </c>
      <c r="W892">
        <f t="shared" si="186"/>
        <v>5.3146000000000004</v>
      </c>
      <c r="X892">
        <f t="shared" si="191"/>
        <v>-5.2999999999991942E-3</v>
      </c>
      <c r="Y892">
        <v>5.37</v>
      </c>
      <c r="Z892">
        <v>5.3529999999999998</v>
      </c>
      <c r="AA892">
        <f t="shared" si="187"/>
        <v>5.3647</v>
      </c>
      <c r="AB892">
        <f t="shared" si="192"/>
        <v>-9.400000000000297E-3</v>
      </c>
      <c r="AC892">
        <f t="shared" si="193"/>
        <v>-2.5000000000000355E-2</v>
      </c>
      <c r="AD892">
        <v>5.1239999999999997</v>
      </c>
      <c r="AE892">
        <f t="shared" si="188"/>
        <v>5.2473999999999998</v>
      </c>
      <c r="AF892">
        <f t="shared" si="194"/>
        <v>-2.6000000000000689E-2</v>
      </c>
      <c r="AG892">
        <f t="shared" si="194"/>
        <v>-1.7599999999999838E-2</v>
      </c>
      <c r="AH892">
        <f t="shared" si="182"/>
        <v>5.2385000000000002</v>
      </c>
      <c r="AI892">
        <f t="shared" si="195"/>
        <v>-2.5500000000000078E-2</v>
      </c>
    </row>
    <row r="893" spans="1:35" x14ac:dyDescent="0.3">
      <c r="A893" s="1">
        <v>45448</v>
      </c>
      <c r="B893">
        <v>71216.039999999994</v>
      </c>
      <c r="C893">
        <v>2355.3200000000002</v>
      </c>
      <c r="D893">
        <v>5.3879999999999999</v>
      </c>
      <c r="E893">
        <v>5.33</v>
      </c>
      <c r="F893">
        <f t="shared" si="189"/>
        <v>0</v>
      </c>
      <c r="G893">
        <v>5.33</v>
      </c>
      <c r="H893">
        <v>5.33751</v>
      </c>
      <c r="I893">
        <f t="shared" si="183"/>
        <v>5.33751</v>
      </c>
      <c r="J893">
        <f t="shared" si="184"/>
        <v>-9.8000000000020293E-4</v>
      </c>
      <c r="K893">
        <v>5.3353999999999999</v>
      </c>
      <c r="L893">
        <v>5.3962000000000003</v>
      </c>
      <c r="M893">
        <v>5.3003</v>
      </c>
      <c r="N893">
        <v>5.3470000000000004</v>
      </c>
      <c r="O893">
        <v>5.2230999999999996</v>
      </c>
      <c r="P893">
        <v>5.3134699999999997</v>
      </c>
      <c r="Q893">
        <v>5.3330000000000002</v>
      </c>
      <c r="R893">
        <v>5.3451000000000004</v>
      </c>
      <c r="S893">
        <v>5.0921000000000003</v>
      </c>
      <c r="T893">
        <v>5.4050000000000002</v>
      </c>
      <c r="U893">
        <f t="shared" si="185"/>
        <v>5.4050000000000002</v>
      </c>
      <c r="V893">
        <f t="shared" si="190"/>
        <v>4.9999999999998934E-3</v>
      </c>
      <c r="W893">
        <f t="shared" si="186"/>
        <v>5.3003</v>
      </c>
      <c r="X893">
        <f t="shared" si="191"/>
        <v>-1.4300000000000423E-2</v>
      </c>
      <c r="Y893">
        <v>5.367</v>
      </c>
      <c r="Z893">
        <v>5.35</v>
      </c>
      <c r="AA893">
        <f t="shared" si="187"/>
        <v>5.3470000000000004</v>
      </c>
      <c r="AB893">
        <f t="shared" si="192"/>
        <v>-1.7699999999999605E-2</v>
      </c>
      <c r="AC893">
        <f t="shared" si="193"/>
        <v>-3.0000000000001137E-3</v>
      </c>
      <c r="AD893">
        <v>5.0999999999999996</v>
      </c>
      <c r="AE893">
        <f t="shared" si="188"/>
        <v>5.2230999999999996</v>
      </c>
      <c r="AF893">
        <f t="shared" si="194"/>
        <v>-2.4000000000000021E-2</v>
      </c>
      <c r="AG893">
        <f t="shared" si="194"/>
        <v>-2.430000000000021E-2</v>
      </c>
      <c r="AH893">
        <f t="shared" si="182"/>
        <v>5.2249999999999996</v>
      </c>
      <c r="AI893">
        <f t="shared" si="195"/>
        <v>-1.3500000000000512E-2</v>
      </c>
    </row>
    <row r="894" spans="1:35" x14ac:dyDescent="0.3">
      <c r="A894" s="1">
        <v>45449</v>
      </c>
      <c r="B894">
        <v>70688.73</v>
      </c>
      <c r="C894">
        <v>2376.06</v>
      </c>
      <c r="D894">
        <v>5.41</v>
      </c>
      <c r="E894">
        <v>5.33</v>
      </c>
      <c r="F894">
        <f t="shared" si="189"/>
        <v>0</v>
      </c>
      <c r="G894">
        <v>5.33</v>
      </c>
      <c r="H894">
        <v>5.3344399999999998</v>
      </c>
      <c r="I894">
        <f t="shared" si="183"/>
        <v>5.3344399999999998</v>
      </c>
      <c r="J894">
        <f t="shared" si="184"/>
        <v>-3.0700000000001282E-3</v>
      </c>
      <c r="K894">
        <v>5.3295000000000003</v>
      </c>
      <c r="L894">
        <v>5.3902000000000001</v>
      </c>
      <c r="M894">
        <v>5.3235000000000001</v>
      </c>
      <c r="N894">
        <v>5.3674999999999997</v>
      </c>
      <c r="O894">
        <v>5.2385000000000002</v>
      </c>
      <c r="P894">
        <v>5.31595</v>
      </c>
      <c r="Q894">
        <v>5.32775</v>
      </c>
      <c r="R894">
        <v>5.3335999999999997</v>
      </c>
      <c r="S894">
        <v>5.0834999999999999</v>
      </c>
      <c r="T894">
        <v>5.3979999999999997</v>
      </c>
      <c r="U894">
        <f t="shared" si="185"/>
        <v>5.3979999999999997</v>
      </c>
      <c r="V894">
        <f t="shared" si="190"/>
        <v>-7.0000000000005613E-3</v>
      </c>
      <c r="W894">
        <f t="shared" si="186"/>
        <v>5.3235000000000001</v>
      </c>
      <c r="X894">
        <f t="shared" si="191"/>
        <v>2.3200000000000109E-2</v>
      </c>
      <c r="Y894">
        <v>5.3540000000000001</v>
      </c>
      <c r="Z894">
        <v>5.3390000000000004</v>
      </c>
      <c r="AA894">
        <f t="shared" si="187"/>
        <v>5.3674999999999997</v>
      </c>
      <c r="AB894">
        <f t="shared" si="192"/>
        <v>2.0499999999999297E-2</v>
      </c>
      <c r="AC894">
        <f t="shared" si="193"/>
        <v>-1.0999999999999233E-2</v>
      </c>
      <c r="AD894">
        <v>5.0890000000000004</v>
      </c>
      <c r="AE894">
        <f t="shared" si="188"/>
        <v>5.2385000000000002</v>
      </c>
      <c r="AF894">
        <f t="shared" si="194"/>
        <v>-1.0999999999999233E-2</v>
      </c>
      <c r="AG894">
        <f t="shared" si="194"/>
        <v>1.5400000000000524E-2</v>
      </c>
      <c r="AH894">
        <f t="shared" si="182"/>
        <v>5.2140000000000004</v>
      </c>
      <c r="AI894">
        <f t="shared" si="195"/>
        <v>-1.0999999999999233E-2</v>
      </c>
    </row>
    <row r="895" spans="1:35" x14ac:dyDescent="0.3">
      <c r="A895" s="1">
        <v>45450</v>
      </c>
      <c r="B895">
        <v>69270.570000000007</v>
      </c>
      <c r="C895">
        <v>2293.7800000000002</v>
      </c>
      <c r="D895">
        <v>5.39</v>
      </c>
      <c r="E895">
        <v>5.33</v>
      </c>
      <c r="F895">
        <f t="shared" si="189"/>
        <v>0</v>
      </c>
      <c r="G895">
        <v>5.33</v>
      </c>
      <c r="H895">
        <v>5.33399</v>
      </c>
      <c r="I895">
        <f t="shared" si="183"/>
        <v>5.33399</v>
      </c>
      <c r="J895">
        <f t="shared" si="184"/>
        <v>-4.4999999999983942E-4</v>
      </c>
      <c r="K895">
        <v>5.3464999999999998</v>
      </c>
      <c r="L895">
        <v>5.3852000000000002</v>
      </c>
      <c r="M895">
        <v>5.3677000000000001</v>
      </c>
      <c r="N895">
        <v>5.4246999999999996</v>
      </c>
      <c r="O895">
        <v>5.3216000000000001</v>
      </c>
      <c r="P895">
        <v>5.3191300000000004</v>
      </c>
      <c r="Q895">
        <v>5.3285499999999999</v>
      </c>
      <c r="R895">
        <v>5.3685999999999998</v>
      </c>
      <c r="S895">
        <v>5.1689999999999996</v>
      </c>
      <c r="T895">
        <v>5.3959999999999999</v>
      </c>
      <c r="U895">
        <f t="shared" si="185"/>
        <v>5.3959999999999999</v>
      </c>
      <c r="V895">
        <f t="shared" si="190"/>
        <v>-1.9999999999997797E-3</v>
      </c>
      <c r="W895">
        <f t="shared" si="186"/>
        <v>5.3677000000000001</v>
      </c>
      <c r="X895">
        <f t="shared" si="191"/>
        <v>4.4200000000000017E-2</v>
      </c>
      <c r="Y895">
        <v>5.3479999999999999</v>
      </c>
      <c r="Z895">
        <v>5.375</v>
      </c>
      <c r="AA895">
        <f t="shared" si="187"/>
        <v>5.4246999999999996</v>
      </c>
      <c r="AB895">
        <f t="shared" si="192"/>
        <v>5.7199999999999918E-2</v>
      </c>
      <c r="AC895">
        <f t="shared" si="193"/>
        <v>3.5999999999999588E-2</v>
      </c>
      <c r="AD895">
        <v>5.181</v>
      </c>
      <c r="AE895">
        <f t="shared" si="188"/>
        <v>5.3216000000000001</v>
      </c>
      <c r="AF895">
        <f t="shared" si="194"/>
        <v>9.1999999999999638E-2</v>
      </c>
      <c r="AG895">
        <f t="shared" si="194"/>
        <v>8.3099999999999952E-2</v>
      </c>
      <c r="AH895">
        <f t="shared" si="182"/>
        <v>5.2780000000000005</v>
      </c>
      <c r="AI895">
        <f t="shared" si="195"/>
        <v>6.4000000000000057E-2</v>
      </c>
    </row>
    <row r="896" spans="1:35" x14ac:dyDescent="0.3">
      <c r="A896" s="1">
        <v>45451</v>
      </c>
      <c r="B896">
        <v>69371.48</v>
      </c>
      <c r="C896">
        <v>2293.7800000000002</v>
      </c>
      <c r="D896">
        <v>5.39</v>
      </c>
      <c r="E896">
        <v>5.33</v>
      </c>
      <c r="F896">
        <f t="shared" si="189"/>
        <v>0</v>
      </c>
      <c r="G896">
        <v>5.33</v>
      </c>
      <c r="H896">
        <v>5.33399</v>
      </c>
      <c r="I896">
        <f t="shared" si="183"/>
        <v>5.33399</v>
      </c>
      <c r="J896">
        <f t="shared" si="184"/>
        <v>0</v>
      </c>
      <c r="K896">
        <v>5.3464999999999998</v>
      </c>
      <c r="L896">
        <v>5.3852000000000002</v>
      </c>
      <c r="M896">
        <v>5.3677000000000001</v>
      </c>
      <c r="N896">
        <v>5.4246999999999996</v>
      </c>
      <c r="O896">
        <v>5.3216000000000001</v>
      </c>
      <c r="P896">
        <v>5.3191300000000004</v>
      </c>
      <c r="Q896">
        <v>5.3285499999999999</v>
      </c>
      <c r="R896">
        <v>5.3685999999999998</v>
      </c>
      <c r="S896">
        <v>5.1689999999999996</v>
      </c>
      <c r="T896">
        <v>5.3959999999999999</v>
      </c>
      <c r="U896">
        <f t="shared" si="185"/>
        <v>5.3959999999999999</v>
      </c>
      <c r="V896">
        <f t="shared" si="190"/>
        <v>0</v>
      </c>
      <c r="W896">
        <f t="shared" si="186"/>
        <v>5.3677000000000001</v>
      </c>
      <c r="X896">
        <f t="shared" si="191"/>
        <v>0</v>
      </c>
      <c r="Y896">
        <v>5.3479999999999999</v>
      </c>
      <c r="Z896">
        <v>5.375</v>
      </c>
      <c r="AA896">
        <f t="shared" si="187"/>
        <v>5.4246999999999996</v>
      </c>
      <c r="AB896">
        <f t="shared" si="192"/>
        <v>0</v>
      </c>
      <c r="AC896">
        <f t="shared" si="193"/>
        <v>0</v>
      </c>
      <c r="AD896">
        <v>5.181</v>
      </c>
      <c r="AE896">
        <f t="shared" si="188"/>
        <v>5.3216000000000001</v>
      </c>
      <c r="AF896">
        <f t="shared" si="194"/>
        <v>0</v>
      </c>
      <c r="AG896">
        <f t="shared" si="194"/>
        <v>0</v>
      </c>
      <c r="AH896">
        <f t="shared" si="182"/>
        <v>5.2780000000000005</v>
      </c>
      <c r="AI896">
        <f t="shared" si="195"/>
        <v>0</v>
      </c>
    </row>
    <row r="897" spans="1:35" x14ac:dyDescent="0.3">
      <c r="A897" s="1">
        <v>45452</v>
      </c>
      <c r="B897">
        <v>69682.899999999994</v>
      </c>
      <c r="C897">
        <v>2293.7800000000002</v>
      </c>
      <c r="D897">
        <v>5.39</v>
      </c>
      <c r="E897">
        <v>5.33</v>
      </c>
      <c r="F897">
        <f t="shared" si="189"/>
        <v>0</v>
      </c>
      <c r="G897">
        <v>5.33</v>
      </c>
      <c r="H897">
        <v>5.33399</v>
      </c>
      <c r="I897">
        <f t="shared" si="183"/>
        <v>5.33399</v>
      </c>
      <c r="J897">
        <f t="shared" si="184"/>
        <v>0</v>
      </c>
      <c r="K897">
        <v>5.3464999999999998</v>
      </c>
      <c r="L897">
        <v>5.3852000000000002</v>
      </c>
      <c r="M897">
        <v>5.3677000000000001</v>
      </c>
      <c r="N897">
        <v>5.4246999999999996</v>
      </c>
      <c r="O897">
        <v>5.3216000000000001</v>
      </c>
      <c r="P897">
        <v>5.3191300000000004</v>
      </c>
      <c r="Q897">
        <v>5.3285499999999999</v>
      </c>
      <c r="R897">
        <v>5.3685999999999998</v>
      </c>
      <c r="S897">
        <v>5.1689999999999996</v>
      </c>
      <c r="T897">
        <v>5.3959999999999999</v>
      </c>
      <c r="U897">
        <f t="shared" si="185"/>
        <v>5.3959999999999999</v>
      </c>
      <c r="V897">
        <f t="shared" si="190"/>
        <v>0</v>
      </c>
      <c r="W897">
        <f t="shared" si="186"/>
        <v>5.3677000000000001</v>
      </c>
      <c r="X897">
        <f t="shared" si="191"/>
        <v>0</v>
      </c>
      <c r="Y897">
        <v>5.3479999999999999</v>
      </c>
      <c r="Z897">
        <v>5.375</v>
      </c>
      <c r="AA897">
        <f t="shared" si="187"/>
        <v>5.4246999999999996</v>
      </c>
      <c r="AB897">
        <f t="shared" si="192"/>
        <v>0</v>
      </c>
      <c r="AC897">
        <f t="shared" si="193"/>
        <v>0</v>
      </c>
      <c r="AD897">
        <v>5.181</v>
      </c>
      <c r="AE897">
        <f t="shared" si="188"/>
        <v>5.3216000000000001</v>
      </c>
      <c r="AF897">
        <f t="shared" si="194"/>
        <v>0</v>
      </c>
      <c r="AG897">
        <f t="shared" si="194"/>
        <v>0</v>
      </c>
      <c r="AH897">
        <f t="shared" si="182"/>
        <v>5.2780000000000005</v>
      </c>
      <c r="AI897">
        <f t="shared" si="195"/>
        <v>0</v>
      </c>
    </row>
    <row r="898" spans="1:35" x14ac:dyDescent="0.3">
      <c r="A898" s="1">
        <v>45453</v>
      </c>
      <c r="B898">
        <v>69608.600000000006</v>
      </c>
      <c r="C898">
        <v>2310.88</v>
      </c>
      <c r="D898">
        <v>5.3869999999999996</v>
      </c>
      <c r="E898">
        <v>5.32</v>
      </c>
      <c r="F898">
        <f t="shared" si="189"/>
        <v>-9.9999999999997868E-3</v>
      </c>
      <c r="G898">
        <v>5.33</v>
      </c>
      <c r="H898">
        <v>5.34321</v>
      </c>
      <c r="I898">
        <f t="shared" si="183"/>
        <v>5.34321</v>
      </c>
      <c r="J898">
        <f t="shared" si="184"/>
        <v>9.220000000000006E-3</v>
      </c>
      <c r="K898">
        <v>5.3461999999999996</v>
      </c>
      <c r="L898">
        <v>5.3765999999999998</v>
      </c>
      <c r="M898">
        <v>5.3612000000000002</v>
      </c>
      <c r="N898">
        <v>5.4185999999999996</v>
      </c>
      <c r="O898">
        <v>5.3163999999999998</v>
      </c>
      <c r="P898">
        <v>5.3195699999999997</v>
      </c>
      <c r="Q898">
        <v>5.3284000000000002</v>
      </c>
      <c r="R898">
        <v>5.3677999999999999</v>
      </c>
      <c r="S898">
        <v>5.1738999999999997</v>
      </c>
      <c r="T898">
        <v>5.39</v>
      </c>
      <c r="U898">
        <f t="shared" si="185"/>
        <v>5.39</v>
      </c>
      <c r="V898">
        <f t="shared" si="190"/>
        <v>-6.0000000000002274E-3</v>
      </c>
      <c r="W898">
        <f t="shared" si="186"/>
        <v>5.3612000000000002</v>
      </c>
      <c r="X898">
        <f t="shared" si="191"/>
        <v>-6.4999999999999503E-3</v>
      </c>
      <c r="Y898">
        <v>5.3579999999999997</v>
      </c>
      <c r="Z898">
        <v>5.3760000000000003</v>
      </c>
      <c r="AA898">
        <f t="shared" si="187"/>
        <v>5.4185999999999996</v>
      </c>
      <c r="AB898">
        <f t="shared" si="192"/>
        <v>-6.0999999999999943E-3</v>
      </c>
      <c r="AC898">
        <f t="shared" si="193"/>
        <v>1.000000000000334E-3</v>
      </c>
      <c r="AD898">
        <v>5.1790000000000003</v>
      </c>
      <c r="AE898">
        <f t="shared" si="188"/>
        <v>5.3163999999999998</v>
      </c>
      <c r="AF898">
        <f t="shared" si="194"/>
        <v>-1.9999999999997797E-3</v>
      </c>
      <c r="AG898">
        <f t="shared" si="194"/>
        <v>-5.2000000000003155E-3</v>
      </c>
      <c r="AH898">
        <f t="shared" si="182"/>
        <v>5.2774999999999999</v>
      </c>
      <c r="AI898">
        <f t="shared" si="195"/>
        <v>-5.0000000000061107E-4</v>
      </c>
    </row>
    <row r="899" spans="1:35" x14ac:dyDescent="0.3">
      <c r="A899" s="1">
        <v>45454</v>
      </c>
      <c r="B899">
        <v>67280.160000000003</v>
      </c>
      <c r="C899">
        <v>2317.0100000000002</v>
      </c>
      <c r="D899">
        <v>5.3680000000000003</v>
      </c>
      <c r="E899">
        <v>5.32</v>
      </c>
      <c r="F899">
        <f t="shared" si="189"/>
        <v>0</v>
      </c>
      <c r="G899">
        <v>5.33</v>
      </c>
      <c r="H899">
        <v>5.3468</v>
      </c>
      <c r="I899">
        <f t="shared" si="183"/>
        <v>5.3468</v>
      </c>
      <c r="J899">
        <f t="shared" si="184"/>
        <v>3.5899999999999821E-3</v>
      </c>
      <c r="K899">
        <v>5.3451000000000004</v>
      </c>
      <c r="L899">
        <v>5.3666999999999998</v>
      </c>
      <c r="M899">
        <v>5.3422999999999998</v>
      </c>
      <c r="N899">
        <v>5.3974000000000002</v>
      </c>
      <c r="O899">
        <v>5.2907999999999999</v>
      </c>
      <c r="P899">
        <v>5.3215000000000003</v>
      </c>
      <c r="Q899">
        <v>5.327</v>
      </c>
      <c r="R899">
        <v>5.3665000000000003</v>
      </c>
      <c r="S899">
        <v>5.1651999999999996</v>
      </c>
      <c r="T899">
        <v>5.3719999999999999</v>
      </c>
      <c r="U899">
        <f t="shared" si="185"/>
        <v>5.3719999999999999</v>
      </c>
      <c r="V899">
        <f t="shared" si="190"/>
        <v>-1.7999999999999794E-2</v>
      </c>
      <c r="W899">
        <f t="shared" si="186"/>
        <v>5.3422999999999998</v>
      </c>
      <c r="X899">
        <f t="shared" si="191"/>
        <v>-1.8900000000000361E-2</v>
      </c>
      <c r="Y899">
        <v>5.3449999999999998</v>
      </c>
      <c r="Z899">
        <v>5.3719999999999999</v>
      </c>
      <c r="AA899">
        <f t="shared" si="187"/>
        <v>5.3974000000000002</v>
      </c>
      <c r="AB899">
        <f t="shared" si="192"/>
        <v>-2.1199999999999442E-2</v>
      </c>
      <c r="AC899">
        <f t="shared" si="193"/>
        <v>-4.0000000000004476E-3</v>
      </c>
      <c r="AD899">
        <v>5.1749999999999998</v>
      </c>
      <c r="AE899">
        <f t="shared" si="188"/>
        <v>5.2907999999999999</v>
      </c>
      <c r="AF899">
        <f t="shared" si="194"/>
        <v>-4.0000000000004476E-3</v>
      </c>
      <c r="AG899">
        <f t="shared" si="194"/>
        <v>-2.5599999999999845E-2</v>
      </c>
      <c r="AH899">
        <f t="shared" si="182"/>
        <v>5.2735000000000003</v>
      </c>
      <c r="AI899">
        <f t="shared" si="195"/>
        <v>-3.9999999999995595E-3</v>
      </c>
    </row>
    <row r="900" spans="1:35" x14ac:dyDescent="0.3">
      <c r="A900" s="1">
        <v>45455</v>
      </c>
      <c r="B900">
        <v>68083.66</v>
      </c>
      <c r="C900">
        <v>2324.98</v>
      </c>
      <c r="D900">
        <v>5.35</v>
      </c>
      <c r="E900">
        <v>5.31</v>
      </c>
      <c r="F900">
        <f t="shared" si="189"/>
        <v>-1.0000000000000675E-2</v>
      </c>
      <c r="G900">
        <v>5.33</v>
      </c>
      <c r="H900">
        <v>5.3466100000000001</v>
      </c>
      <c r="I900">
        <f t="shared" si="183"/>
        <v>5.3466100000000001</v>
      </c>
      <c r="J900">
        <f t="shared" si="184"/>
        <v>-1.8999999999991246E-4</v>
      </c>
      <c r="K900">
        <v>5.3476999999999997</v>
      </c>
      <c r="L900">
        <v>5.3841000000000001</v>
      </c>
      <c r="M900">
        <v>5.3265000000000002</v>
      </c>
      <c r="N900">
        <v>5.3750999999999998</v>
      </c>
      <c r="O900">
        <v>5.2556000000000003</v>
      </c>
      <c r="P900">
        <v>5.3221499999999997</v>
      </c>
      <c r="Q900">
        <v>5.3291000000000004</v>
      </c>
      <c r="R900">
        <v>5.3558000000000003</v>
      </c>
      <c r="S900">
        <v>5.1169000000000002</v>
      </c>
      <c r="T900">
        <v>5.3920000000000003</v>
      </c>
      <c r="U900">
        <f t="shared" si="185"/>
        <v>5.3920000000000003</v>
      </c>
      <c r="V900">
        <f t="shared" si="190"/>
        <v>2.0000000000000462E-2</v>
      </c>
      <c r="W900">
        <f t="shared" si="186"/>
        <v>5.3265000000000002</v>
      </c>
      <c r="X900">
        <f t="shared" si="191"/>
        <v>-1.5799999999999592E-2</v>
      </c>
      <c r="Y900">
        <v>5.3460000000000001</v>
      </c>
      <c r="Z900">
        <v>5.3639999999999999</v>
      </c>
      <c r="AA900">
        <f t="shared" si="187"/>
        <v>5.3750999999999998</v>
      </c>
      <c r="AB900">
        <f t="shared" si="192"/>
        <v>-2.2300000000000431E-2</v>
      </c>
      <c r="AC900">
        <f t="shared" si="193"/>
        <v>-8.0000000000000071E-3</v>
      </c>
      <c r="AD900">
        <v>5.1219999999999999</v>
      </c>
      <c r="AE900">
        <f t="shared" si="188"/>
        <v>5.2556000000000003</v>
      </c>
      <c r="AF900">
        <f t="shared" si="194"/>
        <v>-5.2999999999999936E-2</v>
      </c>
      <c r="AG900">
        <f t="shared" si="194"/>
        <v>-3.5199999999999676E-2</v>
      </c>
      <c r="AH900">
        <f t="shared" si="182"/>
        <v>5.2430000000000003</v>
      </c>
      <c r="AI900">
        <f t="shared" si="195"/>
        <v>-3.0499999999999972E-2</v>
      </c>
    </row>
    <row r="901" spans="1:35" x14ac:dyDescent="0.3">
      <c r="A901" s="1">
        <v>45456</v>
      </c>
      <c r="B901">
        <v>66676.759999999995</v>
      </c>
      <c r="C901">
        <v>2304.21</v>
      </c>
      <c r="D901">
        <v>5.37</v>
      </c>
      <c r="E901">
        <v>5.31</v>
      </c>
      <c r="F901">
        <f t="shared" si="189"/>
        <v>0</v>
      </c>
      <c r="G901">
        <v>5.33</v>
      </c>
      <c r="H901">
        <v>5.3392200000000001</v>
      </c>
      <c r="I901">
        <f t="shared" si="183"/>
        <v>5.3392200000000001</v>
      </c>
      <c r="J901">
        <f t="shared" si="184"/>
        <v>-7.3900000000000077E-3</v>
      </c>
      <c r="K901">
        <v>5.3441999999999998</v>
      </c>
      <c r="L901">
        <v>5.3754999999999997</v>
      </c>
      <c r="M901">
        <v>5.3113000000000001</v>
      </c>
      <c r="N901">
        <v>5.3543000000000003</v>
      </c>
      <c r="O901">
        <v>5.2241</v>
      </c>
      <c r="P901">
        <v>5.3237500000000004</v>
      </c>
      <c r="Q901">
        <v>5.3295000000000003</v>
      </c>
      <c r="R901">
        <v>5.3362999999999996</v>
      </c>
      <c r="S901">
        <v>5.0671999999999997</v>
      </c>
      <c r="T901">
        <v>5.3890000000000002</v>
      </c>
      <c r="U901">
        <f t="shared" si="185"/>
        <v>5.3890000000000002</v>
      </c>
      <c r="V901">
        <f t="shared" si="190"/>
        <v>-3.0000000000001137E-3</v>
      </c>
      <c r="W901">
        <f t="shared" si="186"/>
        <v>5.3113000000000001</v>
      </c>
      <c r="X901">
        <f t="shared" si="191"/>
        <v>-1.5200000000000102E-2</v>
      </c>
      <c r="Y901">
        <v>5.3250000000000002</v>
      </c>
      <c r="Z901">
        <v>5.3460000000000001</v>
      </c>
      <c r="AA901">
        <f t="shared" si="187"/>
        <v>5.3543000000000003</v>
      </c>
      <c r="AB901">
        <f t="shared" si="192"/>
        <v>-2.0799999999999486E-2</v>
      </c>
      <c r="AC901">
        <f t="shared" si="193"/>
        <v>-1.7999999999999794E-2</v>
      </c>
      <c r="AD901">
        <v>5.0780000000000003</v>
      </c>
      <c r="AE901">
        <f t="shared" si="188"/>
        <v>5.2241</v>
      </c>
      <c r="AF901">
        <f t="shared" si="194"/>
        <v>-4.3999999999999595E-2</v>
      </c>
      <c r="AG901">
        <f t="shared" si="194"/>
        <v>-3.1500000000000306E-2</v>
      </c>
      <c r="AH901">
        <f t="shared" si="182"/>
        <v>5.2119999999999997</v>
      </c>
      <c r="AI901">
        <f t="shared" si="195"/>
        <v>-3.1000000000000583E-2</v>
      </c>
    </row>
    <row r="902" spans="1:35" x14ac:dyDescent="0.3">
      <c r="A902" s="1">
        <v>45457</v>
      </c>
      <c r="B902">
        <v>65734.850000000006</v>
      </c>
      <c r="C902">
        <v>2333.04</v>
      </c>
      <c r="D902">
        <v>5.39</v>
      </c>
      <c r="E902">
        <v>5.31</v>
      </c>
      <c r="F902">
        <f t="shared" si="189"/>
        <v>0</v>
      </c>
      <c r="G902">
        <v>5.33</v>
      </c>
      <c r="H902">
        <v>5.3440300000000001</v>
      </c>
      <c r="I902">
        <f t="shared" si="183"/>
        <v>5.3440300000000001</v>
      </c>
      <c r="J902">
        <f t="shared" si="184"/>
        <v>4.809999999999981E-3</v>
      </c>
      <c r="K902">
        <v>5.3494999999999999</v>
      </c>
      <c r="L902">
        <v>5.3783000000000003</v>
      </c>
      <c r="M902">
        <v>5.3308999999999997</v>
      </c>
      <c r="N902">
        <v>5.3726000000000003</v>
      </c>
      <c r="O902">
        <v>5.24</v>
      </c>
      <c r="P902">
        <v>5.3274999999999997</v>
      </c>
      <c r="Q902">
        <v>5.3292999999999999</v>
      </c>
      <c r="R902">
        <v>5.3338999999999999</v>
      </c>
      <c r="S902">
        <v>5.0574000000000003</v>
      </c>
      <c r="T902">
        <v>5.3849999999999998</v>
      </c>
      <c r="U902">
        <f t="shared" si="185"/>
        <v>5.3849999999999998</v>
      </c>
      <c r="V902">
        <f t="shared" si="190"/>
        <v>-4.0000000000004476E-3</v>
      </c>
      <c r="W902">
        <f t="shared" si="186"/>
        <v>5.3308999999999997</v>
      </c>
      <c r="X902">
        <f t="shared" si="191"/>
        <v>1.9599999999999618E-2</v>
      </c>
      <c r="Y902">
        <v>5.34</v>
      </c>
      <c r="Z902">
        <v>5.3390000000000004</v>
      </c>
      <c r="AA902">
        <f t="shared" si="187"/>
        <v>5.3726000000000003</v>
      </c>
      <c r="AB902">
        <f t="shared" si="192"/>
        <v>1.8299999999999983E-2</v>
      </c>
      <c r="AC902">
        <f t="shared" si="193"/>
        <v>-6.9999999999996732E-3</v>
      </c>
      <c r="AD902">
        <v>5.0659999999999998</v>
      </c>
      <c r="AE902">
        <f t="shared" si="188"/>
        <v>5.24</v>
      </c>
      <c r="AF902">
        <f t="shared" si="194"/>
        <v>-1.2000000000000455E-2</v>
      </c>
      <c r="AG902">
        <f t="shared" si="194"/>
        <v>1.5900000000000247E-2</v>
      </c>
      <c r="AH902">
        <f t="shared" si="182"/>
        <v>5.2025000000000006</v>
      </c>
      <c r="AI902">
        <f t="shared" si="195"/>
        <v>-9.4999999999991758E-3</v>
      </c>
    </row>
    <row r="903" spans="1:35" x14ac:dyDescent="0.3">
      <c r="A903" s="1">
        <v>45458</v>
      </c>
      <c r="B903">
        <v>66010.759999999995</v>
      </c>
      <c r="C903">
        <v>2333.04</v>
      </c>
      <c r="D903">
        <v>5.39</v>
      </c>
      <c r="E903">
        <v>5.31</v>
      </c>
      <c r="F903">
        <f t="shared" si="189"/>
        <v>0</v>
      </c>
      <c r="G903">
        <v>5.33</v>
      </c>
      <c r="H903">
        <v>5.3440300000000001</v>
      </c>
      <c r="I903">
        <f t="shared" si="183"/>
        <v>5.3440300000000001</v>
      </c>
      <c r="J903">
        <f t="shared" si="184"/>
        <v>0</v>
      </c>
      <c r="K903">
        <v>5.3494999999999999</v>
      </c>
      <c r="L903">
        <v>5.3783000000000003</v>
      </c>
      <c r="M903">
        <v>5.3308999999999997</v>
      </c>
      <c r="N903">
        <v>5.3726000000000003</v>
      </c>
      <c r="O903">
        <v>5.24</v>
      </c>
      <c r="P903">
        <v>5.3274999999999997</v>
      </c>
      <c r="Q903">
        <v>5.3292999999999999</v>
      </c>
      <c r="R903">
        <v>5.3338999999999999</v>
      </c>
      <c r="S903">
        <v>5.0574000000000003</v>
      </c>
      <c r="T903">
        <v>5.3849999999999998</v>
      </c>
      <c r="U903">
        <f t="shared" si="185"/>
        <v>5.3849999999999998</v>
      </c>
      <c r="V903">
        <f t="shared" si="190"/>
        <v>0</v>
      </c>
      <c r="W903">
        <f t="shared" si="186"/>
        <v>5.3308999999999997</v>
      </c>
      <c r="X903">
        <f t="shared" si="191"/>
        <v>0</v>
      </c>
      <c r="Y903">
        <v>5.34</v>
      </c>
      <c r="Z903">
        <v>5.3390000000000004</v>
      </c>
      <c r="AA903">
        <f t="shared" si="187"/>
        <v>5.3726000000000003</v>
      </c>
      <c r="AB903">
        <f t="shared" si="192"/>
        <v>0</v>
      </c>
      <c r="AC903">
        <f t="shared" si="193"/>
        <v>0</v>
      </c>
      <c r="AD903">
        <v>5.0659999999999998</v>
      </c>
      <c r="AE903">
        <f t="shared" si="188"/>
        <v>5.24</v>
      </c>
      <c r="AF903">
        <f t="shared" si="194"/>
        <v>0</v>
      </c>
      <c r="AG903">
        <f t="shared" si="194"/>
        <v>0</v>
      </c>
      <c r="AH903">
        <f t="shared" ref="AH903:AH966" si="196">(AD903+Z903)/2</f>
        <v>5.2025000000000006</v>
      </c>
      <c r="AI903">
        <f t="shared" si="195"/>
        <v>0</v>
      </c>
    </row>
    <row r="904" spans="1:35" x14ac:dyDescent="0.3">
      <c r="A904" s="1">
        <v>45459</v>
      </c>
      <c r="B904">
        <v>66465.350000000006</v>
      </c>
      <c r="C904">
        <v>2333.04</v>
      </c>
      <c r="D904">
        <v>5.39</v>
      </c>
      <c r="E904">
        <v>5.31</v>
      </c>
      <c r="F904">
        <f t="shared" si="189"/>
        <v>0</v>
      </c>
      <c r="G904">
        <v>5.33</v>
      </c>
      <c r="H904">
        <v>5.3440300000000001</v>
      </c>
      <c r="I904">
        <f t="shared" ref="I904:I967" si="197">H904</f>
        <v>5.3440300000000001</v>
      </c>
      <c r="J904">
        <f t="shared" ref="J904:J967" si="198">I904-I903</f>
        <v>0</v>
      </c>
      <c r="K904">
        <v>5.3494999999999999</v>
      </c>
      <c r="L904">
        <v>5.3783000000000003</v>
      </c>
      <c r="M904">
        <v>5.3308999999999997</v>
      </c>
      <c r="N904">
        <v>5.3726000000000003</v>
      </c>
      <c r="O904">
        <v>5.24</v>
      </c>
      <c r="P904">
        <v>5.3274999999999997</v>
      </c>
      <c r="Q904">
        <v>5.3292999999999999</v>
      </c>
      <c r="R904">
        <v>5.3338999999999999</v>
      </c>
      <c r="S904">
        <v>5.0574000000000003</v>
      </c>
      <c r="T904">
        <v>5.3849999999999998</v>
      </c>
      <c r="U904">
        <f t="shared" ref="U904:U967" si="199">T904</f>
        <v>5.3849999999999998</v>
      </c>
      <c r="V904">
        <f t="shared" si="190"/>
        <v>0</v>
      </c>
      <c r="W904">
        <f t="shared" ref="W904:W967" si="200">M904</f>
        <v>5.3308999999999997</v>
      </c>
      <c r="X904">
        <f t="shared" si="191"/>
        <v>0</v>
      </c>
      <c r="Y904">
        <v>5.34</v>
      </c>
      <c r="Z904">
        <v>5.3390000000000004</v>
      </c>
      <c r="AA904">
        <f t="shared" ref="AA904:AA967" si="201">N904</f>
        <v>5.3726000000000003</v>
      </c>
      <c r="AB904">
        <f t="shared" si="192"/>
        <v>0</v>
      </c>
      <c r="AC904">
        <f t="shared" si="193"/>
        <v>0</v>
      </c>
      <c r="AD904">
        <v>5.0659999999999998</v>
      </c>
      <c r="AE904">
        <f t="shared" ref="AE904:AE967" si="202">O904</f>
        <v>5.24</v>
      </c>
      <c r="AF904">
        <f t="shared" si="194"/>
        <v>0</v>
      </c>
      <c r="AG904">
        <f t="shared" si="194"/>
        <v>0</v>
      </c>
      <c r="AH904">
        <f t="shared" si="196"/>
        <v>5.2025000000000006</v>
      </c>
      <c r="AI904">
        <f t="shared" si="195"/>
        <v>0</v>
      </c>
    </row>
    <row r="905" spans="1:35" x14ac:dyDescent="0.3">
      <c r="A905" s="1">
        <v>45460</v>
      </c>
      <c r="B905">
        <v>66375.539999999994</v>
      </c>
      <c r="C905">
        <v>2319.14</v>
      </c>
      <c r="D905">
        <v>5.4219999999999997</v>
      </c>
      <c r="E905">
        <v>5.33</v>
      </c>
      <c r="F905">
        <f t="shared" ref="F905:F968" si="203">E905-E904</f>
        <v>2.0000000000000462E-2</v>
      </c>
      <c r="G905">
        <v>5.33</v>
      </c>
      <c r="H905">
        <v>5.3435699999999997</v>
      </c>
      <c r="I905">
        <f t="shared" si="197"/>
        <v>5.3435699999999997</v>
      </c>
      <c r="J905">
        <f t="shared" si="198"/>
        <v>-4.6000000000034902E-4</v>
      </c>
      <c r="K905">
        <v>5.3561500000000004</v>
      </c>
      <c r="L905">
        <v>5.3826999999999998</v>
      </c>
      <c r="M905">
        <v>5.3621999999999996</v>
      </c>
      <c r="N905">
        <v>5.4108999999999998</v>
      </c>
      <c r="O905">
        <v>5.2923</v>
      </c>
      <c r="P905">
        <v>5.3292999999999999</v>
      </c>
      <c r="Q905">
        <v>5.3280000000000003</v>
      </c>
      <c r="R905">
        <v>5.3571999999999997</v>
      </c>
      <c r="S905">
        <v>5.1086999999999998</v>
      </c>
      <c r="T905">
        <v>5.3879999999999999</v>
      </c>
      <c r="U905">
        <f t="shared" si="199"/>
        <v>5.3879999999999999</v>
      </c>
      <c r="V905">
        <f t="shared" ref="V905:V968" si="204">U905-U904</f>
        <v>3.0000000000001137E-3</v>
      </c>
      <c r="W905">
        <f t="shared" si="200"/>
        <v>5.3621999999999996</v>
      </c>
      <c r="X905">
        <f t="shared" ref="X905:X968" si="205">W905-W904</f>
        <v>3.1299999999999883E-2</v>
      </c>
      <c r="Y905">
        <v>5.3369999999999997</v>
      </c>
      <c r="Z905">
        <v>5.3630000000000004</v>
      </c>
      <c r="AA905">
        <f t="shared" si="201"/>
        <v>5.4108999999999998</v>
      </c>
      <c r="AB905">
        <f t="shared" ref="AB905:AB968" si="206">AA905-AA904</f>
        <v>3.8299999999999557E-2</v>
      </c>
      <c r="AC905">
        <f t="shared" ref="AC905:AC968" si="207">Z905-Z904</f>
        <v>2.4000000000000021E-2</v>
      </c>
      <c r="AD905">
        <v>5.1139999999999999</v>
      </c>
      <c r="AE905">
        <f t="shared" si="202"/>
        <v>5.2923</v>
      </c>
      <c r="AF905">
        <f t="shared" ref="AF905:AG968" si="208">AD905-AD904</f>
        <v>4.8000000000000043E-2</v>
      </c>
      <c r="AG905">
        <f t="shared" si="208"/>
        <v>5.2299999999999791E-2</v>
      </c>
      <c r="AH905">
        <f t="shared" si="196"/>
        <v>5.2385000000000002</v>
      </c>
      <c r="AI905">
        <f t="shared" ref="AI905:AI968" si="209">AH905-AH904</f>
        <v>3.5999999999999588E-2</v>
      </c>
    </row>
    <row r="906" spans="1:35" x14ac:dyDescent="0.3">
      <c r="A906" s="1">
        <v>45461</v>
      </c>
      <c r="B906">
        <v>64891.21</v>
      </c>
      <c r="C906">
        <v>2329.46</v>
      </c>
      <c r="D906">
        <v>5.39</v>
      </c>
      <c r="E906">
        <v>5.33</v>
      </c>
      <c r="F906">
        <f t="shared" si="203"/>
        <v>0</v>
      </c>
      <c r="G906">
        <v>5.33</v>
      </c>
      <c r="H906">
        <v>5.34741</v>
      </c>
      <c r="I906">
        <f t="shared" si="197"/>
        <v>5.34741</v>
      </c>
      <c r="J906">
        <f t="shared" si="198"/>
        <v>3.8400000000002876E-3</v>
      </c>
      <c r="K906">
        <v>5.3465999999999996</v>
      </c>
      <c r="L906">
        <v>5.3788999999999998</v>
      </c>
      <c r="M906">
        <v>5.3249000000000004</v>
      </c>
      <c r="N906">
        <v>5.3733000000000004</v>
      </c>
      <c r="O906">
        <v>5.2542</v>
      </c>
      <c r="P906">
        <v>5.3285999999999998</v>
      </c>
      <c r="Q906">
        <v>5.3283500000000004</v>
      </c>
      <c r="R906">
        <v>5.3503999999999996</v>
      </c>
      <c r="S906">
        <v>5.0884999999999998</v>
      </c>
      <c r="T906">
        <v>5.383</v>
      </c>
      <c r="U906">
        <f t="shared" si="199"/>
        <v>5.383</v>
      </c>
      <c r="V906">
        <f t="shared" si="204"/>
        <v>-4.9999999999998934E-3</v>
      </c>
      <c r="W906">
        <f t="shared" si="200"/>
        <v>5.3249000000000004</v>
      </c>
      <c r="X906">
        <f t="shared" si="205"/>
        <v>-3.7299999999999223E-2</v>
      </c>
      <c r="Y906">
        <v>5.2949999999999999</v>
      </c>
      <c r="Z906">
        <v>5.3529999999999998</v>
      </c>
      <c r="AA906">
        <f t="shared" si="201"/>
        <v>5.3733000000000004</v>
      </c>
      <c r="AB906">
        <f t="shared" si="206"/>
        <v>-3.7599999999999412E-2</v>
      </c>
      <c r="AC906">
        <f t="shared" si="207"/>
        <v>-1.0000000000000675E-2</v>
      </c>
      <c r="AD906">
        <v>5.093</v>
      </c>
      <c r="AE906">
        <f t="shared" si="202"/>
        <v>5.2542</v>
      </c>
      <c r="AF906">
        <f t="shared" si="208"/>
        <v>-2.0999999999999908E-2</v>
      </c>
      <c r="AG906">
        <f t="shared" si="208"/>
        <v>-3.8100000000000023E-2</v>
      </c>
      <c r="AH906">
        <f t="shared" si="196"/>
        <v>5.2229999999999999</v>
      </c>
      <c r="AI906">
        <f t="shared" si="209"/>
        <v>-1.5500000000000291E-2</v>
      </c>
    </row>
    <row r="907" spans="1:35" x14ac:dyDescent="0.3">
      <c r="A907" s="1">
        <v>45462</v>
      </c>
      <c r="B907">
        <v>64851.51</v>
      </c>
      <c r="C907">
        <v>2328.16</v>
      </c>
      <c r="D907">
        <v>5.39</v>
      </c>
      <c r="E907">
        <v>5.33</v>
      </c>
      <c r="F907">
        <f t="shared" si="203"/>
        <v>0</v>
      </c>
      <c r="G907">
        <v>5.33</v>
      </c>
      <c r="H907">
        <v>5.34741</v>
      </c>
      <c r="I907">
        <f t="shared" si="197"/>
        <v>5.34741</v>
      </c>
      <c r="J907">
        <f t="shared" si="198"/>
        <v>0</v>
      </c>
      <c r="K907">
        <v>5.3474000000000004</v>
      </c>
      <c r="L907">
        <v>5.3788999999999998</v>
      </c>
      <c r="M907">
        <v>5.3249000000000004</v>
      </c>
      <c r="N907">
        <v>5.3733000000000004</v>
      </c>
      <c r="O907">
        <v>5.2542</v>
      </c>
      <c r="P907">
        <v>5.3289</v>
      </c>
      <c r="Q907">
        <v>5.3285</v>
      </c>
      <c r="R907">
        <v>5.3503999999999996</v>
      </c>
      <c r="S907">
        <v>5.0884999999999998</v>
      </c>
      <c r="T907">
        <v>5.383</v>
      </c>
      <c r="U907">
        <f t="shared" si="199"/>
        <v>5.383</v>
      </c>
      <c r="V907">
        <f t="shared" si="204"/>
        <v>0</v>
      </c>
      <c r="W907">
        <f t="shared" si="200"/>
        <v>5.3249000000000004</v>
      </c>
      <c r="X907">
        <f t="shared" si="205"/>
        <v>0</v>
      </c>
      <c r="Y907">
        <v>5.2949999999999999</v>
      </c>
      <c r="Z907">
        <v>5.3529999999999998</v>
      </c>
      <c r="AA907">
        <f t="shared" si="201"/>
        <v>5.3733000000000004</v>
      </c>
      <c r="AB907">
        <f t="shared" si="206"/>
        <v>0</v>
      </c>
      <c r="AC907">
        <f t="shared" si="207"/>
        <v>0</v>
      </c>
      <c r="AD907">
        <v>5.093</v>
      </c>
      <c r="AE907">
        <f t="shared" si="202"/>
        <v>5.2542</v>
      </c>
      <c r="AF907">
        <f t="shared" si="208"/>
        <v>0</v>
      </c>
      <c r="AG907">
        <f t="shared" si="208"/>
        <v>0</v>
      </c>
      <c r="AH907">
        <f t="shared" si="196"/>
        <v>5.2229999999999999</v>
      </c>
      <c r="AI907">
        <f t="shared" si="209"/>
        <v>0</v>
      </c>
    </row>
    <row r="908" spans="1:35" x14ac:dyDescent="0.3">
      <c r="A908" s="1">
        <v>45463</v>
      </c>
      <c r="B908">
        <v>65060.38</v>
      </c>
      <c r="C908">
        <v>2360.09</v>
      </c>
      <c r="D908">
        <v>5.38</v>
      </c>
      <c r="E908">
        <v>5.32</v>
      </c>
      <c r="F908">
        <f t="shared" si="203"/>
        <v>-9.9999999999997868E-3</v>
      </c>
      <c r="G908">
        <v>5.33</v>
      </c>
      <c r="H908">
        <v>5.3474599999999999</v>
      </c>
      <c r="I908">
        <f t="shared" si="197"/>
        <v>5.3474599999999999</v>
      </c>
      <c r="J908">
        <f t="shared" si="198"/>
        <v>4.9999999999883471E-5</v>
      </c>
      <c r="K908">
        <v>5.3455000000000004</v>
      </c>
      <c r="L908">
        <v>5.3677000000000001</v>
      </c>
      <c r="M908">
        <v>5.3688000000000002</v>
      </c>
      <c r="N908">
        <v>5.4123999999999999</v>
      </c>
      <c r="O908">
        <v>5.2846000000000002</v>
      </c>
      <c r="P908">
        <v>5.3350299999999997</v>
      </c>
      <c r="Q908">
        <v>5.3310000000000004</v>
      </c>
      <c r="R908">
        <v>5.3495999999999997</v>
      </c>
      <c r="S908">
        <v>5.1017000000000001</v>
      </c>
      <c r="T908">
        <v>5.3739999999999997</v>
      </c>
      <c r="U908">
        <f t="shared" si="199"/>
        <v>5.3739999999999997</v>
      </c>
      <c r="V908">
        <f t="shared" si="204"/>
        <v>-9.0000000000003411E-3</v>
      </c>
      <c r="W908">
        <f t="shared" si="200"/>
        <v>5.3688000000000002</v>
      </c>
      <c r="X908">
        <f t="shared" si="205"/>
        <v>4.3899999999999828E-2</v>
      </c>
      <c r="Y908">
        <v>5.2619999999999996</v>
      </c>
      <c r="Z908">
        <v>5.3559999999999999</v>
      </c>
      <c r="AA908">
        <f t="shared" si="201"/>
        <v>5.4123999999999999</v>
      </c>
      <c r="AB908">
        <f t="shared" si="206"/>
        <v>3.9099999999999469E-2</v>
      </c>
      <c r="AC908">
        <f t="shared" si="207"/>
        <v>3.0000000000001137E-3</v>
      </c>
      <c r="AD908">
        <v>5.1100000000000003</v>
      </c>
      <c r="AE908">
        <f t="shared" si="202"/>
        <v>5.2846000000000002</v>
      </c>
      <c r="AF908">
        <f t="shared" si="208"/>
        <v>1.7000000000000348E-2</v>
      </c>
      <c r="AG908">
        <f t="shared" si="208"/>
        <v>3.0400000000000205E-2</v>
      </c>
      <c r="AH908">
        <f t="shared" si="196"/>
        <v>5.2330000000000005</v>
      </c>
      <c r="AI908">
        <f t="shared" si="209"/>
        <v>1.0000000000000675E-2</v>
      </c>
    </row>
    <row r="909" spans="1:35" x14ac:dyDescent="0.3">
      <c r="A909" s="1">
        <v>45464</v>
      </c>
      <c r="B909">
        <v>64168.01</v>
      </c>
      <c r="C909">
        <v>2321.98</v>
      </c>
      <c r="D909">
        <v>5.39</v>
      </c>
      <c r="E909">
        <v>5.31</v>
      </c>
      <c r="F909">
        <f t="shared" si="203"/>
        <v>-1.0000000000000675E-2</v>
      </c>
      <c r="G909">
        <v>5.33</v>
      </c>
      <c r="H909">
        <v>5.3445499999999999</v>
      </c>
      <c r="I909">
        <f t="shared" si="197"/>
        <v>5.3445499999999999</v>
      </c>
      <c r="J909">
        <f t="shared" si="198"/>
        <v>-2.9099999999999682E-3</v>
      </c>
      <c r="K909">
        <v>5.3419999999999996</v>
      </c>
      <c r="L909">
        <v>5.3574999999999999</v>
      </c>
      <c r="M909">
        <v>5.3621999999999996</v>
      </c>
      <c r="N909">
        <v>5.4053000000000004</v>
      </c>
      <c r="O909">
        <v>5.2769000000000004</v>
      </c>
      <c r="P909">
        <v>5.3343600000000002</v>
      </c>
      <c r="Q909">
        <v>5.3301999999999996</v>
      </c>
      <c r="R909">
        <v>5.3445999999999998</v>
      </c>
      <c r="S909">
        <v>5.0945999999999998</v>
      </c>
      <c r="T909">
        <v>5.3639999999999999</v>
      </c>
      <c r="U909">
        <f t="shared" si="199"/>
        <v>5.3639999999999999</v>
      </c>
      <c r="V909">
        <f t="shared" si="204"/>
        <v>-9.9999999999997868E-3</v>
      </c>
      <c r="W909">
        <f t="shared" si="200"/>
        <v>5.3621999999999996</v>
      </c>
      <c r="X909">
        <f t="shared" si="205"/>
        <v>-6.6000000000006054E-3</v>
      </c>
      <c r="Y909">
        <v>5.2910000000000004</v>
      </c>
      <c r="Z909">
        <v>5.351</v>
      </c>
      <c r="AA909">
        <f t="shared" si="201"/>
        <v>5.4053000000000004</v>
      </c>
      <c r="AB909">
        <f t="shared" si="206"/>
        <v>-7.0999999999994401E-3</v>
      </c>
      <c r="AC909">
        <f t="shared" si="207"/>
        <v>-4.9999999999998934E-3</v>
      </c>
      <c r="AD909">
        <v>5.101</v>
      </c>
      <c r="AE909">
        <f t="shared" si="202"/>
        <v>5.2769000000000004</v>
      </c>
      <c r="AF909">
        <f t="shared" si="208"/>
        <v>-9.0000000000003411E-3</v>
      </c>
      <c r="AG909">
        <f t="shared" si="208"/>
        <v>-7.6999999999998181E-3</v>
      </c>
      <c r="AH909">
        <f t="shared" si="196"/>
        <v>5.226</v>
      </c>
      <c r="AI909">
        <f t="shared" si="209"/>
        <v>-7.0000000000005613E-3</v>
      </c>
    </row>
    <row r="910" spans="1:35" x14ac:dyDescent="0.3">
      <c r="A910" s="1">
        <v>45465</v>
      </c>
      <c r="B910">
        <v>64262.16</v>
      </c>
      <c r="C910">
        <v>2321.98</v>
      </c>
      <c r="D910">
        <v>5.39</v>
      </c>
      <c r="E910">
        <v>5.31</v>
      </c>
      <c r="F910">
        <f t="shared" si="203"/>
        <v>0</v>
      </c>
      <c r="G910">
        <v>5.33</v>
      </c>
      <c r="H910">
        <v>5.3445499999999999</v>
      </c>
      <c r="I910">
        <f t="shared" si="197"/>
        <v>5.3445499999999999</v>
      </c>
      <c r="J910">
        <f t="shared" si="198"/>
        <v>0</v>
      </c>
      <c r="K910">
        <v>5.3419999999999996</v>
      </c>
      <c r="L910">
        <v>5.3574999999999999</v>
      </c>
      <c r="M910">
        <v>5.3621999999999996</v>
      </c>
      <c r="N910">
        <v>5.4053000000000004</v>
      </c>
      <c r="O910">
        <v>5.2769000000000004</v>
      </c>
      <c r="P910">
        <v>5.3343600000000002</v>
      </c>
      <c r="Q910">
        <v>5.3301999999999996</v>
      </c>
      <c r="R910">
        <v>5.3445999999999998</v>
      </c>
      <c r="S910">
        <v>5.0945999999999998</v>
      </c>
      <c r="T910">
        <v>5.3639999999999999</v>
      </c>
      <c r="U910">
        <f t="shared" si="199"/>
        <v>5.3639999999999999</v>
      </c>
      <c r="V910">
        <f t="shared" si="204"/>
        <v>0</v>
      </c>
      <c r="W910">
        <f t="shared" si="200"/>
        <v>5.3621999999999996</v>
      </c>
      <c r="X910">
        <f t="shared" si="205"/>
        <v>0</v>
      </c>
      <c r="Y910">
        <v>5.2910000000000004</v>
      </c>
      <c r="Z910">
        <v>5.351</v>
      </c>
      <c r="AA910">
        <f t="shared" si="201"/>
        <v>5.4053000000000004</v>
      </c>
      <c r="AB910">
        <f t="shared" si="206"/>
        <v>0</v>
      </c>
      <c r="AC910">
        <f t="shared" si="207"/>
        <v>0</v>
      </c>
      <c r="AD910">
        <v>5.101</v>
      </c>
      <c r="AE910">
        <f t="shared" si="202"/>
        <v>5.2769000000000004</v>
      </c>
      <c r="AF910">
        <f t="shared" si="208"/>
        <v>0</v>
      </c>
      <c r="AG910">
        <f t="shared" si="208"/>
        <v>0</v>
      </c>
      <c r="AH910">
        <f t="shared" si="196"/>
        <v>5.226</v>
      </c>
      <c r="AI910">
        <f t="shared" si="209"/>
        <v>0</v>
      </c>
    </row>
    <row r="911" spans="1:35" x14ac:dyDescent="0.3">
      <c r="A911" s="1">
        <v>45466</v>
      </c>
      <c r="B911">
        <v>63704.95</v>
      </c>
      <c r="C911">
        <v>2321.98</v>
      </c>
      <c r="D911">
        <v>5.39</v>
      </c>
      <c r="E911">
        <v>5.31</v>
      </c>
      <c r="F911">
        <f t="shared" si="203"/>
        <v>0</v>
      </c>
      <c r="G911">
        <v>5.33</v>
      </c>
      <c r="H911">
        <v>5.3445499999999999</v>
      </c>
      <c r="I911">
        <f t="shared" si="197"/>
        <v>5.3445499999999999</v>
      </c>
      <c r="J911">
        <f t="shared" si="198"/>
        <v>0</v>
      </c>
      <c r="K911">
        <v>5.3419999999999996</v>
      </c>
      <c r="L911">
        <v>5.3574999999999999</v>
      </c>
      <c r="M911">
        <v>5.3621999999999996</v>
      </c>
      <c r="N911">
        <v>5.4053000000000004</v>
      </c>
      <c r="O911">
        <v>5.2769000000000004</v>
      </c>
      <c r="P911">
        <v>5.3343600000000002</v>
      </c>
      <c r="Q911">
        <v>5.3301999999999996</v>
      </c>
      <c r="R911">
        <v>5.3445999999999998</v>
      </c>
      <c r="S911">
        <v>5.0945999999999998</v>
      </c>
      <c r="T911">
        <v>5.3639999999999999</v>
      </c>
      <c r="U911">
        <f t="shared" si="199"/>
        <v>5.3639999999999999</v>
      </c>
      <c r="V911">
        <f t="shared" si="204"/>
        <v>0</v>
      </c>
      <c r="W911">
        <f t="shared" si="200"/>
        <v>5.3621999999999996</v>
      </c>
      <c r="X911">
        <f t="shared" si="205"/>
        <v>0</v>
      </c>
      <c r="Y911">
        <v>5.2910000000000004</v>
      </c>
      <c r="Z911">
        <v>5.351</v>
      </c>
      <c r="AA911">
        <f t="shared" si="201"/>
        <v>5.4053000000000004</v>
      </c>
      <c r="AB911">
        <f t="shared" si="206"/>
        <v>0</v>
      </c>
      <c r="AC911">
        <f t="shared" si="207"/>
        <v>0</v>
      </c>
      <c r="AD911">
        <v>5.101</v>
      </c>
      <c r="AE911">
        <f t="shared" si="202"/>
        <v>5.2769000000000004</v>
      </c>
      <c r="AF911">
        <f t="shared" si="208"/>
        <v>0</v>
      </c>
      <c r="AG911">
        <f t="shared" si="208"/>
        <v>0</v>
      </c>
      <c r="AH911">
        <f t="shared" si="196"/>
        <v>5.226</v>
      </c>
      <c r="AI911">
        <f t="shared" si="209"/>
        <v>0</v>
      </c>
    </row>
    <row r="912" spans="1:35" x14ac:dyDescent="0.3">
      <c r="A912" s="1">
        <v>45467</v>
      </c>
      <c r="B912">
        <v>59474.74</v>
      </c>
      <c r="C912">
        <v>2334.65</v>
      </c>
      <c r="D912">
        <v>5.367</v>
      </c>
      <c r="E912">
        <v>5.31</v>
      </c>
      <c r="F912">
        <f t="shared" si="203"/>
        <v>0</v>
      </c>
      <c r="G912">
        <v>5.33</v>
      </c>
      <c r="H912">
        <v>5.34056</v>
      </c>
      <c r="I912">
        <f t="shared" si="197"/>
        <v>5.34056</v>
      </c>
      <c r="J912">
        <f t="shared" si="198"/>
        <v>-3.989999999999938E-3</v>
      </c>
      <c r="K912">
        <v>5.3391000000000002</v>
      </c>
      <c r="L912">
        <v>5.3463000000000003</v>
      </c>
      <c r="M912">
        <v>5.3385999999999996</v>
      </c>
      <c r="N912">
        <v>5.3874000000000004</v>
      </c>
      <c r="O912">
        <v>5.27</v>
      </c>
      <c r="P912">
        <v>5.3440000000000003</v>
      </c>
      <c r="Q912">
        <v>5.3315000000000001</v>
      </c>
      <c r="R912">
        <v>5.3464999999999998</v>
      </c>
      <c r="S912">
        <v>5.0941000000000001</v>
      </c>
      <c r="T912">
        <v>5.3520000000000003</v>
      </c>
      <c r="U912">
        <f t="shared" si="199"/>
        <v>5.3520000000000003</v>
      </c>
      <c r="V912">
        <f t="shared" si="204"/>
        <v>-1.1999999999999567E-2</v>
      </c>
      <c r="W912">
        <f t="shared" si="200"/>
        <v>5.3385999999999996</v>
      </c>
      <c r="X912">
        <f t="shared" si="205"/>
        <v>-2.3600000000000065E-2</v>
      </c>
      <c r="Y912">
        <v>5.3170000000000002</v>
      </c>
      <c r="Z912">
        <v>5.351</v>
      </c>
      <c r="AA912">
        <f t="shared" si="201"/>
        <v>5.3874000000000004</v>
      </c>
      <c r="AB912">
        <f t="shared" si="206"/>
        <v>-1.7900000000000027E-2</v>
      </c>
      <c r="AC912">
        <f t="shared" si="207"/>
        <v>0</v>
      </c>
      <c r="AD912">
        <v>5.0979999999999999</v>
      </c>
      <c r="AE912">
        <f t="shared" si="202"/>
        <v>5.27</v>
      </c>
      <c r="AF912">
        <f t="shared" si="208"/>
        <v>-3.0000000000001137E-3</v>
      </c>
      <c r="AG912">
        <f t="shared" si="208"/>
        <v>-6.9000000000007944E-3</v>
      </c>
      <c r="AH912">
        <f t="shared" si="196"/>
        <v>5.2244999999999999</v>
      </c>
      <c r="AI912">
        <f t="shared" si="209"/>
        <v>-1.5000000000000568E-3</v>
      </c>
    </row>
    <row r="913" spans="1:35" x14ac:dyDescent="0.3">
      <c r="A913" s="1">
        <v>45468</v>
      </c>
      <c r="B913">
        <v>61914.64</v>
      </c>
      <c r="C913">
        <v>2319.62</v>
      </c>
      <c r="D913">
        <v>5.41</v>
      </c>
      <c r="E913">
        <v>5.33</v>
      </c>
      <c r="F913">
        <f t="shared" si="203"/>
        <v>2.0000000000000462E-2</v>
      </c>
      <c r="G913">
        <v>5.33</v>
      </c>
      <c r="H913">
        <v>5.3393899999999999</v>
      </c>
      <c r="I913">
        <f t="shared" si="197"/>
        <v>5.3393899999999999</v>
      </c>
      <c r="J913">
        <f t="shared" si="198"/>
        <v>-1.1700000000001154E-3</v>
      </c>
      <c r="K913">
        <v>5.3369</v>
      </c>
      <c r="L913">
        <v>5.3432000000000004</v>
      </c>
      <c r="M913">
        <v>5.3587999999999996</v>
      </c>
      <c r="N913">
        <v>5.4057000000000004</v>
      </c>
      <c r="O913">
        <v>5.2847999999999997</v>
      </c>
      <c r="P913">
        <v>5.3406000000000002</v>
      </c>
      <c r="Q913">
        <v>5.3310000000000004</v>
      </c>
      <c r="R913">
        <v>5.3095999999999997</v>
      </c>
      <c r="S913">
        <v>5.1044999999999998</v>
      </c>
      <c r="T913">
        <v>5.351</v>
      </c>
      <c r="U913">
        <f t="shared" si="199"/>
        <v>5.351</v>
      </c>
      <c r="V913">
        <f t="shared" si="204"/>
        <v>-1.000000000000334E-3</v>
      </c>
      <c r="W913">
        <f t="shared" si="200"/>
        <v>5.3587999999999996</v>
      </c>
      <c r="X913">
        <f t="shared" si="205"/>
        <v>2.0199999999999996E-2</v>
      </c>
      <c r="Y913">
        <v>5.32</v>
      </c>
      <c r="Z913">
        <v>5.3159999999999998</v>
      </c>
      <c r="AA913">
        <f t="shared" si="201"/>
        <v>5.4057000000000004</v>
      </c>
      <c r="AB913">
        <f t="shared" si="206"/>
        <v>1.8299999999999983E-2</v>
      </c>
      <c r="AC913">
        <f t="shared" si="207"/>
        <v>-3.5000000000000142E-2</v>
      </c>
      <c r="AD913">
        <v>5.1100000000000003</v>
      </c>
      <c r="AE913">
        <f t="shared" si="202"/>
        <v>5.2847999999999997</v>
      </c>
      <c r="AF913">
        <f t="shared" si="208"/>
        <v>1.2000000000000455E-2</v>
      </c>
      <c r="AG913">
        <f t="shared" si="208"/>
        <v>1.4800000000000146E-2</v>
      </c>
      <c r="AH913">
        <f t="shared" si="196"/>
        <v>5.2130000000000001</v>
      </c>
      <c r="AI913">
        <f t="shared" si="209"/>
        <v>-1.1499999999999844E-2</v>
      </c>
    </row>
    <row r="914" spans="1:35" x14ac:dyDescent="0.3">
      <c r="A914" s="1">
        <v>45469</v>
      </c>
      <c r="B914">
        <v>60954.51</v>
      </c>
      <c r="C914">
        <v>2298.23</v>
      </c>
      <c r="D914">
        <v>5.46</v>
      </c>
      <c r="E914">
        <v>5.34</v>
      </c>
      <c r="F914">
        <f t="shared" si="203"/>
        <v>9.9999999999997868E-3</v>
      </c>
      <c r="G914">
        <v>5.33</v>
      </c>
      <c r="H914">
        <v>5.3345799999999999</v>
      </c>
      <c r="I914">
        <f t="shared" si="197"/>
        <v>5.3345799999999999</v>
      </c>
      <c r="J914">
        <f t="shared" si="198"/>
        <v>-4.809999999999981E-3</v>
      </c>
      <c r="K914">
        <v>5.33209</v>
      </c>
      <c r="L914">
        <v>5.3737000000000004</v>
      </c>
      <c r="M914">
        <v>5.3602999999999996</v>
      </c>
      <c r="N914">
        <v>5.4139999999999997</v>
      </c>
      <c r="O914">
        <v>5.3063000000000002</v>
      </c>
      <c r="P914">
        <v>5.3322200000000004</v>
      </c>
      <c r="Q914">
        <v>5.3304999999999998</v>
      </c>
      <c r="R914">
        <v>5.3544</v>
      </c>
      <c r="S914">
        <v>5.1338999999999997</v>
      </c>
      <c r="T914">
        <v>5.3780000000000001</v>
      </c>
      <c r="U914">
        <f t="shared" si="199"/>
        <v>5.3780000000000001</v>
      </c>
      <c r="V914">
        <f t="shared" si="204"/>
        <v>2.7000000000000135E-2</v>
      </c>
      <c r="W914">
        <f t="shared" si="200"/>
        <v>5.3602999999999996</v>
      </c>
      <c r="X914">
        <f t="shared" si="205"/>
        <v>1.5000000000000568E-3</v>
      </c>
      <c r="Y914">
        <v>5.327</v>
      </c>
      <c r="Z914">
        <v>5.3579999999999997</v>
      </c>
      <c r="AA914">
        <f t="shared" si="201"/>
        <v>5.4139999999999997</v>
      </c>
      <c r="AB914">
        <f t="shared" si="206"/>
        <v>8.2999999999993079E-3</v>
      </c>
      <c r="AC914">
        <f t="shared" si="207"/>
        <v>4.1999999999999815E-2</v>
      </c>
      <c r="AD914">
        <v>5.1369999999999996</v>
      </c>
      <c r="AE914">
        <f t="shared" si="202"/>
        <v>5.3063000000000002</v>
      </c>
      <c r="AF914">
        <f t="shared" si="208"/>
        <v>2.6999999999999247E-2</v>
      </c>
      <c r="AG914">
        <f t="shared" si="208"/>
        <v>2.1500000000000519E-2</v>
      </c>
      <c r="AH914">
        <f t="shared" si="196"/>
        <v>5.2474999999999996</v>
      </c>
      <c r="AI914">
        <f t="shared" si="209"/>
        <v>3.4499999999999531E-2</v>
      </c>
    </row>
    <row r="915" spans="1:35" x14ac:dyDescent="0.3">
      <c r="A915" s="1">
        <v>45470</v>
      </c>
      <c r="B915">
        <v>61418.85</v>
      </c>
      <c r="C915">
        <v>2327.73</v>
      </c>
      <c r="D915">
        <v>5.35</v>
      </c>
      <c r="E915">
        <v>5.34</v>
      </c>
      <c r="F915">
        <f t="shared" si="203"/>
        <v>0</v>
      </c>
      <c r="G915">
        <v>5.33</v>
      </c>
      <c r="H915">
        <v>5.3315599999999996</v>
      </c>
      <c r="I915">
        <f t="shared" si="197"/>
        <v>5.3315599999999996</v>
      </c>
      <c r="J915">
        <f t="shared" si="198"/>
        <v>-3.0200000000002447E-3</v>
      </c>
      <c r="K915">
        <v>5.3240999999999996</v>
      </c>
      <c r="L915">
        <v>5.3677000000000001</v>
      </c>
      <c r="M915">
        <v>5.3684000000000003</v>
      </c>
      <c r="N915">
        <v>5.4146000000000001</v>
      </c>
      <c r="O915">
        <v>5.2930000000000001</v>
      </c>
      <c r="P915">
        <v>5.3276000000000003</v>
      </c>
      <c r="Q915">
        <v>5.3289999999999997</v>
      </c>
      <c r="R915">
        <v>5.3348000000000004</v>
      </c>
      <c r="S915">
        <v>5.1033999999999997</v>
      </c>
      <c r="T915">
        <v>5.3719999999999999</v>
      </c>
      <c r="U915">
        <f t="shared" si="199"/>
        <v>5.3719999999999999</v>
      </c>
      <c r="V915">
        <f t="shared" si="204"/>
        <v>-6.0000000000002274E-3</v>
      </c>
      <c r="W915">
        <f t="shared" si="200"/>
        <v>5.3684000000000003</v>
      </c>
      <c r="X915">
        <f t="shared" si="205"/>
        <v>8.1000000000006622E-3</v>
      </c>
      <c r="Y915">
        <v>5.3259999999999996</v>
      </c>
      <c r="Z915">
        <v>5.34</v>
      </c>
      <c r="AA915">
        <f t="shared" si="201"/>
        <v>5.4146000000000001</v>
      </c>
      <c r="AB915">
        <f t="shared" si="206"/>
        <v>6.0000000000037801E-4</v>
      </c>
      <c r="AC915">
        <f t="shared" si="207"/>
        <v>-1.7999999999999794E-2</v>
      </c>
      <c r="AD915">
        <v>5.1079999999999997</v>
      </c>
      <c r="AE915">
        <f t="shared" si="202"/>
        <v>5.2930000000000001</v>
      </c>
      <c r="AF915">
        <f t="shared" si="208"/>
        <v>-2.8999999999999915E-2</v>
      </c>
      <c r="AG915">
        <f t="shared" si="208"/>
        <v>-1.330000000000009E-2</v>
      </c>
      <c r="AH915">
        <f t="shared" si="196"/>
        <v>5.2240000000000002</v>
      </c>
      <c r="AI915">
        <f t="shared" si="209"/>
        <v>-2.349999999999941E-2</v>
      </c>
    </row>
    <row r="916" spans="1:35" x14ac:dyDescent="0.3">
      <c r="A916" s="1">
        <v>45471</v>
      </c>
      <c r="B916">
        <v>60118.16</v>
      </c>
      <c r="C916">
        <v>2326.75</v>
      </c>
      <c r="D916">
        <v>5.34</v>
      </c>
      <c r="E916">
        <v>5.33</v>
      </c>
      <c r="F916">
        <f t="shared" si="203"/>
        <v>-9.9999999999997868E-3</v>
      </c>
      <c r="G916">
        <v>5.33</v>
      </c>
      <c r="H916">
        <v>5.3246000000000002</v>
      </c>
      <c r="I916">
        <f t="shared" si="197"/>
        <v>5.3246000000000002</v>
      </c>
      <c r="J916">
        <f t="shared" si="198"/>
        <v>-6.9599999999994111E-3</v>
      </c>
      <c r="K916">
        <v>5.3219000000000003</v>
      </c>
      <c r="L916">
        <v>5.3548999999999998</v>
      </c>
      <c r="M916">
        <v>5.3654000000000002</v>
      </c>
      <c r="N916">
        <v>5.4131999999999998</v>
      </c>
      <c r="O916">
        <v>5.2945000000000002</v>
      </c>
      <c r="P916">
        <v>5.3258999999999999</v>
      </c>
      <c r="Q916">
        <v>5.3292999999999999</v>
      </c>
      <c r="R916">
        <v>5.3217999999999996</v>
      </c>
      <c r="S916">
        <v>5.1100000000000003</v>
      </c>
      <c r="T916">
        <v>5.3579999999999997</v>
      </c>
      <c r="U916">
        <f t="shared" si="199"/>
        <v>5.3579999999999997</v>
      </c>
      <c r="V916">
        <f t="shared" si="204"/>
        <v>-1.4000000000000234E-2</v>
      </c>
      <c r="W916">
        <f t="shared" si="200"/>
        <v>5.3654000000000002</v>
      </c>
      <c r="X916">
        <f t="shared" si="205"/>
        <v>-3.0000000000001137E-3</v>
      </c>
      <c r="Y916">
        <v>5.3230000000000004</v>
      </c>
      <c r="Z916">
        <v>5.3280000000000003</v>
      </c>
      <c r="AA916">
        <f t="shared" si="201"/>
        <v>5.4131999999999998</v>
      </c>
      <c r="AB916">
        <f t="shared" si="206"/>
        <v>-1.4000000000002899E-3</v>
      </c>
      <c r="AC916">
        <f t="shared" si="207"/>
        <v>-1.1999999999999567E-2</v>
      </c>
      <c r="AD916">
        <v>5.1180000000000003</v>
      </c>
      <c r="AE916">
        <f t="shared" si="202"/>
        <v>5.2945000000000002</v>
      </c>
      <c r="AF916">
        <f t="shared" si="208"/>
        <v>1.0000000000000675E-2</v>
      </c>
      <c r="AG916">
        <f t="shared" si="208"/>
        <v>1.5000000000000568E-3</v>
      </c>
      <c r="AH916">
        <f t="shared" si="196"/>
        <v>5.2230000000000008</v>
      </c>
      <c r="AI916">
        <f t="shared" si="209"/>
        <v>-9.9999999999944578E-4</v>
      </c>
    </row>
    <row r="917" spans="1:35" x14ac:dyDescent="0.3">
      <c r="A917" s="1">
        <v>45472</v>
      </c>
      <c r="B917">
        <v>60949.7</v>
      </c>
      <c r="C917">
        <v>2326.75</v>
      </c>
      <c r="D917">
        <v>5.34</v>
      </c>
      <c r="E917">
        <v>5.33</v>
      </c>
      <c r="F917">
        <f t="shared" si="203"/>
        <v>0</v>
      </c>
      <c r="G917">
        <v>5.33</v>
      </c>
      <c r="H917">
        <v>5.3246000000000002</v>
      </c>
      <c r="I917">
        <f t="shared" si="197"/>
        <v>5.3246000000000002</v>
      </c>
      <c r="J917">
        <f t="shared" si="198"/>
        <v>0</v>
      </c>
      <c r="K917">
        <v>5.3219000000000003</v>
      </c>
      <c r="L917">
        <v>5.3548999999999998</v>
      </c>
      <c r="M917">
        <v>5.3654000000000002</v>
      </c>
      <c r="N917">
        <v>5.4131999999999998</v>
      </c>
      <c r="O917">
        <v>5.2945000000000002</v>
      </c>
      <c r="P917">
        <v>5.3258999999999999</v>
      </c>
      <c r="Q917">
        <v>5.3292999999999999</v>
      </c>
      <c r="R917">
        <v>5.3217999999999996</v>
      </c>
      <c r="S917">
        <v>5.1100000000000003</v>
      </c>
      <c r="T917">
        <v>5.3579999999999997</v>
      </c>
      <c r="U917">
        <f t="shared" si="199"/>
        <v>5.3579999999999997</v>
      </c>
      <c r="V917">
        <f t="shared" si="204"/>
        <v>0</v>
      </c>
      <c r="W917">
        <f t="shared" si="200"/>
        <v>5.3654000000000002</v>
      </c>
      <c r="X917">
        <f t="shared" si="205"/>
        <v>0</v>
      </c>
      <c r="Y917">
        <v>5.3230000000000004</v>
      </c>
      <c r="Z917">
        <v>5.3280000000000003</v>
      </c>
      <c r="AA917">
        <f t="shared" si="201"/>
        <v>5.4131999999999998</v>
      </c>
      <c r="AB917">
        <f t="shared" si="206"/>
        <v>0</v>
      </c>
      <c r="AC917">
        <f t="shared" si="207"/>
        <v>0</v>
      </c>
      <c r="AD917">
        <v>5.1180000000000003</v>
      </c>
      <c r="AE917">
        <f t="shared" si="202"/>
        <v>5.2945000000000002</v>
      </c>
      <c r="AF917">
        <f t="shared" si="208"/>
        <v>0</v>
      </c>
      <c r="AG917">
        <f t="shared" si="208"/>
        <v>0</v>
      </c>
      <c r="AH917">
        <f t="shared" si="196"/>
        <v>5.2230000000000008</v>
      </c>
      <c r="AI917">
        <f t="shared" si="209"/>
        <v>0</v>
      </c>
    </row>
    <row r="918" spans="1:35" x14ac:dyDescent="0.3">
      <c r="A918" s="1">
        <v>45473</v>
      </c>
      <c r="B918">
        <v>61904.959999999999</v>
      </c>
      <c r="C918">
        <v>2326.75</v>
      </c>
      <c r="D918">
        <v>5.34</v>
      </c>
      <c r="E918">
        <v>5.33</v>
      </c>
      <c r="F918">
        <f t="shared" si="203"/>
        <v>0</v>
      </c>
      <c r="G918">
        <v>5.33</v>
      </c>
      <c r="H918">
        <v>5.3246000000000002</v>
      </c>
      <c r="I918">
        <f t="shared" si="197"/>
        <v>5.3246000000000002</v>
      </c>
      <c r="J918">
        <f t="shared" si="198"/>
        <v>0</v>
      </c>
      <c r="K918">
        <v>5.3219000000000003</v>
      </c>
      <c r="L918">
        <v>5.3548999999999998</v>
      </c>
      <c r="M918">
        <v>5.3654000000000002</v>
      </c>
      <c r="N918">
        <v>5.4131999999999998</v>
      </c>
      <c r="O918">
        <v>5.2945000000000002</v>
      </c>
      <c r="P918">
        <v>5.3258999999999999</v>
      </c>
      <c r="Q918">
        <v>5.3292999999999999</v>
      </c>
      <c r="R918">
        <v>5.3217999999999996</v>
      </c>
      <c r="S918">
        <v>5.1100000000000003</v>
      </c>
      <c r="T918">
        <v>5.3579999999999997</v>
      </c>
      <c r="U918">
        <f t="shared" si="199"/>
        <v>5.3579999999999997</v>
      </c>
      <c r="V918">
        <f t="shared" si="204"/>
        <v>0</v>
      </c>
      <c r="W918">
        <f t="shared" si="200"/>
        <v>5.3654000000000002</v>
      </c>
      <c r="X918">
        <f t="shared" si="205"/>
        <v>0</v>
      </c>
      <c r="Y918">
        <v>5.3230000000000004</v>
      </c>
      <c r="Z918">
        <v>5.3280000000000003</v>
      </c>
      <c r="AA918">
        <f t="shared" si="201"/>
        <v>5.4131999999999998</v>
      </c>
      <c r="AB918">
        <f t="shared" si="206"/>
        <v>0</v>
      </c>
      <c r="AC918">
        <f t="shared" si="207"/>
        <v>0</v>
      </c>
      <c r="AD918">
        <v>5.1180000000000003</v>
      </c>
      <c r="AE918">
        <f t="shared" si="202"/>
        <v>5.2945000000000002</v>
      </c>
      <c r="AF918">
        <f t="shared" si="208"/>
        <v>0</v>
      </c>
      <c r="AG918">
        <f t="shared" si="208"/>
        <v>0</v>
      </c>
      <c r="AH918">
        <f t="shared" si="196"/>
        <v>5.2230000000000008</v>
      </c>
      <c r="AI918">
        <f t="shared" si="209"/>
        <v>0</v>
      </c>
    </row>
    <row r="919" spans="1:35" x14ac:dyDescent="0.3">
      <c r="A919" s="1">
        <v>45474</v>
      </c>
      <c r="B919">
        <v>63236.01</v>
      </c>
      <c r="C919">
        <v>2331.9</v>
      </c>
      <c r="D919">
        <v>5.4660000000000002</v>
      </c>
      <c r="E919">
        <v>5.4</v>
      </c>
      <c r="F919">
        <f t="shared" si="203"/>
        <v>7.0000000000000284E-2</v>
      </c>
      <c r="G919">
        <v>5.33</v>
      </c>
      <c r="H919">
        <v>5.3208900000000003</v>
      </c>
      <c r="I919">
        <f t="shared" si="197"/>
        <v>5.3208900000000003</v>
      </c>
      <c r="J919">
        <f t="shared" si="198"/>
        <v>-3.7099999999998801E-3</v>
      </c>
      <c r="K919">
        <v>5.3226000000000004</v>
      </c>
      <c r="L919">
        <v>5.3567</v>
      </c>
      <c r="M919">
        <v>5.3444000000000003</v>
      </c>
      <c r="N919">
        <v>5.3973000000000004</v>
      </c>
      <c r="O919">
        <v>5.2895000000000003</v>
      </c>
      <c r="P919">
        <v>5.3262999999999998</v>
      </c>
      <c r="Q919">
        <v>5.3295000000000003</v>
      </c>
      <c r="R919">
        <v>5.3183999999999996</v>
      </c>
      <c r="S919">
        <v>5.1040999999999999</v>
      </c>
      <c r="T919">
        <v>5.3609999999999998</v>
      </c>
      <c r="U919">
        <f t="shared" si="199"/>
        <v>5.3609999999999998</v>
      </c>
      <c r="V919">
        <f t="shared" si="204"/>
        <v>3.0000000000001137E-3</v>
      </c>
      <c r="W919">
        <f t="shared" si="200"/>
        <v>5.3444000000000003</v>
      </c>
      <c r="X919">
        <f t="shared" si="205"/>
        <v>-2.0999999999999908E-2</v>
      </c>
      <c r="Y919">
        <v>5.3719999999999999</v>
      </c>
      <c r="Z919">
        <v>5.3250000000000002</v>
      </c>
      <c r="AA919">
        <f t="shared" si="201"/>
        <v>5.3973000000000004</v>
      </c>
      <c r="AB919">
        <f t="shared" si="206"/>
        <v>-1.5899999999999359E-2</v>
      </c>
      <c r="AC919">
        <f t="shared" si="207"/>
        <v>-3.0000000000001137E-3</v>
      </c>
      <c r="AD919">
        <v>5.1100000000000003</v>
      </c>
      <c r="AE919">
        <f t="shared" si="202"/>
        <v>5.2895000000000003</v>
      </c>
      <c r="AF919">
        <f t="shared" si="208"/>
        <v>-8.0000000000000071E-3</v>
      </c>
      <c r="AG919">
        <f t="shared" si="208"/>
        <v>-4.9999999999998934E-3</v>
      </c>
      <c r="AH919">
        <f t="shared" si="196"/>
        <v>5.2175000000000002</v>
      </c>
      <c r="AI919">
        <f t="shared" si="209"/>
        <v>-5.5000000000005045E-3</v>
      </c>
    </row>
    <row r="920" spans="1:35" x14ac:dyDescent="0.3">
      <c r="A920" s="1">
        <v>45475</v>
      </c>
      <c r="B920">
        <v>61922.42</v>
      </c>
      <c r="C920">
        <v>2329.46</v>
      </c>
      <c r="D920">
        <v>5.45</v>
      </c>
      <c r="E920">
        <v>5.35</v>
      </c>
      <c r="F920">
        <f t="shared" si="203"/>
        <v>-5.0000000000000711E-2</v>
      </c>
      <c r="G920">
        <v>5.33</v>
      </c>
      <c r="H920">
        <v>5.3181700000000003</v>
      </c>
      <c r="I920">
        <f t="shared" si="197"/>
        <v>5.3181700000000003</v>
      </c>
      <c r="J920">
        <f t="shared" si="198"/>
        <v>-2.7200000000000557E-3</v>
      </c>
      <c r="K920">
        <v>5.3163499999999999</v>
      </c>
      <c r="L920">
        <v>5.3682999999999996</v>
      </c>
      <c r="M920">
        <v>5.3220999999999998</v>
      </c>
      <c r="N920">
        <v>5.3730000000000002</v>
      </c>
      <c r="O920">
        <v>5.2610999999999999</v>
      </c>
      <c r="P920">
        <v>5.3274499999999998</v>
      </c>
      <c r="Q920">
        <v>5.3295000000000003</v>
      </c>
      <c r="R920">
        <v>5.3068999999999997</v>
      </c>
      <c r="S920">
        <v>5.0818000000000003</v>
      </c>
      <c r="T920">
        <v>5.37</v>
      </c>
      <c r="U920">
        <f t="shared" si="199"/>
        <v>5.37</v>
      </c>
      <c r="V920">
        <f t="shared" si="204"/>
        <v>9.0000000000003411E-3</v>
      </c>
      <c r="W920">
        <f t="shared" si="200"/>
        <v>5.3220999999999998</v>
      </c>
      <c r="X920">
        <f t="shared" si="205"/>
        <v>-2.2300000000000431E-2</v>
      </c>
      <c r="Y920">
        <v>5.3639999999999999</v>
      </c>
      <c r="Z920">
        <v>5.31</v>
      </c>
      <c r="AA920">
        <f t="shared" si="201"/>
        <v>5.3730000000000002</v>
      </c>
      <c r="AB920">
        <f t="shared" si="206"/>
        <v>-2.430000000000021E-2</v>
      </c>
      <c r="AC920">
        <f t="shared" si="207"/>
        <v>-1.5000000000000568E-2</v>
      </c>
      <c r="AD920">
        <v>5.0860000000000003</v>
      </c>
      <c r="AE920">
        <f t="shared" si="202"/>
        <v>5.2610999999999999</v>
      </c>
      <c r="AF920">
        <f t="shared" si="208"/>
        <v>-2.4000000000000021E-2</v>
      </c>
      <c r="AG920">
        <f t="shared" si="208"/>
        <v>-2.8400000000000425E-2</v>
      </c>
      <c r="AH920">
        <f t="shared" si="196"/>
        <v>5.1980000000000004</v>
      </c>
      <c r="AI920">
        <f t="shared" si="209"/>
        <v>-1.9499999999999851E-2</v>
      </c>
    </row>
    <row r="921" spans="1:35" x14ac:dyDescent="0.3">
      <c r="A921" s="1">
        <v>45476</v>
      </c>
      <c r="B921">
        <v>59542.7</v>
      </c>
      <c r="C921">
        <v>2356.1999999999998</v>
      </c>
      <c r="D921">
        <v>5.4</v>
      </c>
      <c r="E921">
        <v>5.33</v>
      </c>
      <c r="F921">
        <f t="shared" si="203"/>
        <v>-1.9999999999999574E-2</v>
      </c>
      <c r="G921">
        <v>5.33</v>
      </c>
      <c r="H921">
        <v>5.31426</v>
      </c>
      <c r="I921">
        <f t="shared" si="197"/>
        <v>5.31426</v>
      </c>
      <c r="J921">
        <f t="shared" si="198"/>
        <v>-3.9100000000003021E-3</v>
      </c>
      <c r="K921">
        <v>5.3075000000000001</v>
      </c>
      <c r="L921">
        <v>5.3823999999999996</v>
      </c>
      <c r="M921">
        <v>5.3033000000000001</v>
      </c>
      <c r="N921">
        <v>5.3526999999999996</v>
      </c>
      <c r="O921">
        <v>5.2378999999999998</v>
      </c>
      <c r="P921">
        <v>5.3241500000000004</v>
      </c>
      <c r="Q921">
        <v>5.3289999999999997</v>
      </c>
      <c r="R921">
        <v>5.2988999999999997</v>
      </c>
      <c r="S921">
        <v>5.0427</v>
      </c>
      <c r="T921">
        <v>5.3879999999999999</v>
      </c>
      <c r="U921">
        <f t="shared" si="199"/>
        <v>5.3879999999999999</v>
      </c>
      <c r="V921">
        <f t="shared" si="204"/>
        <v>1.7999999999999794E-2</v>
      </c>
      <c r="W921">
        <f t="shared" si="200"/>
        <v>5.3033000000000001</v>
      </c>
      <c r="X921">
        <f t="shared" si="205"/>
        <v>-1.8799999999999706E-2</v>
      </c>
      <c r="Y921">
        <v>5.3529999999999998</v>
      </c>
      <c r="Z921">
        <v>5.3029999999999999</v>
      </c>
      <c r="AA921">
        <f t="shared" si="201"/>
        <v>5.3526999999999996</v>
      </c>
      <c r="AB921">
        <f t="shared" si="206"/>
        <v>-2.0300000000000651E-2</v>
      </c>
      <c r="AC921">
        <f t="shared" si="207"/>
        <v>-6.9999999999996732E-3</v>
      </c>
      <c r="AD921">
        <v>5.0490000000000004</v>
      </c>
      <c r="AE921">
        <f t="shared" si="202"/>
        <v>5.2378999999999998</v>
      </c>
      <c r="AF921">
        <f t="shared" si="208"/>
        <v>-3.6999999999999922E-2</v>
      </c>
      <c r="AG921">
        <f t="shared" si="208"/>
        <v>-2.3200000000000109E-2</v>
      </c>
      <c r="AH921">
        <f t="shared" si="196"/>
        <v>5.1760000000000002</v>
      </c>
      <c r="AI921">
        <f t="shared" si="209"/>
        <v>-2.2000000000000242E-2</v>
      </c>
    </row>
    <row r="922" spans="1:35" x14ac:dyDescent="0.3">
      <c r="A922" s="1">
        <v>45477</v>
      </c>
      <c r="B922">
        <v>58329.01</v>
      </c>
      <c r="C922">
        <v>2356.69</v>
      </c>
      <c r="D922">
        <v>5.25</v>
      </c>
      <c r="E922">
        <v>5.33</v>
      </c>
      <c r="F922">
        <f t="shared" si="203"/>
        <v>0</v>
      </c>
      <c r="G922">
        <v>5.33</v>
      </c>
      <c r="H922">
        <v>5.31426</v>
      </c>
      <c r="I922">
        <f t="shared" si="197"/>
        <v>5.31426</v>
      </c>
      <c r="J922">
        <f t="shared" si="198"/>
        <v>0</v>
      </c>
      <c r="K922">
        <v>5.3075000000000001</v>
      </c>
      <c r="L922">
        <v>5.3823999999999996</v>
      </c>
      <c r="M922">
        <v>5.3033000000000001</v>
      </c>
      <c r="N922">
        <v>5.3526999999999996</v>
      </c>
      <c r="O922">
        <v>5.2378999999999998</v>
      </c>
      <c r="P922">
        <v>5.3242200000000004</v>
      </c>
      <c r="Q922">
        <v>5.3289999999999997</v>
      </c>
      <c r="R922">
        <v>5.2988999999999997</v>
      </c>
      <c r="S922">
        <v>5.0427</v>
      </c>
      <c r="T922">
        <v>5.3879999999999999</v>
      </c>
      <c r="U922">
        <f t="shared" si="199"/>
        <v>5.3879999999999999</v>
      </c>
      <c r="V922">
        <f t="shared" si="204"/>
        <v>0</v>
      </c>
      <c r="W922">
        <f t="shared" si="200"/>
        <v>5.3033000000000001</v>
      </c>
      <c r="X922">
        <f t="shared" si="205"/>
        <v>0</v>
      </c>
      <c r="Y922">
        <v>5.3380000000000001</v>
      </c>
      <c r="Z922">
        <v>5.3029999999999999</v>
      </c>
      <c r="AA922">
        <f t="shared" si="201"/>
        <v>5.3526999999999996</v>
      </c>
      <c r="AB922">
        <f t="shared" si="206"/>
        <v>0</v>
      </c>
      <c r="AC922">
        <f t="shared" si="207"/>
        <v>0</v>
      </c>
      <c r="AD922">
        <v>5.0490000000000004</v>
      </c>
      <c r="AE922">
        <f t="shared" si="202"/>
        <v>5.2378999999999998</v>
      </c>
      <c r="AF922">
        <f t="shared" si="208"/>
        <v>0</v>
      </c>
      <c r="AG922">
        <f t="shared" si="208"/>
        <v>0</v>
      </c>
      <c r="AH922">
        <f t="shared" si="196"/>
        <v>5.1760000000000002</v>
      </c>
      <c r="AI922">
        <f t="shared" si="209"/>
        <v>0</v>
      </c>
    </row>
    <row r="923" spans="1:35" x14ac:dyDescent="0.3">
      <c r="A923" s="1">
        <v>45478</v>
      </c>
      <c r="B923">
        <v>56354.49</v>
      </c>
      <c r="C923">
        <v>2392.16</v>
      </c>
      <c r="D923">
        <v>5.3529999999999998</v>
      </c>
      <c r="E923">
        <v>5.32</v>
      </c>
      <c r="F923">
        <f t="shared" si="203"/>
        <v>-9.9999999999997868E-3</v>
      </c>
      <c r="G923">
        <v>5.33</v>
      </c>
      <c r="H923">
        <v>5.3068900000000001</v>
      </c>
      <c r="I923">
        <f t="shared" si="197"/>
        <v>5.3068900000000001</v>
      </c>
      <c r="J923">
        <f t="shared" si="198"/>
        <v>-7.3699999999998766E-3</v>
      </c>
      <c r="K923">
        <v>5.3026999999999997</v>
      </c>
      <c r="L923">
        <v>5.3747999999999996</v>
      </c>
      <c r="M923">
        <v>5.2605000000000004</v>
      </c>
      <c r="N923">
        <v>5.3014000000000001</v>
      </c>
      <c r="O923">
        <v>5.1699000000000002</v>
      </c>
      <c r="P923">
        <v>5.32</v>
      </c>
      <c r="Q923">
        <v>5.3289999999999997</v>
      </c>
      <c r="R923">
        <v>5.2805999999999997</v>
      </c>
      <c r="S923">
        <v>4.9950000000000001</v>
      </c>
      <c r="T923">
        <v>5.38</v>
      </c>
      <c r="U923">
        <f t="shared" si="199"/>
        <v>5.38</v>
      </c>
      <c r="V923">
        <f t="shared" si="204"/>
        <v>-8.0000000000000071E-3</v>
      </c>
      <c r="W923">
        <f t="shared" si="200"/>
        <v>5.2605000000000004</v>
      </c>
      <c r="X923">
        <f t="shared" si="205"/>
        <v>-4.2799999999999727E-2</v>
      </c>
      <c r="Y923">
        <v>5.3490000000000002</v>
      </c>
      <c r="Z923">
        <v>5.2830000000000004</v>
      </c>
      <c r="AA923">
        <f t="shared" si="201"/>
        <v>5.3014000000000001</v>
      </c>
      <c r="AB923">
        <f t="shared" si="206"/>
        <v>-5.1299999999999457E-2</v>
      </c>
      <c r="AC923">
        <f t="shared" si="207"/>
        <v>-1.9999999999999574E-2</v>
      </c>
      <c r="AD923">
        <v>5.0019999999999998</v>
      </c>
      <c r="AE923">
        <f t="shared" si="202"/>
        <v>5.1699000000000002</v>
      </c>
      <c r="AF923">
        <f t="shared" si="208"/>
        <v>-4.7000000000000597E-2</v>
      </c>
      <c r="AG923">
        <f t="shared" si="208"/>
        <v>-6.7999999999999616E-2</v>
      </c>
      <c r="AH923">
        <f t="shared" si="196"/>
        <v>5.1425000000000001</v>
      </c>
      <c r="AI923">
        <f t="shared" si="209"/>
        <v>-3.3500000000000085E-2</v>
      </c>
    </row>
    <row r="924" spans="1:35" x14ac:dyDescent="0.3">
      <c r="A924" s="1">
        <v>45479</v>
      </c>
      <c r="B924">
        <v>57989.71</v>
      </c>
      <c r="C924">
        <v>2392.16</v>
      </c>
      <c r="D924">
        <v>5.3529999999999998</v>
      </c>
      <c r="E924">
        <v>5.32</v>
      </c>
      <c r="F924">
        <f t="shared" si="203"/>
        <v>0</v>
      </c>
      <c r="G924">
        <v>5.33</v>
      </c>
      <c r="H924">
        <v>5.3068900000000001</v>
      </c>
      <c r="I924">
        <f t="shared" si="197"/>
        <v>5.3068900000000001</v>
      </c>
      <c r="J924">
        <f t="shared" si="198"/>
        <v>0</v>
      </c>
      <c r="K924">
        <v>5.3026999999999997</v>
      </c>
      <c r="L924">
        <v>5.3747999999999996</v>
      </c>
      <c r="M924">
        <v>5.2605000000000004</v>
      </c>
      <c r="N924">
        <v>5.3014000000000001</v>
      </c>
      <c r="O924">
        <v>5.1699000000000002</v>
      </c>
      <c r="P924">
        <v>5.32</v>
      </c>
      <c r="Q924">
        <v>5.3289999999999997</v>
      </c>
      <c r="R924">
        <v>5.2805999999999997</v>
      </c>
      <c r="S924">
        <v>4.9950000000000001</v>
      </c>
      <c r="T924">
        <v>5.38</v>
      </c>
      <c r="U924">
        <f t="shared" si="199"/>
        <v>5.38</v>
      </c>
      <c r="V924">
        <f t="shared" si="204"/>
        <v>0</v>
      </c>
      <c r="W924">
        <f t="shared" si="200"/>
        <v>5.2605000000000004</v>
      </c>
      <c r="X924">
        <f t="shared" si="205"/>
        <v>0</v>
      </c>
      <c r="Y924">
        <v>5.3490000000000002</v>
      </c>
      <c r="Z924">
        <v>5.2830000000000004</v>
      </c>
      <c r="AA924">
        <f t="shared" si="201"/>
        <v>5.3014000000000001</v>
      </c>
      <c r="AB924">
        <f t="shared" si="206"/>
        <v>0</v>
      </c>
      <c r="AC924">
        <f t="shared" si="207"/>
        <v>0</v>
      </c>
      <c r="AD924">
        <v>5.0019999999999998</v>
      </c>
      <c r="AE924">
        <f t="shared" si="202"/>
        <v>5.1699000000000002</v>
      </c>
      <c r="AF924">
        <f t="shared" si="208"/>
        <v>0</v>
      </c>
      <c r="AG924">
        <f t="shared" si="208"/>
        <v>0</v>
      </c>
      <c r="AH924">
        <f t="shared" si="196"/>
        <v>5.1425000000000001</v>
      </c>
      <c r="AI924">
        <f t="shared" si="209"/>
        <v>0</v>
      </c>
    </row>
    <row r="925" spans="1:35" x14ac:dyDescent="0.3">
      <c r="A925" s="1">
        <v>45480</v>
      </c>
      <c r="B925">
        <v>57264.42</v>
      </c>
      <c r="C925">
        <v>2392.16</v>
      </c>
      <c r="D925">
        <v>5.3529999999999998</v>
      </c>
      <c r="E925">
        <v>5.32</v>
      </c>
      <c r="F925">
        <f t="shared" si="203"/>
        <v>0</v>
      </c>
      <c r="G925">
        <v>5.33</v>
      </c>
      <c r="H925">
        <v>5.3068900000000001</v>
      </c>
      <c r="I925">
        <f t="shared" si="197"/>
        <v>5.3068900000000001</v>
      </c>
      <c r="J925">
        <f t="shared" si="198"/>
        <v>0</v>
      </c>
      <c r="K925">
        <v>5.3026999999999997</v>
      </c>
      <c r="L925">
        <v>5.3747999999999996</v>
      </c>
      <c r="M925">
        <v>5.2605000000000004</v>
      </c>
      <c r="N925">
        <v>5.3014000000000001</v>
      </c>
      <c r="O925">
        <v>5.1699000000000002</v>
      </c>
      <c r="P925">
        <v>5.32</v>
      </c>
      <c r="Q925">
        <v>5.3289999999999997</v>
      </c>
      <c r="R925">
        <v>5.2805999999999997</v>
      </c>
      <c r="S925">
        <v>4.9950000000000001</v>
      </c>
      <c r="T925">
        <v>5.38</v>
      </c>
      <c r="U925">
        <f t="shared" si="199"/>
        <v>5.38</v>
      </c>
      <c r="V925">
        <f t="shared" si="204"/>
        <v>0</v>
      </c>
      <c r="W925">
        <f t="shared" si="200"/>
        <v>5.2605000000000004</v>
      </c>
      <c r="X925">
        <f t="shared" si="205"/>
        <v>0</v>
      </c>
      <c r="Y925">
        <v>5.3490000000000002</v>
      </c>
      <c r="Z925">
        <v>5.2830000000000004</v>
      </c>
      <c r="AA925">
        <f t="shared" si="201"/>
        <v>5.3014000000000001</v>
      </c>
      <c r="AB925">
        <f t="shared" si="206"/>
        <v>0</v>
      </c>
      <c r="AC925">
        <f t="shared" si="207"/>
        <v>0</v>
      </c>
      <c r="AD925">
        <v>5.0019999999999998</v>
      </c>
      <c r="AE925">
        <f t="shared" si="202"/>
        <v>5.1699000000000002</v>
      </c>
      <c r="AF925">
        <f t="shared" si="208"/>
        <v>0</v>
      </c>
      <c r="AG925">
        <f t="shared" si="208"/>
        <v>0</v>
      </c>
      <c r="AH925">
        <f t="shared" si="196"/>
        <v>5.1425000000000001</v>
      </c>
      <c r="AI925">
        <f t="shared" si="209"/>
        <v>0</v>
      </c>
    </row>
    <row r="926" spans="1:35" x14ac:dyDescent="0.3">
      <c r="A926" s="1">
        <v>45481</v>
      </c>
      <c r="B926">
        <v>56258.41</v>
      </c>
      <c r="C926">
        <v>2359.13</v>
      </c>
      <c r="D926">
        <v>5.38</v>
      </c>
      <c r="E926">
        <v>5.32</v>
      </c>
      <c r="F926">
        <f t="shared" si="203"/>
        <v>0</v>
      </c>
      <c r="G926">
        <v>5.33</v>
      </c>
      <c r="H926">
        <v>5.3046300000000004</v>
      </c>
      <c r="I926">
        <f t="shared" si="197"/>
        <v>5.3046300000000004</v>
      </c>
      <c r="J926">
        <f t="shared" si="198"/>
        <v>-2.2599999999997067E-3</v>
      </c>
      <c r="K926">
        <v>5.3051500000000003</v>
      </c>
      <c r="L926">
        <v>5.3714000000000004</v>
      </c>
      <c r="M926">
        <v>5.2956000000000003</v>
      </c>
      <c r="N926">
        <v>5.3334999999999999</v>
      </c>
      <c r="O926">
        <v>5.1971999999999996</v>
      </c>
      <c r="P926">
        <v>5.3159999999999998</v>
      </c>
      <c r="Q926">
        <v>5.3289999999999997</v>
      </c>
      <c r="R926">
        <v>5.2851999999999997</v>
      </c>
      <c r="S926">
        <v>5.0080999999999998</v>
      </c>
      <c r="T926">
        <v>5.375</v>
      </c>
      <c r="U926">
        <f t="shared" si="199"/>
        <v>5.375</v>
      </c>
      <c r="V926">
        <f t="shared" si="204"/>
        <v>-4.9999999999998934E-3</v>
      </c>
      <c r="W926">
        <f t="shared" si="200"/>
        <v>5.2956000000000003</v>
      </c>
      <c r="X926">
        <f t="shared" si="205"/>
        <v>3.5099999999999909E-2</v>
      </c>
      <c r="Y926">
        <v>5.3630000000000004</v>
      </c>
      <c r="Z926">
        <v>5.2889999999999997</v>
      </c>
      <c r="AA926">
        <f t="shared" si="201"/>
        <v>5.3334999999999999</v>
      </c>
      <c r="AB926">
        <f t="shared" si="206"/>
        <v>3.2099999999999795E-2</v>
      </c>
      <c r="AC926">
        <f t="shared" si="207"/>
        <v>5.9999999999993392E-3</v>
      </c>
      <c r="AD926">
        <v>5.0119999999999996</v>
      </c>
      <c r="AE926">
        <f t="shared" si="202"/>
        <v>5.1971999999999996</v>
      </c>
      <c r="AF926">
        <f t="shared" si="208"/>
        <v>9.9999999999997868E-3</v>
      </c>
      <c r="AG926">
        <f t="shared" si="208"/>
        <v>2.7299999999999436E-2</v>
      </c>
      <c r="AH926">
        <f t="shared" si="196"/>
        <v>5.1504999999999992</v>
      </c>
      <c r="AI926">
        <f t="shared" si="209"/>
        <v>7.9999999999991189E-3</v>
      </c>
    </row>
    <row r="927" spans="1:35" x14ac:dyDescent="0.3">
      <c r="A927" s="1">
        <v>45482</v>
      </c>
      <c r="B927">
        <v>57928.24</v>
      </c>
      <c r="C927">
        <v>2364.09</v>
      </c>
      <c r="D927">
        <v>5.41</v>
      </c>
      <c r="E927">
        <v>5.34</v>
      </c>
      <c r="F927">
        <f t="shared" si="203"/>
        <v>1.9999999999999574E-2</v>
      </c>
      <c r="G927">
        <v>5.33</v>
      </c>
      <c r="H927">
        <v>5.3040399999999996</v>
      </c>
      <c r="I927">
        <f t="shared" si="197"/>
        <v>5.3040399999999996</v>
      </c>
      <c r="J927">
        <f t="shared" si="198"/>
        <v>-5.9000000000075659E-4</v>
      </c>
      <c r="K927">
        <v>5.3085000000000004</v>
      </c>
      <c r="L927">
        <v>5.3536000000000001</v>
      </c>
      <c r="M927">
        <v>5.26</v>
      </c>
      <c r="N927">
        <v>5.3025000000000002</v>
      </c>
      <c r="O927">
        <v>5.1749999999999998</v>
      </c>
      <c r="P927">
        <v>5.32</v>
      </c>
      <c r="Q927">
        <v>5.3286499999999997</v>
      </c>
      <c r="R927">
        <v>5.2862999999999998</v>
      </c>
      <c r="S927">
        <v>5.032</v>
      </c>
      <c r="T927">
        <v>5.3579999999999997</v>
      </c>
      <c r="U927">
        <f t="shared" si="199"/>
        <v>5.3579999999999997</v>
      </c>
      <c r="V927">
        <f t="shared" si="204"/>
        <v>-1.7000000000000348E-2</v>
      </c>
      <c r="W927">
        <f t="shared" si="200"/>
        <v>5.26</v>
      </c>
      <c r="X927">
        <f t="shared" si="205"/>
        <v>-3.560000000000052E-2</v>
      </c>
      <c r="Y927">
        <v>5.3250000000000002</v>
      </c>
      <c r="Z927">
        <v>5.2889999999999997</v>
      </c>
      <c r="AA927">
        <f t="shared" si="201"/>
        <v>5.3025000000000002</v>
      </c>
      <c r="AB927">
        <f t="shared" si="206"/>
        <v>-3.0999999999999694E-2</v>
      </c>
      <c r="AC927">
        <f t="shared" si="207"/>
        <v>0</v>
      </c>
      <c r="AD927">
        <v>5.0369999999999999</v>
      </c>
      <c r="AE927">
        <f t="shared" si="202"/>
        <v>5.1749999999999998</v>
      </c>
      <c r="AF927">
        <f t="shared" si="208"/>
        <v>2.5000000000000355E-2</v>
      </c>
      <c r="AG927">
        <f t="shared" si="208"/>
        <v>-2.2199999999999775E-2</v>
      </c>
      <c r="AH927">
        <f t="shared" si="196"/>
        <v>5.1630000000000003</v>
      </c>
      <c r="AI927">
        <f t="shared" si="209"/>
        <v>1.2500000000001066E-2</v>
      </c>
    </row>
    <row r="928" spans="1:35" x14ac:dyDescent="0.3">
      <c r="A928" s="1">
        <v>45483</v>
      </c>
      <c r="B928">
        <v>57404.959999999999</v>
      </c>
      <c r="C928">
        <v>2371.2600000000002</v>
      </c>
      <c r="D928">
        <v>5.375</v>
      </c>
      <c r="E928">
        <v>5.34</v>
      </c>
      <c r="F928">
        <f t="shared" si="203"/>
        <v>0</v>
      </c>
      <c r="G928">
        <v>5.33</v>
      </c>
      <c r="H928">
        <v>5.3040900000000004</v>
      </c>
      <c r="I928">
        <f t="shared" si="197"/>
        <v>5.3040900000000004</v>
      </c>
      <c r="J928">
        <f t="shared" si="198"/>
        <v>5.0000000000771649E-5</v>
      </c>
      <c r="K928">
        <v>5.3045</v>
      </c>
      <c r="L928">
        <v>5.3685</v>
      </c>
      <c r="M928">
        <v>5.2417999999999996</v>
      </c>
      <c r="N928">
        <v>5.2877999999999998</v>
      </c>
      <c r="O928">
        <v>5.1665000000000001</v>
      </c>
      <c r="P928">
        <v>5.3227599999999997</v>
      </c>
      <c r="Q928">
        <v>5.3296000000000001</v>
      </c>
      <c r="R928">
        <v>5.2836999999999996</v>
      </c>
      <c r="S928">
        <v>4.9993999999999996</v>
      </c>
      <c r="T928">
        <v>5.3719999999999999</v>
      </c>
      <c r="U928">
        <f t="shared" si="199"/>
        <v>5.3719999999999999</v>
      </c>
      <c r="V928">
        <f t="shared" si="204"/>
        <v>1.4000000000000234E-2</v>
      </c>
      <c r="W928">
        <f t="shared" si="200"/>
        <v>5.2417999999999996</v>
      </c>
      <c r="X928">
        <f t="shared" si="205"/>
        <v>-1.8200000000000216E-2</v>
      </c>
      <c r="Y928">
        <v>5.33</v>
      </c>
      <c r="Z928">
        <v>5.2859999999999996</v>
      </c>
      <c r="AA928">
        <f t="shared" si="201"/>
        <v>5.2877999999999998</v>
      </c>
      <c r="AB928">
        <f t="shared" si="206"/>
        <v>-1.4700000000000379E-2</v>
      </c>
      <c r="AC928">
        <f t="shared" si="207"/>
        <v>-3.0000000000001137E-3</v>
      </c>
      <c r="AD928">
        <v>5.0019999999999998</v>
      </c>
      <c r="AE928">
        <f t="shared" si="202"/>
        <v>5.1665000000000001</v>
      </c>
      <c r="AF928">
        <f t="shared" si="208"/>
        <v>-3.5000000000000142E-2</v>
      </c>
      <c r="AG928">
        <f t="shared" si="208"/>
        <v>-8.49999999999973E-3</v>
      </c>
      <c r="AH928">
        <f t="shared" si="196"/>
        <v>5.1440000000000001</v>
      </c>
      <c r="AI928">
        <f t="shared" si="209"/>
        <v>-1.9000000000000128E-2</v>
      </c>
    </row>
    <row r="929" spans="1:35" x14ac:dyDescent="0.3">
      <c r="A929" s="1">
        <v>45484</v>
      </c>
      <c r="B929">
        <v>57553.71</v>
      </c>
      <c r="C929">
        <v>2415.48</v>
      </c>
      <c r="D929">
        <v>5.43</v>
      </c>
      <c r="E929">
        <v>5.34</v>
      </c>
      <c r="F929">
        <f t="shared" si="203"/>
        <v>0</v>
      </c>
      <c r="G929">
        <v>5.33</v>
      </c>
      <c r="H929">
        <v>5.3013700000000004</v>
      </c>
      <c r="I929">
        <f t="shared" si="197"/>
        <v>5.3013700000000004</v>
      </c>
      <c r="J929">
        <f t="shared" si="198"/>
        <v>-2.7200000000000557E-3</v>
      </c>
      <c r="K929">
        <v>5.2833699999999997</v>
      </c>
      <c r="L929">
        <v>5.3391000000000002</v>
      </c>
      <c r="M929">
        <v>5.2187000000000001</v>
      </c>
      <c r="N929">
        <v>5.2514000000000003</v>
      </c>
      <c r="O929">
        <v>5.1044</v>
      </c>
      <c r="P929">
        <v>5.3256800000000002</v>
      </c>
      <c r="Q929">
        <v>5.3285</v>
      </c>
      <c r="R929">
        <v>5.2081999999999997</v>
      </c>
      <c r="S929">
        <v>4.8979999999999997</v>
      </c>
      <c r="T929">
        <v>5.3440000000000003</v>
      </c>
      <c r="U929">
        <f t="shared" si="199"/>
        <v>5.3440000000000003</v>
      </c>
      <c r="V929">
        <f t="shared" si="204"/>
        <v>-2.7999999999999581E-2</v>
      </c>
      <c r="W929">
        <f t="shared" si="200"/>
        <v>5.2187000000000001</v>
      </c>
      <c r="X929">
        <f t="shared" si="205"/>
        <v>-2.3099999999999454E-2</v>
      </c>
      <c r="Y929">
        <v>5.3179999999999996</v>
      </c>
      <c r="Z929">
        <v>5.2110000000000003</v>
      </c>
      <c r="AA929">
        <f t="shared" si="201"/>
        <v>5.2514000000000003</v>
      </c>
      <c r="AB929">
        <f t="shared" si="206"/>
        <v>-3.6399999999999544E-2</v>
      </c>
      <c r="AC929">
        <f t="shared" si="207"/>
        <v>-7.4999999999999289E-2</v>
      </c>
      <c r="AD929">
        <v>4.9020000000000001</v>
      </c>
      <c r="AE929">
        <f t="shared" si="202"/>
        <v>5.1044</v>
      </c>
      <c r="AF929">
        <f t="shared" si="208"/>
        <v>-9.9999999999999645E-2</v>
      </c>
      <c r="AG929">
        <f t="shared" si="208"/>
        <v>-6.2100000000000044E-2</v>
      </c>
      <c r="AH929">
        <f t="shared" si="196"/>
        <v>5.0564999999999998</v>
      </c>
      <c r="AI929">
        <f t="shared" si="209"/>
        <v>-8.7500000000000355E-2</v>
      </c>
    </row>
    <row r="930" spans="1:35" x14ac:dyDescent="0.3">
      <c r="A930" s="1">
        <v>45485</v>
      </c>
      <c r="B930">
        <v>57558.83</v>
      </c>
      <c r="C930">
        <v>2411.4299999999998</v>
      </c>
      <c r="D930">
        <v>5.34</v>
      </c>
      <c r="E930">
        <v>5.34</v>
      </c>
      <c r="F930">
        <f t="shared" si="203"/>
        <v>0</v>
      </c>
      <c r="G930">
        <v>5.33</v>
      </c>
      <c r="H930">
        <v>5.2861099999999999</v>
      </c>
      <c r="I930">
        <f t="shared" si="197"/>
        <v>5.2861099999999999</v>
      </c>
      <c r="J930">
        <f t="shared" si="198"/>
        <v>-1.5260000000000495E-2</v>
      </c>
      <c r="K930">
        <v>5.28735</v>
      </c>
      <c r="L930">
        <v>5.3315000000000001</v>
      </c>
      <c r="M930">
        <v>5.1890999999999998</v>
      </c>
      <c r="N930">
        <v>5.2172999999999998</v>
      </c>
      <c r="O930">
        <v>5.0613000000000001</v>
      </c>
      <c r="P930">
        <v>5.3280099999999999</v>
      </c>
      <c r="Q930">
        <v>5.3293999999999997</v>
      </c>
      <c r="R930">
        <v>5.1792999999999996</v>
      </c>
      <c r="S930">
        <v>4.8529999999999998</v>
      </c>
      <c r="T930">
        <v>5.3380000000000001</v>
      </c>
      <c r="U930">
        <f t="shared" si="199"/>
        <v>5.3380000000000001</v>
      </c>
      <c r="V930">
        <f t="shared" si="204"/>
        <v>-6.0000000000002274E-3</v>
      </c>
      <c r="W930">
        <f t="shared" si="200"/>
        <v>5.1890999999999998</v>
      </c>
      <c r="X930">
        <f t="shared" si="205"/>
        <v>-2.9600000000000293E-2</v>
      </c>
      <c r="Y930">
        <v>5.3460000000000001</v>
      </c>
      <c r="Z930">
        <v>5.1849999999999996</v>
      </c>
      <c r="AA930">
        <f t="shared" si="201"/>
        <v>5.2172999999999998</v>
      </c>
      <c r="AB930">
        <f t="shared" si="206"/>
        <v>-3.4100000000000463E-2</v>
      </c>
      <c r="AC930">
        <f t="shared" si="207"/>
        <v>-2.6000000000000689E-2</v>
      </c>
      <c r="AD930">
        <v>4.8630000000000004</v>
      </c>
      <c r="AE930">
        <f t="shared" si="202"/>
        <v>5.0613000000000001</v>
      </c>
      <c r="AF930">
        <f t="shared" si="208"/>
        <v>-3.8999999999999702E-2</v>
      </c>
      <c r="AG930">
        <f t="shared" si="208"/>
        <v>-4.3099999999999916E-2</v>
      </c>
      <c r="AH930">
        <f t="shared" si="196"/>
        <v>5.024</v>
      </c>
      <c r="AI930">
        <f t="shared" si="209"/>
        <v>-3.2499999999999751E-2</v>
      </c>
    </row>
    <row r="931" spans="1:35" x14ac:dyDescent="0.3">
      <c r="A931" s="1">
        <v>45486</v>
      </c>
      <c r="B931">
        <v>58607.75</v>
      </c>
      <c r="C931">
        <v>2411.4299999999998</v>
      </c>
      <c r="D931">
        <v>5.34</v>
      </c>
      <c r="E931">
        <v>5.34</v>
      </c>
      <c r="F931">
        <f t="shared" si="203"/>
        <v>0</v>
      </c>
      <c r="G931">
        <v>5.33</v>
      </c>
      <c r="H931">
        <v>5.2861099999999999</v>
      </c>
      <c r="I931">
        <f t="shared" si="197"/>
        <v>5.2861099999999999</v>
      </c>
      <c r="J931">
        <f t="shared" si="198"/>
        <v>0</v>
      </c>
      <c r="K931">
        <v>5.28735</v>
      </c>
      <c r="L931">
        <v>5.3315000000000001</v>
      </c>
      <c r="M931">
        <v>5.1890999999999998</v>
      </c>
      <c r="N931">
        <v>5.2172999999999998</v>
      </c>
      <c r="O931">
        <v>5.0613000000000001</v>
      </c>
      <c r="P931">
        <v>5.3280099999999999</v>
      </c>
      <c r="Q931">
        <v>5.3293999999999997</v>
      </c>
      <c r="R931">
        <v>5.1792999999999996</v>
      </c>
      <c r="S931">
        <v>4.8529999999999998</v>
      </c>
      <c r="T931">
        <v>5.3380000000000001</v>
      </c>
      <c r="U931">
        <f t="shared" si="199"/>
        <v>5.3380000000000001</v>
      </c>
      <c r="V931">
        <f t="shared" si="204"/>
        <v>0</v>
      </c>
      <c r="W931">
        <f t="shared" si="200"/>
        <v>5.1890999999999998</v>
      </c>
      <c r="X931">
        <f t="shared" si="205"/>
        <v>0</v>
      </c>
      <c r="Y931">
        <v>5.3460000000000001</v>
      </c>
      <c r="Z931">
        <v>5.1849999999999996</v>
      </c>
      <c r="AA931">
        <f t="shared" si="201"/>
        <v>5.2172999999999998</v>
      </c>
      <c r="AB931">
        <f t="shared" si="206"/>
        <v>0</v>
      </c>
      <c r="AC931">
        <f t="shared" si="207"/>
        <v>0</v>
      </c>
      <c r="AD931">
        <v>4.8630000000000004</v>
      </c>
      <c r="AE931">
        <f t="shared" si="202"/>
        <v>5.0613000000000001</v>
      </c>
      <c r="AF931">
        <f t="shared" si="208"/>
        <v>0</v>
      </c>
      <c r="AG931">
        <f t="shared" si="208"/>
        <v>0</v>
      </c>
      <c r="AH931">
        <f t="shared" si="196"/>
        <v>5.024</v>
      </c>
      <c r="AI931">
        <f t="shared" si="209"/>
        <v>0</v>
      </c>
    </row>
    <row r="932" spans="1:35" x14ac:dyDescent="0.3">
      <c r="A932" s="1">
        <v>45487</v>
      </c>
      <c r="B932">
        <v>60115.19</v>
      </c>
      <c r="C932">
        <v>2411.4299999999998</v>
      </c>
      <c r="D932">
        <v>5.34</v>
      </c>
      <c r="E932">
        <v>5.34</v>
      </c>
      <c r="F932">
        <f t="shared" si="203"/>
        <v>0</v>
      </c>
      <c r="G932">
        <v>5.33</v>
      </c>
      <c r="H932">
        <v>5.2861099999999999</v>
      </c>
      <c r="I932">
        <f t="shared" si="197"/>
        <v>5.2861099999999999</v>
      </c>
      <c r="J932">
        <f t="shared" si="198"/>
        <v>0</v>
      </c>
      <c r="K932">
        <v>5.28735</v>
      </c>
      <c r="L932">
        <v>5.3315000000000001</v>
      </c>
      <c r="M932">
        <v>5.1890999999999998</v>
      </c>
      <c r="N932">
        <v>5.2172999999999998</v>
      </c>
      <c r="O932">
        <v>5.0613000000000001</v>
      </c>
      <c r="P932">
        <v>5.3280099999999999</v>
      </c>
      <c r="Q932">
        <v>5.3293999999999997</v>
      </c>
      <c r="R932">
        <v>5.1792999999999996</v>
      </c>
      <c r="S932">
        <v>4.8529999999999998</v>
      </c>
      <c r="T932">
        <v>5.3380000000000001</v>
      </c>
      <c r="U932">
        <f t="shared" si="199"/>
        <v>5.3380000000000001</v>
      </c>
      <c r="V932">
        <f t="shared" si="204"/>
        <v>0</v>
      </c>
      <c r="W932">
        <f t="shared" si="200"/>
        <v>5.1890999999999998</v>
      </c>
      <c r="X932">
        <f t="shared" si="205"/>
        <v>0</v>
      </c>
      <c r="Y932">
        <v>5.3460000000000001</v>
      </c>
      <c r="Z932">
        <v>5.1849999999999996</v>
      </c>
      <c r="AA932">
        <f t="shared" si="201"/>
        <v>5.2172999999999998</v>
      </c>
      <c r="AB932">
        <f t="shared" si="206"/>
        <v>0</v>
      </c>
      <c r="AC932">
        <f t="shared" si="207"/>
        <v>0</v>
      </c>
      <c r="AD932">
        <v>4.8630000000000004</v>
      </c>
      <c r="AE932">
        <f t="shared" si="202"/>
        <v>5.0613000000000001</v>
      </c>
      <c r="AF932">
        <f t="shared" si="208"/>
        <v>0</v>
      </c>
      <c r="AG932">
        <f t="shared" si="208"/>
        <v>0</v>
      </c>
      <c r="AH932">
        <f t="shared" si="196"/>
        <v>5.024</v>
      </c>
      <c r="AI932">
        <f t="shared" si="209"/>
        <v>0</v>
      </c>
    </row>
    <row r="933" spans="1:35" x14ac:dyDescent="0.3">
      <c r="A933" s="1">
        <v>45488</v>
      </c>
      <c r="B933">
        <v>63779.01</v>
      </c>
      <c r="C933">
        <v>2422.27</v>
      </c>
      <c r="D933">
        <v>5.41</v>
      </c>
      <c r="E933">
        <v>5.34</v>
      </c>
      <c r="F933">
        <f t="shared" si="203"/>
        <v>0</v>
      </c>
      <c r="G933">
        <v>5.33</v>
      </c>
      <c r="H933">
        <v>5.2857700000000003</v>
      </c>
      <c r="I933">
        <f t="shared" si="197"/>
        <v>5.2857700000000003</v>
      </c>
      <c r="J933">
        <f t="shared" si="198"/>
        <v>-3.3999999999956287E-4</v>
      </c>
      <c r="K933">
        <v>5.2828499999999998</v>
      </c>
      <c r="L933">
        <v>5.3254999999999999</v>
      </c>
      <c r="M933">
        <v>5.1855000000000002</v>
      </c>
      <c r="N933">
        <v>5.2134</v>
      </c>
      <c r="O933">
        <v>5.0575000000000001</v>
      </c>
      <c r="P933">
        <v>5.3385300000000004</v>
      </c>
      <c r="Q933">
        <v>5.3285499999999999</v>
      </c>
      <c r="R933">
        <v>5.1759000000000004</v>
      </c>
      <c r="S933">
        <v>4.8361999999999998</v>
      </c>
      <c r="T933">
        <v>5.3319999999999999</v>
      </c>
      <c r="U933">
        <f t="shared" si="199"/>
        <v>5.3319999999999999</v>
      </c>
      <c r="V933">
        <f t="shared" si="204"/>
        <v>-6.0000000000002274E-3</v>
      </c>
      <c r="W933">
        <f t="shared" si="200"/>
        <v>5.1855000000000002</v>
      </c>
      <c r="X933">
        <f t="shared" si="205"/>
        <v>-3.5999999999996035E-3</v>
      </c>
      <c r="Y933">
        <v>5.3630000000000004</v>
      </c>
      <c r="Z933">
        <v>5.181</v>
      </c>
      <c r="AA933">
        <f t="shared" si="201"/>
        <v>5.2134</v>
      </c>
      <c r="AB933">
        <f t="shared" si="206"/>
        <v>-3.8999999999997925E-3</v>
      </c>
      <c r="AC933">
        <f t="shared" si="207"/>
        <v>-3.9999999999995595E-3</v>
      </c>
      <c r="AD933">
        <v>4.8460000000000001</v>
      </c>
      <c r="AE933">
        <f t="shared" si="202"/>
        <v>5.0575000000000001</v>
      </c>
      <c r="AF933">
        <f t="shared" si="208"/>
        <v>-1.7000000000000348E-2</v>
      </c>
      <c r="AG933">
        <f t="shared" si="208"/>
        <v>-3.8000000000000256E-3</v>
      </c>
      <c r="AH933">
        <f t="shared" si="196"/>
        <v>5.0135000000000005</v>
      </c>
      <c r="AI933">
        <f t="shared" si="209"/>
        <v>-1.049999999999951E-2</v>
      </c>
    </row>
    <row r="934" spans="1:35" x14ac:dyDescent="0.3">
      <c r="A934" s="1">
        <v>45489</v>
      </c>
      <c r="B934">
        <v>64695.41</v>
      </c>
      <c r="C934">
        <v>2469.08</v>
      </c>
      <c r="D934">
        <v>5.42</v>
      </c>
      <c r="E934">
        <v>5.35</v>
      </c>
      <c r="F934">
        <f t="shared" si="203"/>
        <v>9.9999999999997868E-3</v>
      </c>
      <c r="G934">
        <v>5.33</v>
      </c>
      <c r="H934">
        <v>5.2792399999999997</v>
      </c>
      <c r="I934">
        <f t="shared" si="197"/>
        <v>5.2792399999999997</v>
      </c>
      <c r="J934">
        <f t="shared" si="198"/>
        <v>-6.5300000000005909E-3</v>
      </c>
      <c r="K934">
        <v>5.2826000000000004</v>
      </c>
      <c r="L934">
        <v>5.3301999999999996</v>
      </c>
      <c r="M934">
        <v>5.1638000000000002</v>
      </c>
      <c r="N934">
        <v>5.1921999999999997</v>
      </c>
      <c r="O934">
        <v>5.0372000000000003</v>
      </c>
      <c r="P934">
        <v>5.3374199999999998</v>
      </c>
      <c r="Q934">
        <v>5.3289999999999997</v>
      </c>
      <c r="R934">
        <v>5.1821999999999999</v>
      </c>
      <c r="S934">
        <v>4.8330000000000002</v>
      </c>
      <c r="T934">
        <v>5.335</v>
      </c>
      <c r="U934">
        <f t="shared" si="199"/>
        <v>5.335</v>
      </c>
      <c r="V934">
        <f t="shared" si="204"/>
        <v>3.0000000000001137E-3</v>
      </c>
      <c r="W934">
        <f t="shared" si="200"/>
        <v>5.1638000000000002</v>
      </c>
      <c r="X934">
        <f t="shared" si="205"/>
        <v>-2.1700000000000053E-2</v>
      </c>
      <c r="Y934">
        <v>5.3570000000000002</v>
      </c>
      <c r="Z934">
        <v>5.1840000000000002</v>
      </c>
      <c r="AA934">
        <f t="shared" si="201"/>
        <v>5.1921999999999997</v>
      </c>
      <c r="AB934">
        <f t="shared" si="206"/>
        <v>-2.120000000000033E-2</v>
      </c>
      <c r="AC934">
        <f t="shared" si="207"/>
        <v>3.0000000000001137E-3</v>
      </c>
      <c r="AD934">
        <v>4.84</v>
      </c>
      <c r="AE934">
        <f t="shared" si="202"/>
        <v>5.0372000000000003</v>
      </c>
      <c r="AF934">
        <f t="shared" si="208"/>
        <v>-6.0000000000002274E-3</v>
      </c>
      <c r="AG934">
        <f t="shared" si="208"/>
        <v>-2.0299999999999763E-2</v>
      </c>
      <c r="AH934">
        <f t="shared" si="196"/>
        <v>5.0120000000000005</v>
      </c>
      <c r="AI934">
        <f t="shared" si="209"/>
        <v>-1.5000000000000568E-3</v>
      </c>
    </row>
    <row r="935" spans="1:35" x14ac:dyDescent="0.3">
      <c r="A935" s="1">
        <v>45490</v>
      </c>
      <c r="B935">
        <v>64523.61</v>
      </c>
      <c r="C935">
        <v>2458.79</v>
      </c>
      <c r="D935">
        <v>5.4</v>
      </c>
      <c r="E935">
        <v>5.35</v>
      </c>
      <c r="F935">
        <f t="shared" si="203"/>
        <v>0</v>
      </c>
      <c r="G935">
        <v>5.33</v>
      </c>
      <c r="H935">
        <v>5.2794699999999999</v>
      </c>
      <c r="I935">
        <f t="shared" si="197"/>
        <v>5.2794699999999999</v>
      </c>
      <c r="J935">
        <f t="shared" si="198"/>
        <v>2.3000000000017451E-4</v>
      </c>
      <c r="K935">
        <v>5.2891000000000004</v>
      </c>
      <c r="L935">
        <v>5.3346</v>
      </c>
      <c r="M935">
        <v>5.1470000000000002</v>
      </c>
      <c r="N935">
        <v>5.1795999999999998</v>
      </c>
      <c r="O935">
        <v>5.0313999999999997</v>
      </c>
      <c r="P935">
        <v>5.3366400000000001</v>
      </c>
      <c r="Q935">
        <v>5.3303500000000001</v>
      </c>
      <c r="R935">
        <v>5.1875999999999998</v>
      </c>
      <c r="S935">
        <v>4.8460999999999999</v>
      </c>
      <c r="T935">
        <v>5.3419999999999996</v>
      </c>
      <c r="U935">
        <f t="shared" si="199"/>
        <v>5.3419999999999996</v>
      </c>
      <c r="V935">
        <f t="shared" si="204"/>
        <v>6.9999999999996732E-3</v>
      </c>
      <c r="W935">
        <f t="shared" si="200"/>
        <v>5.1470000000000002</v>
      </c>
      <c r="X935">
        <f t="shared" si="205"/>
        <v>-1.6799999999999926E-2</v>
      </c>
      <c r="Y935">
        <v>5.3419999999999996</v>
      </c>
      <c r="Z935">
        <v>5.19</v>
      </c>
      <c r="AA935">
        <f t="shared" si="201"/>
        <v>5.1795999999999998</v>
      </c>
      <c r="AB935">
        <f t="shared" si="206"/>
        <v>-1.2599999999999945E-2</v>
      </c>
      <c r="AC935">
        <f t="shared" si="207"/>
        <v>6.0000000000002274E-3</v>
      </c>
      <c r="AD935">
        <v>4.8499999999999996</v>
      </c>
      <c r="AE935">
        <f t="shared" si="202"/>
        <v>5.0313999999999997</v>
      </c>
      <c r="AF935">
        <f t="shared" si="208"/>
        <v>9.9999999999997868E-3</v>
      </c>
      <c r="AG935">
        <f t="shared" si="208"/>
        <v>-5.8000000000006935E-3</v>
      </c>
      <c r="AH935">
        <f t="shared" si="196"/>
        <v>5.0199999999999996</v>
      </c>
      <c r="AI935">
        <f t="shared" si="209"/>
        <v>7.9999999999991189E-3</v>
      </c>
    </row>
    <row r="936" spans="1:35" x14ac:dyDescent="0.3">
      <c r="A936" s="1">
        <v>45491</v>
      </c>
      <c r="B936">
        <v>63818.99</v>
      </c>
      <c r="C936">
        <v>2445.08</v>
      </c>
      <c r="D936">
        <v>5.4029999999999996</v>
      </c>
      <c r="E936">
        <v>5.34</v>
      </c>
      <c r="F936">
        <f t="shared" si="203"/>
        <v>-9.9999999999997868E-3</v>
      </c>
      <c r="G936">
        <v>5.33</v>
      </c>
      <c r="H936">
        <v>5.2820099999999996</v>
      </c>
      <c r="I936">
        <f t="shared" si="197"/>
        <v>5.2820099999999996</v>
      </c>
      <c r="J936">
        <f t="shared" si="198"/>
        <v>2.5399999999997647E-3</v>
      </c>
      <c r="K936">
        <v>5.2851999999999997</v>
      </c>
      <c r="L936">
        <v>5.3338999999999999</v>
      </c>
      <c r="M936">
        <v>5.1440000000000001</v>
      </c>
      <c r="N936">
        <v>5.1825999999999999</v>
      </c>
      <c r="O936">
        <v>5.0461</v>
      </c>
      <c r="P936">
        <v>5.3367500000000003</v>
      </c>
      <c r="Q936">
        <v>5.3285</v>
      </c>
      <c r="R936">
        <v>5.1867999999999999</v>
      </c>
      <c r="S936">
        <v>4.8619000000000003</v>
      </c>
      <c r="T936">
        <v>5.34</v>
      </c>
      <c r="U936">
        <f t="shared" si="199"/>
        <v>5.34</v>
      </c>
      <c r="V936">
        <f t="shared" si="204"/>
        <v>-1.9999999999997797E-3</v>
      </c>
      <c r="W936">
        <f t="shared" si="200"/>
        <v>5.1440000000000001</v>
      </c>
      <c r="X936">
        <f t="shared" si="205"/>
        <v>-3.0000000000001137E-3</v>
      </c>
      <c r="Y936">
        <v>5.3419999999999996</v>
      </c>
      <c r="Z936">
        <v>5.1909999999999998</v>
      </c>
      <c r="AA936">
        <f t="shared" si="201"/>
        <v>5.1825999999999999</v>
      </c>
      <c r="AB936">
        <f t="shared" si="206"/>
        <v>3.0000000000001137E-3</v>
      </c>
      <c r="AC936">
        <f t="shared" si="207"/>
        <v>9.9999999999944578E-4</v>
      </c>
      <c r="AD936">
        <v>4.867</v>
      </c>
      <c r="AE936">
        <f t="shared" si="202"/>
        <v>5.0461</v>
      </c>
      <c r="AF936">
        <f t="shared" si="208"/>
        <v>1.7000000000000348E-2</v>
      </c>
      <c r="AG936">
        <f t="shared" si="208"/>
        <v>1.4700000000000379E-2</v>
      </c>
      <c r="AH936">
        <f t="shared" si="196"/>
        <v>5.0289999999999999</v>
      </c>
      <c r="AI936">
        <f t="shared" si="209"/>
        <v>9.0000000000003411E-3</v>
      </c>
    </row>
    <row r="937" spans="1:35" x14ac:dyDescent="0.3">
      <c r="A937" s="1">
        <v>45492</v>
      </c>
      <c r="B937">
        <v>66985.87</v>
      </c>
      <c r="C937">
        <v>2400.83</v>
      </c>
      <c r="D937">
        <v>5.407</v>
      </c>
      <c r="E937">
        <v>5.34</v>
      </c>
      <c r="F937">
        <f t="shared" si="203"/>
        <v>0</v>
      </c>
      <c r="G937">
        <v>5.33</v>
      </c>
      <c r="H937">
        <v>5.2829899999999999</v>
      </c>
      <c r="I937">
        <f t="shared" si="197"/>
        <v>5.2829899999999999</v>
      </c>
      <c r="J937">
        <f t="shared" si="198"/>
        <v>9.8000000000020293E-4</v>
      </c>
      <c r="K937">
        <v>5.2837500000000004</v>
      </c>
      <c r="L937">
        <v>5.3289</v>
      </c>
      <c r="M937">
        <v>5.2286000000000001</v>
      </c>
      <c r="N937">
        <v>5.2571000000000003</v>
      </c>
      <c r="O937">
        <v>5.1014999999999997</v>
      </c>
      <c r="P937">
        <v>5.3374499999999996</v>
      </c>
      <c r="Q937">
        <v>5.3280000000000003</v>
      </c>
      <c r="R937">
        <v>5.1925999999999997</v>
      </c>
      <c r="S937">
        <v>4.8768000000000002</v>
      </c>
      <c r="T937">
        <v>5.3339999999999996</v>
      </c>
      <c r="U937">
        <f t="shared" si="199"/>
        <v>5.3339999999999996</v>
      </c>
      <c r="V937">
        <f t="shared" si="204"/>
        <v>-6.0000000000002274E-3</v>
      </c>
      <c r="W937">
        <f t="shared" si="200"/>
        <v>5.2286000000000001</v>
      </c>
      <c r="X937">
        <f t="shared" si="205"/>
        <v>8.4600000000000009E-2</v>
      </c>
      <c r="Y937">
        <v>5.3490000000000002</v>
      </c>
      <c r="Z937">
        <v>5.1950000000000003</v>
      </c>
      <c r="AA937">
        <f t="shared" si="201"/>
        <v>5.2571000000000003</v>
      </c>
      <c r="AB937">
        <f t="shared" si="206"/>
        <v>7.4500000000000455E-2</v>
      </c>
      <c r="AC937">
        <f t="shared" si="207"/>
        <v>4.0000000000004476E-3</v>
      </c>
      <c r="AD937">
        <v>4.8810000000000002</v>
      </c>
      <c r="AE937">
        <f t="shared" si="202"/>
        <v>5.1014999999999997</v>
      </c>
      <c r="AF937">
        <f t="shared" si="208"/>
        <v>1.4000000000000234E-2</v>
      </c>
      <c r="AG937">
        <f t="shared" si="208"/>
        <v>5.5399999999999672E-2</v>
      </c>
      <c r="AH937">
        <f t="shared" si="196"/>
        <v>5.0380000000000003</v>
      </c>
      <c r="AI937">
        <f t="shared" si="209"/>
        <v>9.0000000000003411E-3</v>
      </c>
    </row>
    <row r="938" spans="1:35" x14ac:dyDescent="0.3">
      <c r="A938" s="1">
        <v>45493</v>
      </c>
      <c r="B938">
        <v>67382.509999999995</v>
      </c>
      <c r="C938">
        <v>2400.83</v>
      </c>
      <c r="D938">
        <v>5.407</v>
      </c>
      <c r="E938">
        <v>5.34</v>
      </c>
      <c r="F938">
        <f t="shared" si="203"/>
        <v>0</v>
      </c>
      <c r="G938">
        <v>5.33</v>
      </c>
      <c r="H938">
        <v>5.2829899999999999</v>
      </c>
      <c r="I938">
        <f t="shared" si="197"/>
        <v>5.2829899999999999</v>
      </c>
      <c r="J938">
        <f t="shared" si="198"/>
        <v>0</v>
      </c>
      <c r="K938">
        <v>5.2837500000000004</v>
      </c>
      <c r="L938">
        <v>5.3289</v>
      </c>
      <c r="M938">
        <v>5.2286000000000001</v>
      </c>
      <c r="N938">
        <v>5.2571000000000003</v>
      </c>
      <c r="O938">
        <v>5.1014999999999997</v>
      </c>
      <c r="P938">
        <v>5.3374499999999996</v>
      </c>
      <c r="Q938">
        <v>5.3280000000000003</v>
      </c>
      <c r="R938">
        <v>5.1925999999999997</v>
      </c>
      <c r="S938">
        <v>4.8768000000000002</v>
      </c>
      <c r="T938">
        <v>5.3339999999999996</v>
      </c>
      <c r="U938">
        <f t="shared" si="199"/>
        <v>5.3339999999999996</v>
      </c>
      <c r="V938">
        <f t="shared" si="204"/>
        <v>0</v>
      </c>
      <c r="W938">
        <f t="shared" si="200"/>
        <v>5.2286000000000001</v>
      </c>
      <c r="X938">
        <f t="shared" si="205"/>
        <v>0</v>
      </c>
      <c r="Y938">
        <v>5.3490000000000002</v>
      </c>
      <c r="Z938">
        <v>5.1950000000000003</v>
      </c>
      <c r="AA938">
        <f t="shared" si="201"/>
        <v>5.2571000000000003</v>
      </c>
      <c r="AB938">
        <f t="shared" si="206"/>
        <v>0</v>
      </c>
      <c r="AC938">
        <f t="shared" si="207"/>
        <v>0</v>
      </c>
      <c r="AD938">
        <v>4.8810000000000002</v>
      </c>
      <c r="AE938">
        <f t="shared" si="202"/>
        <v>5.1014999999999997</v>
      </c>
      <c r="AF938">
        <f t="shared" si="208"/>
        <v>0</v>
      </c>
      <c r="AG938">
        <f t="shared" si="208"/>
        <v>0</v>
      </c>
      <c r="AH938">
        <f t="shared" si="196"/>
        <v>5.0380000000000003</v>
      </c>
      <c r="AI938">
        <f t="shared" si="209"/>
        <v>0</v>
      </c>
    </row>
    <row r="939" spans="1:35" x14ac:dyDescent="0.3">
      <c r="A939" s="1">
        <v>45494</v>
      </c>
      <c r="B939">
        <v>67741.98</v>
      </c>
      <c r="C939">
        <v>2400.83</v>
      </c>
      <c r="D939">
        <v>5.407</v>
      </c>
      <c r="E939">
        <v>5.34</v>
      </c>
      <c r="F939">
        <f t="shared" si="203"/>
        <v>0</v>
      </c>
      <c r="G939">
        <v>5.33</v>
      </c>
      <c r="H939">
        <v>5.2829899999999999</v>
      </c>
      <c r="I939">
        <f t="shared" si="197"/>
        <v>5.2829899999999999</v>
      </c>
      <c r="J939">
        <f t="shared" si="198"/>
        <v>0</v>
      </c>
      <c r="K939">
        <v>5.2837500000000004</v>
      </c>
      <c r="L939">
        <v>5.3289</v>
      </c>
      <c r="M939">
        <v>5.2286000000000001</v>
      </c>
      <c r="N939">
        <v>5.2571000000000003</v>
      </c>
      <c r="O939">
        <v>5.1014999999999997</v>
      </c>
      <c r="P939">
        <v>5.3374499999999996</v>
      </c>
      <c r="Q939">
        <v>5.3280000000000003</v>
      </c>
      <c r="R939">
        <v>5.1925999999999997</v>
      </c>
      <c r="S939">
        <v>4.8768000000000002</v>
      </c>
      <c r="T939">
        <v>5.3339999999999996</v>
      </c>
      <c r="U939">
        <f t="shared" si="199"/>
        <v>5.3339999999999996</v>
      </c>
      <c r="V939">
        <f t="shared" si="204"/>
        <v>0</v>
      </c>
      <c r="W939">
        <f t="shared" si="200"/>
        <v>5.2286000000000001</v>
      </c>
      <c r="X939">
        <f t="shared" si="205"/>
        <v>0</v>
      </c>
      <c r="Y939">
        <v>5.3490000000000002</v>
      </c>
      <c r="Z939">
        <v>5.1950000000000003</v>
      </c>
      <c r="AA939">
        <f t="shared" si="201"/>
        <v>5.2571000000000003</v>
      </c>
      <c r="AB939">
        <f t="shared" si="206"/>
        <v>0</v>
      </c>
      <c r="AC939">
        <f t="shared" si="207"/>
        <v>0</v>
      </c>
      <c r="AD939">
        <v>4.8810000000000002</v>
      </c>
      <c r="AE939">
        <f t="shared" si="202"/>
        <v>5.1014999999999997</v>
      </c>
      <c r="AF939">
        <f t="shared" si="208"/>
        <v>0</v>
      </c>
      <c r="AG939">
        <f t="shared" si="208"/>
        <v>0</v>
      </c>
      <c r="AH939">
        <f t="shared" si="196"/>
        <v>5.0380000000000003</v>
      </c>
      <c r="AI939">
        <f t="shared" si="209"/>
        <v>0</v>
      </c>
    </row>
    <row r="940" spans="1:35" x14ac:dyDescent="0.3">
      <c r="A940" s="1">
        <v>45495</v>
      </c>
      <c r="B940">
        <v>68147.89</v>
      </c>
      <c r="C940">
        <v>2396.59</v>
      </c>
      <c r="D940">
        <v>5.4080000000000004</v>
      </c>
      <c r="E940">
        <v>5.33</v>
      </c>
      <c r="F940">
        <f t="shared" si="203"/>
        <v>-9.9999999999997868E-3</v>
      </c>
      <c r="G940">
        <v>5.33</v>
      </c>
      <c r="H940">
        <v>5.2833600000000001</v>
      </c>
      <c r="I940">
        <f t="shared" si="197"/>
        <v>5.2833600000000001</v>
      </c>
      <c r="J940">
        <f t="shared" si="198"/>
        <v>3.700000000002035E-4</v>
      </c>
      <c r="K940">
        <v>5.2859999999999996</v>
      </c>
      <c r="L940">
        <v>5.3202999999999996</v>
      </c>
      <c r="M940">
        <v>5.2103999999999999</v>
      </c>
      <c r="N940">
        <v>5.2449000000000003</v>
      </c>
      <c r="O940">
        <v>5.1003999999999996</v>
      </c>
      <c r="P940">
        <v>5.34063</v>
      </c>
      <c r="Q940">
        <v>5.3274999999999997</v>
      </c>
      <c r="R940">
        <v>5.1919000000000004</v>
      </c>
      <c r="S940">
        <v>4.8872</v>
      </c>
      <c r="T940">
        <v>5.3259999999999996</v>
      </c>
      <c r="U940">
        <f t="shared" si="199"/>
        <v>5.3259999999999996</v>
      </c>
      <c r="V940">
        <f t="shared" si="204"/>
        <v>-8.0000000000000071E-3</v>
      </c>
      <c r="W940">
        <f t="shared" si="200"/>
        <v>5.2103999999999999</v>
      </c>
      <c r="X940">
        <f t="shared" si="205"/>
        <v>-1.8200000000000216E-2</v>
      </c>
      <c r="Y940">
        <v>5.3730000000000002</v>
      </c>
      <c r="Z940">
        <v>5.1950000000000003</v>
      </c>
      <c r="AA940">
        <f t="shared" si="201"/>
        <v>5.2449000000000003</v>
      </c>
      <c r="AB940">
        <f t="shared" si="206"/>
        <v>-1.2199999999999989E-2</v>
      </c>
      <c r="AC940">
        <f t="shared" si="207"/>
        <v>0</v>
      </c>
      <c r="AD940">
        <v>4.8929999999999998</v>
      </c>
      <c r="AE940">
        <f t="shared" si="202"/>
        <v>5.1003999999999996</v>
      </c>
      <c r="AF940">
        <f t="shared" si="208"/>
        <v>1.1999999999999567E-2</v>
      </c>
      <c r="AG940">
        <f t="shared" si="208"/>
        <v>-1.1000000000001009E-3</v>
      </c>
      <c r="AH940">
        <f t="shared" si="196"/>
        <v>5.0440000000000005</v>
      </c>
      <c r="AI940">
        <f t="shared" si="209"/>
        <v>6.0000000000002274E-3</v>
      </c>
    </row>
    <row r="941" spans="1:35" x14ac:dyDescent="0.3">
      <c r="A941" s="1">
        <v>45496</v>
      </c>
      <c r="B941">
        <v>65854.09</v>
      </c>
      <c r="C941">
        <v>2409.64</v>
      </c>
      <c r="D941">
        <v>5.3810000000000002</v>
      </c>
      <c r="E941">
        <v>5.34</v>
      </c>
      <c r="F941">
        <f t="shared" si="203"/>
        <v>9.9999999999997868E-3</v>
      </c>
      <c r="G941">
        <v>5.33</v>
      </c>
      <c r="H941">
        <v>5.2846000000000002</v>
      </c>
      <c r="I941">
        <f t="shared" si="197"/>
        <v>5.2846000000000002</v>
      </c>
      <c r="J941">
        <f t="shared" si="198"/>
        <v>1.2400000000001299E-3</v>
      </c>
      <c r="K941">
        <v>5.2821999999999996</v>
      </c>
      <c r="L941">
        <v>5.2990000000000004</v>
      </c>
      <c r="M941">
        <v>5.2062999999999997</v>
      </c>
      <c r="N941">
        <v>5.2371999999999996</v>
      </c>
      <c r="O941">
        <v>5.0865</v>
      </c>
      <c r="P941">
        <v>5.3360000000000003</v>
      </c>
      <c r="Q941">
        <v>5.327</v>
      </c>
      <c r="R941">
        <v>5.1463999999999999</v>
      </c>
      <c r="S941">
        <v>4.8704000000000001</v>
      </c>
      <c r="T941">
        <v>5.3029999999999999</v>
      </c>
      <c r="U941">
        <f t="shared" si="199"/>
        <v>5.3029999999999999</v>
      </c>
      <c r="V941">
        <f t="shared" si="204"/>
        <v>-2.2999999999999687E-2</v>
      </c>
      <c r="W941">
        <f t="shared" si="200"/>
        <v>5.2062999999999997</v>
      </c>
      <c r="X941">
        <f t="shared" si="205"/>
        <v>-4.1000000000002146E-3</v>
      </c>
      <c r="Y941">
        <v>5.3719999999999999</v>
      </c>
      <c r="Z941">
        <v>5.149</v>
      </c>
      <c r="AA941">
        <f t="shared" si="201"/>
        <v>5.2371999999999996</v>
      </c>
      <c r="AB941">
        <f t="shared" si="206"/>
        <v>-7.7000000000007063E-3</v>
      </c>
      <c r="AC941">
        <f t="shared" si="207"/>
        <v>-4.6000000000000263E-2</v>
      </c>
      <c r="AD941">
        <v>4.8769999999999998</v>
      </c>
      <c r="AE941">
        <f t="shared" si="202"/>
        <v>5.0865</v>
      </c>
      <c r="AF941">
        <f t="shared" si="208"/>
        <v>-1.6000000000000014E-2</v>
      </c>
      <c r="AG941">
        <f t="shared" si="208"/>
        <v>-1.3899999999999579E-2</v>
      </c>
      <c r="AH941">
        <f t="shared" si="196"/>
        <v>5.0129999999999999</v>
      </c>
      <c r="AI941">
        <f t="shared" si="209"/>
        <v>-3.1000000000000583E-2</v>
      </c>
    </row>
    <row r="942" spans="1:35" x14ac:dyDescent="0.3">
      <c r="A942" s="1">
        <v>45497</v>
      </c>
      <c r="B942">
        <v>66042.98</v>
      </c>
      <c r="C942">
        <v>2397.6999999999998</v>
      </c>
      <c r="D942">
        <v>5.3849999999999998</v>
      </c>
      <c r="E942">
        <v>5.34</v>
      </c>
      <c r="F942">
        <f t="shared" si="203"/>
        <v>0</v>
      </c>
      <c r="G942">
        <v>5.33</v>
      </c>
      <c r="H942">
        <v>5.27921</v>
      </c>
      <c r="I942">
        <f t="shared" si="197"/>
        <v>5.27921</v>
      </c>
      <c r="J942">
        <f t="shared" si="198"/>
        <v>-5.3900000000002279E-3</v>
      </c>
      <c r="K942">
        <v>5.2657999999999996</v>
      </c>
      <c r="L942">
        <v>5.3112000000000004</v>
      </c>
      <c r="M942">
        <v>5.2042000000000002</v>
      </c>
      <c r="N942">
        <v>5.2336</v>
      </c>
      <c r="O942">
        <v>5.0785</v>
      </c>
      <c r="P942">
        <v>5.34192</v>
      </c>
      <c r="Q942">
        <v>5.3275499999999996</v>
      </c>
      <c r="R942">
        <v>5.1616999999999997</v>
      </c>
      <c r="S942">
        <v>4.8400999999999996</v>
      </c>
      <c r="T942">
        <v>5.3140000000000001</v>
      </c>
      <c r="U942">
        <f t="shared" si="199"/>
        <v>5.3140000000000001</v>
      </c>
      <c r="V942">
        <f t="shared" si="204"/>
        <v>1.1000000000000121E-2</v>
      </c>
      <c r="W942">
        <f t="shared" si="200"/>
        <v>5.2042000000000002</v>
      </c>
      <c r="X942">
        <f t="shared" si="205"/>
        <v>-2.0999999999995467E-3</v>
      </c>
      <c r="Y942">
        <v>5.3739999999999997</v>
      </c>
      <c r="Z942">
        <v>5.1680000000000001</v>
      </c>
      <c r="AA942">
        <f t="shared" si="201"/>
        <v>5.2336</v>
      </c>
      <c r="AB942">
        <f t="shared" si="206"/>
        <v>-3.5999999999996035E-3</v>
      </c>
      <c r="AC942">
        <f t="shared" si="207"/>
        <v>1.9000000000000128E-2</v>
      </c>
      <c r="AD942">
        <v>4.8440000000000003</v>
      </c>
      <c r="AE942">
        <f t="shared" si="202"/>
        <v>5.0785</v>
      </c>
      <c r="AF942">
        <f t="shared" si="208"/>
        <v>-3.2999999999999474E-2</v>
      </c>
      <c r="AG942">
        <f t="shared" si="208"/>
        <v>-8.0000000000000071E-3</v>
      </c>
      <c r="AH942">
        <f t="shared" si="196"/>
        <v>5.0060000000000002</v>
      </c>
      <c r="AI942">
        <f t="shared" si="209"/>
        <v>-6.9999999999996732E-3</v>
      </c>
    </row>
    <row r="943" spans="1:35" x14ac:dyDescent="0.3">
      <c r="A943" s="1">
        <v>45498</v>
      </c>
      <c r="B943">
        <v>65275.46</v>
      </c>
      <c r="C943">
        <v>2364.56</v>
      </c>
      <c r="D943">
        <v>5.4320000000000004</v>
      </c>
      <c r="E943">
        <v>5.35</v>
      </c>
      <c r="F943">
        <f t="shared" si="203"/>
        <v>9.9999999999997868E-3</v>
      </c>
      <c r="G943">
        <v>5.33</v>
      </c>
      <c r="H943">
        <v>5.26356</v>
      </c>
      <c r="I943">
        <f t="shared" si="197"/>
        <v>5.26356</v>
      </c>
      <c r="J943">
        <f t="shared" si="198"/>
        <v>-1.5649999999999942E-2</v>
      </c>
      <c r="K943">
        <v>5.26</v>
      </c>
      <c r="L943">
        <v>5.3052000000000001</v>
      </c>
      <c r="M943">
        <v>5.2008000000000001</v>
      </c>
      <c r="N943">
        <v>5.2295999999999996</v>
      </c>
      <c r="O943">
        <v>5.0735999999999999</v>
      </c>
      <c r="P943">
        <v>5.3387399999999996</v>
      </c>
      <c r="Q943">
        <v>5.3189500000000001</v>
      </c>
      <c r="R943">
        <v>5.1555999999999997</v>
      </c>
      <c r="S943">
        <v>4.8369</v>
      </c>
      <c r="T943">
        <v>5.3090000000000002</v>
      </c>
      <c r="U943">
        <f t="shared" si="199"/>
        <v>5.3090000000000002</v>
      </c>
      <c r="V943">
        <f t="shared" si="204"/>
        <v>-4.9999999999998934E-3</v>
      </c>
      <c r="W943">
        <f t="shared" si="200"/>
        <v>5.2008000000000001</v>
      </c>
      <c r="X943">
        <f t="shared" si="205"/>
        <v>-3.4000000000000696E-3</v>
      </c>
      <c r="Y943">
        <v>5.383</v>
      </c>
      <c r="Z943">
        <v>5.1609999999999996</v>
      </c>
      <c r="AA943">
        <f t="shared" si="201"/>
        <v>5.2295999999999996</v>
      </c>
      <c r="AB943">
        <f t="shared" si="206"/>
        <v>-4.0000000000004476E-3</v>
      </c>
      <c r="AC943">
        <f t="shared" si="207"/>
        <v>-7.0000000000005613E-3</v>
      </c>
      <c r="AD943">
        <v>4.8410000000000002</v>
      </c>
      <c r="AE943">
        <f t="shared" si="202"/>
        <v>5.0735999999999999</v>
      </c>
      <c r="AF943">
        <f t="shared" si="208"/>
        <v>-3.0000000000001137E-3</v>
      </c>
      <c r="AG943">
        <f t="shared" si="208"/>
        <v>-4.9000000000001265E-3</v>
      </c>
      <c r="AH943">
        <f t="shared" si="196"/>
        <v>5.0009999999999994</v>
      </c>
      <c r="AI943">
        <f t="shared" si="209"/>
        <v>-5.0000000000007816E-3</v>
      </c>
    </row>
    <row r="944" spans="1:35" x14ac:dyDescent="0.3">
      <c r="A944" s="1">
        <v>45499</v>
      </c>
      <c r="B944">
        <v>67448.639999999999</v>
      </c>
      <c r="C944">
        <v>2387.19</v>
      </c>
      <c r="D944">
        <v>5.3890000000000002</v>
      </c>
      <c r="E944">
        <v>5.35</v>
      </c>
      <c r="F944">
        <f t="shared" si="203"/>
        <v>0</v>
      </c>
      <c r="G944">
        <v>5.33</v>
      </c>
      <c r="H944">
        <v>5.2553700000000001</v>
      </c>
      <c r="I944">
        <f t="shared" si="197"/>
        <v>5.2553700000000001</v>
      </c>
      <c r="J944">
        <f t="shared" si="198"/>
        <v>-8.1899999999999196E-3</v>
      </c>
      <c r="K944">
        <v>5.2510000000000003</v>
      </c>
      <c r="L944">
        <v>5.2899000000000003</v>
      </c>
      <c r="M944">
        <v>5.1722000000000001</v>
      </c>
      <c r="N944">
        <v>5.1971999999999996</v>
      </c>
      <c r="O944">
        <v>5.0339</v>
      </c>
      <c r="P944">
        <v>5.3361999999999998</v>
      </c>
      <c r="Q944">
        <v>5.3223000000000003</v>
      </c>
      <c r="R944">
        <v>5.1401000000000003</v>
      </c>
      <c r="S944">
        <v>4.7975000000000003</v>
      </c>
      <c r="T944">
        <v>5.2949999999999999</v>
      </c>
      <c r="U944">
        <f t="shared" si="199"/>
        <v>5.2949999999999999</v>
      </c>
      <c r="V944">
        <f t="shared" si="204"/>
        <v>-1.4000000000000234E-2</v>
      </c>
      <c r="W944">
        <f t="shared" si="200"/>
        <v>5.1722000000000001</v>
      </c>
      <c r="X944">
        <f t="shared" si="205"/>
        <v>-2.8599999999999959E-2</v>
      </c>
      <c r="Y944">
        <v>5.3609999999999998</v>
      </c>
      <c r="Z944">
        <v>5.1470000000000002</v>
      </c>
      <c r="AA944">
        <f t="shared" si="201"/>
        <v>5.1971999999999996</v>
      </c>
      <c r="AB944">
        <f t="shared" si="206"/>
        <v>-3.2399999999999984E-2</v>
      </c>
      <c r="AC944">
        <f t="shared" si="207"/>
        <v>-1.3999999999999346E-2</v>
      </c>
      <c r="AD944">
        <v>4.806</v>
      </c>
      <c r="AE944">
        <f t="shared" si="202"/>
        <v>5.0339</v>
      </c>
      <c r="AF944">
        <f t="shared" si="208"/>
        <v>-3.5000000000000142E-2</v>
      </c>
      <c r="AG944">
        <f t="shared" si="208"/>
        <v>-3.9699999999999847E-2</v>
      </c>
      <c r="AH944">
        <f t="shared" si="196"/>
        <v>4.9764999999999997</v>
      </c>
      <c r="AI944">
        <f t="shared" si="209"/>
        <v>-2.4499999999999744E-2</v>
      </c>
    </row>
    <row r="945" spans="1:35" x14ac:dyDescent="0.3">
      <c r="A945" s="1">
        <v>45500</v>
      </c>
      <c r="B945">
        <v>67788.03</v>
      </c>
      <c r="C945">
        <v>2387.19</v>
      </c>
      <c r="D945">
        <v>5.3890000000000002</v>
      </c>
      <c r="E945">
        <v>5.35</v>
      </c>
      <c r="F945">
        <f t="shared" si="203"/>
        <v>0</v>
      </c>
      <c r="G945">
        <v>5.33</v>
      </c>
      <c r="H945">
        <v>5.2553700000000001</v>
      </c>
      <c r="I945">
        <f t="shared" si="197"/>
        <v>5.2553700000000001</v>
      </c>
      <c r="J945">
        <f t="shared" si="198"/>
        <v>0</v>
      </c>
      <c r="K945">
        <v>5.2510000000000003</v>
      </c>
      <c r="L945">
        <v>5.2899000000000003</v>
      </c>
      <c r="M945">
        <v>5.1722000000000001</v>
      </c>
      <c r="N945">
        <v>5.1971999999999996</v>
      </c>
      <c r="O945">
        <v>5.0339</v>
      </c>
      <c r="P945">
        <v>5.3361999999999998</v>
      </c>
      <c r="Q945">
        <v>5.3223000000000003</v>
      </c>
      <c r="R945">
        <v>5.1401000000000003</v>
      </c>
      <c r="S945">
        <v>4.7975000000000003</v>
      </c>
      <c r="T945">
        <v>5.2949999999999999</v>
      </c>
      <c r="U945">
        <f t="shared" si="199"/>
        <v>5.2949999999999999</v>
      </c>
      <c r="V945">
        <f t="shared" si="204"/>
        <v>0</v>
      </c>
      <c r="W945">
        <f t="shared" si="200"/>
        <v>5.1722000000000001</v>
      </c>
      <c r="X945">
        <f t="shared" si="205"/>
        <v>0</v>
      </c>
      <c r="Y945">
        <v>5.3609999999999998</v>
      </c>
      <c r="Z945">
        <v>5.1470000000000002</v>
      </c>
      <c r="AA945">
        <f t="shared" si="201"/>
        <v>5.1971999999999996</v>
      </c>
      <c r="AB945">
        <f t="shared" si="206"/>
        <v>0</v>
      </c>
      <c r="AC945">
        <f t="shared" si="207"/>
        <v>0</v>
      </c>
      <c r="AD945">
        <v>4.806</v>
      </c>
      <c r="AE945">
        <f t="shared" si="202"/>
        <v>5.0339</v>
      </c>
      <c r="AF945">
        <f t="shared" si="208"/>
        <v>0</v>
      </c>
      <c r="AG945">
        <f t="shared" si="208"/>
        <v>0</v>
      </c>
      <c r="AH945">
        <f t="shared" si="196"/>
        <v>4.9764999999999997</v>
      </c>
      <c r="AI945">
        <f t="shared" si="209"/>
        <v>0</v>
      </c>
    </row>
    <row r="946" spans="1:35" x14ac:dyDescent="0.3">
      <c r="A946" s="1">
        <v>45501</v>
      </c>
      <c r="B946">
        <v>68007.600000000006</v>
      </c>
      <c r="C946">
        <v>2387.19</v>
      </c>
      <c r="D946">
        <v>5.3890000000000002</v>
      </c>
      <c r="E946">
        <v>5.35</v>
      </c>
      <c r="F946">
        <f t="shared" si="203"/>
        <v>0</v>
      </c>
      <c r="G946">
        <v>5.33</v>
      </c>
      <c r="H946">
        <v>5.2553700000000001</v>
      </c>
      <c r="I946">
        <f t="shared" si="197"/>
        <v>5.2553700000000001</v>
      </c>
      <c r="J946">
        <f t="shared" si="198"/>
        <v>0</v>
      </c>
      <c r="K946">
        <v>5.2510000000000003</v>
      </c>
      <c r="L946">
        <v>5.2899000000000003</v>
      </c>
      <c r="M946">
        <v>5.1722000000000001</v>
      </c>
      <c r="N946">
        <v>5.1971999999999996</v>
      </c>
      <c r="O946">
        <v>5.0339</v>
      </c>
      <c r="P946">
        <v>5.3361999999999998</v>
      </c>
      <c r="Q946">
        <v>5.3223000000000003</v>
      </c>
      <c r="R946">
        <v>5.1401000000000003</v>
      </c>
      <c r="S946">
        <v>4.7975000000000003</v>
      </c>
      <c r="T946">
        <v>5.2949999999999999</v>
      </c>
      <c r="U946">
        <f t="shared" si="199"/>
        <v>5.2949999999999999</v>
      </c>
      <c r="V946">
        <f t="shared" si="204"/>
        <v>0</v>
      </c>
      <c r="W946">
        <f t="shared" si="200"/>
        <v>5.1722000000000001</v>
      </c>
      <c r="X946">
        <f t="shared" si="205"/>
        <v>0</v>
      </c>
      <c r="Y946">
        <v>5.3609999999999998</v>
      </c>
      <c r="Z946">
        <v>5.1470000000000002</v>
      </c>
      <c r="AA946">
        <f t="shared" si="201"/>
        <v>5.1971999999999996</v>
      </c>
      <c r="AB946">
        <f t="shared" si="206"/>
        <v>0</v>
      </c>
      <c r="AC946">
        <f t="shared" si="207"/>
        <v>0</v>
      </c>
      <c r="AD946">
        <v>4.806</v>
      </c>
      <c r="AE946">
        <f t="shared" si="202"/>
        <v>5.0339</v>
      </c>
      <c r="AF946">
        <f t="shared" si="208"/>
        <v>0</v>
      </c>
      <c r="AG946">
        <f t="shared" si="208"/>
        <v>0</v>
      </c>
      <c r="AH946">
        <f t="shared" si="196"/>
        <v>4.9764999999999997</v>
      </c>
      <c r="AI946">
        <f t="shared" si="209"/>
        <v>0</v>
      </c>
    </row>
    <row r="947" spans="1:35" x14ac:dyDescent="0.3">
      <c r="A947" s="1">
        <v>45502</v>
      </c>
      <c r="B947">
        <v>67367.259999999995</v>
      </c>
      <c r="C947">
        <v>2384.19</v>
      </c>
      <c r="D947">
        <v>5.3739999999999997</v>
      </c>
      <c r="E947">
        <v>5.33</v>
      </c>
      <c r="F947">
        <f t="shared" si="203"/>
        <v>-1.9999999999999574E-2</v>
      </c>
      <c r="G947">
        <v>5.33</v>
      </c>
      <c r="H947">
        <v>5.2521100000000001</v>
      </c>
      <c r="I947">
        <f t="shared" si="197"/>
        <v>5.2521100000000001</v>
      </c>
      <c r="J947">
        <f t="shared" si="198"/>
        <v>-3.2600000000000406E-3</v>
      </c>
      <c r="K947">
        <v>5.2519999999999998</v>
      </c>
      <c r="L947">
        <v>5.2839999999999998</v>
      </c>
      <c r="M947">
        <v>5.1428000000000003</v>
      </c>
      <c r="N947">
        <v>5.1719999999999997</v>
      </c>
      <c r="O947">
        <v>5.0159000000000002</v>
      </c>
      <c r="P947">
        <v>5.3354999999999997</v>
      </c>
      <c r="Q947">
        <v>5.3209999999999997</v>
      </c>
      <c r="R947">
        <v>5.1447000000000003</v>
      </c>
      <c r="S947">
        <v>4.8186999999999998</v>
      </c>
      <c r="T947">
        <v>5.2869999999999999</v>
      </c>
      <c r="U947">
        <f t="shared" si="199"/>
        <v>5.2869999999999999</v>
      </c>
      <c r="V947">
        <f t="shared" si="204"/>
        <v>-8.0000000000000071E-3</v>
      </c>
      <c r="W947">
        <f t="shared" si="200"/>
        <v>5.1428000000000003</v>
      </c>
      <c r="X947">
        <f t="shared" si="205"/>
        <v>-2.9399999999999871E-2</v>
      </c>
      <c r="Y947">
        <v>5.3819999999999997</v>
      </c>
      <c r="Z947">
        <v>5.15</v>
      </c>
      <c r="AA947">
        <f t="shared" si="201"/>
        <v>5.1719999999999997</v>
      </c>
      <c r="AB947">
        <f t="shared" si="206"/>
        <v>-2.5199999999999889E-2</v>
      </c>
      <c r="AC947">
        <f t="shared" si="207"/>
        <v>3.0000000000001137E-3</v>
      </c>
      <c r="AD947">
        <v>4.8230000000000004</v>
      </c>
      <c r="AE947">
        <f t="shared" si="202"/>
        <v>5.0159000000000002</v>
      </c>
      <c r="AF947">
        <f t="shared" si="208"/>
        <v>1.7000000000000348E-2</v>
      </c>
      <c r="AG947">
        <f t="shared" si="208"/>
        <v>-1.7999999999999794E-2</v>
      </c>
      <c r="AH947">
        <f t="shared" si="196"/>
        <v>4.9865000000000004</v>
      </c>
      <c r="AI947">
        <f t="shared" si="209"/>
        <v>1.0000000000000675E-2</v>
      </c>
    </row>
    <row r="948" spans="1:35" x14ac:dyDescent="0.3">
      <c r="A948" s="1">
        <v>45503</v>
      </c>
      <c r="B948">
        <v>66174.570000000007</v>
      </c>
      <c r="C948">
        <v>2410.7800000000002</v>
      </c>
      <c r="D948">
        <v>5.3959999999999999</v>
      </c>
      <c r="E948">
        <v>5.33</v>
      </c>
      <c r="F948">
        <f t="shared" si="203"/>
        <v>0</v>
      </c>
      <c r="G948">
        <v>5.33</v>
      </c>
      <c r="H948">
        <v>5.2476799999999999</v>
      </c>
      <c r="I948">
        <f t="shared" si="197"/>
        <v>5.2476799999999999</v>
      </c>
      <c r="J948">
        <f t="shared" si="198"/>
        <v>-4.430000000000156E-3</v>
      </c>
      <c r="K948">
        <v>5.2442000000000002</v>
      </c>
      <c r="L948">
        <v>5.2821999999999996</v>
      </c>
      <c r="M948">
        <v>5.1445999999999996</v>
      </c>
      <c r="N948">
        <v>5.1704999999999997</v>
      </c>
      <c r="O948">
        <v>5.0057999999999998</v>
      </c>
      <c r="P948">
        <v>5.33</v>
      </c>
      <c r="Q948">
        <v>5.3209</v>
      </c>
      <c r="R948">
        <v>5.1101999999999999</v>
      </c>
      <c r="S948">
        <v>4.7938999999999998</v>
      </c>
      <c r="T948">
        <v>5.2889999999999997</v>
      </c>
      <c r="U948">
        <f t="shared" si="199"/>
        <v>5.2889999999999997</v>
      </c>
      <c r="V948">
        <f t="shared" si="204"/>
        <v>1.9999999999997797E-3</v>
      </c>
      <c r="W948">
        <f t="shared" si="200"/>
        <v>5.1445999999999996</v>
      </c>
      <c r="X948">
        <f t="shared" si="205"/>
        <v>1.7999999999993577E-3</v>
      </c>
      <c r="Y948">
        <v>5.3840000000000003</v>
      </c>
      <c r="Z948">
        <v>5.1130000000000004</v>
      </c>
      <c r="AA948">
        <f t="shared" si="201"/>
        <v>5.1704999999999997</v>
      </c>
      <c r="AB948">
        <f t="shared" si="206"/>
        <v>-1.5000000000000568E-3</v>
      </c>
      <c r="AC948">
        <f t="shared" si="207"/>
        <v>-3.6999999999999922E-2</v>
      </c>
      <c r="AD948">
        <v>4.798</v>
      </c>
      <c r="AE948">
        <f t="shared" si="202"/>
        <v>5.0057999999999998</v>
      </c>
      <c r="AF948">
        <f t="shared" si="208"/>
        <v>-2.5000000000000355E-2</v>
      </c>
      <c r="AG948">
        <f t="shared" si="208"/>
        <v>-1.0100000000000442E-2</v>
      </c>
      <c r="AH948">
        <f t="shared" si="196"/>
        <v>4.9555000000000007</v>
      </c>
      <c r="AI948">
        <f t="shared" si="209"/>
        <v>-3.0999999999999694E-2</v>
      </c>
    </row>
    <row r="949" spans="1:35" x14ac:dyDescent="0.3">
      <c r="A949" s="1">
        <v>45504</v>
      </c>
      <c r="B949">
        <v>64559.96</v>
      </c>
      <c r="C949">
        <v>2447.6</v>
      </c>
      <c r="D949">
        <v>5.46</v>
      </c>
      <c r="E949">
        <v>5.38</v>
      </c>
      <c r="F949">
        <f t="shared" si="203"/>
        <v>4.9999999999999822E-2</v>
      </c>
      <c r="G949">
        <v>5.33</v>
      </c>
      <c r="H949">
        <v>5.2411000000000003</v>
      </c>
      <c r="I949">
        <f t="shared" si="197"/>
        <v>5.2411000000000003</v>
      </c>
      <c r="J949">
        <f t="shared" si="198"/>
        <v>-6.5799999999995862E-3</v>
      </c>
      <c r="K949">
        <v>5.2441000000000004</v>
      </c>
      <c r="L949">
        <v>5.2839999999999998</v>
      </c>
      <c r="M949">
        <v>5.0997000000000003</v>
      </c>
      <c r="N949">
        <v>5.1162000000000001</v>
      </c>
      <c r="O949">
        <v>4.9316000000000004</v>
      </c>
      <c r="P949">
        <v>5.3391999999999999</v>
      </c>
      <c r="Q949">
        <v>5.3269000000000002</v>
      </c>
      <c r="R949">
        <v>5.0862999999999996</v>
      </c>
      <c r="S949">
        <v>4.7446999999999999</v>
      </c>
      <c r="T949">
        <v>5.2869999999999999</v>
      </c>
      <c r="U949">
        <f t="shared" si="199"/>
        <v>5.2869999999999999</v>
      </c>
      <c r="V949">
        <f t="shared" si="204"/>
        <v>-1.9999999999997797E-3</v>
      </c>
      <c r="W949">
        <f t="shared" si="200"/>
        <v>5.0997000000000003</v>
      </c>
      <c r="X949">
        <f t="shared" si="205"/>
        <v>-4.4899999999999274E-2</v>
      </c>
      <c r="Y949">
        <v>5.37</v>
      </c>
      <c r="Z949">
        <v>5.09</v>
      </c>
      <c r="AA949">
        <f t="shared" si="201"/>
        <v>5.1162000000000001</v>
      </c>
      <c r="AB949">
        <f t="shared" si="206"/>
        <v>-5.4299999999999571E-2</v>
      </c>
      <c r="AC949">
        <f t="shared" si="207"/>
        <v>-2.3000000000000576E-2</v>
      </c>
      <c r="AD949">
        <v>4.75</v>
      </c>
      <c r="AE949">
        <f t="shared" si="202"/>
        <v>4.9316000000000004</v>
      </c>
      <c r="AF949">
        <f t="shared" si="208"/>
        <v>-4.8000000000000043E-2</v>
      </c>
      <c r="AG949">
        <f t="shared" si="208"/>
        <v>-7.4199999999999378E-2</v>
      </c>
      <c r="AH949">
        <f t="shared" si="196"/>
        <v>4.92</v>
      </c>
      <c r="AI949">
        <f t="shared" si="209"/>
        <v>-3.5500000000000753E-2</v>
      </c>
    </row>
    <row r="950" spans="1:35" x14ac:dyDescent="0.3">
      <c r="A950" s="1">
        <v>45505</v>
      </c>
      <c r="B950">
        <v>64694.03</v>
      </c>
      <c r="C950">
        <v>2446.2600000000002</v>
      </c>
      <c r="D950">
        <v>5.4459999999999997</v>
      </c>
      <c r="E950">
        <v>5.35</v>
      </c>
      <c r="F950">
        <f t="shared" si="203"/>
        <v>-3.0000000000000249E-2</v>
      </c>
      <c r="G950">
        <v>5.33</v>
      </c>
      <c r="H950">
        <v>5.2421199999999999</v>
      </c>
      <c r="I950">
        <f t="shared" si="197"/>
        <v>5.2421199999999999</v>
      </c>
      <c r="J950">
        <f t="shared" si="198"/>
        <v>1.0199999999995768E-3</v>
      </c>
      <c r="K950">
        <v>5.2064000000000004</v>
      </c>
      <c r="L950">
        <v>5.2519999999999998</v>
      </c>
      <c r="M950">
        <v>5.0339</v>
      </c>
      <c r="N950">
        <v>5.0503</v>
      </c>
      <c r="O950">
        <v>4.8651</v>
      </c>
      <c r="P950">
        <v>5.3304999999999998</v>
      </c>
      <c r="Q950">
        <v>5.3170000000000002</v>
      </c>
      <c r="R950">
        <v>5.0136000000000003</v>
      </c>
      <c r="S950">
        <v>4.6170999999999998</v>
      </c>
      <c r="T950">
        <v>5.2569999999999997</v>
      </c>
      <c r="U950">
        <f t="shared" si="199"/>
        <v>5.2569999999999997</v>
      </c>
      <c r="V950">
        <f t="shared" si="204"/>
        <v>-3.0000000000000249E-2</v>
      </c>
      <c r="W950">
        <f t="shared" si="200"/>
        <v>5.0339</v>
      </c>
      <c r="X950">
        <f t="shared" si="205"/>
        <v>-6.5800000000000303E-2</v>
      </c>
      <c r="Y950">
        <v>5.35</v>
      </c>
      <c r="Z950">
        <v>5.0190000000000001</v>
      </c>
      <c r="AA950">
        <f t="shared" si="201"/>
        <v>5.0503</v>
      </c>
      <c r="AB950">
        <f t="shared" si="206"/>
        <v>-6.590000000000007E-2</v>
      </c>
      <c r="AC950">
        <f t="shared" si="207"/>
        <v>-7.099999999999973E-2</v>
      </c>
      <c r="AD950">
        <v>4.6269999999999998</v>
      </c>
      <c r="AE950">
        <f t="shared" si="202"/>
        <v>4.8651</v>
      </c>
      <c r="AF950">
        <f t="shared" si="208"/>
        <v>-0.12300000000000022</v>
      </c>
      <c r="AG950">
        <f t="shared" si="208"/>
        <v>-6.6500000000000448E-2</v>
      </c>
      <c r="AH950">
        <f t="shared" si="196"/>
        <v>4.8230000000000004</v>
      </c>
      <c r="AI950">
        <f t="shared" si="209"/>
        <v>-9.6999999999999531E-2</v>
      </c>
    </row>
    <row r="951" spans="1:35" x14ac:dyDescent="0.3">
      <c r="A951" s="1">
        <v>45506</v>
      </c>
      <c r="B951">
        <v>62551.57</v>
      </c>
      <c r="C951">
        <v>2443.2399999999998</v>
      </c>
      <c r="D951">
        <v>5.3819999999999997</v>
      </c>
      <c r="E951">
        <v>5.35</v>
      </c>
      <c r="F951">
        <f t="shared" si="203"/>
        <v>0</v>
      </c>
      <c r="G951">
        <v>5.33</v>
      </c>
      <c r="H951">
        <v>5.2277300000000002</v>
      </c>
      <c r="I951">
        <f t="shared" si="197"/>
        <v>5.2277300000000002</v>
      </c>
      <c r="J951">
        <f t="shared" si="198"/>
        <v>-1.4389999999999681E-2</v>
      </c>
      <c r="K951">
        <v>5.1325000000000003</v>
      </c>
      <c r="L951">
        <v>5.1741999999999999</v>
      </c>
      <c r="M951">
        <v>4.9077000000000002</v>
      </c>
      <c r="N951">
        <v>4.9100999999999999</v>
      </c>
      <c r="O951">
        <v>4.6943000000000001</v>
      </c>
      <c r="P951">
        <v>5.3129999999999997</v>
      </c>
      <c r="Q951">
        <v>5.3034999999999997</v>
      </c>
      <c r="R951">
        <v>4.8388</v>
      </c>
      <c r="S951">
        <v>4.3596000000000004</v>
      </c>
      <c r="T951">
        <v>5.181</v>
      </c>
      <c r="U951">
        <f t="shared" si="199"/>
        <v>5.181</v>
      </c>
      <c r="V951">
        <f t="shared" si="204"/>
        <v>-7.5999999999999623E-2</v>
      </c>
      <c r="W951">
        <f t="shared" si="200"/>
        <v>4.9077000000000002</v>
      </c>
      <c r="X951">
        <f t="shared" si="205"/>
        <v>-0.12619999999999987</v>
      </c>
      <c r="Y951">
        <v>5.3310000000000004</v>
      </c>
      <c r="Z951">
        <v>4.8440000000000003</v>
      </c>
      <c r="AA951">
        <f t="shared" si="201"/>
        <v>4.9100999999999999</v>
      </c>
      <c r="AB951">
        <f t="shared" si="206"/>
        <v>-0.1402000000000001</v>
      </c>
      <c r="AC951">
        <f t="shared" si="207"/>
        <v>-0.17499999999999982</v>
      </c>
      <c r="AD951">
        <v>4.3659999999999997</v>
      </c>
      <c r="AE951">
        <f t="shared" si="202"/>
        <v>4.6943000000000001</v>
      </c>
      <c r="AF951">
        <f t="shared" si="208"/>
        <v>-0.26100000000000012</v>
      </c>
      <c r="AG951">
        <f t="shared" si="208"/>
        <v>-0.17079999999999984</v>
      </c>
      <c r="AH951">
        <f t="shared" si="196"/>
        <v>4.6050000000000004</v>
      </c>
      <c r="AI951">
        <f t="shared" si="209"/>
        <v>-0.21799999999999997</v>
      </c>
    </row>
    <row r="952" spans="1:35" x14ac:dyDescent="0.3">
      <c r="A952" s="1">
        <v>45507</v>
      </c>
      <c r="B952">
        <v>60366.85</v>
      </c>
      <c r="C952">
        <v>2443.2399999999998</v>
      </c>
      <c r="D952">
        <v>5.3819999999999997</v>
      </c>
      <c r="E952">
        <v>5.35</v>
      </c>
      <c r="F952">
        <f t="shared" si="203"/>
        <v>0</v>
      </c>
      <c r="G952">
        <v>5.33</v>
      </c>
      <c r="H952">
        <v>5.2277300000000002</v>
      </c>
      <c r="I952">
        <f t="shared" si="197"/>
        <v>5.2277300000000002</v>
      </c>
      <c r="J952">
        <f t="shared" si="198"/>
        <v>0</v>
      </c>
      <c r="K952">
        <v>5.1325000000000003</v>
      </c>
      <c r="L952">
        <v>5.1741999999999999</v>
      </c>
      <c r="M952">
        <v>4.9077000000000002</v>
      </c>
      <c r="N952">
        <v>4.9100999999999999</v>
      </c>
      <c r="O952">
        <v>4.6943000000000001</v>
      </c>
      <c r="P952">
        <v>5.3129999999999997</v>
      </c>
      <c r="Q952">
        <v>5.3034999999999997</v>
      </c>
      <c r="R952">
        <v>4.8388</v>
      </c>
      <c r="S952">
        <v>4.3596000000000004</v>
      </c>
      <c r="T952">
        <v>5.181</v>
      </c>
      <c r="U952">
        <f t="shared" si="199"/>
        <v>5.181</v>
      </c>
      <c r="V952">
        <f t="shared" si="204"/>
        <v>0</v>
      </c>
      <c r="W952">
        <f t="shared" si="200"/>
        <v>4.9077000000000002</v>
      </c>
      <c r="X952">
        <f t="shared" si="205"/>
        <v>0</v>
      </c>
      <c r="Y952">
        <v>5.3310000000000004</v>
      </c>
      <c r="Z952">
        <v>4.8440000000000003</v>
      </c>
      <c r="AA952">
        <f t="shared" si="201"/>
        <v>4.9100999999999999</v>
      </c>
      <c r="AB952">
        <f t="shared" si="206"/>
        <v>0</v>
      </c>
      <c r="AC952">
        <f t="shared" si="207"/>
        <v>0</v>
      </c>
      <c r="AD952">
        <v>4.3659999999999997</v>
      </c>
      <c r="AE952">
        <f t="shared" si="202"/>
        <v>4.6943000000000001</v>
      </c>
      <c r="AF952">
        <f t="shared" si="208"/>
        <v>0</v>
      </c>
      <c r="AG952">
        <f t="shared" si="208"/>
        <v>0</v>
      </c>
      <c r="AH952">
        <f t="shared" si="196"/>
        <v>4.6050000000000004</v>
      </c>
      <c r="AI952">
        <f t="shared" si="209"/>
        <v>0</v>
      </c>
    </row>
    <row r="953" spans="1:35" x14ac:dyDescent="0.3">
      <c r="A953" s="1">
        <v>45508</v>
      </c>
      <c r="B953">
        <v>59135.51</v>
      </c>
      <c r="C953">
        <v>2443.2399999999998</v>
      </c>
      <c r="D953">
        <v>5.3819999999999997</v>
      </c>
      <c r="E953">
        <v>5.35</v>
      </c>
      <c r="F953">
        <f t="shared" si="203"/>
        <v>0</v>
      </c>
      <c r="G953">
        <v>5.33</v>
      </c>
      <c r="H953">
        <v>5.2277300000000002</v>
      </c>
      <c r="I953">
        <f t="shared" si="197"/>
        <v>5.2277300000000002</v>
      </c>
      <c r="J953">
        <f t="shared" si="198"/>
        <v>0</v>
      </c>
      <c r="K953">
        <v>5.1325000000000003</v>
      </c>
      <c r="L953">
        <v>5.1741999999999999</v>
      </c>
      <c r="M953">
        <v>4.9077000000000002</v>
      </c>
      <c r="N953">
        <v>4.9100999999999999</v>
      </c>
      <c r="O953">
        <v>4.6943000000000001</v>
      </c>
      <c r="P953">
        <v>5.3129999999999997</v>
      </c>
      <c r="Q953">
        <v>5.3034999999999997</v>
      </c>
      <c r="R953">
        <v>4.8388</v>
      </c>
      <c r="S953">
        <v>4.3596000000000004</v>
      </c>
      <c r="T953">
        <v>5.181</v>
      </c>
      <c r="U953">
        <f t="shared" si="199"/>
        <v>5.181</v>
      </c>
      <c r="V953">
        <f t="shared" si="204"/>
        <v>0</v>
      </c>
      <c r="W953">
        <f t="shared" si="200"/>
        <v>4.9077000000000002</v>
      </c>
      <c r="X953">
        <f t="shared" si="205"/>
        <v>0</v>
      </c>
      <c r="Y953">
        <v>5.3310000000000004</v>
      </c>
      <c r="Z953">
        <v>4.8440000000000003</v>
      </c>
      <c r="AA953">
        <f t="shared" si="201"/>
        <v>4.9100999999999999</v>
      </c>
      <c r="AB953">
        <f t="shared" si="206"/>
        <v>0</v>
      </c>
      <c r="AC953">
        <f t="shared" si="207"/>
        <v>0</v>
      </c>
      <c r="AD953">
        <v>4.3659999999999997</v>
      </c>
      <c r="AE953">
        <f t="shared" si="202"/>
        <v>4.6943000000000001</v>
      </c>
      <c r="AF953">
        <f t="shared" si="208"/>
        <v>0</v>
      </c>
      <c r="AG953">
        <f t="shared" si="208"/>
        <v>0</v>
      </c>
      <c r="AH953">
        <f t="shared" si="196"/>
        <v>4.6050000000000004</v>
      </c>
      <c r="AI953">
        <f t="shared" si="209"/>
        <v>0</v>
      </c>
    </row>
    <row r="954" spans="1:35" x14ac:dyDescent="0.3">
      <c r="A954" s="1">
        <v>45509</v>
      </c>
      <c r="B954">
        <v>54395.26</v>
      </c>
      <c r="C954">
        <v>2410.79</v>
      </c>
      <c r="D954">
        <v>5.38</v>
      </c>
      <c r="E954">
        <v>5.32</v>
      </c>
      <c r="F954">
        <f t="shared" si="203"/>
        <v>-2.9999999999999361E-2</v>
      </c>
      <c r="G954">
        <v>5.33</v>
      </c>
      <c r="H954">
        <v>5.1324100000000001</v>
      </c>
      <c r="I954">
        <f t="shared" si="197"/>
        <v>5.1324100000000001</v>
      </c>
      <c r="J954">
        <f t="shared" si="198"/>
        <v>-9.5320000000000071E-2</v>
      </c>
      <c r="K954">
        <v>5.0918000000000001</v>
      </c>
      <c r="L954">
        <v>5.2099000000000002</v>
      </c>
      <c r="M954">
        <v>4.8776999999999999</v>
      </c>
      <c r="N954">
        <v>4.8906999999999998</v>
      </c>
      <c r="O954">
        <v>4.6978</v>
      </c>
      <c r="P954">
        <v>5.3025500000000001</v>
      </c>
      <c r="Q954">
        <v>5.2863499999999997</v>
      </c>
      <c r="R954">
        <v>4.8780000000000001</v>
      </c>
      <c r="S954">
        <v>4.3941999999999997</v>
      </c>
      <c r="T954">
        <v>5.2140000000000004</v>
      </c>
      <c r="U954">
        <f t="shared" si="199"/>
        <v>5.2140000000000004</v>
      </c>
      <c r="V954">
        <f t="shared" si="204"/>
        <v>3.3000000000000362E-2</v>
      </c>
      <c r="W954">
        <f t="shared" si="200"/>
        <v>4.8776999999999999</v>
      </c>
      <c r="X954">
        <f t="shared" si="205"/>
        <v>-3.0000000000000249E-2</v>
      </c>
      <c r="Y954">
        <v>5.3540000000000001</v>
      </c>
      <c r="Z954">
        <v>4.883</v>
      </c>
      <c r="AA954">
        <f t="shared" si="201"/>
        <v>4.8906999999999998</v>
      </c>
      <c r="AB954">
        <f t="shared" si="206"/>
        <v>-1.9400000000000084E-2</v>
      </c>
      <c r="AC954">
        <f t="shared" si="207"/>
        <v>3.8999999999999702E-2</v>
      </c>
      <c r="AD954">
        <v>4.4020000000000001</v>
      </c>
      <c r="AE954">
        <f t="shared" si="202"/>
        <v>4.6978</v>
      </c>
      <c r="AF954">
        <f t="shared" si="208"/>
        <v>3.6000000000000476E-2</v>
      </c>
      <c r="AG954">
        <f t="shared" si="208"/>
        <v>3.4999999999998366E-3</v>
      </c>
      <c r="AH954">
        <f t="shared" si="196"/>
        <v>4.6425000000000001</v>
      </c>
      <c r="AI954">
        <f t="shared" si="209"/>
        <v>3.7499999999999645E-2</v>
      </c>
    </row>
    <row r="955" spans="1:35" x14ac:dyDescent="0.3">
      <c r="A955" s="1">
        <v>45510</v>
      </c>
      <c r="B955">
        <v>56571.57</v>
      </c>
      <c r="C955">
        <v>2390.8200000000002</v>
      </c>
      <c r="D955">
        <v>5.3949999999999996</v>
      </c>
      <c r="E955">
        <v>5.33</v>
      </c>
      <c r="F955">
        <f t="shared" si="203"/>
        <v>9.9999999999997868E-3</v>
      </c>
      <c r="G955">
        <v>5.33</v>
      </c>
      <c r="H955">
        <v>5.0565100000000003</v>
      </c>
      <c r="I955">
        <f t="shared" si="197"/>
        <v>5.0565100000000003</v>
      </c>
      <c r="J955">
        <f t="shared" si="198"/>
        <v>-7.5899999999999856E-2</v>
      </c>
      <c r="K955">
        <v>5.125</v>
      </c>
      <c r="L955">
        <v>5.2000999999999999</v>
      </c>
      <c r="M955">
        <v>4.8952999999999998</v>
      </c>
      <c r="N955">
        <v>4.9146000000000001</v>
      </c>
      <c r="O955">
        <v>4.7316000000000003</v>
      </c>
      <c r="P955">
        <v>5.3140299999999998</v>
      </c>
      <c r="Q955">
        <v>5.3114499999999998</v>
      </c>
      <c r="R955">
        <v>4.9424999999999999</v>
      </c>
      <c r="S955">
        <v>4.4962</v>
      </c>
      <c r="T955">
        <v>5.2039999999999997</v>
      </c>
      <c r="U955">
        <f t="shared" si="199"/>
        <v>5.2039999999999997</v>
      </c>
      <c r="V955">
        <f t="shared" si="204"/>
        <v>-1.0000000000000675E-2</v>
      </c>
      <c r="W955">
        <f t="shared" si="200"/>
        <v>4.8952999999999998</v>
      </c>
      <c r="X955">
        <f t="shared" si="205"/>
        <v>1.7599999999999838E-2</v>
      </c>
      <c r="Y955">
        <v>5.3310000000000004</v>
      </c>
      <c r="Z955">
        <v>4.9459999999999997</v>
      </c>
      <c r="AA955">
        <f t="shared" si="201"/>
        <v>4.9146000000000001</v>
      </c>
      <c r="AB955">
        <f t="shared" si="206"/>
        <v>2.3900000000000254E-2</v>
      </c>
      <c r="AC955">
        <f t="shared" si="207"/>
        <v>6.2999999999999723E-2</v>
      </c>
      <c r="AD955">
        <v>4.5</v>
      </c>
      <c r="AE955">
        <f t="shared" si="202"/>
        <v>4.7316000000000003</v>
      </c>
      <c r="AF955">
        <f t="shared" si="208"/>
        <v>9.7999999999999865E-2</v>
      </c>
      <c r="AG955">
        <f t="shared" si="208"/>
        <v>3.3800000000000274E-2</v>
      </c>
      <c r="AH955">
        <f t="shared" si="196"/>
        <v>4.7229999999999999</v>
      </c>
      <c r="AI955">
        <f t="shared" si="209"/>
        <v>8.0499999999999794E-2</v>
      </c>
    </row>
    <row r="956" spans="1:35" x14ac:dyDescent="0.3">
      <c r="A956" s="1">
        <v>45511</v>
      </c>
      <c r="B956">
        <v>55154.01</v>
      </c>
      <c r="C956">
        <v>2382.92</v>
      </c>
      <c r="D956">
        <v>5.3920000000000003</v>
      </c>
      <c r="E956">
        <v>5.33</v>
      </c>
      <c r="F956">
        <f t="shared" si="203"/>
        <v>0</v>
      </c>
      <c r="G956">
        <v>5.33</v>
      </c>
      <c r="H956">
        <v>5.1041600000000003</v>
      </c>
      <c r="I956">
        <f t="shared" si="197"/>
        <v>5.1041600000000003</v>
      </c>
      <c r="J956">
        <f t="shared" si="198"/>
        <v>4.764999999999997E-2</v>
      </c>
      <c r="K956">
        <v>5.1017000000000001</v>
      </c>
      <c r="L956">
        <v>5.2202000000000002</v>
      </c>
      <c r="M956">
        <v>4.9192</v>
      </c>
      <c r="N956">
        <v>4.9356999999999998</v>
      </c>
      <c r="O956">
        <v>4.7461000000000002</v>
      </c>
      <c r="P956">
        <v>5.319</v>
      </c>
      <c r="Q956">
        <v>5.3121499999999999</v>
      </c>
      <c r="R956">
        <v>4.9398</v>
      </c>
      <c r="S956">
        <v>4.4206000000000003</v>
      </c>
      <c r="T956">
        <v>5.2229999999999999</v>
      </c>
      <c r="U956">
        <f t="shared" si="199"/>
        <v>5.2229999999999999</v>
      </c>
      <c r="V956">
        <f t="shared" si="204"/>
        <v>1.9000000000000128E-2</v>
      </c>
      <c r="W956">
        <f t="shared" si="200"/>
        <v>4.9192</v>
      </c>
      <c r="X956">
        <f t="shared" si="205"/>
        <v>2.3900000000000254E-2</v>
      </c>
      <c r="Y956">
        <v>5.3410000000000002</v>
      </c>
      <c r="Z956">
        <v>4.9450000000000003</v>
      </c>
      <c r="AA956">
        <f t="shared" si="201"/>
        <v>4.9356999999999998</v>
      </c>
      <c r="AB956">
        <f t="shared" si="206"/>
        <v>2.1099999999999675E-2</v>
      </c>
      <c r="AC956">
        <f t="shared" si="207"/>
        <v>-9.9999999999944578E-4</v>
      </c>
      <c r="AD956">
        <v>4.4260000000000002</v>
      </c>
      <c r="AE956">
        <f t="shared" si="202"/>
        <v>4.7461000000000002</v>
      </c>
      <c r="AF956">
        <f t="shared" si="208"/>
        <v>-7.3999999999999844E-2</v>
      </c>
      <c r="AG956">
        <f t="shared" si="208"/>
        <v>1.4499999999999957E-2</v>
      </c>
      <c r="AH956">
        <f t="shared" si="196"/>
        <v>4.6855000000000002</v>
      </c>
      <c r="AI956">
        <f t="shared" si="209"/>
        <v>-3.7499999999999645E-2</v>
      </c>
    </row>
    <row r="957" spans="1:35" x14ac:dyDescent="0.3">
      <c r="A957" s="1">
        <v>45512</v>
      </c>
      <c r="B957">
        <v>59537.8</v>
      </c>
      <c r="C957">
        <v>2427.5300000000002</v>
      </c>
      <c r="D957">
        <v>5.4189999999999996</v>
      </c>
      <c r="E957">
        <v>5.34</v>
      </c>
      <c r="F957">
        <f t="shared" si="203"/>
        <v>9.9999999999997868E-3</v>
      </c>
      <c r="G957">
        <v>5.33</v>
      </c>
      <c r="H957">
        <v>5.10283</v>
      </c>
      <c r="I957">
        <f t="shared" si="197"/>
        <v>5.10283</v>
      </c>
      <c r="J957">
        <f t="shared" si="198"/>
        <v>-1.3300000000002754E-3</v>
      </c>
      <c r="K957">
        <v>5.1284999999999998</v>
      </c>
      <c r="L957">
        <v>5.2141999999999999</v>
      </c>
      <c r="M957">
        <v>4.8978999999999999</v>
      </c>
      <c r="N957">
        <v>4.9203999999999999</v>
      </c>
      <c r="O957">
        <v>4.7422000000000004</v>
      </c>
      <c r="P957">
        <v>5.3316999999999997</v>
      </c>
      <c r="Q957">
        <v>5.3319999999999999</v>
      </c>
      <c r="R957">
        <v>4.9710999999999999</v>
      </c>
      <c r="S957">
        <v>4.4688999999999997</v>
      </c>
      <c r="T957">
        <v>5.2220000000000004</v>
      </c>
      <c r="U957">
        <f t="shared" si="199"/>
        <v>5.2220000000000004</v>
      </c>
      <c r="V957">
        <f t="shared" si="204"/>
        <v>-9.9999999999944578E-4</v>
      </c>
      <c r="W957">
        <f t="shared" si="200"/>
        <v>4.8978999999999999</v>
      </c>
      <c r="X957">
        <f t="shared" si="205"/>
        <v>-2.1300000000000097E-2</v>
      </c>
      <c r="Y957">
        <v>5.3440000000000003</v>
      </c>
      <c r="Z957">
        <v>4.9749999999999996</v>
      </c>
      <c r="AA957">
        <f t="shared" si="201"/>
        <v>4.9203999999999999</v>
      </c>
      <c r="AB957">
        <f t="shared" si="206"/>
        <v>-1.5299999999999869E-2</v>
      </c>
      <c r="AC957">
        <f t="shared" si="207"/>
        <v>2.9999999999999361E-2</v>
      </c>
      <c r="AD957">
        <v>4.4729999999999999</v>
      </c>
      <c r="AE957">
        <f t="shared" si="202"/>
        <v>4.7422000000000004</v>
      </c>
      <c r="AF957">
        <f t="shared" si="208"/>
        <v>4.6999999999999709E-2</v>
      </c>
      <c r="AG957">
        <f t="shared" si="208"/>
        <v>-3.8999999999997925E-3</v>
      </c>
      <c r="AH957">
        <f t="shared" si="196"/>
        <v>4.7240000000000002</v>
      </c>
      <c r="AI957">
        <f t="shared" si="209"/>
        <v>3.8499999999999979E-2</v>
      </c>
    </row>
    <row r="958" spans="1:35" x14ac:dyDescent="0.3">
      <c r="A958" s="1">
        <v>45513</v>
      </c>
      <c r="B958">
        <v>60776.95</v>
      </c>
      <c r="C958">
        <v>2431.3200000000002</v>
      </c>
      <c r="D958">
        <v>5.43</v>
      </c>
      <c r="E958">
        <v>5.34</v>
      </c>
      <c r="F958">
        <f t="shared" si="203"/>
        <v>0</v>
      </c>
      <c r="G958">
        <v>5.33</v>
      </c>
      <c r="H958">
        <v>5.1126899999999997</v>
      </c>
      <c r="I958">
        <f t="shared" si="197"/>
        <v>5.1126899999999997</v>
      </c>
      <c r="J958">
        <f t="shared" si="198"/>
        <v>9.8599999999997578E-3</v>
      </c>
      <c r="K958">
        <v>5.1345499999999999</v>
      </c>
      <c r="L958">
        <v>5.2068000000000003</v>
      </c>
      <c r="M958">
        <v>4.9131</v>
      </c>
      <c r="N958">
        <v>4.9352</v>
      </c>
      <c r="O958">
        <v>4.7508999999999997</v>
      </c>
      <c r="P958">
        <v>5.3288099999999998</v>
      </c>
      <c r="Q958">
        <v>5.3187499999999996</v>
      </c>
      <c r="R958">
        <v>4.9743000000000004</v>
      </c>
      <c r="S958">
        <v>4.4812000000000003</v>
      </c>
      <c r="T958">
        <v>5.2149999999999999</v>
      </c>
      <c r="U958">
        <f t="shared" si="199"/>
        <v>5.2149999999999999</v>
      </c>
      <c r="V958">
        <f t="shared" si="204"/>
        <v>-7.0000000000005613E-3</v>
      </c>
      <c r="W958">
        <f t="shared" si="200"/>
        <v>4.9131</v>
      </c>
      <c r="X958">
        <f t="shared" si="205"/>
        <v>1.5200000000000102E-2</v>
      </c>
      <c r="Y958">
        <v>5.3460000000000001</v>
      </c>
      <c r="Z958">
        <v>4.9800000000000004</v>
      </c>
      <c r="AA958">
        <f t="shared" si="201"/>
        <v>4.9352</v>
      </c>
      <c r="AB958">
        <f t="shared" si="206"/>
        <v>1.4800000000000146E-2</v>
      </c>
      <c r="AC958">
        <f t="shared" si="207"/>
        <v>5.0000000000007816E-3</v>
      </c>
      <c r="AD958">
        <v>4.4850000000000003</v>
      </c>
      <c r="AE958">
        <f t="shared" si="202"/>
        <v>4.7508999999999997</v>
      </c>
      <c r="AF958">
        <f t="shared" si="208"/>
        <v>1.2000000000000455E-2</v>
      </c>
      <c r="AG958">
        <f t="shared" si="208"/>
        <v>8.6999999999992639E-3</v>
      </c>
      <c r="AH958">
        <f t="shared" si="196"/>
        <v>4.7324999999999999</v>
      </c>
      <c r="AI958">
        <f t="shared" si="209"/>
        <v>8.49999999999973E-3</v>
      </c>
    </row>
    <row r="959" spans="1:35" x14ac:dyDescent="0.3">
      <c r="A959" s="1">
        <v>45514</v>
      </c>
      <c r="B959">
        <v>61009.06</v>
      </c>
      <c r="C959">
        <v>2431.3200000000002</v>
      </c>
      <c r="D959">
        <v>5.43</v>
      </c>
      <c r="E959">
        <v>5.34</v>
      </c>
      <c r="F959">
        <f t="shared" si="203"/>
        <v>0</v>
      </c>
      <c r="G959">
        <v>5.33</v>
      </c>
      <c r="H959">
        <v>5.1126899999999997</v>
      </c>
      <c r="I959">
        <f t="shared" si="197"/>
        <v>5.1126899999999997</v>
      </c>
      <c r="J959">
        <f t="shared" si="198"/>
        <v>0</v>
      </c>
      <c r="K959">
        <v>5.1345499999999999</v>
      </c>
      <c r="L959">
        <v>5.2068000000000003</v>
      </c>
      <c r="M959">
        <v>4.9131</v>
      </c>
      <c r="N959">
        <v>4.9352</v>
      </c>
      <c r="O959">
        <v>4.7508999999999997</v>
      </c>
      <c r="P959">
        <v>5.3288099999999998</v>
      </c>
      <c r="Q959">
        <v>5.3187499999999996</v>
      </c>
      <c r="R959">
        <v>4.9743000000000004</v>
      </c>
      <c r="S959">
        <v>4.4812000000000003</v>
      </c>
      <c r="T959">
        <v>5.2149999999999999</v>
      </c>
      <c r="U959">
        <f t="shared" si="199"/>
        <v>5.2149999999999999</v>
      </c>
      <c r="V959">
        <f t="shared" si="204"/>
        <v>0</v>
      </c>
      <c r="W959">
        <f t="shared" si="200"/>
        <v>4.9131</v>
      </c>
      <c r="X959">
        <f t="shared" si="205"/>
        <v>0</v>
      </c>
      <c r="Y959">
        <v>5.3460000000000001</v>
      </c>
      <c r="Z959">
        <v>4.9800000000000004</v>
      </c>
      <c r="AA959">
        <f t="shared" si="201"/>
        <v>4.9352</v>
      </c>
      <c r="AB959">
        <f t="shared" si="206"/>
        <v>0</v>
      </c>
      <c r="AC959">
        <f t="shared" si="207"/>
        <v>0</v>
      </c>
      <c r="AD959">
        <v>4.4850000000000003</v>
      </c>
      <c r="AE959">
        <f t="shared" si="202"/>
        <v>4.7508999999999997</v>
      </c>
      <c r="AF959">
        <f t="shared" si="208"/>
        <v>0</v>
      </c>
      <c r="AG959">
        <f t="shared" si="208"/>
        <v>0</v>
      </c>
      <c r="AH959">
        <f t="shared" si="196"/>
        <v>4.7324999999999999</v>
      </c>
      <c r="AI959">
        <f t="shared" si="209"/>
        <v>0</v>
      </c>
    </row>
    <row r="960" spans="1:35" x14ac:dyDescent="0.3">
      <c r="A960" s="1">
        <v>45515</v>
      </c>
      <c r="B960">
        <v>58518.89</v>
      </c>
      <c r="C960">
        <v>2431.3200000000002</v>
      </c>
      <c r="D960">
        <v>5.43</v>
      </c>
      <c r="E960">
        <v>5.34</v>
      </c>
      <c r="F960">
        <f t="shared" si="203"/>
        <v>0</v>
      </c>
      <c r="G960">
        <v>5.33</v>
      </c>
      <c r="H960">
        <v>5.1126899999999997</v>
      </c>
      <c r="I960">
        <f t="shared" si="197"/>
        <v>5.1126899999999997</v>
      </c>
      <c r="J960">
        <f t="shared" si="198"/>
        <v>0</v>
      </c>
      <c r="K960">
        <v>5.1345499999999999</v>
      </c>
      <c r="L960">
        <v>5.2068000000000003</v>
      </c>
      <c r="M960">
        <v>4.9131</v>
      </c>
      <c r="N960">
        <v>4.9352</v>
      </c>
      <c r="O960">
        <v>4.7508999999999997</v>
      </c>
      <c r="P960">
        <v>5.3288099999999998</v>
      </c>
      <c r="Q960">
        <v>5.3187499999999996</v>
      </c>
      <c r="R960">
        <v>4.9743000000000004</v>
      </c>
      <c r="S960">
        <v>4.4812000000000003</v>
      </c>
      <c r="T960">
        <v>5.2149999999999999</v>
      </c>
      <c r="U960">
        <f t="shared" si="199"/>
        <v>5.2149999999999999</v>
      </c>
      <c r="V960">
        <f t="shared" si="204"/>
        <v>0</v>
      </c>
      <c r="W960">
        <f t="shared" si="200"/>
        <v>4.9131</v>
      </c>
      <c r="X960">
        <f t="shared" si="205"/>
        <v>0</v>
      </c>
      <c r="Y960">
        <v>5.3460000000000001</v>
      </c>
      <c r="Z960">
        <v>4.9800000000000004</v>
      </c>
      <c r="AA960">
        <f t="shared" si="201"/>
        <v>4.9352</v>
      </c>
      <c r="AB960">
        <f t="shared" si="206"/>
        <v>0</v>
      </c>
      <c r="AC960">
        <f t="shared" si="207"/>
        <v>0</v>
      </c>
      <c r="AD960">
        <v>4.4850000000000003</v>
      </c>
      <c r="AE960">
        <f t="shared" si="202"/>
        <v>4.7508999999999997</v>
      </c>
      <c r="AF960">
        <f t="shared" si="208"/>
        <v>0</v>
      </c>
      <c r="AG960">
        <f t="shared" si="208"/>
        <v>0</v>
      </c>
      <c r="AH960">
        <f t="shared" si="196"/>
        <v>4.7324999999999999</v>
      </c>
      <c r="AI960">
        <f t="shared" si="209"/>
        <v>0</v>
      </c>
    </row>
    <row r="961" spans="1:35" x14ac:dyDescent="0.3">
      <c r="A961" s="1">
        <v>45516</v>
      </c>
      <c r="B961">
        <v>58856.37</v>
      </c>
      <c r="C961">
        <v>2472.9</v>
      </c>
      <c r="D961">
        <v>5.38</v>
      </c>
      <c r="E961">
        <v>5.34</v>
      </c>
      <c r="F961">
        <f t="shared" si="203"/>
        <v>0</v>
      </c>
      <c r="G961">
        <v>5.33</v>
      </c>
      <c r="H961">
        <v>5.1160199999999998</v>
      </c>
      <c r="I961">
        <f t="shared" si="197"/>
        <v>5.1160199999999998</v>
      </c>
      <c r="J961">
        <f t="shared" si="198"/>
        <v>3.3300000000000551E-3</v>
      </c>
      <c r="K961">
        <v>5.1276999999999999</v>
      </c>
      <c r="L961">
        <v>5.2085999999999997</v>
      </c>
      <c r="M961">
        <v>4.9466999999999999</v>
      </c>
      <c r="N961">
        <v>4.9627999999999997</v>
      </c>
      <c r="O961">
        <v>4.7569999999999997</v>
      </c>
      <c r="P961">
        <v>5.3308999999999997</v>
      </c>
      <c r="Q961">
        <v>5.3285</v>
      </c>
      <c r="R961">
        <v>4.9737</v>
      </c>
      <c r="S961">
        <v>4.4726999999999997</v>
      </c>
      <c r="T961">
        <v>5.2130000000000001</v>
      </c>
      <c r="U961">
        <f t="shared" si="199"/>
        <v>5.2130000000000001</v>
      </c>
      <c r="V961">
        <f t="shared" si="204"/>
        <v>-1.9999999999997797E-3</v>
      </c>
      <c r="W961">
        <f t="shared" si="200"/>
        <v>4.9466999999999999</v>
      </c>
      <c r="X961">
        <f t="shared" si="205"/>
        <v>3.3599999999999852E-2</v>
      </c>
      <c r="Y961">
        <v>5.3579999999999997</v>
      </c>
      <c r="Z961">
        <v>4.9779999999999998</v>
      </c>
      <c r="AA961">
        <f t="shared" si="201"/>
        <v>4.9627999999999997</v>
      </c>
      <c r="AB961">
        <f t="shared" si="206"/>
        <v>2.7599999999999625E-2</v>
      </c>
      <c r="AC961">
        <f t="shared" si="207"/>
        <v>-2.0000000000006679E-3</v>
      </c>
      <c r="AD961">
        <v>4.4809999999999999</v>
      </c>
      <c r="AE961">
        <f t="shared" si="202"/>
        <v>4.7569999999999997</v>
      </c>
      <c r="AF961">
        <f t="shared" si="208"/>
        <v>-4.0000000000004476E-3</v>
      </c>
      <c r="AG961">
        <f t="shared" si="208"/>
        <v>6.0999999999999943E-3</v>
      </c>
      <c r="AH961">
        <f t="shared" si="196"/>
        <v>4.7294999999999998</v>
      </c>
      <c r="AI961">
        <f t="shared" si="209"/>
        <v>-3.0000000000001137E-3</v>
      </c>
    </row>
    <row r="962" spans="1:35" x14ac:dyDescent="0.3">
      <c r="A962" s="1">
        <v>45517</v>
      </c>
      <c r="B962">
        <v>60587.07</v>
      </c>
      <c r="C962">
        <v>2465.16</v>
      </c>
      <c r="D962">
        <v>5.3869999999999996</v>
      </c>
      <c r="E962">
        <v>5.34</v>
      </c>
      <c r="F962">
        <f t="shared" si="203"/>
        <v>0</v>
      </c>
      <c r="G962">
        <v>5.33</v>
      </c>
      <c r="H962">
        <v>5.1180899999999996</v>
      </c>
      <c r="I962">
        <f t="shared" si="197"/>
        <v>5.1180899999999996</v>
      </c>
      <c r="J962">
        <f t="shared" si="198"/>
        <v>2.0699999999997942E-3</v>
      </c>
      <c r="K962">
        <v>5.1109999999999998</v>
      </c>
      <c r="L962">
        <v>5.1767000000000003</v>
      </c>
      <c r="M962">
        <v>4.8863000000000003</v>
      </c>
      <c r="N962">
        <v>4.9013999999999998</v>
      </c>
      <c r="O962">
        <v>4.694</v>
      </c>
      <c r="P962">
        <v>5.3285</v>
      </c>
      <c r="Q962">
        <v>5.3228499999999999</v>
      </c>
      <c r="R962">
        <v>4.9238</v>
      </c>
      <c r="S962">
        <v>4.3939000000000004</v>
      </c>
      <c r="T962">
        <v>5.181</v>
      </c>
      <c r="U962">
        <f t="shared" si="199"/>
        <v>5.181</v>
      </c>
      <c r="V962">
        <f t="shared" si="204"/>
        <v>-3.2000000000000028E-2</v>
      </c>
      <c r="W962">
        <f t="shared" si="200"/>
        <v>4.8863000000000003</v>
      </c>
      <c r="X962">
        <f t="shared" si="205"/>
        <v>-6.0399999999999565E-2</v>
      </c>
      <c r="Y962">
        <v>5.32</v>
      </c>
      <c r="Z962">
        <v>4.9260000000000002</v>
      </c>
      <c r="AA962">
        <f t="shared" si="201"/>
        <v>4.9013999999999998</v>
      </c>
      <c r="AB962">
        <f t="shared" si="206"/>
        <v>-6.1399999999999899E-2</v>
      </c>
      <c r="AC962">
        <f t="shared" si="207"/>
        <v>-5.1999999999999602E-2</v>
      </c>
      <c r="AD962">
        <v>4.399</v>
      </c>
      <c r="AE962">
        <f t="shared" si="202"/>
        <v>4.694</v>
      </c>
      <c r="AF962">
        <f t="shared" si="208"/>
        <v>-8.1999999999999851E-2</v>
      </c>
      <c r="AG962">
        <f t="shared" si="208"/>
        <v>-6.2999999999999723E-2</v>
      </c>
      <c r="AH962">
        <f t="shared" si="196"/>
        <v>4.6624999999999996</v>
      </c>
      <c r="AI962">
        <f t="shared" si="209"/>
        <v>-6.7000000000000171E-2</v>
      </c>
    </row>
    <row r="963" spans="1:35" x14ac:dyDescent="0.3">
      <c r="A963" s="1">
        <v>45518</v>
      </c>
      <c r="B963">
        <v>59157.9</v>
      </c>
      <c r="C963">
        <v>2447.85</v>
      </c>
      <c r="D963">
        <v>5.3</v>
      </c>
      <c r="E963">
        <v>5.33</v>
      </c>
      <c r="F963">
        <f t="shared" si="203"/>
        <v>-9.9999999999997868E-3</v>
      </c>
      <c r="G963">
        <v>5.33</v>
      </c>
      <c r="H963">
        <v>5.0955300000000001</v>
      </c>
      <c r="I963">
        <f t="shared" si="197"/>
        <v>5.0955300000000001</v>
      </c>
      <c r="J963">
        <f t="shared" si="198"/>
        <v>-2.2559999999999469E-2</v>
      </c>
      <c r="K963">
        <v>5.1242999999999999</v>
      </c>
      <c r="L963">
        <v>5.2019000000000002</v>
      </c>
      <c r="M963">
        <v>4.8788</v>
      </c>
      <c r="N963">
        <v>4.8964999999999996</v>
      </c>
      <c r="O963">
        <v>4.6916000000000002</v>
      </c>
      <c r="P963">
        <v>5.3339999999999996</v>
      </c>
      <c r="Q963">
        <v>5.3254999999999999</v>
      </c>
      <c r="R963">
        <v>4.9504000000000001</v>
      </c>
      <c r="S963">
        <v>4.4231999999999996</v>
      </c>
      <c r="T963">
        <v>5.2080000000000002</v>
      </c>
      <c r="U963">
        <f t="shared" si="199"/>
        <v>5.2080000000000002</v>
      </c>
      <c r="V963">
        <f t="shared" si="204"/>
        <v>2.7000000000000135E-2</v>
      </c>
      <c r="W963">
        <f t="shared" si="200"/>
        <v>4.8788</v>
      </c>
      <c r="X963">
        <f t="shared" si="205"/>
        <v>-7.5000000000002842E-3</v>
      </c>
      <c r="Y963">
        <v>5.3250000000000002</v>
      </c>
      <c r="Z963">
        <v>4.9560000000000004</v>
      </c>
      <c r="AA963">
        <f t="shared" si="201"/>
        <v>4.8964999999999996</v>
      </c>
      <c r="AB963">
        <f t="shared" si="206"/>
        <v>-4.9000000000001265E-3</v>
      </c>
      <c r="AC963">
        <f t="shared" si="207"/>
        <v>3.0000000000000249E-2</v>
      </c>
      <c r="AD963">
        <v>4.431</v>
      </c>
      <c r="AE963">
        <f t="shared" si="202"/>
        <v>4.6916000000000002</v>
      </c>
      <c r="AF963">
        <f t="shared" si="208"/>
        <v>3.2000000000000028E-2</v>
      </c>
      <c r="AG963">
        <f t="shared" si="208"/>
        <v>-2.3999999999997357E-3</v>
      </c>
      <c r="AH963">
        <f t="shared" si="196"/>
        <v>4.6935000000000002</v>
      </c>
      <c r="AI963">
        <f t="shared" si="209"/>
        <v>3.1000000000000583E-2</v>
      </c>
    </row>
    <row r="964" spans="1:35" x14ac:dyDescent="0.3">
      <c r="A964" s="1">
        <v>45519</v>
      </c>
      <c r="B964">
        <v>56681.01</v>
      </c>
      <c r="C964">
        <v>2456.79</v>
      </c>
      <c r="D964">
        <v>5.41</v>
      </c>
      <c r="E964">
        <v>5.35</v>
      </c>
      <c r="F964">
        <f t="shared" si="203"/>
        <v>1.9999999999999574E-2</v>
      </c>
      <c r="G964">
        <v>5.33</v>
      </c>
      <c r="H964">
        <v>5.1015499999999996</v>
      </c>
      <c r="I964">
        <f t="shared" si="197"/>
        <v>5.1015499999999996</v>
      </c>
      <c r="J964">
        <f t="shared" si="198"/>
        <v>6.0199999999994702E-3</v>
      </c>
      <c r="K964">
        <v>5.1372499999999999</v>
      </c>
      <c r="L964">
        <v>5.2194000000000003</v>
      </c>
      <c r="M964">
        <v>4.9458000000000002</v>
      </c>
      <c r="N964">
        <v>4.968</v>
      </c>
      <c r="O964">
        <v>4.7686999999999999</v>
      </c>
      <c r="P964">
        <v>5.3334200000000003</v>
      </c>
      <c r="Q964">
        <v>5.3330000000000002</v>
      </c>
      <c r="R964">
        <v>4.9977</v>
      </c>
      <c r="S964">
        <v>4.5309999999999997</v>
      </c>
      <c r="T964">
        <v>5.2229999999999999</v>
      </c>
      <c r="U964">
        <f t="shared" si="199"/>
        <v>5.2229999999999999</v>
      </c>
      <c r="V964">
        <f t="shared" si="204"/>
        <v>1.499999999999968E-2</v>
      </c>
      <c r="W964">
        <f t="shared" si="200"/>
        <v>4.9458000000000002</v>
      </c>
      <c r="X964">
        <f t="shared" si="205"/>
        <v>6.7000000000000171E-2</v>
      </c>
      <c r="Y964">
        <v>5.3209999999999997</v>
      </c>
      <c r="Z964">
        <v>5.0019999999999998</v>
      </c>
      <c r="AA964">
        <f t="shared" si="201"/>
        <v>4.968</v>
      </c>
      <c r="AB964">
        <f t="shared" si="206"/>
        <v>7.1500000000000341E-2</v>
      </c>
      <c r="AC964">
        <f t="shared" si="207"/>
        <v>4.5999999999999375E-2</v>
      </c>
      <c r="AD964">
        <v>4.5359999999999996</v>
      </c>
      <c r="AE964">
        <f t="shared" si="202"/>
        <v>4.7686999999999999</v>
      </c>
      <c r="AF964">
        <f t="shared" si="208"/>
        <v>0.10499999999999954</v>
      </c>
      <c r="AG964">
        <f t="shared" si="208"/>
        <v>7.7099999999999724E-2</v>
      </c>
      <c r="AH964">
        <f t="shared" si="196"/>
        <v>4.7690000000000001</v>
      </c>
      <c r="AI964">
        <f t="shared" si="209"/>
        <v>7.5499999999999901E-2</v>
      </c>
    </row>
    <row r="965" spans="1:35" x14ac:dyDescent="0.3">
      <c r="A965" s="1">
        <v>45520</v>
      </c>
      <c r="B965">
        <v>59299.16</v>
      </c>
      <c r="C965">
        <v>2508.0100000000002</v>
      </c>
      <c r="D965">
        <v>5.32</v>
      </c>
      <c r="E965">
        <v>5.32</v>
      </c>
      <c r="F965">
        <f t="shared" si="203"/>
        <v>-2.9999999999999361E-2</v>
      </c>
      <c r="G965">
        <v>5.33</v>
      </c>
      <c r="H965">
        <v>5.1284099999999997</v>
      </c>
      <c r="I965">
        <f t="shared" si="197"/>
        <v>5.1284099999999997</v>
      </c>
      <c r="J965">
        <f t="shared" si="198"/>
        <v>2.6860000000000106E-2</v>
      </c>
      <c r="K965">
        <v>5.1257000000000001</v>
      </c>
      <c r="L965">
        <v>5.2093999999999996</v>
      </c>
      <c r="M965">
        <v>4.9016999999999999</v>
      </c>
      <c r="N965">
        <v>4.9249000000000001</v>
      </c>
      <c r="O965">
        <v>4.7271000000000001</v>
      </c>
      <c r="P965">
        <v>5.3327099999999996</v>
      </c>
      <c r="Q965">
        <v>5.32545</v>
      </c>
      <c r="R965">
        <v>4.9690000000000003</v>
      </c>
      <c r="S965">
        <v>4.4756</v>
      </c>
      <c r="T965">
        <v>5.2130000000000001</v>
      </c>
      <c r="U965">
        <f t="shared" si="199"/>
        <v>5.2130000000000001</v>
      </c>
      <c r="V965">
        <f t="shared" si="204"/>
        <v>-9.9999999999997868E-3</v>
      </c>
      <c r="W965">
        <f t="shared" si="200"/>
        <v>4.9016999999999999</v>
      </c>
      <c r="X965">
        <f t="shared" si="205"/>
        <v>-4.410000000000025E-2</v>
      </c>
      <c r="Y965">
        <v>5.3369999999999997</v>
      </c>
      <c r="Z965">
        <v>4.976</v>
      </c>
      <c r="AA965">
        <f t="shared" si="201"/>
        <v>4.9249000000000001</v>
      </c>
      <c r="AB965">
        <f t="shared" si="206"/>
        <v>-4.3099999999999916E-2</v>
      </c>
      <c r="AC965">
        <f t="shared" si="207"/>
        <v>-2.5999999999999801E-2</v>
      </c>
      <c r="AD965">
        <v>4.4809999999999999</v>
      </c>
      <c r="AE965">
        <f t="shared" si="202"/>
        <v>4.7271000000000001</v>
      </c>
      <c r="AF965">
        <f t="shared" si="208"/>
        <v>-5.4999999999999716E-2</v>
      </c>
      <c r="AG965">
        <f t="shared" si="208"/>
        <v>-4.1599999999999859E-2</v>
      </c>
      <c r="AH965">
        <f t="shared" si="196"/>
        <v>4.7285000000000004</v>
      </c>
      <c r="AI965">
        <f t="shared" si="209"/>
        <v>-4.0499999999999758E-2</v>
      </c>
    </row>
    <row r="966" spans="1:35" x14ac:dyDescent="0.3">
      <c r="A966" s="1">
        <v>45521</v>
      </c>
      <c r="B966">
        <v>59404.29</v>
      </c>
      <c r="C966">
        <v>2508.0100000000002</v>
      </c>
      <c r="D966">
        <v>5.32</v>
      </c>
      <c r="E966">
        <v>5.32</v>
      </c>
      <c r="F966">
        <f t="shared" si="203"/>
        <v>0</v>
      </c>
      <c r="G966">
        <v>5.33</v>
      </c>
      <c r="H966">
        <v>5.1284099999999997</v>
      </c>
      <c r="I966">
        <f t="shared" si="197"/>
        <v>5.1284099999999997</v>
      </c>
      <c r="J966">
        <f t="shared" si="198"/>
        <v>0</v>
      </c>
      <c r="K966">
        <v>5.1257000000000001</v>
      </c>
      <c r="L966">
        <v>5.2093999999999996</v>
      </c>
      <c r="M966">
        <v>4.9016999999999999</v>
      </c>
      <c r="N966">
        <v>4.9249000000000001</v>
      </c>
      <c r="O966">
        <v>4.7271000000000001</v>
      </c>
      <c r="P966">
        <v>5.3327099999999996</v>
      </c>
      <c r="Q966">
        <v>5.32545</v>
      </c>
      <c r="R966">
        <v>4.9690000000000003</v>
      </c>
      <c r="S966">
        <v>4.4756</v>
      </c>
      <c r="T966">
        <v>5.2130000000000001</v>
      </c>
      <c r="U966">
        <f t="shared" si="199"/>
        <v>5.2130000000000001</v>
      </c>
      <c r="V966">
        <f t="shared" si="204"/>
        <v>0</v>
      </c>
      <c r="W966">
        <f t="shared" si="200"/>
        <v>4.9016999999999999</v>
      </c>
      <c r="X966">
        <f t="shared" si="205"/>
        <v>0</v>
      </c>
      <c r="Y966">
        <v>5.3369999999999997</v>
      </c>
      <c r="Z966">
        <v>4.976</v>
      </c>
      <c r="AA966">
        <f t="shared" si="201"/>
        <v>4.9249000000000001</v>
      </c>
      <c r="AB966">
        <f t="shared" si="206"/>
        <v>0</v>
      </c>
      <c r="AC966">
        <f t="shared" si="207"/>
        <v>0</v>
      </c>
      <c r="AD966">
        <v>4.4809999999999999</v>
      </c>
      <c r="AE966">
        <f t="shared" si="202"/>
        <v>4.7271000000000001</v>
      </c>
      <c r="AF966">
        <f t="shared" si="208"/>
        <v>0</v>
      </c>
      <c r="AG966">
        <f t="shared" si="208"/>
        <v>0</v>
      </c>
      <c r="AH966">
        <f t="shared" si="196"/>
        <v>4.7285000000000004</v>
      </c>
      <c r="AI966">
        <f t="shared" si="209"/>
        <v>0</v>
      </c>
    </row>
    <row r="967" spans="1:35" x14ac:dyDescent="0.3">
      <c r="A967" s="1">
        <v>45522</v>
      </c>
      <c r="B967">
        <v>59824.95</v>
      </c>
      <c r="C967">
        <v>2508.0100000000002</v>
      </c>
      <c r="D967">
        <v>5.32</v>
      </c>
      <c r="E967">
        <v>5.32</v>
      </c>
      <c r="F967">
        <f t="shared" si="203"/>
        <v>0</v>
      </c>
      <c r="G967">
        <v>5.33</v>
      </c>
      <c r="H967">
        <v>5.1284099999999997</v>
      </c>
      <c r="I967">
        <f t="shared" si="197"/>
        <v>5.1284099999999997</v>
      </c>
      <c r="J967">
        <f t="shared" si="198"/>
        <v>0</v>
      </c>
      <c r="K967">
        <v>5.1257000000000001</v>
      </c>
      <c r="L967">
        <v>5.2093999999999996</v>
      </c>
      <c r="M967">
        <v>4.9016999999999999</v>
      </c>
      <c r="N967">
        <v>4.9249000000000001</v>
      </c>
      <c r="O967">
        <v>4.7271000000000001</v>
      </c>
      <c r="P967">
        <v>5.3327099999999996</v>
      </c>
      <c r="Q967">
        <v>5.32545</v>
      </c>
      <c r="R967">
        <v>4.9690000000000003</v>
      </c>
      <c r="S967">
        <v>4.4756</v>
      </c>
      <c r="T967">
        <v>5.2130000000000001</v>
      </c>
      <c r="U967">
        <f t="shared" si="199"/>
        <v>5.2130000000000001</v>
      </c>
      <c r="V967">
        <f t="shared" si="204"/>
        <v>0</v>
      </c>
      <c r="W967">
        <f t="shared" si="200"/>
        <v>4.9016999999999999</v>
      </c>
      <c r="X967">
        <f t="shared" si="205"/>
        <v>0</v>
      </c>
      <c r="Y967">
        <v>5.3369999999999997</v>
      </c>
      <c r="Z967">
        <v>4.976</v>
      </c>
      <c r="AA967">
        <f t="shared" si="201"/>
        <v>4.9249000000000001</v>
      </c>
      <c r="AB967">
        <f t="shared" si="206"/>
        <v>0</v>
      </c>
      <c r="AC967">
        <f t="shared" si="207"/>
        <v>0</v>
      </c>
      <c r="AD967">
        <v>4.4809999999999999</v>
      </c>
      <c r="AE967">
        <f t="shared" si="202"/>
        <v>4.7271000000000001</v>
      </c>
      <c r="AF967">
        <f t="shared" si="208"/>
        <v>0</v>
      </c>
      <c r="AG967">
        <f t="shared" si="208"/>
        <v>0</v>
      </c>
      <c r="AH967">
        <f t="shared" ref="AH967:AH1030" si="210">(AD967+Z967)/2</f>
        <v>4.7285000000000004</v>
      </c>
      <c r="AI967">
        <f t="shared" si="209"/>
        <v>0</v>
      </c>
    </row>
    <row r="968" spans="1:35" x14ac:dyDescent="0.3">
      <c r="A968" s="1">
        <v>45523</v>
      </c>
      <c r="B968">
        <v>59103.839999999997</v>
      </c>
      <c r="C968">
        <v>2504.2800000000002</v>
      </c>
      <c r="D968">
        <v>5.359</v>
      </c>
      <c r="E968">
        <v>5.32</v>
      </c>
      <c r="F968">
        <f t="shared" si="203"/>
        <v>0</v>
      </c>
      <c r="G968">
        <v>5.33</v>
      </c>
      <c r="H968">
        <v>5.1261200000000002</v>
      </c>
      <c r="I968">
        <f t="shared" ref="I968:I1031" si="211">H968</f>
        <v>5.1261200000000002</v>
      </c>
      <c r="J968">
        <f t="shared" ref="J968:J1031" si="212">I968-I967</f>
        <v>-2.2899999999994591E-3</v>
      </c>
      <c r="K968">
        <v>5.1295000000000002</v>
      </c>
      <c r="L968">
        <v>5.1931000000000003</v>
      </c>
      <c r="M968">
        <v>4.8978000000000002</v>
      </c>
      <c r="N968">
        <v>4.9221000000000004</v>
      </c>
      <c r="O968">
        <v>4.7247000000000003</v>
      </c>
      <c r="P968">
        <v>5.3295000000000003</v>
      </c>
      <c r="Q968">
        <v>5.327</v>
      </c>
      <c r="R968">
        <v>4.9683000000000002</v>
      </c>
      <c r="S968">
        <v>4.4969000000000001</v>
      </c>
      <c r="T968">
        <v>5.1970000000000001</v>
      </c>
      <c r="U968">
        <f t="shared" ref="U968:U1031" si="213">T968</f>
        <v>5.1970000000000001</v>
      </c>
      <c r="V968">
        <f t="shared" si="204"/>
        <v>-1.6000000000000014E-2</v>
      </c>
      <c r="W968">
        <f t="shared" ref="W968:W1031" si="214">M968</f>
        <v>4.8978000000000002</v>
      </c>
      <c r="X968">
        <f t="shared" si="205"/>
        <v>-3.8999999999997925E-3</v>
      </c>
      <c r="Y968">
        <v>5.3419999999999996</v>
      </c>
      <c r="Z968">
        <v>4.9710000000000001</v>
      </c>
      <c r="AA968">
        <f t="shared" ref="AA968:AA1031" si="215">N968</f>
        <v>4.9221000000000004</v>
      </c>
      <c r="AB968">
        <f t="shared" si="206"/>
        <v>-2.7999999999996916E-3</v>
      </c>
      <c r="AC968">
        <f t="shared" si="207"/>
        <v>-4.9999999999998934E-3</v>
      </c>
      <c r="AD968">
        <v>4.5</v>
      </c>
      <c r="AE968">
        <f t="shared" ref="AE968:AE1031" si="216">O968</f>
        <v>4.7247000000000003</v>
      </c>
      <c r="AF968">
        <f t="shared" si="208"/>
        <v>1.9000000000000128E-2</v>
      </c>
      <c r="AG968">
        <f t="shared" si="208"/>
        <v>-2.3999999999997357E-3</v>
      </c>
      <c r="AH968">
        <f t="shared" si="210"/>
        <v>4.7355</v>
      </c>
      <c r="AI968">
        <f t="shared" si="209"/>
        <v>6.9999999999996732E-3</v>
      </c>
    </row>
    <row r="969" spans="1:35" x14ac:dyDescent="0.3">
      <c r="A969" s="1">
        <v>45524</v>
      </c>
      <c r="B969">
        <v>59310.720000000001</v>
      </c>
      <c r="C969">
        <v>2513.9899999999998</v>
      </c>
      <c r="D969">
        <v>5.37</v>
      </c>
      <c r="E969">
        <v>5.32</v>
      </c>
      <c r="F969">
        <f t="shared" ref="F969:F1032" si="217">E969-E968</f>
        <v>0</v>
      </c>
      <c r="G969">
        <v>5.33</v>
      </c>
      <c r="H969">
        <v>5.1210800000000001</v>
      </c>
      <c r="I969">
        <f t="shared" si="211"/>
        <v>5.1210800000000001</v>
      </c>
      <c r="J969">
        <f t="shared" si="212"/>
        <v>-5.0400000000001555E-3</v>
      </c>
      <c r="K969">
        <v>5.1035500000000003</v>
      </c>
      <c r="L969">
        <v>5.1688999999999998</v>
      </c>
      <c r="M969">
        <v>4.8948</v>
      </c>
      <c r="N969">
        <v>4.9103000000000003</v>
      </c>
      <c r="O969">
        <v>4.6938000000000004</v>
      </c>
      <c r="P969">
        <v>5.3351800000000003</v>
      </c>
      <c r="Q969">
        <v>5.3265000000000002</v>
      </c>
      <c r="R969">
        <v>4.9085999999999999</v>
      </c>
      <c r="S969">
        <v>4.4261999999999997</v>
      </c>
      <c r="T969">
        <v>5.1740000000000004</v>
      </c>
      <c r="U969">
        <f t="shared" si="213"/>
        <v>5.1740000000000004</v>
      </c>
      <c r="V969">
        <f t="shared" ref="V969:V1032" si="218">U969-U968</f>
        <v>-2.2999999999999687E-2</v>
      </c>
      <c r="W969">
        <f t="shared" si="214"/>
        <v>4.8948</v>
      </c>
      <c r="X969">
        <f t="shared" ref="X969:X1032" si="219">W969-W968</f>
        <v>-3.0000000000001137E-3</v>
      </c>
      <c r="Y969">
        <v>5.3129999999999997</v>
      </c>
      <c r="Z969">
        <v>4.9180000000000001</v>
      </c>
      <c r="AA969">
        <f t="shared" si="215"/>
        <v>4.9103000000000003</v>
      </c>
      <c r="AB969">
        <f t="shared" ref="AB969:AB1032" si="220">AA969-AA968</f>
        <v>-1.1800000000000033E-2</v>
      </c>
      <c r="AC969">
        <f t="shared" ref="AC969:AC1032" si="221">Z969-Z968</f>
        <v>-5.2999999999999936E-2</v>
      </c>
      <c r="AD969">
        <v>4.4320000000000004</v>
      </c>
      <c r="AE969">
        <f t="shared" si="216"/>
        <v>4.6938000000000004</v>
      </c>
      <c r="AF969">
        <f t="shared" ref="AF969:AG1032" si="222">AD969-AD968</f>
        <v>-6.7999999999999616E-2</v>
      </c>
      <c r="AG969">
        <f t="shared" si="222"/>
        <v>-3.0899999999999928E-2</v>
      </c>
      <c r="AH969">
        <f t="shared" si="210"/>
        <v>4.6750000000000007</v>
      </c>
      <c r="AI969">
        <f t="shared" ref="AI969:AI1032" si="223">AH969-AH968</f>
        <v>-6.0499999999999332E-2</v>
      </c>
    </row>
    <row r="970" spans="1:35" x14ac:dyDescent="0.3">
      <c r="A970" s="1">
        <v>45525</v>
      </c>
      <c r="B970">
        <v>61246.11</v>
      </c>
      <c r="C970">
        <v>2512.56</v>
      </c>
      <c r="D970">
        <v>5.3460000000000001</v>
      </c>
      <c r="E970">
        <v>5.31</v>
      </c>
      <c r="F970">
        <f t="shared" si="217"/>
        <v>-1.0000000000000675E-2</v>
      </c>
      <c r="G970">
        <v>5.33</v>
      </c>
      <c r="H970">
        <v>5.1017599999999996</v>
      </c>
      <c r="I970">
        <f t="shared" si="211"/>
        <v>5.1017599999999996</v>
      </c>
      <c r="J970">
        <f t="shared" si="212"/>
        <v>-1.9320000000000448E-2</v>
      </c>
      <c r="K970">
        <v>5.0766</v>
      </c>
      <c r="L970">
        <v>5.1447000000000003</v>
      </c>
      <c r="M970">
        <v>4.8434999999999997</v>
      </c>
      <c r="N970">
        <v>4.8582000000000001</v>
      </c>
      <c r="O970">
        <v>4.6382000000000003</v>
      </c>
      <c r="P970">
        <v>5.3359100000000002</v>
      </c>
      <c r="Q970">
        <v>5.3280000000000003</v>
      </c>
      <c r="R970">
        <v>4.8865999999999996</v>
      </c>
      <c r="S970">
        <v>4.3879999999999999</v>
      </c>
      <c r="T970">
        <v>5.149</v>
      </c>
      <c r="U970">
        <f t="shared" si="213"/>
        <v>5.149</v>
      </c>
      <c r="V970">
        <f t="shared" si="218"/>
        <v>-2.5000000000000355E-2</v>
      </c>
      <c r="W970">
        <f t="shared" si="214"/>
        <v>4.8434999999999997</v>
      </c>
      <c r="X970">
        <f t="shared" si="219"/>
        <v>-5.1300000000000345E-2</v>
      </c>
      <c r="Y970">
        <v>5.2960000000000003</v>
      </c>
      <c r="Z970">
        <v>4.8929999999999998</v>
      </c>
      <c r="AA970">
        <f t="shared" si="215"/>
        <v>4.8582000000000001</v>
      </c>
      <c r="AB970">
        <f t="shared" si="220"/>
        <v>-5.2100000000000257E-2</v>
      </c>
      <c r="AC970">
        <f t="shared" si="221"/>
        <v>-2.5000000000000355E-2</v>
      </c>
      <c r="AD970">
        <v>4.3920000000000003</v>
      </c>
      <c r="AE970">
        <f t="shared" si="216"/>
        <v>4.6382000000000003</v>
      </c>
      <c r="AF970">
        <f t="shared" si="222"/>
        <v>-4.0000000000000036E-2</v>
      </c>
      <c r="AG970">
        <f t="shared" si="222"/>
        <v>-5.5600000000000094E-2</v>
      </c>
      <c r="AH970">
        <f t="shared" si="210"/>
        <v>4.6425000000000001</v>
      </c>
      <c r="AI970">
        <f t="shared" si="223"/>
        <v>-3.2500000000000639E-2</v>
      </c>
    </row>
    <row r="971" spans="1:35" x14ac:dyDescent="0.3">
      <c r="A971" s="1">
        <v>45526</v>
      </c>
      <c r="B971">
        <v>60683.46</v>
      </c>
      <c r="C971">
        <v>2484.75</v>
      </c>
      <c r="D971">
        <v>5.38</v>
      </c>
      <c r="E971">
        <v>5.31</v>
      </c>
      <c r="F971">
        <f t="shared" si="217"/>
        <v>0</v>
      </c>
      <c r="G971">
        <v>5.33</v>
      </c>
      <c r="H971">
        <v>5.0713100000000004</v>
      </c>
      <c r="I971">
        <f t="shared" si="211"/>
        <v>5.0713100000000004</v>
      </c>
      <c r="J971">
        <f t="shared" si="212"/>
        <v>-3.04499999999992E-2</v>
      </c>
      <c r="K971">
        <v>5.0923999999999996</v>
      </c>
      <c r="L971">
        <v>5.1596000000000002</v>
      </c>
      <c r="M971">
        <v>4.8855000000000004</v>
      </c>
      <c r="N971">
        <v>4.9020999999999999</v>
      </c>
      <c r="O971">
        <v>4.6840000000000002</v>
      </c>
      <c r="P971">
        <v>5.3402900000000004</v>
      </c>
      <c r="Q971">
        <v>5.3285</v>
      </c>
      <c r="R971">
        <v>4.9340000000000002</v>
      </c>
      <c r="S971">
        <v>4.4577999999999998</v>
      </c>
      <c r="T971">
        <v>5.165</v>
      </c>
      <c r="U971">
        <f t="shared" si="213"/>
        <v>5.165</v>
      </c>
      <c r="V971">
        <f t="shared" si="218"/>
        <v>1.6000000000000014E-2</v>
      </c>
      <c r="W971">
        <f t="shared" si="214"/>
        <v>4.8855000000000004</v>
      </c>
      <c r="X971">
        <f t="shared" si="219"/>
        <v>4.2000000000000703E-2</v>
      </c>
      <c r="Y971">
        <v>5.3140000000000001</v>
      </c>
      <c r="Z971">
        <v>4.9409999999999998</v>
      </c>
      <c r="AA971">
        <f t="shared" si="215"/>
        <v>4.9020999999999999</v>
      </c>
      <c r="AB971">
        <f t="shared" si="220"/>
        <v>4.3899999999999828E-2</v>
      </c>
      <c r="AC971">
        <f t="shared" si="221"/>
        <v>4.8000000000000043E-2</v>
      </c>
      <c r="AD971">
        <v>4.4619999999999997</v>
      </c>
      <c r="AE971">
        <f t="shared" si="216"/>
        <v>4.6840000000000002</v>
      </c>
      <c r="AF971">
        <f t="shared" si="222"/>
        <v>6.9999999999999396E-2</v>
      </c>
      <c r="AG971">
        <f t="shared" si="222"/>
        <v>4.5799999999999841E-2</v>
      </c>
      <c r="AH971">
        <f t="shared" si="210"/>
        <v>4.7014999999999993</v>
      </c>
      <c r="AI971">
        <f t="shared" si="223"/>
        <v>5.8999999999999275E-2</v>
      </c>
    </row>
    <row r="972" spans="1:35" x14ac:dyDescent="0.3">
      <c r="A972" s="1">
        <v>45527</v>
      </c>
      <c r="B972">
        <v>63685.64</v>
      </c>
      <c r="C972">
        <v>2512.59</v>
      </c>
      <c r="D972">
        <v>5.4020000000000001</v>
      </c>
      <c r="E972">
        <v>5.33</v>
      </c>
      <c r="F972">
        <f t="shared" si="217"/>
        <v>2.0000000000000462E-2</v>
      </c>
      <c r="G972">
        <v>5.33</v>
      </c>
      <c r="H972">
        <v>5.0806399999999998</v>
      </c>
      <c r="I972">
        <f t="shared" si="211"/>
        <v>5.0806399999999998</v>
      </c>
      <c r="J972">
        <f t="shared" si="212"/>
        <v>9.3299999999993943E-3</v>
      </c>
      <c r="K972">
        <v>5.0625</v>
      </c>
      <c r="L972">
        <v>5.1288999999999998</v>
      </c>
      <c r="M972">
        <v>4.8171999999999997</v>
      </c>
      <c r="N972">
        <v>4.8292999999999999</v>
      </c>
      <c r="O972">
        <v>4.6005000000000003</v>
      </c>
      <c r="P972">
        <v>5.3411999999999997</v>
      </c>
      <c r="Q972">
        <v>5.3310000000000004</v>
      </c>
      <c r="R972">
        <v>4.8867000000000003</v>
      </c>
      <c r="S972">
        <v>4.3703000000000003</v>
      </c>
      <c r="T972">
        <v>5.1340000000000003</v>
      </c>
      <c r="U972">
        <f t="shared" si="213"/>
        <v>5.1340000000000003</v>
      </c>
      <c r="V972">
        <f t="shared" si="218"/>
        <v>-3.0999999999999694E-2</v>
      </c>
      <c r="W972">
        <f t="shared" si="214"/>
        <v>4.8171999999999997</v>
      </c>
      <c r="X972">
        <f t="shared" si="219"/>
        <v>-6.8300000000000693E-2</v>
      </c>
      <c r="Y972">
        <v>5.3019999999999996</v>
      </c>
      <c r="Z972">
        <v>4.8929999999999998</v>
      </c>
      <c r="AA972">
        <f t="shared" si="215"/>
        <v>4.8292999999999999</v>
      </c>
      <c r="AB972">
        <f t="shared" si="220"/>
        <v>-7.2799999999999976E-2</v>
      </c>
      <c r="AC972">
        <f t="shared" si="221"/>
        <v>-4.8000000000000043E-2</v>
      </c>
      <c r="AD972">
        <v>4.3769999999999998</v>
      </c>
      <c r="AE972">
        <f t="shared" si="216"/>
        <v>4.6005000000000003</v>
      </c>
      <c r="AF972">
        <f t="shared" si="222"/>
        <v>-8.4999999999999964E-2</v>
      </c>
      <c r="AG972">
        <f t="shared" si="222"/>
        <v>-8.3499999999999908E-2</v>
      </c>
      <c r="AH972">
        <f t="shared" si="210"/>
        <v>4.6349999999999998</v>
      </c>
      <c r="AI972">
        <f t="shared" si="223"/>
        <v>-6.6499999999999559E-2</v>
      </c>
    </row>
    <row r="973" spans="1:35" x14ac:dyDescent="0.3">
      <c r="A973" s="1">
        <v>45528</v>
      </c>
      <c r="B973">
        <v>64168.14</v>
      </c>
      <c r="C973">
        <v>2512.59</v>
      </c>
      <c r="D973">
        <v>5.4020000000000001</v>
      </c>
      <c r="E973">
        <v>5.33</v>
      </c>
      <c r="F973">
        <f t="shared" si="217"/>
        <v>0</v>
      </c>
      <c r="G973">
        <v>5.33</v>
      </c>
      <c r="H973">
        <v>5.0806399999999998</v>
      </c>
      <c r="I973">
        <f t="shared" si="211"/>
        <v>5.0806399999999998</v>
      </c>
      <c r="J973">
        <f t="shared" si="212"/>
        <v>0</v>
      </c>
      <c r="K973">
        <v>5.0625</v>
      </c>
      <c r="L973">
        <v>5.1288999999999998</v>
      </c>
      <c r="M973">
        <v>4.8171999999999997</v>
      </c>
      <c r="N973">
        <v>4.8292999999999999</v>
      </c>
      <c r="O973">
        <v>4.6005000000000003</v>
      </c>
      <c r="P973">
        <v>5.3411999999999997</v>
      </c>
      <c r="Q973">
        <v>5.3310000000000004</v>
      </c>
      <c r="R973">
        <v>4.8867000000000003</v>
      </c>
      <c r="S973">
        <v>4.3703000000000003</v>
      </c>
      <c r="T973">
        <v>5.1340000000000003</v>
      </c>
      <c r="U973">
        <f t="shared" si="213"/>
        <v>5.1340000000000003</v>
      </c>
      <c r="V973">
        <f t="shared" si="218"/>
        <v>0</v>
      </c>
      <c r="W973">
        <f t="shared" si="214"/>
        <v>4.8171999999999997</v>
      </c>
      <c r="X973">
        <f t="shared" si="219"/>
        <v>0</v>
      </c>
      <c r="Y973">
        <v>5.3019999999999996</v>
      </c>
      <c r="Z973">
        <v>4.8929999999999998</v>
      </c>
      <c r="AA973">
        <f t="shared" si="215"/>
        <v>4.8292999999999999</v>
      </c>
      <c r="AB973">
        <f t="shared" si="220"/>
        <v>0</v>
      </c>
      <c r="AC973">
        <f t="shared" si="221"/>
        <v>0</v>
      </c>
      <c r="AD973">
        <v>4.3769999999999998</v>
      </c>
      <c r="AE973">
        <f t="shared" si="216"/>
        <v>4.6005000000000003</v>
      </c>
      <c r="AF973">
        <f t="shared" si="222"/>
        <v>0</v>
      </c>
      <c r="AG973">
        <f t="shared" si="222"/>
        <v>0</v>
      </c>
      <c r="AH973">
        <f t="shared" si="210"/>
        <v>4.6349999999999998</v>
      </c>
      <c r="AI973">
        <f t="shared" si="223"/>
        <v>0</v>
      </c>
    </row>
    <row r="974" spans="1:35" x14ac:dyDescent="0.3">
      <c r="A974" s="1">
        <v>45529</v>
      </c>
      <c r="B974">
        <v>64243.7</v>
      </c>
      <c r="C974">
        <v>2512.59</v>
      </c>
      <c r="D974">
        <v>5.4020000000000001</v>
      </c>
      <c r="E974">
        <v>5.33</v>
      </c>
      <c r="F974">
        <f t="shared" si="217"/>
        <v>0</v>
      </c>
      <c r="G974">
        <v>5.33</v>
      </c>
      <c r="H974">
        <v>5.0806399999999998</v>
      </c>
      <c r="I974">
        <f t="shared" si="211"/>
        <v>5.0806399999999998</v>
      </c>
      <c r="J974">
        <f t="shared" si="212"/>
        <v>0</v>
      </c>
      <c r="K974">
        <v>5.0625</v>
      </c>
      <c r="L974">
        <v>5.1288999999999998</v>
      </c>
      <c r="M974">
        <v>4.8171999999999997</v>
      </c>
      <c r="N974">
        <v>4.8292999999999999</v>
      </c>
      <c r="O974">
        <v>4.6005000000000003</v>
      </c>
      <c r="P974">
        <v>5.3411999999999997</v>
      </c>
      <c r="Q974">
        <v>5.3310000000000004</v>
      </c>
      <c r="R974">
        <v>4.8867000000000003</v>
      </c>
      <c r="S974">
        <v>4.3703000000000003</v>
      </c>
      <c r="T974">
        <v>5.1340000000000003</v>
      </c>
      <c r="U974">
        <f t="shared" si="213"/>
        <v>5.1340000000000003</v>
      </c>
      <c r="V974">
        <f t="shared" si="218"/>
        <v>0</v>
      </c>
      <c r="W974">
        <f t="shared" si="214"/>
        <v>4.8171999999999997</v>
      </c>
      <c r="X974">
        <f t="shared" si="219"/>
        <v>0</v>
      </c>
      <c r="Y974">
        <v>5.3019999999999996</v>
      </c>
      <c r="Z974">
        <v>4.8929999999999998</v>
      </c>
      <c r="AA974">
        <f t="shared" si="215"/>
        <v>4.8292999999999999</v>
      </c>
      <c r="AB974">
        <f t="shared" si="220"/>
        <v>0</v>
      </c>
      <c r="AC974">
        <f t="shared" si="221"/>
        <v>0</v>
      </c>
      <c r="AD974">
        <v>4.3769999999999998</v>
      </c>
      <c r="AE974">
        <f t="shared" si="216"/>
        <v>4.6005000000000003</v>
      </c>
      <c r="AF974">
        <f t="shared" si="222"/>
        <v>0</v>
      </c>
      <c r="AG974">
        <f t="shared" si="222"/>
        <v>0</v>
      </c>
      <c r="AH974">
        <f t="shared" si="210"/>
        <v>4.6349999999999998</v>
      </c>
      <c r="AI974">
        <f t="shared" si="223"/>
        <v>0</v>
      </c>
    </row>
    <row r="975" spans="1:35" x14ac:dyDescent="0.3">
      <c r="A975" s="1">
        <v>45530</v>
      </c>
      <c r="B975">
        <v>63448.51</v>
      </c>
      <c r="C975">
        <v>2518.0300000000002</v>
      </c>
      <c r="D975">
        <v>5.391</v>
      </c>
      <c r="E975">
        <v>5.34</v>
      </c>
      <c r="F975">
        <f t="shared" si="217"/>
        <v>9.9999999999997868E-3</v>
      </c>
      <c r="G975">
        <v>5.33</v>
      </c>
      <c r="H975">
        <v>5.0610900000000001</v>
      </c>
      <c r="I975">
        <f t="shared" si="211"/>
        <v>5.0610900000000001</v>
      </c>
      <c r="J975">
        <f t="shared" si="212"/>
        <v>-1.9549999999999734E-2</v>
      </c>
      <c r="K975">
        <v>5.0682999999999998</v>
      </c>
      <c r="L975">
        <v>5.1254999999999997</v>
      </c>
      <c r="M975">
        <v>4.8048999999999999</v>
      </c>
      <c r="N975">
        <v>4.8231999999999999</v>
      </c>
      <c r="O975">
        <v>4.6006999999999998</v>
      </c>
      <c r="P975">
        <v>5.3464999999999998</v>
      </c>
      <c r="Q975">
        <v>5.3323999999999998</v>
      </c>
      <c r="R975">
        <v>4.8994</v>
      </c>
      <c r="S975">
        <v>4.4077000000000002</v>
      </c>
      <c r="T975">
        <v>5.1319999999999997</v>
      </c>
      <c r="U975">
        <f t="shared" si="213"/>
        <v>5.1319999999999997</v>
      </c>
      <c r="V975">
        <f t="shared" si="218"/>
        <v>-2.0000000000006679E-3</v>
      </c>
      <c r="W975">
        <f t="shared" si="214"/>
        <v>4.8048999999999999</v>
      </c>
      <c r="X975">
        <f t="shared" si="219"/>
        <v>-1.2299999999999756E-2</v>
      </c>
      <c r="Y975">
        <v>5.3319999999999999</v>
      </c>
      <c r="Z975">
        <v>4.9059999999999997</v>
      </c>
      <c r="AA975">
        <f t="shared" si="215"/>
        <v>4.8231999999999999</v>
      </c>
      <c r="AB975">
        <f t="shared" si="220"/>
        <v>-6.0999999999999943E-3</v>
      </c>
      <c r="AC975">
        <f t="shared" si="221"/>
        <v>1.2999999999999901E-2</v>
      </c>
      <c r="AD975">
        <v>4.4119999999999999</v>
      </c>
      <c r="AE975">
        <f t="shared" si="216"/>
        <v>4.6006999999999998</v>
      </c>
      <c r="AF975">
        <f t="shared" si="222"/>
        <v>3.5000000000000142E-2</v>
      </c>
      <c r="AG975">
        <f t="shared" si="222"/>
        <v>1.9999999999953388E-4</v>
      </c>
      <c r="AH975">
        <f t="shared" si="210"/>
        <v>4.6589999999999998</v>
      </c>
      <c r="AI975">
        <f t="shared" si="223"/>
        <v>2.4000000000000021E-2</v>
      </c>
    </row>
    <row r="976" spans="1:35" x14ac:dyDescent="0.3">
      <c r="A976" s="1">
        <v>45531</v>
      </c>
      <c r="B976">
        <v>61853.2</v>
      </c>
      <c r="C976">
        <v>2524.64</v>
      </c>
      <c r="D976">
        <v>5.4669999999999996</v>
      </c>
      <c r="E976">
        <v>5.35</v>
      </c>
      <c r="F976">
        <f t="shared" si="217"/>
        <v>9.9999999999997868E-3</v>
      </c>
      <c r="G976">
        <v>5.33</v>
      </c>
      <c r="H976">
        <v>5.0619699999999996</v>
      </c>
      <c r="I976">
        <f t="shared" si="211"/>
        <v>5.0619699999999996</v>
      </c>
      <c r="J976">
        <f t="shared" si="212"/>
        <v>8.7999999999954781E-4</v>
      </c>
      <c r="K976">
        <v>5.0556000000000001</v>
      </c>
      <c r="L976">
        <v>5.1002999999999998</v>
      </c>
      <c r="M976">
        <v>4.7880000000000003</v>
      </c>
      <c r="N976">
        <v>4.8057999999999996</v>
      </c>
      <c r="O976">
        <v>4.58</v>
      </c>
      <c r="P976">
        <v>5.3449</v>
      </c>
      <c r="Q976">
        <v>5.3324999999999996</v>
      </c>
      <c r="R976">
        <v>4.8334000000000001</v>
      </c>
      <c r="S976">
        <v>4.3803000000000001</v>
      </c>
      <c r="T976">
        <v>5.1079999999999997</v>
      </c>
      <c r="U976">
        <f t="shared" si="213"/>
        <v>5.1079999999999997</v>
      </c>
      <c r="V976">
        <f t="shared" si="218"/>
        <v>-2.4000000000000021E-2</v>
      </c>
      <c r="W976">
        <f t="shared" si="214"/>
        <v>4.7880000000000003</v>
      </c>
      <c r="X976">
        <f t="shared" si="219"/>
        <v>-1.6899999999999693E-2</v>
      </c>
      <c r="Y976">
        <v>5.33</v>
      </c>
      <c r="Z976">
        <v>4.8390000000000004</v>
      </c>
      <c r="AA976">
        <f t="shared" si="215"/>
        <v>4.8057999999999996</v>
      </c>
      <c r="AB976">
        <f t="shared" si="220"/>
        <v>-1.7400000000000304E-2</v>
      </c>
      <c r="AC976">
        <f t="shared" si="221"/>
        <v>-6.6999999999999282E-2</v>
      </c>
      <c r="AD976">
        <v>4.3860000000000001</v>
      </c>
      <c r="AE976">
        <f t="shared" si="216"/>
        <v>4.58</v>
      </c>
      <c r="AF976">
        <f t="shared" si="222"/>
        <v>-2.5999999999999801E-2</v>
      </c>
      <c r="AG976">
        <f t="shared" si="222"/>
        <v>-2.0699999999999719E-2</v>
      </c>
      <c r="AH976">
        <f t="shared" si="210"/>
        <v>4.6125000000000007</v>
      </c>
      <c r="AI976">
        <f t="shared" si="223"/>
        <v>-4.6499999999999098E-2</v>
      </c>
    </row>
    <row r="977" spans="1:35" x14ac:dyDescent="0.3">
      <c r="A977" s="1">
        <v>45532</v>
      </c>
      <c r="B977">
        <v>59347.96</v>
      </c>
      <c r="C977">
        <v>2504.61</v>
      </c>
      <c r="D977">
        <v>5.3929999999999998</v>
      </c>
      <c r="E977">
        <v>5.35</v>
      </c>
      <c r="F977">
        <f t="shared" si="217"/>
        <v>0</v>
      </c>
      <c r="G977">
        <v>5.33</v>
      </c>
      <c r="H977">
        <v>5.0571799999999998</v>
      </c>
      <c r="I977">
        <f t="shared" si="211"/>
        <v>5.0571799999999998</v>
      </c>
      <c r="J977">
        <f t="shared" si="212"/>
        <v>-4.7899999999998499E-3</v>
      </c>
      <c r="K977">
        <v>5.0449000000000002</v>
      </c>
      <c r="L977">
        <v>5.1048</v>
      </c>
      <c r="M977">
        <v>4.7779999999999996</v>
      </c>
      <c r="N977">
        <v>4.7965999999999998</v>
      </c>
      <c r="O977">
        <v>4.5724</v>
      </c>
      <c r="P977">
        <v>5.3492100000000002</v>
      </c>
      <c r="Q977">
        <v>5.3304999999999998</v>
      </c>
      <c r="R977">
        <v>4.8361000000000001</v>
      </c>
      <c r="S977">
        <v>4.3933999999999997</v>
      </c>
      <c r="T977">
        <v>5.1100000000000003</v>
      </c>
      <c r="U977">
        <f t="shared" si="213"/>
        <v>5.1100000000000003</v>
      </c>
      <c r="V977">
        <f t="shared" si="218"/>
        <v>2.0000000000006679E-3</v>
      </c>
      <c r="W977">
        <f t="shared" si="214"/>
        <v>4.7779999999999996</v>
      </c>
      <c r="X977">
        <f t="shared" si="219"/>
        <v>-1.0000000000000675E-2</v>
      </c>
      <c r="Y977">
        <v>5.3140000000000001</v>
      </c>
      <c r="Z977">
        <v>4.84</v>
      </c>
      <c r="AA977">
        <f t="shared" si="215"/>
        <v>4.7965999999999998</v>
      </c>
      <c r="AB977">
        <f t="shared" si="220"/>
        <v>-9.1999999999998749E-3</v>
      </c>
      <c r="AC977">
        <f t="shared" si="221"/>
        <v>9.9999999999944578E-4</v>
      </c>
      <c r="AD977">
        <v>4.3970000000000002</v>
      </c>
      <c r="AE977">
        <f t="shared" si="216"/>
        <v>4.5724</v>
      </c>
      <c r="AF977">
        <f t="shared" si="222"/>
        <v>1.1000000000000121E-2</v>
      </c>
      <c r="AG977">
        <f t="shared" si="222"/>
        <v>-7.6000000000000512E-3</v>
      </c>
      <c r="AH977">
        <f t="shared" si="210"/>
        <v>4.6185</v>
      </c>
      <c r="AI977">
        <f t="shared" si="223"/>
        <v>5.9999999999993392E-3</v>
      </c>
    </row>
    <row r="978" spans="1:35" x14ac:dyDescent="0.3">
      <c r="A978" s="1">
        <v>45533</v>
      </c>
      <c r="B978">
        <v>59532.78</v>
      </c>
      <c r="C978">
        <v>2521.4</v>
      </c>
      <c r="D978">
        <v>5.3319999999999999</v>
      </c>
      <c r="E978">
        <v>5.33</v>
      </c>
      <c r="F978">
        <f t="shared" si="217"/>
        <v>-1.9999999999999574E-2</v>
      </c>
      <c r="G978">
        <v>5.33</v>
      </c>
      <c r="H978">
        <v>5.0156900000000002</v>
      </c>
      <c r="I978">
        <f t="shared" si="211"/>
        <v>5.0156900000000002</v>
      </c>
      <c r="J978">
        <f t="shared" si="212"/>
        <v>-4.1489999999999583E-2</v>
      </c>
      <c r="K978">
        <v>5.02738</v>
      </c>
      <c r="L978">
        <v>5.1196999999999999</v>
      </c>
      <c r="M978">
        <v>4.7854000000000001</v>
      </c>
      <c r="N978">
        <v>4.8042999999999996</v>
      </c>
      <c r="O978">
        <v>4.5785</v>
      </c>
      <c r="P978">
        <v>5.3474000000000004</v>
      </c>
      <c r="Q978">
        <v>5.3297499999999998</v>
      </c>
      <c r="R978">
        <v>4.8593000000000002</v>
      </c>
      <c r="S978">
        <v>4.4119000000000002</v>
      </c>
      <c r="T978">
        <v>5.125</v>
      </c>
      <c r="U978">
        <f t="shared" si="213"/>
        <v>5.125</v>
      </c>
      <c r="V978">
        <f t="shared" si="218"/>
        <v>1.499999999999968E-2</v>
      </c>
      <c r="W978">
        <f t="shared" si="214"/>
        <v>4.7854000000000001</v>
      </c>
      <c r="X978">
        <f t="shared" si="219"/>
        <v>7.4000000000005173E-3</v>
      </c>
      <c r="Y978">
        <v>5.2910000000000004</v>
      </c>
      <c r="Z978">
        <v>4.8620000000000001</v>
      </c>
      <c r="AA978">
        <f t="shared" si="215"/>
        <v>4.8042999999999996</v>
      </c>
      <c r="AB978">
        <f t="shared" si="220"/>
        <v>7.6999999999998181E-3</v>
      </c>
      <c r="AC978">
        <f t="shared" si="221"/>
        <v>2.2000000000000242E-2</v>
      </c>
      <c r="AD978">
        <v>4.415</v>
      </c>
      <c r="AE978">
        <f t="shared" si="216"/>
        <v>4.5785</v>
      </c>
      <c r="AF978">
        <f t="shared" si="222"/>
        <v>1.7999999999999794E-2</v>
      </c>
      <c r="AG978">
        <f t="shared" si="222"/>
        <v>6.0999999999999943E-3</v>
      </c>
      <c r="AH978">
        <f t="shared" si="210"/>
        <v>4.6385000000000005</v>
      </c>
      <c r="AI978">
        <f t="shared" si="223"/>
        <v>2.0000000000000462E-2</v>
      </c>
    </row>
    <row r="979" spans="1:35" x14ac:dyDescent="0.3">
      <c r="A979" s="1">
        <v>45534</v>
      </c>
      <c r="B979">
        <v>59045.4</v>
      </c>
      <c r="C979">
        <v>2503.39</v>
      </c>
      <c r="D979">
        <v>5.39</v>
      </c>
      <c r="E979">
        <v>5.32</v>
      </c>
      <c r="F979">
        <f t="shared" si="217"/>
        <v>-9.9999999999997868E-3</v>
      </c>
      <c r="G979">
        <v>5.33</v>
      </c>
      <c r="H979">
        <v>5.0166199999999996</v>
      </c>
      <c r="I979">
        <f t="shared" si="211"/>
        <v>5.0166199999999996</v>
      </c>
      <c r="J979">
        <f t="shared" si="212"/>
        <v>9.2999999999943128E-4</v>
      </c>
      <c r="K979">
        <v>5.0140500000000001</v>
      </c>
      <c r="L979">
        <v>5.1116999999999999</v>
      </c>
      <c r="M979">
        <v>4.7775999999999996</v>
      </c>
      <c r="N979">
        <v>4.7995000000000001</v>
      </c>
      <c r="O979">
        <v>4.5768000000000004</v>
      </c>
      <c r="P979">
        <v>5.3354999999999997</v>
      </c>
      <c r="Q979">
        <v>5.3319999999999999</v>
      </c>
      <c r="R979">
        <v>4.8567999999999998</v>
      </c>
      <c r="S979">
        <v>4.4023000000000003</v>
      </c>
      <c r="T979">
        <v>5.117</v>
      </c>
      <c r="U979">
        <f t="shared" si="213"/>
        <v>5.117</v>
      </c>
      <c r="V979">
        <f t="shared" si="218"/>
        <v>-8.0000000000000071E-3</v>
      </c>
      <c r="W979">
        <f t="shared" si="214"/>
        <v>4.7775999999999996</v>
      </c>
      <c r="X979">
        <f t="shared" si="219"/>
        <v>-7.8000000000004732E-3</v>
      </c>
      <c r="Y979">
        <v>5.266</v>
      </c>
      <c r="Z979">
        <v>4.859</v>
      </c>
      <c r="AA979">
        <f t="shared" si="215"/>
        <v>4.7995000000000001</v>
      </c>
      <c r="AB979">
        <f t="shared" si="220"/>
        <v>-4.7999999999994714E-3</v>
      </c>
      <c r="AC979">
        <f t="shared" si="221"/>
        <v>-3.0000000000001137E-3</v>
      </c>
      <c r="AD979">
        <v>4.4080000000000004</v>
      </c>
      <c r="AE979">
        <f t="shared" si="216"/>
        <v>4.5768000000000004</v>
      </c>
      <c r="AF979">
        <f t="shared" si="222"/>
        <v>-6.9999999999996732E-3</v>
      </c>
      <c r="AG979">
        <f t="shared" si="222"/>
        <v>-1.6999999999995907E-3</v>
      </c>
      <c r="AH979">
        <f t="shared" si="210"/>
        <v>4.6334999999999997</v>
      </c>
      <c r="AI979">
        <f t="shared" si="223"/>
        <v>-5.0000000000007816E-3</v>
      </c>
    </row>
    <row r="980" spans="1:35" x14ac:dyDescent="0.3">
      <c r="A980" s="1">
        <v>45535</v>
      </c>
      <c r="B980">
        <v>58954.67</v>
      </c>
      <c r="C980">
        <v>2503.39</v>
      </c>
      <c r="D980">
        <v>5.39</v>
      </c>
      <c r="E980">
        <v>5.32</v>
      </c>
      <c r="F980">
        <f t="shared" si="217"/>
        <v>0</v>
      </c>
      <c r="G980">
        <v>5.33</v>
      </c>
      <c r="H980">
        <v>5.0166199999999996</v>
      </c>
      <c r="I980">
        <f t="shared" si="211"/>
        <v>5.0166199999999996</v>
      </c>
      <c r="J980">
        <f t="shared" si="212"/>
        <v>0</v>
      </c>
      <c r="K980">
        <v>5.0140500000000001</v>
      </c>
      <c r="L980">
        <v>5.1116999999999999</v>
      </c>
      <c r="M980">
        <v>4.7775999999999996</v>
      </c>
      <c r="N980">
        <v>4.7995000000000001</v>
      </c>
      <c r="O980">
        <v>4.5768000000000004</v>
      </c>
      <c r="P980">
        <v>5.3354999999999997</v>
      </c>
      <c r="Q980">
        <v>5.3319999999999999</v>
      </c>
      <c r="R980">
        <v>4.8567999999999998</v>
      </c>
      <c r="S980">
        <v>4.4023000000000003</v>
      </c>
      <c r="T980">
        <v>5.117</v>
      </c>
      <c r="U980">
        <f t="shared" si="213"/>
        <v>5.117</v>
      </c>
      <c r="V980">
        <f t="shared" si="218"/>
        <v>0</v>
      </c>
      <c r="W980">
        <f t="shared" si="214"/>
        <v>4.7775999999999996</v>
      </c>
      <c r="X980">
        <f t="shared" si="219"/>
        <v>0</v>
      </c>
      <c r="Y980">
        <v>5.266</v>
      </c>
      <c r="Z980">
        <v>4.859</v>
      </c>
      <c r="AA980">
        <f t="shared" si="215"/>
        <v>4.7995000000000001</v>
      </c>
      <c r="AB980">
        <f t="shared" si="220"/>
        <v>0</v>
      </c>
      <c r="AC980">
        <f t="shared" si="221"/>
        <v>0</v>
      </c>
      <c r="AD980">
        <v>4.4080000000000004</v>
      </c>
      <c r="AE980">
        <f t="shared" si="216"/>
        <v>4.5768000000000004</v>
      </c>
      <c r="AF980">
        <f t="shared" si="222"/>
        <v>0</v>
      </c>
      <c r="AG980">
        <f t="shared" si="222"/>
        <v>0</v>
      </c>
      <c r="AH980">
        <f t="shared" si="210"/>
        <v>4.6334999999999997</v>
      </c>
      <c r="AI980">
        <f t="shared" si="223"/>
        <v>0</v>
      </c>
    </row>
    <row r="981" spans="1:35" x14ac:dyDescent="0.3">
      <c r="A981" s="1">
        <v>45536</v>
      </c>
      <c r="B981">
        <v>58420.95</v>
      </c>
      <c r="C981">
        <v>2503.39</v>
      </c>
      <c r="D981">
        <v>5.39</v>
      </c>
      <c r="E981">
        <v>5.32</v>
      </c>
      <c r="F981">
        <f t="shared" si="217"/>
        <v>0</v>
      </c>
      <c r="G981">
        <v>5.33</v>
      </c>
      <c r="H981">
        <v>5.0166199999999996</v>
      </c>
      <c r="I981">
        <f t="shared" si="211"/>
        <v>5.0166199999999996</v>
      </c>
      <c r="J981">
        <f t="shared" si="212"/>
        <v>0</v>
      </c>
      <c r="K981">
        <v>5.0140500000000001</v>
      </c>
      <c r="L981">
        <v>5.1116999999999999</v>
      </c>
      <c r="M981">
        <v>4.7775999999999996</v>
      </c>
      <c r="N981">
        <v>4.7995000000000001</v>
      </c>
      <c r="O981">
        <v>4.5768000000000004</v>
      </c>
      <c r="P981">
        <v>5.3354999999999997</v>
      </c>
      <c r="Q981">
        <v>5.3319999999999999</v>
      </c>
      <c r="R981">
        <v>4.8567999999999998</v>
      </c>
      <c r="S981">
        <v>4.4023000000000003</v>
      </c>
      <c r="T981">
        <v>5.117</v>
      </c>
      <c r="U981">
        <f t="shared" si="213"/>
        <v>5.117</v>
      </c>
      <c r="V981">
        <f t="shared" si="218"/>
        <v>0</v>
      </c>
      <c r="W981">
        <f t="shared" si="214"/>
        <v>4.7775999999999996</v>
      </c>
      <c r="X981">
        <f t="shared" si="219"/>
        <v>0</v>
      </c>
      <c r="Y981">
        <v>5.266</v>
      </c>
      <c r="Z981">
        <v>4.859</v>
      </c>
      <c r="AA981">
        <f t="shared" si="215"/>
        <v>4.7995000000000001</v>
      </c>
      <c r="AB981">
        <f t="shared" si="220"/>
        <v>0</v>
      </c>
      <c r="AC981">
        <f t="shared" si="221"/>
        <v>0</v>
      </c>
      <c r="AD981">
        <v>4.4080000000000004</v>
      </c>
      <c r="AE981">
        <f t="shared" si="216"/>
        <v>4.5768000000000004</v>
      </c>
      <c r="AF981">
        <f t="shared" si="222"/>
        <v>0</v>
      </c>
      <c r="AG981">
        <f t="shared" si="222"/>
        <v>0</v>
      </c>
      <c r="AH981">
        <f t="shared" si="210"/>
        <v>4.6334999999999997</v>
      </c>
      <c r="AI981">
        <f t="shared" si="223"/>
        <v>0</v>
      </c>
    </row>
    <row r="982" spans="1:35" x14ac:dyDescent="0.3">
      <c r="A982" s="1">
        <v>45537</v>
      </c>
      <c r="B982">
        <v>59003.519999999997</v>
      </c>
      <c r="C982">
        <v>2499.5100000000002</v>
      </c>
      <c r="D982">
        <v>5.44</v>
      </c>
      <c r="E982">
        <v>5.32</v>
      </c>
      <c r="F982">
        <f t="shared" si="217"/>
        <v>0</v>
      </c>
      <c r="G982">
        <v>5.33</v>
      </c>
      <c r="H982">
        <v>5.0166199999999996</v>
      </c>
      <c r="I982">
        <f t="shared" si="211"/>
        <v>5.0166199999999996</v>
      </c>
      <c r="J982">
        <f t="shared" si="212"/>
        <v>0</v>
      </c>
      <c r="K982">
        <v>5.0140500000000001</v>
      </c>
      <c r="L982">
        <v>5.1116999999999999</v>
      </c>
      <c r="M982">
        <v>4.7775999999999996</v>
      </c>
      <c r="N982">
        <v>4.7995000000000001</v>
      </c>
      <c r="O982">
        <v>4.5768000000000004</v>
      </c>
      <c r="P982">
        <v>5.3419999999999996</v>
      </c>
      <c r="Q982">
        <v>5.3319999999999999</v>
      </c>
      <c r="R982">
        <v>4.8567999999999998</v>
      </c>
      <c r="S982">
        <v>4.4023000000000003</v>
      </c>
      <c r="T982">
        <v>5.117</v>
      </c>
      <c r="U982">
        <f t="shared" si="213"/>
        <v>5.117</v>
      </c>
      <c r="V982">
        <f t="shared" si="218"/>
        <v>0</v>
      </c>
      <c r="W982">
        <f t="shared" si="214"/>
        <v>4.7775999999999996</v>
      </c>
      <c r="X982">
        <f t="shared" si="219"/>
        <v>0</v>
      </c>
      <c r="Y982">
        <v>5.266</v>
      </c>
      <c r="Z982">
        <v>4.859</v>
      </c>
      <c r="AA982">
        <f t="shared" si="215"/>
        <v>4.7995000000000001</v>
      </c>
      <c r="AB982">
        <f t="shared" si="220"/>
        <v>0</v>
      </c>
      <c r="AC982">
        <f t="shared" si="221"/>
        <v>0</v>
      </c>
      <c r="AD982">
        <v>4.4080000000000004</v>
      </c>
      <c r="AE982">
        <f t="shared" si="216"/>
        <v>4.5768000000000004</v>
      </c>
      <c r="AF982">
        <f t="shared" si="222"/>
        <v>0</v>
      </c>
      <c r="AG982">
        <f t="shared" si="222"/>
        <v>0</v>
      </c>
      <c r="AH982">
        <f t="shared" si="210"/>
        <v>4.6334999999999997</v>
      </c>
      <c r="AI982">
        <f t="shared" si="223"/>
        <v>0</v>
      </c>
    </row>
    <row r="983" spans="1:35" x14ac:dyDescent="0.3">
      <c r="A983" s="1">
        <v>45538</v>
      </c>
      <c r="B983">
        <v>58213.26</v>
      </c>
      <c r="C983">
        <v>2492.91</v>
      </c>
      <c r="D983">
        <v>5.4779999999999998</v>
      </c>
      <c r="E983">
        <v>5.34</v>
      </c>
      <c r="F983">
        <f t="shared" si="217"/>
        <v>1.9999999999999574E-2</v>
      </c>
      <c r="G983">
        <v>5.33</v>
      </c>
      <c r="H983">
        <v>5.0115299999999996</v>
      </c>
      <c r="I983">
        <f t="shared" si="211"/>
        <v>5.0115299999999996</v>
      </c>
      <c r="J983">
        <f t="shared" si="212"/>
        <v>-5.0900000000000389E-3</v>
      </c>
      <c r="K983">
        <v>4.9948699999999997</v>
      </c>
      <c r="L983">
        <v>5.1109</v>
      </c>
      <c r="M983">
        <v>4.7522000000000002</v>
      </c>
      <c r="N983">
        <v>4.7714999999999996</v>
      </c>
      <c r="O983">
        <v>4.5419</v>
      </c>
      <c r="P983">
        <v>5.3418000000000001</v>
      </c>
      <c r="Q983">
        <v>5.3319999999999999</v>
      </c>
      <c r="R983">
        <v>4.8402000000000003</v>
      </c>
      <c r="S983">
        <v>4.3642000000000003</v>
      </c>
      <c r="T983">
        <v>5.117</v>
      </c>
      <c r="U983">
        <f t="shared" si="213"/>
        <v>5.117</v>
      </c>
      <c r="V983">
        <f t="shared" si="218"/>
        <v>0</v>
      </c>
      <c r="W983">
        <f t="shared" si="214"/>
        <v>4.7522000000000002</v>
      </c>
      <c r="X983">
        <f t="shared" si="219"/>
        <v>-2.5399999999999423E-2</v>
      </c>
      <c r="Y983">
        <v>5.24</v>
      </c>
      <c r="Z983">
        <v>4.843</v>
      </c>
      <c r="AA983">
        <f t="shared" si="215"/>
        <v>4.7714999999999996</v>
      </c>
      <c r="AB983">
        <f t="shared" si="220"/>
        <v>-2.8000000000000469E-2</v>
      </c>
      <c r="AC983">
        <f t="shared" si="221"/>
        <v>-1.6000000000000014E-2</v>
      </c>
      <c r="AD983">
        <v>4.3710000000000004</v>
      </c>
      <c r="AE983">
        <f t="shared" si="216"/>
        <v>4.5419</v>
      </c>
      <c r="AF983">
        <f t="shared" si="222"/>
        <v>-3.6999999999999922E-2</v>
      </c>
      <c r="AG983">
        <f t="shared" si="222"/>
        <v>-3.4900000000000375E-2</v>
      </c>
      <c r="AH983">
        <f t="shared" si="210"/>
        <v>4.6070000000000002</v>
      </c>
      <c r="AI983">
        <f t="shared" si="223"/>
        <v>-2.6499999999999524E-2</v>
      </c>
    </row>
    <row r="984" spans="1:35" x14ac:dyDescent="0.3">
      <c r="A984" s="1">
        <v>45539</v>
      </c>
      <c r="B984">
        <v>58043.68</v>
      </c>
      <c r="C984">
        <v>2495.7199999999998</v>
      </c>
      <c r="D984">
        <v>5.4340000000000002</v>
      </c>
      <c r="E984">
        <v>5.35</v>
      </c>
      <c r="F984">
        <f t="shared" si="217"/>
        <v>9.9999999999997868E-3</v>
      </c>
      <c r="G984">
        <v>5.33</v>
      </c>
      <c r="H984">
        <v>4.9944199999999999</v>
      </c>
      <c r="I984">
        <f t="shared" si="211"/>
        <v>4.9944199999999999</v>
      </c>
      <c r="J984">
        <f t="shared" si="212"/>
        <v>-1.7109999999999737E-2</v>
      </c>
      <c r="K984">
        <v>4.9616300000000004</v>
      </c>
      <c r="L984">
        <v>5.0770999999999997</v>
      </c>
      <c r="M984">
        <v>4.7104999999999997</v>
      </c>
      <c r="N984">
        <v>4.7221000000000002</v>
      </c>
      <c r="O984">
        <v>4.4776999999999996</v>
      </c>
      <c r="P984">
        <v>5.3390399999999998</v>
      </c>
      <c r="Q984">
        <v>5.3305499999999997</v>
      </c>
      <c r="R984">
        <v>4.7590000000000003</v>
      </c>
      <c r="S984">
        <v>4.2125000000000004</v>
      </c>
      <c r="T984">
        <v>5.0810000000000004</v>
      </c>
      <c r="U984">
        <f t="shared" si="213"/>
        <v>5.0810000000000004</v>
      </c>
      <c r="V984">
        <f t="shared" si="218"/>
        <v>-3.5999999999999588E-2</v>
      </c>
      <c r="W984">
        <f t="shared" si="214"/>
        <v>4.7104999999999997</v>
      </c>
      <c r="X984">
        <f t="shared" si="219"/>
        <v>-4.1700000000000514E-2</v>
      </c>
      <c r="Y984">
        <v>5.1870000000000003</v>
      </c>
      <c r="Z984">
        <v>4.766</v>
      </c>
      <c r="AA984">
        <f t="shared" si="215"/>
        <v>4.7221000000000002</v>
      </c>
      <c r="AB984">
        <f t="shared" si="220"/>
        <v>-4.9399999999999444E-2</v>
      </c>
      <c r="AC984">
        <f t="shared" si="221"/>
        <v>-7.6999999999999957E-2</v>
      </c>
      <c r="AD984">
        <v>4.2190000000000003</v>
      </c>
      <c r="AE984">
        <f t="shared" si="216"/>
        <v>4.4776999999999996</v>
      </c>
      <c r="AF984">
        <f t="shared" si="222"/>
        <v>-0.15200000000000014</v>
      </c>
      <c r="AG984">
        <f t="shared" si="222"/>
        <v>-6.4200000000000479E-2</v>
      </c>
      <c r="AH984">
        <f t="shared" si="210"/>
        <v>4.4924999999999997</v>
      </c>
      <c r="AI984">
        <f t="shared" si="223"/>
        <v>-0.11450000000000049</v>
      </c>
    </row>
    <row r="985" spans="1:35" x14ac:dyDescent="0.3">
      <c r="A985" s="1">
        <v>45540</v>
      </c>
      <c r="B985">
        <v>56074.06</v>
      </c>
      <c r="C985">
        <v>2516.7600000000002</v>
      </c>
      <c r="D985">
        <v>5.4290000000000003</v>
      </c>
      <c r="E985">
        <v>5.35</v>
      </c>
      <c r="F985">
        <f t="shared" si="217"/>
        <v>0</v>
      </c>
      <c r="G985">
        <v>5.33</v>
      </c>
      <c r="H985">
        <v>4.9460699999999997</v>
      </c>
      <c r="I985">
        <f t="shared" si="211"/>
        <v>4.9460699999999997</v>
      </c>
      <c r="J985">
        <f t="shared" si="212"/>
        <v>-4.8350000000000115E-2</v>
      </c>
      <c r="K985">
        <v>4.9482999999999997</v>
      </c>
      <c r="L985">
        <v>5.0582000000000003</v>
      </c>
      <c r="M985">
        <v>4.6912000000000003</v>
      </c>
      <c r="N985">
        <v>4.7023999999999999</v>
      </c>
      <c r="O985">
        <v>4.4534000000000002</v>
      </c>
      <c r="P985">
        <v>5.3406000000000002</v>
      </c>
      <c r="Q985">
        <v>5.33</v>
      </c>
      <c r="R985">
        <v>4.7450999999999999</v>
      </c>
      <c r="S985">
        <v>4.1959999999999997</v>
      </c>
      <c r="T985">
        <v>5.0659999999999998</v>
      </c>
      <c r="U985">
        <f t="shared" si="213"/>
        <v>5.0659999999999998</v>
      </c>
      <c r="V985">
        <f t="shared" si="218"/>
        <v>-1.5000000000000568E-2</v>
      </c>
      <c r="W985">
        <f t="shared" si="214"/>
        <v>4.6912000000000003</v>
      </c>
      <c r="X985">
        <f t="shared" si="219"/>
        <v>-1.9299999999999429E-2</v>
      </c>
      <c r="Y985">
        <v>5.1470000000000002</v>
      </c>
      <c r="Z985">
        <v>4.75</v>
      </c>
      <c r="AA985">
        <f t="shared" si="215"/>
        <v>4.7023999999999999</v>
      </c>
      <c r="AB985">
        <f t="shared" si="220"/>
        <v>-1.9700000000000273E-2</v>
      </c>
      <c r="AC985">
        <f t="shared" si="221"/>
        <v>-1.6000000000000014E-2</v>
      </c>
      <c r="AD985">
        <v>4.2</v>
      </c>
      <c r="AE985">
        <f t="shared" si="216"/>
        <v>4.4534000000000002</v>
      </c>
      <c r="AF985">
        <f t="shared" si="222"/>
        <v>-1.9000000000000128E-2</v>
      </c>
      <c r="AG985">
        <f t="shared" si="222"/>
        <v>-2.4299999999999322E-2</v>
      </c>
      <c r="AH985">
        <f t="shared" si="210"/>
        <v>4.4749999999999996</v>
      </c>
      <c r="AI985">
        <f t="shared" si="223"/>
        <v>-1.7500000000000071E-2</v>
      </c>
    </row>
    <row r="986" spans="1:35" x14ac:dyDescent="0.3">
      <c r="A986" s="1">
        <v>45541</v>
      </c>
      <c r="B986">
        <v>52856.51</v>
      </c>
      <c r="C986">
        <v>2497.41</v>
      </c>
      <c r="D986">
        <v>5.4160000000000004</v>
      </c>
      <c r="E986">
        <v>5.34</v>
      </c>
      <c r="F986">
        <f t="shared" si="217"/>
        <v>-9.9999999999997868E-3</v>
      </c>
      <c r="G986">
        <v>5.33</v>
      </c>
      <c r="H986">
        <v>4.9386400000000004</v>
      </c>
      <c r="I986">
        <f t="shared" si="211"/>
        <v>4.9386400000000004</v>
      </c>
      <c r="J986">
        <f t="shared" si="212"/>
        <v>-7.4299999999993815E-3</v>
      </c>
      <c r="K986">
        <v>4.9581999999999997</v>
      </c>
      <c r="L986">
        <v>5.0510000000000002</v>
      </c>
      <c r="M986">
        <v>4.6475999999999997</v>
      </c>
      <c r="N986">
        <v>4.6559999999999997</v>
      </c>
      <c r="O986">
        <v>4.3998999999999997</v>
      </c>
      <c r="P986">
        <v>5.3472299999999997</v>
      </c>
      <c r="Q986">
        <v>5.3326500000000001</v>
      </c>
      <c r="R986">
        <v>4.7167000000000003</v>
      </c>
      <c r="S986">
        <v>4.0926</v>
      </c>
      <c r="T986">
        <v>5.0570000000000004</v>
      </c>
      <c r="U986">
        <f t="shared" si="213"/>
        <v>5.0570000000000004</v>
      </c>
      <c r="V986">
        <f t="shared" si="218"/>
        <v>-8.9999999999994529E-3</v>
      </c>
      <c r="W986">
        <f t="shared" si="214"/>
        <v>4.6475999999999997</v>
      </c>
      <c r="X986">
        <f t="shared" si="219"/>
        <v>-4.3600000000000527E-2</v>
      </c>
      <c r="Y986">
        <v>5.1280000000000001</v>
      </c>
      <c r="Z986">
        <v>4.7220000000000004</v>
      </c>
      <c r="AA986">
        <f t="shared" si="215"/>
        <v>4.6559999999999997</v>
      </c>
      <c r="AB986">
        <f t="shared" si="220"/>
        <v>-4.6400000000000219E-2</v>
      </c>
      <c r="AC986">
        <f t="shared" si="221"/>
        <v>-2.7999999999999581E-2</v>
      </c>
      <c r="AD986">
        <v>4.101</v>
      </c>
      <c r="AE986">
        <f t="shared" si="216"/>
        <v>4.3998999999999997</v>
      </c>
      <c r="AF986">
        <f t="shared" si="222"/>
        <v>-9.9000000000000199E-2</v>
      </c>
      <c r="AG986">
        <f t="shared" si="222"/>
        <v>-5.3500000000000547E-2</v>
      </c>
      <c r="AH986">
        <f t="shared" si="210"/>
        <v>4.4115000000000002</v>
      </c>
      <c r="AI986">
        <f t="shared" si="223"/>
        <v>-6.3499999999999446E-2</v>
      </c>
    </row>
    <row r="987" spans="1:35" x14ac:dyDescent="0.3">
      <c r="A987" s="1">
        <v>45542</v>
      </c>
      <c r="B987">
        <v>54172.53</v>
      </c>
      <c r="C987">
        <v>2497.41</v>
      </c>
      <c r="D987">
        <v>5.4160000000000004</v>
      </c>
      <c r="E987">
        <v>5.34</v>
      </c>
      <c r="F987">
        <f t="shared" si="217"/>
        <v>0</v>
      </c>
      <c r="G987">
        <v>5.33</v>
      </c>
      <c r="H987">
        <v>4.9386400000000004</v>
      </c>
      <c r="I987">
        <f t="shared" si="211"/>
        <v>4.9386400000000004</v>
      </c>
      <c r="J987">
        <f t="shared" si="212"/>
        <v>0</v>
      </c>
      <c r="K987">
        <v>4.9581999999999997</v>
      </c>
      <c r="L987">
        <v>5.0510000000000002</v>
      </c>
      <c r="M987">
        <v>4.6475999999999997</v>
      </c>
      <c r="N987">
        <v>4.6559999999999997</v>
      </c>
      <c r="O987">
        <v>4.3998999999999997</v>
      </c>
      <c r="P987">
        <v>5.3472299999999997</v>
      </c>
      <c r="Q987">
        <v>5.3326500000000001</v>
      </c>
      <c r="R987">
        <v>4.7167000000000003</v>
      </c>
      <c r="S987">
        <v>4.0926</v>
      </c>
      <c r="T987">
        <v>5.0570000000000004</v>
      </c>
      <c r="U987">
        <f t="shared" si="213"/>
        <v>5.0570000000000004</v>
      </c>
      <c r="V987">
        <f t="shared" si="218"/>
        <v>0</v>
      </c>
      <c r="W987">
        <f t="shared" si="214"/>
        <v>4.6475999999999997</v>
      </c>
      <c r="X987">
        <f t="shared" si="219"/>
        <v>0</v>
      </c>
      <c r="Y987">
        <v>5.1280000000000001</v>
      </c>
      <c r="Z987">
        <v>4.7220000000000004</v>
      </c>
      <c r="AA987">
        <f t="shared" si="215"/>
        <v>4.6559999999999997</v>
      </c>
      <c r="AB987">
        <f t="shared" si="220"/>
        <v>0</v>
      </c>
      <c r="AC987">
        <f t="shared" si="221"/>
        <v>0</v>
      </c>
      <c r="AD987">
        <v>4.101</v>
      </c>
      <c r="AE987">
        <f t="shared" si="216"/>
        <v>4.3998999999999997</v>
      </c>
      <c r="AF987">
        <f t="shared" si="222"/>
        <v>0</v>
      </c>
      <c r="AG987">
        <f t="shared" si="222"/>
        <v>0</v>
      </c>
      <c r="AH987">
        <f t="shared" si="210"/>
        <v>4.4115000000000002</v>
      </c>
      <c r="AI987">
        <f t="shared" si="223"/>
        <v>0</v>
      </c>
    </row>
    <row r="988" spans="1:35" x14ac:dyDescent="0.3">
      <c r="A988" s="1">
        <v>45543</v>
      </c>
      <c r="B988">
        <v>54378.17</v>
      </c>
      <c r="C988">
        <v>2497.41</v>
      </c>
      <c r="D988">
        <v>5.4160000000000004</v>
      </c>
      <c r="E988">
        <v>5.34</v>
      </c>
      <c r="F988">
        <f t="shared" si="217"/>
        <v>0</v>
      </c>
      <c r="G988">
        <v>5.33</v>
      </c>
      <c r="H988">
        <v>4.9386400000000004</v>
      </c>
      <c r="I988">
        <f t="shared" si="211"/>
        <v>4.9386400000000004</v>
      </c>
      <c r="J988">
        <f t="shared" si="212"/>
        <v>0</v>
      </c>
      <c r="K988">
        <v>4.9581999999999997</v>
      </c>
      <c r="L988">
        <v>5.0510000000000002</v>
      </c>
      <c r="M988">
        <v>4.6475999999999997</v>
      </c>
      <c r="N988">
        <v>4.6559999999999997</v>
      </c>
      <c r="O988">
        <v>4.3998999999999997</v>
      </c>
      <c r="P988">
        <v>5.3472299999999997</v>
      </c>
      <c r="Q988">
        <v>5.3326500000000001</v>
      </c>
      <c r="R988">
        <v>4.7167000000000003</v>
      </c>
      <c r="S988">
        <v>4.0926</v>
      </c>
      <c r="T988">
        <v>5.0570000000000004</v>
      </c>
      <c r="U988">
        <f t="shared" si="213"/>
        <v>5.0570000000000004</v>
      </c>
      <c r="V988">
        <f t="shared" si="218"/>
        <v>0</v>
      </c>
      <c r="W988">
        <f t="shared" si="214"/>
        <v>4.6475999999999997</v>
      </c>
      <c r="X988">
        <f t="shared" si="219"/>
        <v>0</v>
      </c>
      <c r="Y988">
        <v>5.1280000000000001</v>
      </c>
      <c r="Z988">
        <v>4.7220000000000004</v>
      </c>
      <c r="AA988">
        <f t="shared" si="215"/>
        <v>4.6559999999999997</v>
      </c>
      <c r="AB988">
        <f t="shared" si="220"/>
        <v>0</v>
      </c>
      <c r="AC988">
        <f t="shared" si="221"/>
        <v>0</v>
      </c>
      <c r="AD988">
        <v>4.101</v>
      </c>
      <c r="AE988">
        <f t="shared" si="216"/>
        <v>4.3998999999999997</v>
      </c>
      <c r="AF988">
        <f t="shared" si="222"/>
        <v>0</v>
      </c>
      <c r="AG988">
        <f t="shared" si="222"/>
        <v>0</v>
      </c>
      <c r="AH988">
        <f t="shared" si="210"/>
        <v>4.4115000000000002</v>
      </c>
      <c r="AI988">
        <f t="shared" si="223"/>
        <v>0</v>
      </c>
    </row>
    <row r="989" spans="1:35" x14ac:dyDescent="0.3">
      <c r="A989" s="1">
        <v>45544</v>
      </c>
      <c r="B989">
        <v>57021.01</v>
      </c>
      <c r="C989">
        <v>2506.38</v>
      </c>
      <c r="D989">
        <v>5.4050000000000002</v>
      </c>
      <c r="E989">
        <v>5.34</v>
      </c>
      <c r="F989">
        <f t="shared" si="217"/>
        <v>0</v>
      </c>
      <c r="G989">
        <v>5.33</v>
      </c>
      <c r="H989">
        <v>4.9255199999999997</v>
      </c>
      <c r="I989">
        <f t="shared" si="211"/>
        <v>4.9255199999999997</v>
      </c>
      <c r="J989">
        <f t="shared" si="212"/>
        <v>-1.3120000000000687E-2</v>
      </c>
      <c r="K989">
        <v>4.9516600000000004</v>
      </c>
      <c r="L989">
        <v>5.0190999999999999</v>
      </c>
      <c r="M989">
        <v>4.6498999999999997</v>
      </c>
      <c r="N989">
        <v>4.6574</v>
      </c>
      <c r="O989">
        <v>4.3964999999999996</v>
      </c>
      <c r="P989">
        <v>5.3440000000000003</v>
      </c>
      <c r="Q989">
        <v>5.3363500000000004</v>
      </c>
      <c r="R989">
        <v>4.7214</v>
      </c>
      <c r="S989">
        <v>4.1218000000000004</v>
      </c>
      <c r="T989">
        <v>5.0270000000000001</v>
      </c>
      <c r="U989">
        <f t="shared" si="213"/>
        <v>5.0270000000000001</v>
      </c>
      <c r="V989">
        <f t="shared" si="218"/>
        <v>-3.0000000000000249E-2</v>
      </c>
      <c r="W989">
        <f t="shared" si="214"/>
        <v>4.6498999999999997</v>
      </c>
      <c r="X989">
        <f t="shared" si="219"/>
        <v>2.2999999999999687E-3</v>
      </c>
      <c r="Y989">
        <v>5.093</v>
      </c>
      <c r="Z989">
        <v>4.7249999999999996</v>
      </c>
      <c r="AA989">
        <f t="shared" si="215"/>
        <v>4.6574</v>
      </c>
      <c r="AB989">
        <f t="shared" si="220"/>
        <v>1.4000000000002899E-3</v>
      </c>
      <c r="AC989">
        <f t="shared" si="221"/>
        <v>2.9999999999992255E-3</v>
      </c>
      <c r="AD989">
        <v>4.1260000000000003</v>
      </c>
      <c r="AE989">
        <f t="shared" si="216"/>
        <v>4.3964999999999996</v>
      </c>
      <c r="AF989">
        <f t="shared" si="222"/>
        <v>2.5000000000000355E-2</v>
      </c>
      <c r="AG989">
        <f t="shared" si="222"/>
        <v>-3.4000000000000696E-3</v>
      </c>
      <c r="AH989">
        <f t="shared" si="210"/>
        <v>4.4254999999999995</v>
      </c>
      <c r="AI989">
        <f t="shared" si="223"/>
        <v>1.3999999999999346E-2</v>
      </c>
    </row>
    <row r="990" spans="1:35" x14ac:dyDescent="0.3">
      <c r="A990" s="1">
        <v>45545</v>
      </c>
      <c r="B990">
        <v>57575.28</v>
      </c>
      <c r="C990">
        <v>2516.73</v>
      </c>
      <c r="D990">
        <v>5.375</v>
      </c>
      <c r="E990">
        <v>5.33</v>
      </c>
      <c r="F990">
        <f t="shared" si="217"/>
        <v>-9.9999999999997868E-3</v>
      </c>
      <c r="G990">
        <v>5.33</v>
      </c>
      <c r="H990">
        <v>4.9488599999999998</v>
      </c>
      <c r="I990">
        <f t="shared" si="211"/>
        <v>4.9488599999999998</v>
      </c>
      <c r="J990">
        <f t="shared" si="212"/>
        <v>2.3340000000000138E-2</v>
      </c>
      <c r="K990">
        <v>4.9382000000000001</v>
      </c>
      <c r="L990">
        <v>4.9583000000000004</v>
      </c>
      <c r="M990">
        <v>4.6296999999999997</v>
      </c>
      <c r="N990">
        <v>4.6303000000000001</v>
      </c>
      <c r="O990">
        <v>4.3544</v>
      </c>
      <c r="P990">
        <v>5.3411200000000001</v>
      </c>
      <c r="Q990">
        <v>5.3392499999999998</v>
      </c>
      <c r="R990">
        <v>4.6687000000000003</v>
      </c>
      <c r="S990">
        <v>4.0568999999999997</v>
      </c>
      <c r="T990">
        <v>4.9690000000000003</v>
      </c>
      <c r="U990">
        <f t="shared" si="213"/>
        <v>4.9690000000000003</v>
      </c>
      <c r="V990">
        <f t="shared" si="218"/>
        <v>-5.7999999999999829E-2</v>
      </c>
      <c r="W990">
        <f t="shared" si="214"/>
        <v>4.6296999999999997</v>
      </c>
      <c r="X990">
        <f t="shared" si="219"/>
        <v>-2.0199999999999996E-2</v>
      </c>
      <c r="Y990">
        <v>5.0460000000000003</v>
      </c>
      <c r="Z990">
        <v>4.673</v>
      </c>
      <c r="AA990">
        <f t="shared" si="215"/>
        <v>4.6303000000000001</v>
      </c>
      <c r="AB990">
        <f t="shared" si="220"/>
        <v>-2.7099999999999902E-2</v>
      </c>
      <c r="AC990">
        <f t="shared" si="221"/>
        <v>-5.1999999999999602E-2</v>
      </c>
      <c r="AD990">
        <v>4.0620000000000003</v>
      </c>
      <c r="AE990">
        <f t="shared" si="216"/>
        <v>4.3544</v>
      </c>
      <c r="AF990">
        <f t="shared" si="222"/>
        <v>-6.4000000000000057E-2</v>
      </c>
      <c r="AG990">
        <f t="shared" si="222"/>
        <v>-4.2099999999999582E-2</v>
      </c>
      <c r="AH990">
        <f t="shared" si="210"/>
        <v>4.3674999999999997</v>
      </c>
      <c r="AI990">
        <f t="shared" si="223"/>
        <v>-5.7999999999999829E-2</v>
      </c>
    </row>
    <row r="991" spans="1:35" x14ac:dyDescent="0.3">
      <c r="A991" s="1">
        <v>45546</v>
      </c>
      <c r="B991">
        <v>57495.02</v>
      </c>
      <c r="C991">
        <v>2511.7600000000002</v>
      </c>
      <c r="D991">
        <v>5.42</v>
      </c>
      <c r="E991">
        <v>5.32</v>
      </c>
      <c r="F991">
        <f t="shared" si="217"/>
        <v>-9.9999999999997868E-3</v>
      </c>
      <c r="G991">
        <v>5.33</v>
      </c>
      <c r="H991">
        <v>4.9312899999999997</v>
      </c>
      <c r="I991">
        <f t="shared" si="211"/>
        <v>4.9312899999999997</v>
      </c>
      <c r="J991">
        <f t="shared" si="212"/>
        <v>-1.7570000000000086E-2</v>
      </c>
      <c r="K991">
        <v>4.9805000000000001</v>
      </c>
      <c r="L991">
        <v>5.0018000000000002</v>
      </c>
      <c r="M991">
        <v>4.649</v>
      </c>
      <c r="N991">
        <v>4.6508000000000003</v>
      </c>
      <c r="O991">
        <v>4.3773</v>
      </c>
      <c r="P991">
        <v>5.2999200000000002</v>
      </c>
      <c r="Q991">
        <v>5.2919999999999998</v>
      </c>
      <c r="R991">
        <v>4.7431000000000001</v>
      </c>
      <c r="S991">
        <v>4.1184000000000003</v>
      </c>
      <c r="T991">
        <v>5.0060000000000002</v>
      </c>
      <c r="U991">
        <f t="shared" si="213"/>
        <v>5.0060000000000002</v>
      </c>
      <c r="V991">
        <f t="shared" si="218"/>
        <v>3.6999999999999922E-2</v>
      </c>
      <c r="W991">
        <f t="shared" si="214"/>
        <v>4.649</v>
      </c>
      <c r="X991">
        <f t="shared" si="219"/>
        <v>1.9300000000000317E-2</v>
      </c>
      <c r="Y991">
        <v>5.093</v>
      </c>
      <c r="Z991">
        <v>4.7469999999999999</v>
      </c>
      <c r="AA991">
        <f t="shared" si="215"/>
        <v>4.6508000000000003</v>
      </c>
      <c r="AB991">
        <f t="shared" si="220"/>
        <v>2.0500000000000185E-2</v>
      </c>
      <c r="AC991">
        <f t="shared" si="221"/>
        <v>7.3999999999999844E-2</v>
      </c>
      <c r="AD991">
        <v>4.1219999999999999</v>
      </c>
      <c r="AE991">
        <f t="shared" si="216"/>
        <v>4.3773</v>
      </c>
      <c r="AF991">
        <f t="shared" si="222"/>
        <v>5.9999999999999609E-2</v>
      </c>
      <c r="AG991">
        <f t="shared" si="222"/>
        <v>2.289999999999992E-2</v>
      </c>
      <c r="AH991">
        <f t="shared" si="210"/>
        <v>4.4344999999999999</v>
      </c>
      <c r="AI991">
        <f t="shared" si="223"/>
        <v>6.7000000000000171E-2</v>
      </c>
    </row>
    <row r="992" spans="1:35" x14ac:dyDescent="0.3">
      <c r="A992" s="1">
        <v>45547</v>
      </c>
      <c r="B992">
        <v>58194.64</v>
      </c>
      <c r="C992">
        <v>2557.9</v>
      </c>
      <c r="D992">
        <v>5.3849999999999998</v>
      </c>
      <c r="E992">
        <v>5.33</v>
      </c>
      <c r="F992">
        <f t="shared" si="217"/>
        <v>9.9999999999997868E-3</v>
      </c>
      <c r="G992">
        <v>5.33</v>
      </c>
      <c r="H992">
        <v>4.9466400000000004</v>
      </c>
      <c r="I992">
        <f t="shared" si="211"/>
        <v>4.9466400000000004</v>
      </c>
      <c r="J992">
        <f t="shared" si="212"/>
        <v>1.5350000000000641E-2</v>
      </c>
      <c r="K992">
        <v>4.9059999999999997</v>
      </c>
      <c r="L992">
        <v>4.9621000000000004</v>
      </c>
      <c r="M992">
        <v>4.6239999999999997</v>
      </c>
      <c r="N992">
        <v>4.6287000000000003</v>
      </c>
      <c r="O992">
        <v>4.3583999999999996</v>
      </c>
      <c r="P992">
        <v>5.1555</v>
      </c>
      <c r="Q992">
        <v>5.1395499999999998</v>
      </c>
      <c r="R992">
        <v>4.7079000000000004</v>
      </c>
      <c r="S992">
        <v>4.0777000000000001</v>
      </c>
      <c r="T992">
        <v>4.9710000000000001</v>
      </c>
      <c r="U992">
        <f t="shared" si="213"/>
        <v>4.9710000000000001</v>
      </c>
      <c r="V992">
        <f t="shared" si="218"/>
        <v>-3.5000000000000142E-2</v>
      </c>
      <c r="W992">
        <f t="shared" si="214"/>
        <v>4.6239999999999997</v>
      </c>
      <c r="X992">
        <f t="shared" si="219"/>
        <v>-2.5000000000000355E-2</v>
      </c>
      <c r="Y992">
        <v>5.069</v>
      </c>
      <c r="Z992">
        <v>4.7110000000000003</v>
      </c>
      <c r="AA992">
        <f t="shared" si="215"/>
        <v>4.6287000000000003</v>
      </c>
      <c r="AB992">
        <f t="shared" si="220"/>
        <v>-2.2100000000000009E-2</v>
      </c>
      <c r="AC992">
        <f t="shared" si="221"/>
        <v>-3.5999999999999588E-2</v>
      </c>
      <c r="AD992">
        <v>4.0839999999999996</v>
      </c>
      <c r="AE992">
        <f t="shared" si="216"/>
        <v>4.3583999999999996</v>
      </c>
      <c r="AF992">
        <f t="shared" si="222"/>
        <v>-3.8000000000000256E-2</v>
      </c>
      <c r="AG992">
        <f t="shared" si="222"/>
        <v>-1.8900000000000361E-2</v>
      </c>
      <c r="AH992">
        <f t="shared" si="210"/>
        <v>4.3975</v>
      </c>
      <c r="AI992">
        <f t="shared" si="223"/>
        <v>-3.6999999999999922E-2</v>
      </c>
    </row>
    <row r="993" spans="1:35" x14ac:dyDescent="0.3">
      <c r="A993" s="1">
        <v>45548</v>
      </c>
      <c r="B993">
        <v>59878.39</v>
      </c>
      <c r="C993">
        <v>2577.6999999999998</v>
      </c>
      <c r="D993">
        <v>5.4139999999999997</v>
      </c>
      <c r="E993">
        <v>5.33</v>
      </c>
      <c r="F993">
        <f t="shared" si="217"/>
        <v>0</v>
      </c>
      <c r="G993">
        <v>5.33</v>
      </c>
      <c r="H993">
        <v>4.9411800000000001</v>
      </c>
      <c r="I993">
        <f t="shared" si="211"/>
        <v>4.9411800000000001</v>
      </c>
      <c r="J993">
        <f t="shared" si="212"/>
        <v>-5.4600000000002424E-3</v>
      </c>
      <c r="K993">
        <v>4.8803000000000001</v>
      </c>
      <c r="L993">
        <v>4.8796999999999997</v>
      </c>
      <c r="M993">
        <v>4.5762999999999998</v>
      </c>
      <c r="N993">
        <v>4.5781999999999998</v>
      </c>
      <c r="O993">
        <v>4.3029999999999999</v>
      </c>
      <c r="P993">
        <v>5.0975000000000001</v>
      </c>
      <c r="Q993">
        <v>5.0739999999999998</v>
      </c>
      <c r="R993">
        <v>4.6318999999999999</v>
      </c>
      <c r="S993">
        <v>4.0095999999999998</v>
      </c>
      <c r="T993">
        <v>4.8860000000000001</v>
      </c>
      <c r="U993">
        <f t="shared" si="213"/>
        <v>4.8860000000000001</v>
      </c>
      <c r="V993">
        <f t="shared" si="218"/>
        <v>-8.4999999999999964E-2</v>
      </c>
      <c r="W993">
        <f t="shared" si="214"/>
        <v>4.5762999999999998</v>
      </c>
      <c r="X993">
        <f t="shared" si="219"/>
        <v>-4.7699999999999854E-2</v>
      </c>
      <c r="Y993">
        <v>5.0019999999999998</v>
      </c>
      <c r="Z993">
        <v>4.6399999999999997</v>
      </c>
      <c r="AA993">
        <f t="shared" si="215"/>
        <v>4.5781999999999998</v>
      </c>
      <c r="AB993">
        <f t="shared" si="220"/>
        <v>-5.0500000000000433E-2</v>
      </c>
      <c r="AC993">
        <f t="shared" si="221"/>
        <v>-7.1000000000000618E-2</v>
      </c>
      <c r="AD993">
        <v>4.016</v>
      </c>
      <c r="AE993">
        <f t="shared" si="216"/>
        <v>4.3029999999999999</v>
      </c>
      <c r="AF993">
        <f t="shared" si="222"/>
        <v>-6.7999999999999616E-2</v>
      </c>
      <c r="AG993">
        <f t="shared" si="222"/>
        <v>-5.5399999999999672E-2</v>
      </c>
      <c r="AH993">
        <f t="shared" si="210"/>
        <v>4.3279999999999994</v>
      </c>
      <c r="AI993">
        <f t="shared" si="223"/>
        <v>-6.9500000000000561E-2</v>
      </c>
    </row>
    <row r="994" spans="1:35" x14ac:dyDescent="0.3">
      <c r="A994" s="1">
        <v>45549</v>
      </c>
      <c r="B994">
        <v>60030.81</v>
      </c>
      <c r="C994">
        <v>2577.6999999999998</v>
      </c>
      <c r="D994">
        <v>5.4139999999999997</v>
      </c>
      <c r="E994">
        <v>5.33</v>
      </c>
      <c r="F994">
        <f t="shared" si="217"/>
        <v>0</v>
      </c>
      <c r="G994">
        <v>5.33</v>
      </c>
      <c r="H994">
        <v>4.9411800000000001</v>
      </c>
      <c r="I994">
        <f t="shared" si="211"/>
        <v>4.9411800000000001</v>
      </c>
      <c r="J994">
        <f t="shared" si="212"/>
        <v>0</v>
      </c>
      <c r="K994">
        <v>4.8803000000000001</v>
      </c>
      <c r="L994">
        <v>4.8796999999999997</v>
      </c>
      <c r="M994">
        <v>4.5762999999999998</v>
      </c>
      <c r="N994">
        <v>4.5781999999999998</v>
      </c>
      <c r="O994">
        <v>4.3029999999999999</v>
      </c>
      <c r="P994">
        <v>5.0975000000000001</v>
      </c>
      <c r="Q994">
        <v>5.0739999999999998</v>
      </c>
      <c r="R994">
        <v>4.6318999999999999</v>
      </c>
      <c r="S994">
        <v>4.0095999999999998</v>
      </c>
      <c r="T994">
        <v>4.8860000000000001</v>
      </c>
      <c r="U994">
        <f t="shared" si="213"/>
        <v>4.8860000000000001</v>
      </c>
      <c r="V994">
        <f t="shared" si="218"/>
        <v>0</v>
      </c>
      <c r="W994">
        <f t="shared" si="214"/>
        <v>4.5762999999999998</v>
      </c>
      <c r="X994">
        <f t="shared" si="219"/>
        <v>0</v>
      </c>
      <c r="Y994">
        <v>5.0019999999999998</v>
      </c>
      <c r="Z994">
        <v>4.6399999999999997</v>
      </c>
      <c r="AA994">
        <f t="shared" si="215"/>
        <v>4.5781999999999998</v>
      </c>
      <c r="AB994">
        <f t="shared" si="220"/>
        <v>0</v>
      </c>
      <c r="AC994">
        <f t="shared" si="221"/>
        <v>0</v>
      </c>
      <c r="AD994">
        <v>4.016</v>
      </c>
      <c r="AE994">
        <f t="shared" si="216"/>
        <v>4.3029999999999999</v>
      </c>
      <c r="AF994">
        <f t="shared" si="222"/>
        <v>0</v>
      </c>
      <c r="AG994">
        <f t="shared" si="222"/>
        <v>0</v>
      </c>
      <c r="AH994">
        <f t="shared" si="210"/>
        <v>4.3279999999999994</v>
      </c>
      <c r="AI994">
        <f t="shared" si="223"/>
        <v>0</v>
      </c>
    </row>
    <row r="995" spans="1:35" x14ac:dyDescent="0.3">
      <c r="A995" s="1">
        <v>45550</v>
      </c>
      <c r="B995">
        <v>59808.85</v>
      </c>
      <c r="C995">
        <v>2577.6999999999998</v>
      </c>
      <c r="D995">
        <v>5.4139999999999997</v>
      </c>
      <c r="E995">
        <v>5.33</v>
      </c>
      <c r="F995">
        <f t="shared" si="217"/>
        <v>0</v>
      </c>
      <c r="G995">
        <v>5.33</v>
      </c>
      <c r="H995">
        <v>4.9411800000000001</v>
      </c>
      <c r="I995">
        <f t="shared" si="211"/>
        <v>4.9411800000000001</v>
      </c>
      <c r="J995">
        <f t="shared" si="212"/>
        <v>0</v>
      </c>
      <c r="K995">
        <v>4.8803000000000001</v>
      </c>
      <c r="L995">
        <v>4.8796999999999997</v>
      </c>
      <c r="M995">
        <v>4.5762999999999998</v>
      </c>
      <c r="N995">
        <v>4.5781999999999998</v>
      </c>
      <c r="O995">
        <v>4.3029999999999999</v>
      </c>
      <c r="P995">
        <v>5.0975000000000001</v>
      </c>
      <c r="Q995">
        <v>5.0739999999999998</v>
      </c>
      <c r="R995">
        <v>4.6318999999999999</v>
      </c>
      <c r="S995">
        <v>4.0095999999999998</v>
      </c>
      <c r="T995">
        <v>4.8860000000000001</v>
      </c>
      <c r="U995">
        <f t="shared" si="213"/>
        <v>4.8860000000000001</v>
      </c>
      <c r="V995">
        <f t="shared" si="218"/>
        <v>0</v>
      </c>
      <c r="W995">
        <f t="shared" si="214"/>
        <v>4.5762999999999998</v>
      </c>
      <c r="X995">
        <f t="shared" si="219"/>
        <v>0</v>
      </c>
      <c r="Y995">
        <v>5.0019999999999998</v>
      </c>
      <c r="Z995">
        <v>4.6399999999999997</v>
      </c>
      <c r="AA995">
        <f t="shared" si="215"/>
        <v>4.5781999999999998</v>
      </c>
      <c r="AB995">
        <f t="shared" si="220"/>
        <v>0</v>
      </c>
      <c r="AC995">
        <f t="shared" si="221"/>
        <v>0</v>
      </c>
      <c r="AD995">
        <v>4.016</v>
      </c>
      <c r="AE995">
        <f t="shared" si="216"/>
        <v>4.3029999999999999</v>
      </c>
      <c r="AF995">
        <f t="shared" si="222"/>
        <v>0</v>
      </c>
      <c r="AG995">
        <f t="shared" si="222"/>
        <v>0</v>
      </c>
      <c r="AH995">
        <f t="shared" si="210"/>
        <v>4.3279999999999994</v>
      </c>
      <c r="AI995">
        <f t="shared" si="223"/>
        <v>0</v>
      </c>
    </row>
    <row r="996" spans="1:35" x14ac:dyDescent="0.3">
      <c r="A996" s="1">
        <v>45551</v>
      </c>
      <c r="B996">
        <v>57668.86</v>
      </c>
      <c r="C996">
        <v>2582.4499999999998</v>
      </c>
      <c r="D996">
        <v>5.4349999999999996</v>
      </c>
      <c r="E996">
        <v>5.38</v>
      </c>
      <c r="F996">
        <f t="shared" si="217"/>
        <v>4.9999999999999822E-2</v>
      </c>
      <c r="G996">
        <v>5.33</v>
      </c>
      <c r="H996">
        <v>4.8633699999999997</v>
      </c>
      <c r="I996">
        <f t="shared" si="211"/>
        <v>4.8633699999999997</v>
      </c>
      <c r="J996">
        <f t="shared" si="212"/>
        <v>-7.7810000000000379E-2</v>
      </c>
      <c r="K996">
        <v>4.8152499999999998</v>
      </c>
      <c r="L996">
        <v>4.8609</v>
      </c>
      <c r="M996">
        <v>4.5362</v>
      </c>
      <c r="N996">
        <v>4.5387000000000004</v>
      </c>
      <c r="O996">
        <v>4.2621000000000002</v>
      </c>
      <c r="P996">
        <v>5.0034999999999998</v>
      </c>
      <c r="Q996">
        <v>4.9751500000000002</v>
      </c>
      <c r="R996">
        <v>4.5861999999999998</v>
      </c>
      <c r="S996">
        <v>3.9609000000000001</v>
      </c>
      <c r="T996">
        <v>4.87</v>
      </c>
      <c r="U996">
        <f t="shared" si="213"/>
        <v>4.87</v>
      </c>
      <c r="V996">
        <f t="shared" si="218"/>
        <v>-1.6000000000000014E-2</v>
      </c>
      <c r="W996">
        <f t="shared" si="214"/>
        <v>4.5362</v>
      </c>
      <c r="X996">
        <f t="shared" si="219"/>
        <v>-4.0099999999999802E-2</v>
      </c>
      <c r="Y996">
        <v>4.91</v>
      </c>
      <c r="Z996">
        <v>4.5970000000000004</v>
      </c>
      <c r="AA996">
        <f t="shared" si="215"/>
        <v>4.5387000000000004</v>
      </c>
      <c r="AB996">
        <f t="shared" si="220"/>
        <v>-3.9499999999999424E-2</v>
      </c>
      <c r="AC996">
        <f t="shared" si="221"/>
        <v>-4.2999999999999261E-2</v>
      </c>
      <c r="AD996">
        <v>3.968</v>
      </c>
      <c r="AE996">
        <f t="shared" si="216"/>
        <v>4.2621000000000002</v>
      </c>
      <c r="AF996">
        <f t="shared" si="222"/>
        <v>-4.8000000000000043E-2</v>
      </c>
      <c r="AG996">
        <f t="shared" si="222"/>
        <v>-4.0899999999999714E-2</v>
      </c>
      <c r="AH996">
        <f t="shared" si="210"/>
        <v>4.2825000000000006</v>
      </c>
      <c r="AI996">
        <f t="shared" si="223"/>
        <v>-4.5499999999998764E-2</v>
      </c>
    </row>
    <row r="997" spans="1:35" x14ac:dyDescent="0.3">
      <c r="A997" s="1">
        <v>45552</v>
      </c>
      <c r="B997">
        <v>60137.4</v>
      </c>
      <c r="C997">
        <v>2569.5</v>
      </c>
      <c r="D997">
        <v>5.4279999999999999</v>
      </c>
      <c r="E997">
        <v>5.38</v>
      </c>
      <c r="F997">
        <f t="shared" si="217"/>
        <v>0</v>
      </c>
      <c r="G997">
        <v>5.33</v>
      </c>
      <c r="H997">
        <v>4.8196300000000001</v>
      </c>
      <c r="I997">
        <f t="shared" si="211"/>
        <v>4.8196300000000001</v>
      </c>
      <c r="J997">
        <f t="shared" si="212"/>
        <v>-4.3739999999999668E-2</v>
      </c>
      <c r="K997">
        <v>4.8226000000000004</v>
      </c>
      <c r="L997">
        <v>4.8465999999999996</v>
      </c>
      <c r="M997">
        <v>4.5457000000000001</v>
      </c>
      <c r="N997">
        <v>4.5487000000000002</v>
      </c>
      <c r="O997">
        <v>4.2721999999999998</v>
      </c>
      <c r="P997">
        <v>4.9527999999999999</v>
      </c>
      <c r="Q997">
        <v>4.9245000000000001</v>
      </c>
      <c r="R997">
        <v>4.5205000000000002</v>
      </c>
      <c r="S997">
        <v>3.9982000000000002</v>
      </c>
      <c r="T997">
        <v>4.8559999999999999</v>
      </c>
      <c r="U997">
        <f t="shared" si="213"/>
        <v>4.8559999999999999</v>
      </c>
      <c r="V997">
        <f t="shared" si="218"/>
        <v>-1.4000000000000234E-2</v>
      </c>
      <c r="W997">
        <f t="shared" si="214"/>
        <v>4.5457000000000001</v>
      </c>
      <c r="X997">
        <f t="shared" si="219"/>
        <v>9.5000000000000639E-3</v>
      </c>
      <c r="Y997">
        <v>4.9139999999999997</v>
      </c>
      <c r="Z997">
        <v>4.5350000000000001</v>
      </c>
      <c r="AA997">
        <f t="shared" si="215"/>
        <v>4.5487000000000002</v>
      </c>
      <c r="AB997">
        <f t="shared" si="220"/>
        <v>9.9999999999997868E-3</v>
      </c>
      <c r="AC997">
        <f t="shared" si="221"/>
        <v>-6.2000000000000277E-2</v>
      </c>
      <c r="AD997">
        <v>4.0060000000000002</v>
      </c>
      <c r="AE997">
        <f t="shared" si="216"/>
        <v>4.2721999999999998</v>
      </c>
      <c r="AF997">
        <f t="shared" si="222"/>
        <v>3.8000000000000256E-2</v>
      </c>
      <c r="AG997">
        <f t="shared" si="222"/>
        <v>1.0099999999999554E-2</v>
      </c>
      <c r="AH997">
        <f t="shared" si="210"/>
        <v>4.2705000000000002</v>
      </c>
      <c r="AI997">
        <f t="shared" si="223"/>
        <v>-1.2000000000000455E-2</v>
      </c>
    </row>
    <row r="998" spans="1:35" x14ac:dyDescent="0.3">
      <c r="A998" s="1">
        <v>45553</v>
      </c>
      <c r="B998">
        <v>60232.24</v>
      </c>
      <c r="C998">
        <v>2558.91</v>
      </c>
      <c r="D998">
        <v>5.3719999999999999</v>
      </c>
      <c r="E998">
        <v>5.33</v>
      </c>
      <c r="F998">
        <f t="shared" si="217"/>
        <v>-4.9999999999999822E-2</v>
      </c>
      <c r="G998">
        <v>5.33</v>
      </c>
      <c r="H998">
        <v>4.8135300000000001</v>
      </c>
      <c r="I998">
        <f t="shared" si="211"/>
        <v>4.8135300000000001</v>
      </c>
      <c r="J998">
        <f t="shared" si="212"/>
        <v>-6.0999999999999943E-3</v>
      </c>
      <c r="K998">
        <v>4.7255000000000003</v>
      </c>
      <c r="L998">
        <v>4.7499000000000002</v>
      </c>
      <c r="M998">
        <v>4.5254000000000003</v>
      </c>
      <c r="N998">
        <v>4.5327000000000002</v>
      </c>
      <c r="O998">
        <v>4.2645999999999997</v>
      </c>
      <c r="P998">
        <v>4.8499999999999996</v>
      </c>
      <c r="Q998">
        <v>4.8263499999999997</v>
      </c>
      <c r="R998">
        <v>4.5068999999999999</v>
      </c>
      <c r="S998">
        <v>3.9790999999999999</v>
      </c>
      <c r="T998">
        <v>4.7590000000000003</v>
      </c>
      <c r="U998">
        <f t="shared" si="213"/>
        <v>4.7590000000000003</v>
      </c>
      <c r="V998">
        <f t="shared" si="218"/>
        <v>-9.6999999999999531E-2</v>
      </c>
      <c r="W998">
        <f t="shared" si="214"/>
        <v>4.5254000000000003</v>
      </c>
      <c r="X998">
        <f t="shared" si="219"/>
        <v>-2.0299999999999763E-2</v>
      </c>
      <c r="Y998">
        <v>4.7779999999999996</v>
      </c>
      <c r="Z998">
        <v>4.5140000000000002</v>
      </c>
      <c r="AA998">
        <f t="shared" si="215"/>
        <v>4.5327000000000002</v>
      </c>
      <c r="AB998">
        <f t="shared" si="220"/>
        <v>-1.6000000000000014E-2</v>
      </c>
      <c r="AC998">
        <f t="shared" si="221"/>
        <v>-2.0999999999999908E-2</v>
      </c>
      <c r="AD998">
        <v>3.984</v>
      </c>
      <c r="AE998">
        <f t="shared" si="216"/>
        <v>4.2645999999999997</v>
      </c>
      <c r="AF998">
        <f t="shared" si="222"/>
        <v>-2.2000000000000242E-2</v>
      </c>
      <c r="AG998">
        <f t="shared" si="222"/>
        <v>-7.6000000000000512E-3</v>
      </c>
      <c r="AH998">
        <f t="shared" si="210"/>
        <v>4.2490000000000006</v>
      </c>
      <c r="AI998">
        <f t="shared" si="223"/>
        <v>-2.1499999999999631E-2</v>
      </c>
    </row>
    <row r="999" spans="1:35" x14ac:dyDescent="0.3">
      <c r="A999" s="1">
        <v>45554</v>
      </c>
      <c r="B999">
        <v>63042.1</v>
      </c>
      <c r="C999">
        <v>2586.7399999999998</v>
      </c>
      <c r="D999">
        <v>4.8550000000000004</v>
      </c>
      <c r="E999">
        <v>4.82</v>
      </c>
      <c r="F999">
        <f t="shared" si="217"/>
        <v>-0.50999999999999979</v>
      </c>
      <c r="G999">
        <v>4.83</v>
      </c>
      <c r="H999">
        <v>4.7532699999999997</v>
      </c>
      <c r="I999">
        <f t="shared" si="211"/>
        <v>4.7532699999999997</v>
      </c>
      <c r="J999">
        <f t="shared" si="212"/>
        <v>-6.0260000000000424E-2</v>
      </c>
      <c r="K999">
        <v>4.6913</v>
      </c>
      <c r="L999">
        <v>4.7130000000000001</v>
      </c>
      <c r="M999">
        <v>4.4711999999999996</v>
      </c>
      <c r="N999">
        <v>4.4808000000000003</v>
      </c>
      <c r="O999">
        <v>4.2154999999999996</v>
      </c>
      <c r="P999">
        <v>4.8470000000000004</v>
      </c>
      <c r="Q999">
        <v>4.8310000000000004</v>
      </c>
      <c r="R999">
        <v>4.4718999999999998</v>
      </c>
      <c r="S999">
        <v>3.9411999999999998</v>
      </c>
      <c r="T999">
        <v>4.7190000000000003</v>
      </c>
      <c r="U999">
        <f t="shared" si="213"/>
        <v>4.7190000000000003</v>
      </c>
      <c r="V999">
        <f t="shared" si="218"/>
        <v>-4.0000000000000036E-2</v>
      </c>
      <c r="W999">
        <f t="shared" si="214"/>
        <v>4.4711999999999996</v>
      </c>
      <c r="X999">
        <f t="shared" si="219"/>
        <v>-5.4200000000000692E-2</v>
      </c>
      <c r="Y999">
        <v>4.6429999999999998</v>
      </c>
      <c r="Z999">
        <v>4.476</v>
      </c>
      <c r="AA999">
        <f t="shared" si="215"/>
        <v>4.4808000000000003</v>
      </c>
      <c r="AB999">
        <f t="shared" si="220"/>
        <v>-5.1899999999999835E-2</v>
      </c>
      <c r="AC999">
        <f t="shared" si="221"/>
        <v>-3.8000000000000256E-2</v>
      </c>
      <c r="AD999">
        <v>3.9470000000000001</v>
      </c>
      <c r="AE999">
        <f t="shared" si="216"/>
        <v>4.2154999999999996</v>
      </c>
      <c r="AF999">
        <f t="shared" si="222"/>
        <v>-3.6999999999999922E-2</v>
      </c>
      <c r="AG999">
        <f t="shared" si="222"/>
        <v>-4.9100000000000144E-2</v>
      </c>
      <c r="AH999">
        <f t="shared" si="210"/>
        <v>4.2115</v>
      </c>
      <c r="AI999">
        <f t="shared" si="223"/>
        <v>-3.7500000000000533E-2</v>
      </c>
    </row>
    <row r="1000" spans="1:35" x14ac:dyDescent="0.3">
      <c r="A1000" s="1">
        <v>45555</v>
      </c>
      <c r="B1000">
        <v>62823.51</v>
      </c>
      <c r="C1000">
        <v>2621.88</v>
      </c>
      <c r="D1000">
        <v>4.8600000000000003</v>
      </c>
      <c r="E1000">
        <v>4.83</v>
      </c>
      <c r="F1000">
        <f t="shared" si="217"/>
        <v>9.9999999999997868E-3</v>
      </c>
      <c r="G1000">
        <v>4.83</v>
      </c>
      <c r="H1000">
        <v>4.6912500000000001</v>
      </c>
      <c r="I1000">
        <f t="shared" si="211"/>
        <v>4.6912500000000001</v>
      </c>
      <c r="J1000">
        <f t="shared" si="212"/>
        <v>-6.201999999999952E-2</v>
      </c>
      <c r="K1000">
        <v>4.6689999999999996</v>
      </c>
      <c r="L1000">
        <v>4.6540999999999997</v>
      </c>
      <c r="M1000">
        <v>4.4432</v>
      </c>
      <c r="N1000">
        <v>4.4549000000000003</v>
      </c>
      <c r="O1000">
        <v>4.1921999999999997</v>
      </c>
      <c r="P1000">
        <v>4.8475999999999999</v>
      </c>
      <c r="Q1000">
        <v>4.8295000000000003</v>
      </c>
      <c r="R1000">
        <v>4.4596999999999998</v>
      </c>
      <c r="S1000">
        <v>3.9348999999999998</v>
      </c>
      <c r="T1000">
        <v>4.6630000000000003</v>
      </c>
      <c r="U1000">
        <f t="shared" si="213"/>
        <v>4.6630000000000003</v>
      </c>
      <c r="V1000">
        <f t="shared" si="218"/>
        <v>-5.600000000000005E-2</v>
      </c>
      <c r="W1000">
        <f t="shared" si="214"/>
        <v>4.4432</v>
      </c>
      <c r="X1000">
        <f t="shared" si="219"/>
        <v>-2.7999999999999581E-2</v>
      </c>
      <c r="Y1000">
        <v>4.75</v>
      </c>
      <c r="Z1000">
        <v>4.468</v>
      </c>
      <c r="AA1000">
        <f t="shared" si="215"/>
        <v>4.4549000000000003</v>
      </c>
      <c r="AB1000">
        <f t="shared" si="220"/>
        <v>-2.5900000000000034E-2</v>
      </c>
      <c r="AC1000">
        <f t="shared" si="221"/>
        <v>-8.0000000000000071E-3</v>
      </c>
      <c r="AD1000">
        <v>3.94</v>
      </c>
      <c r="AE1000">
        <f t="shared" si="216"/>
        <v>4.1921999999999997</v>
      </c>
      <c r="AF1000">
        <f t="shared" si="222"/>
        <v>-7.0000000000001172E-3</v>
      </c>
      <c r="AG1000">
        <f t="shared" si="222"/>
        <v>-2.3299999999999876E-2</v>
      </c>
      <c r="AH1000">
        <f t="shared" si="210"/>
        <v>4.2039999999999997</v>
      </c>
      <c r="AI1000">
        <f t="shared" si="223"/>
        <v>-7.5000000000002842E-3</v>
      </c>
    </row>
    <row r="1001" spans="1:35" x14ac:dyDescent="0.3">
      <c r="A1001" s="1">
        <v>45556</v>
      </c>
      <c r="B1001">
        <v>63159.61</v>
      </c>
      <c r="C1001">
        <v>2621.88</v>
      </c>
      <c r="D1001">
        <v>4.8600000000000003</v>
      </c>
      <c r="E1001">
        <v>4.83</v>
      </c>
      <c r="F1001">
        <f t="shared" si="217"/>
        <v>0</v>
      </c>
      <c r="G1001">
        <v>4.83</v>
      </c>
      <c r="H1001">
        <v>4.6912500000000001</v>
      </c>
      <c r="I1001">
        <f t="shared" si="211"/>
        <v>4.6912500000000001</v>
      </c>
      <c r="J1001">
        <f t="shared" si="212"/>
        <v>0</v>
      </c>
      <c r="K1001">
        <v>4.6689999999999996</v>
      </c>
      <c r="L1001">
        <v>4.6540999999999997</v>
      </c>
      <c r="M1001">
        <v>4.4432</v>
      </c>
      <c r="N1001">
        <v>4.4549000000000003</v>
      </c>
      <c r="O1001">
        <v>4.1921999999999997</v>
      </c>
      <c r="P1001">
        <v>4.8475999999999999</v>
      </c>
      <c r="Q1001">
        <v>4.8295000000000003</v>
      </c>
      <c r="R1001">
        <v>4.4596999999999998</v>
      </c>
      <c r="S1001">
        <v>3.9348999999999998</v>
      </c>
      <c r="T1001">
        <v>4.6630000000000003</v>
      </c>
      <c r="U1001">
        <f t="shared" si="213"/>
        <v>4.6630000000000003</v>
      </c>
      <c r="V1001">
        <f t="shared" si="218"/>
        <v>0</v>
      </c>
      <c r="W1001">
        <f t="shared" si="214"/>
        <v>4.4432</v>
      </c>
      <c r="X1001">
        <f t="shared" si="219"/>
        <v>0</v>
      </c>
      <c r="Y1001">
        <v>4.75</v>
      </c>
      <c r="Z1001">
        <v>4.468</v>
      </c>
      <c r="AA1001">
        <f t="shared" si="215"/>
        <v>4.4549000000000003</v>
      </c>
      <c r="AB1001">
        <f t="shared" si="220"/>
        <v>0</v>
      </c>
      <c r="AC1001">
        <f t="shared" si="221"/>
        <v>0</v>
      </c>
      <c r="AD1001">
        <v>3.94</v>
      </c>
      <c r="AE1001">
        <f t="shared" si="216"/>
        <v>4.1921999999999997</v>
      </c>
      <c r="AF1001">
        <f t="shared" si="222"/>
        <v>0</v>
      </c>
      <c r="AG1001">
        <f t="shared" si="222"/>
        <v>0</v>
      </c>
      <c r="AH1001">
        <f t="shared" si="210"/>
        <v>4.2039999999999997</v>
      </c>
      <c r="AI1001">
        <f t="shared" si="223"/>
        <v>0</v>
      </c>
    </row>
    <row r="1002" spans="1:35" x14ac:dyDescent="0.3">
      <c r="A1002" s="1">
        <v>45557</v>
      </c>
      <c r="B1002">
        <v>63210.62</v>
      </c>
      <c r="C1002">
        <v>2621.88</v>
      </c>
      <c r="D1002">
        <v>4.8600000000000003</v>
      </c>
      <c r="E1002">
        <v>4.83</v>
      </c>
      <c r="F1002">
        <f t="shared" si="217"/>
        <v>0</v>
      </c>
      <c r="G1002">
        <v>4.83</v>
      </c>
      <c r="H1002">
        <v>4.6912500000000001</v>
      </c>
      <c r="I1002">
        <f t="shared" si="211"/>
        <v>4.6912500000000001</v>
      </c>
      <c r="J1002">
        <f t="shared" si="212"/>
        <v>0</v>
      </c>
      <c r="K1002">
        <v>4.6689999999999996</v>
      </c>
      <c r="L1002">
        <v>4.6540999999999997</v>
      </c>
      <c r="M1002">
        <v>4.4432</v>
      </c>
      <c r="N1002">
        <v>4.4549000000000003</v>
      </c>
      <c r="O1002">
        <v>4.1921999999999997</v>
      </c>
      <c r="P1002">
        <v>4.8475999999999999</v>
      </c>
      <c r="Q1002">
        <v>4.8295000000000003</v>
      </c>
      <c r="R1002">
        <v>4.4596999999999998</v>
      </c>
      <c r="S1002">
        <v>3.9348999999999998</v>
      </c>
      <c r="T1002">
        <v>4.6630000000000003</v>
      </c>
      <c r="U1002">
        <f t="shared" si="213"/>
        <v>4.6630000000000003</v>
      </c>
      <c r="V1002">
        <f t="shared" si="218"/>
        <v>0</v>
      </c>
      <c r="W1002">
        <f t="shared" si="214"/>
        <v>4.4432</v>
      </c>
      <c r="X1002">
        <f t="shared" si="219"/>
        <v>0</v>
      </c>
      <c r="Y1002">
        <v>4.75</v>
      </c>
      <c r="Z1002">
        <v>4.468</v>
      </c>
      <c r="AA1002">
        <f t="shared" si="215"/>
        <v>4.4549000000000003</v>
      </c>
      <c r="AB1002">
        <f t="shared" si="220"/>
        <v>0</v>
      </c>
      <c r="AC1002">
        <f t="shared" si="221"/>
        <v>0</v>
      </c>
      <c r="AD1002">
        <v>3.94</v>
      </c>
      <c r="AE1002">
        <f t="shared" si="216"/>
        <v>4.1921999999999997</v>
      </c>
      <c r="AF1002">
        <f t="shared" si="222"/>
        <v>0</v>
      </c>
      <c r="AG1002">
        <f t="shared" si="222"/>
        <v>0</v>
      </c>
      <c r="AH1002">
        <f t="shared" si="210"/>
        <v>4.2039999999999997</v>
      </c>
      <c r="AI1002">
        <f t="shared" si="223"/>
        <v>0</v>
      </c>
    </row>
    <row r="1003" spans="1:35" x14ac:dyDescent="0.3">
      <c r="A1003" s="1">
        <v>45558</v>
      </c>
      <c r="B1003">
        <v>63317.34</v>
      </c>
      <c r="C1003">
        <v>2628.72</v>
      </c>
      <c r="D1003">
        <v>4.88</v>
      </c>
      <c r="E1003">
        <v>4.83</v>
      </c>
      <c r="F1003">
        <f t="shared" si="217"/>
        <v>0</v>
      </c>
      <c r="G1003">
        <v>4.83</v>
      </c>
      <c r="H1003">
        <v>4.6679500000000003</v>
      </c>
      <c r="I1003">
        <f t="shared" si="211"/>
        <v>4.6679500000000003</v>
      </c>
      <c r="J1003">
        <f t="shared" si="212"/>
        <v>-2.3299999999999876E-2</v>
      </c>
      <c r="K1003">
        <v>4.6557500000000003</v>
      </c>
      <c r="L1003">
        <v>4.6147</v>
      </c>
      <c r="M1003">
        <v>4.4505999999999997</v>
      </c>
      <c r="N1003">
        <v>4.4615999999999998</v>
      </c>
      <c r="O1003">
        <v>4.1970000000000001</v>
      </c>
      <c r="P1003">
        <v>4.8550000000000004</v>
      </c>
      <c r="Q1003">
        <v>4.8310000000000004</v>
      </c>
      <c r="R1003">
        <v>4.4353999999999996</v>
      </c>
      <c r="S1003">
        <v>3.9293</v>
      </c>
      <c r="T1003">
        <v>4.62</v>
      </c>
      <c r="U1003">
        <f t="shared" si="213"/>
        <v>4.62</v>
      </c>
      <c r="V1003">
        <f t="shared" si="218"/>
        <v>-4.3000000000000149E-2</v>
      </c>
      <c r="W1003">
        <f t="shared" si="214"/>
        <v>4.4505999999999997</v>
      </c>
      <c r="X1003">
        <f t="shared" si="219"/>
        <v>7.3999999999996291E-3</v>
      </c>
      <c r="Y1003">
        <v>4.71</v>
      </c>
      <c r="Z1003">
        <v>4.4409999999999998</v>
      </c>
      <c r="AA1003">
        <f t="shared" si="215"/>
        <v>4.4615999999999998</v>
      </c>
      <c r="AB1003">
        <f t="shared" si="220"/>
        <v>6.6999999999994841E-3</v>
      </c>
      <c r="AC1003">
        <f t="shared" si="221"/>
        <v>-2.7000000000000135E-2</v>
      </c>
      <c r="AD1003">
        <v>3.9329999999999998</v>
      </c>
      <c r="AE1003">
        <f t="shared" si="216"/>
        <v>4.1970000000000001</v>
      </c>
      <c r="AF1003">
        <f t="shared" si="222"/>
        <v>-7.0000000000001172E-3</v>
      </c>
      <c r="AG1003">
        <f t="shared" si="222"/>
        <v>4.8000000000003595E-3</v>
      </c>
      <c r="AH1003">
        <f t="shared" si="210"/>
        <v>4.1869999999999994</v>
      </c>
      <c r="AI1003">
        <f t="shared" si="223"/>
        <v>-1.7000000000000348E-2</v>
      </c>
    </row>
    <row r="1004" spans="1:35" x14ac:dyDescent="0.3">
      <c r="A1004" s="1">
        <v>45559</v>
      </c>
      <c r="B1004">
        <v>64227.01</v>
      </c>
      <c r="C1004">
        <v>2657.1</v>
      </c>
      <c r="D1004">
        <v>4.875</v>
      </c>
      <c r="E1004">
        <v>4.84</v>
      </c>
      <c r="F1004">
        <f t="shared" si="217"/>
        <v>9.9999999999997868E-3</v>
      </c>
      <c r="G1004">
        <v>4.83</v>
      </c>
      <c r="H1004">
        <v>4.65883</v>
      </c>
      <c r="I1004">
        <f t="shared" si="211"/>
        <v>4.65883</v>
      </c>
      <c r="J1004">
        <f t="shared" si="212"/>
        <v>-9.120000000000239E-3</v>
      </c>
      <c r="K1004">
        <v>4.6382000000000003</v>
      </c>
      <c r="L1004">
        <v>4.6048</v>
      </c>
      <c r="M1004">
        <v>4.3897000000000004</v>
      </c>
      <c r="N1004">
        <v>4.4025999999999996</v>
      </c>
      <c r="O1004">
        <v>4.1399999999999997</v>
      </c>
      <c r="P1004">
        <v>4.8635000000000002</v>
      </c>
      <c r="Q1004">
        <v>4.8276500000000002</v>
      </c>
      <c r="R1004">
        <v>4.3666</v>
      </c>
      <c r="S1004">
        <v>3.8915000000000002</v>
      </c>
      <c r="T1004">
        <v>4.6150000000000002</v>
      </c>
      <c r="U1004">
        <f t="shared" si="213"/>
        <v>4.6150000000000002</v>
      </c>
      <c r="V1004">
        <f t="shared" si="218"/>
        <v>-4.9999999999998934E-3</v>
      </c>
      <c r="W1004">
        <f t="shared" si="214"/>
        <v>4.3897000000000004</v>
      </c>
      <c r="X1004">
        <f t="shared" si="219"/>
        <v>-6.0899999999999288E-2</v>
      </c>
      <c r="Y1004">
        <v>4.6689999999999996</v>
      </c>
      <c r="Z1004">
        <v>4.3710000000000004</v>
      </c>
      <c r="AA1004">
        <f t="shared" si="215"/>
        <v>4.4025999999999996</v>
      </c>
      <c r="AB1004">
        <f t="shared" si="220"/>
        <v>-5.9000000000000163E-2</v>
      </c>
      <c r="AC1004">
        <f t="shared" si="221"/>
        <v>-6.9999999999999396E-2</v>
      </c>
      <c r="AD1004">
        <v>3.8940000000000001</v>
      </c>
      <c r="AE1004">
        <f t="shared" si="216"/>
        <v>4.1399999999999997</v>
      </c>
      <c r="AF1004">
        <f t="shared" si="222"/>
        <v>-3.8999999999999702E-2</v>
      </c>
      <c r="AG1004">
        <f t="shared" si="222"/>
        <v>-5.7000000000000384E-2</v>
      </c>
      <c r="AH1004">
        <f t="shared" si="210"/>
        <v>4.1325000000000003</v>
      </c>
      <c r="AI1004">
        <f t="shared" si="223"/>
        <v>-5.4499999999999105E-2</v>
      </c>
    </row>
    <row r="1005" spans="1:35" x14ac:dyDescent="0.3">
      <c r="A1005" s="1">
        <v>45560</v>
      </c>
      <c r="B1005">
        <v>63488.74</v>
      </c>
      <c r="C1005">
        <v>2656.89</v>
      </c>
      <c r="D1005">
        <v>4.8840000000000003</v>
      </c>
      <c r="E1005">
        <v>4.84</v>
      </c>
      <c r="F1005">
        <f t="shared" si="217"/>
        <v>0</v>
      </c>
      <c r="G1005">
        <v>4.83</v>
      </c>
      <c r="H1005">
        <v>4.6431699999999996</v>
      </c>
      <c r="I1005">
        <f t="shared" si="211"/>
        <v>4.6431699999999996</v>
      </c>
      <c r="J1005">
        <f t="shared" si="212"/>
        <v>-1.5660000000000451E-2</v>
      </c>
      <c r="K1005">
        <v>4.6254999999999997</v>
      </c>
      <c r="L1005">
        <v>4.6146000000000003</v>
      </c>
      <c r="M1005">
        <v>4.4249000000000001</v>
      </c>
      <c r="N1005">
        <v>4.4390999999999998</v>
      </c>
      <c r="O1005">
        <v>4.1794000000000002</v>
      </c>
      <c r="P1005">
        <v>4.8498999999999999</v>
      </c>
      <c r="Q1005">
        <v>4.8280000000000003</v>
      </c>
      <c r="R1005">
        <v>4.3825000000000003</v>
      </c>
      <c r="S1005">
        <v>3.9152999999999998</v>
      </c>
      <c r="T1005">
        <v>4.6189999999999998</v>
      </c>
      <c r="U1005">
        <f t="shared" si="213"/>
        <v>4.6189999999999998</v>
      </c>
      <c r="V1005">
        <f t="shared" si="218"/>
        <v>3.9999999999995595E-3</v>
      </c>
      <c r="W1005">
        <f t="shared" si="214"/>
        <v>4.4249000000000001</v>
      </c>
      <c r="X1005">
        <f t="shared" si="219"/>
        <v>3.5199999999999676E-2</v>
      </c>
      <c r="Y1005">
        <v>4.6680000000000001</v>
      </c>
      <c r="Z1005">
        <v>4.3860000000000001</v>
      </c>
      <c r="AA1005">
        <f t="shared" si="215"/>
        <v>4.4390999999999998</v>
      </c>
      <c r="AB1005">
        <f t="shared" si="220"/>
        <v>3.6500000000000199E-2</v>
      </c>
      <c r="AC1005">
        <f t="shared" si="221"/>
        <v>1.499999999999968E-2</v>
      </c>
      <c r="AD1005">
        <v>3.919</v>
      </c>
      <c r="AE1005">
        <f t="shared" si="216"/>
        <v>4.1794000000000002</v>
      </c>
      <c r="AF1005">
        <f t="shared" si="222"/>
        <v>2.4999999999999911E-2</v>
      </c>
      <c r="AG1005">
        <f t="shared" si="222"/>
        <v>3.9400000000000546E-2</v>
      </c>
      <c r="AH1005">
        <f t="shared" si="210"/>
        <v>4.1524999999999999</v>
      </c>
      <c r="AI1005">
        <f t="shared" si="223"/>
        <v>1.9999999999999574E-2</v>
      </c>
    </row>
    <row r="1006" spans="1:35" x14ac:dyDescent="0.3">
      <c r="A1006" s="1">
        <v>45561</v>
      </c>
      <c r="B1006">
        <v>64678.85</v>
      </c>
      <c r="C1006">
        <v>2672.38</v>
      </c>
      <c r="D1006">
        <v>4.8940000000000001</v>
      </c>
      <c r="E1006">
        <v>4.83</v>
      </c>
      <c r="F1006">
        <f t="shared" si="217"/>
        <v>-9.9999999999997868E-3</v>
      </c>
      <c r="G1006">
        <v>4.83</v>
      </c>
      <c r="H1006">
        <v>4.6036700000000002</v>
      </c>
      <c r="I1006">
        <f t="shared" si="211"/>
        <v>4.6036700000000002</v>
      </c>
      <c r="J1006">
        <f t="shared" si="212"/>
        <v>-3.9499999999999424E-2</v>
      </c>
      <c r="K1006">
        <v>4.6154999999999999</v>
      </c>
      <c r="L1006">
        <v>4.6140999999999996</v>
      </c>
      <c r="M1006">
        <v>4.4493999999999998</v>
      </c>
      <c r="N1006">
        <v>4.4653999999999998</v>
      </c>
      <c r="O1006">
        <v>4.2088999999999999</v>
      </c>
      <c r="P1006">
        <v>4.8456000000000001</v>
      </c>
      <c r="Q1006">
        <v>4.8259999999999996</v>
      </c>
      <c r="R1006">
        <v>4.4005000000000001</v>
      </c>
      <c r="S1006">
        <v>3.9819</v>
      </c>
      <c r="T1006">
        <v>4.6189999999999998</v>
      </c>
      <c r="U1006">
        <f t="shared" si="213"/>
        <v>4.6189999999999998</v>
      </c>
      <c r="V1006">
        <f t="shared" si="218"/>
        <v>0</v>
      </c>
      <c r="W1006">
        <f t="shared" si="214"/>
        <v>4.4493999999999998</v>
      </c>
      <c r="X1006">
        <f t="shared" si="219"/>
        <v>2.4499999999999744E-2</v>
      </c>
      <c r="Y1006">
        <v>4.7110000000000003</v>
      </c>
      <c r="Z1006">
        <v>4.4039999999999999</v>
      </c>
      <c r="AA1006">
        <f t="shared" si="215"/>
        <v>4.4653999999999998</v>
      </c>
      <c r="AB1006">
        <f t="shared" si="220"/>
        <v>2.629999999999999E-2</v>
      </c>
      <c r="AC1006">
        <f t="shared" si="221"/>
        <v>1.7999999999999794E-2</v>
      </c>
      <c r="AD1006">
        <v>3.9870000000000001</v>
      </c>
      <c r="AE1006">
        <f t="shared" si="216"/>
        <v>4.2088999999999999</v>
      </c>
      <c r="AF1006">
        <f t="shared" si="222"/>
        <v>6.800000000000006E-2</v>
      </c>
      <c r="AG1006">
        <f t="shared" si="222"/>
        <v>2.9499999999999638E-2</v>
      </c>
      <c r="AH1006">
        <f t="shared" si="210"/>
        <v>4.1955</v>
      </c>
      <c r="AI1006">
        <f t="shared" si="223"/>
        <v>4.3000000000000149E-2</v>
      </c>
    </row>
    <row r="1007" spans="1:35" x14ac:dyDescent="0.3">
      <c r="A1007" s="1">
        <v>45562</v>
      </c>
      <c r="B1007">
        <v>65813.570000000007</v>
      </c>
      <c r="C1007">
        <v>2658.24</v>
      </c>
      <c r="D1007">
        <v>4.8860000000000001</v>
      </c>
      <c r="E1007">
        <v>4.84</v>
      </c>
      <c r="F1007">
        <f t="shared" si="217"/>
        <v>9.9999999999997868E-3</v>
      </c>
      <c r="G1007">
        <v>4.83</v>
      </c>
      <c r="H1007">
        <v>4.59335</v>
      </c>
      <c r="I1007">
        <f t="shared" si="211"/>
        <v>4.59335</v>
      </c>
      <c r="J1007">
        <f t="shared" si="212"/>
        <v>-1.0320000000000107E-2</v>
      </c>
      <c r="K1007">
        <v>4.5934999999999997</v>
      </c>
      <c r="L1007">
        <v>4.6018999999999997</v>
      </c>
      <c r="M1007">
        <v>4.4023000000000003</v>
      </c>
      <c r="N1007">
        <v>4.4169</v>
      </c>
      <c r="O1007">
        <v>4.1578999999999997</v>
      </c>
      <c r="P1007">
        <v>4.8404999999999996</v>
      </c>
      <c r="Q1007">
        <v>4.8239999999999998</v>
      </c>
      <c r="R1007">
        <v>4.383</v>
      </c>
      <c r="S1007">
        <v>3.9220999999999999</v>
      </c>
      <c r="T1007">
        <v>4.6109999999999998</v>
      </c>
      <c r="U1007">
        <f t="shared" si="213"/>
        <v>4.6109999999999998</v>
      </c>
      <c r="V1007">
        <f t="shared" si="218"/>
        <v>-8.0000000000000071E-3</v>
      </c>
      <c r="W1007">
        <f t="shared" si="214"/>
        <v>4.4023000000000003</v>
      </c>
      <c r="X1007">
        <f t="shared" si="219"/>
        <v>-4.7099999999999476E-2</v>
      </c>
      <c r="Y1007">
        <v>4.7590000000000003</v>
      </c>
      <c r="Z1007">
        <v>4.3899999999999997</v>
      </c>
      <c r="AA1007">
        <f t="shared" si="215"/>
        <v>4.4169</v>
      </c>
      <c r="AB1007">
        <f t="shared" si="220"/>
        <v>-4.8499999999999766E-2</v>
      </c>
      <c r="AC1007">
        <f t="shared" si="221"/>
        <v>-1.4000000000000234E-2</v>
      </c>
      <c r="AD1007">
        <v>3.9289999999999998</v>
      </c>
      <c r="AE1007">
        <f t="shared" si="216"/>
        <v>4.1578999999999997</v>
      </c>
      <c r="AF1007">
        <f t="shared" si="222"/>
        <v>-5.8000000000000274E-2</v>
      </c>
      <c r="AG1007">
        <f t="shared" si="222"/>
        <v>-5.1000000000000156E-2</v>
      </c>
      <c r="AH1007">
        <f t="shared" si="210"/>
        <v>4.1594999999999995</v>
      </c>
      <c r="AI1007">
        <f t="shared" si="223"/>
        <v>-3.6000000000000476E-2</v>
      </c>
    </row>
    <row r="1008" spans="1:35" x14ac:dyDescent="0.3">
      <c r="A1008" s="1">
        <v>45563</v>
      </c>
      <c r="B1008">
        <v>65657.14</v>
      </c>
      <c r="C1008">
        <v>2658.24</v>
      </c>
      <c r="D1008">
        <v>4.8860000000000001</v>
      </c>
      <c r="E1008">
        <v>4.84</v>
      </c>
      <c r="F1008">
        <f t="shared" si="217"/>
        <v>0</v>
      </c>
      <c r="G1008">
        <v>4.83</v>
      </c>
      <c r="H1008">
        <v>4.59335</v>
      </c>
      <c r="I1008">
        <f t="shared" si="211"/>
        <v>4.59335</v>
      </c>
      <c r="J1008">
        <f t="shared" si="212"/>
        <v>0</v>
      </c>
      <c r="K1008">
        <v>4.5934999999999997</v>
      </c>
      <c r="L1008">
        <v>4.6018999999999997</v>
      </c>
      <c r="M1008">
        <v>4.4023000000000003</v>
      </c>
      <c r="N1008">
        <v>4.4169</v>
      </c>
      <c r="O1008">
        <v>4.1578999999999997</v>
      </c>
      <c r="P1008">
        <v>4.8404999999999996</v>
      </c>
      <c r="Q1008">
        <v>4.8239999999999998</v>
      </c>
      <c r="R1008">
        <v>4.383</v>
      </c>
      <c r="S1008">
        <v>3.9220999999999999</v>
      </c>
      <c r="T1008">
        <v>4.6109999999999998</v>
      </c>
      <c r="U1008">
        <f t="shared" si="213"/>
        <v>4.6109999999999998</v>
      </c>
      <c r="V1008">
        <f t="shared" si="218"/>
        <v>0</v>
      </c>
      <c r="W1008">
        <f t="shared" si="214"/>
        <v>4.4023000000000003</v>
      </c>
      <c r="X1008">
        <f t="shared" si="219"/>
        <v>0</v>
      </c>
      <c r="Y1008">
        <v>4.7590000000000003</v>
      </c>
      <c r="Z1008">
        <v>4.3899999999999997</v>
      </c>
      <c r="AA1008">
        <f t="shared" si="215"/>
        <v>4.4169</v>
      </c>
      <c r="AB1008">
        <f t="shared" si="220"/>
        <v>0</v>
      </c>
      <c r="AC1008">
        <f t="shared" si="221"/>
        <v>0</v>
      </c>
      <c r="AD1008">
        <v>3.9289999999999998</v>
      </c>
      <c r="AE1008">
        <f t="shared" si="216"/>
        <v>4.1578999999999997</v>
      </c>
      <c r="AF1008">
        <f t="shared" si="222"/>
        <v>0</v>
      </c>
      <c r="AG1008">
        <f t="shared" si="222"/>
        <v>0</v>
      </c>
      <c r="AH1008">
        <f t="shared" si="210"/>
        <v>4.1594999999999995</v>
      </c>
      <c r="AI1008">
        <f t="shared" si="223"/>
        <v>0</v>
      </c>
    </row>
    <row r="1009" spans="1:35" x14ac:dyDescent="0.3">
      <c r="A1009" s="1">
        <v>45564</v>
      </c>
      <c r="B1009">
        <v>65834.070000000007</v>
      </c>
      <c r="C1009">
        <v>2658.24</v>
      </c>
      <c r="D1009">
        <v>4.8860000000000001</v>
      </c>
      <c r="E1009">
        <v>4.84</v>
      </c>
      <c r="F1009">
        <f t="shared" si="217"/>
        <v>0</v>
      </c>
      <c r="G1009">
        <v>4.83</v>
      </c>
      <c r="H1009">
        <v>4.59335</v>
      </c>
      <c r="I1009">
        <f t="shared" si="211"/>
        <v>4.59335</v>
      </c>
      <c r="J1009">
        <f t="shared" si="212"/>
        <v>0</v>
      </c>
      <c r="K1009">
        <v>4.5934999999999997</v>
      </c>
      <c r="L1009">
        <v>4.6018999999999997</v>
      </c>
      <c r="M1009">
        <v>4.4023000000000003</v>
      </c>
      <c r="N1009">
        <v>4.4169</v>
      </c>
      <c r="O1009">
        <v>4.1578999999999997</v>
      </c>
      <c r="P1009">
        <v>4.8404999999999996</v>
      </c>
      <c r="Q1009">
        <v>4.8239999999999998</v>
      </c>
      <c r="R1009">
        <v>4.383</v>
      </c>
      <c r="S1009">
        <v>3.9220999999999999</v>
      </c>
      <c r="T1009">
        <v>4.6109999999999998</v>
      </c>
      <c r="U1009">
        <f t="shared" si="213"/>
        <v>4.6109999999999998</v>
      </c>
      <c r="V1009">
        <f t="shared" si="218"/>
        <v>0</v>
      </c>
      <c r="W1009">
        <f t="shared" si="214"/>
        <v>4.4023000000000003</v>
      </c>
      <c r="X1009">
        <f t="shared" si="219"/>
        <v>0</v>
      </c>
      <c r="Y1009">
        <v>4.7590000000000003</v>
      </c>
      <c r="Z1009">
        <v>4.3899999999999997</v>
      </c>
      <c r="AA1009">
        <f t="shared" si="215"/>
        <v>4.4169</v>
      </c>
      <c r="AB1009">
        <f t="shared" si="220"/>
        <v>0</v>
      </c>
      <c r="AC1009">
        <f t="shared" si="221"/>
        <v>0</v>
      </c>
      <c r="AD1009">
        <v>3.9289999999999998</v>
      </c>
      <c r="AE1009">
        <f t="shared" si="216"/>
        <v>4.1578999999999997</v>
      </c>
      <c r="AF1009">
        <f t="shared" si="222"/>
        <v>0</v>
      </c>
      <c r="AG1009">
        <f t="shared" si="222"/>
        <v>0</v>
      </c>
      <c r="AH1009">
        <f t="shared" si="210"/>
        <v>4.1594999999999995</v>
      </c>
      <c r="AI1009">
        <f t="shared" si="223"/>
        <v>0</v>
      </c>
    </row>
    <row r="1010" spans="1:35" x14ac:dyDescent="0.3">
      <c r="A1010" s="1">
        <v>45565</v>
      </c>
      <c r="B1010">
        <v>63785.09</v>
      </c>
      <c r="C1010">
        <v>2634.58</v>
      </c>
      <c r="D1010">
        <v>5.29</v>
      </c>
      <c r="E1010">
        <v>4.96</v>
      </c>
      <c r="F1010">
        <f t="shared" si="217"/>
        <v>0.12000000000000011</v>
      </c>
      <c r="G1010">
        <v>4.83</v>
      </c>
      <c r="H1010">
        <v>4.5921099999999999</v>
      </c>
      <c r="I1010">
        <f t="shared" si="211"/>
        <v>4.5921099999999999</v>
      </c>
      <c r="J1010">
        <f t="shared" si="212"/>
        <v>-1.2400000000001299E-3</v>
      </c>
      <c r="K1010">
        <v>4.6284000000000001</v>
      </c>
      <c r="L1010">
        <v>4.6169000000000002</v>
      </c>
      <c r="M1010">
        <v>4.4706000000000001</v>
      </c>
      <c r="N1010">
        <v>4.4829999999999997</v>
      </c>
      <c r="O1010">
        <v>4.2199</v>
      </c>
      <c r="P1010">
        <v>4.8482000000000003</v>
      </c>
      <c r="Q1010">
        <v>4.8230000000000004</v>
      </c>
      <c r="R1010">
        <v>4.4036</v>
      </c>
      <c r="S1010">
        <v>4.0021000000000004</v>
      </c>
      <c r="T1010">
        <v>4.6269999999999998</v>
      </c>
      <c r="U1010">
        <f t="shared" si="213"/>
        <v>4.6269999999999998</v>
      </c>
      <c r="V1010">
        <f t="shared" si="218"/>
        <v>1.6000000000000014E-2</v>
      </c>
      <c r="W1010">
        <f t="shared" si="214"/>
        <v>4.4706000000000001</v>
      </c>
      <c r="X1010">
        <f t="shared" si="219"/>
        <v>6.8299999999999805E-2</v>
      </c>
      <c r="Y1010">
        <v>4.82</v>
      </c>
      <c r="Z1010">
        <v>4.4119999999999999</v>
      </c>
      <c r="AA1010">
        <f t="shared" si="215"/>
        <v>4.4829999999999997</v>
      </c>
      <c r="AB1010">
        <f t="shared" si="220"/>
        <v>6.6099999999999604E-2</v>
      </c>
      <c r="AC1010">
        <f t="shared" si="221"/>
        <v>2.2000000000000242E-2</v>
      </c>
      <c r="AD1010">
        <v>4.0110000000000001</v>
      </c>
      <c r="AE1010">
        <f t="shared" si="216"/>
        <v>4.2199</v>
      </c>
      <c r="AF1010">
        <f t="shared" si="222"/>
        <v>8.2000000000000295E-2</v>
      </c>
      <c r="AG1010">
        <f t="shared" si="222"/>
        <v>6.2000000000000277E-2</v>
      </c>
      <c r="AH1010">
        <f t="shared" si="210"/>
        <v>4.2115</v>
      </c>
      <c r="AI1010">
        <f t="shared" si="223"/>
        <v>5.200000000000049E-2</v>
      </c>
    </row>
    <row r="1011" spans="1:35" x14ac:dyDescent="0.3">
      <c r="A1011" s="1">
        <v>45566</v>
      </c>
      <c r="B1011">
        <v>60786.64</v>
      </c>
      <c r="C1011">
        <v>2663.23</v>
      </c>
      <c r="D1011">
        <v>5.1859999999999999</v>
      </c>
      <c r="E1011">
        <v>5.05</v>
      </c>
      <c r="F1011">
        <f t="shared" si="217"/>
        <v>8.9999999999999858E-2</v>
      </c>
      <c r="G1011">
        <v>4.83</v>
      </c>
      <c r="H1011">
        <v>4.6095300000000003</v>
      </c>
      <c r="I1011">
        <f t="shared" si="211"/>
        <v>4.6095300000000003</v>
      </c>
      <c r="J1011">
        <f t="shared" si="212"/>
        <v>1.7420000000000435E-2</v>
      </c>
      <c r="K1011">
        <v>4.6155999999999997</v>
      </c>
      <c r="L1011">
        <v>4.5689000000000002</v>
      </c>
      <c r="M1011">
        <v>4.4462999999999999</v>
      </c>
      <c r="N1011">
        <v>4.4561999999999999</v>
      </c>
      <c r="O1011">
        <v>4.1887999999999996</v>
      </c>
      <c r="P1011">
        <v>4.8493000000000004</v>
      </c>
      <c r="Q1011">
        <v>4.8220000000000001</v>
      </c>
      <c r="R1011">
        <v>4.3559999999999999</v>
      </c>
      <c r="S1011">
        <v>3.9697</v>
      </c>
      <c r="T1011">
        <v>4.5780000000000003</v>
      </c>
      <c r="U1011">
        <f t="shared" si="213"/>
        <v>4.5780000000000003</v>
      </c>
      <c r="V1011">
        <f t="shared" si="218"/>
        <v>-4.8999999999999488E-2</v>
      </c>
      <c r="W1011">
        <f t="shared" si="214"/>
        <v>4.4462999999999999</v>
      </c>
      <c r="X1011">
        <f t="shared" si="219"/>
        <v>-2.430000000000021E-2</v>
      </c>
      <c r="Y1011">
        <v>4.8369999999999997</v>
      </c>
      <c r="Z1011">
        <v>4.3639999999999999</v>
      </c>
      <c r="AA1011">
        <f t="shared" si="215"/>
        <v>4.4561999999999999</v>
      </c>
      <c r="AB1011">
        <f t="shared" si="220"/>
        <v>-2.6799999999999713E-2</v>
      </c>
      <c r="AC1011">
        <f t="shared" si="221"/>
        <v>-4.8000000000000043E-2</v>
      </c>
      <c r="AD1011">
        <v>3.9750000000000001</v>
      </c>
      <c r="AE1011">
        <f t="shared" si="216"/>
        <v>4.1887999999999996</v>
      </c>
      <c r="AF1011">
        <f t="shared" si="222"/>
        <v>-3.6000000000000032E-2</v>
      </c>
      <c r="AG1011">
        <f t="shared" si="222"/>
        <v>-3.110000000000035E-2</v>
      </c>
      <c r="AH1011">
        <f t="shared" si="210"/>
        <v>4.1695000000000002</v>
      </c>
      <c r="AI1011">
        <f t="shared" si="223"/>
        <v>-4.1999999999999815E-2</v>
      </c>
    </row>
    <row r="1012" spans="1:35" x14ac:dyDescent="0.3">
      <c r="A1012" s="1">
        <v>45567</v>
      </c>
      <c r="B1012">
        <v>60905.21</v>
      </c>
      <c r="C1012">
        <v>2658.69</v>
      </c>
      <c r="D1012">
        <v>4.95</v>
      </c>
      <c r="E1012">
        <v>4.92</v>
      </c>
      <c r="F1012">
        <f t="shared" si="217"/>
        <v>-0.12999999999999989</v>
      </c>
      <c r="G1012">
        <v>4.83</v>
      </c>
      <c r="H1012">
        <v>4.5982399999999997</v>
      </c>
      <c r="I1012">
        <f t="shared" si="211"/>
        <v>4.5982399999999997</v>
      </c>
      <c r="J1012">
        <f t="shared" si="212"/>
        <v>-1.1290000000000688E-2</v>
      </c>
      <c r="K1012">
        <v>4.6049499999999997</v>
      </c>
      <c r="L1012">
        <v>4.5891000000000002</v>
      </c>
      <c r="M1012">
        <v>4.4291</v>
      </c>
      <c r="N1012">
        <v>4.4414999999999996</v>
      </c>
      <c r="O1012">
        <v>4.1783000000000001</v>
      </c>
      <c r="P1012">
        <v>4.8506999999999998</v>
      </c>
      <c r="Q1012">
        <v>4.8232499999999998</v>
      </c>
      <c r="R1012">
        <v>4.3586999999999998</v>
      </c>
      <c r="S1012">
        <v>3.9567000000000001</v>
      </c>
      <c r="T1012">
        <v>4.593</v>
      </c>
      <c r="U1012">
        <f t="shared" si="213"/>
        <v>4.593</v>
      </c>
      <c r="V1012">
        <f t="shared" si="218"/>
        <v>1.499999999999968E-2</v>
      </c>
      <c r="W1012">
        <f t="shared" si="214"/>
        <v>4.4291</v>
      </c>
      <c r="X1012">
        <f t="shared" si="219"/>
        <v>-1.7199999999999882E-2</v>
      </c>
      <c r="Y1012">
        <v>4.8019999999999996</v>
      </c>
      <c r="Z1012">
        <v>4.3639999999999999</v>
      </c>
      <c r="AA1012">
        <f t="shared" si="215"/>
        <v>4.4414999999999996</v>
      </c>
      <c r="AB1012">
        <f t="shared" si="220"/>
        <v>-1.4700000000000379E-2</v>
      </c>
      <c r="AC1012">
        <f t="shared" si="221"/>
        <v>0</v>
      </c>
      <c r="AD1012">
        <v>3.9590000000000001</v>
      </c>
      <c r="AE1012">
        <f t="shared" si="216"/>
        <v>4.1783000000000001</v>
      </c>
      <c r="AF1012">
        <f t="shared" si="222"/>
        <v>-1.6000000000000014E-2</v>
      </c>
      <c r="AG1012">
        <f t="shared" si="222"/>
        <v>-1.049999999999951E-2</v>
      </c>
      <c r="AH1012">
        <f t="shared" si="210"/>
        <v>4.1615000000000002</v>
      </c>
      <c r="AI1012">
        <f t="shared" si="223"/>
        <v>-8.0000000000000071E-3</v>
      </c>
    </row>
    <row r="1013" spans="1:35" x14ac:dyDescent="0.3">
      <c r="A1013" s="1">
        <v>45568</v>
      </c>
      <c r="B1013">
        <v>60776.03</v>
      </c>
      <c r="C1013">
        <v>2655.89</v>
      </c>
      <c r="D1013">
        <v>4.8899999999999997</v>
      </c>
      <c r="E1013">
        <v>4.8499999999999996</v>
      </c>
      <c r="F1013">
        <f t="shared" si="217"/>
        <v>-7.0000000000000284E-2</v>
      </c>
      <c r="G1013">
        <v>4.83</v>
      </c>
      <c r="H1013">
        <v>4.5897199999999998</v>
      </c>
      <c r="I1013">
        <f t="shared" si="211"/>
        <v>4.5897199999999998</v>
      </c>
      <c r="J1013">
        <f t="shared" si="212"/>
        <v>-8.519999999999861E-3</v>
      </c>
      <c r="K1013">
        <v>4.5936000000000003</v>
      </c>
      <c r="L1013">
        <v>4.5807000000000002</v>
      </c>
      <c r="M1013">
        <v>4.4516999999999998</v>
      </c>
      <c r="N1013">
        <v>4.4699</v>
      </c>
      <c r="O1013">
        <v>4.2186000000000003</v>
      </c>
      <c r="P1013">
        <v>4.8354999999999997</v>
      </c>
      <c r="Q1013">
        <v>4.8230000000000004</v>
      </c>
      <c r="R1013">
        <v>4.3686999999999996</v>
      </c>
      <c r="S1013">
        <v>4.0048000000000004</v>
      </c>
      <c r="T1013">
        <v>4.5880000000000001</v>
      </c>
      <c r="U1013">
        <f t="shared" si="213"/>
        <v>4.5880000000000001</v>
      </c>
      <c r="V1013">
        <f t="shared" si="218"/>
        <v>-4.9999999999998934E-3</v>
      </c>
      <c r="W1013">
        <f t="shared" si="214"/>
        <v>4.4516999999999998</v>
      </c>
      <c r="X1013">
        <f t="shared" si="219"/>
        <v>2.2599999999999731E-2</v>
      </c>
      <c r="Y1013">
        <v>4.8010000000000002</v>
      </c>
      <c r="Z1013">
        <v>4.375</v>
      </c>
      <c r="AA1013">
        <f t="shared" si="215"/>
        <v>4.4699</v>
      </c>
      <c r="AB1013">
        <f t="shared" si="220"/>
        <v>2.8400000000000425E-2</v>
      </c>
      <c r="AC1013">
        <f t="shared" si="221"/>
        <v>1.1000000000000121E-2</v>
      </c>
      <c r="AD1013">
        <v>4.0140000000000002</v>
      </c>
      <c r="AE1013">
        <f t="shared" si="216"/>
        <v>4.2186000000000003</v>
      </c>
      <c r="AF1013">
        <f t="shared" si="222"/>
        <v>5.500000000000016E-2</v>
      </c>
      <c r="AG1013">
        <f t="shared" si="222"/>
        <v>4.0300000000000225E-2</v>
      </c>
      <c r="AH1013">
        <f t="shared" si="210"/>
        <v>4.1944999999999997</v>
      </c>
      <c r="AI1013">
        <f t="shared" si="223"/>
        <v>3.2999999999999474E-2</v>
      </c>
    </row>
    <row r="1014" spans="1:35" x14ac:dyDescent="0.3">
      <c r="A1014" s="1">
        <v>45569</v>
      </c>
      <c r="B1014">
        <v>62420.23</v>
      </c>
      <c r="C1014">
        <v>2653.6</v>
      </c>
      <c r="D1014">
        <v>4.88</v>
      </c>
      <c r="E1014">
        <v>4.83</v>
      </c>
      <c r="F1014">
        <f t="shared" si="217"/>
        <v>-1.9999999999999574E-2</v>
      </c>
      <c r="G1014">
        <v>4.83</v>
      </c>
      <c r="H1014">
        <v>4.5839800000000004</v>
      </c>
      <c r="I1014">
        <f t="shared" si="211"/>
        <v>4.5839800000000004</v>
      </c>
      <c r="J1014">
        <f t="shared" si="212"/>
        <v>-5.7399999999994122E-3</v>
      </c>
      <c r="K1014">
        <v>4.6487999999999996</v>
      </c>
      <c r="L1014">
        <v>4.6127000000000002</v>
      </c>
      <c r="M1014">
        <v>4.5404999999999998</v>
      </c>
      <c r="N1014">
        <v>4.5734000000000004</v>
      </c>
      <c r="O1014">
        <v>4.3493000000000004</v>
      </c>
      <c r="P1014">
        <v>4.8354999999999997</v>
      </c>
      <c r="Q1014">
        <v>4.8230000000000004</v>
      </c>
      <c r="R1014">
        <v>4.4412000000000003</v>
      </c>
      <c r="S1014">
        <v>4.1707000000000001</v>
      </c>
      <c r="T1014">
        <v>4.6219999999999999</v>
      </c>
      <c r="U1014">
        <f t="shared" si="213"/>
        <v>4.6219999999999999</v>
      </c>
      <c r="V1014">
        <f t="shared" si="218"/>
        <v>3.3999999999999808E-2</v>
      </c>
      <c r="W1014">
        <f t="shared" si="214"/>
        <v>4.5404999999999998</v>
      </c>
      <c r="X1014">
        <f t="shared" si="219"/>
        <v>8.879999999999999E-2</v>
      </c>
      <c r="Y1014">
        <v>4.7220000000000004</v>
      </c>
      <c r="Z1014">
        <v>4.452</v>
      </c>
      <c r="AA1014">
        <f t="shared" si="215"/>
        <v>4.5734000000000004</v>
      </c>
      <c r="AB1014">
        <f t="shared" si="220"/>
        <v>0.10350000000000037</v>
      </c>
      <c r="AC1014">
        <f t="shared" si="221"/>
        <v>7.6999999999999957E-2</v>
      </c>
      <c r="AD1014">
        <v>4.181</v>
      </c>
      <c r="AE1014">
        <f t="shared" si="216"/>
        <v>4.3493000000000004</v>
      </c>
      <c r="AF1014">
        <f t="shared" si="222"/>
        <v>0.16699999999999982</v>
      </c>
      <c r="AG1014">
        <f t="shared" si="222"/>
        <v>0.13070000000000004</v>
      </c>
      <c r="AH1014">
        <f t="shared" si="210"/>
        <v>4.3164999999999996</v>
      </c>
      <c r="AI1014">
        <f t="shared" si="223"/>
        <v>0.12199999999999989</v>
      </c>
    </row>
    <row r="1015" spans="1:35" x14ac:dyDescent="0.3">
      <c r="A1015" s="1">
        <v>45570</v>
      </c>
      <c r="B1015">
        <v>61725.06</v>
      </c>
      <c r="C1015">
        <v>2653.6</v>
      </c>
      <c r="D1015">
        <v>4.88</v>
      </c>
      <c r="E1015">
        <v>4.83</v>
      </c>
      <c r="F1015">
        <f t="shared" si="217"/>
        <v>0</v>
      </c>
      <c r="G1015">
        <v>4.83</v>
      </c>
      <c r="H1015">
        <v>4.5839800000000004</v>
      </c>
      <c r="I1015">
        <f t="shared" si="211"/>
        <v>4.5839800000000004</v>
      </c>
      <c r="J1015">
        <f t="shared" si="212"/>
        <v>0</v>
      </c>
      <c r="K1015">
        <v>4.6487999999999996</v>
      </c>
      <c r="L1015">
        <v>4.6127000000000002</v>
      </c>
      <c r="M1015">
        <v>4.5404999999999998</v>
      </c>
      <c r="N1015">
        <v>4.5734000000000004</v>
      </c>
      <c r="O1015">
        <v>4.3493000000000004</v>
      </c>
      <c r="P1015">
        <v>4.8354999999999997</v>
      </c>
      <c r="Q1015">
        <v>4.8230000000000004</v>
      </c>
      <c r="R1015">
        <v>4.4412000000000003</v>
      </c>
      <c r="S1015">
        <v>4.1707000000000001</v>
      </c>
      <c r="T1015">
        <v>4.6219999999999999</v>
      </c>
      <c r="U1015">
        <f t="shared" si="213"/>
        <v>4.6219999999999999</v>
      </c>
      <c r="V1015">
        <f t="shared" si="218"/>
        <v>0</v>
      </c>
      <c r="W1015">
        <f t="shared" si="214"/>
        <v>4.5404999999999998</v>
      </c>
      <c r="X1015">
        <f t="shared" si="219"/>
        <v>0</v>
      </c>
      <c r="Y1015">
        <v>4.7220000000000004</v>
      </c>
      <c r="Z1015">
        <v>4.452</v>
      </c>
      <c r="AA1015">
        <f t="shared" si="215"/>
        <v>4.5734000000000004</v>
      </c>
      <c r="AB1015">
        <f t="shared" si="220"/>
        <v>0</v>
      </c>
      <c r="AC1015">
        <f t="shared" si="221"/>
        <v>0</v>
      </c>
      <c r="AD1015">
        <v>4.181</v>
      </c>
      <c r="AE1015">
        <f t="shared" si="216"/>
        <v>4.3493000000000004</v>
      </c>
      <c r="AF1015">
        <f t="shared" si="222"/>
        <v>0</v>
      </c>
      <c r="AG1015">
        <f t="shared" si="222"/>
        <v>0</v>
      </c>
      <c r="AH1015">
        <f t="shared" si="210"/>
        <v>4.3164999999999996</v>
      </c>
      <c r="AI1015">
        <f t="shared" si="223"/>
        <v>0</v>
      </c>
    </row>
    <row r="1016" spans="1:35" x14ac:dyDescent="0.3">
      <c r="A1016" s="1">
        <v>45571</v>
      </c>
      <c r="B1016">
        <v>62621.919999999998</v>
      </c>
      <c r="C1016">
        <v>2653.6</v>
      </c>
      <c r="D1016">
        <v>4.88</v>
      </c>
      <c r="E1016">
        <v>4.83</v>
      </c>
      <c r="F1016">
        <f t="shared" si="217"/>
        <v>0</v>
      </c>
      <c r="G1016">
        <v>4.83</v>
      </c>
      <c r="H1016">
        <v>4.5839800000000004</v>
      </c>
      <c r="I1016">
        <f t="shared" si="211"/>
        <v>4.5839800000000004</v>
      </c>
      <c r="J1016">
        <f t="shared" si="212"/>
        <v>0</v>
      </c>
      <c r="K1016">
        <v>4.6487999999999996</v>
      </c>
      <c r="L1016">
        <v>4.6127000000000002</v>
      </c>
      <c r="M1016">
        <v>4.5404999999999998</v>
      </c>
      <c r="N1016">
        <v>4.5734000000000004</v>
      </c>
      <c r="O1016">
        <v>4.3493000000000004</v>
      </c>
      <c r="P1016">
        <v>4.8354999999999997</v>
      </c>
      <c r="Q1016">
        <v>4.8230000000000004</v>
      </c>
      <c r="R1016">
        <v>4.4412000000000003</v>
      </c>
      <c r="S1016">
        <v>4.1707000000000001</v>
      </c>
      <c r="T1016">
        <v>4.6219999999999999</v>
      </c>
      <c r="U1016">
        <f t="shared" si="213"/>
        <v>4.6219999999999999</v>
      </c>
      <c r="V1016">
        <f t="shared" si="218"/>
        <v>0</v>
      </c>
      <c r="W1016">
        <f t="shared" si="214"/>
        <v>4.5404999999999998</v>
      </c>
      <c r="X1016">
        <f t="shared" si="219"/>
        <v>0</v>
      </c>
      <c r="Y1016">
        <v>4.7220000000000004</v>
      </c>
      <c r="Z1016">
        <v>4.452</v>
      </c>
      <c r="AA1016">
        <f t="shared" si="215"/>
        <v>4.5734000000000004</v>
      </c>
      <c r="AB1016">
        <f t="shared" si="220"/>
        <v>0</v>
      </c>
      <c r="AC1016">
        <f t="shared" si="221"/>
        <v>0</v>
      </c>
      <c r="AD1016">
        <v>4.181</v>
      </c>
      <c r="AE1016">
        <f t="shared" si="216"/>
        <v>4.3493000000000004</v>
      </c>
      <c r="AF1016">
        <f t="shared" si="222"/>
        <v>0</v>
      </c>
      <c r="AG1016">
        <f t="shared" si="222"/>
        <v>0</v>
      </c>
      <c r="AH1016">
        <f t="shared" si="210"/>
        <v>4.3164999999999996</v>
      </c>
      <c r="AI1016">
        <f t="shared" si="223"/>
        <v>0</v>
      </c>
    </row>
    <row r="1017" spans="1:35" x14ac:dyDescent="0.3">
      <c r="A1017" s="1">
        <v>45572</v>
      </c>
      <c r="B1017">
        <v>63009.26</v>
      </c>
      <c r="C1017">
        <v>2642.59</v>
      </c>
      <c r="D1017">
        <v>4.8760000000000003</v>
      </c>
      <c r="E1017">
        <v>4.83</v>
      </c>
      <c r="F1017">
        <f t="shared" si="217"/>
        <v>0</v>
      </c>
      <c r="G1017">
        <v>4.83</v>
      </c>
      <c r="H1017">
        <v>4.6366800000000001</v>
      </c>
      <c r="I1017">
        <f t="shared" si="211"/>
        <v>4.6366800000000001</v>
      </c>
      <c r="J1017">
        <f t="shared" si="212"/>
        <v>5.2699999999999747E-2</v>
      </c>
      <c r="K1017">
        <v>4.6787999999999998</v>
      </c>
      <c r="L1017">
        <v>4.6458000000000004</v>
      </c>
      <c r="M1017">
        <v>4.6093000000000002</v>
      </c>
      <c r="N1017">
        <v>4.6410999999999998</v>
      </c>
      <c r="O1017">
        <v>4.4151999999999996</v>
      </c>
      <c r="P1017">
        <v>4.84</v>
      </c>
      <c r="Q1017">
        <v>4.82545</v>
      </c>
      <c r="R1017">
        <v>4.4353999999999996</v>
      </c>
      <c r="S1017">
        <v>4.2241999999999997</v>
      </c>
      <c r="T1017">
        <v>4.6509999999999998</v>
      </c>
      <c r="U1017">
        <f t="shared" si="213"/>
        <v>4.6509999999999998</v>
      </c>
      <c r="V1017">
        <f t="shared" si="218"/>
        <v>2.8999999999999915E-2</v>
      </c>
      <c r="W1017">
        <f t="shared" si="214"/>
        <v>4.6093000000000002</v>
      </c>
      <c r="X1017">
        <f t="shared" si="219"/>
        <v>6.8800000000000416E-2</v>
      </c>
      <c r="Y1017">
        <v>4.8559999999999999</v>
      </c>
      <c r="Z1017">
        <v>4.4459999999999997</v>
      </c>
      <c r="AA1017">
        <f t="shared" si="215"/>
        <v>4.6410999999999998</v>
      </c>
      <c r="AB1017">
        <f t="shared" si="220"/>
        <v>6.7699999999999427E-2</v>
      </c>
      <c r="AC1017">
        <f t="shared" si="221"/>
        <v>-6.0000000000002274E-3</v>
      </c>
      <c r="AD1017">
        <v>4.2309999999999999</v>
      </c>
      <c r="AE1017">
        <f t="shared" si="216"/>
        <v>4.4151999999999996</v>
      </c>
      <c r="AF1017">
        <f t="shared" si="222"/>
        <v>4.9999999999999822E-2</v>
      </c>
      <c r="AG1017">
        <f t="shared" si="222"/>
        <v>6.5899999999999181E-2</v>
      </c>
      <c r="AH1017">
        <f t="shared" si="210"/>
        <v>4.3384999999999998</v>
      </c>
      <c r="AI1017">
        <f t="shared" si="223"/>
        <v>2.2000000000000242E-2</v>
      </c>
    </row>
    <row r="1018" spans="1:35" x14ac:dyDescent="0.3">
      <c r="A1018" s="1">
        <v>45573</v>
      </c>
      <c r="B1018">
        <v>62348.77</v>
      </c>
      <c r="C1018">
        <v>2621.83</v>
      </c>
      <c r="D1018">
        <v>4.8849999999999998</v>
      </c>
      <c r="E1018">
        <v>4.84</v>
      </c>
      <c r="F1018">
        <f t="shared" si="217"/>
        <v>9.9999999999997868E-3</v>
      </c>
      <c r="G1018">
        <v>4.83</v>
      </c>
      <c r="H1018">
        <v>4.6759500000000003</v>
      </c>
      <c r="I1018">
        <f t="shared" si="211"/>
        <v>4.6759500000000003</v>
      </c>
      <c r="J1018">
        <f t="shared" si="212"/>
        <v>3.9270000000000138E-2</v>
      </c>
      <c r="K1018">
        <v>4.6703000000000001</v>
      </c>
      <c r="L1018">
        <v>4.6260000000000003</v>
      </c>
      <c r="M1018">
        <v>4.6083999999999996</v>
      </c>
      <c r="N1018">
        <v>4.6329000000000002</v>
      </c>
      <c r="O1018">
        <v>4.3948</v>
      </c>
      <c r="P1018">
        <v>4.8419999999999996</v>
      </c>
      <c r="Q1018">
        <v>4.8267499999999997</v>
      </c>
      <c r="R1018">
        <v>4.4381000000000004</v>
      </c>
      <c r="S1018">
        <v>4.1914999999999996</v>
      </c>
      <c r="T1018">
        <v>4.6340000000000003</v>
      </c>
      <c r="U1018">
        <f t="shared" si="213"/>
        <v>4.6340000000000003</v>
      </c>
      <c r="V1018">
        <f t="shared" si="218"/>
        <v>-1.699999999999946E-2</v>
      </c>
      <c r="W1018">
        <f t="shared" si="214"/>
        <v>4.6083999999999996</v>
      </c>
      <c r="X1018">
        <f t="shared" si="219"/>
        <v>-9.0000000000056701E-4</v>
      </c>
      <c r="Y1018">
        <v>4.8109999999999999</v>
      </c>
      <c r="Z1018">
        <v>4.4429999999999996</v>
      </c>
      <c r="AA1018">
        <f t="shared" si="215"/>
        <v>4.6329000000000002</v>
      </c>
      <c r="AB1018">
        <f t="shared" si="220"/>
        <v>-8.199999999999541E-3</v>
      </c>
      <c r="AC1018">
        <f t="shared" si="221"/>
        <v>-3.0000000000001137E-3</v>
      </c>
      <c r="AD1018">
        <v>4.1980000000000004</v>
      </c>
      <c r="AE1018">
        <f t="shared" si="216"/>
        <v>4.3948</v>
      </c>
      <c r="AF1018">
        <f t="shared" si="222"/>
        <v>-3.2999999999999474E-2</v>
      </c>
      <c r="AG1018">
        <f t="shared" si="222"/>
        <v>-2.039999999999953E-2</v>
      </c>
      <c r="AH1018">
        <f t="shared" si="210"/>
        <v>4.3205</v>
      </c>
      <c r="AI1018">
        <f t="shared" si="223"/>
        <v>-1.7999999999999794E-2</v>
      </c>
    </row>
    <row r="1019" spans="1:35" x14ac:dyDescent="0.3">
      <c r="A1019" s="1">
        <v>45574</v>
      </c>
      <c r="B1019">
        <v>60393.26</v>
      </c>
      <c r="C1019">
        <v>2607.77</v>
      </c>
      <c r="D1019">
        <v>4.8609999999999998</v>
      </c>
      <c r="E1019">
        <v>4.83</v>
      </c>
      <c r="F1019">
        <f t="shared" si="217"/>
        <v>-9.9999999999997868E-3</v>
      </c>
      <c r="G1019">
        <v>4.83</v>
      </c>
      <c r="H1019">
        <v>4.6582800000000004</v>
      </c>
      <c r="I1019">
        <f t="shared" si="211"/>
        <v>4.6582800000000004</v>
      </c>
      <c r="J1019">
        <f t="shared" si="212"/>
        <v>-1.7669999999999852E-2</v>
      </c>
      <c r="K1019">
        <v>4.6754499999999997</v>
      </c>
      <c r="L1019">
        <v>4.6513</v>
      </c>
      <c r="M1019">
        <v>4.6266999999999996</v>
      </c>
      <c r="N1019">
        <v>4.6566999999999998</v>
      </c>
      <c r="O1019">
        <v>4.4284999999999997</v>
      </c>
      <c r="P1019">
        <v>4.84</v>
      </c>
      <c r="Q1019">
        <v>4.8280000000000003</v>
      </c>
      <c r="R1019">
        <v>4.4619</v>
      </c>
      <c r="S1019">
        <v>4.2369000000000003</v>
      </c>
      <c r="T1019">
        <v>4.6580000000000004</v>
      </c>
      <c r="U1019">
        <f t="shared" si="213"/>
        <v>4.6580000000000004</v>
      </c>
      <c r="V1019">
        <f t="shared" si="218"/>
        <v>2.4000000000000021E-2</v>
      </c>
      <c r="W1019">
        <f t="shared" si="214"/>
        <v>4.6266999999999996</v>
      </c>
      <c r="X1019">
        <f t="shared" si="219"/>
        <v>1.8299999999999983E-2</v>
      </c>
      <c r="Y1019">
        <v>4.7960000000000003</v>
      </c>
      <c r="Z1019">
        <v>4.4690000000000003</v>
      </c>
      <c r="AA1019">
        <f t="shared" si="215"/>
        <v>4.6566999999999998</v>
      </c>
      <c r="AB1019">
        <f t="shared" si="220"/>
        <v>2.3799999999999599E-2</v>
      </c>
      <c r="AC1019">
        <f t="shared" si="221"/>
        <v>2.6000000000000689E-2</v>
      </c>
      <c r="AD1019">
        <v>4.25</v>
      </c>
      <c r="AE1019">
        <f t="shared" si="216"/>
        <v>4.4284999999999997</v>
      </c>
      <c r="AF1019">
        <f t="shared" si="222"/>
        <v>5.1999999999999602E-2</v>
      </c>
      <c r="AG1019">
        <f t="shared" si="222"/>
        <v>3.3699999999999619E-2</v>
      </c>
      <c r="AH1019">
        <f t="shared" si="210"/>
        <v>4.3595000000000006</v>
      </c>
      <c r="AI1019">
        <f t="shared" si="223"/>
        <v>3.900000000000059E-2</v>
      </c>
    </row>
    <row r="1020" spans="1:35" x14ac:dyDescent="0.3">
      <c r="A1020" s="1">
        <v>45575</v>
      </c>
      <c r="B1020">
        <v>59728.65</v>
      </c>
      <c r="C1020">
        <v>2629.74</v>
      </c>
      <c r="D1020">
        <v>4.843</v>
      </c>
      <c r="E1020">
        <v>4.82</v>
      </c>
      <c r="F1020">
        <f t="shared" si="217"/>
        <v>-9.9999999999997868E-3</v>
      </c>
      <c r="G1020">
        <v>4.83</v>
      </c>
      <c r="H1020">
        <v>4.6558999999999999</v>
      </c>
      <c r="I1020">
        <f t="shared" si="211"/>
        <v>4.6558999999999999</v>
      </c>
      <c r="J1020">
        <f t="shared" si="212"/>
        <v>-2.3800000000004928E-3</v>
      </c>
      <c r="K1020">
        <v>4.6555400000000002</v>
      </c>
      <c r="L1020">
        <v>4.6402999999999999</v>
      </c>
      <c r="M1020">
        <v>4.6226000000000003</v>
      </c>
      <c r="N1020">
        <v>4.6456999999999997</v>
      </c>
      <c r="O1020">
        <v>4.4042000000000003</v>
      </c>
      <c r="P1020">
        <v>4.8404999999999996</v>
      </c>
      <c r="Q1020">
        <v>4.8274999999999997</v>
      </c>
      <c r="R1020">
        <v>4.4561000000000002</v>
      </c>
      <c r="S1020">
        <v>4.1989000000000001</v>
      </c>
      <c r="T1020">
        <v>4.6459999999999999</v>
      </c>
      <c r="U1020">
        <f t="shared" si="213"/>
        <v>4.6459999999999999</v>
      </c>
      <c r="V1020">
        <f t="shared" si="218"/>
        <v>-1.2000000000000455E-2</v>
      </c>
      <c r="W1020">
        <f t="shared" si="214"/>
        <v>4.6226000000000003</v>
      </c>
      <c r="X1020">
        <f t="shared" si="219"/>
        <v>-4.0999999999993264E-3</v>
      </c>
      <c r="Y1020">
        <v>4.7960000000000003</v>
      </c>
      <c r="Z1020">
        <v>4.46</v>
      </c>
      <c r="AA1020">
        <f t="shared" si="215"/>
        <v>4.6456999999999997</v>
      </c>
      <c r="AB1020">
        <f t="shared" si="220"/>
        <v>-1.1000000000000121E-2</v>
      </c>
      <c r="AC1020">
        <f t="shared" si="221"/>
        <v>-9.0000000000003411E-3</v>
      </c>
      <c r="AD1020">
        <v>4.202</v>
      </c>
      <c r="AE1020">
        <f t="shared" si="216"/>
        <v>4.4042000000000003</v>
      </c>
      <c r="AF1020">
        <f t="shared" si="222"/>
        <v>-4.8000000000000043E-2</v>
      </c>
      <c r="AG1020">
        <f t="shared" si="222"/>
        <v>-2.4299999999999322E-2</v>
      </c>
      <c r="AH1020">
        <f t="shared" si="210"/>
        <v>4.3309999999999995</v>
      </c>
      <c r="AI1020">
        <f t="shared" si="223"/>
        <v>-2.850000000000108E-2</v>
      </c>
    </row>
    <row r="1021" spans="1:35" x14ac:dyDescent="0.3">
      <c r="A1021" s="1">
        <v>45576</v>
      </c>
      <c r="B1021">
        <v>63002.15</v>
      </c>
      <c r="C1021">
        <v>2656.59</v>
      </c>
      <c r="D1021">
        <v>4.8310000000000004</v>
      </c>
      <c r="E1021">
        <v>4.8099999999999996</v>
      </c>
      <c r="F1021">
        <f t="shared" si="217"/>
        <v>-1.0000000000000675E-2</v>
      </c>
      <c r="G1021">
        <v>4.83</v>
      </c>
      <c r="H1021">
        <v>4.6473000000000004</v>
      </c>
      <c r="I1021">
        <f t="shared" si="211"/>
        <v>4.6473000000000004</v>
      </c>
      <c r="J1021">
        <f t="shared" si="212"/>
        <v>-8.5999999999994969E-3</v>
      </c>
      <c r="K1021">
        <v>4.6473000000000004</v>
      </c>
      <c r="L1021">
        <v>4.625</v>
      </c>
      <c r="M1021">
        <v>4.6067</v>
      </c>
      <c r="N1021">
        <v>4.6272000000000002</v>
      </c>
      <c r="O1021">
        <v>4.3814000000000002</v>
      </c>
      <c r="P1021">
        <v>4.8390000000000004</v>
      </c>
      <c r="Q1021">
        <v>4.8280000000000003</v>
      </c>
      <c r="R1021">
        <v>4.4432999999999998</v>
      </c>
      <c r="S1021">
        <v>4.1813000000000002</v>
      </c>
      <c r="T1021">
        <v>4.6340000000000003</v>
      </c>
      <c r="U1021">
        <f t="shared" si="213"/>
        <v>4.6340000000000003</v>
      </c>
      <c r="V1021">
        <f t="shared" si="218"/>
        <v>-1.1999999999999567E-2</v>
      </c>
      <c r="W1021">
        <f t="shared" si="214"/>
        <v>4.6067</v>
      </c>
      <c r="X1021">
        <f t="shared" si="219"/>
        <v>-1.5900000000000247E-2</v>
      </c>
      <c r="Y1021">
        <v>4.8259999999999996</v>
      </c>
      <c r="Z1021">
        <v>4.45</v>
      </c>
      <c r="AA1021">
        <f t="shared" si="215"/>
        <v>4.6272000000000002</v>
      </c>
      <c r="AB1021">
        <f t="shared" si="220"/>
        <v>-1.8499999999999517E-2</v>
      </c>
      <c r="AC1021">
        <f t="shared" si="221"/>
        <v>-9.9999999999997868E-3</v>
      </c>
      <c r="AD1021">
        <v>4.1879999999999997</v>
      </c>
      <c r="AE1021">
        <f t="shared" si="216"/>
        <v>4.3814000000000002</v>
      </c>
      <c r="AF1021">
        <f t="shared" si="222"/>
        <v>-1.4000000000000234E-2</v>
      </c>
      <c r="AG1021">
        <f t="shared" si="222"/>
        <v>-2.2800000000000153E-2</v>
      </c>
      <c r="AH1021">
        <f t="shared" si="210"/>
        <v>4.319</v>
      </c>
      <c r="AI1021">
        <f t="shared" si="223"/>
        <v>-1.1999999999999567E-2</v>
      </c>
    </row>
    <row r="1022" spans="1:35" x14ac:dyDescent="0.3">
      <c r="A1022" s="1">
        <v>45577</v>
      </c>
      <c r="B1022">
        <v>63033.46</v>
      </c>
      <c r="C1022">
        <v>2656.59</v>
      </c>
      <c r="D1022">
        <v>4.8310000000000004</v>
      </c>
      <c r="E1022">
        <v>4.8099999999999996</v>
      </c>
      <c r="F1022">
        <f t="shared" si="217"/>
        <v>0</v>
      </c>
      <c r="G1022">
        <v>4.83</v>
      </c>
      <c r="H1022">
        <v>4.6473000000000004</v>
      </c>
      <c r="I1022">
        <f t="shared" si="211"/>
        <v>4.6473000000000004</v>
      </c>
      <c r="J1022">
        <f t="shared" si="212"/>
        <v>0</v>
      </c>
      <c r="K1022">
        <v>4.6473000000000004</v>
      </c>
      <c r="L1022">
        <v>4.625</v>
      </c>
      <c r="M1022">
        <v>4.6067</v>
      </c>
      <c r="N1022">
        <v>4.6272000000000002</v>
      </c>
      <c r="O1022">
        <v>4.3814000000000002</v>
      </c>
      <c r="P1022">
        <v>4.8390000000000004</v>
      </c>
      <c r="Q1022">
        <v>4.8280000000000003</v>
      </c>
      <c r="R1022">
        <v>4.4432999999999998</v>
      </c>
      <c r="S1022">
        <v>4.1813000000000002</v>
      </c>
      <c r="T1022">
        <v>4.6340000000000003</v>
      </c>
      <c r="U1022">
        <f t="shared" si="213"/>
        <v>4.6340000000000003</v>
      </c>
      <c r="V1022">
        <f t="shared" si="218"/>
        <v>0</v>
      </c>
      <c r="W1022">
        <f t="shared" si="214"/>
        <v>4.6067</v>
      </c>
      <c r="X1022">
        <f t="shared" si="219"/>
        <v>0</v>
      </c>
      <c r="Y1022">
        <v>4.8259999999999996</v>
      </c>
      <c r="Z1022">
        <v>4.45</v>
      </c>
      <c r="AA1022">
        <f t="shared" si="215"/>
        <v>4.6272000000000002</v>
      </c>
      <c r="AB1022">
        <f t="shared" si="220"/>
        <v>0</v>
      </c>
      <c r="AC1022">
        <f t="shared" si="221"/>
        <v>0</v>
      </c>
      <c r="AD1022">
        <v>4.1879999999999997</v>
      </c>
      <c r="AE1022">
        <f t="shared" si="216"/>
        <v>4.3814000000000002</v>
      </c>
      <c r="AF1022">
        <f t="shared" si="222"/>
        <v>0</v>
      </c>
      <c r="AG1022">
        <f t="shared" si="222"/>
        <v>0</v>
      </c>
      <c r="AH1022">
        <f t="shared" si="210"/>
        <v>4.319</v>
      </c>
      <c r="AI1022">
        <f t="shared" si="223"/>
        <v>0</v>
      </c>
    </row>
    <row r="1023" spans="1:35" x14ac:dyDescent="0.3">
      <c r="A1023" s="1">
        <v>45578</v>
      </c>
      <c r="B1023">
        <v>62742.75</v>
      </c>
      <c r="C1023">
        <v>2656.59</v>
      </c>
      <c r="D1023">
        <v>4.8310000000000004</v>
      </c>
      <c r="E1023">
        <v>4.8099999999999996</v>
      </c>
      <c r="F1023">
        <f t="shared" si="217"/>
        <v>0</v>
      </c>
      <c r="G1023">
        <v>4.83</v>
      </c>
      <c r="H1023">
        <v>4.6473000000000004</v>
      </c>
      <c r="I1023">
        <f t="shared" si="211"/>
        <v>4.6473000000000004</v>
      </c>
      <c r="J1023">
        <f t="shared" si="212"/>
        <v>0</v>
      </c>
      <c r="K1023">
        <v>4.6473000000000004</v>
      </c>
      <c r="L1023">
        <v>4.625</v>
      </c>
      <c r="M1023">
        <v>4.6067</v>
      </c>
      <c r="N1023">
        <v>4.6272000000000002</v>
      </c>
      <c r="O1023">
        <v>4.3814000000000002</v>
      </c>
      <c r="P1023">
        <v>4.8390000000000004</v>
      </c>
      <c r="Q1023">
        <v>4.8280000000000003</v>
      </c>
      <c r="R1023">
        <v>4.4432999999999998</v>
      </c>
      <c r="S1023">
        <v>4.1813000000000002</v>
      </c>
      <c r="T1023">
        <v>4.6340000000000003</v>
      </c>
      <c r="U1023">
        <f t="shared" si="213"/>
        <v>4.6340000000000003</v>
      </c>
      <c r="V1023">
        <f t="shared" si="218"/>
        <v>0</v>
      </c>
      <c r="W1023">
        <f t="shared" si="214"/>
        <v>4.6067</v>
      </c>
      <c r="X1023">
        <f t="shared" si="219"/>
        <v>0</v>
      </c>
      <c r="Y1023">
        <v>4.8259999999999996</v>
      </c>
      <c r="Z1023">
        <v>4.45</v>
      </c>
      <c r="AA1023">
        <f t="shared" si="215"/>
        <v>4.6272000000000002</v>
      </c>
      <c r="AB1023">
        <f t="shared" si="220"/>
        <v>0</v>
      </c>
      <c r="AC1023">
        <f t="shared" si="221"/>
        <v>0</v>
      </c>
      <c r="AD1023">
        <v>4.1879999999999997</v>
      </c>
      <c r="AE1023">
        <f t="shared" si="216"/>
        <v>4.3814000000000002</v>
      </c>
      <c r="AF1023">
        <f t="shared" si="222"/>
        <v>0</v>
      </c>
      <c r="AG1023">
        <f t="shared" si="222"/>
        <v>0</v>
      </c>
      <c r="AH1023">
        <f t="shared" si="210"/>
        <v>4.319</v>
      </c>
      <c r="AI1023">
        <f t="shared" si="223"/>
        <v>0</v>
      </c>
    </row>
    <row r="1024" spans="1:35" x14ac:dyDescent="0.3">
      <c r="A1024" s="1">
        <v>45579</v>
      </c>
      <c r="B1024">
        <v>65906.289999999994</v>
      </c>
      <c r="C1024">
        <v>2648.54</v>
      </c>
      <c r="D1024">
        <v>4.8310000000000004</v>
      </c>
      <c r="E1024">
        <v>4.8099999999999996</v>
      </c>
      <c r="F1024">
        <f t="shared" si="217"/>
        <v>0</v>
      </c>
      <c r="G1024">
        <v>4.83</v>
      </c>
      <c r="H1024">
        <v>4.6473000000000004</v>
      </c>
      <c r="I1024">
        <f t="shared" si="211"/>
        <v>4.6473000000000004</v>
      </c>
      <c r="J1024">
        <f t="shared" si="212"/>
        <v>0</v>
      </c>
      <c r="K1024">
        <v>4.6552499999999997</v>
      </c>
      <c r="L1024">
        <v>4.625</v>
      </c>
      <c r="M1024">
        <v>4.6067</v>
      </c>
      <c r="N1024">
        <v>4.6272000000000002</v>
      </c>
      <c r="O1024">
        <v>4.3814000000000002</v>
      </c>
      <c r="P1024">
        <v>4.8390000000000004</v>
      </c>
      <c r="Q1024">
        <v>4.8281000000000001</v>
      </c>
      <c r="R1024">
        <v>4.4432999999999998</v>
      </c>
      <c r="S1024">
        <v>4.1813000000000002</v>
      </c>
      <c r="T1024">
        <v>4.6340000000000003</v>
      </c>
      <c r="U1024">
        <f t="shared" si="213"/>
        <v>4.6340000000000003</v>
      </c>
      <c r="V1024">
        <f t="shared" si="218"/>
        <v>0</v>
      </c>
      <c r="W1024">
        <f t="shared" si="214"/>
        <v>4.6067</v>
      </c>
      <c r="X1024">
        <f t="shared" si="219"/>
        <v>0</v>
      </c>
      <c r="Y1024">
        <v>4.8259999999999996</v>
      </c>
      <c r="Z1024">
        <v>4.45</v>
      </c>
      <c r="AA1024">
        <f t="shared" si="215"/>
        <v>4.6272000000000002</v>
      </c>
      <c r="AB1024">
        <f t="shared" si="220"/>
        <v>0</v>
      </c>
      <c r="AC1024">
        <f t="shared" si="221"/>
        <v>0</v>
      </c>
      <c r="AD1024">
        <v>4.1879999999999997</v>
      </c>
      <c r="AE1024">
        <f t="shared" si="216"/>
        <v>4.3814000000000002</v>
      </c>
      <c r="AF1024">
        <f t="shared" si="222"/>
        <v>0</v>
      </c>
      <c r="AG1024">
        <f t="shared" si="222"/>
        <v>0</v>
      </c>
      <c r="AH1024">
        <f t="shared" si="210"/>
        <v>4.319</v>
      </c>
      <c r="AI1024">
        <f t="shared" si="223"/>
        <v>0</v>
      </c>
    </row>
    <row r="1025" spans="1:35" x14ac:dyDescent="0.3">
      <c r="A1025" s="1">
        <v>45580</v>
      </c>
      <c r="B1025">
        <v>66480.39</v>
      </c>
      <c r="C1025">
        <v>2662.58</v>
      </c>
      <c r="D1025">
        <v>4.93</v>
      </c>
      <c r="E1025">
        <v>4.8600000000000003</v>
      </c>
      <c r="F1025">
        <f t="shared" si="217"/>
        <v>5.0000000000000711E-2</v>
      </c>
      <c r="G1025">
        <v>4.83</v>
      </c>
      <c r="H1025">
        <v>4.6474500000000001</v>
      </c>
      <c r="I1025">
        <f t="shared" si="211"/>
        <v>4.6474500000000001</v>
      </c>
      <c r="J1025">
        <f t="shared" si="212"/>
        <v>1.4999999999965041E-4</v>
      </c>
      <c r="K1025">
        <v>4.6325000000000003</v>
      </c>
      <c r="L1025">
        <v>4.6193</v>
      </c>
      <c r="M1025">
        <v>4.6036000000000001</v>
      </c>
      <c r="N1025">
        <v>4.6253000000000002</v>
      </c>
      <c r="O1025">
        <v>4.3800999999999997</v>
      </c>
      <c r="P1025">
        <v>4.8419999999999996</v>
      </c>
      <c r="Q1025">
        <v>4.8289999999999997</v>
      </c>
      <c r="R1025">
        <v>4.4348000000000001</v>
      </c>
      <c r="S1025">
        <v>4.1755000000000004</v>
      </c>
      <c r="T1025">
        <v>4.6280000000000001</v>
      </c>
      <c r="U1025">
        <f t="shared" si="213"/>
        <v>4.6280000000000001</v>
      </c>
      <c r="V1025">
        <f t="shared" si="218"/>
        <v>-6.0000000000002274E-3</v>
      </c>
      <c r="W1025">
        <f t="shared" si="214"/>
        <v>4.6036000000000001</v>
      </c>
      <c r="X1025">
        <f t="shared" si="219"/>
        <v>-3.0999999999998806E-3</v>
      </c>
      <c r="Y1025">
        <v>4.79</v>
      </c>
      <c r="Z1025">
        <v>4.4409999999999998</v>
      </c>
      <c r="AA1025">
        <f t="shared" si="215"/>
        <v>4.6253000000000002</v>
      </c>
      <c r="AB1025">
        <f t="shared" si="220"/>
        <v>-1.9000000000000128E-3</v>
      </c>
      <c r="AC1025">
        <f t="shared" si="221"/>
        <v>-9.0000000000003411E-3</v>
      </c>
      <c r="AD1025">
        <v>4.1820000000000004</v>
      </c>
      <c r="AE1025">
        <f t="shared" si="216"/>
        <v>4.3800999999999997</v>
      </c>
      <c r="AF1025">
        <f t="shared" si="222"/>
        <v>-5.9999999999993392E-3</v>
      </c>
      <c r="AG1025">
        <f t="shared" si="222"/>
        <v>-1.300000000000523E-3</v>
      </c>
      <c r="AH1025">
        <f t="shared" si="210"/>
        <v>4.3115000000000006</v>
      </c>
      <c r="AI1025">
        <f t="shared" si="223"/>
        <v>-7.499999999999396E-3</v>
      </c>
    </row>
    <row r="1026" spans="1:35" x14ac:dyDescent="0.3">
      <c r="A1026" s="1">
        <v>45581</v>
      </c>
      <c r="B1026">
        <v>67620.070000000007</v>
      </c>
      <c r="C1026">
        <v>2673.83</v>
      </c>
      <c r="D1026">
        <v>4.9390000000000001</v>
      </c>
      <c r="E1026">
        <v>4.8600000000000003</v>
      </c>
      <c r="F1026">
        <f t="shared" si="217"/>
        <v>0</v>
      </c>
      <c r="G1026">
        <v>4.83</v>
      </c>
      <c r="H1026">
        <v>4.6323499999999997</v>
      </c>
      <c r="I1026">
        <f t="shared" si="211"/>
        <v>4.6323499999999997</v>
      </c>
      <c r="J1026">
        <f t="shared" si="212"/>
        <v>-1.5100000000000335E-2</v>
      </c>
      <c r="K1026">
        <v>4.63</v>
      </c>
      <c r="L1026">
        <v>4.6201999999999996</v>
      </c>
      <c r="M1026">
        <v>4.5827999999999998</v>
      </c>
      <c r="N1026">
        <v>4.6055999999999999</v>
      </c>
      <c r="O1026">
        <v>4.3616000000000001</v>
      </c>
      <c r="P1026">
        <v>4.8485899999999997</v>
      </c>
      <c r="Q1026">
        <v>4.8289999999999997</v>
      </c>
      <c r="R1026">
        <v>4.4248000000000003</v>
      </c>
      <c r="S1026">
        <v>4.1725000000000003</v>
      </c>
      <c r="T1026">
        <v>4.6280000000000001</v>
      </c>
      <c r="U1026">
        <f t="shared" si="213"/>
        <v>4.6280000000000001</v>
      </c>
      <c r="V1026">
        <f t="shared" si="218"/>
        <v>0</v>
      </c>
      <c r="W1026">
        <f t="shared" si="214"/>
        <v>4.5827999999999998</v>
      </c>
      <c r="X1026">
        <f t="shared" si="219"/>
        <v>-2.0800000000000374E-2</v>
      </c>
      <c r="Y1026">
        <v>4.78</v>
      </c>
      <c r="Z1026">
        <v>4.431</v>
      </c>
      <c r="AA1026">
        <f t="shared" si="215"/>
        <v>4.6055999999999999</v>
      </c>
      <c r="AB1026">
        <f t="shared" si="220"/>
        <v>-1.9700000000000273E-2</v>
      </c>
      <c r="AC1026">
        <f t="shared" si="221"/>
        <v>-9.9999999999997868E-3</v>
      </c>
      <c r="AD1026">
        <v>4.1779999999999999</v>
      </c>
      <c r="AE1026">
        <f t="shared" si="216"/>
        <v>4.3616000000000001</v>
      </c>
      <c r="AF1026">
        <f t="shared" si="222"/>
        <v>-4.0000000000004476E-3</v>
      </c>
      <c r="AG1026">
        <f t="shared" si="222"/>
        <v>-1.8499999999999517E-2</v>
      </c>
      <c r="AH1026">
        <f t="shared" si="210"/>
        <v>4.3045</v>
      </c>
      <c r="AI1026">
        <f t="shared" si="223"/>
        <v>-7.0000000000005613E-3</v>
      </c>
    </row>
    <row r="1027" spans="1:35" x14ac:dyDescent="0.3">
      <c r="A1027" s="1">
        <v>45582</v>
      </c>
      <c r="B1027">
        <v>66934.03</v>
      </c>
      <c r="C1027">
        <v>2692.71</v>
      </c>
      <c r="D1027">
        <v>4.93</v>
      </c>
      <c r="E1027">
        <v>4.8499999999999996</v>
      </c>
      <c r="F1027">
        <f t="shared" si="217"/>
        <v>-1.0000000000000675E-2</v>
      </c>
      <c r="G1027">
        <v>4.83</v>
      </c>
      <c r="H1027">
        <v>4.6173999999999999</v>
      </c>
      <c r="I1027">
        <f t="shared" si="211"/>
        <v>4.6173999999999999</v>
      </c>
      <c r="J1027">
        <f t="shared" si="212"/>
        <v>-1.4949999999999797E-2</v>
      </c>
      <c r="K1027">
        <v>4.6401000000000003</v>
      </c>
      <c r="L1027">
        <v>4.6376999999999997</v>
      </c>
      <c r="M1027">
        <v>4.5972</v>
      </c>
      <c r="N1027">
        <v>4.6224999999999996</v>
      </c>
      <c r="O1027">
        <v>4.3834999999999997</v>
      </c>
      <c r="P1027">
        <v>4.8505000000000003</v>
      </c>
      <c r="Q1027">
        <v>4.8291500000000003</v>
      </c>
      <c r="R1027">
        <v>4.4455</v>
      </c>
      <c r="S1027">
        <v>4.2070999999999996</v>
      </c>
      <c r="T1027">
        <v>4.6440000000000001</v>
      </c>
      <c r="U1027">
        <f t="shared" si="213"/>
        <v>4.6440000000000001</v>
      </c>
      <c r="V1027">
        <f t="shared" si="218"/>
        <v>1.6000000000000014E-2</v>
      </c>
      <c r="W1027">
        <f t="shared" si="214"/>
        <v>4.5972</v>
      </c>
      <c r="X1027">
        <f t="shared" si="219"/>
        <v>1.440000000000019E-2</v>
      </c>
      <c r="Y1027">
        <v>4.7629999999999999</v>
      </c>
      <c r="Z1027">
        <v>4.452</v>
      </c>
      <c r="AA1027">
        <f t="shared" si="215"/>
        <v>4.6224999999999996</v>
      </c>
      <c r="AB1027">
        <f t="shared" si="220"/>
        <v>1.6899999999999693E-2</v>
      </c>
      <c r="AC1027">
        <f t="shared" si="221"/>
        <v>2.0999999999999908E-2</v>
      </c>
      <c r="AD1027">
        <v>4.2140000000000004</v>
      </c>
      <c r="AE1027">
        <f t="shared" si="216"/>
        <v>4.3834999999999997</v>
      </c>
      <c r="AF1027">
        <f t="shared" si="222"/>
        <v>3.6000000000000476E-2</v>
      </c>
      <c r="AG1027">
        <f t="shared" si="222"/>
        <v>2.1899999999999586E-2</v>
      </c>
      <c r="AH1027">
        <f t="shared" si="210"/>
        <v>4.3330000000000002</v>
      </c>
      <c r="AI1027">
        <f t="shared" si="223"/>
        <v>2.8500000000000192E-2</v>
      </c>
    </row>
    <row r="1028" spans="1:35" x14ac:dyDescent="0.3">
      <c r="A1028" s="1">
        <v>45583</v>
      </c>
      <c r="B1028">
        <v>68419.600000000006</v>
      </c>
      <c r="C1028">
        <v>2721.46</v>
      </c>
      <c r="D1028">
        <v>4.8760000000000003</v>
      </c>
      <c r="E1028">
        <v>4.84</v>
      </c>
      <c r="F1028">
        <f t="shared" si="217"/>
        <v>-9.9999999999997868E-3</v>
      </c>
      <c r="G1028">
        <v>4.83</v>
      </c>
      <c r="H1028">
        <v>4.6316300000000004</v>
      </c>
      <c r="I1028">
        <f t="shared" si="211"/>
        <v>4.6316300000000004</v>
      </c>
      <c r="J1028">
        <f t="shared" si="212"/>
        <v>1.4230000000000409E-2</v>
      </c>
      <c r="K1028">
        <v>4.6245500000000002</v>
      </c>
      <c r="L1028">
        <v>4.6281999999999996</v>
      </c>
      <c r="M1028">
        <v>4.5946999999999996</v>
      </c>
      <c r="N1028">
        <v>4.6181000000000001</v>
      </c>
      <c r="O1028">
        <v>4.3742999999999999</v>
      </c>
      <c r="P1028">
        <v>4.8490000000000002</v>
      </c>
      <c r="Q1028">
        <v>4.8289999999999997</v>
      </c>
      <c r="R1028">
        <v>4.4386000000000001</v>
      </c>
      <c r="S1028">
        <v>4.1845999999999997</v>
      </c>
      <c r="T1028">
        <v>4.6360000000000001</v>
      </c>
      <c r="U1028">
        <f t="shared" si="213"/>
        <v>4.6360000000000001</v>
      </c>
      <c r="V1028">
        <f t="shared" si="218"/>
        <v>-8.0000000000000071E-3</v>
      </c>
      <c r="W1028">
        <f t="shared" si="214"/>
        <v>4.5946999999999996</v>
      </c>
      <c r="X1028">
        <f t="shared" si="219"/>
        <v>-2.5000000000003908E-3</v>
      </c>
      <c r="Y1028">
        <v>4.7679999999999998</v>
      </c>
      <c r="Z1028">
        <v>4.4480000000000004</v>
      </c>
      <c r="AA1028">
        <f t="shared" si="215"/>
        <v>4.6181000000000001</v>
      </c>
      <c r="AB1028">
        <f t="shared" si="220"/>
        <v>-4.3999999999995154E-3</v>
      </c>
      <c r="AC1028">
        <f t="shared" si="221"/>
        <v>-3.9999999999995595E-3</v>
      </c>
      <c r="AD1028">
        <v>4.1909999999999998</v>
      </c>
      <c r="AE1028">
        <f t="shared" si="216"/>
        <v>4.3742999999999999</v>
      </c>
      <c r="AF1028">
        <f t="shared" si="222"/>
        <v>-2.3000000000000576E-2</v>
      </c>
      <c r="AG1028">
        <f t="shared" si="222"/>
        <v>-9.1999999999998749E-3</v>
      </c>
      <c r="AH1028">
        <f t="shared" si="210"/>
        <v>4.3194999999999997</v>
      </c>
      <c r="AI1028">
        <f t="shared" si="223"/>
        <v>-1.3500000000000512E-2</v>
      </c>
    </row>
    <row r="1029" spans="1:35" x14ac:dyDescent="0.3">
      <c r="A1029" s="1">
        <v>45584</v>
      </c>
      <c r="B1029">
        <v>68231.399999999994</v>
      </c>
      <c r="C1029">
        <v>2721.46</v>
      </c>
      <c r="D1029">
        <v>4.8760000000000003</v>
      </c>
      <c r="E1029">
        <v>4.84</v>
      </c>
      <c r="F1029">
        <f t="shared" si="217"/>
        <v>0</v>
      </c>
      <c r="G1029">
        <v>4.83</v>
      </c>
      <c r="H1029">
        <v>4.6316300000000004</v>
      </c>
      <c r="I1029">
        <f t="shared" si="211"/>
        <v>4.6316300000000004</v>
      </c>
      <c r="J1029">
        <f t="shared" si="212"/>
        <v>0</v>
      </c>
      <c r="K1029">
        <v>4.6245500000000002</v>
      </c>
      <c r="L1029">
        <v>4.6281999999999996</v>
      </c>
      <c r="M1029">
        <v>4.5946999999999996</v>
      </c>
      <c r="N1029">
        <v>4.6181000000000001</v>
      </c>
      <c r="O1029">
        <v>4.3742999999999999</v>
      </c>
      <c r="P1029">
        <v>4.8490000000000002</v>
      </c>
      <c r="Q1029">
        <v>4.8289999999999997</v>
      </c>
      <c r="R1029">
        <v>4.4386000000000001</v>
      </c>
      <c r="S1029">
        <v>4.1845999999999997</v>
      </c>
      <c r="T1029">
        <v>4.6360000000000001</v>
      </c>
      <c r="U1029">
        <f t="shared" si="213"/>
        <v>4.6360000000000001</v>
      </c>
      <c r="V1029">
        <f t="shared" si="218"/>
        <v>0</v>
      </c>
      <c r="W1029">
        <f t="shared" si="214"/>
        <v>4.5946999999999996</v>
      </c>
      <c r="X1029">
        <f t="shared" si="219"/>
        <v>0</v>
      </c>
      <c r="Y1029">
        <v>4.7679999999999998</v>
      </c>
      <c r="Z1029">
        <v>4.4480000000000004</v>
      </c>
      <c r="AA1029">
        <f t="shared" si="215"/>
        <v>4.6181000000000001</v>
      </c>
      <c r="AB1029">
        <f t="shared" si="220"/>
        <v>0</v>
      </c>
      <c r="AC1029">
        <f t="shared" si="221"/>
        <v>0</v>
      </c>
      <c r="AD1029">
        <v>4.1909999999999998</v>
      </c>
      <c r="AE1029">
        <f t="shared" si="216"/>
        <v>4.3742999999999999</v>
      </c>
      <c r="AF1029">
        <f t="shared" si="222"/>
        <v>0</v>
      </c>
      <c r="AG1029">
        <f t="shared" si="222"/>
        <v>0</v>
      </c>
      <c r="AH1029">
        <f t="shared" si="210"/>
        <v>4.3194999999999997</v>
      </c>
      <c r="AI1029">
        <f t="shared" si="223"/>
        <v>0</v>
      </c>
    </row>
    <row r="1030" spans="1:35" x14ac:dyDescent="0.3">
      <c r="A1030" s="1">
        <v>45585</v>
      </c>
      <c r="B1030">
        <v>68758.39</v>
      </c>
      <c r="C1030">
        <v>2721.46</v>
      </c>
      <c r="D1030">
        <v>4.8760000000000003</v>
      </c>
      <c r="E1030">
        <v>4.84</v>
      </c>
      <c r="F1030">
        <f t="shared" si="217"/>
        <v>0</v>
      </c>
      <c r="G1030">
        <v>4.83</v>
      </c>
      <c r="H1030">
        <v>4.6316300000000004</v>
      </c>
      <c r="I1030">
        <f t="shared" si="211"/>
        <v>4.6316300000000004</v>
      </c>
      <c r="J1030">
        <f t="shared" si="212"/>
        <v>0</v>
      </c>
      <c r="K1030">
        <v>4.6245500000000002</v>
      </c>
      <c r="L1030">
        <v>4.6281999999999996</v>
      </c>
      <c r="M1030">
        <v>4.5946999999999996</v>
      </c>
      <c r="N1030">
        <v>4.6181000000000001</v>
      </c>
      <c r="O1030">
        <v>4.3742999999999999</v>
      </c>
      <c r="P1030">
        <v>4.8490000000000002</v>
      </c>
      <c r="Q1030">
        <v>4.8289999999999997</v>
      </c>
      <c r="R1030">
        <v>4.4386000000000001</v>
      </c>
      <c r="S1030">
        <v>4.1845999999999997</v>
      </c>
      <c r="T1030">
        <v>4.6360000000000001</v>
      </c>
      <c r="U1030">
        <f t="shared" si="213"/>
        <v>4.6360000000000001</v>
      </c>
      <c r="V1030">
        <f t="shared" si="218"/>
        <v>0</v>
      </c>
      <c r="W1030">
        <f t="shared" si="214"/>
        <v>4.5946999999999996</v>
      </c>
      <c r="X1030">
        <f t="shared" si="219"/>
        <v>0</v>
      </c>
      <c r="Y1030">
        <v>4.7679999999999998</v>
      </c>
      <c r="Z1030">
        <v>4.4480000000000004</v>
      </c>
      <c r="AA1030">
        <f t="shared" si="215"/>
        <v>4.6181000000000001</v>
      </c>
      <c r="AB1030">
        <f t="shared" si="220"/>
        <v>0</v>
      </c>
      <c r="AC1030">
        <f t="shared" si="221"/>
        <v>0</v>
      </c>
      <c r="AD1030">
        <v>4.1909999999999998</v>
      </c>
      <c r="AE1030">
        <f t="shared" si="216"/>
        <v>4.3742999999999999</v>
      </c>
      <c r="AF1030">
        <f t="shared" si="222"/>
        <v>0</v>
      </c>
      <c r="AG1030">
        <f t="shared" si="222"/>
        <v>0</v>
      </c>
      <c r="AH1030">
        <f t="shared" si="210"/>
        <v>4.3194999999999997</v>
      </c>
      <c r="AI1030">
        <f t="shared" si="223"/>
        <v>0</v>
      </c>
    </row>
    <row r="1031" spans="1:35" x14ac:dyDescent="0.3">
      <c r="A1031" s="1">
        <v>45586</v>
      </c>
      <c r="B1031">
        <v>67721.2</v>
      </c>
      <c r="C1031">
        <v>2719.85</v>
      </c>
      <c r="D1031">
        <v>4.8650000000000002</v>
      </c>
      <c r="E1031">
        <v>4.82</v>
      </c>
      <c r="F1031">
        <f t="shared" si="217"/>
        <v>-1.9999999999999574E-2</v>
      </c>
      <c r="G1031">
        <v>4.83</v>
      </c>
      <c r="H1031">
        <v>4.6262600000000003</v>
      </c>
      <c r="I1031">
        <f t="shared" si="211"/>
        <v>4.6262600000000003</v>
      </c>
      <c r="J1031">
        <f t="shared" si="212"/>
        <v>-5.3700000000000969E-3</v>
      </c>
      <c r="K1031">
        <v>4.6459999999999999</v>
      </c>
      <c r="L1031">
        <v>4.6223999999999998</v>
      </c>
      <c r="M1031">
        <v>4.6379000000000001</v>
      </c>
      <c r="N1031">
        <v>4.6677</v>
      </c>
      <c r="O1031">
        <v>4.4364999999999997</v>
      </c>
      <c r="P1031">
        <v>4.8479999999999999</v>
      </c>
      <c r="Q1031">
        <v>4.8295000000000003</v>
      </c>
      <c r="R1031">
        <v>4.4882999999999997</v>
      </c>
      <c r="S1031">
        <v>4.2488000000000001</v>
      </c>
      <c r="T1031">
        <v>4.6319999999999997</v>
      </c>
      <c r="U1031">
        <f t="shared" si="213"/>
        <v>4.6319999999999997</v>
      </c>
      <c r="V1031">
        <f t="shared" si="218"/>
        <v>-4.0000000000004476E-3</v>
      </c>
      <c r="W1031">
        <f t="shared" si="214"/>
        <v>4.6379000000000001</v>
      </c>
      <c r="X1031">
        <f t="shared" si="219"/>
        <v>4.3200000000000571E-2</v>
      </c>
      <c r="Y1031">
        <v>4.7699999999999996</v>
      </c>
      <c r="Z1031">
        <v>4.4960000000000004</v>
      </c>
      <c r="AA1031">
        <f t="shared" si="215"/>
        <v>4.6677</v>
      </c>
      <c r="AB1031">
        <f t="shared" si="220"/>
        <v>4.9599999999999866E-2</v>
      </c>
      <c r="AC1031">
        <f t="shared" si="221"/>
        <v>4.8000000000000043E-2</v>
      </c>
      <c r="AD1031">
        <v>4.2539999999999996</v>
      </c>
      <c r="AE1031">
        <f t="shared" si="216"/>
        <v>4.4364999999999997</v>
      </c>
      <c r="AF1031">
        <f t="shared" si="222"/>
        <v>6.2999999999999723E-2</v>
      </c>
      <c r="AG1031">
        <f t="shared" si="222"/>
        <v>6.2199999999999811E-2</v>
      </c>
      <c r="AH1031">
        <f t="shared" ref="AH1031:AH1094" si="224">(AD1031+Z1031)/2</f>
        <v>4.375</v>
      </c>
      <c r="AI1031">
        <f t="shared" si="223"/>
        <v>5.5500000000000327E-2</v>
      </c>
    </row>
    <row r="1032" spans="1:35" x14ac:dyDescent="0.3">
      <c r="A1032" s="1">
        <v>45587</v>
      </c>
      <c r="B1032">
        <v>67498.070000000007</v>
      </c>
      <c r="C1032">
        <v>2749.01</v>
      </c>
      <c r="D1032">
        <v>4.88</v>
      </c>
      <c r="E1032">
        <v>4.83</v>
      </c>
      <c r="F1032">
        <f t="shared" si="217"/>
        <v>9.9999999999997868E-3</v>
      </c>
      <c r="G1032">
        <v>4.83</v>
      </c>
      <c r="H1032">
        <v>4.63476</v>
      </c>
      <c r="I1032">
        <f t="shared" ref="I1032:I1095" si="225">H1032</f>
        <v>4.63476</v>
      </c>
      <c r="J1032">
        <f t="shared" ref="J1032:J1095" si="226">I1032-I1031</f>
        <v>8.49999999999973E-3</v>
      </c>
      <c r="K1032">
        <v>4.6296299999999997</v>
      </c>
      <c r="L1032">
        <v>4.6256000000000004</v>
      </c>
      <c r="M1032">
        <v>4.6349</v>
      </c>
      <c r="N1032">
        <v>4.6668000000000003</v>
      </c>
      <c r="O1032">
        <v>4.4387999999999996</v>
      </c>
      <c r="P1032">
        <v>4.8490000000000002</v>
      </c>
      <c r="Q1032">
        <v>4.8295000000000003</v>
      </c>
      <c r="R1032">
        <v>4.4672000000000001</v>
      </c>
      <c r="S1032">
        <v>4.2484000000000002</v>
      </c>
      <c r="T1032">
        <v>4.633</v>
      </c>
      <c r="U1032">
        <f t="shared" ref="U1032:U1095" si="227">T1032</f>
        <v>4.633</v>
      </c>
      <c r="V1032">
        <f t="shared" si="218"/>
        <v>1.000000000000334E-3</v>
      </c>
      <c r="W1032">
        <f t="shared" ref="W1032:W1095" si="228">M1032</f>
        <v>4.6349</v>
      </c>
      <c r="X1032">
        <f t="shared" si="219"/>
        <v>-3.0000000000001137E-3</v>
      </c>
      <c r="Y1032">
        <v>4.7549999999999999</v>
      </c>
      <c r="Z1032">
        <v>4.4720000000000004</v>
      </c>
      <c r="AA1032">
        <f t="shared" ref="AA1032:AA1095" si="229">N1032</f>
        <v>4.6668000000000003</v>
      </c>
      <c r="AB1032">
        <f t="shared" si="220"/>
        <v>-8.9999999999967883E-4</v>
      </c>
      <c r="AC1032">
        <f t="shared" si="221"/>
        <v>-2.4000000000000021E-2</v>
      </c>
      <c r="AD1032">
        <v>4.2549999999999999</v>
      </c>
      <c r="AE1032">
        <f t="shared" ref="AE1032:AE1095" si="230">O1032</f>
        <v>4.4387999999999996</v>
      </c>
      <c r="AF1032">
        <f t="shared" si="222"/>
        <v>1.000000000000334E-3</v>
      </c>
      <c r="AG1032">
        <f t="shared" si="222"/>
        <v>2.2999999999999687E-3</v>
      </c>
      <c r="AH1032">
        <f t="shared" si="224"/>
        <v>4.3635000000000002</v>
      </c>
      <c r="AI1032">
        <f t="shared" si="223"/>
        <v>-1.1499999999999844E-2</v>
      </c>
    </row>
    <row r="1033" spans="1:35" x14ac:dyDescent="0.3">
      <c r="A1033" s="1">
        <v>45588</v>
      </c>
      <c r="B1033">
        <v>66586.37</v>
      </c>
      <c r="C1033">
        <v>2715.55</v>
      </c>
      <c r="D1033">
        <v>4.8719999999999999</v>
      </c>
      <c r="E1033">
        <v>4.83</v>
      </c>
      <c r="F1033">
        <f t="shared" ref="F1033:F1096" si="231">E1033-E1032</f>
        <v>0</v>
      </c>
      <c r="G1033">
        <v>4.83</v>
      </c>
      <c r="H1033">
        <v>4.6258699999999999</v>
      </c>
      <c r="I1033">
        <f t="shared" si="225"/>
        <v>4.6258699999999999</v>
      </c>
      <c r="J1033">
        <f t="shared" si="226"/>
        <v>-8.8900000000000645E-3</v>
      </c>
      <c r="K1033">
        <v>4.6288</v>
      </c>
      <c r="L1033">
        <v>4.6302000000000003</v>
      </c>
      <c r="M1033">
        <v>4.6460999999999997</v>
      </c>
      <c r="N1033">
        <v>4.6830999999999996</v>
      </c>
      <c r="O1033">
        <v>4.4641999999999999</v>
      </c>
      <c r="P1033">
        <v>4.8558000000000003</v>
      </c>
      <c r="Q1033">
        <v>4.8304999999999998</v>
      </c>
      <c r="R1033">
        <v>4.4884000000000004</v>
      </c>
      <c r="S1033">
        <v>4.2721999999999998</v>
      </c>
      <c r="T1033">
        <v>4.6379999999999999</v>
      </c>
      <c r="U1033">
        <f t="shared" si="227"/>
        <v>4.6379999999999999</v>
      </c>
      <c r="V1033">
        <f t="shared" ref="V1033:V1096" si="232">U1033-U1032</f>
        <v>4.9999999999998934E-3</v>
      </c>
      <c r="W1033">
        <f t="shared" si="228"/>
        <v>4.6460999999999997</v>
      </c>
      <c r="X1033">
        <f t="shared" ref="X1033:X1096" si="233">W1033-W1032</f>
        <v>1.1199999999999655E-2</v>
      </c>
      <c r="Y1033">
        <v>4.7380000000000004</v>
      </c>
      <c r="Z1033">
        <v>4.4909999999999997</v>
      </c>
      <c r="AA1033">
        <f t="shared" si="229"/>
        <v>4.6830999999999996</v>
      </c>
      <c r="AB1033">
        <f t="shared" ref="AB1033:AB1096" si="234">AA1033-AA1032</f>
        <v>1.6299999999999315E-2</v>
      </c>
      <c r="AC1033">
        <f t="shared" ref="AC1033:AC1096" si="235">Z1033-Z1032</f>
        <v>1.899999999999924E-2</v>
      </c>
      <c r="AD1033">
        <v>4.2779999999999996</v>
      </c>
      <c r="AE1033">
        <f t="shared" si="230"/>
        <v>4.4641999999999999</v>
      </c>
      <c r="AF1033">
        <f t="shared" ref="AF1033:AG1096" si="236">AD1033-AD1032</f>
        <v>2.2999999999999687E-2</v>
      </c>
      <c r="AG1033">
        <f t="shared" si="236"/>
        <v>2.5400000000000311E-2</v>
      </c>
      <c r="AH1033">
        <f t="shared" si="224"/>
        <v>4.3844999999999992</v>
      </c>
      <c r="AI1033">
        <f t="shared" ref="AI1033:AI1096" si="237">AH1033-AH1032</f>
        <v>2.0999999999999019E-2</v>
      </c>
    </row>
    <row r="1034" spans="1:35" x14ac:dyDescent="0.3">
      <c r="A1034" s="1">
        <v>45589</v>
      </c>
      <c r="B1034">
        <v>68149.929999999993</v>
      </c>
      <c r="C1034">
        <v>2736.17</v>
      </c>
      <c r="D1034">
        <v>4.8689999999999998</v>
      </c>
      <c r="E1034">
        <v>4.83</v>
      </c>
      <c r="F1034">
        <f t="shared" si="231"/>
        <v>0</v>
      </c>
      <c r="G1034">
        <v>4.83</v>
      </c>
      <c r="H1034">
        <v>4.61721</v>
      </c>
      <c r="I1034">
        <f t="shared" si="225"/>
        <v>4.61721</v>
      </c>
      <c r="J1034">
        <f t="shared" si="226"/>
        <v>-8.65999999999989E-3</v>
      </c>
      <c r="K1034">
        <v>4.6078799999999998</v>
      </c>
      <c r="L1034">
        <v>4.6140999999999996</v>
      </c>
      <c r="M1034">
        <v>4.6345000000000001</v>
      </c>
      <c r="N1034">
        <v>4.6715999999999998</v>
      </c>
      <c r="O1034">
        <v>4.4524999999999997</v>
      </c>
      <c r="P1034">
        <v>4.8559999999999999</v>
      </c>
      <c r="Q1034">
        <v>4.8304999999999998</v>
      </c>
      <c r="R1034">
        <v>4.4904999999999999</v>
      </c>
      <c r="S1034">
        <v>4.2530999999999999</v>
      </c>
      <c r="T1034">
        <v>4.6189999999999998</v>
      </c>
      <c r="U1034">
        <f t="shared" si="227"/>
        <v>4.6189999999999998</v>
      </c>
      <c r="V1034">
        <f t="shared" si="232"/>
        <v>-1.9000000000000128E-2</v>
      </c>
      <c r="W1034">
        <f t="shared" si="228"/>
        <v>4.6345000000000001</v>
      </c>
      <c r="X1034">
        <f t="shared" si="233"/>
        <v>-1.1599999999999611E-2</v>
      </c>
      <c r="Y1034">
        <v>4.7489999999999997</v>
      </c>
      <c r="Z1034">
        <v>4.4969999999999999</v>
      </c>
      <c r="AA1034">
        <f t="shared" si="229"/>
        <v>4.6715999999999998</v>
      </c>
      <c r="AB1034">
        <f t="shared" si="234"/>
        <v>-1.1499999999999844E-2</v>
      </c>
      <c r="AC1034">
        <f t="shared" si="235"/>
        <v>6.0000000000002274E-3</v>
      </c>
      <c r="AD1034">
        <v>4.2610000000000001</v>
      </c>
      <c r="AE1034">
        <f t="shared" si="230"/>
        <v>4.4524999999999997</v>
      </c>
      <c r="AF1034">
        <f t="shared" si="236"/>
        <v>-1.699999999999946E-2</v>
      </c>
      <c r="AG1034">
        <f t="shared" si="236"/>
        <v>-1.1700000000000266E-2</v>
      </c>
      <c r="AH1034">
        <f t="shared" si="224"/>
        <v>4.3789999999999996</v>
      </c>
      <c r="AI1034">
        <f t="shared" si="237"/>
        <v>-5.4999999999996163E-3</v>
      </c>
    </row>
    <row r="1035" spans="1:35" x14ac:dyDescent="0.3">
      <c r="A1035" s="1">
        <v>45590</v>
      </c>
      <c r="B1035">
        <v>66768.479999999996</v>
      </c>
      <c r="C1035">
        <v>2747.56</v>
      </c>
      <c r="D1035">
        <v>4.8579999999999997</v>
      </c>
      <c r="E1035">
        <v>4.83</v>
      </c>
      <c r="F1035">
        <f t="shared" si="231"/>
        <v>0</v>
      </c>
      <c r="G1035">
        <v>4.83</v>
      </c>
      <c r="H1035">
        <v>4.6046399999999998</v>
      </c>
      <c r="I1035">
        <f t="shared" si="225"/>
        <v>4.6046399999999998</v>
      </c>
      <c r="J1035">
        <f t="shared" si="226"/>
        <v>-1.2570000000000192E-2</v>
      </c>
      <c r="K1035">
        <v>4.5938999999999997</v>
      </c>
      <c r="L1035">
        <v>4.6330999999999998</v>
      </c>
      <c r="M1035">
        <v>4.6468999999999996</v>
      </c>
      <c r="N1035">
        <v>4.6863000000000001</v>
      </c>
      <c r="O1035">
        <v>4.4705000000000004</v>
      </c>
      <c r="P1035">
        <v>4.8559999999999999</v>
      </c>
      <c r="Q1035">
        <v>4.8315000000000001</v>
      </c>
      <c r="R1035">
        <v>4.5152999999999999</v>
      </c>
      <c r="S1035">
        <v>4.2949999999999999</v>
      </c>
      <c r="T1035">
        <v>4.6420000000000003</v>
      </c>
      <c r="U1035">
        <f t="shared" si="227"/>
        <v>4.6420000000000003</v>
      </c>
      <c r="V1035">
        <f t="shared" si="232"/>
        <v>2.3000000000000576E-2</v>
      </c>
      <c r="W1035">
        <f t="shared" si="228"/>
        <v>4.6468999999999996</v>
      </c>
      <c r="X1035">
        <f t="shared" si="233"/>
        <v>1.2399999999999523E-2</v>
      </c>
      <c r="Y1035">
        <v>4.7359999999999998</v>
      </c>
      <c r="Z1035">
        <v>4.5259999999999998</v>
      </c>
      <c r="AA1035">
        <f t="shared" si="229"/>
        <v>4.6863000000000001</v>
      </c>
      <c r="AB1035">
        <f t="shared" si="234"/>
        <v>1.4700000000000379E-2</v>
      </c>
      <c r="AC1035">
        <f t="shared" si="235"/>
        <v>2.8999999999999915E-2</v>
      </c>
      <c r="AD1035">
        <v>4.3019999999999996</v>
      </c>
      <c r="AE1035">
        <f t="shared" si="230"/>
        <v>4.4705000000000004</v>
      </c>
      <c r="AF1035">
        <f t="shared" si="236"/>
        <v>4.0999999999999481E-2</v>
      </c>
      <c r="AG1035">
        <f t="shared" si="236"/>
        <v>1.8000000000000682E-2</v>
      </c>
      <c r="AH1035">
        <f t="shared" si="224"/>
        <v>4.4139999999999997</v>
      </c>
      <c r="AI1035">
        <f t="shared" si="237"/>
        <v>3.5000000000000142E-2</v>
      </c>
    </row>
    <row r="1036" spans="1:35" x14ac:dyDescent="0.3">
      <c r="A1036" s="1">
        <v>45591</v>
      </c>
      <c r="B1036">
        <v>67177.259999999995</v>
      </c>
      <c r="C1036">
        <v>2747.56</v>
      </c>
      <c r="D1036">
        <v>4.8579999999999997</v>
      </c>
      <c r="E1036">
        <v>4.83</v>
      </c>
      <c r="F1036">
        <f t="shared" si="231"/>
        <v>0</v>
      </c>
      <c r="G1036">
        <v>4.83</v>
      </c>
      <c r="H1036">
        <v>4.6046399999999998</v>
      </c>
      <c r="I1036">
        <f t="shared" si="225"/>
        <v>4.6046399999999998</v>
      </c>
      <c r="J1036">
        <f t="shared" si="226"/>
        <v>0</v>
      </c>
      <c r="K1036">
        <v>4.5938999999999997</v>
      </c>
      <c r="L1036">
        <v>4.6330999999999998</v>
      </c>
      <c r="M1036">
        <v>4.6468999999999996</v>
      </c>
      <c r="N1036">
        <v>4.6863000000000001</v>
      </c>
      <c r="O1036">
        <v>4.4705000000000004</v>
      </c>
      <c r="P1036">
        <v>4.8559999999999999</v>
      </c>
      <c r="Q1036">
        <v>4.8315000000000001</v>
      </c>
      <c r="R1036">
        <v>4.5152999999999999</v>
      </c>
      <c r="S1036">
        <v>4.2949999999999999</v>
      </c>
      <c r="T1036">
        <v>4.6420000000000003</v>
      </c>
      <c r="U1036">
        <f t="shared" si="227"/>
        <v>4.6420000000000003</v>
      </c>
      <c r="V1036">
        <f t="shared" si="232"/>
        <v>0</v>
      </c>
      <c r="W1036">
        <f t="shared" si="228"/>
        <v>4.6468999999999996</v>
      </c>
      <c r="X1036">
        <f t="shared" si="233"/>
        <v>0</v>
      </c>
      <c r="Y1036">
        <v>4.7359999999999998</v>
      </c>
      <c r="Z1036">
        <v>4.5259999999999998</v>
      </c>
      <c r="AA1036">
        <f t="shared" si="229"/>
        <v>4.6863000000000001</v>
      </c>
      <c r="AB1036">
        <f t="shared" si="234"/>
        <v>0</v>
      </c>
      <c r="AC1036">
        <f t="shared" si="235"/>
        <v>0</v>
      </c>
      <c r="AD1036">
        <v>4.3019999999999996</v>
      </c>
      <c r="AE1036">
        <f t="shared" si="230"/>
        <v>4.4705000000000004</v>
      </c>
      <c r="AF1036">
        <f t="shared" si="236"/>
        <v>0</v>
      </c>
      <c r="AG1036">
        <f t="shared" si="236"/>
        <v>0</v>
      </c>
      <c r="AH1036">
        <f t="shared" si="224"/>
        <v>4.4139999999999997</v>
      </c>
      <c r="AI1036">
        <f t="shared" si="237"/>
        <v>0</v>
      </c>
    </row>
    <row r="1037" spans="1:35" x14ac:dyDescent="0.3">
      <c r="A1037" s="1">
        <v>45592</v>
      </c>
      <c r="B1037">
        <v>67689.070000000007</v>
      </c>
      <c r="C1037">
        <v>2747.56</v>
      </c>
      <c r="D1037">
        <v>4.8579999999999997</v>
      </c>
      <c r="E1037">
        <v>4.83</v>
      </c>
      <c r="F1037">
        <f t="shared" si="231"/>
        <v>0</v>
      </c>
      <c r="G1037">
        <v>4.83</v>
      </c>
      <c r="H1037">
        <v>4.6046399999999998</v>
      </c>
      <c r="I1037">
        <f t="shared" si="225"/>
        <v>4.6046399999999998</v>
      </c>
      <c r="J1037">
        <f t="shared" si="226"/>
        <v>0</v>
      </c>
      <c r="K1037">
        <v>4.5938999999999997</v>
      </c>
      <c r="L1037">
        <v>4.6330999999999998</v>
      </c>
      <c r="M1037">
        <v>4.6468999999999996</v>
      </c>
      <c r="N1037">
        <v>4.6863000000000001</v>
      </c>
      <c r="O1037">
        <v>4.4705000000000004</v>
      </c>
      <c r="P1037">
        <v>4.8559999999999999</v>
      </c>
      <c r="Q1037">
        <v>4.8315000000000001</v>
      </c>
      <c r="R1037">
        <v>4.5152999999999999</v>
      </c>
      <c r="S1037">
        <v>4.2949999999999999</v>
      </c>
      <c r="T1037">
        <v>4.6420000000000003</v>
      </c>
      <c r="U1037">
        <f t="shared" si="227"/>
        <v>4.6420000000000003</v>
      </c>
      <c r="V1037">
        <f t="shared" si="232"/>
        <v>0</v>
      </c>
      <c r="W1037">
        <f t="shared" si="228"/>
        <v>4.6468999999999996</v>
      </c>
      <c r="X1037">
        <f t="shared" si="233"/>
        <v>0</v>
      </c>
      <c r="Y1037">
        <v>4.7359999999999998</v>
      </c>
      <c r="Z1037">
        <v>4.5259999999999998</v>
      </c>
      <c r="AA1037">
        <f t="shared" si="229"/>
        <v>4.6863000000000001</v>
      </c>
      <c r="AB1037">
        <f t="shared" si="234"/>
        <v>0</v>
      </c>
      <c r="AC1037">
        <f t="shared" si="235"/>
        <v>0</v>
      </c>
      <c r="AD1037">
        <v>4.3019999999999996</v>
      </c>
      <c r="AE1037">
        <f t="shared" si="230"/>
        <v>4.4705000000000004</v>
      </c>
      <c r="AF1037">
        <f t="shared" si="236"/>
        <v>0</v>
      </c>
      <c r="AG1037">
        <f t="shared" si="236"/>
        <v>0</v>
      </c>
      <c r="AH1037">
        <f t="shared" si="224"/>
        <v>4.4139999999999997</v>
      </c>
      <c r="AI1037">
        <f t="shared" si="237"/>
        <v>0</v>
      </c>
    </row>
    <row r="1038" spans="1:35" x14ac:dyDescent="0.3">
      <c r="A1038" s="1">
        <v>45593</v>
      </c>
      <c r="B1038">
        <v>69610.570000000007</v>
      </c>
      <c r="C1038">
        <v>2742.46</v>
      </c>
      <c r="D1038">
        <v>4.8250000000000002</v>
      </c>
      <c r="E1038">
        <v>4.82</v>
      </c>
      <c r="F1038">
        <f t="shared" si="231"/>
        <v>-9.9999999999997868E-3</v>
      </c>
      <c r="G1038">
        <v>4.83</v>
      </c>
      <c r="H1038">
        <v>4.5891700000000002</v>
      </c>
      <c r="I1038">
        <f t="shared" si="225"/>
        <v>4.5891700000000002</v>
      </c>
      <c r="J1038">
        <f t="shared" si="226"/>
        <v>-1.5469999999999651E-2</v>
      </c>
      <c r="K1038">
        <v>4.5933000000000002</v>
      </c>
      <c r="L1038">
        <v>4.6090999999999998</v>
      </c>
      <c r="M1038">
        <v>4.6581000000000001</v>
      </c>
      <c r="N1038">
        <v>4.6967999999999996</v>
      </c>
      <c r="O1038">
        <v>4.4800000000000004</v>
      </c>
      <c r="P1038">
        <v>4.8529999999999998</v>
      </c>
      <c r="Q1038">
        <v>4.8319999999999999</v>
      </c>
      <c r="R1038">
        <v>4.4882999999999997</v>
      </c>
      <c r="S1038">
        <v>4.2892999999999999</v>
      </c>
      <c r="T1038">
        <v>4.6139999999999999</v>
      </c>
      <c r="U1038">
        <f t="shared" si="227"/>
        <v>4.6139999999999999</v>
      </c>
      <c r="V1038">
        <f t="shared" si="232"/>
        <v>-2.8000000000000469E-2</v>
      </c>
      <c r="W1038">
        <f t="shared" si="228"/>
        <v>4.6581000000000001</v>
      </c>
      <c r="X1038">
        <f t="shared" si="233"/>
        <v>1.1200000000000543E-2</v>
      </c>
      <c r="Y1038">
        <v>4.7439999999999998</v>
      </c>
      <c r="Z1038">
        <v>4.4960000000000004</v>
      </c>
      <c r="AA1038">
        <f t="shared" si="229"/>
        <v>4.6967999999999996</v>
      </c>
      <c r="AB1038">
        <f t="shared" si="234"/>
        <v>1.049999999999951E-2</v>
      </c>
      <c r="AC1038">
        <f t="shared" si="235"/>
        <v>-2.9999999999999361E-2</v>
      </c>
      <c r="AD1038">
        <v>4.2949999999999999</v>
      </c>
      <c r="AE1038">
        <f t="shared" si="230"/>
        <v>4.4800000000000004</v>
      </c>
      <c r="AF1038">
        <f t="shared" si="236"/>
        <v>-6.9999999999996732E-3</v>
      </c>
      <c r="AG1038">
        <f t="shared" si="236"/>
        <v>9.5000000000000639E-3</v>
      </c>
      <c r="AH1038">
        <f t="shared" si="224"/>
        <v>4.3955000000000002</v>
      </c>
      <c r="AI1038">
        <f t="shared" si="237"/>
        <v>-1.8499999999999517E-2</v>
      </c>
    </row>
    <row r="1039" spans="1:35" x14ac:dyDescent="0.3">
      <c r="A1039" s="1">
        <v>45594</v>
      </c>
      <c r="B1039">
        <v>72310.41</v>
      </c>
      <c r="C1039">
        <v>2774.74</v>
      </c>
      <c r="D1039">
        <v>4.8470000000000004</v>
      </c>
      <c r="E1039">
        <v>4.82</v>
      </c>
      <c r="F1039">
        <f t="shared" si="231"/>
        <v>0</v>
      </c>
      <c r="G1039">
        <v>4.83</v>
      </c>
      <c r="H1039">
        <v>4.5853700000000002</v>
      </c>
      <c r="I1039">
        <f t="shared" si="225"/>
        <v>4.5853700000000002</v>
      </c>
      <c r="J1039">
        <f t="shared" si="226"/>
        <v>-3.8000000000000256E-3</v>
      </c>
      <c r="K1039">
        <v>4.5758999999999999</v>
      </c>
      <c r="L1039">
        <v>4.5895999999999999</v>
      </c>
      <c r="M1039">
        <v>4.6440000000000001</v>
      </c>
      <c r="N1039">
        <v>4.6821999999999999</v>
      </c>
      <c r="O1039">
        <v>4.4638999999999998</v>
      </c>
      <c r="P1039">
        <v>4.8529999999999998</v>
      </c>
      <c r="Q1039">
        <v>4.8319999999999999</v>
      </c>
      <c r="R1039">
        <v>4.4751000000000003</v>
      </c>
      <c r="S1039">
        <v>4.2647000000000004</v>
      </c>
      <c r="T1039">
        <v>4.5949999999999998</v>
      </c>
      <c r="U1039">
        <f t="shared" si="227"/>
        <v>4.5949999999999998</v>
      </c>
      <c r="V1039">
        <f t="shared" si="232"/>
        <v>-1.9000000000000128E-2</v>
      </c>
      <c r="W1039">
        <f t="shared" si="228"/>
        <v>4.6440000000000001</v>
      </c>
      <c r="X1039">
        <f t="shared" si="233"/>
        <v>-1.4100000000000001E-2</v>
      </c>
      <c r="Y1039">
        <v>4.7439999999999998</v>
      </c>
      <c r="Z1039">
        <v>4.4779999999999998</v>
      </c>
      <c r="AA1039">
        <f t="shared" si="229"/>
        <v>4.6821999999999999</v>
      </c>
      <c r="AB1039">
        <f t="shared" si="234"/>
        <v>-1.4599999999999724E-2</v>
      </c>
      <c r="AC1039">
        <f t="shared" si="235"/>
        <v>-1.8000000000000682E-2</v>
      </c>
      <c r="AD1039">
        <v>4.2699999999999996</v>
      </c>
      <c r="AE1039">
        <f t="shared" si="230"/>
        <v>4.4638999999999998</v>
      </c>
      <c r="AF1039">
        <f t="shared" si="236"/>
        <v>-2.5000000000000355E-2</v>
      </c>
      <c r="AG1039">
        <f t="shared" si="236"/>
        <v>-1.6100000000000669E-2</v>
      </c>
      <c r="AH1039">
        <f t="shared" si="224"/>
        <v>4.3739999999999997</v>
      </c>
      <c r="AI1039">
        <f t="shared" si="237"/>
        <v>-2.1500000000000519E-2</v>
      </c>
    </row>
    <row r="1040" spans="1:35" x14ac:dyDescent="0.3">
      <c r="A1040" s="1">
        <v>45595</v>
      </c>
      <c r="B1040">
        <v>72834.600000000006</v>
      </c>
      <c r="C1040">
        <v>2787.61</v>
      </c>
      <c r="D1040">
        <v>4.9400000000000004</v>
      </c>
      <c r="E1040">
        <v>4.8099999999999996</v>
      </c>
      <c r="F1040">
        <f t="shared" si="231"/>
        <v>-1.0000000000000675E-2</v>
      </c>
      <c r="G1040">
        <v>4.83</v>
      </c>
      <c r="H1040">
        <v>4.5710600000000001</v>
      </c>
      <c r="I1040">
        <f t="shared" si="225"/>
        <v>4.5710600000000001</v>
      </c>
      <c r="J1040">
        <f t="shared" si="226"/>
        <v>-1.4310000000000045E-2</v>
      </c>
      <c r="K1040">
        <v>4.5717499999999998</v>
      </c>
      <c r="L1040">
        <v>4.5761000000000003</v>
      </c>
      <c r="M1040">
        <v>4.6439000000000004</v>
      </c>
      <c r="N1040">
        <v>4.694</v>
      </c>
      <c r="O1040">
        <v>4.4957000000000003</v>
      </c>
      <c r="P1040">
        <v>4.8369999999999997</v>
      </c>
      <c r="Q1040">
        <v>4.8319000000000001</v>
      </c>
      <c r="R1040">
        <v>4.4725000000000001</v>
      </c>
      <c r="S1040">
        <v>4.28</v>
      </c>
      <c r="T1040">
        <v>4.5789999999999997</v>
      </c>
      <c r="U1040">
        <f t="shared" si="227"/>
        <v>4.5789999999999997</v>
      </c>
      <c r="V1040">
        <f t="shared" si="232"/>
        <v>-1.6000000000000014E-2</v>
      </c>
      <c r="W1040">
        <f t="shared" si="228"/>
        <v>4.6439000000000004</v>
      </c>
      <c r="X1040">
        <f t="shared" si="233"/>
        <v>-9.9999999999766942E-5</v>
      </c>
      <c r="Y1040">
        <v>4.7430000000000003</v>
      </c>
      <c r="Z1040">
        <v>4.4779999999999998</v>
      </c>
      <c r="AA1040">
        <f t="shared" si="229"/>
        <v>4.694</v>
      </c>
      <c r="AB1040">
        <f t="shared" si="234"/>
        <v>1.1800000000000033E-2</v>
      </c>
      <c r="AC1040">
        <f t="shared" si="235"/>
        <v>0</v>
      </c>
      <c r="AD1040">
        <v>4.2839999999999998</v>
      </c>
      <c r="AE1040">
        <f t="shared" si="230"/>
        <v>4.4957000000000003</v>
      </c>
      <c r="AF1040">
        <f t="shared" si="236"/>
        <v>1.4000000000000234E-2</v>
      </c>
      <c r="AG1040">
        <f t="shared" si="236"/>
        <v>3.1800000000000495E-2</v>
      </c>
      <c r="AH1040">
        <f t="shared" si="224"/>
        <v>4.3810000000000002</v>
      </c>
      <c r="AI1040">
        <f t="shared" si="237"/>
        <v>7.0000000000005613E-3</v>
      </c>
    </row>
    <row r="1041" spans="1:35" x14ac:dyDescent="0.3">
      <c r="A1041" s="1">
        <v>45596</v>
      </c>
      <c r="B1041">
        <v>69937.509999999995</v>
      </c>
      <c r="C1041">
        <v>2743.97</v>
      </c>
      <c r="D1041">
        <v>4.9800000000000004</v>
      </c>
      <c r="E1041">
        <v>4.9000000000000004</v>
      </c>
      <c r="F1041">
        <f t="shared" si="231"/>
        <v>9.0000000000000746E-2</v>
      </c>
      <c r="G1041">
        <v>4.83</v>
      </c>
      <c r="H1041">
        <v>4.55924</v>
      </c>
      <c r="I1041">
        <f t="shared" si="225"/>
        <v>4.55924</v>
      </c>
      <c r="J1041">
        <f t="shared" si="226"/>
        <v>-1.1820000000000164E-2</v>
      </c>
      <c r="K1041">
        <v>4.5553999999999997</v>
      </c>
      <c r="L1041">
        <v>4.5418000000000003</v>
      </c>
      <c r="M1041">
        <v>4.6353</v>
      </c>
      <c r="N1041">
        <v>4.6890999999999998</v>
      </c>
      <c r="O1041">
        <v>4.4976000000000003</v>
      </c>
      <c r="P1041">
        <v>4.7269800000000002</v>
      </c>
      <c r="Q1041">
        <v>4.7140000000000004</v>
      </c>
      <c r="R1041">
        <v>4.4561000000000002</v>
      </c>
      <c r="S1041">
        <v>4.2687999999999997</v>
      </c>
      <c r="T1041">
        <v>4.548</v>
      </c>
      <c r="U1041">
        <f t="shared" si="227"/>
        <v>4.548</v>
      </c>
      <c r="V1041">
        <f t="shared" si="232"/>
        <v>-3.0999999999999694E-2</v>
      </c>
      <c r="W1041">
        <f t="shared" si="228"/>
        <v>4.6353</v>
      </c>
      <c r="X1041">
        <f t="shared" si="233"/>
        <v>-8.6000000000003851E-3</v>
      </c>
      <c r="Y1041">
        <v>4.67</v>
      </c>
      <c r="Z1041">
        <v>4.46</v>
      </c>
      <c r="AA1041">
        <f t="shared" si="229"/>
        <v>4.6890999999999998</v>
      </c>
      <c r="AB1041">
        <f t="shared" si="234"/>
        <v>-4.9000000000001265E-3</v>
      </c>
      <c r="AC1041">
        <f t="shared" si="235"/>
        <v>-1.7999999999999794E-2</v>
      </c>
      <c r="AD1041">
        <v>4.2720000000000002</v>
      </c>
      <c r="AE1041">
        <f t="shared" si="230"/>
        <v>4.4976000000000003</v>
      </c>
      <c r="AF1041">
        <f t="shared" si="236"/>
        <v>-1.1999999999999567E-2</v>
      </c>
      <c r="AG1041">
        <f t="shared" si="236"/>
        <v>1.9000000000000128E-3</v>
      </c>
      <c r="AH1041">
        <f t="shared" si="224"/>
        <v>4.3659999999999997</v>
      </c>
      <c r="AI1041">
        <f t="shared" si="237"/>
        <v>-1.5000000000000568E-2</v>
      </c>
    </row>
    <row r="1042" spans="1:35" x14ac:dyDescent="0.3">
      <c r="A1042" s="1">
        <v>45597</v>
      </c>
      <c r="B1042">
        <v>69195.41</v>
      </c>
      <c r="C1042">
        <v>2736.53</v>
      </c>
      <c r="D1042">
        <v>4.8899999999999997</v>
      </c>
      <c r="E1042">
        <v>4.8600000000000003</v>
      </c>
      <c r="F1042">
        <f t="shared" si="231"/>
        <v>-4.0000000000000036E-2</v>
      </c>
      <c r="G1042">
        <v>4.83</v>
      </c>
      <c r="H1042">
        <v>4.5542899999999999</v>
      </c>
      <c r="I1042">
        <f t="shared" si="225"/>
        <v>4.5542899999999999</v>
      </c>
      <c r="J1042">
        <f t="shared" si="226"/>
        <v>-4.9500000000000099E-3</v>
      </c>
      <c r="K1042">
        <v>4.5359999999999996</v>
      </c>
      <c r="L1042">
        <v>4.5012999999999996</v>
      </c>
      <c r="M1042">
        <v>4.6467999999999998</v>
      </c>
      <c r="N1042">
        <v>4.7038000000000002</v>
      </c>
      <c r="O1042">
        <v>4.5189000000000004</v>
      </c>
      <c r="P1042">
        <v>4.7045000000000003</v>
      </c>
      <c r="Q1042">
        <v>4.6923500000000002</v>
      </c>
      <c r="R1042">
        <v>4.4359000000000002</v>
      </c>
      <c r="S1042">
        <v>4.2649999999999997</v>
      </c>
      <c r="T1042">
        <v>4.516</v>
      </c>
      <c r="U1042">
        <f t="shared" si="227"/>
        <v>4.516</v>
      </c>
      <c r="V1042">
        <f t="shared" si="232"/>
        <v>-3.2000000000000028E-2</v>
      </c>
      <c r="W1042">
        <f t="shared" si="228"/>
        <v>4.6467999999999998</v>
      </c>
      <c r="X1042">
        <f t="shared" si="233"/>
        <v>1.1499999999999844E-2</v>
      </c>
      <c r="Y1042">
        <v>4.6429999999999998</v>
      </c>
      <c r="Z1042">
        <v>4.444</v>
      </c>
      <c r="AA1042">
        <f t="shared" si="229"/>
        <v>4.7038000000000002</v>
      </c>
      <c r="AB1042">
        <f t="shared" si="234"/>
        <v>1.4700000000000379E-2</v>
      </c>
      <c r="AC1042">
        <f t="shared" si="235"/>
        <v>-1.6000000000000014E-2</v>
      </c>
      <c r="AD1042">
        <v>4.2729999999999997</v>
      </c>
      <c r="AE1042">
        <f t="shared" si="230"/>
        <v>4.5189000000000004</v>
      </c>
      <c r="AF1042">
        <f t="shared" si="236"/>
        <v>9.9999999999944578E-4</v>
      </c>
      <c r="AG1042">
        <f t="shared" si="236"/>
        <v>2.1300000000000097E-2</v>
      </c>
      <c r="AH1042">
        <f t="shared" si="224"/>
        <v>4.3584999999999994</v>
      </c>
      <c r="AI1042">
        <f t="shared" si="237"/>
        <v>-7.5000000000002842E-3</v>
      </c>
    </row>
    <row r="1043" spans="1:35" x14ac:dyDescent="0.3">
      <c r="A1043" s="1">
        <v>45598</v>
      </c>
      <c r="B1043">
        <v>69514.850000000006</v>
      </c>
      <c r="C1043">
        <v>2736.53</v>
      </c>
      <c r="D1043">
        <v>4.8899999999999997</v>
      </c>
      <c r="E1043">
        <v>4.8600000000000003</v>
      </c>
      <c r="F1043">
        <f t="shared" si="231"/>
        <v>0</v>
      </c>
      <c r="G1043">
        <v>4.83</v>
      </c>
      <c r="H1043">
        <v>4.5542899999999999</v>
      </c>
      <c r="I1043">
        <f t="shared" si="225"/>
        <v>4.5542899999999999</v>
      </c>
      <c r="J1043">
        <f t="shared" si="226"/>
        <v>0</v>
      </c>
      <c r="K1043">
        <v>4.5359999999999996</v>
      </c>
      <c r="L1043">
        <v>4.5012999999999996</v>
      </c>
      <c r="M1043">
        <v>4.6467999999999998</v>
      </c>
      <c r="N1043">
        <v>4.7038000000000002</v>
      </c>
      <c r="O1043">
        <v>4.5189000000000004</v>
      </c>
      <c r="P1043">
        <v>4.7045000000000003</v>
      </c>
      <c r="Q1043">
        <v>4.6923500000000002</v>
      </c>
      <c r="R1043">
        <v>4.4359000000000002</v>
      </c>
      <c r="S1043">
        <v>4.2649999999999997</v>
      </c>
      <c r="T1043">
        <v>4.516</v>
      </c>
      <c r="U1043">
        <f t="shared" si="227"/>
        <v>4.516</v>
      </c>
      <c r="V1043">
        <f t="shared" si="232"/>
        <v>0</v>
      </c>
      <c r="W1043">
        <f t="shared" si="228"/>
        <v>4.6467999999999998</v>
      </c>
      <c r="X1043">
        <f t="shared" si="233"/>
        <v>0</v>
      </c>
      <c r="Y1043">
        <v>4.6429999999999998</v>
      </c>
      <c r="Z1043">
        <v>4.444</v>
      </c>
      <c r="AA1043">
        <f t="shared" si="229"/>
        <v>4.7038000000000002</v>
      </c>
      <c r="AB1043">
        <f t="shared" si="234"/>
        <v>0</v>
      </c>
      <c r="AC1043">
        <f t="shared" si="235"/>
        <v>0</v>
      </c>
      <c r="AD1043">
        <v>4.2729999999999997</v>
      </c>
      <c r="AE1043">
        <f t="shared" si="230"/>
        <v>4.5189000000000004</v>
      </c>
      <c r="AF1043">
        <f t="shared" si="236"/>
        <v>0</v>
      </c>
      <c r="AG1043">
        <f t="shared" si="236"/>
        <v>0</v>
      </c>
      <c r="AH1043">
        <f t="shared" si="224"/>
        <v>4.3584999999999994</v>
      </c>
      <c r="AI1043">
        <f t="shared" si="237"/>
        <v>0</v>
      </c>
    </row>
    <row r="1044" spans="1:35" x14ac:dyDescent="0.3">
      <c r="A1044" s="1">
        <v>45599</v>
      </c>
      <c r="B1044">
        <v>69114.12</v>
      </c>
      <c r="C1044">
        <v>2736.53</v>
      </c>
      <c r="D1044">
        <v>4.8899999999999997</v>
      </c>
      <c r="E1044">
        <v>4.8600000000000003</v>
      </c>
      <c r="F1044">
        <f t="shared" si="231"/>
        <v>0</v>
      </c>
      <c r="G1044">
        <v>4.83</v>
      </c>
      <c r="H1044">
        <v>4.5542899999999999</v>
      </c>
      <c r="I1044">
        <f t="shared" si="225"/>
        <v>4.5542899999999999</v>
      </c>
      <c r="J1044">
        <f t="shared" si="226"/>
        <v>0</v>
      </c>
      <c r="K1044">
        <v>4.5359999999999996</v>
      </c>
      <c r="L1044">
        <v>4.5012999999999996</v>
      </c>
      <c r="M1044">
        <v>4.6467999999999998</v>
      </c>
      <c r="N1044">
        <v>4.7038000000000002</v>
      </c>
      <c r="O1044">
        <v>4.5189000000000004</v>
      </c>
      <c r="P1044">
        <v>4.7045000000000003</v>
      </c>
      <c r="Q1044">
        <v>4.6923500000000002</v>
      </c>
      <c r="R1044">
        <v>4.4359000000000002</v>
      </c>
      <c r="S1044">
        <v>4.2649999999999997</v>
      </c>
      <c r="T1044">
        <v>4.516</v>
      </c>
      <c r="U1044">
        <f t="shared" si="227"/>
        <v>4.516</v>
      </c>
      <c r="V1044">
        <f t="shared" si="232"/>
        <v>0</v>
      </c>
      <c r="W1044">
        <f t="shared" si="228"/>
        <v>4.6467999999999998</v>
      </c>
      <c r="X1044">
        <f t="shared" si="233"/>
        <v>0</v>
      </c>
      <c r="Y1044">
        <v>4.6429999999999998</v>
      </c>
      <c r="Z1044">
        <v>4.444</v>
      </c>
      <c r="AA1044">
        <f t="shared" si="229"/>
        <v>4.7038000000000002</v>
      </c>
      <c r="AB1044">
        <f t="shared" si="234"/>
        <v>0</v>
      </c>
      <c r="AC1044">
        <f t="shared" si="235"/>
        <v>0</v>
      </c>
      <c r="AD1044">
        <v>4.2729999999999997</v>
      </c>
      <c r="AE1044">
        <f t="shared" si="230"/>
        <v>4.5189000000000004</v>
      </c>
      <c r="AF1044">
        <f t="shared" si="236"/>
        <v>0</v>
      </c>
      <c r="AG1044">
        <f t="shared" si="236"/>
        <v>0</v>
      </c>
      <c r="AH1044">
        <f t="shared" si="224"/>
        <v>4.3584999999999994</v>
      </c>
      <c r="AI1044">
        <f t="shared" si="237"/>
        <v>0</v>
      </c>
    </row>
    <row r="1045" spans="1:35" x14ac:dyDescent="0.3">
      <c r="A1045" s="1">
        <v>45600</v>
      </c>
      <c r="B1045">
        <v>67086.009999999995</v>
      </c>
      <c r="C1045">
        <v>2736.78</v>
      </c>
      <c r="D1045">
        <v>4.87</v>
      </c>
      <c r="E1045">
        <v>4.82</v>
      </c>
      <c r="F1045">
        <f t="shared" si="231"/>
        <v>-4.0000000000000036E-2</v>
      </c>
      <c r="G1045">
        <v>4.83</v>
      </c>
      <c r="H1045">
        <v>4.5316400000000003</v>
      </c>
      <c r="I1045">
        <f t="shared" si="225"/>
        <v>4.5316400000000003</v>
      </c>
      <c r="J1045">
        <f t="shared" si="226"/>
        <v>-2.2649999999999615E-2</v>
      </c>
      <c r="K1045">
        <v>4.5273000000000003</v>
      </c>
      <c r="L1045">
        <v>4.5213999999999999</v>
      </c>
      <c r="M1045">
        <v>4.6246</v>
      </c>
      <c r="N1045">
        <v>4.6780999999999997</v>
      </c>
      <c r="O1045">
        <v>4.4865000000000004</v>
      </c>
      <c r="P1045">
        <v>4.6597999999999997</v>
      </c>
      <c r="Q1045">
        <v>4.6559999999999997</v>
      </c>
      <c r="R1045">
        <v>4.4142000000000001</v>
      </c>
      <c r="S1045">
        <v>4.2458</v>
      </c>
      <c r="T1045">
        <v>4.5270000000000001</v>
      </c>
      <c r="U1045">
        <f t="shared" si="227"/>
        <v>4.5270000000000001</v>
      </c>
      <c r="V1045">
        <f t="shared" si="232"/>
        <v>1.1000000000000121E-2</v>
      </c>
      <c r="W1045">
        <f t="shared" si="228"/>
        <v>4.6246</v>
      </c>
      <c r="X1045">
        <f t="shared" si="233"/>
        <v>-2.2199999999999775E-2</v>
      </c>
      <c r="Y1045">
        <v>4.6269999999999998</v>
      </c>
      <c r="Z1045">
        <v>4.4210000000000003</v>
      </c>
      <c r="AA1045">
        <f t="shared" si="229"/>
        <v>4.6780999999999997</v>
      </c>
      <c r="AB1045">
        <f t="shared" si="234"/>
        <v>-2.57000000000005E-2</v>
      </c>
      <c r="AC1045">
        <f t="shared" si="235"/>
        <v>-2.2999999999999687E-2</v>
      </c>
      <c r="AD1045">
        <v>4.2480000000000002</v>
      </c>
      <c r="AE1045">
        <f t="shared" si="230"/>
        <v>4.4865000000000004</v>
      </c>
      <c r="AF1045">
        <f t="shared" si="236"/>
        <v>-2.4999999999999467E-2</v>
      </c>
      <c r="AG1045">
        <f t="shared" si="236"/>
        <v>-3.2399999999999984E-2</v>
      </c>
      <c r="AH1045">
        <f t="shared" si="224"/>
        <v>4.3345000000000002</v>
      </c>
      <c r="AI1045">
        <f t="shared" si="237"/>
        <v>-2.3999999999999133E-2</v>
      </c>
    </row>
    <row r="1046" spans="1:35" x14ac:dyDescent="0.3">
      <c r="A1046" s="1">
        <v>45601</v>
      </c>
      <c r="B1046">
        <v>69162.789999999994</v>
      </c>
      <c r="C1046">
        <v>2743.99</v>
      </c>
      <c r="D1046">
        <v>4.8449999999999998</v>
      </c>
      <c r="E1046">
        <v>4.82</v>
      </c>
      <c r="F1046">
        <f t="shared" si="231"/>
        <v>0</v>
      </c>
      <c r="G1046">
        <v>4.83</v>
      </c>
      <c r="H1046">
        <v>4.5226600000000001</v>
      </c>
      <c r="I1046">
        <f t="shared" si="225"/>
        <v>4.5226600000000001</v>
      </c>
      <c r="J1046">
        <f t="shared" si="226"/>
        <v>-8.98000000000021E-3</v>
      </c>
      <c r="K1046">
        <v>4.5247999999999999</v>
      </c>
      <c r="L1046">
        <v>4.53</v>
      </c>
      <c r="M1046">
        <v>4.6067</v>
      </c>
      <c r="N1046">
        <v>4.6657000000000002</v>
      </c>
      <c r="O1046">
        <v>4.4832000000000001</v>
      </c>
      <c r="P1046">
        <v>4.6305800000000001</v>
      </c>
      <c r="Q1046">
        <v>4.6195000000000004</v>
      </c>
      <c r="R1046">
        <v>4.4142000000000001</v>
      </c>
      <c r="S1046">
        <v>4.2454000000000001</v>
      </c>
      <c r="T1046">
        <v>4.5350000000000001</v>
      </c>
      <c r="U1046">
        <f t="shared" si="227"/>
        <v>4.5350000000000001</v>
      </c>
      <c r="V1046">
        <f t="shared" si="232"/>
        <v>8.0000000000000071E-3</v>
      </c>
      <c r="W1046">
        <f t="shared" si="228"/>
        <v>4.6067</v>
      </c>
      <c r="X1046">
        <f t="shared" si="233"/>
        <v>-1.7900000000000027E-2</v>
      </c>
      <c r="Y1046">
        <v>4.6050000000000004</v>
      </c>
      <c r="Z1046">
        <v>4.4180000000000001</v>
      </c>
      <c r="AA1046">
        <f t="shared" si="229"/>
        <v>4.6657000000000002</v>
      </c>
      <c r="AB1046">
        <f t="shared" si="234"/>
        <v>-1.2399999999999523E-2</v>
      </c>
      <c r="AC1046">
        <f t="shared" si="235"/>
        <v>-3.0000000000001137E-3</v>
      </c>
      <c r="AD1046">
        <v>4.2519999999999998</v>
      </c>
      <c r="AE1046">
        <f t="shared" si="230"/>
        <v>4.4832000000000001</v>
      </c>
      <c r="AF1046">
        <f t="shared" si="236"/>
        <v>3.9999999999995595E-3</v>
      </c>
      <c r="AG1046">
        <f t="shared" si="236"/>
        <v>-3.3000000000003027E-3</v>
      </c>
      <c r="AH1046">
        <f t="shared" si="224"/>
        <v>4.335</v>
      </c>
      <c r="AI1046">
        <f t="shared" si="237"/>
        <v>4.9999999999972289E-4</v>
      </c>
    </row>
    <row r="1047" spans="1:35" x14ac:dyDescent="0.3">
      <c r="A1047" s="1">
        <v>45602</v>
      </c>
      <c r="B1047">
        <v>75959.320000000007</v>
      </c>
      <c r="C1047">
        <v>2659.06</v>
      </c>
      <c r="D1047">
        <v>4.84</v>
      </c>
      <c r="E1047">
        <v>4.8099999999999996</v>
      </c>
      <c r="F1047">
        <f t="shared" si="231"/>
        <v>-1.0000000000000675E-2</v>
      </c>
      <c r="G1047">
        <v>4.83</v>
      </c>
      <c r="H1047">
        <v>4.5222600000000002</v>
      </c>
      <c r="I1047">
        <f t="shared" si="225"/>
        <v>4.5222600000000002</v>
      </c>
      <c r="J1047">
        <f t="shared" si="226"/>
        <v>-3.9999999999995595E-4</v>
      </c>
      <c r="K1047">
        <v>4.5244999999999997</v>
      </c>
      <c r="L1047">
        <v>4.532</v>
      </c>
      <c r="M1047">
        <v>4.6302000000000003</v>
      </c>
      <c r="N1047">
        <v>4.6927000000000003</v>
      </c>
      <c r="O1047">
        <v>4.5171000000000001</v>
      </c>
      <c r="P1047">
        <v>4.5934999999999997</v>
      </c>
      <c r="Q1047">
        <v>4.5830000000000002</v>
      </c>
      <c r="R1047">
        <v>4.4301000000000004</v>
      </c>
      <c r="S1047">
        <v>4.3071000000000002</v>
      </c>
      <c r="T1047">
        <v>4.54</v>
      </c>
      <c r="U1047">
        <f t="shared" si="227"/>
        <v>4.54</v>
      </c>
      <c r="V1047">
        <f t="shared" si="232"/>
        <v>4.9999999999998934E-3</v>
      </c>
      <c r="W1047">
        <f t="shared" si="228"/>
        <v>4.6302000000000003</v>
      </c>
      <c r="X1047">
        <f t="shared" si="233"/>
        <v>2.3500000000000298E-2</v>
      </c>
      <c r="Y1047">
        <v>4.57</v>
      </c>
      <c r="Z1047">
        <v>4.4370000000000003</v>
      </c>
      <c r="AA1047">
        <f t="shared" si="229"/>
        <v>4.6927000000000003</v>
      </c>
      <c r="AB1047">
        <f t="shared" si="234"/>
        <v>2.7000000000000135E-2</v>
      </c>
      <c r="AC1047">
        <f t="shared" si="235"/>
        <v>1.9000000000000128E-2</v>
      </c>
      <c r="AD1047">
        <v>4.3150000000000004</v>
      </c>
      <c r="AE1047">
        <f t="shared" si="230"/>
        <v>4.5171000000000001</v>
      </c>
      <c r="AF1047">
        <f t="shared" si="236"/>
        <v>6.3000000000000611E-2</v>
      </c>
      <c r="AG1047">
        <f t="shared" si="236"/>
        <v>3.3900000000000041E-2</v>
      </c>
      <c r="AH1047">
        <f t="shared" si="224"/>
        <v>4.3760000000000003</v>
      </c>
      <c r="AI1047">
        <f t="shared" si="237"/>
        <v>4.1000000000000369E-2</v>
      </c>
    </row>
    <row r="1048" spans="1:35" x14ac:dyDescent="0.3">
      <c r="A1048" s="1">
        <v>45603</v>
      </c>
      <c r="B1048">
        <v>75959.78</v>
      </c>
      <c r="C1048">
        <v>2706.71</v>
      </c>
      <c r="D1048">
        <v>4.8520000000000003</v>
      </c>
      <c r="E1048">
        <v>4.82</v>
      </c>
      <c r="F1048">
        <f t="shared" si="231"/>
        <v>1.0000000000000675E-2</v>
      </c>
      <c r="G1048">
        <v>4.83</v>
      </c>
      <c r="H1048">
        <v>4.52163</v>
      </c>
      <c r="I1048">
        <f t="shared" si="225"/>
        <v>4.52163</v>
      </c>
      <c r="J1048">
        <f t="shared" si="226"/>
        <v>-6.3000000000013046E-4</v>
      </c>
      <c r="K1048">
        <v>4.5091999999999999</v>
      </c>
      <c r="L1048">
        <v>4.5340999999999996</v>
      </c>
      <c r="M1048">
        <v>4.5951000000000004</v>
      </c>
      <c r="N1048">
        <v>4.6464999999999996</v>
      </c>
      <c r="O1048">
        <v>4.4508000000000001</v>
      </c>
      <c r="P1048">
        <v>4.5912899999999999</v>
      </c>
      <c r="Q1048">
        <v>4.58</v>
      </c>
      <c r="R1048">
        <v>4.4111000000000002</v>
      </c>
      <c r="S1048">
        <v>4.2553999999999998</v>
      </c>
      <c r="T1048">
        <v>4.5419999999999998</v>
      </c>
      <c r="U1048">
        <f t="shared" si="227"/>
        <v>4.5419999999999998</v>
      </c>
      <c r="V1048">
        <f t="shared" si="232"/>
        <v>1.9999999999997797E-3</v>
      </c>
      <c r="W1048">
        <f t="shared" si="228"/>
        <v>4.5951000000000004</v>
      </c>
      <c r="X1048">
        <f t="shared" si="233"/>
        <v>-3.5099999999999909E-2</v>
      </c>
      <c r="Y1048">
        <v>4.5650000000000004</v>
      </c>
      <c r="Z1048">
        <v>4.4160000000000004</v>
      </c>
      <c r="AA1048">
        <f t="shared" si="229"/>
        <v>4.6464999999999996</v>
      </c>
      <c r="AB1048">
        <f t="shared" si="234"/>
        <v>-4.6200000000000685E-2</v>
      </c>
      <c r="AC1048">
        <f t="shared" si="235"/>
        <v>-2.0999999999999908E-2</v>
      </c>
      <c r="AD1048">
        <v>4.2649999999999997</v>
      </c>
      <c r="AE1048">
        <f t="shared" si="230"/>
        <v>4.4508000000000001</v>
      </c>
      <c r="AF1048">
        <f t="shared" si="236"/>
        <v>-5.0000000000000711E-2</v>
      </c>
      <c r="AG1048">
        <f t="shared" si="236"/>
        <v>-6.6300000000000026E-2</v>
      </c>
      <c r="AH1048">
        <f t="shared" si="224"/>
        <v>4.3405000000000005</v>
      </c>
      <c r="AI1048">
        <f t="shared" si="237"/>
        <v>-3.5499999999999865E-2</v>
      </c>
    </row>
    <row r="1049" spans="1:35" x14ac:dyDescent="0.3">
      <c r="A1049" s="1">
        <v>45604</v>
      </c>
      <c r="B1049">
        <v>76529.919999999998</v>
      </c>
      <c r="C1049">
        <v>2684.77</v>
      </c>
      <c r="D1049">
        <v>4.6340000000000003</v>
      </c>
      <c r="E1049">
        <v>4.5999999999999996</v>
      </c>
      <c r="F1049">
        <f t="shared" si="231"/>
        <v>-0.22000000000000064</v>
      </c>
      <c r="G1049">
        <v>4.58</v>
      </c>
      <c r="H1049">
        <v>4.5161699999999998</v>
      </c>
      <c r="I1049">
        <f t="shared" si="225"/>
        <v>4.5161699999999998</v>
      </c>
      <c r="J1049">
        <f t="shared" si="226"/>
        <v>-5.4600000000002424E-3</v>
      </c>
      <c r="K1049">
        <v>4.5225</v>
      </c>
      <c r="L1049">
        <v>4.524</v>
      </c>
      <c r="M1049">
        <v>4.6106999999999996</v>
      </c>
      <c r="N1049">
        <v>4.6698000000000004</v>
      </c>
      <c r="O1049">
        <v>4.4870999999999999</v>
      </c>
      <c r="P1049">
        <v>4.5928000000000004</v>
      </c>
      <c r="Q1049">
        <v>4.58005</v>
      </c>
      <c r="R1049">
        <v>4.4379999999999997</v>
      </c>
      <c r="S1049">
        <v>4.2944000000000004</v>
      </c>
      <c r="T1049">
        <v>4.5330000000000004</v>
      </c>
      <c r="U1049">
        <f t="shared" si="227"/>
        <v>4.5330000000000004</v>
      </c>
      <c r="V1049">
        <f t="shared" si="232"/>
        <v>-8.9999999999994529E-3</v>
      </c>
      <c r="W1049">
        <f t="shared" si="228"/>
        <v>4.6106999999999996</v>
      </c>
      <c r="X1049">
        <f t="shared" si="233"/>
        <v>1.559999999999917E-2</v>
      </c>
      <c r="Y1049">
        <v>4.5869999999999997</v>
      </c>
      <c r="Z1049">
        <v>4.4450000000000003</v>
      </c>
      <c r="AA1049">
        <f t="shared" si="229"/>
        <v>4.6698000000000004</v>
      </c>
      <c r="AB1049">
        <f t="shared" si="234"/>
        <v>2.3300000000000765E-2</v>
      </c>
      <c r="AC1049">
        <f t="shared" si="235"/>
        <v>2.8999999999999915E-2</v>
      </c>
      <c r="AD1049">
        <v>4.3079999999999998</v>
      </c>
      <c r="AE1049">
        <f t="shared" si="230"/>
        <v>4.4870999999999999</v>
      </c>
      <c r="AF1049">
        <f t="shared" si="236"/>
        <v>4.3000000000000149E-2</v>
      </c>
      <c r="AG1049">
        <f t="shared" si="236"/>
        <v>3.6299999999999777E-2</v>
      </c>
      <c r="AH1049">
        <f t="shared" si="224"/>
        <v>4.3765000000000001</v>
      </c>
      <c r="AI1049">
        <f t="shared" si="237"/>
        <v>3.5999999999999588E-2</v>
      </c>
    </row>
    <row r="1050" spans="1:35" x14ac:dyDescent="0.3">
      <c r="A1050" s="1">
        <v>45605</v>
      </c>
      <c r="B1050">
        <v>76469.289999999994</v>
      </c>
      <c r="C1050">
        <v>2684.77</v>
      </c>
      <c r="D1050">
        <v>4.6340000000000003</v>
      </c>
      <c r="E1050">
        <v>4.5999999999999996</v>
      </c>
      <c r="F1050">
        <f t="shared" si="231"/>
        <v>0</v>
      </c>
      <c r="G1050">
        <v>4.58</v>
      </c>
      <c r="H1050">
        <v>4.5161699999999998</v>
      </c>
      <c r="I1050">
        <f t="shared" si="225"/>
        <v>4.5161699999999998</v>
      </c>
      <c r="J1050">
        <f t="shared" si="226"/>
        <v>0</v>
      </c>
      <c r="K1050">
        <v>4.5225</v>
      </c>
      <c r="L1050">
        <v>4.524</v>
      </c>
      <c r="M1050">
        <v>4.6106999999999996</v>
      </c>
      <c r="N1050">
        <v>4.6698000000000004</v>
      </c>
      <c r="O1050">
        <v>4.4870999999999999</v>
      </c>
      <c r="P1050">
        <v>4.5928000000000004</v>
      </c>
      <c r="Q1050">
        <v>4.58005</v>
      </c>
      <c r="R1050">
        <v>4.4379999999999997</v>
      </c>
      <c r="S1050">
        <v>4.2944000000000004</v>
      </c>
      <c r="T1050">
        <v>4.5330000000000004</v>
      </c>
      <c r="U1050">
        <f t="shared" si="227"/>
        <v>4.5330000000000004</v>
      </c>
      <c r="V1050">
        <f t="shared" si="232"/>
        <v>0</v>
      </c>
      <c r="W1050">
        <f t="shared" si="228"/>
        <v>4.6106999999999996</v>
      </c>
      <c r="X1050">
        <f t="shared" si="233"/>
        <v>0</v>
      </c>
      <c r="Y1050">
        <v>4.5869999999999997</v>
      </c>
      <c r="Z1050">
        <v>4.4450000000000003</v>
      </c>
      <c r="AA1050">
        <f t="shared" si="229"/>
        <v>4.6698000000000004</v>
      </c>
      <c r="AB1050">
        <f t="shared" si="234"/>
        <v>0</v>
      </c>
      <c r="AC1050">
        <f t="shared" si="235"/>
        <v>0</v>
      </c>
      <c r="AD1050">
        <v>4.3079999999999998</v>
      </c>
      <c r="AE1050">
        <f t="shared" si="230"/>
        <v>4.4870999999999999</v>
      </c>
      <c r="AF1050">
        <f t="shared" si="236"/>
        <v>0</v>
      </c>
      <c r="AG1050">
        <f t="shared" si="236"/>
        <v>0</v>
      </c>
      <c r="AH1050">
        <f t="shared" si="224"/>
        <v>4.3765000000000001</v>
      </c>
      <c r="AI1050">
        <f t="shared" si="237"/>
        <v>0</v>
      </c>
    </row>
    <row r="1051" spans="1:35" x14ac:dyDescent="0.3">
      <c r="A1051" s="1">
        <v>45606</v>
      </c>
      <c r="B1051">
        <v>79927.89</v>
      </c>
      <c r="C1051">
        <v>2684.77</v>
      </c>
      <c r="D1051">
        <v>4.6340000000000003</v>
      </c>
      <c r="E1051">
        <v>4.5999999999999996</v>
      </c>
      <c r="F1051">
        <f t="shared" si="231"/>
        <v>0</v>
      </c>
      <c r="G1051">
        <v>4.58</v>
      </c>
      <c r="H1051">
        <v>4.5161699999999998</v>
      </c>
      <c r="I1051">
        <f t="shared" si="225"/>
        <v>4.5161699999999998</v>
      </c>
      <c r="J1051">
        <f t="shared" si="226"/>
        <v>0</v>
      </c>
      <c r="K1051">
        <v>4.5225</v>
      </c>
      <c r="L1051">
        <v>4.524</v>
      </c>
      <c r="M1051">
        <v>4.6106999999999996</v>
      </c>
      <c r="N1051">
        <v>4.6698000000000004</v>
      </c>
      <c r="O1051">
        <v>4.4870999999999999</v>
      </c>
      <c r="P1051">
        <v>4.5928000000000004</v>
      </c>
      <c r="Q1051">
        <v>4.58005</v>
      </c>
      <c r="R1051">
        <v>4.4379999999999997</v>
      </c>
      <c r="S1051">
        <v>4.2944000000000004</v>
      </c>
      <c r="T1051">
        <v>4.5330000000000004</v>
      </c>
      <c r="U1051">
        <f t="shared" si="227"/>
        <v>4.5330000000000004</v>
      </c>
      <c r="V1051">
        <f t="shared" si="232"/>
        <v>0</v>
      </c>
      <c r="W1051">
        <f t="shared" si="228"/>
        <v>4.6106999999999996</v>
      </c>
      <c r="X1051">
        <f t="shared" si="233"/>
        <v>0</v>
      </c>
      <c r="Y1051">
        <v>4.5869999999999997</v>
      </c>
      <c r="Z1051">
        <v>4.4450000000000003</v>
      </c>
      <c r="AA1051">
        <f t="shared" si="229"/>
        <v>4.6698000000000004</v>
      </c>
      <c r="AB1051">
        <f t="shared" si="234"/>
        <v>0</v>
      </c>
      <c r="AC1051">
        <f t="shared" si="235"/>
        <v>0</v>
      </c>
      <c r="AD1051">
        <v>4.3079999999999998</v>
      </c>
      <c r="AE1051">
        <f t="shared" si="230"/>
        <v>4.4870999999999999</v>
      </c>
      <c r="AF1051">
        <f t="shared" si="236"/>
        <v>0</v>
      </c>
      <c r="AG1051">
        <f t="shared" si="236"/>
        <v>0</v>
      </c>
      <c r="AH1051">
        <f t="shared" si="224"/>
        <v>4.3765000000000001</v>
      </c>
      <c r="AI1051">
        <f t="shared" si="237"/>
        <v>0</v>
      </c>
    </row>
    <row r="1052" spans="1:35" x14ac:dyDescent="0.3">
      <c r="A1052" s="1">
        <v>45607</v>
      </c>
      <c r="B1052">
        <v>88014.53</v>
      </c>
      <c r="C1052">
        <v>2618.8200000000002</v>
      </c>
      <c r="D1052">
        <v>4.6340000000000003</v>
      </c>
      <c r="E1052">
        <v>4.5999999999999996</v>
      </c>
      <c r="F1052">
        <f t="shared" si="231"/>
        <v>0</v>
      </c>
      <c r="G1052">
        <v>4.58</v>
      </c>
      <c r="H1052">
        <v>4.5161699999999998</v>
      </c>
      <c r="I1052">
        <f t="shared" si="225"/>
        <v>4.5161699999999998</v>
      </c>
      <c r="J1052">
        <f t="shared" si="226"/>
        <v>0</v>
      </c>
      <c r="K1052">
        <v>4.5265000000000004</v>
      </c>
      <c r="L1052">
        <v>4.524</v>
      </c>
      <c r="M1052">
        <v>4.6106999999999996</v>
      </c>
      <c r="N1052">
        <v>4.6698000000000004</v>
      </c>
      <c r="O1052">
        <v>4.4870999999999999</v>
      </c>
      <c r="P1052">
        <v>4.5914999999999999</v>
      </c>
      <c r="Q1052">
        <v>4.58005</v>
      </c>
      <c r="R1052">
        <v>4.4379999999999997</v>
      </c>
      <c r="S1052">
        <v>4.2944000000000004</v>
      </c>
      <c r="T1052">
        <v>4.5330000000000004</v>
      </c>
      <c r="U1052">
        <f t="shared" si="227"/>
        <v>4.5330000000000004</v>
      </c>
      <c r="V1052">
        <f t="shared" si="232"/>
        <v>0</v>
      </c>
      <c r="W1052">
        <f t="shared" si="228"/>
        <v>4.6106999999999996</v>
      </c>
      <c r="X1052">
        <f t="shared" si="233"/>
        <v>0</v>
      </c>
      <c r="Y1052">
        <v>4.5869999999999997</v>
      </c>
      <c r="Z1052">
        <v>4.4450000000000003</v>
      </c>
      <c r="AA1052">
        <f t="shared" si="229"/>
        <v>4.6698000000000004</v>
      </c>
      <c r="AB1052">
        <f t="shared" si="234"/>
        <v>0</v>
      </c>
      <c r="AC1052">
        <f t="shared" si="235"/>
        <v>0</v>
      </c>
      <c r="AD1052">
        <v>4.3079999999999998</v>
      </c>
      <c r="AE1052">
        <f t="shared" si="230"/>
        <v>4.4870999999999999</v>
      </c>
      <c r="AF1052">
        <f t="shared" si="236"/>
        <v>0</v>
      </c>
      <c r="AG1052">
        <f t="shared" si="236"/>
        <v>0</v>
      </c>
      <c r="AH1052">
        <f t="shared" si="224"/>
        <v>4.3765000000000001</v>
      </c>
      <c r="AI1052">
        <f t="shared" si="237"/>
        <v>0</v>
      </c>
    </row>
    <row r="1053" spans="1:35" x14ac:dyDescent="0.3">
      <c r="A1053" s="1">
        <v>45608</v>
      </c>
      <c r="B1053">
        <v>88320.23</v>
      </c>
      <c r="C1053">
        <v>2598.39</v>
      </c>
      <c r="D1053">
        <v>4.6449999999999996</v>
      </c>
      <c r="E1053">
        <v>4.5999999999999996</v>
      </c>
      <c r="F1053">
        <f t="shared" si="231"/>
        <v>0</v>
      </c>
      <c r="G1053">
        <v>4.58</v>
      </c>
      <c r="H1053">
        <v>4.5167999999999999</v>
      </c>
      <c r="I1053">
        <f t="shared" si="225"/>
        <v>4.5167999999999999</v>
      </c>
      <c r="J1053">
        <f t="shared" si="226"/>
        <v>6.3000000000013046E-4</v>
      </c>
      <c r="K1053">
        <v>4.5293000000000001</v>
      </c>
      <c r="L1053">
        <v>4.5286999999999997</v>
      </c>
      <c r="M1053">
        <v>4.6292999999999997</v>
      </c>
      <c r="N1053">
        <v>4.7020999999999997</v>
      </c>
      <c r="O1053">
        <v>4.5442999999999998</v>
      </c>
      <c r="P1053">
        <v>4.5978000000000003</v>
      </c>
      <c r="Q1053">
        <v>4.5824999999999996</v>
      </c>
      <c r="R1053">
        <v>4.4691999999999998</v>
      </c>
      <c r="S1053">
        <v>4.3586999999999998</v>
      </c>
      <c r="T1053">
        <v>4.5350000000000001</v>
      </c>
      <c r="U1053">
        <f t="shared" si="227"/>
        <v>4.5350000000000001</v>
      </c>
      <c r="V1053">
        <f t="shared" si="232"/>
        <v>1.9999999999997797E-3</v>
      </c>
      <c r="W1053">
        <f t="shared" si="228"/>
        <v>4.6292999999999997</v>
      </c>
      <c r="X1053">
        <f t="shared" si="233"/>
        <v>1.8600000000000172E-2</v>
      </c>
      <c r="Y1053">
        <v>4.5839999999999996</v>
      </c>
      <c r="Z1053">
        <v>4.4720000000000004</v>
      </c>
      <c r="AA1053">
        <f t="shared" si="229"/>
        <v>4.7020999999999997</v>
      </c>
      <c r="AB1053">
        <f t="shared" si="234"/>
        <v>3.2299999999999329E-2</v>
      </c>
      <c r="AC1053">
        <f t="shared" si="235"/>
        <v>2.7000000000000135E-2</v>
      </c>
      <c r="AD1053">
        <v>4.367</v>
      </c>
      <c r="AE1053">
        <f t="shared" si="230"/>
        <v>4.5442999999999998</v>
      </c>
      <c r="AF1053">
        <f t="shared" si="236"/>
        <v>5.9000000000000163E-2</v>
      </c>
      <c r="AG1053">
        <f t="shared" si="236"/>
        <v>5.7199999999999918E-2</v>
      </c>
      <c r="AH1053">
        <f t="shared" si="224"/>
        <v>4.4195000000000002</v>
      </c>
      <c r="AI1053">
        <f t="shared" si="237"/>
        <v>4.3000000000000149E-2</v>
      </c>
    </row>
    <row r="1054" spans="1:35" x14ac:dyDescent="0.3">
      <c r="A1054" s="1">
        <v>45609</v>
      </c>
      <c r="B1054">
        <v>88633.919999999998</v>
      </c>
      <c r="C1054">
        <v>2572.98</v>
      </c>
      <c r="D1054">
        <v>4.62</v>
      </c>
      <c r="E1054">
        <v>4.59</v>
      </c>
      <c r="F1054">
        <f t="shared" si="231"/>
        <v>-9.9999999999997868E-3</v>
      </c>
      <c r="G1054">
        <v>4.58</v>
      </c>
      <c r="H1054">
        <v>4.52346</v>
      </c>
      <c r="I1054">
        <f t="shared" si="225"/>
        <v>4.52346</v>
      </c>
      <c r="J1054">
        <f t="shared" si="226"/>
        <v>6.6600000000001103E-3</v>
      </c>
      <c r="K1054">
        <v>4.4864499999999996</v>
      </c>
      <c r="L1054">
        <v>4.4957000000000003</v>
      </c>
      <c r="M1054">
        <v>4.6151999999999997</v>
      </c>
      <c r="N1054">
        <v>4.6821999999999999</v>
      </c>
      <c r="O1054">
        <v>4.5132000000000003</v>
      </c>
      <c r="P1054">
        <v>4.5903999999999998</v>
      </c>
      <c r="Q1054">
        <v>4.5819999999999999</v>
      </c>
      <c r="R1054">
        <v>4.4275000000000002</v>
      </c>
      <c r="S1054">
        <v>4.2964000000000002</v>
      </c>
      <c r="T1054">
        <v>4.5</v>
      </c>
      <c r="U1054">
        <f t="shared" si="227"/>
        <v>4.5</v>
      </c>
      <c r="V1054">
        <f t="shared" si="232"/>
        <v>-3.5000000000000142E-2</v>
      </c>
      <c r="W1054">
        <f t="shared" si="228"/>
        <v>4.6151999999999997</v>
      </c>
      <c r="X1054">
        <f t="shared" si="233"/>
        <v>-1.4100000000000001E-2</v>
      </c>
      <c r="Y1054">
        <v>4.5759999999999996</v>
      </c>
      <c r="Z1054">
        <v>4.4340000000000002</v>
      </c>
      <c r="AA1054">
        <f t="shared" si="229"/>
        <v>4.6821999999999999</v>
      </c>
      <c r="AB1054">
        <f t="shared" si="234"/>
        <v>-1.9899999999999807E-2</v>
      </c>
      <c r="AC1054">
        <f t="shared" si="235"/>
        <v>-3.8000000000000256E-2</v>
      </c>
      <c r="AD1054">
        <v>4.3019999999999996</v>
      </c>
      <c r="AE1054">
        <f t="shared" si="230"/>
        <v>4.5132000000000003</v>
      </c>
      <c r="AF1054">
        <f t="shared" si="236"/>
        <v>-6.5000000000000391E-2</v>
      </c>
      <c r="AG1054">
        <f t="shared" si="236"/>
        <v>-3.1099999999999461E-2</v>
      </c>
      <c r="AH1054">
        <f t="shared" si="224"/>
        <v>4.3680000000000003</v>
      </c>
      <c r="AI1054">
        <f t="shared" si="237"/>
        <v>-5.1499999999999879E-2</v>
      </c>
    </row>
    <row r="1055" spans="1:35" x14ac:dyDescent="0.3">
      <c r="A1055" s="1">
        <v>45610</v>
      </c>
      <c r="B1055">
        <v>88213.6</v>
      </c>
      <c r="C1055">
        <v>2564.85</v>
      </c>
      <c r="D1055">
        <v>4.5640000000000001</v>
      </c>
      <c r="E1055">
        <v>4.58</v>
      </c>
      <c r="F1055">
        <f t="shared" si="231"/>
        <v>-9.9999999999997868E-3</v>
      </c>
      <c r="G1055">
        <v>4.58</v>
      </c>
      <c r="H1055">
        <v>4.4853899999999998</v>
      </c>
      <c r="I1055">
        <f t="shared" si="225"/>
        <v>4.4853899999999998</v>
      </c>
      <c r="J1055">
        <f t="shared" si="226"/>
        <v>-3.807000000000027E-2</v>
      </c>
      <c r="K1055">
        <v>4.5209999999999999</v>
      </c>
      <c r="L1055">
        <v>4.5236999999999998</v>
      </c>
      <c r="M1055">
        <v>4.6398999999999999</v>
      </c>
      <c r="N1055">
        <v>4.7154999999999996</v>
      </c>
      <c r="O1055">
        <v>4.5627000000000004</v>
      </c>
      <c r="P1055">
        <v>4.59307</v>
      </c>
      <c r="Q1055">
        <v>4.5824999999999996</v>
      </c>
      <c r="R1055">
        <v>4.4798999999999998</v>
      </c>
      <c r="S1055">
        <v>4.3552999999999997</v>
      </c>
      <c r="T1055">
        <v>4.5289999999999999</v>
      </c>
      <c r="U1055">
        <f t="shared" si="227"/>
        <v>4.5289999999999999</v>
      </c>
      <c r="V1055">
        <f t="shared" si="232"/>
        <v>2.8999999999999915E-2</v>
      </c>
      <c r="W1055">
        <f t="shared" si="228"/>
        <v>4.6398999999999999</v>
      </c>
      <c r="X1055">
        <f t="shared" si="233"/>
        <v>2.4700000000000166E-2</v>
      </c>
      <c r="Y1055">
        <v>4.5629999999999997</v>
      </c>
      <c r="Z1055">
        <v>4.4870000000000001</v>
      </c>
      <c r="AA1055">
        <f t="shared" si="229"/>
        <v>4.7154999999999996</v>
      </c>
      <c r="AB1055">
        <f t="shared" si="234"/>
        <v>3.3299999999999663E-2</v>
      </c>
      <c r="AC1055">
        <f t="shared" si="235"/>
        <v>5.2999999999999936E-2</v>
      </c>
      <c r="AD1055">
        <v>4.3620000000000001</v>
      </c>
      <c r="AE1055">
        <f t="shared" si="230"/>
        <v>4.5627000000000004</v>
      </c>
      <c r="AF1055">
        <f t="shared" si="236"/>
        <v>6.0000000000000497E-2</v>
      </c>
      <c r="AG1055">
        <f t="shared" si="236"/>
        <v>4.9500000000000099E-2</v>
      </c>
      <c r="AH1055">
        <f t="shared" si="224"/>
        <v>4.4245000000000001</v>
      </c>
      <c r="AI1055">
        <f t="shared" si="237"/>
        <v>5.6499999999999773E-2</v>
      </c>
    </row>
    <row r="1056" spans="1:35" x14ac:dyDescent="0.3">
      <c r="A1056" s="1">
        <v>45611</v>
      </c>
      <c r="B1056">
        <v>91740.37</v>
      </c>
      <c r="C1056">
        <v>2563.25</v>
      </c>
      <c r="D1056">
        <v>4.6050000000000004</v>
      </c>
      <c r="E1056">
        <v>4.57</v>
      </c>
      <c r="F1056">
        <f t="shared" si="231"/>
        <v>-9.9999999999997868E-3</v>
      </c>
      <c r="G1056">
        <v>4.58</v>
      </c>
      <c r="H1056">
        <v>4.4911300000000001</v>
      </c>
      <c r="I1056">
        <f t="shared" si="225"/>
        <v>4.4911300000000001</v>
      </c>
      <c r="J1056">
        <f t="shared" si="226"/>
        <v>5.7400000000003004E-3</v>
      </c>
      <c r="K1056">
        <v>4.5214999999999996</v>
      </c>
      <c r="L1056">
        <v>4.4908999999999999</v>
      </c>
      <c r="M1056">
        <v>4.6280999999999999</v>
      </c>
      <c r="N1056">
        <v>4.6994999999999996</v>
      </c>
      <c r="O1056">
        <v>4.5385999999999997</v>
      </c>
      <c r="P1056">
        <v>4.5918000000000001</v>
      </c>
      <c r="Q1056">
        <v>4.5830000000000002</v>
      </c>
      <c r="R1056">
        <v>4.4596999999999998</v>
      </c>
      <c r="S1056">
        <v>4.3190999999999997</v>
      </c>
      <c r="T1056">
        <v>4.5010000000000003</v>
      </c>
      <c r="U1056">
        <f t="shared" si="227"/>
        <v>4.5010000000000003</v>
      </c>
      <c r="V1056">
        <f t="shared" si="232"/>
        <v>-2.7999999999999581E-2</v>
      </c>
      <c r="W1056">
        <f t="shared" si="228"/>
        <v>4.6280999999999999</v>
      </c>
      <c r="X1056">
        <f t="shared" si="233"/>
        <v>-1.1800000000000033E-2</v>
      </c>
      <c r="Y1056">
        <v>4.5659999999999998</v>
      </c>
      <c r="Z1056">
        <v>4.47</v>
      </c>
      <c r="AA1056">
        <f t="shared" si="229"/>
        <v>4.6994999999999996</v>
      </c>
      <c r="AB1056">
        <f t="shared" si="234"/>
        <v>-1.6000000000000014E-2</v>
      </c>
      <c r="AC1056">
        <f t="shared" si="235"/>
        <v>-1.7000000000000348E-2</v>
      </c>
      <c r="AD1056">
        <v>4.3310000000000004</v>
      </c>
      <c r="AE1056">
        <f t="shared" si="230"/>
        <v>4.5385999999999997</v>
      </c>
      <c r="AF1056">
        <f t="shared" si="236"/>
        <v>-3.0999999999999694E-2</v>
      </c>
      <c r="AG1056">
        <f t="shared" si="236"/>
        <v>-2.4100000000000676E-2</v>
      </c>
      <c r="AH1056">
        <f t="shared" si="224"/>
        <v>4.4005000000000001</v>
      </c>
      <c r="AI1056">
        <f t="shared" si="237"/>
        <v>-2.4000000000000021E-2</v>
      </c>
    </row>
    <row r="1057" spans="1:35" x14ac:dyDescent="0.3">
      <c r="A1057" s="1">
        <v>45612</v>
      </c>
      <c r="B1057">
        <v>91047.96</v>
      </c>
      <c r="C1057">
        <v>2563.25</v>
      </c>
      <c r="D1057">
        <v>4.6050000000000004</v>
      </c>
      <c r="E1057">
        <v>4.57</v>
      </c>
      <c r="F1057">
        <f t="shared" si="231"/>
        <v>0</v>
      </c>
      <c r="G1057">
        <v>4.58</v>
      </c>
      <c r="H1057">
        <v>4.4911300000000001</v>
      </c>
      <c r="I1057">
        <f t="shared" si="225"/>
        <v>4.4911300000000001</v>
      </c>
      <c r="J1057">
        <f t="shared" si="226"/>
        <v>0</v>
      </c>
      <c r="K1057">
        <v>4.5214999999999996</v>
      </c>
      <c r="L1057">
        <v>4.4908999999999999</v>
      </c>
      <c r="M1057">
        <v>4.6280999999999999</v>
      </c>
      <c r="N1057">
        <v>4.6994999999999996</v>
      </c>
      <c r="O1057">
        <v>4.5385999999999997</v>
      </c>
      <c r="P1057">
        <v>4.5918000000000001</v>
      </c>
      <c r="Q1057">
        <v>4.5830000000000002</v>
      </c>
      <c r="R1057">
        <v>4.4596999999999998</v>
      </c>
      <c r="S1057">
        <v>4.3190999999999997</v>
      </c>
      <c r="T1057">
        <v>4.5010000000000003</v>
      </c>
      <c r="U1057">
        <f t="shared" si="227"/>
        <v>4.5010000000000003</v>
      </c>
      <c r="V1057">
        <f t="shared" si="232"/>
        <v>0</v>
      </c>
      <c r="W1057">
        <f t="shared" si="228"/>
        <v>4.6280999999999999</v>
      </c>
      <c r="X1057">
        <f t="shared" si="233"/>
        <v>0</v>
      </c>
      <c r="Y1057">
        <v>4.5659999999999998</v>
      </c>
      <c r="Z1057">
        <v>4.47</v>
      </c>
      <c r="AA1057">
        <f t="shared" si="229"/>
        <v>4.6994999999999996</v>
      </c>
      <c r="AB1057">
        <f t="shared" si="234"/>
        <v>0</v>
      </c>
      <c r="AC1057">
        <f t="shared" si="235"/>
        <v>0</v>
      </c>
      <c r="AD1057">
        <v>4.3310000000000004</v>
      </c>
      <c r="AE1057">
        <f t="shared" si="230"/>
        <v>4.5385999999999997</v>
      </c>
      <c r="AF1057">
        <f t="shared" si="236"/>
        <v>0</v>
      </c>
      <c r="AG1057">
        <f t="shared" si="236"/>
        <v>0</v>
      </c>
      <c r="AH1057">
        <f t="shared" si="224"/>
        <v>4.4005000000000001</v>
      </c>
      <c r="AI1057">
        <f t="shared" si="237"/>
        <v>0</v>
      </c>
    </row>
    <row r="1058" spans="1:35" x14ac:dyDescent="0.3">
      <c r="A1058" s="1">
        <v>45613</v>
      </c>
      <c r="B1058">
        <v>89148.31</v>
      </c>
      <c r="C1058">
        <v>2563.25</v>
      </c>
      <c r="D1058">
        <v>4.6050000000000004</v>
      </c>
      <c r="E1058">
        <v>4.57</v>
      </c>
      <c r="F1058">
        <f t="shared" si="231"/>
        <v>0</v>
      </c>
      <c r="G1058">
        <v>4.58</v>
      </c>
      <c r="H1058">
        <v>4.4911300000000001</v>
      </c>
      <c r="I1058">
        <f t="shared" si="225"/>
        <v>4.4911300000000001</v>
      </c>
      <c r="J1058">
        <f t="shared" si="226"/>
        <v>0</v>
      </c>
      <c r="K1058">
        <v>4.5214999999999996</v>
      </c>
      <c r="L1058">
        <v>4.4908999999999999</v>
      </c>
      <c r="M1058">
        <v>4.6280999999999999</v>
      </c>
      <c r="N1058">
        <v>4.6994999999999996</v>
      </c>
      <c r="O1058">
        <v>4.5385999999999997</v>
      </c>
      <c r="P1058">
        <v>4.5918000000000001</v>
      </c>
      <c r="Q1058">
        <v>4.5830000000000002</v>
      </c>
      <c r="R1058">
        <v>4.4596999999999998</v>
      </c>
      <c r="S1058">
        <v>4.3190999999999997</v>
      </c>
      <c r="T1058">
        <v>4.5010000000000003</v>
      </c>
      <c r="U1058">
        <f t="shared" si="227"/>
        <v>4.5010000000000003</v>
      </c>
      <c r="V1058">
        <f t="shared" si="232"/>
        <v>0</v>
      </c>
      <c r="W1058">
        <f t="shared" si="228"/>
        <v>4.6280999999999999</v>
      </c>
      <c r="X1058">
        <f t="shared" si="233"/>
        <v>0</v>
      </c>
      <c r="Y1058">
        <v>4.5659999999999998</v>
      </c>
      <c r="Z1058">
        <v>4.47</v>
      </c>
      <c r="AA1058">
        <f t="shared" si="229"/>
        <v>4.6994999999999996</v>
      </c>
      <c r="AB1058">
        <f t="shared" si="234"/>
        <v>0</v>
      </c>
      <c r="AC1058">
        <f t="shared" si="235"/>
        <v>0</v>
      </c>
      <c r="AD1058">
        <v>4.3310000000000004</v>
      </c>
      <c r="AE1058">
        <f t="shared" si="230"/>
        <v>4.5385999999999997</v>
      </c>
      <c r="AF1058">
        <f t="shared" si="236"/>
        <v>0</v>
      </c>
      <c r="AG1058">
        <f t="shared" si="236"/>
        <v>0</v>
      </c>
      <c r="AH1058">
        <f t="shared" si="224"/>
        <v>4.4005000000000001</v>
      </c>
      <c r="AI1058">
        <f t="shared" si="237"/>
        <v>0</v>
      </c>
    </row>
    <row r="1059" spans="1:35" x14ac:dyDescent="0.3">
      <c r="A1059" s="1">
        <v>45614</v>
      </c>
      <c r="B1059">
        <v>91370.51</v>
      </c>
      <c r="C1059">
        <v>2611.83</v>
      </c>
      <c r="D1059">
        <v>4.59</v>
      </c>
      <c r="E1059">
        <v>4.57</v>
      </c>
      <c r="F1059">
        <f t="shared" si="231"/>
        <v>0</v>
      </c>
      <c r="G1059">
        <v>4.58</v>
      </c>
      <c r="H1059">
        <v>4.5209999999999999</v>
      </c>
      <c r="I1059">
        <f t="shared" si="225"/>
        <v>4.5209999999999999</v>
      </c>
      <c r="J1059">
        <f t="shared" si="226"/>
        <v>2.9869999999999841E-2</v>
      </c>
      <c r="K1059">
        <v>4.5209999999999999</v>
      </c>
      <c r="L1059">
        <v>4.5110999999999999</v>
      </c>
      <c r="M1059">
        <v>4.6045999999999996</v>
      </c>
      <c r="N1059">
        <v>4.6761999999999997</v>
      </c>
      <c r="O1059">
        <v>4.5156999999999998</v>
      </c>
      <c r="P1059">
        <v>4.5928000000000004</v>
      </c>
      <c r="Q1059">
        <v>4.5830000000000002</v>
      </c>
      <c r="R1059">
        <v>4.4671000000000003</v>
      </c>
      <c r="S1059">
        <v>4.3268000000000004</v>
      </c>
      <c r="T1059">
        <v>4.516</v>
      </c>
      <c r="U1059">
        <f t="shared" si="227"/>
        <v>4.516</v>
      </c>
      <c r="V1059">
        <f t="shared" si="232"/>
        <v>1.499999999999968E-2</v>
      </c>
      <c r="W1059">
        <f t="shared" si="228"/>
        <v>4.6045999999999996</v>
      </c>
      <c r="X1059">
        <f t="shared" si="233"/>
        <v>-2.3500000000000298E-2</v>
      </c>
      <c r="Y1059">
        <v>4.5860000000000003</v>
      </c>
      <c r="Z1059">
        <v>4.4720000000000004</v>
      </c>
      <c r="AA1059">
        <f t="shared" si="229"/>
        <v>4.6761999999999997</v>
      </c>
      <c r="AB1059">
        <f t="shared" si="234"/>
        <v>-2.3299999999999876E-2</v>
      </c>
      <c r="AC1059">
        <f t="shared" si="235"/>
        <v>2.0000000000006679E-3</v>
      </c>
      <c r="AD1059">
        <v>4.3339999999999996</v>
      </c>
      <c r="AE1059">
        <f t="shared" si="230"/>
        <v>4.5156999999999998</v>
      </c>
      <c r="AF1059">
        <f t="shared" si="236"/>
        <v>2.9999999999992255E-3</v>
      </c>
      <c r="AG1059">
        <f t="shared" si="236"/>
        <v>-2.289999999999992E-2</v>
      </c>
      <c r="AH1059">
        <f t="shared" si="224"/>
        <v>4.4030000000000005</v>
      </c>
      <c r="AI1059">
        <f t="shared" si="237"/>
        <v>2.5000000000003908E-3</v>
      </c>
    </row>
    <row r="1060" spans="1:35" x14ac:dyDescent="0.3">
      <c r="A1060" s="1">
        <v>45615</v>
      </c>
      <c r="B1060">
        <v>92306.2</v>
      </c>
      <c r="C1060">
        <v>2632.08</v>
      </c>
      <c r="D1060">
        <v>4.58</v>
      </c>
      <c r="E1060">
        <v>4.57</v>
      </c>
      <c r="F1060">
        <f t="shared" si="231"/>
        <v>0</v>
      </c>
      <c r="G1060">
        <v>4.58</v>
      </c>
      <c r="H1060">
        <v>4.5201399999999996</v>
      </c>
      <c r="I1060">
        <f t="shared" si="225"/>
        <v>4.5201399999999996</v>
      </c>
      <c r="J1060">
        <f t="shared" si="226"/>
        <v>-8.6000000000030496E-4</v>
      </c>
      <c r="K1060">
        <v>4.5199999999999996</v>
      </c>
      <c r="L1060">
        <v>4.5190000000000001</v>
      </c>
      <c r="M1060">
        <v>4.6075999999999997</v>
      </c>
      <c r="N1060">
        <v>4.6787000000000001</v>
      </c>
      <c r="O1060">
        <v>4.5171999999999999</v>
      </c>
      <c r="P1060">
        <v>4.593</v>
      </c>
      <c r="Q1060">
        <v>4.5830000000000002</v>
      </c>
      <c r="R1060">
        <v>4.4592999999999998</v>
      </c>
      <c r="S1060">
        <v>4.3399000000000001</v>
      </c>
      <c r="T1060">
        <v>4.5229999999999997</v>
      </c>
      <c r="U1060">
        <f t="shared" si="227"/>
        <v>4.5229999999999997</v>
      </c>
      <c r="V1060">
        <f t="shared" si="232"/>
        <v>6.9999999999996732E-3</v>
      </c>
      <c r="W1060">
        <f t="shared" si="228"/>
        <v>4.6075999999999997</v>
      </c>
      <c r="X1060">
        <f t="shared" si="233"/>
        <v>3.0000000000001137E-3</v>
      </c>
      <c r="Y1060">
        <v>4.5599999999999996</v>
      </c>
      <c r="Z1060">
        <v>4.4649999999999999</v>
      </c>
      <c r="AA1060">
        <f t="shared" si="229"/>
        <v>4.6787000000000001</v>
      </c>
      <c r="AB1060">
        <f t="shared" si="234"/>
        <v>2.5000000000003908E-3</v>
      </c>
      <c r="AC1060">
        <f t="shared" si="235"/>
        <v>-7.0000000000005613E-3</v>
      </c>
      <c r="AD1060">
        <v>4.3479999999999999</v>
      </c>
      <c r="AE1060">
        <f t="shared" si="230"/>
        <v>4.5171999999999999</v>
      </c>
      <c r="AF1060">
        <f t="shared" si="236"/>
        <v>1.4000000000000234E-2</v>
      </c>
      <c r="AG1060">
        <f t="shared" si="236"/>
        <v>1.5000000000000568E-3</v>
      </c>
      <c r="AH1060">
        <f t="shared" si="224"/>
        <v>4.4064999999999994</v>
      </c>
      <c r="AI1060">
        <f t="shared" si="237"/>
        <v>3.4999999999989484E-3</v>
      </c>
    </row>
    <row r="1061" spans="1:35" x14ac:dyDescent="0.3">
      <c r="A1061" s="1">
        <v>45616</v>
      </c>
      <c r="B1061">
        <v>94463.65</v>
      </c>
      <c r="C1061">
        <v>2650.6</v>
      </c>
      <c r="D1061">
        <v>4.569</v>
      </c>
      <c r="E1061">
        <v>4.5599999999999996</v>
      </c>
      <c r="F1061">
        <f t="shared" si="231"/>
        <v>-1.0000000000000675E-2</v>
      </c>
      <c r="G1061">
        <v>4.58</v>
      </c>
      <c r="H1061">
        <v>4.5137900000000002</v>
      </c>
      <c r="I1061">
        <f t="shared" si="225"/>
        <v>4.5137900000000002</v>
      </c>
      <c r="J1061">
        <f t="shared" si="226"/>
        <v>-6.3499999999994117E-3</v>
      </c>
      <c r="K1061">
        <v>4.5254500000000002</v>
      </c>
      <c r="L1061">
        <v>4.5313999999999997</v>
      </c>
      <c r="M1061">
        <v>4.6295999999999999</v>
      </c>
      <c r="N1061">
        <v>4.7027000000000001</v>
      </c>
      <c r="O1061">
        <v>4.5448000000000004</v>
      </c>
      <c r="P1061">
        <v>4.5830000000000002</v>
      </c>
      <c r="Q1061">
        <v>4.5834999999999999</v>
      </c>
      <c r="R1061">
        <v>4.4698000000000002</v>
      </c>
      <c r="S1061">
        <v>4.3665000000000003</v>
      </c>
      <c r="T1061">
        <v>4.5369999999999999</v>
      </c>
      <c r="U1061">
        <f t="shared" si="227"/>
        <v>4.5369999999999999</v>
      </c>
      <c r="V1061">
        <f t="shared" si="232"/>
        <v>1.4000000000000234E-2</v>
      </c>
      <c r="W1061">
        <f t="shared" si="228"/>
        <v>4.6295999999999999</v>
      </c>
      <c r="X1061">
        <f t="shared" si="233"/>
        <v>2.2000000000000242E-2</v>
      </c>
      <c r="Y1061">
        <v>4.5720000000000001</v>
      </c>
      <c r="Z1061">
        <v>4.4740000000000002</v>
      </c>
      <c r="AA1061">
        <f t="shared" si="229"/>
        <v>4.7027000000000001</v>
      </c>
      <c r="AB1061">
        <f t="shared" si="234"/>
        <v>2.4000000000000021E-2</v>
      </c>
      <c r="AC1061">
        <f t="shared" si="235"/>
        <v>9.0000000000003411E-3</v>
      </c>
      <c r="AD1061">
        <v>4.3710000000000004</v>
      </c>
      <c r="AE1061">
        <f t="shared" si="230"/>
        <v>4.5448000000000004</v>
      </c>
      <c r="AF1061">
        <f t="shared" si="236"/>
        <v>2.3000000000000576E-2</v>
      </c>
      <c r="AG1061">
        <f t="shared" si="236"/>
        <v>2.7600000000000513E-2</v>
      </c>
      <c r="AH1061">
        <f t="shared" si="224"/>
        <v>4.4225000000000003</v>
      </c>
      <c r="AI1061">
        <f t="shared" si="237"/>
        <v>1.6000000000000902E-2</v>
      </c>
    </row>
    <row r="1062" spans="1:35" x14ac:dyDescent="0.3">
      <c r="A1062" s="1">
        <v>45617</v>
      </c>
      <c r="B1062">
        <v>98084.99</v>
      </c>
      <c r="C1062">
        <v>2669.72</v>
      </c>
      <c r="D1062">
        <v>4.84</v>
      </c>
      <c r="E1062">
        <v>4.57</v>
      </c>
      <c r="F1062">
        <f t="shared" si="231"/>
        <v>1.0000000000000675E-2</v>
      </c>
      <c r="G1062">
        <v>4.58</v>
      </c>
      <c r="H1062">
        <v>4.5208399999999997</v>
      </c>
      <c r="I1062">
        <f t="shared" si="225"/>
        <v>4.5208399999999997</v>
      </c>
      <c r="J1062">
        <f t="shared" si="226"/>
        <v>7.0499999999995566E-3</v>
      </c>
      <c r="K1062">
        <v>4.5194999999999999</v>
      </c>
      <c r="L1062">
        <v>4.5387000000000004</v>
      </c>
      <c r="M1062">
        <v>4.6242999999999999</v>
      </c>
      <c r="N1062">
        <v>4.7026000000000003</v>
      </c>
      <c r="O1062">
        <v>4.5547000000000004</v>
      </c>
      <c r="P1062">
        <v>4.5937999999999999</v>
      </c>
      <c r="Q1062">
        <v>4.5830000000000002</v>
      </c>
      <c r="R1062">
        <v>4.4798999999999998</v>
      </c>
      <c r="S1062">
        <v>4.3849999999999998</v>
      </c>
      <c r="T1062">
        <v>4.5449999999999999</v>
      </c>
      <c r="U1062">
        <f t="shared" si="227"/>
        <v>4.5449999999999999</v>
      </c>
      <c r="V1062">
        <f t="shared" si="232"/>
        <v>8.0000000000000071E-3</v>
      </c>
      <c r="W1062">
        <f t="shared" si="228"/>
        <v>4.6242999999999999</v>
      </c>
      <c r="X1062">
        <f t="shared" si="233"/>
        <v>-5.3000000000000824E-3</v>
      </c>
      <c r="Y1062">
        <v>4.5860000000000003</v>
      </c>
      <c r="Z1062">
        <v>4.484</v>
      </c>
      <c r="AA1062">
        <f t="shared" si="229"/>
        <v>4.7026000000000003</v>
      </c>
      <c r="AB1062">
        <f t="shared" si="234"/>
        <v>-9.9999999999766942E-5</v>
      </c>
      <c r="AC1062">
        <f t="shared" si="235"/>
        <v>9.9999999999997868E-3</v>
      </c>
      <c r="AD1062">
        <v>4.3929999999999998</v>
      </c>
      <c r="AE1062">
        <f t="shared" si="230"/>
        <v>4.5547000000000004</v>
      </c>
      <c r="AF1062">
        <f t="shared" si="236"/>
        <v>2.1999999999999353E-2</v>
      </c>
      <c r="AG1062">
        <f t="shared" si="236"/>
        <v>9.9000000000000199E-3</v>
      </c>
      <c r="AH1062">
        <f t="shared" si="224"/>
        <v>4.4384999999999994</v>
      </c>
      <c r="AI1062">
        <f t="shared" si="237"/>
        <v>1.5999999999999126E-2</v>
      </c>
    </row>
    <row r="1063" spans="1:35" x14ac:dyDescent="0.3">
      <c r="A1063" s="1">
        <v>45618</v>
      </c>
      <c r="B1063">
        <v>99420.01</v>
      </c>
      <c r="C1063">
        <v>2716.19</v>
      </c>
      <c r="D1063">
        <v>4.5869999999999997</v>
      </c>
      <c r="E1063">
        <v>4.57</v>
      </c>
      <c r="F1063">
        <f t="shared" si="231"/>
        <v>0</v>
      </c>
      <c r="G1063">
        <v>4.58</v>
      </c>
      <c r="H1063">
        <v>4.5209400000000004</v>
      </c>
      <c r="I1063">
        <f t="shared" si="225"/>
        <v>4.5209400000000004</v>
      </c>
      <c r="J1063">
        <f t="shared" si="226"/>
        <v>1.0000000000065512E-4</v>
      </c>
      <c r="K1063">
        <v>4.5248499999999998</v>
      </c>
      <c r="L1063">
        <v>4.5369999999999999</v>
      </c>
      <c r="M1063">
        <v>4.6470000000000002</v>
      </c>
      <c r="N1063">
        <v>4.7267999999999999</v>
      </c>
      <c r="O1063">
        <v>4.5814000000000004</v>
      </c>
      <c r="P1063">
        <v>4.5940200000000004</v>
      </c>
      <c r="Q1063">
        <v>4.5845000000000002</v>
      </c>
      <c r="R1063">
        <v>4.4862000000000002</v>
      </c>
      <c r="S1063">
        <v>4.4027000000000003</v>
      </c>
      <c r="T1063">
        <v>4.5449999999999999</v>
      </c>
      <c r="U1063">
        <f t="shared" si="227"/>
        <v>4.5449999999999999</v>
      </c>
      <c r="V1063">
        <f t="shared" si="232"/>
        <v>0</v>
      </c>
      <c r="W1063">
        <f t="shared" si="228"/>
        <v>4.6470000000000002</v>
      </c>
      <c r="X1063">
        <f t="shared" si="233"/>
        <v>2.2700000000000387E-2</v>
      </c>
      <c r="Y1063">
        <v>4.5839999999999996</v>
      </c>
      <c r="Z1063">
        <v>4.4909999999999997</v>
      </c>
      <c r="AA1063">
        <f t="shared" si="229"/>
        <v>4.7267999999999999</v>
      </c>
      <c r="AB1063">
        <f t="shared" si="234"/>
        <v>2.4199999999999555E-2</v>
      </c>
      <c r="AC1063">
        <f t="shared" si="235"/>
        <v>6.9999999999996732E-3</v>
      </c>
      <c r="AD1063">
        <v>4.4119999999999999</v>
      </c>
      <c r="AE1063">
        <f t="shared" si="230"/>
        <v>4.5814000000000004</v>
      </c>
      <c r="AF1063">
        <f t="shared" si="236"/>
        <v>1.9000000000000128E-2</v>
      </c>
      <c r="AG1063">
        <f t="shared" si="236"/>
        <v>2.6699999999999946E-2</v>
      </c>
      <c r="AH1063">
        <f t="shared" si="224"/>
        <v>4.4514999999999993</v>
      </c>
      <c r="AI1063">
        <f t="shared" si="237"/>
        <v>1.2999999999999901E-2</v>
      </c>
    </row>
    <row r="1064" spans="1:35" x14ac:dyDescent="0.3">
      <c r="A1064" s="1">
        <v>45619</v>
      </c>
      <c r="B1064">
        <v>98077.31</v>
      </c>
      <c r="C1064">
        <v>2716.19</v>
      </c>
      <c r="D1064">
        <v>4.5869999999999997</v>
      </c>
      <c r="E1064">
        <v>4.57</v>
      </c>
      <c r="F1064">
        <f t="shared" si="231"/>
        <v>0</v>
      </c>
      <c r="G1064">
        <v>4.58</v>
      </c>
      <c r="H1064">
        <v>4.5209400000000004</v>
      </c>
      <c r="I1064">
        <f t="shared" si="225"/>
        <v>4.5209400000000004</v>
      </c>
      <c r="J1064">
        <f t="shared" si="226"/>
        <v>0</v>
      </c>
      <c r="K1064">
        <v>4.5248499999999998</v>
      </c>
      <c r="L1064">
        <v>4.5369999999999999</v>
      </c>
      <c r="M1064">
        <v>4.6470000000000002</v>
      </c>
      <c r="N1064">
        <v>4.7267999999999999</v>
      </c>
      <c r="O1064">
        <v>4.5814000000000004</v>
      </c>
      <c r="P1064">
        <v>4.5940200000000004</v>
      </c>
      <c r="Q1064">
        <v>4.5845000000000002</v>
      </c>
      <c r="R1064">
        <v>4.4862000000000002</v>
      </c>
      <c r="S1064">
        <v>4.4027000000000003</v>
      </c>
      <c r="T1064">
        <v>4.5449999999999999</v>
      </c>
      <c r="U1064">
        <f t="shared" si="227"/>
        <v>4.5449999999999999</v>
      </c>
      <c r="V1064">
        <f t="shared" si="232"/>
        <v>0</v>
      </c>
      <c r="W1064">
        <f t="shared" si="228"/>
        <v>4.6470000000000002</v>
      </c>
      <c r="X1064">
        <f t="shared" si="233"/>
        <v>0</v>
      </c>
      <c r="Y1064">
        <v>4.5839999999999996</v>
      </c>
      <c r="Z1064">
        <v>4.4909999999999997</v>
      </c>
      <c r="AA1064">
        <f t="shared" si="229"/>
        <v>4.7267999999999999</v>
      </c>
      <c r="AB1064">
        <f t="shared" si="234"/>
        <v>0</v>
      </c>
      <c r="AC1064">
        <f t="shared" si="235"/>
        <v>0</v>
      </c>
      <c r="AD1064">
        <v>4.4119999999999999</v>
      </c>
      <c r="AE1064">
        <f t="shared" si="230"/>
        <v>4.5814000000000004</v>
      </c>
      <c r="AF1064">
        <f t="shared" si="236"/>
        <v>0</v>
      </c>
      <c r="AG1064">
        <f t="shared" si="236"/>
        <v>0</v>
      </c>
      <c r="AH1064">
        <f t="shared" si="224"/>
        <v>4.4514999999999993</v>
      </c>
      <c r="AI1064">
        <f t="shared" si="237"/>
        <v>0</v>
      </c>
    </row>
    <row r="1065" spans="1:35" x14ac:dyDescent="0.3">
      <c r="A1065" s="1">
        <v>45620</v>
      </c>
      <c r="B1065">
        <v>97040.56</v>
      </c>
      <c r="C1065">
        <v>2716.19</v>
      </c>
      <c r="D1065">
        <v>4.5869999999999997</v>
      </c>
      <c r="E1065">
        <v>4.57</v>
      </c>
      <c r="F1065">
        <f t="shared" si="231"/>
        <v>0</v>
      </c>
      <c r="G1065">
        <v>4.58</v>
      </c>
      <c r="H1065">
        <v>4.5209400000000004</v>
      </c>
      <c r="I1065">
        <f t="shared" si="225"/>
        <v>4.5209400000000004</v>
      </c>
      <c r="J1065">
        <f t="shared" si="226"/>
        <v>0</v>
      </c>
      <c r="K1065">
        <v>4.5248499999999998</v>
      </c>
      <c r="L1065">
        <v>4.5369999999999999</v>
      </c>
      <c r="M1065">
        <v>4.6470000000000002</v>
      </c>
      <c r="N1065">
        <v>4.7267999999999999</v>
      </c>
      <c r="O1065">
        <v>4.5814000000000004</v>
      </c>
      <c r="P1065">
        <v>4.5940200000000004</v>
      </c>
      <c r="Q1065">
        <v>4.5845000000000002</v>
      </c>
      <c r="R1065">
        <v>4.4862000000000002</v>
      </c>
      <c r="S1065">
        <v>4.4027000000000003</v>
      </c>
      <c r="T1065">
        <v>4.5449999999999999</v>
      </c>
      <c r="U1065">
        <f t="shared" si="227"/>
        <v>4.5449999999999999</v>
      </c>
      <c r="V1065">
        <f t="shared" si="232"/>
        <v>0</v>
      </c>
      <c r="W1065">
        <f t="shared" si="228"/>
        <v>4.6470000000000002</v>
      </c>
      <c r="X1065">
        <f t="shared" si="233"/>
        <v>0</v>
      </c>
      <c r="Y1065">
        <v>4.5839999999999996</v>
      </c>
      <c r="Z1065">
        <v>4.4909999999999997</v>
      </c>
      <c r="AA1065">
        <f t="shared" si="229"/>
        <v>4.7267999999999999</v>
      </c>
      <c r="AB1065">
        <f t="shared" si="234"/>
        <v>0</v>
      </c>
      <c r="AC1065">
        <f t="shared" si="235"/>
        <v>0</v>
      </c>
      <c r="AD1065">
        <v>4.4119999999999999</v>
      </c>
      <c r="AE1065">
        <f t="shared" si="230"/>
        <v>4.5814000000000004</v>
      </c>
      <c r="AF1065">
        <f t="shared" si="236"/>
        <v>0</v>
      </c>
      <c r="AG1065">
        <f t="shared" si="236"/>
        <v>0</v>
      </c>
      <c r="AH1065">
        <f t="shared" si="224"/>
        <v>4.4514999999999993</v>
      </c>
      <c r="AI1065">
        <f t="shared" si="237"/>
        <v>0</v>
      </c>
    </row>
    <row r="1066" spans="1:35" x14ac:dyDescent="0.3">
      <c r="A1066" s="1">
        <v>45621</v>
      </c>
      <c r="B1066">
        <v>93714.51</v>
      </c>
      <c r="C1066">
        <v>2625.01</v>
      </c>
      <c r="D1066">
        <v>4.5869999999999997</v>
      </c>
      <c r="E1066">
        <v>4.58</v>
      </c>
      <c r="F1066">
        <f t="shared" si="231"/>
        <v>9.9999999999997868E-3</v>
      </c>
      <c r="G1066">
        <v>4.58</v>
      </c>
      <c r="H1066">
        <v>4.5210800000000004</v>
      </c>
      <c r="I1066">
        <f t="shared" si="225"/>
        <v>4.5210800000000004</v>
      </c>
      <c r="J1066">
        <f t="shared" si="226"/>
        <v>1.4000000000002899E-4</v>
      </c>
      <c r="K1066">
        <v>4.5145999999999997</v>
      </c>
      <c r="L1066">
        <v>4.5233999999999996</v>
      </c>
      <c r="M1066">
        <v>4.6346999999999996</v>
      </c>
      <c r="N1066">
        <v>4.6999000000000004</v>
      </c>
      <c r="O1066">
        <v>4.5273000000000003</v>
      </c>
      <c r="P1066">
        <v>4.5992199999999999</v>
      </c>
      <c r="Q1066">
        <v>4.5845000000000002</v>
      </c>
      <c r="R1066">
        <v>4.4802999999999997</v>
      </c>
      <c r="S1066">
        <v>4.3646000000000003</v>
      </c>
      <c r="T1066">
        <v>4.5270000000000001</v>
      </c>
      <c r="U1066">
        <f t="shared" si="227"/>
        <v>4.5270000000000001</v>
      </c>
      <c r="V1066">
        <f t="shared" si="232"/>
        <v>-1.7999999999999794E-2</v>
      </c>
      <c r="W1066">
        <f t="shared" si="228"/>
        <v>4.6346999999999996</v>
      </c>
      <c r="X1066">
        <f t="shared" si="233"/>
        <v>-1.2300000000000644E-2</v>
      </c>
      <c r="Y1066">
        <v>4.6310000000000002</v>
      </c>
      <c r="Z1066">
        <v>4.49</v>
      </c>
      <c r="AA1066">
        <f t="shared" si="229"/>
        <v>4.6999000000000004</v>
      </c>
      <c r="AB1066">
        <f t="shared" si="234"/>
        <v>-2.689999999999948E-2</v>
      </c>
      <c r="AC1066">
        <f t="shared" si="235"/>
        <v>-9.9999999999944578E-4</v>
      </c>
      <c r="AD1066">
        <v>4.3710000000000004</v>
      </c>
      <c r="AE1066">
        <f t="shared" si="230"/>
        <v>4.5273000000000003</v>
      </c>
      <c r="AF1066">
        <f t="shared" si="236"/>
        <v>-4.0999999999999481E-2</v>
      </c>
      <c r="AG1066">
        <f t="shared" si="236"/>
        <v>-5.4100000000000037E-2</v>
      </c>
      <c r="AH1066">
        <f t="shared" si="224"/>
        <v>4.4305000000000003</v>
      </c>
      <c r="AI1066">
        <f t="shared" si="237"/>
        <v>-2.0999999999999019E-2</v>
      </c>
    </row>
    <row r="1067" spans="1:35" x14ac:dyDescent="0.3">
      <c r="A1067" s="1">
        <v>45622</v>
      </c>
      <c r="B1067">
        <v>91651.14</v>
      </c>
      <c r="C1067">
        <v>2633.15</v>
      </c>
      <c r="D1067">
        <v>4.6050000000000004</v>
      </c>
      <c r="E1067">
        <v>4.58</v>
      </c>
      <c r="F1067">
        <f t="shared" si="231"/>
        <v>0</v>
      </c>
      <c r="G1067">
        <v>4.58</v>
      </c>
      <c r="H1067">
        <v>4.5139100000000001</v>
      </c>
      <c r="I1067">
        <f t="shared" si="225"/>
        <v>4.5139100000000001</v>
      </c>
      <c r="J1067">
        <f t="shared" si="226"/>
        <v>-7.1700000000003428E-3</v>
      </c>
      <c r="K1067">
        <v>4.4832000000000001</v>
      </c>
      <c r="L1067">
        <v>4.4859</v>
      </c>
      <c r="M1067">
        <v>4.6258999999999997</v>
      </c>
      <c r="N1067">
        <v>4.6948999999999996</v>
      </c>
      <c r="O1067">
        <v>4.5298999999999996</v>
      </c>
      <c r="P1067">
        <v>4.5967000000000002</v>
      </c>
      <c r="Q1067">
        <v>4.5845000000000002</v>
      </c>
      <c r="R1067">
        <v>4.4718999999999998</v>
      </c>
      <c r="S1067">
        <v>4.3615000000000004</v>
      </c>
      <c r="T1067">
        <v>4.492</v>
      </c>
      <c r="U1067">
        <f t="shared" si="227"/>
        <v>4.492</v>
      </c>
      <c r="V1067">
        <f t="shared" si="232"/>
        <v>-3.5000000000000142E-2</v>
      </c>
      <c r="W1067">
        <f t="shared" si="228"/>
        <v>4.6258999999999997</v>
      </c>
      <c r="X1067">
        <f t="shared" si="233"/>
        <v>-8.799999999999919E-3</v>
      </c>
      <c r="Y1067">
        <v>4.6349999999999998</v>
      </c>
      <c r="Z1067">
        <v>4.476</v>
      </c>
      <c r="AA1067">
        <f t="shared" si="229"/>
        <v>4.6948999999999996</v>
      </c>
      <c r="AB1067">
        <f t="shared" si="234"/>
        <v>-5.0000000000007816E-3</v>
      </c>
      <c r="AC1067">
        <f t="shared" si="235"/>
        <v>-1.4000000000000234E-2</v>
      </c>
      <c r="AD1067">
        <v>4.367</v>
      </c>
      <c r="AE1067">
        <f t="shared" si="230"/>
        <v>4.5298999999999996</v>
      </c>
      <c r="AF1067">
        <f t="shared" si="236"/>
        <v>-4.0000000000004476E-3</v>
      </c>
      <c r="AG1067">
        <f t="shared" si="236"/>
        <v>2.5999999999992696E-3</v>
      </c>
      <c r="AH1067">
        <f t="shared" si="224"/>
        <v>4.4215</v>
      </c>
      <c r="AI1067">
        <f t="shared" si="237"/>
        <v>-9.0000000000003411E-3</v>
      </c>
    </row>
    <row r="1068" spans="1:35" x14ac:dyDescent="0.3">
      <c r="A1068" s="1">
        <v>45623</v>
      </c>
      <c r="B1068">
        <v>96400.51</v>
      </c>
      <c r="C1068">
        <v>2636.02</v>
      </c>
      <c r="D1068">
        <v>4.585</v>
      </c>
      <c r="E1068">
        <v>4.57</v>
      </c>
      <c r="F1068">
        <f t="shared" si="231"/>
        <v>-9.9999999999997868E-3</v>
      </c>
      <c r="G1068">
        <v>4.58</v>
      </c>
      <c r="H1068">
        <v>4.4993699999999999</v>
      </c>
      <c r="I1068">
        <f t="shared" si="225"/>
        <v>4.4993699999999999</v>
      </c>
      <c r="J1068">
        <f t="shared" si="226"/>
        <v>-1.4540000000000219E-2</v>
      </c>
      <c r="K1068">
        <v>4.4695</v>
      </c>
      <c r="L1068">
        <v>4.4926000000000004</v>
      </c>
      <c r="M1068">
        <v>4.6237000000000004</v>
      </c>
      <c r="N1068">
        <v>4.6909000000000001</v>
      </c>
      <c r="O1068">
        <v>4.5214999999999996</v>
      </c>
      <c r="P1068">
        <v>4.5921200000000004</v>
      </c>
      <c r="Q1068">
        <v>4.5815000000000001</v>
      </c>
      <c r="R1068">
        <v>4.4534000000000002</v>
      </c>
      <c r="S1068">
        <v>4.3231999999999999</v>
      </c>
      <c r="T1068">
        <v>4.5</v>
      </c>
      <c r="U1068">
        <f t="shared" si="227"/>
        <v>4.5</v>
      </c>
      <c r="V1068">
        <f t="shared" si="232"/>
        <v>8.0000000000000071E-3</v>
      </c>
      <c r="W1068">
        <f t="shared" si="228"/>
        <v>4.6237000000000004</v>
      </c>
      <c r="X1068">
        <f t="shared" si="233"/>
        <v>-2.1999999999993136E-3</v>
      </c>
      <c r="Y1068">
        <v>4.6390000000000002</v>
      </c>
      <c r="Z1068">
        <v>4.4610000000000003</v>
      </c>
      <c r="AA1068">
        <f t="shared" si="229"/>
        <v>4.6909000000000001</v>
      </c>
      <c r="AB1068">
        <f t="shared" si="234"/>
        <v>-3.9999999999995595E-3</v>
      </c>
      <c r="AC1068">
        <f t="shared" si="235"/>
        <v>-1.499999999999968E-2</v>
      </c>
      <c r="AD1068">
        <v>4.3310000000000004</v>
      </c>
      <c r="AE1068">
        <f t="shared" si="230"/>
        <v>4.5214999999999996</v>
      </c>
      <c r="AF1068">
        <f t="shared" si="236"/>
        <v>-3.5999999999999588E-2</v>
      </c>
      <c r="AG1068">
        <f t="shared" si="236"/>
        <v>-8.3999999999999631E-3</v>
      </c>
      <c r="AH1068">
        <f t="shared" si="224"/>
        <v>4.3960000000000008</v>
      </c>
      <c r="AI1068">
        <f t="shared" si="237"/>
        <v>-2.549999999999919E-2</v>
      </c>
    </row>
    <row r="1069" spans="1:35" x14ac:dyDescent="0.3">
      <c r="A1069" s="1">
        <v>45624</v>
      </c>
      <c r="B1069">
        <v>95132.86</v>
      </c>
      <c r="C1069">
        <v>2637.92</v>
      </c>
      <c r="D1069">
        <v>4.585</v>
      </c>
      <c r="E1069">
        <v>4.57</v>
      </c>
      <c r="F1069">
        <f t="shared" si="231"/>
        <v>0</v>
      </c>
      <c r="G1069">
        <v>4.58</v>
      </c>
      <c r="H1069">
        <v>4.4993699999999999</v>
      </c>
      <c r="I1069">
        <f t="shared" si="225"/>
        <v>4.4993699999999999</v>
      </c>
      <c r="J1069">
        <f t="shared" si="226"/>
        <v>0</v>
      </c>
      <c r="K1069">
        <v>4.4745999999999997</v>
      </c>
      <c r="L1069">
        <v>4.4926000000000004</v>
      </c>
      <c r="M1069">
        <v>4.6237000000000004</v>
      </c>
      <c r="N1069">
        <v>4.6909000000000001</v>
      </c>
      <c r="O1069">
        <v>4.5214999999999996</v>
      </c>
      <c r="P1069">
        <v>4.5945</v>
      </c>
      <c r="Q1069">
        <v>4.5815000000000001</v>
      </c>
      <c r="R1069">
        <v>4.4534000000000002</v>
      </c>
      <c r="S1069">
        <v>4.3231999999999999</v>
      </c>
      <c r="T1069">
        <v>4.5</v>
      </c>
      <c r="U1069">
        <f t="shared" si="227"/>
        <v>4.5</v>
      </c>
      <c r="V1069">
        <f t="shared" si="232"/>
        <v>0</v>
      </c>
      <c r="W1069">
        <f t="shared" si="228"/>
        <v>4.6237000000000004</v>
      </c>
      <c r="X1069">
        <f t="shared" si="233"/>
        <v>0</v>
      </c>
      <c r="Y1069">
        <v>4.6269999999999998</v>
      </c>
      <c r="Z1069">
        <v>4.4610000000000003</v>
      </c>
      <c r="AA1069">
        <f t="shared" si="229"/>
        <v>4.6909000000000001</v>
      </c>
      <c r="AB1069">
        <f t="shared" si="234"/>
        <v>0</v>
      </c>
      <c r="AC1069">
        <f t="shared" si="235"/>
        <v>0</v>
      </c>
      <c r="AD1069">
        <v>4.3310000000000004</v>
      </c>
      <c r="AE1069">
        <f t="shared" si="230"/>
        <v>4.5214999999999996</v>
      </c>
      <c r="AF1069">
        <f t="shared" si="236"/>
        <v>0</v>
      </c>
      <c r="AG1069">
        <f t="shared" si="236"/>
        <v>0</v>
      </c>
      <c r="AH1069">
        <f t="shared" si="224"/>
        <v>4.3960000000000008</v>
      </c>
      <c r="AI1069">
        <f t="shared" si="237"/>
        <v>0</v>
      </c>
    </row>
    <row r="1070" spans="1:35" x14ac:dyDescent="0.3">
      <c r="A1070" s="1">
        <v>45625</v>
      </c>
      <c r="B1070">
        <v>97460.39</v>
      </c>
      <c r="C1070">
        <v>2643.15</v>
      </c>
      <c r="D1070">
        <v>4.6529999999999996</v>
      </c>
      <c r="E1070">
        <v>4.59</v>
      </c>
      <c r="F1070">
        <f t="shared" si="231"/>
        <v>1.9999999999999574E-2</v>
      </c>
      <c r="G1070">
        <v>4.58</v>
      </c>
      <c r="H1070">
        <v>4.4661999999999997</v>
      </c>
      <c r="I1070">
        <f t="shared" si="225"/>
        <v>4.4661999999999997</v>
      </c>
      <c r="J1070">
        <f t="shared" si="226"/>
        <v>-3.3170000000000144E-2</v>
      </c>
      <c r="K1070">
        <v>4.4669999999999996</v>
      </c>
      <c r="L1070">
        <v>4.4858000000000002</v>
      </c>
      <c r="M1070">
        <v>4.5724999999999998</v>
      </c>
      <c r="N1070">
        <v>4.6352000000000002</v>
      </c>
      <c r="O1070">
        <v>4.4691000000000001</v>
      </c>
      <c r="P1070">
        <v>4.5897500000000004</v>
      </c>
      <c r="Q1070">
        <v>4.5810000000000004</v>
      </c>
      <c r="R1070">
        <v>4.4386000000000001</v>
      </c>
      <c r="S1070">
        <v>4.2789000000000001</v>
      </c>
      <c r="T1070">
        <v>4.492</v>
      </c>
      <c r="U1070">
        <f t="shared" si="227"/>
        <v>4.492</v>
      </c>
      <c r="V1070">
        <f t="shared" si="232"/>
        <v>-8.0000000000000071E-3</v>
      </c>
      <c r="W1070">
        <f t="shared" si="228"/>
        <v>4.5724999999999998</v>
      </c>
      <c r="X1070">
        <f t="shared" si="233"/>
        <v>-5.1200000000000578E-2</v>
      </c>
      <c r="Y1070">
        <v>4.6159999999999997</v>
      </c>
      <c r="Z1070">
        <v>4.4450000000000003</v>
      </c>
      <c r="AA1070">
        <f t="shared" si="229"/>
        <v>4.6352000000000002</v>
      </c>
      <c r="AB1070">
        <f t="shared" si="234"/>
        <v>-5.5699999999999861E-2</v>
      </c>
      <c r="AC1070">
        <f t="shared" si="235"/>
        <v>-1.6000000000000014E-2</v>
      </c>
      <c r="AD1070">
        <v>4.29</v>
      </c>
      <c r="AE1070">
        <f t="shared" si="230"/>
        <v>4.4691000000000001</v>
      </c>
      <c r="AF1070">
        <f t="shared" si="236"/>
        <v>-4.1000000000000369E-2</v>
      </c>
      <c r="AG1070">
        <f t="shared" si="236"/>
        <v>-5.2399999999999558E-2</v>
      </c>
      <c r="AH1070">
        <f t="shared" si="224"/>
        <v>4.3674999999999997</v>
      </c>
      <c r="AI1070">
        <f t="shared" si="237"/>
        <v>-2.850000000000108E-2</v>
      </c>
    </row>
    <row r="1071" spans="1:35" x14ac:dyDescent="0.3">
      <c r="A1071" s="1">
        <v>45626</v>
      </c>
      <c r="B1071">
        <v>96841.2</v>
      </c>
      <c r="C1071">
        <v>2643.15</v>
      </c>
      <c r="D1071">
        <v>4.6529999999999996</v>
      </c>
      <c r="E1071">
        <v>4.59</v>
      </c>
      <c r="F1071">
        <f t="shared" si="231"/>
        <v>0</v>
      </c>
      <c r="G1071">
        <v>4.58</v>
      </c>
      <c r="H1071">
        <v>4.4661999999999997</v>
      </c>
      <c r="I1071">
        <f t="shared" si="225"/>
        <v>4.4661999999999997</v>
      </c>
      <c r="J1071">
        <f t="shared" si="226"/>
        <v>0</v>
      </c>
      <c r="K1071">
        <v>4.4669999999999996</v>
      </c>
      <c r="L1071">
        <v>4.4858000000000002</v>
      </c>
      <c r="M1071">
        <v>4.5724999999999998</v>
      </c>
      <c r="N1071">
        <v>4.6352000000000002</v>
      </c>
      <c r="O1071">
        <v>4.4691000000000001</v>
      </c>
      <c r="P1071">
        <v>4.5897500000000004</v>
      </c>
      <c r="Q1071">
        <v>4.5810000000000004</v>
      </c>
      <c r="R1071">
        <v>4.4386000000000001</v>
      </c>
      <c r="S1071">
        <v>4.2789000000000001</v>
      </c>
      <c r="T1071">
        <v>4.492</v>
      </c>
      <c r="U1071">
        <f t="shared" si="227"/>
        <v>4.492</v>
      </c>
      <c r="V1071">
        <f t="shared" si="232"/>
        <v>0</v>
      </c>
      <c r="W1071">
        <f t="shared" si="228"/>
        <v>4.5724999999999998</v>
      </c>
      <c r="X1071">
        <f t="shared" si="233"/>
        <v>0</v>
      </c>
      <c r="Y1071">
        <v>4.6159999999999997</v>
      </c>
      <c r="Z1071">
        <v>4.4450000000000003</v>
      </c>
      <c r="AA1071">
        <f t="shared" si="229"/>
        <v>4.6352000000000002</v>
      </c>
      <c r="AB1071">
        <f t="shared" si="234"/>
        <v>0</v>
      </c>
      <c r="AC1071">
        <f t="shared" si="235"/>
        <v>0</v>
      </c>
      <c r="AD1071">
        <v>4.29</v>
      </c>
      <c r="AE1071">
        <f t="shared" si="230"/>
        <v>4.4691000000000001</v>
      </c>
      <c r="AF1071">
        <f t="shared" si="236"/>
        <v>0</v>
      </c>
      <c r="AG1071">
        <f t="shared" si="236"/>
        <v>0</v>
      </c>
      <c r="AH1071">
        <f t="shared" si="224"/>
        <v>4.3674999999999997</v>
      </c>
      <c r="AI1071">
        <f t="shared" si="237"/>
        <v>0</v>
      </c>
    </row>
    <row r="1072" spans="1:35" x14ac:dyDescent="0.3">
      <c r="A1072" s="1">
        <v>45627</v>
      </c>
      <c r="B1072">
        <v>97824.17</v>
      </c>
      <c r="C1072">
        <v>2643.15</v>
      </c>
      <c r="D1072">
        <v>4.6529999999999996</v>
      </c>
      <c r="E1072">
        <v>4.59</v>
      </c>
      <c r="F1072">
        <f t="shared" si="231"/>
        <v>0</v>
      </c>
      <c r="G1072">
        <v>4.58</v>
      </c>
      <c r="H1072">
        <v>4.4661999999999997</v>
      </c>
      <c r="I1072">
        <f t="shared" si="225"/>
        <v>4.4661999999999997</v>
      </c>
      <c r="J1072">
        <f t="shared" si="226"/>
        <v>0</v>
      </c>
      <c r="K1072">
        <v>4.4669999999999996</v>
      </c>
      <c r="L1072">
        <v>4.4858000000000002</v>
      </c>
      <c r="M1072">
        <v>4.5724999999999998</v>
      </c>
      <c r="N1072">
        <v>4.6352000000000002</v>
      </c>
      <c r="O1072">
        <v>4.4691000000000001</v>
      </c>
      <c r="P1072">
        <v>4.5897500000000004</v>
      </c>
      <c r="Q1072">
        <v>4.5810000000000004</v>
      </c>
      <c r="R1072">
        <v>4.4386000000000001</v>
      </c>
      <c r="S1072">
        <v>4.2789000000000001</v>
      </c>
      <c r="T1072">
        <v>4.492</v>
      </c>
      <c r="U1072">
        <f t="shared" si="227"/>
        <v>4.492</v>
      </c>
      <c r="V1072">
        <f t="shared" si="232"/>
        <v>0</v>
      </c>
      <c r="W1072">
        <f t="shared" si="228"/>
        <v>4.5724999999999998</v>
      </c>
      <c r="X1072">
        <f t="shared" si="233"/>
        <v>0</v>
      </c>
      <c r="Y1072">
        <v>4.6159999999999997</v>
      </c>
      <c r="Z1072">
        <v>4.4450000000000003</v>
      </c>
      <c r="AA1072">
        <f t="shared" si="229"/>
        <v>4.6352000000000002</v>
      </c>
      <c r="AB1072">
        <f t="shared" si="234"/>
        <v>0</v>
      </c>
      <c r="AC1072">
        <f t="shared" si="235"/>
        <v>0</v>
      </c>
      <c r="AD1072">
        <v>4.29</v>
      </c>
      <c r="AE1072">
        <f t="shared" si="230"/>
        <v>4.4691000000000001</v>
      </c>
      <c r="AF1072">
        <f t="shared" si="236"/>
        <v>0</v>
      </c>
      <c r="AG1072">
        <f t="shared" si="236"/>
        <v>0</v>
      </c>
      <c r="AH1072">
        <f t="shared" si="224"/>
        <v>4.3674999999999997</v>
      </c>
      <c r="AI1072">
        <f t="shared" si="237"/>
        <v>0</v>
      </c>
    </row>
    <row r="1073" spans="1:35" x14ac:dyDescent="0.3">
      <c r="A1073" s="1">
        <v>45628</v>
      </c>
      <c r="B1073">
        <v>95419.96</v>
      </c>
      <c r="C1073">
        <v>2639.13</v>
      </c>
      <c r="D1073">
        <v>4.6920000000000002</v>
      </c>
      <c r="E1073">
        <v>4.6399999999999997</v>
      </c>
      <c r="F1073">
        <f t="shared" si="231"/>
        <v>4.9999999999999822E-2</v>
      </c>
      <c r="G1073">
        <v>4.58</v>
      </c>
      <c r="H1073">
        <v>4.4647199999999998</v>
      </c>
      <c r="I1073">
        <f t="shared" si="225"/>
        <v>4.4647199999999998</v>
      </c>
      <c r="J1073">
        <f t="shared" si="226"/>
        <v>-1.4799999999999258E-3</v>
      </c>
      <c r="K1073">
        <v>4.4512</v>
      </c>
      <c r="L1073">
        <v>4.4619</v>
      </c>
      <c r="M1073">
        <v>4.5716000000000001</v>
      </c>
      <c r="N1073">
        <v>4.6355000000000004</v>
      </c>
      <c r="O1073">
        <v>4.4733999999999998</v>
      </c>
      <c r="P1073">
        <v>4.5991999999999997</v>
      </c>
      <c r="Q1073">
        <v>4.5845500000000001</v>
      </c>
      <c r="R1073">
        <v>4.4301000000000004</v>
      </c>
      <c r="S1073">
        <v>4.2785000000000002</v>
      </c>
      <c r="T1073">
        <v>4.4669999999999996</v>
      </c>
      <c r="U1073">
        <f t="shared" si="227"/>
        <v>4.4669999999999996</v>
      </c>
      <c r="V1073">
        <f t="shared" si="232"/>
        <v>-2.5000000000000355E-2</v>
      </c>
      <c r="W1073">
        <f t="shared" si="228"/>
        <v>4.5716000000000001</v>
      </c>
      <c r="X1073">
        <f t="shared" si="233"/>
        <v>-8.9999999999967883E-4</v>
      </c>
      <c r="Y1073">
        <v>4.5869999999999997</v>
      </c>
      <c r="Z1073">
        <v>4.4349999999999996</v>
      </c>
      <c r="AA1073">
        <f t="shared" si="229"/>
        <v>4.6355000000000004</v>
      </c>
      <c r="AB1073">
        <f t="shared" si="234"/>
        <v>3.00000000000189E-4</v>
      </c>
      <c r="AC1073">
        <f t="shared" si="235"/>
        <v>-1.0000000000000675E-2</v>
      </c>
      <c r="AD1073">
        <v>4.2850000000000001</v>
      </c>
      <c r="AE1073">
        <f t="shared" si="230"/>
        <v>4.4733999999999998</v>
      </c>
      <c r="AF1073">
        <f t="shared" si="236"/>
        <v>-4.9999999999998934E-3</v>
      </c>
      <c r="AG1073">
        <f t="shared" si="236"/>
        <v>4.2999999999997485E-3</v>
      </c>
      <c r="AH1073">
        <f t="shared" si="224"/>
        <v>4.3599999999999994</v>
      </c>
      <c r="AI1073">
        <f t="shared" si="237"/>
        <v>-7.5000000000002842E-3</v>
      </c>
    </row>
    <row r="1074" spans="1:35" x14ac:dyDescent="0.3">
      <c r="A1074" s="1">
        <v>45629</v>
      </c>
      <c r="B1074">
        <v>96086.07</v>
      </c>
      <c r="C1074">
        <v>2643.49</v>
      </c>
      <c r="D1074">
        <v>4.6630000000000003</v>
      </c>
      <c r="E1074">
        <v>4.6399999999999997</v>
      </c>
      <c r="F1074">
        <f t="shared" si="231"/>
        <v>0</v>
      </c>
      <c r="G1074">
        <v>4.58</v>
      </c>
      <c r="H1074">
        <v>4.4717799999999999</v>
      </c>
      <c r="I1074">
        <f t="shared" si="225"/>
        <v>4.4717799999999999</v>
      </c>
      <c r="J1074">
        <f t="shared" si="226"/>
        <v>7.0600000000000662E-3</v>
      </c>
      <c r="K1074">
        <v>4.4469000000000003</v>
      </c>
      <c r="L1074">
        <v>4.4470000000000001</v>
      </c>
      <c r="M1074">
        <v>4.5660999999999996</v>
      </c>
      <c r="N1074">
        <v>4.6357999999999997</v>
      </c>
      <c r="O1074">
        <v>4.4717000000000002</v>
      </c>
      <c r="P1074">
        <v>4.5887500000000001</v>
      </c>
      <c r="Q1074">
        <v>4.5815000000000001</v>
      </c>
      <c r="R1074">
        <v>4.4062999999999999</v>
      </c>
      <c r="S1074">
        <v>4.2672999999999996</v>
      </c>
      <c r="T1074">
        <v>4.4589999999999996</v>
      </c>
      <c r="U1074">
        <f t="shared" si="227"/>
        <v>4.4589999999999996</v>
      </c>
      <c r="V1074">
        <f t="shared" si="232"/>
        <v>-8.0000000000000071E-3</v>
      </c>
      <c r="W1074">
        <f t="shared" si="228"/>
        <v>4.5660999999999996</v>
      </c>
      <c r="X1074">
        <f t="shared" si="233"/>
        <v>-5.5000000000005045E-3</v>
      </c>
      <c r="Y1074">
        <v>4.54</v>
      </c>
      <c r="Z1074">
        <v>4.4119999999999999</v>
      </c>
      <c r="AA1074">
        <f t="shared" si="229"/>
        <v>4.6357999999999997</v>
      </c>
      <c r="AB1074">
        <f t="shared" si="234"/>
        <v>2.9999999999930083E-4</v>
      </c>
      <c r="AC1074">
        <f t="shared" si="235"/>
        <v>-2.2999999999999687E-2</v>
      </c>
      <c r="AD1074">
        <v>4.2699999999999996</v>
      </c>
      <c r="AE1074">
        <f t="shared" si="230"/>
        <v>4.4717000000000002</v>
      </c>
      <c r="AF1074">
        <f t="shared" si="236"/>
        <v>-1.5000000000000568E-2</v>
      </c>
      <c r="AG1074">
        <f t="shared" si="236"/>
        <v>-1.6999999999995907E-3</v>
      </c>
      <c r="AH1074">
        <f t="shared" si="224"/>
        <v>4.3409999999999993</v>
      </c>
      <c r="AI1074">
        <f t="shared" si="237"/>
        <v>-1.9000000000000128E-2</v>
      </c>
    </row>
    <row r="1075" spans="1:35" x14ac:dyDescent="0.3">
      <c r="A1075" s="1">
        <v>45630</v>
      </c>
      <c r="B1075">
        <v>97876.14</v>
      </c>
      <c r="C1075">
        <v>2649.9</v>
      </c>
      <c r="D1075">
        <v>4.6210000000000004</v>
      </c>
      <c r="E1075">
        <v>4.59</v>
      </c>
      <c r="F1075">
        <f t="shared" si="231"/>
        <v>-4.9999999999999822E-2</v>
      </c>
      <c r="G1075">
        <v>4.58</v>
      </c>
      <c r="H1075">
        <v>4.4441699999999997</v>
      </c>
      <c r="I1075">
        <f t="shared" si="225"/>
        <v>4.4441699999999997</v>
      </c>
      <c r="J1075">
        <f t="shared" si="226"/>
        <v>-2.7610000000000134E-2</v>
      </c>
      <c r="K1075">
        <v>4.4329000000000001</v>
      </c>
      <c r="L1075">
        <v>4.4542999999999999</v>
      </c>
      <c r="M1075">
        <v>4.5374999999999996</v>
      </c>
      <c r="N1075">
        <v>4.6044999999999998</v>
      </c>
      <c r="O1075">
        <v>4.4391999999999996</v>
      </c>
      <c r="P1075">
        <v>4.5908600000000002</v>
      </c>
      <c r="Q1075">
        <v>4.5836499999999996</v>
      </c>
      <c r="R1075">
        <v>4.3745000000000003</v>
      </c>
      <c r="S1075">
        <v>4.2183999999999999</v>
      </c>
      <c r="T1075">
        <v>4.4580000000000002</v>
      </c>
      <c r="U1075">
        <f t="shared" si="227"/>
        <v>4.4580000000000002</v>
      </c>
      <c r="V1075">
        <f t="shared" si="232"/>
        <v>-9.9999999999944578E-4</v>
      </c>
      <c r="W1075">
        <f t="shared" si="228"/>
        <v>4.5374999999999996</v>
      </c>
      <c r="X1075">
        <f t="shared" si="233"/>
        <v>-2.8599999999999959E-2</v>
      </c>
      <c r="Y1075">
        <v>4.5339999999999998</v>
      </c>
      <c r="Z1075">
        <v>4.3810000000000002</v>
      </c>
      <c r="AA1075">
        <f t="shared" si="229"/>
        <v>4.6044999999999998</v>
      </c>
      <c r="AB1075">
        <f t="shared" si="234"/>
        <v>-3.1299999999999883E-2</v>
      </c>
      <c r="AC1075">
        <f t="shared" si="235"/>
        <v>-3.0999999999999694E-2</v>
      </c>
      <c r="AD1075">
        <v>4.2249999999999996</v>
      </c>
      <c r="AE1075">
        <f t="shared" si="230"/>
        <v>4.4391999999999996</v>
      </c>
      <c r="AF1075">
        <f t="shared" si="236"/>
        <v>-4.4999999999999929E-2</v>
      </c>
      <c r="AG1075">
        <f t="shared" si="236"/>
        <v>-3.2500000000000639E-2</v>
      </c>
      <c r="AH1075">
        <f t="shared" si="224"/>
        <v>4.3029999999999999</v>
      </c>
      <c r="AI1075">
        <f t="shared" si="237"/>
        <v>-3.7999999999999368E-2</v>
      </c>
    </row>
    <row r="1076" spans="1:35" x14ac:dyDescent="0.3">
      <c r="A1076" s="1">
        <v>45631</v>
      </c>
      <c r="B1076">
        <v>99029.87</v>
      </c>
      <c r="C1076">
        <v>2631.67</v>
      </c>
      <c r="D1076">
        <v>4.625</v>
      </c>
      <c r="E1076">
        <v>4.59</v>
      </c>
      <c r="F1076">
        <f t="shared" si="231"/>
        <v>0</v>
      </c>
      <c r="G1076">
        <v>4.58</v>
      </c>
      <c r="H1076">
        <v>4.4284400000000002</v>
      </c>
      <c r="I1076">
        <f t="shared" si="225"/>
        <v>4.4284400000000002</v>
      </c>
      <c r="J1076">
        <f t="shared" si="226"/>
        <v>-1.5729999999999578E-2</v>
      </c>
      <c r="K1076">
        <v>4.4272999999999998</v>
      </c>
      <c r="L1076">
        <v>4.4408000000000003</v>
      </c>
      <c r="M1076">
        <v>4.5534999999999997</v>
      </c>
      <c r="N1076">
        <v>4.6173999999999999</v>
      </c>
      <c r="O1076">
        <v>4.4561000000000002</v>
      </c>
      <c r="P1076">
        <v>4.59091</v>
      </c>
      <c r="Q1076">
        <v>4.5815000000000001</v>
      </c>
      <c r="R1076">
        <v>4.3872</v>
      </c>
      <c r="S1076">
        <v>4.2289000000000003</v>
      </c>
      <c r="T1076">
        <v>4.4459999999999997</v>
      </c>
      <c r="U1076">
        <f t="shared" si="227"/>
        <v>4.4459999999999997</v>
      </c>
      <c r="V1076">
        <f t="shared" si="232"/>
        <v>-1.2000000000000455E-2</v>
      </c>
      <c r="W1076">
        <f t="shared" si="228"/>
        <v>4.5534999999999997</v>
      </c>
      <c r="X1076">
        <f t="shared" si="233"/>
        <v>1.6000000000000014E-2</v>
      </c>
      <c r="Y1076">
        <v>4.532</v>
      </c>
      <c r="Z1076">
        <v>4.3899999999999997</v>
      </c>
      <c r="AA1076">
        <f t="shared" si="229"/>
        <v>4.6173999999999999</v>
      </c>
      <c r="AB1076">
        <f t="shared" si="234"/>
        <v>1.2900000000000134E-2</v>
      </c>
      <c r="AC1076">
        <f t="shared" si="235"/>
        <v>8.9999999999994529E-3</v>
      </c>
      <c r="AD1076">
        <v>4.2329999999999997</v>
      </c>
      <c r="AE1076">
        <f t="shared" si="230"/>
        <v>4.4561000000000002</v>
      </c>
      <c r="AF1076">
        <f t="shared" si="236"/>
        <v>8.0000000000000071E-3</v>
      </c>
      <c r="AG1076">
        <f t="shared" si="236"/>
        <v>1.6900000000000581E-2</v>
      </c>
      <c r="AH1076">
        <f t="shared" si="224"/>
        <v>4.3114999999999997</v>
      </c>
      <c r="AI1076">
        <f t="shared" si="237"/>
        <v>8.49999999999973E-3</v>
      </c>
    </row>
    <row r="1077" spans="1:35" x14ac:dyDescent="0.3">
      <c r="A1077" s="1">
        <v>45632</v>
      </c>
      <c r="B1077">
        <v>100566.11</v>
      </c>
      <c r="C1077">
        <v>2633.37</v>
      </c>
      <c r="D1077">
        <v>4.6440000000000001</v>
      </c>
      <c r="E1077">
        <v>4.5999999999999996</v>
      </c>
      <c r="F1077">
        <f t="shared" si="231"/>
        <v>9.9999999999997868E-3</v>
      </c>
      <c r="G1077">
        <v>4.58</v>
      </c>
      <c r="H1077">
        <v>4.4267200000000004</v>
      </c>
      <c r="I1077">
        <f t="shared" si="225"/>
        <v>4.4267200000000004</v>
      </c>
      <c r="J1077">
        <f t="shared" si="226"/>
        <v>-1.7199999999997218E-3</v>
      </c>
      <c r="K1077">
        <v>4.3944999999999999</v>
      </c>
      <c r="L1077">
        <v>4.3874000000000004</v>
      </c>
      <c r="M1077">
        <v>4.4949000000000003</v>
      </c>
      <c r="N1077">
        <v>4.5650000000000004</v>
      </c>
      <c r="O1077">
        <v>4.4028999999999998</v>
      </c>
      <c r="P1077">
        <v>4.5875000000000004</v>
      </c>
      <c r="Q1077">
        <v>4.5810000000000004</v>
      </c>
      <c r="R1077">
        <v>4.3460000000000001</v>
      </c>
      <c r="S1077">
        <v>4.1765999999999996</v>
      </c>
      <c r="T1077">
        <v>4.3979999999999997</v>
      </c>
      <c r="U1077">
        <f t="shared" si="227"/>
        <v>4.3979999999999997</v>
      </c>
      <c r="V1077">
        <f t="shared" si="232"/>
        <v>-4.8000000000000043E-2</v>
      </c>
      <c r="W1077">
        <f t="shared" si="228"/>
        <v>4.4949000000000003</v>
      </c>
      <c r="X1077">
        <f t="shared" si="233"/>
        <v>-5.8599999999999319E-2</v>
      </c>
      <c r="Y1077">
        <v>4.43</v>
      </c>
      <c r="Z1077">
        <v>4.3499999999999996</v>
      </c>
      <c r="AA1077">
        <f t="shared" si="229"/>
        <v>4.5650000000000004</v>
      </c>
      <c r="AB1077">
        <f t="shared" si="234"/>
        <v>-5.2399999999999558E-2</v>
      </c>
      <c r="AC1077">
        <f t="shared" si="235"/>
        <v>-4.0000000000000036E-2</v>
      </c>
      <c r="AD1077">
        <v>4.1829999999999998</v>
      </c>
      <c r="AE1077">
        <f t="shared" si="230"/>
        <v>4.4028999999999998</v>
      </c>
      <c r="AF1077">
        <f t="shared" si="236"/>
        <v>-4.9999999999999822E-2</v>
      </c>
      <c r="AG1077">
        <f t="shared" si="236"/>
        <v>-5.3200000000000358E-2</v>
      </c>
      <c r="AH1077">
        <f t="shared" si="224"/>
        <v>4.2664999999999997</v>
      </c>
      <c r="AI1077">
        <f t="shared" si="237"/>
        <v>-4.4999999999999929E-2</v>
      </c>
    </row>
    <row r="1078" spans="1:35" x14ac:dyDescent="0.3">
      <c r="A1078" s="1">
        <v>45633</v>
      </c>
      <c r="B1078">
        <v>99974.34</v>
      </c>
      <c r="C1078">
        <v>2633.37</v>
      </c>
      <c r="D1078">
        <v>4.6440000000000001</v>
      </c>
      <c r="E1078">
        <v>4.5999999999999996</v>
      </c>
      <c r="F1078">
        <f t="shared" si="231"/>
        <v>0</v>
      </c>
      <c r="G1078">
        <v>4.58</v>
      </c>
      <c r="H1078">
        <v>4.4267200000000004</v>
      </c>
      <c r="I1078">
        <f t="shared" si="225"/>
        <v>4.4267200000000004</v>
      </c>
      <c r="J1078">
        <f t="shared" si="226"/>
        <v>0</v>
      </c>
      <c r="K1078">
        <v>4.3944999999999999</v>
      </c>
      <c r="L1078">
        <v>4.3874000000000004</v>
      </c>
      <c r="M1078">
        <v>4.4949000000000003</v>
      </c>
      <c r="N1078">
        <v>4.5650000000000004</v>
      </c>
      <c r="O1078">
        <v>4.4028999999999998</v>
      </c>
      <c r="P1078">
        <v>4.5875000000000004</v>
      </c>
      <c r="Q1078">
        <v>4.5810000000000004</v>
      </c>
      <c r="R1078">
        <v>4.3460000000000001</v>
      </c>
      <c r="S1078">
        <v>4.1765999999999996</v>
      </c>
      <c r="T1078">
        <v>4.3979999999999997</v>
      </c>
      <c r="U1078">
        <f t="shared" si="227"/>
        <v>4.3979999999999997</v>
      </c>
      <c r="V1078">
        <f t="shared" si="232"/>
        <v>0</v>
      </c>
      <c r="W1078">
        <f t="shared" si="228"/>
        <v>4.4949000000000003</v>
      </c>
      <c r="X1078">
        <f t="shared" si="233"/>
        <v>0</v>
      </c>
      <c r="Y1078">
        <v>4.43</v>
      </c>
      <c r="Z1078">
        <v>4.3499999999999996</v>
      </c>
      <c r="AA1078">
        <f t="shared" si="229"/>
        <v>4.5650000000000004</v>
      </c>
      <c r="AB1078">
        <f t="shared" si="234"/>
        <v>0</v>
      </c>
      <c r="AC1078">
        <f t="shared" si="235"/>
        <v>0</v>
      </c>
      <c r="AD1078">
        <v>4.1829999999999998</v>
      </c>
      <c r="AE1078">
        <f t="shared" si="230"/>
        <v>4.4028999999999998</v>
      </c>
      <c r="AF1078">
        <f t="shared" si="236"/>
        <v>0</v>
      </c>
      <c r="AG1078">
        <f t="shared" si="236"/>
        <v>0</v>
      </c>
      <c r="AH1078">
        <f t="shared" si="224"/>
        <v>4.2664999999999997</v>
      </c>
      <c r="AI1078">
        <f t="shared" si="237"/>
        <v>0</v>
      </c>
    </row>
    <row r="1079" spans="1:35" x14ac:dyDescent="0.3">
      <c r="A1079" s="1">
        <v>45634</v>
      </c>
      <c r="B1079">
        <v>100091.91</v>
      </c>
      <c r="C1079">
        <v>2633.37</v>
      </c>
      <c r="D1079">
        <v>4.6440000000000001</v>
      </c>
      <c r="E1079">
        <v>4.5999999999999996</v>
      </c>
      <c r="F1079">
        <f t="shared" si="231"/>
        <v>0</v>
      </c>
      <c r="G1079">
        <v>4.58</v>
      </c>
      <c r="H1079">
        <v>4.4267200000000004</v>
      </c>
      <c r="I1079">
        <f t="shared" si="225"/>
        <v>4.4267200000000004</v>
      </c>
      <c r="J1079">
        <f t="shared" si="226"/>
        <v>0</v>
      </c>
      <c r="K1079">
        <v>4.3944999999999999</v>
      </c>
      <c r="L1079">
        <v>4.3874000000000004</v>
      </c>
      <c r="M1079">
        <v>4.4949000000000003</v>
      </c>
      <c r="N1079">
        <v>4.5650000000000004</v>
      </c>
      <c r="O1079">
        <v>4.4028999999999998</v>
      </c>
      <c r="P1079">
        <v>4.5875000000000004</v>
      </c>
      <c r="Q1079">
        <v>4.5810000000000004</v>
      </c>
      <c r="R1079">
        <v>4.3460000000000001</v>
      </c>
      <c r="S1079">
        <v>4.1765999999999996</v>
      </c>
      <c r="T1079">
        <v>4.3979999999999997</v>
      </c>
      <c r="U1079">
        <f t="shared" si="227"/>
        <v>4.3979999999999997</v>
      </c>
      <c r="V1079">
        <f t="shared" si="232"/>
        <v>0</v>
      </c>
      <c r="W1079">
        <f t="shared" si="228"/>
        <v>4.4949000000000003</v>
      </c>
      <c r="X1079">
        <f t="shared" si="233"/>
        <v>0</v>
      </c>
      <c r="Y1079">
        <v>4.43</v>
      </c>
      <c r="Z1079">
        <v>4.3499999999999996</v>
      </c>
      <c r="AA1079">
        <f t="shared" si="229"/>
        <v>4.5650000000000004</v>
      </c>
      <c r="AB1079">
        <f t="shared" si="234"/>
        <v>0</v>
      </c>
      <c r="AC1079">
        <f t="shared" si="235"/>
        <v>0</v>
      </c>
      <c r="AD1079">
        <v>4.1829999999999998</v>
      </c>
      <c r="AE1079">
        <f t="shared" si="230"/>
        <v>4.4028999999999998</v>
      </c>
      <c r="AF1079">
        <f t="shared" si="236"/>
        <v>0</v>
      </c>
      <c r="AG1079">
        <f t="shared" si="236"/>
        <v>0</v>
      </c>
      <c r="AH1079">
        <f t="shared" si="224"/>
        <v>4.2664999999999997</v>
      </c>
      <c r="AI1079">
        <f t="shared" si="237"/>
        <v>0</v>
      </c>
    </row>
    <row r="1080" spans="1:35" x14ac:dyDescent="0.3">
      <c r="A1080" s="1">
        <v>45635</v>
      </c>
      <c r="B1080">
        <v>96935.039999999994</v>
      </c>
      <c r="C1080">
        <v>2660.3</v>
      </c>
      <c r="D1080">
        <v>4.6689999999999996</v>
      </c>
      <c r="E1080">
        <v>4.63</v>
      </c>
      <c r="F1080">
        <f t="shared" si="231"/>
        <v>3.0000000000000249E-2</v>
      </c>
      <c r="G1080">
        <v>4.58</v>
      </c>
      <c r="H1080">
        <v>4.3962199999999996</v>
      </c>
      <c r="I1080">
        <f t="shared" si="225"/>
        <v>4.3962199999999996</v>
      </c>
      <c r="J1080">
        <f t="shared" si="226"/>
        <v>-3.050000000000086E-2</v>
      </c>
      <c r="K1080">
        <v>4.3979999999999997</v>
      </c>
      <c r="L1080">
        <v>4.3920000000000003</v>
      </c>
      <c r="M1080">
        <v>4.5080999999999998</v>
      </c>
      <c r="N1080">
        <v>4.5807000000000002</v>
      </c>
      <c r="O1080">
        <v>4.4219999999999997</v>
      </c>
      <c r="P1080">
        <v>4.5896499999999998</v>
      </c>
      <c r="Q1080">
        <v>4.5815000000000001</v>
      </c>
      <c r="R1080">
        <v>4.3507999999999996</v>
      </c>
      <c r="S1080">
        <v>4.1924000000000001</v>
      </c>
      <c r="T1080">
        <v>4.399</v>
      </c>
      <c r="U1080">
        <f t="shared" si="227"/>
        <v>4.399</v>
      </c>
      <c r="V1080">
        <f t="shared" si="232"/>
        <v>1.000000000000334E-3</v>
      </c>
      <c r="W1080">
        <f t="shared" si="228"/>
        <v>4.5080999999999998</v>
      </c>
      <c r="X1080">
        <f t="shared" si="233"/>
        <v>1.3199999999999434E-2</v>
      </c>
      <c r="Y1080">
        <v>4.4370000000000003</v>
      </c>
      <c r="Z1080">
        <v>4.3559999999999999</v>
      </c>
      <c r="AA1080">
        <f t="shared" si="229"/>
        <v>4.5807000000000002</v>
      </c>
      <c r="AB1080">
        <f t="shared" si="234"/>
        <v>1.5699999999999825E-2</v>
      </c>
      <c r="AC1080">
        <f t="shared" si="235"/>
        <v>6.0000000000002274E-3</v>
      </c>
      <c r="AD1080">
        <v>4.1959999999999997</v>
      </c>
      <c r="AE1080">
        <f t="shared" si="230"/>
        <v>4.4219999999999997</v>
      </c>
      <c r="AF1080">
        <f t="shared" si="236"/>
        <v>1.2999999999999901E-2</v>
      </c>
      <c r="AG1080">
        <f t="shared" si="236"/>
        <v>1.9099999999999895E-2</v>
      </c>
      <c r="AH1080">
        <f t="shared" si="224"/>
        <v>4.2759999999999998</v>
      </c>
      <c r="AI1080">
        <f t="shared" si="237"/>
        <v>9.5000000000000639E-3</v>
      </c>
    </row>
    <row r="1081" spans="1:35" x14ac:dyDescent="0.3">
      <c r="A1081" s="1">
        <v>45636</v>
      </c>
      <c r="B1081">
        <v>96911.360000000001</v>
      </c>
      <c r="C1081">
        <v>2694.25</v>
      </c>
      <c r="D1081">
        <v>4.6479999999999997</v>
      </c>
      <c r="E1081">
        <v>4.6399999999999997</v>
      </c>
      <c r="F1081">
        <f t="shared" si="231"/>
        <v>9.9999999999997868E-3</v>
      </c>
      <c r="G1081">
        <v>4.58</v>
      </c>
      <c r="H1081">
        <v>4.3921900000000003</v>
      </c>
      <c r="I1081">
        <f t="shared" si="225"/>
        <v>4.3921900000000003</v>
      </c>
      <c r="J1081">
        <f t="shared" si="226"/>
        <v>-4.0299999999993119E-3</v>
      </c>
      <c r="K1081">
        <v>4.3960499999999998</v>
      </c>
      <c r="L1081">
        <v>4.3640999999999996</v>
      </c>
      <c r="M1081">
        <v>4.5006000000000004</v>
      </c>
      <c r="N1081">
        <v>4.5774999999999997</v>
      </c>
      <c r="O1081">
        <v>4.4276999999999997</v>
      </c>
      <c r="P1081">
        <v>4.6018999999999997</v>
      </c>
      <c r="Q1081">
        <v>4.5815000000000001</v>
      </c>
      <c r="R1081">
        <v>4.3219000000000003</v>
      </c>
      <c r="S1081">
        <v>4.2054999999999998</v>
      </c>
      <c r="T1081">
        <v>4.38</v>
      </c>
      <c r="U1081">
        <f t="shared" si="227"/>
        <v>4.38</v>
      </c>
      <c r="V1081">
        <f t="shared" si="232"/>
        <v>-1.9000000000000128E-2</v>
      </c>
      <c r="W1081">
        <f t="shared" si="228"/>
        <v>4.5006000000000004</v>
      </c>
      <c r="X1081">
        <f t="shared" si="233"/>
        <v>-7.499999999999396E-3</v>
      </c>
      <c r="Y1081">
        <v>4.407</v>
      </c>
      <c r="Z1081">
        <v>4.3310000000000004</v>
      </c>
      <c r="AA1081">
        <f t="shared" si="229"/>
        <v>4.5774999999999997</v>
      </c>
      <c r="AB1081">
        <f t="shared" si="234"/>
        <v>-3.2000000000005357E-3</v>
      </c>
      <c r="AC1081">
        <f t="shared" si="235"/>
        <v>-2.4999999999999467E-2</v>
      </c>
      <c r="AD1081">
        <v>4.2119999999999997</v>
      </c>
      <c r="AE1081">
        <f t="shared" si="230"/>
        <v>4.4276999999999997</v>
      </c>
      <c r="AF1081">
        <f t="shared" si="236"/>
        <v>1.6000000000000014E-2</v>
      </c>
      <c r="AG1081">
        <f t="shared" si="236"/>
        <v>5.7000000000000384E-3</v>
      </c>
      <c r="AH1081">
        <f t="shared" si="224"/>
        <v>4.2714999999999996</v>
      </c>
      <c r="AI1081">
        <f t="shared" si="237"/>
        <v>-4.5000000000001705E-3</v>
      </c>
    </row>
    <row r="1082" spans="1:35" x14ac:dyDescent="0.3">
      <c r="A1082" s="1">
        <v>45637</v>
      </c>
      <c r="B1082">
        <v>101612.51</v>
      </c>
      <c r="C1082">
        <v>2718.23</v>
      </c>
      <c r="D1082">
        <v>4.63</v>
      </c>
      <c r="E1082">
        <v>4.62</v>
      </c>
      <c r="F1082">
        <f t="shared" si="231"/>
        <v>-1.9999999999999574E-2</v>
      </c>
      <c r="G1082">
        <v>4.58</v>
      </c>
      <c r="H1082">
        <v>4.3954500000000003</v>
      </c>
      <c r="I1082">
        <f t="shared" si="225"/>
        <v>4.3954500000000003</v>
      </c>
      <c r="J1082">
        <f t="shared" si="226"/>
        <v>3.2600000000000406E-3</v>
      </c>
      <c r="K1082">
        <v>4.3677599999999996</v>
      </c>
      <c r="L1082">
        <v>4.3583999999999996</v>
      </c>
      <c r="M1082">
        <v>4.4801000000000002</v>
      </c>
      <c r="N1082">
        <v>4.5633999999999997</v>
      </c>
      <c r="O1082">
        <v>4.4257999999999997</v>
      </c>
      <c r="P1082">
        <v>4.5569199999999999</v>
      </c>
      <c r="Q1082">
        <v>4.5484499999999999</v>
      </c>
      <c r="R1082">
        <v>4.3083999999999998</v>
      </c>
      <c r="S1082">
        <v>4.1943999999999999</v>
      </c>
      <c r="T1082">
        <v>4.3639999999999999</v>
      </c>
      <c r="U1082">
        <f t="shared" si="227"/>
        <v>4.3639999999999999</v>
      </c>
      <c r="V1082">
        <f t="shared" si="232"/>
        <v>-1.6000000000000014E-2</v>
      </c>
      <c r="W1082">
        <f t="shared" si="228"/>
        <v>4.4801000000000002</v>
      </c>
      <c r="X1082">
        <f t="shared" si="233"/>
        <v>-2.0500000000000185E-2</v>
      </c>
      <c r="Y1082">
        <v>4.3659999999999997</v>
      </c>
      <c r="Z1082">
        <v>4.3220000000000001</v>
      </c>
      <c r="AA1082">
        <f t="shared" si="229"/>
        <v>4.5633999999999997</v>
      </c>
      <c r="AB1082">
        <f t="shared" si="234"/>
        <v>-1.4100000000000001E-2</v>
      </c>
      <c r="AC1082">
        <f t="shared" si="235"/>
        <v>-9.0000000000003411E-3</v>
      </c>
      <c r="AD1082">
        <v>4.2009999999999996</v>
      </c>
      <c r="AE1082">
        <f t="shared" si="230"/>
        <v>4.4257999999999997</v>
      </c>
      <c r="AF1082">
        <f t="shared" si="236"/>
        <v>-1.1000000000000121E-2</v>
      </c>
      <c r="AG1082">
        <f t="shared" si="236"/>
        <v>-1.9000000000000128E-3</v>
      </c>
      <c r="AH1082">
        <f t="shared" si="224"/>
        <v>4.2614999999999998</v>
      </c>
      <c r="AI1082">
        <f t="shared" si="237"/>
        <v>-9.9999999999997868E-3</v>
      </c>
    </row>
    <row r="1083" spans="1:35" x14ac:dyDescent="0.3">
      <c r="A1083" s="1">
        <v>45638</v>
      </c>
      <c r="B1083">
        <v>99787.04</v>
      </c>
      <c r="C1083">
        <v>2680.73</v>
      </c>
      <c r="D1083">
        <v>4.6399999999999997</v>
      </c>
      <c r="E1083">
        <v>4.62</v>
      </c>
      <c r="F1083">
        <f t="shared" si="231"/>
        <v>0</v>
      </c>
      <c r="G1083">
        <v>4.58</v>
      </c>
      <c r="H1083">
        <v>4.3585700000000003</v>
      </c>
      <c r="I1083">
        <f t="shared" si="225"/>
        <v>4.3585700000000003</v>
      </c>
      <c r="J1083">
        <f t="shared" si="226"/>
        <v>-3.6880000000000024E-2</v>
      </c>
      <c r="K1083">
        <v>4.3563000000000001</v>
      </c>
      <c r="L1083">
        <v>4.3268000000000004</v>
      </c>
      <c r="M1083">
        <v>4.4903000000000004</v>
      </c>
      <c r="N1083">
        <v>4.5770999999999997</v>
      </c>
      <c r="O1083">
        <v>4.4462999999999999</v>
      </c>
      <c r="P1083">
        <v>4.4657</v>
      </c>
      <c r="Q1083">
        <v>4.4434500000000003</v>
      </c>
      <c r="R1083">
        <v>4.3052000000000001</v>
      </c>
      <c r="S1083">
        <v>4.2183000000000002</v>
      </c>
      <c r="T1083">
        <v>4.3319999999999999</v>
      </c>
      <c r="U1083">
        <f t="shared" si="227"/>
        <v>4.3319999999999999</v>
      </c>
      <c r="V1083">
        <f t="shared" si="232"/>
        <v>-3.2000000000000028E-2</v>
      </c>
      <c r="W1083">
        <f t="shared" si="228"/>
        <v>4.4903000000000004</v>
      </c>
      <c r="X1083">
        <f t="shared" si="233"/>
        <v>1.0200000000000209E-2</v>
      </c>
      <c r="Y1083">
        <v>4.3230000000000004</v>
      </c>
      <c r="Z1083">
        <v>4.3109999999999999</v>
      </c>
      <c r="AA1083">
        <f t="shared" si="229"/>
        <v>4.5770999999999997</v>
      </c>
      <c r="AB1083">
        <f t="shared" si="234"/>
        <v>1.3700000000000045E-2</v>
      </c>
      <c r="AC1083">
        <f t="shared" si="235"/>
        <v>-1.1000000000000121E-2</v>
      </c>
      <c r="AD1083">
        <v>4.2240000000000002</v>
      </c>
      <c r="AE1083">
        <f t="shared" si="230"/>
        <v>4.4462999999999999</v>
      </c>
      <c r="AF1083">
        <f t="shared" si="236"/>
        <v>2.3000000000000576E-2</v>
      </c>
      <c r="AG1083">
        <f t="shared" si="236"/>
        <v>2.0500000000000185E-2</v>
      </c>
      <c r="AH1083">
        <f t="shared" si="224"/>
        <v>4.2675000000000001</v>
      </c>
      <c r="AI1083">
        <f t="shared" si="237"/>
        <v>6.0000000000002274E-3</v>
      </c>
    </row>
    <row r="1084" spans="1:35" x14ac:dyDescent="0.3">
      <c r="A1084" s="1">
        <v>45639</v>
      </c>
      <c r="B1084">
        <v>101342.01</v>
      </c>
      <c r="C1084">
        <v>2648.23</v>
      </c>
      <c r="D1084">
        <v>4.6459999999999999</v>
      </c>
      <c r="E1084">
        <v>4.5999999999999996</v>
      </c>
      <c r="F1084">
        <f t="shared" si="231"/>
        <v>-2.0000000000000462E-2</v>
      </c>
      <c r="G1084">
        <v>4.58</v>
      </c>
      <c r="H1084">
        <v>4.3487200000000001</v>
      </c>
      <c r="I1084">
        <f t="shared" si="225"/>
        <v>4.3487200000000001</v>
      </c>
      <c r="J1084">
        <f t="shared" si="226"/>
        <v>-9.8500000000001364E-3</v>
      </c>
      <c r="K1084">
        <v>4.3623500000000002</v>
      </c>
      <c r="L1084">
        <v>4.3201000000000001</v>
      </c>
      <c r="M1084">
        <v>4.5175000000000001</v>
      </c>
      <c r="N1084">
        <v>4.6066000000000003</v>
      </c>
      <c r="O1084">
        <v>4.4809999999999999</v>
      </c>
      <c r="P1084">
        <v>4.41953</v>
      </c>
      <c r="Q1084">
        <v>4.4120499999999998</v>
      </c>
      <c r="R1084">
        <v>4.3143000000000002</v>
      </c>
      <c r="S1084">
        <v>4.2279</v>
      </c>
      <c r="T1084">
        <v>4.3250000000000002</v>
      </c>
      <c r="U1084">
        <f t="shared" si="227"/>
        <v>4.3250000000000002</v>
      </c>
      <c r="V1084">
        <f t="shared" si="232"/>
        <v>-6.9999999999996732E-3</v>
      </c>
      <c r="W1084">
        <f t="shared" si="228"/>
        <v>4.5175000000000001</v>
      </c>
      <c r="X1084">
        <f t="shared" si="233"/>
        <v>2.7199999999999669E-2</v>
      </c>
      <c r="Y1084">
        <v>4.3019999999999996</v>
      </c>
      <c r="Z1084">
        <v>4.3239999999999998</v>
      </c>
      <c r="AA1084">
        <f t="shared" si="229"/>
        <v>4.6066000000000003</v>
      </c>
      <c r="AB1084">
        <f t="shared" si="234"/>
        <v>2.9500000000000526E-2</v>
      </c>
      <c r="AC1084">
        <f t="shared" si="235"/>
        <v>1.2999999999999901E-2</v>
      </c>
      <c r="AD1084">
        <v>4.24</v>
      </c>
      <c r="AE1084">
        <f t="shared" si="230"/>
        <v>4.4809999999999999</v>
      </c>
      <c r="AF1084">
        <f t="shared" si="236"/>
        <v>1.6000000000000014E-2</v>
      </c>
      <c r="AG1084">
        <f t="shared" si="236"/>
        <v>3.4699999999999953E-2</v>
      </c>
      <c r="AH1084">
        <f t="shared" si="224"/>
        <v>4.282</v>
      </c>
      <c r="AI1084">
        <f t="shared" si="237"/>
        <v>1.4499999999999957E-2</v>
      </c>
    </row>
    <row r="1085" spans="1:35" x14ac:dyDescent="0.3">
      <c r="A1085" s="1">
        <v>45640</v>
      </c>
      <c r="B1085">
        <v>101075.91</v>
      </c>
      <c r="C1085">
        <v>2648.23</v>
      </c>
      <c r="D1085">
        <v>4.6459999999999999</v>
      </c>
      <c r="E1085">
        <v>4.5999999999999996</v>
      </c>
      <c r="F1085">
        <f t="shared" si="231"/>
        <v>0</v>
      </c>
      <c r="G1085">
        <v>4.58</v>
      </c>
      <c r="H1085">
        <v>4.3487200000000001</v>
      </c>
      <c r="I1085">
        <f t="shared" si="225"/>
        <v>4.3487200000000001</v>
      </c>
      <c r="J1085">
        <f t="shared" si="226"/>
        <v>0</v>
      </c>
      <c r="K1085">
        <v>4.3623500000000002</v>
      </c>
      <c r="L1085">
        <v>4.3201000000000001</v>
      </c>
      <c r="M1085">
        <v>4.5175000000000001</v>
      </c>
      <c r="N1085">
        <v>4.6066000000000003</v>
      </c>
      <c r="O1085">
        <v>4.4809999999999999</v>
      </c>
      <c r="P1085">
        <v>4.41953</v>
      </c>
      <c r="Q1085">
        <v>4.4120499999999998</v>
      </c>
      <c r="R1085">
        <v>4.3143000000000002</v>
      </c>
      <c r="S1085">
        <v>4.2279</v>
      </c>
      <c r="T1085">
        <v>4.3250000000000002</v>
      </c>
      <c r="U1085">
        <f t="shared" si="227"/>
        <v>4.3250000000000002</v>
      </c>
      <c r="V1085">
        <f t="shared" si="232"/>
        <v>0</v>
      </c>
      <c r="W1085">
        <f t="shared" si="228"/>
        <v>4.5175000000000001</v>
      </c>
      <c r="X1085">
        <f t="shared" si="233"/>
        <v>0</v>
      </c>
      <c r="Y1085">
        <v>4.3019999999999996</v>
      </c>
      <c r="Z1085">
        <v>4.3239999999999998</v>
      </c>
      <c r="AA1085">
        <f t="shared" si="229"/>
        <v>4.6066000000000003</v>
      </c>
      <c r="AB1085">
        <f t="shared" si="234"/>
        <v>0</v>
      </c>
      <c r="AC1085">
        <f t="shared" si="235"/>
        <v>0</v>
      </c>
      <c r="AD1085">
        <v>4.24</v>
      </c>
      <c r="AE1085">
        <f t="shared" si="230"/>
        <v>4.4809999999999999</v>
      </c>
      <c r="AF1085">
        <f t="shared" si="236"/>
        <v>0</v>
      </c>
      <c r="AG1085">
        <f t="shared" si="236"/>
        <v>0</v>
      </c>
      <c r="AH1085">
        <f t="shared" si="224"/>
        <v>4.282</v>
      </c>
      <c r="AI1085">
        <f t="shared" si="237"/>
        <v>0</v>
      </c>
    </row>
    <row r="1086" spans="1:35" x14ac:dyDescent="0.3">
      <c r="A1086" s="1">
        <v>45641</v>
      </c>
      <c r="B1086">
        <v>102836.81</v>
      </c>
      <c r="C1086">
        <v>2648.23</v>
      </c>
      <c r="D1086">
        <v>4.6459999999999999</v>
      </c>
      <c r="E1086">
        <v>4.5999999999999996</v>
      </c>
      <c r="F1086">
        <f t="shared" si="231"/>
        <v>0</v>
      </c>
      <c r="G1086">
        <v>4.58</v>
      </c>
      <c r="H1086">
        <v>4.3487200000000001</v>
      </c>
      <c r="I1086">
        <f t="shared" si="225"/>
        <v>4.3487200000000001</v>
      </c>
      <c r="J1086">
        <f t="shared" si="226"/>
        <v>0</v>
      </c>
      <c r="K1086">
        <v>4.3623500000000002</v>
      </c>
      <c r="L1086">
        <v>4.3201000000000001</v>
      </c>
      <c r="M1086">
        <v>4.5175000000000001</v>
      </c>
      <c r="N1086">
        <v>4.6066000000000003</v>
      </c>
      <c r="O1086">
        <v>4.4809999999999999</v>
      </c>
      <c r="P1086">
        <v>4.41953</v>
      </c>
      <c r="Q1086">
        <v>4.4120499999999998</v>
      </c>
      <c r="R1086">
        <v>4.3143000000000002</v>
      </c>
      <c r="S1086">
        <v>4.2279</v>
      </c>
      <c r="T1086">
        <v>4.3250000000000002</v>
      </c>
      <c r="U1086">
        <f t="shared" si="227"/>
        <v>4.3250000000000002</v>
      </c>
      <c r="V1086">
        <f t="shared" si="232"/>
        <v>0</v>
      </c>
      <c r="W1086">
        <f t="shared" si="228"/>
        <v>4.5175000000000001</v>
      </c>
      <c r="X1086">
        <f t="shared" si="233"/>
        <v>0</v>
      </c>
      <c r="Y1086">
        <v>4.3019999999999996</v>
      </c>
      <c r="Z1086">
        <v>4.3239999999999998</v>
      </c>
      <c r="AA1086">
        <f t="shared" si="229"/>
        <v>4.6066000000000003</v>
      </c>
      <c r="AB1086">
        <f t="shared" si="234"/>
        <v>0</v>
      </c>
      <c r="AC1086">
        <f t="shared" si="235"/>
        <v>0</v>
      </c>
      <c r="AD1086">
        <v>4.24</v>
      </c>
      <c r="AE1086">
        <f t="shared" si="230"/>
        <v>4.4809999999999999</v>
      </c>
      <c r="AF1086">
        <f t="shared" si="236"/>
        <v>0</v>
      </c>
      <c r="AG1086">
        <f t="shared" si="236"/>
        <v>0</v>
      </c>
      <c r="AH1086">
        <f t="shared" si="224"/>
        <v>4.282</v>
      </c>
      <c r="AI1086">
        <f t="shared" si="237"/>
        <v>0</v>
      </c>
    </row>
    <row r="1087" spans="1:35" x14ac:dyDescent="0.3">
      <c r="A1087" s="1">
        <v>45642</v>
      </c>
      <c r="B1087">
        <v>106075.01</v>
      </c>
      <c r="C1087">
        <v>2652.72</v>
      </c>
      <c r="D1087">
        <v>4.6840000000000002</v>
      </c>
      <c r="E1087">
        <v>4.6500000000000004</v>
      </c>
      <c r="F1087">
        <f t="shared" si="231"/>
        <v>5.0000000000000711E-2</v>
      </c>
      <c r="G1087">
        <v>4.58</v>
      </c>
      <c r="H1087">
        <v>4.3513799999999998</v>
      </c>
      <c r="I1087">
        <f t="shared" si="225"/>
        <v>4.3513799999999998</v>
      </c>
      <c r="J1087">
        <f t="shared" si="226"/>
        <v>2.6599999999996626E-3</v>
      </c>
      <c r="K1087">
        <v>4.3587999999999996</v>
      </c>
      <c r="L1087">
        <v>4.3067000000000002</v>
      </c>
      <c r="M1087">
        <v>4.5159000000000002</v>
      </c>
      <c r="N1087">
        <v>4.6052999999999997</v>
      </c>
      <c r="O1087">
        <v>4.4808000000000003</v>
      </c>
      <c r="P1087">
        <v>4.3871000000000002</v>
      </c>
      <c r="Q1087">
        <v>4.3724999999999996</v>
      </c>
      <c r="R1087">
        <v>4.3085000000000004</v>
      </c>
      <c r="S1087">
        <v>4.2382999999999997</v>
      </c>
      <c r="T1087">
        <v>4.3129999999999997</v>
      </c>
      <c r="U1087">
        <f t="shared" si="227"/>
        <v>4.3129999999999997</v>
      </c>
      <c r="V1087">
        <f t="shared" si="232"/>
        <v>-1.2000000000000455E-2</v>
      </c>
      <c r="W1087">
        <f t="shared" si="228"/>
        <v>4.5159000000000002</v>
      </c>
      <c r="X1087">
        <f t="shared" si="233"/>
        <v>-1.5999999999998238E-3</v>
      </c>
      <c r="Y1087">
        <v>4.3120000000000003</v>
      </c>
      <c r="Z1087">
        <v>4.3159999999999998</v>
      </c>
      <c r="AA1087">
        <f t="shared" si="229"/>
        <v>4.6052999999999997</v>
      </c>
      <c r="AB1087">
        <f t="shared" si="234"/>
        <v>-1.300000000000523E-3</v>
      </c>
      <c r="AC1087">
        <f t="shared" si="235"/>
        <v>-8.0000000000000071E-3</v>
      </c>
      <c r="AD1087">
        <v>4.2409999999999997</v>
      </c>
      <c r="AE1087">
        <f t="shared" si="230"/>
        <v>4.4808000000000003</v>
      </c>
      <c r="AF1087">
        <f t="shared" si="236"/>
        <v>9.9999999999944578E-4</v>
      </c>
      <c r="AG1087">
        <f t="shared" si="236"/>
        <v>-1.9999999999953388E-4</v>
      </c>
      <c r="AH1087">
        <f t="shared" si="224"/>
        <v>4.2784999999999993</v>
      </c>
      <c r="AI1087">
        <f t="shared" si="237"/>
        <v>-3.5000000000007248E-3</v>
      </c>
    </row>
    <row r="1088" spans="1:35" x14ac:dyDescent="0.3">
      <c r="A1088" s="1">
        <v>45643</v>
      </c>
      <c r="B1088">
        <v>106407.51</v>
      </c>
      <c r="C1088">
        <v>2646.83</v>
      </c>
      <c r="D1088">
        <v>4.6669999999999998</v>
      </c>
      <c r="E1088">
        <v>4.62</v>
      </c>
      <c r="F1088">
        <f t="shared" si="231"/>
        <v>-3.0000000000000249E-2</v>
      </c>
      <c r="G1088">
        <v>4.58</v>
      </c>
      <c r="H1088">
        <v>4.3528500000000001</v>
      </c>
      <c r="I1088">
        <f t="shared" si="225"/>
        <v>4.3528500000000001</v>
      </c>
      <c r="J1088">
        <f t="shared" si="226"/>
        <v>1.4700000000003044E-3</v>
      </c>
      <c r="K1088">
        <v>4.35785</v>
      </c>
      <c r="L1088">
        <v>4.3253000000000004</v>
      </c>
      <c r="M1088">
        <v>4.5236999999999998</v>
      </c>
      <c r="N1088">
        <v>4.6116999999999999</v>
      </c>
      <c r="O1088">
        <v>4.4848999999999997</v>
      </c>
      <c r="P1088">
        <v>4.3613</v>
      </c>
      <c r="Q1088">
        <v>4.3419999999999996</v>
      </c>
      <c r="R1088">
        <v>4.3033999999999999</v>
      </c>
      <c r="S1088">
        <v>4.2434000000000003</v>
      </c>
      <c r="T1088">
        <v>4.3289999999999997</v>
      </c>
      <c r="U1088">
        <f t="shared" si="227"/>
        <v>4.3289999999999997</v>
      </c>
      <c r="V1088">
        <f t="shared" si="232"/>
        <v>1.6000000000000014E-2</v>
      </c>
      <c r="W1088">
        <f t="shared" si="228"/>
        <v>4.5236999999999998</v>
      </c>
      <c r="X1088">
        <f t="shared" si="233"/>
        <v>7.799999999999585E-3</v>
      </c>
      <c r="Y1088">
        <v>4.33</v>
      </c>
      <c r="Z1088">
        <v>4.3070000000000004</v>
      </c>
      <c r="AA1088">
        <f t="shared" si="229"/>
        <v>4.6116999999999999</v>
      </c>
      <c r="AB1088">
        <f t="shared" si="234"/>
        <v>6.4000000000001833E-3</v>
      </c>
      <c r="AC1088">
        <f t="shared" si="235"/>
        <v>-8.9999999999994529E-3</v>
      </c>
      <c r="AD1088">
        <v>4.2469999999999999</v>
      </c>
      <c r="AE1088">
        <f t="shared" si="230"/>
        <v>4.4848999999999997</v>
      </c>
      <c r="AF1088">
        <f t="shared" si="236"/>
        <v>6.0000000000002274E-3</v>
      </c>
      <c r="AG1088">
        <f t="shared" si="236"/>
        <v>4.0999999999993264E-3</v>
      </c>
      <c r="AH1088">
        <f t="shared" si="224"/>
        <v>4.2770000000000001</v>
      </c>
      <c r="AI1088">
        <f t="shared" si="237"/>
        <v>-1.4999999999991687E-3</v>
      </c>
    </row>
    <row r="1089" spans="1:35" x14ac:dyDescent="0.3">
      <c r="A1089" s="1">
        <v>45644</v>
      </c>
      <c r="B1089">
        <v>100950.51</v>
      </c>
      <c r="C1089">
        <v>2585.35</v>
      </c>
      <c r="D1089">
        <v>4.5999999999999996</v>
      </c>
      <c r="E1089">
        <v>4.57</v>
      </c>
      <c r="F1089">
        <f t="shared" si="231"/>
        <v>-4.9999999999999822E-2</v>
      </c>
      <c r="G1089">
        <v>4.58</v>
      </c>
      <c r="H1089">
        <v>4.3540599999999996</v>
      </c>
      <c r="I1089">
        <f t="shared" si="225"/>
        <v>4.3540599999999996</v>
      </c>
      <c r="J1089">
        <f t="shared" si="226"/>
        <v>1.2099999999994893E-3</v>
      </c>
      <c r="K1089">
        <v>4.3470000000000004</v>
      </c>
      <c r="L1089">
        <v>4.3376999999999999</v>
      </c>
      <c r="M1089">
        <v>4.5552000000000001</v>
      </c>
      <c r="N1089">
        <v>4.6565000000000003</v>
      </c>
      <c r="O1089">
        <v>4.5555000000000003</v>
      </c>
      <c r="P1089">
        <v>4.3259999999999996</v>
      </c>
      <c r="Q1089">
        <v>4.3273999999999999</v>
      </c>
      <c r="R1089">
        <v>4.3007</v>
      </c>
      <c r="S1089">
        <v>4.2888000000000002</v>
      </c>
      <c r="T1089">
        <v>4.343</v>
      </c>
      <c r="U1089">
        <f t="shared" si="227"/>
        <v>4.343</v>
      </c>
      <c r="V1089">
        <f t="shared" si="232"/>
        <v>1.4000000000000234E-2</v>
      </c>
      <c r="W1089">
        <f t="shared" si="228"/>
        <v>4.5552000000000001</v>
      </c>
      <c r="X1089">
        <f t="shared" si="233"/>
        <v>3.1500000000000306E-2</v>
      </c>
      <c r="Y1089">
        <v>4.3159999999999998</v>
      </c>
      <c r="Z1089">
        <v>4.306</v>
      </c>
      <c r="AA1089">
        <f t="shared" si="229"/>
        <v>4.6565000000000003</v>
      </c>
      <c r="AB1089">
        <f t="shared" si="234"/>
        <v>4.4800000000000395E-2</v>
      </c>
      <c r="AC1089">
        <f t="shared" si="235"/>
        <v>-1.000000000000334E-3</v>
      </c>
      <c r="AD1089">
        <v>4.2939999999999996</v>
      </c>
      <c r="AE1089">
        <f t="shared" si="230"/>
        <v>4.5555000000000003</v>
      </c>
      <c r="AF1089">
        <f t="shared" si="236"/>
        <v>4.6999999999999709E-2</v>
      </c>
      <c r="AG1089">
        <f t="shared" si="236"/>
        <v>7.0600000000000662E-2</v>
      </c>
      <c r="AH1089">
        <f t="shared" si="224"/>
        <v>4.3</v>
      </c>
      <c r="AI1089">
        <f t="shared" si="237"/>
        <v>2.2999999999999687E-2</v>
      </c>
    </row>
    <row r="1090" spans="1:35" x14ac:dyDescent="0.3">
      <c r="A1090" s="1">
        <v>45645</v>
      </c>
      <c r="B1090">
        <v>97327.84</v>
      </c>
      <c r="C1090">
        <v>2594.0100000000002</v>
      </c>
      <c r="D1090">
        <v>4.407</v>
      </c>
      <c r="E1090">
        <v>4.3</v>
      </c>
      <c r="F1090">
        <f t="shared" si="231"/>
        <v>-0.27000000000000046</v>
      </c>
      <c r="G1090">
        <v>4.33</v>
      </c>
      <c r="H1090">
        <v>4.3373100000000004</v>
      </c>
      <c r="I1090">
        <f t="shared" si="225"/>
        <v>4.3373100000000004</v>
      </c>
      <c r="J1090">
        <f t="shared" si="226"/>
        <v>-1.6749999999999154E-2</v>
      </c>
      <c r="K1090">
        <v>4.3344500000000004</v>
      </c>
      <c r="L1090">
        <v>4.3268000000000004</v>
      </c>
      <c r="M1090">
        <v>4.5521000000000003</v>
      </c>
      <c r="N1090">
        <v>4.6520000000000001</v>
      </c>
      <c r="O1090">
        <v>4.5484999999999998</v>
      </c>
      <c r="P1090">
        <v>4.3265000000000002</v>
      </c>
      <c r="Q1090">
        <v>4.3304999999999998</v>
      </c>
      <c r="R1090">
        <v>4.2925000000000004</v>
      </c>
      <c r="S1090">
        <v>4.2587999999999999</v>
      </c>
      <c r="T1090">
        <v>4.3330000000000002</v>
      </c>
      <c r="U1090">
        <f t="shared" si="227"/>
        <v>4.3330000000000002</v>
      </c>
      <c r="V1090">
        <f t="shared" si="232"/>
        <v>-9.9999999999997868E-3</v>
      </c>
      <c r="W1090">
        <f t="shared" si="228"/>
        <v>4.5521000000000003</v>
      </c>
      <c r="X1090">
        <f t="shared" si="233"/>
        <v>-3.0999999999998806E-3</v>
      </c>
      <c r="Y1090">
        <v>4.3</v>
      </c>
      <c r="Z1090">
        <v>4.298</v>
      </c>
      <c r="AA1090">
        <f t="shared" si="229"/>
        <v>4.6520000000000001</v>
      </c>
      <c r="AB1090">
        <f t="shared" si="234"/>
        <v>-4.5000000000001705E-3</v>
      </c>
      <c r="AC1090">
        <f t="shared" si="235"/>
        <v>-8.0000000000000071E-3</v>
      </c>
      <c r="AD1090">
        <v>4.2640000000000002</v>
      </c>
      <c r="AE1090">
        <f t="shared" si="230"/>
        <v>4.5484999999999998</v>
      </c>
      <c r="AF1090">
        <f t="shared" si="236"/>
        <v>-2.9999999999999361E-2</v>
      </c>
      <c r="AG1090">
        <f t="shared" si="236"/>
        <v>-7.0000000000005613E-3</v>
      </c>
      <c r="AH1090">
        <f t="shared" si="224"/>
        <v>4.2810000000000006</v>
      </c>
      <c r="AI1090">
        <f t="shared" si="237"/>
        <v>-1.899999999999924E-2</v>
      </c>
    </row>
    <row r="1091" spans="1:35" x14ac:dyDescent="0.3">
      <c r="A1091" s="1">
        <v>45646</v>
      </c>
      <c r="B1091">
        <v>96557.17</v>
      </c>
      <c r="C1091">
        <v>2622.91</v>
      </c>
      <c r="D1091">
        <v>4.3499999999999996</v>
      </c>
      <c r="E1091">
        <v>4.3</v>
      </c>
      <c r="F1091">
        <f t="shared" si="231"/>
        <v>0</v>
      </c>
      <c r="G1091">
        <v>4.33</v>
      </c>
      <c r="H1091">
        <v>4.32742</v>
      </c>
      <c r="I1091">
        <f t="shared" si="225"/>
        <v>4.32742</v>
      </c>
      <c r="J1091">
        <f t="shared" si="226"/>
        <v>-9.8900000000003985E-3</v>
      </c>
      <c r="K1091">
        <v>4.3303000000000003</v>
      </c>
      <c r="L1091">
        <v>4.3174999999999999</v>
      </c>
      <c r="M1091">
        <v>4.5548999999999999</v>
      </c>
      <c r="N1091">
        <v>4.6477000000000004</v>
      </c>
      <c r="O1091">
        <v>4.5321999999999996</v>
      </c>
      <c r="P1091">
        <v>4.3309800000000003</v>
      </c>
      <c r="Q1091">
        <v>4.3304999999999998</v>
      </c>
      <c r="R1091">
        <v>4.2910000000000004</v>
      </c>
      <c r="S1091">
        <v>4.2443</v>
      </c>
      <c r="T1091">
        <v>4.3250000000000002</v>
      </c>
      <c r="U1091">
        <f t="shared" si="227"/>
        <v>4.3250000000000002</v>
      </c>
      <c r="V1091">
        <f t="shared" si="232"/>
        <v>-8.0000000000000071E-3</v>
      </c>
      <c r="W1091">
        <f t="shared" si="228"/>
        <v>4.5548999999999999</v>
      </c>
      <c r="X1091">
        <f t="shared" si="233"/>
        <v>2.7999999999996916E-3</v>
      </c>
      <c r="Y1091">
        <v>4.2569999999999997</v>
      </c>
      <c r="Z1091">
        <v>4.2939999999999996</v>
      </c>
      <c r="AA1091">
        <f t="shared" si="229"/>
        <v>4.6477000000000004</v>
      </c>
      <c r="AB1091">
        <f t="shared" si="234"/>
        <v>-4.2999999999997485E-3</v>
      </c>
      <c r="AC1091">
        <f t="shared" si="235"/>
        <v>-4.0000000000004476E-3</v>
      </c>
      <c r="AD1091">
        <v>4.2519999999999998</v>
      </c>
      <c r="AE1091">
        <f t="shared" si="230"/>
        <v>4.5321999999999996</v>
      </c>
      <c r="AF1091">
        <f t="shared" si="236"/>
        <v>-1.2000000000000455E-2</v>
      </c>
      <c r="AG1091">
        <f t="shared" si="236"/>
        <v>-1.6300000000000203E-2</v>
      </c>
      <c r="AH1091">
        <f t="shared" si="224"/>
        <v>4.2729999999999997</v>
      </c>
      <c r="AI1091">
        <f t="shared" si="237"/>
        <v>-8.0000000000008953E-3</v>
      </c>
    </row>
    <row r="1092" spans="1:35" x14ac:dyDescent="0.3">
      <c r="A1092" s="1">
        <v>45647</v>
      </c>
      <c r="B1092">
        <v>96864.46</v>
      </c>
      <c r="C1092">
        <v>2622.91</v>
      </c>
      <c r="D1092">
        <v>4.3499999999999996</v>
      </c>
      <c r="E1092">
        <v>4.3</v>
      </c>
      <c r="F1092">
        <f t="shared" si="231"/>
        <v>0</v>
      </c>
      <c r="G1092">
        <v>4.33</v>
      </c>
      <c r="H1092">
        <v>4.32742</v>
      </c>
      <c r="I1092">
        <f t="shared" si="225"/>
        <v>4.32742</v>
      </c>
      <c r="J1092">
        <f t="shared" si="226"/>
        <v>0</v>
      </c>
      <c r="K1092">
        <v>4.3303000000000003</v>
      </c>
      <c r="L1092">
        <v>4.3174999999999999</v>
      </c>
      <c r="M1092">
        <v>4.5548999999999999</v>
      </c>
      <c r="N1092">
        <v>4.6477000000000004</v>
      </c>
      <c r="O1092">
        <v>4.5321999999999996</v>
      </c>
      <c r="P1092">
        <v>4.3309800000000003</v>
      </c>
      <c r="Q1092">
        <v>4.3304999999999998</v>
      </c>
      <c r="R1092">
        <v>4.2910000000000004</v>
      </c>
      <c r="S1092">
        <v>4.2443</v>
      </c>
      <c r="T1092">
        <v>4.3250000000000002</v>
      </c>
      <c r="U1092">
        <f t="shared" si="227"/>
        <v>4.3250000000000002</v>
      </c>
      <c r="V1092">
        <f t="shared" si="232"/>
        <v>0</v>
      </c>
      <c r="W1092">
        <f t="shared" si="228"/>
        <v>4.5548999999999999</v>
      </c>
      <c r="X1092">
        <f t="shared" si="233"/>
        <v>0</v>
      </c>
      <c r="Y1092">
        <v>4.2569999999999997</v>
      </c>
      <c r="Z1092">
        <v>4.2939999999999996</v>
      </c>
      <c r="AA1092">
        <f t="shared" si="229"/>
        <v>4.6477000000000004</v>
      </c>
      <c r="AB1092">
        <f t="shared" si="234"/>
        <v>0</v>
      </c>
      <c r="AC1092">
        <f t="shared" si="235"/>
        <v>0</v>
      </c>
      <c r="AD1092">
        <v>4.2519999999999998</v>
      </c>
      <c r="AE1092">
        <f t="shared" si="230"/>
        <v>4.5321999999999996</v>
      </c>
      <c r="AF1092">
        <f t="shared" si="236"/>
        <v>0</v>
      </c>
      <c r="AG1092">
        <f t="shared" si="236"/>
        <v>0</v>
      </c>
      <c r="AH1092">
        <f t="shared" si="224"/>
        <v>4.2729999999999997</v>
      </c>
      <c r="AI1092">
        <f t="shared" si="237"/>
        <v>0</v>
      </c>
    </row>
    <row r="1093" spans="1:35" x14ac:dyDescent="0.3">
      <c r="A1093" s="1">
        <v>45648</v>
      </c>
      <c r="B1093">
        <v>95111.82</v>
      </c>
      <c r="C1093">
        <v>2622.91</v>
      </c>
      <c r="D1093">
        <v>4.3499999999999996</v>
      </c>
      <c r="E1093">
        <v>4.3</v>
      </c>
      <c r="F1093">
        <f t="shared" si="231"/>
        <v>0</v>
      </c>
      <c r="G1093">
        <v>4.33</v>
      </c>
      <c r="H1093">
        <v>4.32742</v>
      </c>
      <c r="I1093">
        <f t="shared" si="225"/>
        <v>4.32742</v>
      </c>
      <c r="J1093">
        <f t="shared" si="226"/>
        <v>0</v>
      </c>
      <c r="K1093">
        <v>4.3303000000000003</v>
      </c>
      <c r="L1093">
        <v>4.3174999999999999</v>
      </c>
      <c r="M1093">
        <v>4.5548999999999999</v>
      </c>
      <c r="N1093">
        <v>4.6477000000000004</v>
      </c>
      <c r="O1093">
        <v>4.5321999999999996</v>
      </c>
      <c r="P1093">
        <v>4.3309800000000003</v>
      </c>
      <c r="Q1093">
        <v>4.3304999999999998</v>
      </c>
      <c r="R1093">
        <v>4.2910000000000004</v>
      </c>
      <c r="S1093">
        <v>4.2443</v>
      </c>
      <c r="T1093">
        <v>4.3250000000000002</v>
      </c>
      <c r="U1093">
        <f t="shared" si="227"/>
        <v>4.3250000000000002</v>
      </c>
      <c r="V1093">
        <f t="shared" si="232"/>
        <v>0</v>
      </c>
      <c r="W1093">
        <f t="shared" si="228"/>
        <v>4.5548999999999999</v>
      </c>
      <c r="X1093">
        <f t="shared" si="233"/>
        <v>0</v>
      </c>
      <c r="Y1093">
        <v>4.2569999999999997</v>
      </c>
      <c r="Z1093">
        <v>4.2939999999999996</v>
      </c>
      <c r="AA1093">
        <f t="shared" si="229"/>
        <v>4.6477000000000004</v>
      </c>
      <c r="AB1093">
        <f t="shared" si="234"/>
        <v>0</v>
      </c>
      <c r="AC1093">
        <f t="shared" si="235"/>
        <v>0</v>
      </c>
      <c r="AD1093">
        <v>4.2519999999999998</v>
      </c>
      <c r="AE1093">
        <f t="shared" si="230"/>
        <v>4.5321999999999996</v>
      </c>
      <c r="AF1093">
        <f t="shared" si="236"/>
        <v>0</v>
      </c>
      <c r="AG1093">
        <f t="shared" si="236"/>
        <v>0</v>
      </c>
      <c r="AH1093">
        <f t="shared" si="224"/>
        <v>4.2729999999999997</v>
      </c>
      <c r="AI1093">
        <f t="shared" si="237"/>
        <v>0</v>
      </c>
    </row>
    <row r="1094" spans="1:35" x14ac:dyDescent="0.3">
      <c r="A1094" s="1">
        <v>45649</v>
      </c>
      <c r="B1094">
        <v>93847.37</v>
      </c>
      <c r="C1094">
        <v>2612.56</v>
      </c>
      <c r="D1094">
        <v>4.38</v>
      </c>
      <c r="E1094">
        <v>4.3099999999999996</v>
      </c>
      <c r="F1094">
        <f t="shared" si="231"/>
        <v>9.9999999999997868E-3</v>
      </c>
      <c r="G1094">
        <v>4.33</v>
      </c>
      <c r="H1094">
        <v>4.3259400000000001</v>
      </c>
      <c r="I1094">
        <f t="shared" si="225"/>
        <v>4.3259400000000001</v>
      </c>
      <c r="J1094">
        <f t="shared" si="226"/>
        <v>-1.4799999999999258E-3</v>
      </c>
      <c r="K1094">
        <v>4.3278999999999996</v>
      </c>
      <c r="L1094">
        <v>4.3144</v>
      </c>
      <c r="M1094">
        <v>4.5434999999999999</v>
      </c>
      <c r="N1094">
        <v>4.6440999999999999</v>
      </c>
      <c r="O1094">
        <v>4.5441000000000003</v>
      </c>
      <c r="P1094">
        <v>4.4032999999999998</v>
      </c>
      <c r="Q1094">
        <v>4.3294499999999996</v>
      </c>
      <c r="R1094">
        <v>4.2957999999999998</v>
      </c>
      <c r="S1094">
        <v>4.2171000000000003</v>
      </c>
      <c r="T1094">
        <v>4.3209999999999997</v>
      </c>
      <c r="U1094">
        <f t="shared" si="227"/>
        <v>4.3209999999999997</v>
      </c>
      <c r="V1094">
        <f t="shared" si="232"/>
        <v>-4.0000000000004476E-3</v>
      </c>
      <c r="W1094">
        <f t="shared" si="228"/>
        <v>4.5434999999999999</v>
      </c>
      <c r="X1094">
        <f t="shared" si="233"/>
        <v>-1.1400000000000077E-2</v>
      </c>
      <c r="Y1094">
        <v>4.3120000000000003</v>
      </c>
      <c r="Z1094">
        <v>4.3010000000000002</v>
      </c>
      <c r="AA1094">
        <f t="shared" si="229"/>
        <v>4.6440999999999999</v>
      </c>
      <c r="AB1094">
        <f t="shared" si="234"/>
        <v>-3.6000000000004917E-3</v>
      </c>
      <c r="AC1094">
        <f t="shared" si="235"/>
        <v>7.0000000000005613E-3</v>
      </c>
      <c r="AD1094">
        <v>4.2220000000000004</v>
      </c>
      <c r="AE1094">
        <f t="shared" si="230"/>
        <v>4.5441000000000003</v>
      </c>
      <c r="AF1094">
        <f t="shared" si="236"/>
        <v>-2.9999999999999361E-2</v>
      </c>
      <c r="AG1094">
        <f t="shared" si="236"/>
        <v>1.1900000000000688E-2</v>
      </c>
      <c r="AH1094">
        <f t="shared" si="224"/>
        <v>4.2614999999999998</v>
      </c>
      <c r="AI1094">
        <f t="shared" si="237"/>
        <v>-1.1499999999999844E-2</v>
      </c>
    </row>
    <row r="1095" spans="1:35" x14ac:dyDescent="0.3">
      <c r="A1095" s="1">
        <v>45650</v>
      </c>
      <c r="B1095">
        <v>98322.95</v>
      </c>
      <c r="C1095">
        <v>2616.87</v>
      </c>
      <c r="D1095">
        <v>4.46</v>
      </c>
      <c r="E1095">
        <v>4.4000000000000004</v>
      </c>
      <c r="F1095">
        <f t="shared" si="231"/>
        <v>9.0000000000000746E-2</v>
      </c>
      <c r="G1095">
        <v>4.33</v>
      </c>
      <c r="H1095">
        <v>4.3266600000000004</v>
      </c>
      <c r="I1095">
        <f t="shared" si="225"/>
        <v>4.3266600000000004</v>
      </c>
      <c r="J1095">
        <f t="shared" si="226"/>
        <v>7.2000000000027597E-4</v>
      </c>
      <c r="K1095">
        <v>4.3308499999999999</v>
      </c>
      <c r="L1095">
        <v>4.3066000000000004</v>
      </c>
      <c r="M1095">
        <v>4.5487000000000002</v>
      </c>
      <c r="N1095">
        <v>4.6463000000000001</v>
      </c>
      <c r="O1095">
        <v>4.5415999999999999</v>
      </c>
      <c r="P1095">
        <v>4.415</v>
      </c>
      <c r="Q1095">
        <v>4.3286499999999997</v>
      </c>
      <c r="R1095">
        <v>4.2977999999999996</v>
      </c>
      <c r="S1095">
        <v>4.2237</v>
      </c>
      <c r="T1095">
        <v>4.32</v>
      </c>
      <c r="U1095">
        <f t="shared" si="227"/>
        <v>4.32</v>
      </c>
      <c r="V1095">
        <f t="shared" si="232"/>
        <v>-9.9999999999944578E-4</v>
      </c>
      <c r="W1095">
        <f t="shared" si="228"/>
        <v>4.5487000000000002</v>
      </c>
      <c r="X1095">
        <f t="shared" si="233"/>
        <v>5.2000000000003155E-3</v>
      </c>
      <c r="Y1095">
        <v>4.306</v>
      </c>
      <c r="Z1095">
        <v>4.306</v>
      </c>
      <c r="AA1095">
        <f t="shared" si="229"/>
        <v>4.6463000000000001</v>
      </c>
      <c r="AB1095">
        <f t="shared" si="234"/>
        <v>2.2000000000002018E-3</v>
      </c>
      <c r="AC1095">
        <f t="shared" si="235"/>
        <v>4.9999999999998934E-3</v>
      </c>
      <c r="AD1095">
        <v>4.2320000000000002</v>
      </c>
      <c r="AE1095">
        <f t="shared" si="230"/>
        <v>4.5415999999999999</v>
      </c>
      <c r="AF1095">
        <f t="shared" si="236"/>
        <v>9.9999999999997868E-3</v>
      </c>
      <c r="AG1095">
        <f t="shared" si="236"/>
        <v>-2.5000000000003908E-3</v>
      </c>
      <c r="AH1095">
        <f t="shared" ref="AH1095:AH1158" si="238">(AD1095+Z1095)/2</f>
        <v>4.2690000000000001</v>
      </c>
      <c r="AI1095">
        <f t="shared" si="237"/>
        <v>7.5000000000002842E-3</v>
      </c>
    </row>
    <row r="1096" spans="1:35" x14ac:dyDescent="0.3">
      <c r="A1096" s="1">
        <v>45651</v>
      </c>
      <c r="B1096">
        <v>98428.04</v>
      </c>
      <c r="C1096">
        <v>2616.87</v>
      </c>
      <c r="D1096">
        <v>4.46</v>
      </c>
      <c r="E1096">
        <v>4.4000000000000004</v>
      </c>
      <c r="F1096">
        <f t="shared" si="231"/>
        <v>0</v>
      </c>
      <c r="G1096">
        <v>4.33</v>
      </c>
      <c r="H1096">
        <v>4.3266600000000004</v>
      </c>
      <c r="I1096">
        <f t="shared" ref="I1096:I1159" si="239">H1096</f>
        <v>4.3266600000000004</v>
      </c>
      <c r="J1096">
        <f t="shared" ref="J1096:J1159" si="240">I1096-I1095</f>
        <v>0</v>
      </c>
      <c r="K1096">
        <v>4.3308499999999999</v>
      </c>
      <c r="L1096">
        <v>4.3066000000000004</v>
      </c>
      <c r="M1096">
        <v>4.5487000000000002</v>
      </c>
      <c r="N1096">
        <v>4.6463000000000001</v>
      </c>
      <c r="O1096">
        <v>4.5415999999999999</v>
      </c>
      <c r="P1096">
        <v>4.415</v>
      </c>
      <c r="Q1096">
        <v>4.33</v>
      </c>
      <c r="R1096">
        <v>4.2977999999999996</v>
      </c>
      <c r="S1096">
        <v>4.2237</v>
      </c>
      <c r="T1096">
        <v>4.32</v>
      </c>
      <c r="U1096">
        <f t="shared" ref="U1096:U1159" si="241">T1096</f>
        <v>4.32</v>
      </c>
      <c r="V1096">
        <f t="shared" si="232"/>
        <v>0</v>
      </c>
      <c r="W1096">
        <f t="shared" ref="W1096:W1159" si="242">M1096</f>
        <v>4.5487000000000002</v>
      </c>
      <c r="X1096">
        <f t="shared" si="233"/>
        <v>0</v>
      </c>
      <c r="Y1096">
        <v>4.306</v>
      </c>
      <c r="Z1096">
        <v>4.306</v>
      </c>
      <c r="AA1096">
        <f t="shared" ref="AA1096:AA1159" si="243">N1096</f>
        <v>4.6463000000000001</v>
      </c>
      <c r="AB1096">
        <f t="shared" si="234"/>
        <v>0</v>
      </c>
      <c r="AC1096">
        <f t="shared" si="235"/>
        <v>0</v>
      </c>
      <c r="AD1096">
        <v>4.2320000000000002</v>
      </c>
      <c r="AE1096">
        <f t="shared" ref="AE1096:AE1159" si="244">O1096</f>
        <v>4.5415999999999999</v>
      </c>
      <c r="AF1096">
        <f t="shared" si="236"/>
        <v>0</v>
      </c>
      <c r="AG1096">
        <f t="shared" si="236"/>
        <v>0</v>
      </c>
      <c r="AH1096">
        <f t="shared" si="238"/>
        <v>4.2690000000000001</v>
      </c>
      <c r="AI1096">
        <f t="shared" si="237"/>
        <v>0</v>
      </c>
    </row>
    <row r="1097" spans="1:35" x14ac:dyDescent="0.3">
      <c r="A1097" s="1">
        <v>45652</v>
      </c>
      <c r="B1097">
        <v>95696.78</v>
      </c>
      <c r="C1097">
        <v>2633.58</v>
      </c>
      <c r="D1097">
        <v>4.47</v>
      </c>
      <c r="E1097">
        <v>4.53</v>
      </c>
      <c r="F1097">
        <f t="shared" ref="F1097:F1160" si="245">E1097-E1096</f>
        <v>0.12999999999999989</v>
      </c>
      <c r="G1097">
        <v>4.33</v>
      </c>
      <c r="H1097">
        <v>4.3246599999999997</v>
      </c>
      <c r="I1097">
        <f t="shared" si="239"/>
        <v>4.3246599999999997</v>
      </c>
      <c r="J1097">
        <f t="shared" si="240"/>
        <v>-2.0000000000006679E-3</v>
      </c>
      <c r="K1097">
        <v>4.3217999999999996</v>
      </c>
      <c r="L1097">
        <v>4.3190999999999997</v>
      </c>
      <c r="M1097">
        <v>4.5335000000000001</v>
      </c>
      <c r="N1097">
        <v>4.6310000000000002</v>
      </c>
      <c r="O1097">
        <v>4.5258000000000003</v>
      </c>
      <c r="P1097">
        <v>4.4192999999999998</v>
      </c>
      <c r="Q1097">
        <v>4.33</v>
      </c>
      <c r="R1097">
        <v>4.3026</v>
      </c>
      <c r="S1097">
        <v>4.2125000000000004</v>
      </c>
      <c r="T1097">
        <v>4.3310000000000004</v>
      </c>
      <c r="U1097">
        <f t="shared" si="241"/>
        <v>4.3310000000000004</v>
      </c>
      <c r="V1097">
        <f t="shared" ref="V1097:V1160" si="246">U1097-U1096</f>
        <v>1.1000000000000121E-2</v>
      </c>
      <c r="W1097">
        <f t="shared" si="242"/>
        <v>4.5335000000000001</v>
      </c>
      <c r="X1097">
        <f t="shared" ref="X1097:X1160" si="247">W1097-W1096</f>
        <v>-1.5200000000000102E-2</v>
      </c>
      <c r="Y1097">
        <v>4.2859999999999996</v>
      </c>
      <c r="Z1097">
        <v>4.3159999999999998</v>
      </c>
      <c r="AA1097">
        <f t="shared" si="243"/>
        <v>4.6310000000000002</v>
      </c>
      <c r="AB1097">
        <f t="shared" ref="AB1097:AB1160" si="248">AA1097-AA1096</f>
        <v>-1.5299999999999869E-2</v>
      </c>
      <c r="AC1097">
        <f t="shared" ref="AC1097:AC1160" si="249">Z1097-Z1096</f>
        <v>9.9999999999997868E-3</v>
      </c>
      <c r="AD1097">
        <v>4.2290000000000001</v>
      </c>
      <c r="AE1097">
        <f t="shared" si="244"/>
        <v>4.5258000000000003</v>
      </c>
      <c r="AF1097">
        <f t="shared" ref="AF1097:AG1160" si="250">AD1097-AD1096</f>
        <v>-3.0000000000001137E-3</v>
      </c>
      <c r="AG1097">
        <f t="shared" si="250"/>
        <v>-1.5799999999999592E-2</v>
      </c>
      <c r="AH1097">
        <f t="shared" si="238"/>
        <v>4.2725</v>
      </c>
      <c r="AI1097">
        <f t="shared" ref="AI1097:AI1160" si="251">AH1097-AH1096</f>
        <v>3.4999999999998366E-3</v>
      </c>
    </row>
    <row r="1098" spans="1:35" x14ac:dyDescent="0.3">
      <c r="A1098" s="1">
        <v>45653</v>
      </c>
      <c r="B1098">
        <v>94400.07</v>
      </c>
      <c r="C1098">
        <v>2621.4</v>
      </c>
      <c r="D1098">
        <v>4.4240000000000004</v>
      </c>
      <c r="E1098">
        <v>4.46</v>
      </c>
      <c r="F1098">
        <f t="shared" si="245"/>
        <v>-7.0000000000000284E-2</v>
      </c>
      <c r="G1098">
        <v>4.33</v>
      </c>
      <c r="H1098">
        <v>4.3287800000000001</v>
      </c>
      <c r="I1098">
        <f t="shared" si="239"/>
        <v>4.3287800000000001</v>
      </c>
      <c r="J1098">
        <f t="shared" si="240"/>
        <v>4.1200000000003456E-3</v>
      </c>
      <c r="K1098">
        <v>4.3147500000000001</v>
      </c>
      <c r="L1098">
        <v>4.2735000000000003</v>
      </c>
      <c r="M1098">
        <v>4.5407000000000002</v>
      </c>
      <c r="N1098">
        <v>4.6379999999999999</v>
      </c>
      <c r="O1098">
        <v>4.5335000000000001</v>
      </c>
      <c r="P1098">
        <v>4.4020999999999999</v>
      </c>
      <c r="Q1098">
        <v>4.33</v>
      </c>
      <c r="R1098">
        <v>4.2904999999999998</v>
      </c>
      <c r="S1098">
        <v>4.1844999999999999</v>
      </c>
      <c r="T1098">
        <v>4.2830000000000004</v>
      </c>
      <c r="U1098">
        <f t="shared" si="241"/>
        <v>4.2830000000000004</v>
      </c>
      <c r="V1098">
        <f t="shared" si="246"/>
        <v>-4.8000000000000043E-2</v>
      </c>
      <c r="W1098">
        <f t="shared" si="242"/>
        <v>4.5407000000000002</v>
      </c>
      <c r="X1098">
        <f t="shared" si="247"/>
        <v>7.2000000000000952E-3</v>
      </c>
      <c r="Y1098">
        <v>4.3</v>
      </c>
      <c r="Z1098">
        <v>4.2969999999999997</v>
      </c>
      <c r="AA1098">
        <f t="shared" si="243"/>
        <v>4.6379999999999999</v>
      </c>
      <c r="AB1098">
        <f t="shared" si="248"/>
        <v>6.9999999999996732E-3</v>
      </c>
      <c r="AC1098">
        <f t="shared" si="249"/>
        <v>-1.9000000000000128E-2</v>
      </c>
      <c r="AD1098">
        <v>4.1909999999999998</v>
      </c>
      <c r="AE1098">
        <f t="shared" si="244"/>
        <v>4.5335000000000001</v>
      </c>
      <c r="AF1098">
        <f t="shared" si="250"/>
        <v>-3.8000000000000256E-2</v>
      </c>
      <c r="AG1098">
        <f t="shared" si="250"/>
        <v>7.6999999999998181E-3</v>
      </c>
      <c r="AH1098">
        <f t="shared" si="238"/>
        <v>4.2439999999999998</v>
      </c>
      <c r="AI1098">
        <f t="shared" si="251"/>
        <v>-2.8500000000000192E-2</v>
      </c>
    </row>
    <row r="1099" spans="1:35" x14ac:dyDescent="0.3">
      <c r="A1099" s="1">
        <v>45654</v>
      </c>
      <c r="B1099">
        <v>94991.98</v>
      </c>
      <c r="C1099">
        <v>2621.4</v>
      </c>
      <c r="D1099">
        <v>4.4240000000000004</v>
      </c>
      <c r="E1099">
        <v>4.46</v>
      </c>
      <c r="F1099">
        <f t="shared" si="245"/>
        <v>0</v>
      </c>
      <c r="G1099">
        <v>4.33</v>
      </c>
      <c r="H1099">
        <v>4.3287800000000001</v>
      </c>
      <c r="I1099">
        <f t="shared" si="239"/>
        <v>4.3287800000000001</v>
      </c>
      <c r="J1099">
        <f t="shared" si="240"/>
        <v>0</v>
      </c>
      <c r="K1099">
        <v>4.3147500000000001</v>
      </c>
      <c r="L1099">
        <v>4.2735000000000003</v>
      </c>
      <c r="M1099">
        <v>4.5407000000000002</v>
      </c>
      <c r="N1099">
        <v>4.6379999999999999</v>
      </c>
      <c r="O1099">
        <v>4.5335000000000001</v>
      </c>
      <c r="P1099">
        <v>4.4020999999999999</v>
      </c>
      <c r="Q1099">
        <v>4.33</v>
      </c>
      <c r="R1099">
        <v>4.2904999999999998</v>
      </c>
      <c r="S1099">
        <v>4.1844999999999999</v>
      </c>
      <c r="T1099">
        <v>4.2830000000000004</v>
      </c>
      <c r="U1099">
        <f t="shared" si="241"/>
        <v>4.2830000000000004</v>
      </c>
      <c r="V1099">
        <f t="shared" si="246"/>
        <v>0</v>
      </c>
      <c r="W1099">
        <f t="shared" si="242"/>
        <v>4.5407000000000002</v>
      </c>
      <c r="X1099">
        <f t="shared" si="247"/>
        <v>0</v>
      </c>
      <c r="Y1099">
        <v>4.3</v>
      </c>
      <c r="Z1099">
        <v>4.2969999999999997</v>
      </c>
      <c r="AA1099">
        <f t="shared" si="243"/>
        <v>4.6379999999999999</v>
      </c>
      <c r="AB1099">
        <f t="shared" si="248"/>
        <v>0</v>
      </c>
      <c r="AC1099">
        <f t="shared" si="249"/>
        <v>0</v>
      </c>
      <c r="AD1099">
        <v>4.1909999999999998</v>
      </c>
      <c r="AE1099">
        <f t="shared" si="244"/>
        <v>4.5335000000000001</v>
      </c>
      <c r="AF1099">
        <f t="shared" si="250"/>
        <v>0</v>
      </c>
      <c r="AG1099">
        <f t="shared" si="250"/>
        <v>0</v>
      </c>
      <c r="AH1099">
        <f t="shared" si="238"/>
        <v>4.2439999999999998</v>
      </c>
      <c r="AI1099">
        <f t="shared" si="251"/>
        <v>0</v>
      </c>
    </row>
    <row r="1100" spans="1:35" x14ac:dyDescent="0.3">
      <c r="A1100" s="1">
        <v>45655</v>
      </c>
      <c r="B1100">
        <v>93204.92</v>
      </c>
      <c r="C1100">
        <v>2621.4</v>
      </c>
      <c r="D1100">
        <v>4.4240000000000004</v>
      </c>
      <c r="E1100">
        <v>4.46</v>
      </c>
      <c r="F1100">
        <f t="shared" si="245"/>
        <v>0</v>
      </c>
      <c r="G1100">
        <v>4.33</v>
      </c>
      <c r="H1100">
        <v>4.3287800000000001</v>
      </c>
      <c r="I1100">
        <f t="shared" si="239"/>
        <v>4.3287800000000001</v>
      </c>
      <c r="J1100">
        <f t="shared" si="240"/>
        <v>0</v>
      </c>
      <c r="K1100">
        <v>4.3147500000000001</v>
      </c>
      <c r="L1100">
        <v>4.2735000000000003</v>
      </c>
      <c r="M1100">
        <v>4.5407000000000002</v>
      </c>
      <c r="N1100">
        <v>4.6379999999999999</v>
      </c>
      <c r="O1100">
        <v>4.5335000000000001</v>
      </c>
      <c r="P1100">
        <v>4.4020999999999999</v>
      </c>
      <c r="Q1100">
        <v>4.33</v>
      </c>
      <c r="R1100">
        <v>4.2904999999999998</v>
      </c>
      <c r="S1100">
        <v>4.1844999999999999</v>
      </c>
      <c r="T1100">
        <v>4.2830000000000004</v>
      </c>
      <c r="U1100">
        <f t="shared" si="241"/>
        <v>4.2830000000000004</v>
      </c>
      <c r="V1100">
        <f t="shared" si="246"/>
        <v>0</v>
      </c>
      <c r="W1100">
        <f t="shared" si="242"/>
        <v>4.5407000000000002</v>
      </c>
      <c r="X1100">
        <f t="shared" si="247"/>
        <v>0</v>
      </c>
      <c r="Y1100">
        <v>4.3</v>
      </c>
      <c r="Z1100">
        <v>4.2969999999999997</v>
      </c>
      <c r="AA1100">
        <f t="shared" si="243"/>
        <v>4.6379999999999999</v>
      </c>
      <c r="AB1100">
        <f t="shared" si="248"/>
        <v>0</v>
      </c>
      <c r="AC1100">
        <f t="shared" si="249"/>
        <v>0</v>
      </c>
      <c r="AD1100">
        <v>4.1909999999999998</v>
      </c>
      <c r="AE1100">
        <f t="shared" si="244"/>
        <v>4.5335000000000001</v>
      </c>
      <c r="AF1100">
        <f t="shared" si="250"/>
        <v>0</v>
      </c>
      <c r="AG1100">
        <f t="shared" si="250"/>
        <v>0</v>
      </c>
      <c r="AH1100">
        <f t="shared" si="238"/>
        <v>4.2439999999999998</v>
      </c>
      <c r="AI1100">
        <f t="shared" si="251"/>
        <v>0</v>
      </c>
    </row>
    <row r="1101" spans="1:35" x14ac:dyDescent="0.3">
      <c r="A1101" s="1">
        <v>45656</v>
      </c>
      <c r="B1101">
        <v>91918.95</v>
      </c>
      <c r="C1101">
        <v>2606.5</v>
      </c>
      <c r="D1101">
        <v>4.3380000000000001</v>
      </c>
      <c r="E1101">
        <v>4.37</v>
      </c>
      <c r="F1101">
        <f t="shared" si="245"/>
        <v>-8.9999999999999858E-2</v>
      </c>
      <c r="G1101">
        <v>4.33</v>
      </c>
      <c r="H1101">
        <v>4.3104399999999998</v>
      </c>
      <c r="I1101">
        <f t="shared" si="239"/>
        <v>4.3104399999999998</v>
      </c>
      <c r="J1101">
        <f t="shared" si="240"/>
        <v>-1.8340000000000245E-2</v>
      </c>
      <c r="K1101">
        <v>4.3055000000000003</v>
      </c>
      <c r="L1101">
        <v>4.2782</v>
      </c>
      <c r="M1101">
        <v>4.5187999999999997</v>
      </c>
      <c r="N1101">
        <v>4.6120000000000001</v>
      </c>
      <c r="O1101">
        <v>4.4997999999999996</v>
      </c>
      <c r="P1101">
        <v>4.3349799999999998</v>
      </c>
      <c r="Q1101">
        <v>4.3319999999999999</v>
      </c>
      <c r="R1101">
        <v>4.2820999999999998</v>
      </c>
      <c r="S1101">
        <v>4.1544999999999996</v>
      </c>
      <c r="T1101">
        <v>4.2830000000000004</v>
      </c>
      <c r="U1101">
        <f t="shared" si="241"/>
        <v>4.2830000000000004</v>
      </c>
      <c r="V1101">
        <f t="shared" si="246"/>
        <v>0</v>
      </c>
      <c r="W1101">
        <f t="shared" si="242"/>
        <v>4.5187999999999997</v>
      </c>
      <c r="X1101">
        <f t="shared" si="247"/>
        <v>-2.1900000000000475E-2</v>
      </c>
      <c r="Y1101">
        <v>4.3109999999999999</v>
      </c>
      <c r="Z1101">
        <v>4.2859999999999996</v>
      </c>
      <c r="AA1101">
        <f t="shared" si="243"/>
        <v>4.6120000000000001</v>
      </c>
      <c r="AB1101">
        <f t="shared" si="248"/>
        <v>-2.5999999999999801E-2</v>
      </c>
      <c r="AC1101">
        <f t="shared" si="249"/>
        <v>-1.1000000000000121E-2</v>
      </c>
      <c r="AD1101">
        <v>4.16</v>
      </c>
      <c r="AE1101">
        <f t="shared" si="244"/>
        <v>4.4997999999999996</v>
      </c>
      <c r="AF1101">
        <f t="shared" si="250"/>
        <v>-3.0999999999999694E-2</v>
      </c>
      <c r="AG1101">
        <f t="shared" si="250"/>
        <v>-3.3700000000000507E-2</v>
      </c>
      <c r="AH1101">
        <f t="shared" si="238"/>
        <v>4.2229999999999999</v>
      </c>
      <c r="AI1101">
        <f t="shared" si="251"/>
        <v>-2.0999999999999908E-2</v>
      </c>
    </row>
    <row r="1102" spans="1:35" x14ac:dyDescent="0.3">
      <c r="A1102" s="1">
        <v>45657</v>
      </c>
      <c r="B1102">
        <v>93714.04</v>
      </c>
      <c r="C1102">
        <v>2624.5</v>
      </c>
      <c r="D1102">
        <v>4.5</v>
      </c>
      <c r="E1102">
        <v>4.49</v>
      </c>
      <c r="F1102">
        <f t="shared" si="245"/>
        <v>0.12000000000000011</v>
      </c>
      <c r="G1102">
        <v>4.33</v>
      </c>
      <c r="H1102">
        <v>4.3051000000000004</v>
      </c>
      <c r="I1102">
        <f t="shared" si="239"/>
        <v>4.3051000000000004</v>
      </c>
      <c r="J1102">
        <f t="shared" si="240"/>
        <v>-5.3399999999994563E-3</v>
      </c>
      <c r="K1102">
        <v>4.3019999999999996</v>
      </c>
      <c r="L1102">
        <v>4.3144</v>
      </c>
      <c r="M1102">
        <v>4.5023999999999997</v>
      </c>
      <c r="N1102">
        <v>4.5972999999999997</v>
      </c>
      <c r="O1102">
        <v>4.4892000000000003</v>
      </c>
      <c r="P1102">
        <v>4.3274999999999997</v>
      </c>
      <c r="Q1102">
        <v>4.3310000000000004</v>
      </c>
      <c r="R1102">
        <v>4.2660999999999998</v>
      </c>
      <c r="S1102">
        <v>4.1429999999999998</v>
      </c>
      <c r="T1102">
        <v>4.3209999999999997</v>
      </c>
      <c r="U1102">
        <f t="shared" si="241"/>
        <v>4.3209999999999997</v>
      </c>
      <c r="V1102">
        <f t="shared" si="246"/>
        <v>3.7999999999999368E-2</v>
      </c>
      <c r="W1102">
        <f t="shared" si="242"/>
        <v>4.5023999999999997</v>
      </c>
      <c r="X1102">
        <f t="shared" si="247"/>
        <v>-1.639999999999997E-2</v>
      </c>
      <c r="Y1102">
        <v>4.28</v>
      </c>
      <c r="Z1102">
        <v>4.2709999999999999</v>
      </c>
      <c r="AA1102">
        <f t="shared" si="243"/>
        <v>4.5972999999999997</v>
      </c>
      <c r="AB1102">
        <f t="shared" si="248"/>
        <v>-1.4700000000000379E-2</v>
      </c>
      <c r="AC1102">
        <f t="shared" si="249"/>
        <v>-1.499999999999968E-2</v>
      </c>
      <c r="AD1102">
        <v>4.1520000000000001</v>
      </c>
      <c r="AE1102">
        <f t="shared" si="244"/>
        <v>4.4892000000000003</v>
      </c>
      <c r="AF1102">
        <f t="shared" si="250"/>
        <v>-8.0000000000000071E-3</v>
      </c>
      <c r="AG1102">
        <f t="shared" si="250"/>
        <v>-1.0599999999999277E-2</v>
      </c>
      <c r="AH1102">
        <f t="shared" si="238"/>
        <v>4.2115</v>
      </c>
      <c r="AI1102">
        <f t="shared" si="251"/>
        <v>-1.1499999999999844E-2</v>
      </c>
    </row>
    <row r="1103" spans="1:35" x14ac:dyDescent="0.3">
      <c r="A1103" s="1">
        <v>45658</v>
      </c>
      <c r="B1103">
        <v>94771.56</v>
      </c>
      <c r="C1103">
        <v>2624.5</v>
      </c>
      <c r="D1103">
        <v>4.5</v>
      </c>
      <c r="E1103">
        <v>4.49</v>
      </c>
      <c r="F1103">
        <f t="shared" si="245"/>
        <v>0</v>
      </c>
      <c r="G1103">
        <v>4.33</v>
      </c>
      <c r="H1103">
        <v>4.3051000000000004</v>
      </c>
      <c r="I1103">
        <f t="shared" si="239"/>
        <v>4.3051000000000004</v>
      </c>
      <c r="J1103">
        <f t="shared" si="240"/>
        <v>0</v>
      </c>
      <c r="K1103">
        <v>4.3019999999999996</v>
      </c>
      <c r="L1103">
        <v>4.3144</v>
      </c>
      <c r="M1103">
        <v>4.5023999999999997</v>
      </c>
      <c r="N1103">
        <v>4.5972999999999997</v>
      </c>
      <c r="O1103">
        <v>4.4892000000000003</v>
      </c>
      <c r="P1103">
        <v>4.3274999999999997</v>
      </c>
      <c r="Q1103">
        <v>4.3319999999999999</v>
      </c>
      <c r="R1103">
        <v>4.2660999999999998</v>
      </c>
      <c r="S1103">
        <v>4.1429999999999998</v>
      </c>
      <c r="T1103">
        <v>4.3209999999999997</v>
      </c>
      <c r="U1103">
        <f t="shared" si="241"/>
        <v>4.3209999999999997</v>
      </c>
      <c r="V1103">
        <f t="shared" si="246"/>
        <v>0</v>
      </c>
      <c r="W1103">
        <f t="shared" si="242"/>
        <v>4.5023999999999997</v>
      </c>
      <c r="X1103">
        <f t="shared" si="247"/>
        <v>0</v>
      </c>
      <c r="Y1103">
        <v>4.28</v>
      </c>
      <c r="Z1103">
        <v>4.2709999999999999</v>
      </c>
      <c r="AA1103">
        <f t="shared" si="243"/>
        <v>4.5972999999999997</v>
      </c>
      <c r="AB1103">
        <f t="shared" si="248"/>
        <v>0</v>
      </c>
      <c r="AC1103">
        <f t="shared" si="249"/>
        <v>0</v>
      </c>
      <c r="AD1103">
        <v>4.1520000000000001</v>
      </c>
      <c r="AE1103">
        <f t="shared" si="244"/>
        <v>4.4892000000000003</v>
      </c>
      <c r="AF1103">
        <f t="shared" si="250"/>
        <v>0</v>
      </c>
      <c r="AG1103">
        <f t="shared" si="250"/>
        <v>0</v>
      </c>
      <c r="AH1103">
        <f t="shared" si="238"/>
        <v>4.2115</v>
      </c>
      <c r="AI1103">
        <f t="shared" si="251"/>
        <v>0</v>
      </c>
    </row>
    <row r="1104" spans="1:35" x14ac:dyDescent="0.3">
      <c r="A1104" s="1">
        <v>45659</v>
      </c>
      <c r="B1104">
        <v>97123.79</v>
      </c>
      <c r="C1104">
        <v>2657.9</v>
      </c>
      <c r="D1104">
        <v>4.4000000000000004</v>
      </c>
      <c r="E1104">
        <v>4.4000000000000004</v>
      </c>
      <c r="F1104">
        <f t="shared" si="245"/>
        <v>-8.9999999999999858E-2</v>
      </c>
      <c r="G1104">
        <v>4.33</v>
      </c>
      <c r="H1104">
        <v>4.2960500000000001</v>
      </c>
      <c r="I1104">
        <f t="shared" si="239"/>
        <v>4.2960500000000001</v>
      </c>
      <c r="J1104">
        <f t="shared" si="240"/>
        <v>-9.0500000000002245E-3</v>
      </c>
      <c r="K1104">
        <v>4.2932499999999996</v>
      </c>
      <c r="L1104">
        <v>4.3060999999999998</v>
      </c>
      <c r="M1104">
        <v>4.4702999999999999</v>
      </c>
      <c r="N1104">
        <v>4.5692000000000004</v>
      </c>
      <c r="O1104">
        <v>4.4695999999999998</v>
      </c>
      <c r="P1104">
        <v>4.3163</v>
      </c>
      <c r="Q1104">
        <v>4.3330000000000002</v>
      </c>
      <c r="R1104">
        <v>4.2735000000000003</v>
      </c>
      <c r="S1104">
        <v>4.1506999999999996</v>
      </c>
      <c r="T1104">
        <v>4.3109999999999999</v>
      </c>
      <c r="U1104">
        <f t="shared" si="241"/>
        <v>4.3109999999999999</v>
      </c>
      <c r="V1104">
        <f t="shared" si="246"/>
        <v>-9.9999999999997868E-3</v>
      </c>
      <c r="W1104">
        <f t="shared" si="242"/>
        <v>4.4702999999999999</v>
      </c>
      <c r="X1104">
        <f t="shared" si="247"/>
        <v>-3.2099999999999795E-2</v>
      </c>
      <c r="Y1104">
        <v>4.2949999999999999</v>
      </c>
      <c r="Z1104">
        <v>4.2759999999999998</v>
      </c>
      <c r="AA1104">
        <f t="shared" si="243"/>
        <v>4.5692000000000004</v>
      </c>
      <c r="AB1104">
        <f t="shared" si="248"/>
        <v>-2.8099999999999348E-2</v>
      </c>
      <c r="AC1104">
        <f t="shared" si="249"/>
        <v>4.9999999999998934E-3</v>
      </c>
      <c r="AD1104">
        <v>4.1559999999999997</v>
      </c>
      <c r="AE1104">
        <f t="shared" si="244"/>
        <v>4.4695999999999998</v>
      </c>
      <c r="AF1104">
        <f t="shared" si="250"/>
        <v>3.9999999999995595E-3</v>
      </c>
      <c r="AG1104">
        <f t="shared" si="250"/>
        <v>-1.9600000000000506E-2</v>
      </c>
      <c r="AH1104">
        <f t="shared" si="238"/>
        <v>4.2159999999999993</v>
      </c>
      <c r="AI1104">
        <f t="shared" si="251"/>
        <v>4.4999999999992824E-3</v>
      </c>
    </row>
    <row r="1105" spans="1:35" x14ac:dyDescent="0.3">
      <c r="A1105" s="1">
        <v>45660</v>
      </c>
      <c r="B1105">
        <v>98243.4</v>
      </c>
      <c r="C1105">
        <v>2640.22</v>
      </c>
      <c r="D1105">
        <v>4.3179999999999996</v>
      </c>
      <c r="E1105">
        <v>4.3099999999999996</v>
      </c>
      <c r="F1105">
        <f t="shared" si="245"/>
        <v>-9.0000000000000746E-2</v>
      </c>
      <c r="G1105">
        <v>4.33</v>
      </c>
      <c r="H1105">
        <v>4.2936899999999998</v>
      </c>
      <c r="I1105">
        <f t="shared" si="239"/>
        <v>4.2936899999999998</v>
      </c>
      <c r="J1105">
        <f t="shared" si="240"/>
        <v>-2.3600000000003618E-3</v>
      </c>
      <c r="K1105">
        <v>4.2908999999999997</v>
      </c>
      <c r="L1105">
        <v>4.2916999999999996</v>
      </c>
      <c r="M1105">
        <v>4.4856999999999996</v>
      </c>
      <c r="N1105">
        <v>4.5861999999999998</v>
      </c>
      <c r="O1105">
        <v>4.4901</v>
      </c>
      <c r="P1105">
        <v>4.3075000000000001</v>
      </c>
      <c r="Q1105">
        <v>4.3330000000000002</v>
      </c>
      <c r="R1105">
        <v>4.2720000000000002</v>
      </c>
      <c r="S1105">
        <v>4.1657999999999999</v>
      </c>
      <c r="T1105">
        <v>4.2990000000000004</v>
      </c>
      <c r="U1105">
        <f t="shared" si="241"/>
        <v>4.2990000000000004</v>
      </c>
      <c r="V1105">
        <f t="shared" si="246"/>
        <v>-1.1999999999999567E-2</v>
      </c>
      <c r="W1105">
        <f t="shared" si="242"/>
        <v>4.4856999999999996</v>
      </c>
      <c r="X1105">
        <f t="shared" si="247"/>
        <v>1.5399999999999636E-2</v>
      </c>
      <c r="Y1105">
        <v>4.2750000000000004</v>
      </c>
      <c r="Z1105">
        <v>4.2789999999999999</v>
      </c>
      <c r="AA1105">
        <f t="shared" si="243"/>
        <v>4.5861999999999998</v>
      </c>
      <c r="AB1105">
        <f t="shared" si="248"/>
        <v>1.699999999999946E-2</v>
      </c>
      <c r="AC1105">
        <f t="shared" si="249"/>
        <v>3.0000000000001137E-3</v>
      </c>
      <c r="AD1105">
        <v>4.173</v>
      </c>
      <c r="AE1105">
        <f t="shared" si="244"/>
        <v>4.4901</v>
      </c>
      <c r="AF1105">
        <f t="shared" si="250"/>
        <v>1.7000000000000348E-2</v>
      </c>
      <c r="AG1105">
        <f t="shared" si="250"/>
        <v>2.0500000000000185E-2</v>
      </c>
      <c r="AH1105">
        <f t="shared" si="238"/>
        <v>4.226</v>
      </c>
      <c r="AI1105">
        <f t="shared" si="251"/>
        <v>1.0000000000000675E-2</v>
      </c>
    </row>
    <row r="1106" spans="1:35" x14ac:dyDescent="0.3">
      <c r="A1106" s="1">
        <v>45661</v>
      </c>
      <c r="B1106">
        <v>98355.29</v>
      </c>
      <c r="C1106">
        <v>2640.22</v>
      </c>
      <c r="D1106">
        <v>4.3179999999999996</v>
      </c>
      <c r="E1106">
        <v>4.3099999999999996</v>
      </c>
      <c r="F1106">
        <f t="shared" si="245"/>
        <v>0</v>
      </c>
      <c r="G1106">
        <v>4.33</v>
      </c>
      <c r="H1106">
        <v>4.2936899999999998</v>
      </c>
      <c r="I1106">
        <f t="shared" si="239"/>
        <v>4.2936899999999998</v>
      </c>
      <c r="J1106">
        <f t="shared" si="240"/>
        <v>0</v>
      </c>
      <c r="K1106">
        <v>4.2908999999999997</v>
      </c>
      <c r="L1106">
        <v>4.2916999999999996</v>
      </c>
      <c r="M1106">
        <v>4.4856999999999996</v>
      </c>
      <c r="N1106">
        <v>4.5861999999999998</v>
      </c>
      <c r="O1106">
        <v>4.4901</v>
      </c>
      <c r="P1106">
        <v>4.3075000000000001</v>
      </c>
      <c r="Q1106">
        <v>4.3330000000000002</v>
      </c>
      <c r="R1106">
        <v>4.2720000000000002</v>
      </c>
      <c r="S1106">
        <v>4.1657999999999999</v>
      </c>
      <c r="T1106">
        <v>4.2990000000000004</v>
      </c>
      <c r="U1106">
        <f t="shared" si="241"/>
        <v>4.2990000000000004</v>
      </c>
      <c r="V1106">
        <f t="shared" si="246"/>
        <v>0</v>
      </c>
      <c r="W1106">
        <f t="shared" si="242"/>
        <v>4.4856999999999996</v>
      </c>
      <c r="X1106">
        <f t="shared" si="247"/>
        <v>0</v>
      </c>
      <c r="Y1106">
        <v>4.2750000000000004</v>
      </c>
      <c r="Z1106">
        <v>4.2789999999999999</v>
      </c>
      <c r="AA1106">
        <f t="shared" si="243"/>
        <v>4.5861999999999998</v>
      </c>
      <c r="AB1106">
        <f t="shared" si="248"/>
        <v>0</v>
      </c>
      <c r="AC1106">
        <f t="shared" si="249"/>
        <v>0</v>
      </c>
      <c r="AD1106">
        <v>4.173</v>
      </c>
      <c r="AE1106">
        <f t="shared" si="244"/>
        <v>4.4901</v>
      </c>
      <c r="AF1106">
        <f t="shared" si="250"/>
        <v>0</v>
      </c>
      <c r="AG1106">
        <f t="shared" si="250"/>
        <v>0</v>
      </c>
      <c r="AH1106">
        <f t="shared" si="238"/>
        <v>4.226</v>
      </c>
      <c r="AI1106">
        <f t="shared" si="251"/>
        <v>0</v>
      </c>
    </row>
    <row r="1107" spans="1:35" x14ac:dyDescent="0.3">
      <c r="A1107" s="1">
        <v>45662</v>
      </c>
      <c r="B1107">
        <v>98482.42</v>
      </c>
      <c r="C1107">
        <v>2640.22</v>
      </c>
      <c r="D1107">
        <v>4.3179999999999996</v>
      </c>
      <c r="E1107">
        <v>4.3099999999999996</v>
      </c>
      <c r="F1107">
        <f t="shared" si="245"/>
        <v>0</v>
      </c>
      <c r="G1107">
        <v>4.33</v>
      </c>
      <c r="H1107">
        <v>4.2936899999999998</v>
      </c>
      <c r="I1107">
        <f t="shared" si="239"/>
        <v>4.2936899999999998</v>
      </c>
      <c r="J1107">
        <f t="shared" si="240"/>
        <v>0</v>
      </c>
      <c r="K1107">
        <v>4.2908999999999997</v>
      </c>
      <c r="L1107">
        <v>4.2916999999999996</v>
      </c>
      <c r="M1107">
        <v>4.4856999999999996</v>
      </c>
      <c r="N1107">
        <v>4.5861999999999998</v>
      </c>
      <c r="O1107">
        <v>4.4901</v>
      </c>
      <c r="P1107">
        <v>4.3075000000000001</v>
      </c>
      <c r="Q1107">
        <v>4.3330000000000002</v>
      </c>
      <c r="R1107">
        <v>4.2720000000000002</v>
      </c>
      <c r="S1107">
        <v>4.1657999999999999</v>
      </c>
      <c r="T1107">
        <v>4.2990000000000004</v>
      </c>
      <c r="U1107">
        <f t="shared" si="241"/>
        <v>4.2990000000000004</v>
      </c>
      <c r="V1107">
        <f t="shared" si="246"/>
        <v>0</v>
      </c>
      <c r="W1107">
        <f t="shared" si="242"/>
        <v>4.4856999999999996</v>
      </c>
      <c r="X1107">
        <f t="shared" si="247"/>
        <v>0</v>
      </c>
      <c r="Y1107">
        <v>4.2750000000000004</v>
      </c>
      <c r="Z1107">
        <v>4.2789999999999999</v>
      </c>
      <c r="AA1107">
        <f t="shared" si="243"/>
        <v>4.5861999999999998</v>
      </c>
      <c r="AB1107">
        <f t="shared" si="248"/>
        <v>0</v>
      </c>
      <c r="AC1107">
        <f t="shared" si="249"/>
        <v>0</v>
      </c>
      <c r="AD1107">
        <v>4.173</v>
      </c>
      <c r="AE1107">
        <f t="shared" si="244"/>
        <v>4.4901</v>
      </c>
      <c r="AF1107">
        <f t="shared" si="250"/>
        <v>0</v>
      </c>
      <c r="AG1107">
        <f t="shared" si="250"/>
        <v>0</v>
      </c>
      <c r="AH1107">
        <f t="shared" si="238"/>
        <v>4.226</v>
      </c>
      <c r="AI1107">
        <f t="shared" si="251"/>
        <v>0</v>
      </c>
    </row>
    <row r="1108" spans="1:35" x14ac:dyDescent="0.3">
      <c r="A1108" s="1">
        <v>45663</v>
      </c>
      <c r="B1108">
        <v>101661.91</v>
      </c>
      <c r="C1108">
        <v>2636.47</v>
      </c>
      <c r="D1108">
        <v>4.2759999999999998</v>
      </c>
      <c r="E1108">
        <v>4.2699999999999996</v>
      </c>
      <c r="F1108">
        <f t="shared" si="245"/>
        <v>-4.0000000000000036E-2</v>
      </c>
      <c r="G1108">
        <v>4.33</v>
      </c>
      <c r="H1108">
        <v>4.2881999999999998</v>
      </c>
      <c r="I1108">
        <f t="shared" si="239"/>
        <v>4.2881999999999998</v>
      </c>
      <c r="J1108">
        <f t="shared" si="240"/>
        <v>-5.4899999999999949E-3</v>
      </c>
      <c r="K1108">
        <v>4.2891000000000004</v>
      </c>
      <c r="L1108">
        <v>4.2911000000000001</v>
      </c>
      <c r="M1108">
        <v>4.4711999999999996</v>
      </c>
      <c r="N1108">
        <v>4.5736999999999997</v>
      </c>
      <c r="O1108">
        <v>4.4793000000000003</v>
      </c>
      <c r="P1108">
        <v>4.2971000000000004</v>
      </c>
      <c r="Q1108">
        <v>4.3310500000000003</v>
      </c>
      <c r="R1108">
        <v>4.2662000000000004</v>
      </c>
      <c r="S1108">
        <v>4.1574</v>
      </c>
      <c r="T1108">
        <v>4.298</v>
      </c>
      <c r="U1108">
        <f t="shared" si="241"/>
        <v>4.298</v>
      </c>
      <c r="V1108">
        <f t="shared" si="246"/>
        <v>-1.000000000000334E-3</v>
      </c>
      <c r="W1108">
        <f t="shared" si="242"/>
        <v>4.4711999999999996</v>
      </c>
      <c r="X1108">
        <f t="shared" si="247"/>
        <v>-1.4499999999999957E-2</v>
      </c>
      <c r="Y1108">
        <v>4.3159999999999998</v>
      </c>
      <c r="Z1108">
        <v>4.2699999999999996</v>
      </c>
      <c r="AA1108">
        <f t="shared" si="243"/>
        <v>4.5736999999999997</v>
      </c>
      <c r="AB1108">
        <f t="shared" si="248"/>
        <v>-1.2500000000000178E-2</v>
      </c>
      <c r="AC1108">
        <f t="shared" si="249"/>
        <v>-9.0000000000003411E-3</v>
      </c>
      <c r="AD1108">
        <v>4.1630000000000003</v>
      </c>
      <c r="AE1108">
        <f t="shared" si="244"/>
        <v>4.4793000000000003</v>
      </c>
      <c r="AF1108">
        <f t="shared" si="250"/>
        <v>-9.9999999999997868E-3</v>
      </c>
      <c r="AG1108">
        <f t="shared" si="250"/>
        <v>-1.0799999999999699E-2</v>
      </c>
      <c r="AH1108">
        <f t="shared" si="238"/>
        <v>4.2164999999999999</v>
      </c>
      <c r="AI1108">
        <f t="shared" si="251"/>
        <v>-9.5000000000000639E-3</v>
      </c>
    </row>
    <row r="1109" spans="1:35" x14ac:dyDescent="0.3">
      <c r="A1109" s="1">
        <v>45664</v>
      </c>
      <c r="B1109">
        <v>96478.53</v>
      </c>
      <c r="C1109">
        <v>2648.59</v>
      </c>
      <c r="D1109">
        <v>4.3449999999999998</v>
      </c>
      <c r="E1109">
        <v>4.2699999999999996</v>
      </c>
      <c r="F1109">
        <f t="shared" si="245"/>
        <v>0</v>
      </c>
      <c r="G1109">
        <v>4.33</v>
      </c>
      <c r="H1109">
        <v>4.2851600000000003</v>
      </c>
      <c r="I1109">
        <f t="shared" si="239"/>
        <v>4.2851600000000003</v>
      </c>
      <c r="J1109">
        <f t="shared" si="240"/>
        <v>-3.0399999999994876E-3</v>
      </c>
      <c r="K1109">
        <v>4.2934999999999999</v>
      </c>
      <c r="L1109">
        <v>4.3071000000000002</v>
      </c>
      <c r="M1109">
        <v>4.4823000000000004</v>
      </c>
      <c r="N1109">
        <v>4.5872999999999999</v>
      </c>
      <c r="O1109">
        <v>4.4981</v>
      </c>
      <c r="P1109">
        <v>4.2971599999999999</v>
      </c>
      <c r="Q1109">
        <v>4.3304999999999998</v>
      </c>
      <c r="R1109">
        <v>4.2584</v>
      </c>
      <c r="S1109">
        <v>4.1786000000000003</v>
      </c>
      <c r="T1109">
        <v>4.3099999999999996</v>
      </c>
      <c r="U1109">
        <f t="shared" si="241"/>
        <v>4.3099999999999996</v>
      </c>
      <c r="V1109">
        <f t="shared" si="246"/>
        <v>1.1999999999999567E-2</v>
      </c>
      <c r="W1109">
        <f t="shared" si="242"/>
        <v>4.4823000000000004</v>
      </c>
      <c r="X1109">
        <f t="shared" si="247"/>
        <v>1.1100000000000776E-2</v>
      </c>
      <c r="Y1109">
        <v>4.3049999999999997</v>
      </c>
      <c r="Z1109">
        <v>4.26</v>
      </c>
      <c r="AA1109">
        <f t="shared" si="243"/>
        <v>4.5872999999999999</v>
      </c>
      <c r="AB1109">
        <f t="shared" si="248"/>
        <v>1.3600000000000279E-2</v>
      </c>
      <c r="AC1109">
        <f t="shared" si="249"/>
        <v>-9.9999999999997868E-3</v>
      </c>
      <c r="AD1109">
        <v>4.1829999999999998</v>
      </c>
      <c r="AE1109">
        <f t="shared" si="244"/>
        <v>4.4981</v>
      </c>
      <c r="AF1109">
        <f t="shared" si="250"/>
        <v>1.9999999999999574E-2</v>
      </c>
      <c r="AG1109">
        <f t="shared" si="250"/>
        <v>1.8799999999999706E-2</v>
      </c>
      <c r="AH1109">
        <f t="shared" si="238"/>
        <v>4.2214999999999998</v>
      </c>
      <c r="AI1109">
        <f t="shared" si="251"/>
        <v>4.9999999999998934E-3</v>
      </c>
    </row>
    <row r="1110" spans="1:35" x14ac:dyDescent="0.3">
      <c r="A1110" s="1">
        <v>45665</v>
      </c>
      <c r="B1110">
        <v>94457.9</v>
      </c>
      <c r="C1110">
        <v>2661.94</v>
      </c>
      <c r="D1110">
        <v>4.3230000000000004</v>
      </c>
      <c r="E1110">
        <v>4.29</v>
      </c>
      <c r="F1110">
        <f t="shared" si="245"/>
        <v>2.0000000000000462E-2</v>
      </c>
      <c r="G1110">
        <v>4.33</v>
      </c>
      <c r="H1110">
        <v>4.2890300000000003</v>
      </c>
      <c r="I1110">
        <f t="shared" si="239"/>
        <v>4.2890300000000003</v>
      </c>
      <c r="J1110">
        <f t="shared" si="240"/>
        <v>3.8700000000000401E-3</v>
      </c>
      <c r="K1110">
        <v>4.2930000000000001</v>
      </c>
      <c r="L1110">
        <v>4.3066000000000004</v>
      </c>
      <c r="M1110">
        <v>4.4740000000000002</v>
      </c>
      <c r="N1110">
        <v>4.5773000000000001</v>
      </c>
      <c r="O1110">
        <v>4.4870999999999999</v>
      </c>
      <c r="P1110">
        <v>4.2971000000000004</v>
      </c>
      <c r="Q1110">
        <v>4.33</v>
      </c>
      <c r="R1110">
        <v>4.2686999999999999</v>
      </c>
      <c r="S1110">
        <v>4.1620999999999997</v>
      </c>
      <c r="T1110">
        <v>4.3120000000000003</v>
      </c>
      <c r="U1110">
        <f t="shared" si="241"/>
        <v>4.3120000000000003</v>
      </c>
      <c r="V1110">
        <f t="shared" si="246"/>
        <v>2.0000000000006679E-3</v>
      </c>
      <c r="W1110">
        <f t="shared" si="242"/>
        <v>4.4740000000000002</v>
      </c>
      <c r="X1110">
        <f t="shared" si="247"/>
        <v>-8.3000000000001961E-3</v>
      </c>
      <c r="Y1110">
        <v>4.2990000000000004</v>
      </c>
      <c r="Z1110">
        <v>4.274</v>
      </c>
      <c r="AA1110">
        <f t="shared" si="243"/>
        <v>4.5773000000000001</v>
      </c>
      <c r="AB1110">
        <f t="shared" si="248"/>
        <v>-9.9999999999997868E-3</v>
      </c>
      <c r="AC1110">
        <f t="shared" si="249"/>
        <v>1.4000000000000234E-2</v>
      </c>
      <c r="AD1110">
        <v>4.17</v>
      </c>
      <c r="AE1110">
        <f t="shared" si="244"/>
        <v>4.4870999999999999</v>
      </c>
      <c r="AF1110">
        <f t="shared" si="250"/>
        <v>-1.2999999999999901E-2</v>
      </c>
      <c r="AG1110">
        <f t="shared" si="250"/>
        <v>-1.1000000000000121E-2</v>
      </c>
      <c r="AH1110">
        <f t="shared" si="238"/>
        <v>4.2219999999999995</v>
      </c>
      <c r="AI1110">
        <f t="shared" si="251"/>
        <v>4.9999999999972289E-4</v>
      </c>
    </row>
    <row r="1111" spans="1:35" x14ac:dyDescent="0.3">
      <c r="A1111" s="1">
        <v>45666</v>
      </c>
      <c r="B1111">
        <v>92106.9</v>
      </c>
      <c r="C1111">
        <v>2667.25</v>
      </c>
      <c r="D1111">
        <v>4.3600000000000003</v>
      </c>
      <c r="E1111">
        <v>4.3</v>
      </c>
      <c r="F1111">
        <f t="shared" si="245"/>
        <v>9.9999999999997868E-3</v>
      </c>
      <c r="G1111">
        <v>4.33</v>
      </c>
      <c r="H1111">
        <v>4.2889400000000002</v>
      </c>
      <c r="I1111">
        <f t="shared" si="239"/>
        <v>4.2889400000000002</v>
      </c>
      <c r="J1111">
        <f t="shared" si="240"/>
        <v>-9.0000000000145519E-5</v>
      </c>
      <c r="K1111">
        <v>4.2897499999999997</v>
      </c>
      <c r="L1111">
        <v>4.3034999999999997</v>
      </c>
      <c r="M1111">
        <v>4.4672999999999998</v>
      </c>
      <c r="N1111">
        <v>4.5705</v>
      </c>
      <c r="O1111">
        <v>4.4789000000000003</v>
      </c>
      <c r="P1111">
        <v>4.3</v>
      </c>
      <c r="Q1111">
        <v>4.3310000000000004</v>
      </c>
      <c r="R1111">
        <v>4.2656000000000001</v>
      </c>
      <c r="S1111">
        <v>4.1509999999999998</v>
      </c>
      <c r="T1111">
        <v>4.3090000000000002</v>
      </c>
      <c r="U1111">
        <f t="shared" si="241"/>
        <v>4.3090000000000002</v>
      </c>
      <c r="V1111">
        <f t="shared" si="246"/>
        <v>-3.0000000000001137E-3</v>
      </c>
      <c r="W1111">
        <f t="shared" si="242"/>
        <v>4.4672999999999998</v>
      </c>
      <c r="X1111">
        <f t="shared" si="247"/>
        <v>-6.7000000000003723E-3</v>
      </c>
      <c r="Y1111">
        <v>4.3029999999999999</v>
      </c>
      <c r="Z1111">
        <v>4.2699999999999996</v>
      </c>
      <c r="AA1111">
        <f t="shared" si="243"/>
        <v>4.5705</v>
      </c>
      <c r="AB1111">
        <f t="shared" si="248"/>
        <v>-6.8000000000001393E-3</v>
      </c>
      <c r="AC1111">
        <f t="shared" si="249"/>
        <v>-4.0000000000004476E-3</v>
      </c>
      <c r="AD1111">
        <v>4.1550000000000002</v>
      </c>
      <c r="AE1111">
        <f t="shared" si="244"/>
        <v>4.4789000000000003</v>
      </c>
      <c r="AF1111">
        <f t="shared" si="250"/>
        <v>-1.499999999999968E-2</v>
      </c>
      <c r="AG1111">
        <f t="shared" si="250"/>
        <v>-8.199999999999541E-3</v>
      </c>
      <c r="AH1111">
        <f t="shared" si="238"/>
        <v>4.2125000000000004</v>
      </c>
      <c r="AI1111">
        <f t="shared" si="251"/>
        <v>-9.4999999999991758E-3</v>
      </c>
    </row>
    <row r="1112" spans="1:35" x14ac:dyDescent="0.3">
      <c r="A1112" s="1">
        <v>45667</v>
      </c>
      <c r="B1112">
        <v>94620.17</v>
      </c>
      <c r="C1112">
        <v>2689.76</v>
      </c>
      <c r="D1112">
        <v>4.33</v>
      </c>
      <c r="E1112">
        <v>4.3</v>
      </c>
      <c r="F1112">
        <f t="shared" si="245"/>
        <v>0</v>
      </c>
      <c r="G1112">
        <v>4.33</v>
      </c>
      <c r="H1112">
        <v>4.2870100000000004</v>
      </c>
      <c r="I1112">
        <f t="shared" si="239"/>
        <v>4.2870100000000004</v>
      </c>
      <c r="J1112">
        <f t="shared" si="240"/>
        <v>-1.9299999999997652E-3</v>
      </c>
      <c r="K1112">
        <v>4.3046899999999999</v>
      </c>
      <c r="L1112">
        <v>4.3174999999999999</v>
      </c>
      <c r="M1112">
        <v>4.4981</v>
      </c>
      <c r="N1112">
        <v>4.6136999999999997</v>
      </c>
      <c r="O1112">
        <v>4.5452000000000004</v>
      </c>
      <c r="P1112">
        <v>4.2973800000000004</v>
      </c>
      <c r="Q1112">
        <v>4.33</v>
      </c>
      <c r="R1112">
        <v>4.2904999999999998</v>
      </c>
      <c r="S1112">
        <v>4.2091000000000003</v>
      </c>
      <c r="T1112">
        <v>4.3239999999999998</v>
      </c>
      <c r="U1112">
        <f t="shared" si="241"/>
        <v>4.3239999999999998</v>
      </c>
      <c r="V1112">
        <f t="shared" si="246"/>
        <v>1.499999999999968E-2</v>
      </c>
      <c r="W1112">
        <f t="shared" si="242"/>
        <v>4.4981</v>
      </c>
      <c r="X1112">
        <f t="shared" si="247"/>
        <v>3.0800000000000161E-2</v>
      </c>
      <c r="Y1112">
        <v>4.3029999999999999</v>
      </c>
      <c r="Z1112">
        <v>4.2969999999999997</v>
      </c>
      <c r="AA1112">
        <f t="shared" si="243"/>
        <v>4.6136999999999997</v>
      </c>
      <c r="AB1112">
        <f t="shared" si="248"/>
        <v>4.3199999999999683E-2</v>
      </c>
      <c r="AC1112">
        <f t="shared" si="249"/>
        <v>2.7000000000000135E-2</v>
      </c>
      <c r="AD1112">
        <v>4.22</v>
      </c>
      <c r="AE1112">
        <f t="shared" si="244"/>
        <v>4.5452000000000004</v>
      </c>
      <c r="AF1112">
        <f t="shared" si="250"/>
        <v>6.4999999999999503E-2</v>
      </c>
      <c r="AG1112">
        <f t="shared" si="250"/>
        <v>6.6300000000000026E-2</v>
      </c>
      <c r="AH1112">
        <f t="shared" si="238"/>
        <v>4.2584999999999997</v>
      </c>
      <c r="AI1112">
        <f t="shared" si="251"/>
        <v>4.5999999999999375E-2</v>
      </c>
    </row>
    <row r="1113" spans="1:35" x14ac:dyDescent="0.3">
      <c r="A1113" s="1">
        <v>45668</v>
      </c>
      <c r="B1113">
        <v>94907.03</v>
      </c>
      <c r="C1113">
        <v>2689.76</v>
      </c>
      <c r="D1113">
        <v>4.33</v>
      </c>
      <c r="E1113">
        <v>4.3</v>
      </c>
      <c r="F1113">
        <f t="shared" si="245"/>
        <v>0</v>
      </c>
      <c r="G1113">
        <v>4.33</v>
      </c>
      <c r="H1113">
        <v>4.2870100000000004</v>
      </c>
      <c r="I1113">
        <f t="shared" si="239"/>
        <v>4.2870100000000004</v>
      </c>
      <c r="J1113">
        <f t="shared" si="240"/>
        <v>0</v>
      </c>
      <c r="K1113">
        <v>4.3046899999999999</v>
      </c>
      <c r="L1113">
        <v>4.3174999999999999</v>
      </c>
      <c r="M1113">
        <v>4.4981</v>
      </c>
      <c r="N1113">
        <v>4.6136999999999997</v>
      </c>
      <c r="O1113">
        <v>4.5452000000000004</v>
      </c>
      <c r="P1113">
        <v>4.2973800000000004</v>
      </c>
      <c r="Q1113">
        <v>4.33</v>
      </c>
      <c r="R1113">
        <v>4.2904999999999998</v>
      </c>
      <c r="S1113">
        <v>4.2091000000000003</v>
      </c>
      <c r="T1113">
        <v>4.3239999999999998</v>
      </c>
      <c r="U1113">
        <f t="shared" si="241"/>
        <v>4.3239999999999998</v>
      </c>
      <c r="V1113">
        <f t="shared" si="246"/>
        <v>0</v>
      </c>
      <c r="W1113">
        <f t="shared" si="242"/>
        <v>4.4981</v>
      </c>
      <c r="X1113">
        <f t="shared" si="247"/>
        <v>0</v>
      </c>
      <c r="Y1113">
        <v>4.3029999999999999</v>
      </c>
      <c r="Z1113">
        <v>4.2969999999999997</v>
      </c>
      <c r="AA1113">
        <f t="shared" si="243"/>
        <v>4.6136999999999997</v>
      </c>
      <c r="AB1113">
        <f t="shared" si="248"/>
        <v>0</v>
      </c>
      <c r="AC1113">
        <f t="shared" si="249"/>
        <v>0</v>
      </c>
      <c r="AD1113">
        <v>4.22</v>
      </c>
      <c r="AE1113">
        <f t="shared" si="244"/>
        <v>4.5452000000000004</v>
      </c>
      <c r="AF1113">
        <f t="shared" si="250"/>
        <v>0</v>
      </c>
      <c r="AG1113">
        <f t="shared" si="250"/>
        <v>0</v>
      </c>
      <c r="AH1113">
        <f t="shared" si="238"/>
        <v>4.2584999999999997</v>
      </c>
      <c r="AI1113">
        <f t="shared" si="251"/>
        <v>0</v>
      </c>
    </row>
    <row r="1114" spans="1:35" x14ac:dyDescent="0.3">
      <c r="A1114" s="1">
        <v>45669</v>
      </c>
      <c r="B1114">
        <v>94314.67</v>
      </c>
      <c r="C1114">
        <v>2689.76</v>
      </c>
      <c r="D1114">
        <v>4.33</v>
      </c>
      <c r="E1114">
        <v>4.3</v>
      </c>
      <c r="F1114">
        <f t="shared" si="245"/>
        <v>0</v>
      </c>
      <c r="G1114">
        <v>4.33</v>
      </c>
      <c r="H1114">
        <v>4.2870100000000004</v>
      </c>
      <c r="I1114">
        <f t="shared" si="239"/>
        <v>4.2870100000000004</v>
      </c>
      <c r="J1114">
        <f t="shared" si="240"/>
        <v>0</v>
      </c>
      <c r="K1114">
        <v>4.3046899999999999</v>
      </c>
      <c r="L1114">
        <v>4.3174999999999999</v>
      </c>
      <c r="M1114">
        <v>4.4981</v>
      </c>
      <c r="N1114">
        <v>4.6136999999999997</v>
      </c>
      <c r="O1114">
        <v>4.5452000000000004</v>
      </c>
      <c r="P1114">
        <v>4.2973800000000004</v>
      </c>
      <c r="Q1114">
        <v>4.33</v>
      </c>
      <c r="R1114">
        <v>4.2904999999999998</v>
      </c>
      <c r="S1114">
        <v>4.2091000000000003</v>
      </c>
      <c r="T1114">
        <v>4.3239999999999998</v>
      </c>
      <c r="U1114">
        <f t="shared" si="241"/>
        <v>4.3239999999999998</v>
      </c>
      <c r="V1114">
        <f t="shared" si="246"/>
        <v>0</v>
      </c>
      <c r="W1114">
        <f t="shared" si="242"/>
        <v>4.4981</v>
      </c>
      <c r="X1114">
        <f t="shared" si="247"/>
        <v>0</v>
      </c>
      <c r="Y1114">
        <v>4.3029999999999999</v>
      </c>
      <c r="Z1114">
        <v>4.2969999999999997</v>
      </c>
      <c r="AA1114">
        <f t="shared" si="243"/>
        <v>4.6136999999999997</v>
      </c>
      <c r="AB1114">
        <f t="shared" si="248"/>
        <v>0</v>
      </c>
      <c r="AC1114">
        <f t="shared" si="249"/>
        <v>0</v>
      </c>
      <c r="AD1114">
        <v>4.22</v>
      </c>
      <c r="AE1114">
        <f t="shared" si="244"/>
        <v>4.5452000000000004</v>
      </c>
      <c r="AF1114">
        <f t="shared" si="250"/>
        <v>0</v>
      </c>
      <c r="AG1114">
        <f t="shared" si="250"/>
        <v>0</v>
      </c>
      <c r="AH1114">
        <f t="shared" si="238"/>
        <v>4.2584999999999997</v>
      </c>
      <c r="AI1114">
        <f t="shared" si="251"/>
        <v>0</v>
      </c>
    </row>
    <row r="1115" spans="1:35" x14ac:dyDescent="0.3">
      <c r="A1115" s="1">
        <v>45670</v>
      </c>
      <c r="B1115">
        <v>94171.43</v>
      </c>
      <c r="C1115">
        <v>2663.16</v>
      </c>
      <c r="D1115">
        <v>4.32</v>
      </c>
      <c r="E1115">
        <v>4.29</v>
      </c>
      <c r="F1115">
        <f t="shared" si="245"/>
        <v>-9.9999999999997868E-3</v>
      </c>
      <c r="G1115">
        <v>4.33</v>
      </c>
      <c r="H1115">
        <v>4.3019800000000004</v>
      </c>
      <c r="I1115">
        <f t="shared" si="239"/>
        <v>4.3019800000000004</v>
      </c>
      <c r="J1115">
        <f t="shared" si="240"/>
        <v>1.4969999999999928E-2</v>
      </c>
      <c r="K1115">
        <v>4.3079000000000001</v>
      </c>
      <c r="L1115">
        <v>4.3170000000000002</v>
      </c>
      <c r="M1115">
        <v>4.5186999999999999</v>
      </c>
      <c r="N1115">
        <v>4.6310000000000002</v>
      </c>
      <c r="O1115">
        <v>4.5576999999999996</v>
      </c>
      <c r="P1115">
        <v>4.3007</v>
      </c>
      <c r="Q1115">
        <v>4.33</v>
      </c>
      <c r="R1115">
        <v>4.3137999999999996</v>
      </c>
      <c r="S1115">
        <v>4.2088000000000001</v>
      </c>
      <c r="T1115">
        <v>4.3230000000000004</v>
      </c>
      <c r="U1115">
        <f t="shared" si="241"/>
        <v>4.3230000000000004</v>
      </c>
      <c r="V1115">
        <f t="shared" si="246"/>
        <v>-9.9999999999944578E-4</v>
      </c>
      <c r="W1115">
        <f t="shared" si="242"/>
        <v>4.5186999999999999</v>
      </c>
      <c r="X1115">
        <f t="shared" si="247"/>
        <v>2.0599999999999952E-2</v>
      </c>
      <c r="Y1115">
        <v>4.3109999999999999</v>
      </c>
      <c r="Z1115">
        <v>4.32</v>
      </c>
      <c r="AA1115">
        <f t="shared" si="243"/>
        <v>4.6310000000000002</v>
      </c>
      <c r="AB1115">
        <f t="shared" si="248"/>
        <v>1.7300000000000537E-2</v>
      </c>
      <c r="AC1115">
        <f t="shared" si="249"/>
        <v>2.3000000000000576E-2</v>
      </c>
      <c r="AD1115">
        <v>4.2169999999999996</v>
      </c>
      <c r="AE1115">
        <f t="shared" si="244"/>
        <v>4.5576999999999996</v>
      </c>
      <c r="AF1115">
        <f t="shared" si="250"/>
        <v>-3.0000000000001137E-3</v>
      </c>
      <c r="AG1115">
        <f t="shared" si="250"/>
        <v>1.2499999999999289E-2</v>
      </c>
      <c r="AH1115">
        <f t="shared" si="238"/>
        <v>4.2684999999999995</v>
      </c>
      <c r="AI1115">
        <f t="shared" si="251"/>
        <v>9.9999999999997868E-3</v>
      </c>
    </row>
    <row r="1116" spans="1:35" x14ac:dyDescent="0.3">
      <c r="A1116" s="1">
        <v>45671</v>
      </c>
      <c r="B1116">
        <v>96434.37</v>
      </c>
      <c r="C1116">
        <v>2677.46</v>
      </c>
      <c r="D1116">
        <v>4.3250000000000002</v>
      </c>
      <c r="E1116">
        <v>4.28</v>
      </c>
      <c r="F1116">
        <f t="shared" si="245"/>
        <v>-9.9999999999997868E-3</v>
      </c>
      <c r="G1116">
        <v>4.33</v>
      </c>
      <c r="H1116">
        <v>4.3075799999999997</v>
      </c>
      <c r="I1116">
        <f t="shared" si="239"/>
        <v>4.3075799999999997</v>
      </c>
      <c r="J1116">
        <f t="shared" si="240"/>
        <v>5.5999999999993832E-3</v>
      </c>
      <c r="K1116">
        <v>4.3036000000000003</v>
      </c>
      <c r="L1116">
        <v>4.3045</v>
      </c>
      <c r="M1116">
        <v>4.4858000000000002</v>
      </c>
      <c r="N1116">
        <v>4.6013999999999999</v>
      </c>
      <c r="O1116">
        <v>4.5339</v>
      </c>
      <c r="P1116">
        <v>4.2964000000000002</v>
      </c>
      <c r="Q1116">
        <v>4.3285</v>
      </c>
      <c r="R1116">
        <v>4.319</v>
      </c>
      <c r="S1116">
        <v>4.2003000000000004</v>
      </c>
      <c r="T1116">
        <v>4.3140000000000001</v>
      </c>
      <c r="U1116">
        <f t="shared" si="241"/>
        <v>4.3140000000000001</v>
      </c>
      <c r="V1116">
        <f t="shared" si="246"/>
        <v>-9.0000000000003411E-3</v>
      </c>
      <c r="W1116">
        <f t="shared" si="242"/>
        <v>4.4858000000000002</v>
      </c>
      <c r="X1116">
        <f t="shared" si="247"/>
        <v>-3.2899999999999707E-2</v>
      </c>
      <c r="Y1116">
        <v>4.306</v>
      </c>
      <c r="Z1116">
        <v>4.3220000000000001</v>
      </c>
      <c r="AA1116">
        <f t="shared" si="243"/>
        <v>4.6013999999999999</v>
      </c>
      <c r="AB1116">
        <f t="shared" si="248"/>
        <v>-2.9600000000000293E-2</v>
      </c>
      <c r="AC1116">
        <f t="shared" si="249"/>
        <v>1.9999999999997797E-3</v>
      </c>
      <c r="AD1116">
        <v>4.2060000000000004</v>
      </c>
      <c r="AE1116">
        <f t="shared" si="244"/>
        <v>4.5339</v>
      </c>
      <c r="AF1116">
        <f t="shared" si="250"/>
        <v>-1.0999999999999233E-2</v>
      </c>
      <c r="AG1116">
        <f t="shared" si="250"/>
        <v>-2.3799999999999599E-2</v>
      </c>
      <c r="AH1116">
        <f t="shared" si="238"/>
        <v>4.2640000000000002</v>
      </c>
      <c r="AI1116">
        <f t="shared" si="251"/>
        <v>-4.4999999999992824E-3</v>
      </c>
    </row>
    <row r="1117" spans="1:35" x14ac:dyDescent="0.3">
      <c r="A1117" s="1">
        <v>45672</v>
      </c>
      <c r="B1117">
        <v>99678.9</v>
      </c>
      <c r="C1117">
        <v>2696.32</v>
      </c>
      <c r="D1117">
        <v>4.3079999999999998</v>
      </c>
      <c r="E1117">
        <v>4.28</v>
      </c>
      <c r="F1117">
        <f t="shared" si="245"/>
        <v>0</v>
      </c>
      <c r="G1117">
        <v>4.33</v>
      </c>
      <c r="H1117">
        <v>4.30288</v>
      </c>
      <c r="I1117">
        <f t="shared" si="239"/>
        <v>4.30288</v>
      </c>
      <c r="J1117">
        <f t="shared" si="240"/>
        <v>-4.6999999999997044E-3</v>
      </c>
      <c r="K1117">
        <v>4.2954999999999997</v>
      </c>
      <c r="L1117">
        <v>4.3014000000000001</v>
      </c>
      <c r="M1117">
        <v>4.4273999999999996</v>
      </c>
      <c r="N1117">
        <v>4.5385</v>
      </c>
      <c r="O1117">
        <v>4.4610000000000003</v>
      </c>
      <c r="P1117">
        <v>4.2923200000000001</v>
      </c>
      <c r="Q1117">
        <v>4.3289999999999997</v>
      </c>
      <c r="R1117">
        <v>4.2899000000000003</v>
      </c>
      <c r="S1117">
        <v>4.1677</v>
      </c>
      <c r="T1117">
        <v>4.3070000000000004</v>
      </c>
      <c r="U1117">
        <f t="shared" si="241"/>
        <v>4.3070000000000004</v>
      </c>
      <c r="V1117">
        <f t="shared" si="246"/>
        <v>-6.9999999999996732E-3</v>
      </c>
      <c r="W1117">
        <f t="shared" si="242"/>
        <v>4.4273999999999996</v>
      </c>
      <c r="X1117">
        <f t="shared" si="247"/>
        <v>-5.8400000000000674E-2</v>
      </c>
      <c r="Y1117">
        <v>4.2939999999999996</v>
      </c>
      <c r="Z1117">
        <v>4.2949999999999999</v>
      </c>
      <c r="AA1117">
        <f t="shared" si="243"/>
        <v>4.5385</v>
      </c>
      <c r="AB1117">
        <f t="shared" si="248"/>
        <v>-6.2899999999999956E-2</v>
      </c>
      <c r="AC1117">
        <f t="shared" si="249"/>
        <v>-2.7000000000000135E-2</v>
      </c>
      <c r="AD1117">
        <v>4.1740000000000004</v>
      </c>
      <c r="AE1117">
        <f t="shared" si="244"/>
        <v>4.4610000000000003</v>
      </c>
      <c r="AF1117">
        <f t="shared" si="250"/>
        <v>-3.2000000000000028E-2</v>
      </c>
      <c r="AG1117">
        <f t="shared" si="250"/>
        <v>-7.2899999999999743E-2</v>
      </c>
      <c r="AH1117">
        <f t="shared" si="238"/>
        <v>4.2345000000000006</v>
      </c>
      <c r="AI1117">
        <f t="shared" si="251"/>
        <v>-2.9499999999999638E-2</v>
      </c>
    </row>
    <row r="1118" spans="1:35" x14ac:dyDescent="0.3">
      <c r="A1118" s="1">
        <v>45673</v>
      </c>
      <c r="B1118">
        <v>100135.61</v>
      </c>
      <c r="C1118">
        <v>2714.31</v>
      </c>
      <c r="D1118">
        <v>4.3259999999999996</v>
      </c>
      <c r="E1118">
        <v>4.29</v>
      </c>
      <c r="F1118">
        <f t="shared" si="245"/>
        <v>9.9999999999997868E-3</v>
      </c>
      <c r="G1118">
        <v>4.33</v>
      </c>
      <c r="H1118">
        <v>4.2931699999999999</v>
      </c>
      <c r="I1118">
        <f t="shared" si="239"/>
        <v>4.2931699999999999</v>
      </c>
      <c r="J1118">
        <f t="shared" si="240"/>
        <v>-9.7100000000001074E-3</v>
      </c>
      <c r="K1118">
        <v>4.2930999999999999</v>
      </c>
      <c r="L1118">
        <v>4.2983000000000002</v>
      </c>
      <c r="M1118">
        <v>4.4196</v>
      </c>
      <c r="N1118">
        <v>4.5298999999999996</v>
      </c>
      <c r="O1118">
        <v>4.4500999999999999</v>
      </c>
      <c r="P1118">
        <v>4.2932300000000003</v>
      </c>
      <c r="Q1118">
        <v>4.3289999999999997</v>
      </c>
      <c r="R1118">
        <v>4.2919999999999998</v>
      </c>
      <c r="S1118">
        <v>4.1646999999999998</v>
      </c>
      <c r="T1118">
        <v>4.3040000000000003</v>
      </c>
      <c r="U1118">
        <f t="shared" si="241"/>
        <v>4.3040000000000003</v>
      </c>
      <c r="V1118">
        <f t="shared" si="246"/>
        <v>-3.0000000000001137E-3</v>
      </c>
      <c r="W1118">
        <f t="shared" si="242"/>
        <v>4.4196</v>
      </c>
      <c r="X1118">
        <f t="shared" si="247"/>
        <v>-7.799999999999585E-3</v>
      </c>
      <c r="Y1118">
        <v>4.3029999999999999</v>
      </c>
      <c r="Z1118">
        <v>4.2969999999999997</v>
      </c>
      <c r="AA1118">
        <f t="shared" si="243"/>
        <v>4.5298999999999996</v>
      </c>
      <c r="AB1118">
        <f t="shared" si="248"/>
        <v>-8.6000000000003851E-3</v>
      </c>
      <c r="AC1118">
        <f t="shared" si="249"/>
        <v>1.9999999999997797E-3</v>
      </c>
      <c r="AD1118">
        <v>4.1710000000000003</v>
      </c>
      <c r="AE1118">
        <f t="shared" si="244"/>
        <v>4.4500999999999999</v>
      </c>
      <c r="AF1118">
        <f t="shared" si="250"/>
        <v>-3.0000000000001137E-3</v>
      </c>
      <c r="AG1118">
        <f t="shared" si="250"/>
        <v>-1.0900000000000354E-2</v>
      </c>
      <c r="AH1118">
        <f t="shared" si="238"/>
        <v>4.234</v>
      </c>
      <c r="AI1118">
        <f t="shared" si="251"/>
        <v>-5.0000000000061107E-4</v>
      </c>
    </row>
    <row r="1119" spans="1:35" x14ac:dyDescent="0.3">
      <c r="A1119" s="1">
        <v>45674</v>
      </c>
      <c r="B1119">
        <v>104640.01</v>
      </c>
      <c r="C1119">
        <v>2703.25</v>
      </c>
      <c r="D1119">
        <v>4.32</v>
      </c>
      <c r="E1119">
        <v>4.29</v>
      </c>
      <c r="F1119">
        <f t="shared" si="245"/>
        <v>0</v>
      </c>
      <c r="G1119">
        <v>4.33</v>
      </c>
      <c r="H1119">
        <v>4.2900900000000002</v>
      </c>
      <c r="I1119">
        <f t="shared" si="239"/>
        <v>4.2900900000000002</v>
      </c>
      <c r="J1119">
        <f t="shared" si="240"/>
        <v>-3.0799999999997496E-3</v>
      </c>
      <c r="K1119">
        <v>4.2925399999999998</v>
      </c>
      <c r="L1119">
        <v>4.2962999999999996</v>
      </c>
      <c r="M1119">
        <v>4.4366000000000003</v>
      </c>
      <c r="N1119">
        <v>4.5487000000000002</v>
      </c>
      <c r="O1119">
        <v>4.4726999999999997</v>
      </c>
      <c r="P1119">
        <v>4.2915000000000001</v>
      </c>
      <c r="Q1119">
        <v>4.3280000000000003</v>
      </c>
      <c r="R1119">
        <v>4.3032000000000004</v>
      </c>
      <c r="S1119">
        <v>4.2035999999999998</v>
      </c>
      <c r="T1119">
        <v>4.3</v>
      </c>
      <c r="U1119">
        <f t="shared" si="241"/>
        <v>4.3</v>
      </c>
      <c r="V1119">
        <f t="shared" si="246"/>
        <v>-4.0000000000004476E-3</v>
      </c>
      <c r="W1119">
        <f t="shared" si="242"/>
        <v>4.4366000000000003</v>
      </c>
      <c r="X1119">
        <f t="shared" si="247"/>
        <v>1.7000000000000348E-2</v>
      </c>
      <c r="Y1119">
        <v>4.3049999999999997</v>
      </c>
      <c r="Z1119">
        <v>4.3079999999999998</v>
      </c>
      <c r="AA1119">
        <f t="shared" si="243"/>
        <v>4.5487000000000002</v>
      </c>
      <c r="AB1119">
        <f t="shared" si="248"/>
        <v>1.8800000000000594E-2</v>
      </c>
      <c r="AC1119">
        <f t="shared" si="249"/>
        <v>1.1000000000000121E-2</v>
      </c>
      <c r="AD1119">
        <v>4.2089999999999996</v>
      </c>
      <c r="AE1119">
        <f t="shared" si="244"/>
        <v>4.4726999999999997</v>
      </c>
      <c r="AF1119">
        <f t="shared" si="250"/>
        <v>3.7999999999999368E-2</v>
      </c>
      <c r="AG1119">
        <f t="shared" si="250"/>
        <v>2.2599999999999731E-2</v>
      </c>
      <c r="AH1119">
        <f t="shared" si="238"/>
        <v>4.2584999999999997</v>
      </c>
      <c r="AI1119">
        <f t="shared" si="251"/>
        <v>2.4499999999999744E-2</v>
      </c>
    </row>
    <row r="1120" spans="1:35" x14ac:dyDescent="0.3">
      <c r="A1120" s="1">
        <v>45675</v>
      </c>
      <c r="B1120">
        <v>103803.41</v>
      </c>
      <c r="C1120">
        <v>2703.25</v>
      </c>
      <c r="D1120">
        <v>4.32</v>
      </c>
      <c r="E1120">
        <v>4.29</v>
      </c>
      <c r="F1120">
        <f t="shared" si="245"/>
        <v>0</v>
      </c>
      <c r="G1120">
        <v>4.33</v>
      </c>
      <c r="H1120">
        <v>4.2900900000000002</v>
      </c>
      <c r="I1120">
        <f t="shared" si="239"/>
        <v>4.2900900000000002</v>
      </c>
      <c r="J1120">
        <f t="shared" si="240"/>
        <v>0</v>
      </c>
      <c r="K1120">
        <v>4.2925399999999998</v>
      </c>
      <c r="L1120">
        <v>4.2962999999999996</v>
      </c>
      <c r="M1120">
        <v>4.4366000000000003</v>
      </c>
      <c r="N1120">
        <v>4.5487000000000002</v>
      </c>
      <c r="O1120">
        <v>4.4726999999999997</v>
      </c>
      <c r="P1120">
        <v>4.2915000000000001</v>
      </c>
      <c r="Q1120">
        <v>4.3280000000000003</v>
      </c>
      <c r="R1120">
        <v>4.3032000000000004</v>
      </c>
      <c r="S1120">
        <v>4.2035999999999998</v>
      </c>
      <c r="T1120">
        <v>4.3</v>
      </c>
      <c r="U1120">
        <f t="shared" si="241"/>
        <v>4.3</v>
      </c>
      <c r="V1120">
        <f t="shared" si="246"/>
        <v>0</v>
      </c>
      <c r="W1120">
        <f t="shared" si="242"/>
        <v>4.4366000000000003</v>
      </c>
      <c r="X1120">
        <f t="shared" si="247"/>
        <v>0</v>
      </c>
      <c r="Y1120">
        <v>4.3049999999999997</v>
      </c>
      <c r="Z1120">
        <v>4.3079999999999998</v>
      </c>
      <c r="AA1120">
        <f t="shared" si="243"/>
        <v>4.5487000000000002</v>
      </c>
      <c r="AB1120">
        <f t="shared" si="248"/>
        <v>0</v>
      </c>
      <c r="AC1120">
        <f t="shared" si="249"/>
        <v>0</v>
      </c>
      <c r="AD1120">
        <v>4.2089999999999996</v>
      </c>
      <c r="AE1120">
        <f t="shared" si="244"/>
        <v>4.4726999999999997</v>
      </c>
      <c r="AF1120">
        <f t="shared" si="250"/>
        <v>0</v>
      </c>
      <c r="AG1120">
        <f t="shared" si="250"/>
        <v>0</v>
      </c>
      <c r="AH1120">
        <f t="shared" si="238"/>
        <v>4.2584999999999997</v>
      </c>
      <c r="AI1120">
        <f t="shared" si="251"/>
        <v>0</v>
      </c>
    </row>
    <row r="1121" spans="1:35" x14ac:dyDescent="0.3">
      <c r="A1121" s="1">
        <v>45676</v>
      </c>
      <c r="B1121">
        <v>103556.31</v>
      </c>
      <c r="C1121">
        <v>2703.25</v>
      </c>
      <c r="D1121">
        <v>4.32</v>
      </c>
      <c r="E1121">
        <v>4.29</v>
      </c>
      <c r="F1121">
        <f t="shared" si="245"/>
        <v>0</v>
      </c>
      <c r="G1121">
        <v>4.33</v>
      </c>
      <c r="H1121">
        <v>4.2900900000000002</v>
      </c>
      <c r="I1121">
        <f t="shared" si="239"/>
        <v>4.2900900000000002</v>
      </c>
      <c r="J1121">
        <f t="shared" si="240"/>
        <v>0</v>
      </c>
      <c r="K1121">
        <v>4.2925399999999998</v>
      </c>
      <c r="L1121">
        <v>4.2962999999999996</v>
      </c>
      <c r="M1121">
        <v>4.4366000000000003</v>
      </c>
      <c r="N1121">
        <v>4.5487000000000002</v>
      </c>
      <c r="O1121">
        <v>4.4726999999999997</v>
      </c>
      <c r="P1121">
        <v>4.2915000000000001</v>
      </c>
      <c r="Q1121">
        <v>4.3280000000000003</v>
      </c>
      <c r="R1121">
        <v>4.3032000000000004</v>
      </c>
      <c r="S1121">
        <v>4.2035999999999998</v>
      </c>
      <c r="T1121">
        <v>4.3</v>
      </c>
      <c r="U1121">
        <f t="shared" si="241"/>
        <v>4.3</v>
      </c>
      <c r="V1121">
        <f t="shared" si="246"/>
        <v>0</v>
      </c>
      <c r="W1121">
        <f t="shared" si="242"/>
        <v>4.4366000000000003</v>
      </c>
      <c r="X1121">
        <f t="shared" si="247"/>
        <v>0</v>
      </c>
      <c r="Y1121">
        <v>4.3049999999999997</v>
      </c>
      <c r="Z1121">
        <v>4.3079999999999998</v>
      </c>
      <c r="AA1121">
        <f t="shared" si="243"/>
        <v>4.5487000000000002</v>
      </c>
      <c r="AB1121">
        <f t="shared" si="248"/>
        <v>0</v>
      </c>
      <c r="AC1121">
        <f t="shared" si="249"/>
        <v>0</v>
      </c>
      <c r="AD1121">
        <v>4.2089999999999996</v>
      </c>
      <c r="AE1121">
        <f t="shared" si="244"/>
        <v>4.4726999999999997</v>
      </c>
      <c r="AF1121">
        <f t="shared" si="250"/>
        <v>0</v>
      </c>
      <c r="AG1121">
        <f t="shared" si="250"/>
        <v>0</v>
      </c>
      <c r="AH1121">
        <f t="shared" si="238"/>
        <v>4.2584999999999997</v>
      </c>
      <c r="AI1121">
        <f t="shared" si="251"/>
        <v>0</v>
      </c>
    </row>
    <row r="1122" spans="1:35" x14ac:dyDescent="0.3">
      <c r="A1122" s="1">
        <v>45677</v>
      </c>
      <c r="B1122">
        <v>102494.61</v>
      </c>
      <c r="C1122">
        <v>2708.21</v>
      </c>
      <c r="D1122">
        <v>4.32</v>
      </c>
      <c r="E1122">
        <v>4.29</v>
      </c>
      <c r="F1122">
        <f t="shared" si="245"/>
        <v>0</v>
      </c>
      <c r="G1122">
        <v>4.33</v>
      </c>
      <c r="H1122">
        <v>4.2900900000000002</v>
      </c>
      <c r="I1122">
        <f t="shared" si="239"/>
        <v>4.2900900000000002</v>
      </c>
      <c r="J1122">
        <f t="shared" si="240"/>
        <v>0</v>
      </c>
      <c r="K1122">
        <v>4.2919999999999998</v>
      </c>
      <c r="L1122">
        <v>4.2962999999999996</v>
      </c>
      <c r="M1122">
        <v>4.4366000000000003</v>
      </c>
      <c r="N1122">
        <v>4.5487000000000002</v>
      </c>
      <c r="O1122">
        <v>4.4726999999999997</v>
      </c>
      <c r="P1122">
        <v>4.2873000000000001</v>
      </c>
      <c r="Q1122">
        <v>4.3289999999999997</v>
      </c>
      <c r="R1122">
        <v>4.3032000000000004</v>
      </c>
      <c r="S1122">
        <v>4.2035999999999998</v>
      </c>
      <c r="T1122">
        <v>4.3</v>
      </c>
      <c r="U1122">
        <f t="shared" si="241"/>
        <v>4.3</v>
      </c>
      <c r="V1122">
        <f t="shared" si="246"/>
        <v>0</v>
      </c>
      <c r="W1122">
        <f t="shared" si="242"/>
        <v>4.4366000000000003</v>
      </c>
      <c r="X1122">
        <f t="shared" si="247"/>
        <v>0</v>
      </c>
      <c r="Y1122">
        <v>4.3049999999999997</v>
      </c>
      <c r="Z1122">
        <v>4.3079999999999998</v>
      </c>
      <c r="AA1122">
        <f t="shared" si="243"/>
        <v>4.5487000000000002</v>
      </c>
      <c r="AB1122">
        <f t="shared" si="248"/>
        <v>0</v>
      </c>
      <c r="AC1122">
        <f t="shared" si="249"/>
        <v>0</v>
      </c>
      <c r="AD1122">
        <v>4.2089999999999996</v>
      </c>
      <c r="AE1122">
        <f t="shared" si="244"/>
        <v>4.4726999999999997</v>
      </c>
      <c r="AF1122">
        <f t="shared" si="250"/>
        <v>0</v>
      </c>
      <c r="AG1122">
        <f t="shared" si="250"/>
        <v>0</v>
      </c>
      <c r="AH1122">
        <f t="shared" si="238"/>
        <v>4.2584999999999997</v>
      </c>
      <c r="AI1122">
        <f t="shared" si="251"/>
        <v>0</v>
      </c>
    </row>
    <row r="1123" spans="1:35" x14ac:dyDescent="0.3">
      <c r="A1123" s="1">
        <v>45678</v>
      </c>
      <c r="B1123">
        <v>106788.72</v>
      </c>
      <c r="C1123">
        <v>2744.81</v>
      </c>
      <c r="D1123">
        <v>4.3250000000000002</v>
      </c>
      <c r="E1123">
        <v>4.29</v>
      </c>
      <c r="F1123">
        <f t="shared" si="245"/>
        <v>0</v>
      </c>
      <c r="G1123">
        <v>4.33</v>
      </c>
      <c r="H1123">
        <v>4.2903399999999996</v>
      </c>
      <c r="I1123">
        <f t="shared" si="239"/>
        <v>4.2903399999999996</v>
      </c>
      <c r="J1123">
        <f t="shared" si="240"/>
        <v>2.4999999999941735E-4</v>
      </c>
      <c r="K1123">
        <v>4.2995000000000001</v>
      </c>
      <c r="L1123">
        <v>4.2984</v>
      </c>
      <c r="M1123">
        <v>4.4097999999999997</v>
      </c>
      <c r="N1123">
        <v>4.5235000000000003</v>
      </c>
      <c r="O1123">
        <v>4.4503000000000004</v>
      </c>
      <c r="P1123">
        <v>4.2915000000000001</v>
      </c>
      <c r="Q1123">
        <v>4.3285</v>
      </c>
      <c r="R1123">
        <v>4.3106</v>
      </c>
      <c r="S1123">
        <v>4.1791</v>
      </c>
      <c r="T1123">
        <v>4.3040000000000003</v>
      </c>
      <c r="U1123">
        <f t="shared" si="241"/>
        <v>4.3040000000000003</v>
      </c>
      <c r="V1123">
        <f t="shared" si="246"/>
        <v>4.0000000000004476E-3</v>
      </c>
      <c r="W1123">
        <f t="shared" si="242"/>
        <v>4.4097999999999997</v>
      </c>
      <c r="X1123">
        <f t="shared" si="247"/>
        <v>-2.6800000000000601E-2</v>
      </c>
      <c r="Y1123">
        <v>4.3049999999999997</v>
      </c>
      <c r="Z1123">
        <v>4.3129999999999997</v>
      </c>
      <c r="AA1123">
        <f t="shared" si="243"/>
        <v>4.5235000000000003</v>
      </c>
      <c r="AB1123">
        <f t="shared" si="248"/>
        <v>-2.5199999999999889E-2</v>
      </c>
      <c r="AC1123">
        <f t="shared" si="249"/>
        <v>4.9999999999998934E-3</v>
      </c>
      <c r="AD1123">
        <v>4.1859999999999999</v>
      </c>
      <c r="AE1123">
        <f t="shared" si="244"/>
        <v>4.4503000000000004</v>
      </c>
      <c r="AF1123">
        <f t="shared" si="250"/>
        <v>-2.2999999999999687E-2</v>
      </c>
      <c r="AG1123">
        <f t="shared" si="250"/>
        <v>-2.2399999999999309E-2</v>
      </c>
      <c r="AH1123">
        <f t="shared" si="238"/>
        <v>4.2494999999999994</v>
      </c>
      <c r="AI1123">
        <f t="shared" si="251"/>
        <v>-9.0000000000003411E-3</v>
      </c>
    </row>
    <row r="1124" spans="1:35" x14ac:dyDescent="0.3">
      <c r="A1124" s="1">
        <v>45679</v>
      </c>
      <c r="B1124">
        <v>104071.31</v>
      </c>
      <c r="C1124">
        <v>2756.48</v>
      </c>
      <c r="D1124">
        <v>4.37</v>
      </c>
      <c r="E1124">
        <v>4.3</v>
      </c>
      <c r="F1124">
        <f t="shared" si="245"/>
        <v>9.9999999999997868E-3</v>
      </c>
      <c r="G1124">
        <v>4.33</v>
      </c>
      <c r="H1124">
        <v>4.29664</v>
      </c>
      <c r="I1124">
        <f t="shared" si="239"/>
        <v>4.29664</v>
      </c>
      <c r="J1124">
        <f t="shared" si="240"/>
        <v>6.3000000000004164E-3</v>
      </c>
      <c r="K1124">
        <v>4.3034999999999997</v>
      </c>
      <c r="L1124">
        <v>4.3170000000000002</v>
      </c>
      <c r="M1124">
        <v>4.4169</v>
      </c>
      <c r="N1124">
        <v>4.5323000000000002</v>
      </c>
      <c r="O1124">
        <v>4.4634999999999998</v>
      </c>
      <c r="P1124">
        <v>4.319</v>
      </c>
      <c r="Q1124">
        <v>4.3280000000000003</v>
      </c>
      <c r="R1124">
        <v>4.3056999999999999</v>
      </c>
      <c r="S1124">
        <v>4.1909999999999998</v>
      </c>
      <c r="T1124">
        <v>4.3220000000000001</v>
      </c>
      <c r="U1124">
        <f t="shared" si="241"/>
        <v>4.3220000000000001</v>
      </c>
      <c r="V1124">
        <f t="shared" si="246"/>
        <v>1.7999999999999794E-2</v>
      </c>
      <c r="W1124">
        <f t="shared" si="242"/>
        <v>4.4169</v>
      </c>
      <c r="X1124">
        <f t="shared" si="247"/>
        <v>7.1000000000003283E-3</v>
      </c>
      <c r="Y1124">
        <v>4.3120000000000003</v>
      </c>
      <c r="Z1124">
        <v>4.3120000000000003</v>
      </c>
      <c r="AA1124">
        <f t="shared" si="243"/>
        <v>4.5323000000000002</v>
      </c>
      <c r="AB1124">
        <f t="shared" si="248"/>
        <v>8.799999999999919E-3</v>
      </c>
      <c r="AC1124">
        <f t="shared" si="249"/>
        <v>-9.9999999999944578E-4</v>
      </c>
      <c r="AD1124">
        <v>4.1959999999999997</v>
      </c>
      <c r="AE1124">
        <f t="shared" si="244"/>
        <v>4.4634999999999998</v>
      </c>
      <c r="AF1124">
        <f t="shared" si="250"/>
        <v>9.9999999999997868E-3</v>
      </c>
      <c r="AG1124">
        <f t="shared" si="250"/>
        <v>1.3199999999999434E-2</v>
      </c>
      <c r="AH1124">
        <f t="shared" si="238"/>
        <v>4.2539999999999996</v>
      </c>
      <c r="AI1124">
        <f t="shared" si="251"/>
        <v>4.5000000000001705E-3</v>
      </c>
    </row>
    <row r="1125" spans="1:35" x14ac:dyDescent="0.3">
      <c r="A1125" s="1">
        <v>45680</v>
      </c>
      <c r="B1125">
        <v>103131.11</v>
      </c>
      <c r="C1125">
        <v>2754.87</v>
      </c>
      <c r="D1125">
        <v>4.41</v>
      </c>
      <c r="E1125">
        <v>4.3499999999999996</v>
      </c>
      <c r="F1125">
        <f t="shared" si="245"/>
        <v>4.9999999999999822E-2</v>
      </c>
      <c r="G1125">
        <v>4.33</v>
      </c>
      <c r="H1125">
        <v>4.3000699999999998</v>
      </c>
      <c r="I1125">
        <f t="shared" si="239"/>
        <v>4.3000699999999998</v>
      </c>
      <c r="J1125">
        <f t="shared" si="240"/>
        <v>3.4299999999998221E-3</v>
      </c>
      <c r="K1125">
        <v>4.3006700000000002</v>
      </c>
      <c r="L1125">
        <v>4.3139000000000003</v>
      </c>
      <c r="M1125">
        <v>4.4096000000000002</v>
      </c>
      <c r="N1125">
        <v>4.5244</v>
      </c>
      <c r="O1125">
        <v>4.4535999999999998</v>
      </c>
      <c r="P1125">
        <v>4.3322000000000003</v>
      </c>
      <c r="Q1125">
        <v>4.327</v>
      </c>
      <c r="R1125">
        <v>4.2946999999999997</v>
      </c>
      <c r="S1125">
        <v>4.1744000000000003</v>
      </c>
      <c r="T1125">
        <v>4.3179999999999996</v>
      </c>
      <c r="U1125">
        <f t="shared" si="241"/>
        <v>4.3179999999999996</v>
      </c>
      <c r="V1125">
        <f t="shared" si="246"/>
        <v>-4.0000000000004476E-3</v>
      </c>
      <c r="W1125">
        <f t="shared" si="242"/>
        <v>4.4096000000000002</v>
      </c>
      <c r="X1125">
        <f t="shared" si="247"/>
        <v>-7.2999999999998622E-3</v>
      </c>
      <c r="Y1125">
        <v>4.3140000000000001</v>
      </c>
      <c r="Z1125">
        <v>4.2990000000000004</v>
      </c>
      <c r="AA1125">
        <f t="shared" si="243"/>
        <v>4.5244</v>
      </c>
      <c r="AB1125">
        <f t="shared" si="248"/>
        <v>-7.9000000000002402E-3</v>
      </c>
      <c r="AC1125">
        <f t="shared" si="249"/>
        <v>-1.2999999999999901E-2</v>
      </c>
      <c r="AD1125">
        <v>4.1779999999999999</v>
      </c>
      <c r="AE1125">
        <f t="shared" si="244"/>
        <v>4.4535999999999998</v>
      </c>
      <c r="AF1125">
        <f t="shared" si="250"/>
        <v>-1.7999999999999794E-2</v>
      </c>
      <c r="AG1125">
        <f t="shared" si="250"/>
        <v>-9.9000000000000199E-3</v>
      </c>
      <c r="AH1125">
        <f t="shared" si="238"/>
        <v>4.2385000000000002</v>
      </c>
      <c r="AI1125">
        <f t="shared" si="251"/>
        <v>-1.5499999999999403E-2</v>
      </c>
    </row>
    <row r="1126" spans="1:35" x14ac:dyDescent="0.3">
      <c r="A1126" s="1">
        <v>45681</v>
      </c>
      <c r="B1126">
        <v>105111.41</v>
      </c>
      <c r="C1126">
        <v>2770.58</v>
      </c>
      <c r="D1126">
        <v>4.3899999999999997</v>
      </c>
      <c r="E1126">
        <v>4.34</v>
      </c>
      <c r="F1126">
        <f t="shared" si="245"/>
        <v>-9.9999999999997868E-3</v>
      </c>
      <c r="G1126">
        <v>4.33</v>
      </c>
      <c r="H1126">
        <v>4.2998399999999997</v>
      </c>
      <c r="I1126">
        <f t="shared" si="239"/>
        <v>4.2998399999999997</v>
      </c>
      <c r="J1126">
        <f t="shared" si="240"/>
        <v>-2.3000000000017451E-4</v>
      </c>
      <c r="K1126">
        <v>4.2964099999999998</v>
      </c>
      <c r="L1126">
        <v>4.3045999999999998</v>
      </c>
      <c r="M1126">
        <v>4.3924000000000003</v>
      </c>
      <c r="N1126">
        <v>4.508</v>
      </c>
      <c r="O1126">
        <v>4.4383999999999997</v>
      </c>
      <c r="P1126">
        <v>4.3197900000000002</v>
      </c>
      <c r="Q1126">
        <v>4.3280000000000003</v>
      </c>
      <c r="R1126">
        <v>4.2798999999999996</v>
      </c>
      <c r="S1126">
        <v>4.1571999999999996</v>
      </c>
      <c r="T1126">
        <v>4.3099999999999996</v>
      </c>
      <c r="U1126">
        <f t="shared" si="241"/>
        <v>4.3099999999999996</v>
      </c>
      <c r="V1126">
        <f t="shared" si="246"/>
        <v>-8.0000000000000071E-3</v>
      </c>
      <c r="W1126">
        <f t="shared" si="242"/>
        <v>4.3924000000000003</v>
      </c>
      <c r="X1126">
        <f t="shared" si="247"/>
        <v>-1.7199999999999882E-2</v>
      </c>
      <c r="Y1126">
        <v>4.3239999999999998</v>
      </c>
      <c r="Z1126">
        <v>4.2830000000000004</v>
      </c>
      <c r="AA1126">
        <f t="shared" si="243"/>
        <v>4.508</v>
      </c>
      <c r="AB1126">
        <f t="shared" si="248"/>
        <v>-1.639999999999997E-2</v>
      </c>
      <c r="AC1126">
        <f t="shared" si="249"/>
        <v>-1.6000000000000014E-2</v>
      </c>
      <c r="AD1126">
        <v>4.1639999999999997</v>
      </c>
      <c r="AE1126">
        <f t="shared" si="244"/>
        <v>4.4383999999999997</v>
      </c>
      <c r="AF1126">
        <f t="shared" si="250"/>
        <v>-1.4000000000000234E-2</v>
      </c>
      <c r="AG1126">
        <f t="shared" si="250"/>
        <v>-1.5200000000000102E-2</v>
      </c>
      <c r="AH1126">
        <f t="shared" si="238"/>
        <v>4.2234999999999996</v>
      </c>
      <c r="AI1126">
        <f t="shared" si="251"/>
        <v>-1.5000000000000568E-2</v>
      </c>
    </row>
    <row r="1127" spans="1:35" x14ac:dyDescent="0.3">
      <c r="A1127" s="1">
        <v>45682</v>
      </c>
      <c r="B1127">
        <v>105075.31</v>
      </c>
      <c r="C1127">
        <v>2770.58</v>
      </c>
      <c r="D1127">
        <v>4.3899999999999997</v>
      </c>
      <c r="E1127">
        <v>4.34</v>
      </c>
      <c r="F1127">
        <f t="shared" si="245"/>
        <v>0</v>
      </c>
      <c r="G1127">
        <v>4.33</v>
      </c>
      <c r="H1127">
        <v>4.2998399999999997</v>
      </c>
      <c r="I1127">
        <f t="shared" si="239"/>
        <v>4.2998399999999997</v>
      </c>
      <c r="J1127">
        <f t="shared" si="240"/>
        <v>0</v>
      </c>
      <c r="K1127">
        <v>4.2964099999999998</v>
      </c>
      <c r="L1127">
        <v>4.3045999999999998</v>
      </c>
      <c r="M1127">
        <v>4.3924000000000003</v>
      </c>
      <c r="N1127">
        <v>4.508</v>
      </c>
      <c r="O1127">
        <v>4.4383999999999997</v>
      </c>
      <c r="P1127">
        <v>4.3197900000000002</v>
      </c>
      <c r="Q1127">
        <v>4.3280000000000003</v>
      </c>
      <c r="R1127">
        <v>4.2798999999999996</v>
      </c>
      <c r="S1127">
        <v>4.1571999999999996</v>
      </c>
      <c r="T1127">
        <v>4.3099999999999996</v>
      </c>
      <c r="U1127">
        <f t="shared" si="241"/>
        <v>4.3099999999999996</v>
      </c>
      <c r="V1127">
        <f t="shared" si="246"/>
        <v>0</v>
      </c>
      <c r="W1127">
        <f t="shared" si="242"/>
        <v>4.3924000000000003</v>
      </c>
      <c r="X1127">
        <f t="shared" si="247"/>
        <v>0</v>
      </c>
      <c r="Y1127">
        <v>4.3239999999999998</v>
      </c>
      <c r="Z1127">
        <v>4.2830000000000004</v>
      </c>
      <c r="AA1127">
        <f t="shared" si="243"/>
        <v>4.508</v>
      </c>
      <c r="AB1127">
        <f t="shared" si="248"/>
        <v>0</v>
      </c>
      <c r="AC1127">
        <f t="shared" si="249"/>
        <v>0</v>
      </c>
      <c r="AD1127">
        <v>4.1639999999999997</v>
      </c>
      <c r="AE1127">
        <f t="shared" si="244"/>
        <v>4.4383999999999997</v>
      </c>
      <c r="AF1127">
        <f t="shared" si="250"/>
        <v>0</v>
      </c>
      <c r="AG1127">
        <f t="shared" si="250"/>
        <v>0</v>
      </c>
      <c r="AH1127">
        <f t="shared" si="238"/>
        <v>4.2234999999999996</v>
      </c>
      <c r="AI1127">
        <f t="shared" si="251"/>
        <v>0</v>
      </c>
    </row>
    <row r="1128" spans="1:35" x14ac:dyDescent="0.3">
      <c r="A1128" s="1">
        <v>45683</v>
      </c>
      <c r="B1128">
        <v>104566.11</v>
      </c>
      <c r="C1128">
        <v>2770.58</v>
      </c>
      <c r="D1128">
        <v>4.3899999999999997</v>
      </c>
      <c r="E1128">
        <v>4.34</v>
      </c>
      <c r="F1128">
        <f t="shared" si="245"/>
        <v>0</v>
      </c>
      <c r="G1128">
        <v>4.33</v>
      </c>
      <c r="H1128">
        <v>4.2998399999999997</v>
      </c>
      <c r="I1128">
        <f t="shared" si="239"/>
        <v>4.2998399999999997</v>
      </c>
      <c r="J1128">
        <f t="shared" si="240"/>
        <v>0</v>
      </c>
      <c r="K1128">
        <v>4.2964099999999998</v>
      </c>
      <c r="L1128">
        <v>4.3045999999999998</v>
      </c>
      <c r="M1128">
        <v>4.3924000000000003</v>
      </c>
      <c r="N1128">
        <v>4.508</v>
      </c>
      <c r="O1128">
        <v>4.4383999999999997</v>
      </c>
      <c r="P1128">
        <v>4.3197900000000002</v>
      </c>
      <c r="Q1128">
        <v>4.3280000000000003</v>
      </c>
      <c r="R1128">
        <v>4.2798999999999996</v>
      </c>
      <c r="S1128">
        <v>4.1571999999999996</v>
      </c>
      <c r="T1128">
        <v>4.3099999999999996</v>
      </c>
      <c r="U1128">
        <f t="shared" si="241"/>
        <v>4.3099999999999996</v>
      </c>
      <c r="V1128">
        <f t="shared" si="246"/>
        <v>0</v>
      </c>
      <c r="W1128">
        <f t="shared" si="242"/>
        <v>4.3924000000000003</v>
      </c>
      <c r="X1128">
        <f t="shared" si="247"/>
        <v>0</v>
      </c>
      <c r="Y1128">
        <v>4.3239999999999998</v>
      </c>
      <c r="Z1128">
        <v>4.2830000000000004</v>
      </c>
      <c r="AA1128">
        <f t="shared" si="243"/>
        <v>4.508</v>
      </c>
      <c r="AB1128">
        <f t="shared" si="248"/>
        <v>0</v>
      </c>
      <c r="AC1128">
        <f t="shared" si="249"/>
        <v>0</v>
      </c>
      <c r="AD1128">
        <v>4.1639999999999997</v>
      </c>
      <c r="AE1128">
        <f t="shared" si="244"/>
        <v>4.4383999999999997</v>
      </c>
      <c r="AF1128">
        <f t="shared" si="250"/>
        <v>0</v>
      </c>
      <c r="AG1128">
        <f t="shared" si="250"/>
        <v>0</v>
      </c>
      <c r="AH1128">
        <f t="shared" si="238"/>
        <v>4.2234999999999996</v>
      </c>
      <c r="AI1128">
        <f t="shared" si="251"/>
        <v>0</v>
      </c>
    </row>
    <row r="1129" spans="1:35" x14ac:dyDescent="0.3">
      <c r="A1129" s="1">
        <v>45684</v>
      </c>
      <c r="B1129">
        <v>101341.41</v>
      </c>
      <c r="C1129">
        <v>2740.81</v>
      </c>
      <c r="D1129">
        <v>4.3899999999999997</v>
      </c>
      <c r="E1129">
        <v>4.34</v>
      </c>
      <c r="F1129">
        <f t="shared" si="245"/>
        <v>0</v>
      </c>
      <c r="G1129">
        <v>4.33</v>
      </c>
      <c r="H1129">
        <v>4.2938700000000001</v>
      </c>
      <c r="I1129">
        <f t="shared" si="239"/>
        <v>4.2938700000000001</v>
      </c>
      <c r="J1129">
        <f t="shared" si="240"/>
        <v>-5.9699999999995867E-3</v>
      </c>
      <c r="K1129">
        <v>4.2929500000000003</v>
      </c>
      <c r="L1129">
        <v>4.2911000000000001</v>
      </c>
      <c r="M1129">
        <v>4.3654000000000002</v>
      </c>
      <c r="N1129">
        <v>4.4778000000000002</v>
      </c>
      <c r="O1129">
        <v>4.4002999999999997</v>
      </c>
      <c r="P1129">
        <v>4.3334999999999999</v>
      </c>
      <c r="Q1129">
        <v>4.327</v>
      </c>
      <c r="R1129">
        <v>4.2662000000000004</v>
      </c>
      <c r="S1129">
        <v>4.1272000000000002</v>
      </c>
      <c r="T1129">
        <v>4.298</v>
      </c>
      <c r="U1129">
        <f t="shared" si="241"/>
        <v>4.298</v>
      </c>
      <c r="V1129">
        <f t="shared" si="246"/>
        <v>-1.1999999999999567E-2</v>
      </c>
      <c r="W1129">
        <f t="shared" si="242"/>
        <v>4.3654000000000002</v>
      </c>
      <c r="X1129">
        <f t="shared" si="247"/>
        <v>-2.7000000000000135E-2</v>
      </c>
      <c r="Y1129">
        <v>4.3280000000000003</v>
      </c>
      <c r="Z1129">
        <v>4.2720000000000002</v>
      </c>
      <c r="AA1129">
        <f t="shared" si="243"/>
        <v>4.4778000000000002</v>
      </c>
      <c r="AB1129">
        <f t="shared" si="248"/>
        <v>-3.0199999999999783E-2</v>
      </c>
      <c r="AC1129">
        <f t="shared" si="249"/>
        <v>-1.1000000000000121E-2</v>
      </c>
      <c r="AD1129">
        <v>4.133</v>
      </c>
      <c r="AE1129">
        <f t="shared" si="244"/>
        <v>4.4002999999999997</v>
      </c>
      <c r="AF1129">
        <f t="shared" si="250"/>
        <v>-3.0999999999999694E-2</v>
      </c>
      <c r="AG1129">
        <f t="shared" si="250"/>
        <v>-3.8100000000000023E-2</v>
      </c>
      <c r="AH1129">
        <f t="shared" si="238"/>
        <v>4.2025000000000006</v>
      </c>
      <c r="AI1129">
        <f t="shared" si="251"/>
        <v>-2.0999999999999019E-2</v>
      </c>
    </row>
    <row r="1130" spans="1:35" x14ac:dyDescent="0.3">
      <c r="A1130" s="1">
        <v>45685</v>
      </c>
      <c r="B1130">
        <v>100287.01</v>
      </c>
      <c r="C1130">
        <v>2763.51</v>
      </c>
      <c r="D1130">
        <v>4.4130000000000003</v>
      </c>
      <c r="E1130">
        <v>4.3499999999999996</v>
      </c>
      <c r="F1130">
        <f t="shared" si="245"/>
        <v>9.9999999999997868E-3</v>
      </c>
      <c r="G1130">
        <v>4.33</v>
      </c>
      <c r="H1130">
        <v>4.2868899999999996</v>
      </c>
      <c r="I1130">
        <f t="shared" si="239"/>
        <v>4.2868899999999996</v>
      </c>
      <c r="J1130">
        <f t="shared" si="240"/>
        <v>-6.9800000000004303E-3</v>
      </c>
      <c r="K1130">
        <v>4.2907599999999997</v>
      </c>
      <c r="L1130">
        <v>4.2838000000000003</v>
      </c>
      <c r="M1130">
        <v>4.3559999999999999</v>
      </c>
      <c r="N1130">
        <v>4.4701000000000004</v>
      </c>
      <c r="O1130">
        <v>4.3966000000000003</v>
      </c>
      <c r="P1130">
        <v>4.3354999999999997</v>
      </c>
      <c r="Q1130">
        <v>4.3250000000000002</v>
      </c>
      <c r="R1130">
        <v>4.2793000000000001</v>
      </c>
      <c r="S1130">
        <v>4.1242000000000001</v>
      </c>
      <c r="T1130">
        <v>4.29</v>
      </c>
      <c r="U1130">
        <f t="shared" si="241"/>
        <v>4.29</v>
      </c>
      <c r="V1130">
        <f t="shared" si="246"/>
        <v>-8.0000000000000071E-3</v>
      </c>
      <c r="W1130">
        <f t="shared" si="242"/>
        <v>4.3559999999999999</v>
      </c>
      <c r="X1130">
        <f t="shared" si="247"/>
        <v>-9.400000000000297E-3</v>
      </c>
      <c r="Y1130">
        <v>4.33</v>
      </c>
      <c r="Z1130">
        <v>4.282</v>
      </c>
      <c r="AA1130">
        <f t="shared" si="243"/>
        <v>4.4701000000000004</v>
      </c>
      <c r="AB1130">
        <f t="shared" si="248"/>
        <v>-7.6999999999998181E-3</v>
      </c>
      <c r="AC1130">
        <f t="shared" si="249"/>
        <v>9.9999999999997868E-3</v>
      </c>
      <c r="AD1130">
        <v>4.1319999999999997</v>
      </c>
      <c r="AE1130">
        <f t="shared" si="244"/>
        <v>4.3966000000000003</v>
      </c>
      <c r="AF1130">
        <f t="shared" si="250"/>
        <v>-1.000000000000334E-3</v>
      </c>
      <c r="AG1130">
        <f t="shared" si="250"/>
        <v>-3.6999999999993705E-3</v>
      </c>
      <c r="AH1130">
        <f t="shared" si="238"/>
        <v>4.2069999999999999</v>
      </c>
      <c r="AI1130">
        <f t="shared" si="251"/>
        <v>4.4999999999992824E-3</v>
      </c>
    </row>
    <row r="1131" spans="1:35" x14ac:dyDescent="0.3">
      <c r="A1131" s="1">
        <v>45686</v>
      </c>
      <c r="B1131">
        <v>103751.41</v>
      </c>
      <c r="C1131">
        <v>2759.36</v>
      </c>
      <c r="D1131">
        <v>4.3899999999999997</v>
      </c>
      <c r="E1131">
        <v>4.3499999999999996</v>
      </c>
      <c r="F1131">
        <f t="shared" si="245"/>
        <v>0</v>
      </c>
      <c r="G1131">
        <v>4.33</v>
      </c>
      <c r="H1131">
        <v>4.2907500000000001</v>
      </c>
      <c r="I1131">
        <f t="shared" si="239"/>
        <v>4.2907500000000001</v>
      </c>
      <c r="J1131">
        <f t="shared" si="240"/>
        <v>3.8600000000004187E-3</v>
      </c>
      <c r="K1131">
        <v>4.3039199999999997</v>
      </c>
      <c r="L1131">
        <v>4.2885</v>
      </c>
      <c r="M1131">
        <v>4.3686999999999996</v>
      </c>
      <c r="N1131">
        <v>4.4851999999999999</v>
      </c>
      <c r="O1131">
        <v>4.4154</v>
      </c>
      <c r="P1131">
        <v>4.3068999999999997</v>
      </c>
      <c r="Q1131">
        <v>4.3288500000000001</v>
      </c>
      <c r="R1131">
        <v>4.2925000000000004</v>
      </c>
      <c r="S1131">
        <v>4.1561000000000003</v>
      </c>
      <c r="T1131">
        <v>4.2939999999999996</v>
      </c>
      <c r="U1131">
        <f t="shared" si="241"/>
        <v>4.2939999999999996</v>
      </c>
      <c r="V1131">
        <f t="shared" si="246"/>
        <v>3.9999999999995595E-3</v>
      </c>
      <c r="W1131">
        <f t="shared" si="242"/>
        <v>4.3686999999999996</v>
      </c>
      <c r="X1131">
        <f t="shared" si="247"/>
        <v>1.2699999999999712E-2</v>
      </c>
      <c r="Y1131">
        <v>4.33</v>
      </c>
      <c r="Z1131">
        <v>4.298</v>
      </c>
      <c r="AA1131">
        <f t="shared" si="243"/>
        <v>4.4851999999999999</v>
      </c>
      <c r="AB1131">
        <f t="shared" si="248"/>
        <v>1.5099999999999447E-2</v>
      </c>
      <c r="AC1131">
        <f t="shared" si="249"/>
        <v>1.6000000000000014E-2</v>
      </c>
      <c r="AD1131">
        <v>4.1630000000000003</v>
      </c>
      <c r="AE1131">
        <f t="shared" si="244"/>
        <v>4.4154</v>
      </c>
      <c r="AF1131">
        <f t="shared" si="250"/>
        <v>3.1000000000000583E-2</v>
      </c>
      <c r="AG1131">
        <f t="shared" si="250"/>
        <v>1.8799999999999706E-2</v>
      </c>
      <c r="AH1131">
        <f t="shared" si="238"/>
        <v>4.2305000000000001</v>
      </c>
      <c r="AI1131">
        <f t="shared" si="251"/>
        <v>2.3500000000000298E-2</v>
      </c>
    </row>
    <row r="1132" spans="1:35" x14ac:dyDescent="0.3">
      <c r="A1132" s="1">
        <v>45687</v>
      </c>
      <c r="B1132">
        <v>105059.41</v>
      </c>
      <c r="C1132">
        <v>2794.59</v>
      </c>
      <c r="D1132">
        <v>4.3970000000000002</v>
      </c>
      <c r="E1132">
        <v>4.3600000000000003</v>
      </c>
      <c r="F1132">
        <f t="shared" si="245"/>
        <v>1.0000000000000675E-2</v>
      </c>
      <c r="G1132">
        <v>4.33</v>
      </c>
      <c r="H1132">
        <v>4.2907099999999998</v>
      </c>
      <c r="I1132">
        <f t="shared" si="239"/>
        <v>4.2907099999999998</v>
      </c>
      <c r="J1132">
        <f t="shared" si="240"/>
        <v>-4.0000000000262048E-5</v>
      </c>
      <c r="K1132">
        <v>4.3040000000000003</v>
      </c>
      <c r="L1132">
        <v>4.2854000000000001</v>
      </c>
      <c r="M1132">
        <v>4.3456999999999999</v>
      </c>
      <c r="N1132">
        <v>4.4640000000000004</v>
      </c>
      <c r="O1132">
        <v>4.3967999999999998</v>
      </c>
      <c r="P1132">
        <v>4.3112399999999997</v>
      </c>
      <c r="Q1132">
        <v>4.3289999999999997</v>
      </c>
      <c r="R1132">
        <v>4.2999000000000001</v>
      </c>
      <c r="S1132">
        <v>4.1558000000000002</v>
      </c>
      <c r="T1132">
        <v>4.2910000000000004</v>
      </c>
      <c r="U1132">
        <f t="shared" si="241"/>
        <v>4.2910000000000004</v>
      </c>
      <c r="V1132">
        <f t="shared" si="246"/>
        <v>-2.9999999999992255E-3</v>
      </c>
      <c r="W1132">
        <f t="shared" si="242"/>
        <v>4.3456999999999999</v>
      </c>
      <c r="X1132">
        <f t="shared" si="247"/>
        <v>-2.2999999999999687E-2</v>
      </c>
      <c r="Y1132">
        <v>4.3209999999999997</v>
      </c>
      <c r="Z1132">
        <v>4.3070000000000004</v>
      </c>
      <c r="AA1132">
        <f t="shared" si="243"/>
        <v>4.4640000000000004</v>
      </c>
      <c r="AB1132">
        <f t="shared" si="248"/>
        <v>-2.1199999999999442E-2</v>
      </c>
      <c r="AC1132">
        <f t="shared" si="249"/>
        <v>9.0000000000003411E-3</v>
      </c>
      <c r="AD1132">
        <v>4.16</v>
      </c>
      <c r="AE1132">
        <f t="shared" si="244"/>
        <v>4.3967999999999998</v>
      </c>
      <c r="AF1132">
        <f t="shared" si="250"/>
        <v>-3.0000000000001137E-3</v>
      </c>
      <c r="AG1132">
        <f t="shared" si="250"/>
        <v>-1.8600000000000172E-2</v>
      </c>
      <c r="AH1132">
        <f t="shared" si="238"/>
        <v>4.2335000000000003</v>
      </c>
      <c r="AI1132">
        <f t="shared" si="251"/>
        <v>3.0000000000001137E-3</v>
      </c>
    </row>
    <row r="1133" spans="1:35" x14ac:dyDescent="0.3">
      <c r="A1133" s="1">
        <v>45688</v>
      </c>
      <c r="B1133">
        <v>102110.01</v>
      </c>
      <c r="C1133">
        <v>2798.41</v>
      </c>
      <c r="D1133">
        <v>4.43</v>
      </c>
      <c r="E1133">
        <v>4.38</v>
      </c>
      <c r="F1133">
        <f t="shared" si="245"/>
        <v>1.9999999999999574E-2</v>
      </c>
      <c r="G1133">
        <v>4.33</v>
      </c>
      <c r="H1133">
        <v>4.3022499999999999</v>
      </c>
      <c r="I1133">
        <f t="shared" si="239"/>
        <v>4.3022499999999999</v>
      </c>
      <c r="J1133">
        <f t="shared" si="240"/>
        <v>1.1540000000000106E-2</v>
      </c>
      <c r="K1133">
        <v>4.3028000000000004</v>
      </c>
      <c r="L1133">
        <v>4.2839</v>
      </c>
      <c r="M1133">
        <v>4.3331</v>
      </c>
      <c r="N1133">
        <v>4.4545000000000003</v>
      </c>
      <c r="O1133">
        <v>4.3932000000000002</v>
      </c>
      <c r="P1133">
        <v>4.3120700000000003</v>
      </c>
      <c r="Q1133">
        <v>4.3285</v>
      </c>
      <c r="R1133">
        <v>4.2984</v>
      </c>
      <c r="S1133">
        <v>4.1493000000000002</v>
      </c>
      <c r="T1133">
        <v>4.2889999999999997</v>
      </c>
      <c r="U1133">
        <f t="shared" si="241"/>
        <v>4.2889999999999997</v>
      </c>
      <c r="V1133">
        <f t="shared" si="246"/>
        <v>-2.0000000000006679E-3</v>
      </c>
      <c r="W1133">
        <f t="shared" si="242"/>
        <v>4.3331</v>
      </c>
      <c r="X1133">
        <f t="shared" si="247"/>
        <v>-1.2599999999999945E-2</v>
      </c>
      <c r="Y1133">
        <v>4.298</v>
      </c>
      <c r="Z1133">
        <v>4.3040000000000003</v>
      </c>
      <c r="AA1133">
        <f t="shared" si="243"/>
        <v>4.4545000000000003</v>
      </c>
      <c r="AB1133">
        <f t="shared" si="248"/>
        <v>-9.5000000000000639E-3</v>
      </c>
      <c r="AC1133">
        <f t="shared" si="249"/>
        <v>-3.0000000000001137E-3</v>
      </c>
      <c r="AD1133">
        <v>4.157</v>
      </c>
      <c r="AE1133">
        <f t="shared" si="244"/>
        <v>4.3932000000000002</v>
      </c>
      <c r="AF1133">
        <f t="shared" si="250"/>
        <v>-3.0000000000001137E-3</v>
      </c>
      <c r="AG1133">
        <f t="shared" si="250"/>
        <v>-3.5999999999996035E-3</v>
      </c>
      <c r="AH1133">
        <f t="shared" si="238"/>
        <v>4.2305000000000001</v>
      </c>
      <c r="AI1133">
        <f t="shared" si="251"/>
        <v>-3.0000000000001137E-3</v>
      </c>
    </row>
    <row r="1134" spans="1:35" x14ac:dyDescent="0.3">
      <c r="A1134" s="1">
        <v>45689</v>
      </c>
      <c r="B1134">
        <v>101190.91</v>
      </c>
      <c r="C1134">
        <v>2798.41</v>
      </c>
      <c r="D1134">
        <v>4.43</v>
      </c>
      <c r="E1134">
        <v>4.38</v>
      </c>
      <c r="F1134">
        <f t="shared" si="245"/>
        <v>0</v>
      </c>
      <c r="G1134">
        <v>4.33</v>
      </c>
      <c r="H1134">
        <v>4.3022499999999999</v>
      </c>
      <c r="I1134">
        <f t="shared" si="239"/>
        <v>4.3022499999999999</v>
      </c>
      <c r="J1134">
        <f t="shared" si="240"/>
        <v>0</v>
      </c>
      <c r="K1134">
        <v>4.3028000000000004</v>
      </c>
      <c r="L1134">
        <v>4.2839</v>
      </c>
      <c r="M1134">
        <v>4.3331</v>
      </c>
      <c r="N1134">
        <v>4.4545000000000003</v>
      </c>
      <c r="O1134">
        <v>4.3932000000000002</v>
      </c>
      <c r="P1134">
        <v>4.3120700000000003</v>
      </c>
      <c r="Q1134">
        <v>4.3285</v>
      </c>
      <c r="R1134">
        <v>4.2984</v>
      </c>
      <c r="S1134">
        <v>4.1493000000000002</v>
      </c>
      <c r="T1134">
        <v>4.2889999999999997</v>
      </c>
      <c r="U1134">
        <f t="shared" si="241"/>
        <v>4.2889999999999997</v>
      </c>
      <c r="V1134">
        <f t="shared" si="246"/>
        <v>0</v>
      </c>
      <c r="W1134">
        <f t="shared" si="242"/>
        <v>4.3331</v>
      </c>
      <c r="X1134">
        <f t="shared" si="247"/>
        <v>0</v>
      </c>
      <c r="Y1134">
        <v>4.298</v>
      </c>
      <c r="Z1134">
        <v>4.3040000000000003</v>
      </c>
      <c r="AA1134">
        <f t="shared" si="243"/>
        <v>4.4545000000000003</v>
      </c>
      <c r="AB1134">
        <f t="shared" si="248"/>
        <v>0</v>
      </c>
      <c r="AC1134">
        <f t="shared" si="249"/>
        <v>0</v>
      </c>
      <c r="AD1134">
        <v>4.157</v>
      </c>
      <c r="AE1134">
        <f t="shared" si="244"/>
        <v>4.3932000000000002</v>
      </c>
      <c r="AF1134">
        <f t="shared" si="250"/>
        <v>0</v>
      </c>
      <c r="AG1134">
        <f t="shared" si="250"/>
        <v>0</v>
      </c>
      <c r="AH1134">
        <f t="shared" si="238"/>
        <v>4.2305000000000001</v>
      </c>
      <c r="AI1134">
        <f t="shared" si="251"/>
        <v>0</v>
      </c>
    </row>
    <row r="1135" spans="1:35" x14ac:dyDescent="0.3">
      <c r="A1135" s="1">
        <v>45690</v>
      </c>
      <c r="B1135">
        <v>96996.87</v>
      </c>
      <c r="C1135">
        <v>2798.41</v>
      </c>
      <c r="D1135">
        <v>4.43</v>
      </c>
      <c r="E1135">
        <v>4.38</v>
      </c>
      <c r="F1135">
        <f t="shared" si="245"/>
        <v>0</v>
      </c>
      <c r="G1135">
        <v>4.33</v>
      </c>
      <c r="H1135">
        <v>4.3022499999999999</v>
      </c>
      <c r="I1135">
        <f t="shared" si="239"/>
        <v>4.3022499999999999</v>
      </c>
      <c r="J1135">
        <f t="shared" si="240"/>
        <v>0</v>
      </c>
      <c r="K1135">
        <v>4.3028000000000004</v>
      </c>
      <c r="L1135">
        <v>4.2839</v>
      </c>
      <c r="M1135">
        <v>4.3331</v>
      </c>
      <c r="N1135">
        <v>4.4545000000000003</v>
      </c>
      <c r="O1135">
        <v>4.3932000000000002</v>
      </c>
      <c r="P1135">
        <v>4.3120700000000003</v>
      </c>
      <c r="Q1135">
        <v>4.3285</v>
      </c>
      <c r="R1135">
        <v>4.2984</v>
      </c>
      <c r="S1135">
        <v>4.1493000000000002</v>
      </c>
      <c r="T1135">
        <v>4.2889999999999997</v>
      </c>
      <c r="U1135">
        <f t="shared" si="241"/>
        <v>4.2889999999999997</v>
      </c>
      <c r="V1135">
        <f t="shared" si="246"/>
        <v>0</v>
      </c>
      <c r="W1135">
        <f t="shared" si="242"/>
        <v>4.3331</v>
      </c>
      <c r="X1135">
        <f t="shared" si="247"/>
        <v>0</v>
      </c>
      <c r="Y1135">
        <v>4.298</v>
      </c>
      <c r="Z1135">
        <v>4.3040000000000003</v>
      </c>
      <c r="AA1135">
        <f t="shared" si="243"/>
        <v>4.4545000000000003</v>
      </c>
      <c r="AB1135">
        <f t="shared" si="248"/>
        <v>0</v>
      </c>
      <c r="AC1135">
        <f t="shared" si="249"/>
        <v>0</v>
      </c>
      <c r="AD1135">
        <v>4.157</v>
      </c>
      <c r="AE1135">
        <f t="shared" si="244"/>
        <v>4.3932000000000002</v>
      </c>
      <c r="AF1135">
        <f t="shared" si="250"/>
        <v>0</v>
      </c>
      <c r="AG1135">
        <f t="shared" si="250"/>
        <v>0</v>
      </c>
      <c r="AH1135">
        <f t="shared" si="238"/>
        <v>4.2305000000000001</v>
      </c>
      <c r="AI1135">
        <f t="shared" si="251"/>
        <v>0</v>
      </c>
    </row>
    <row r="1136" spans="1:35" x14ac:dyDescent="0.3">
      <c r="A1136" s="1">
        <v>45691</v>
      </c>
      <c r="B1136">
        <v>101934.81</v>
      </c>
      <c r="C1136">
        <v>2815.21</v>
      </c>
      <c r="D1136">
        <v>4.3899999999999997</v>
      </c>
      <c r="E1136">
        <v>4.3499999999999996</v>
      </c>
      <c r="F1136">
        <f t="shared" si="245"/>
        <v>-3.0000000000000249E-2</v>
      </c>
      <c r="G1136">
        <v>4.33</v>
      </c>
      <c r="H1136">
        <v>4.3031300000000003</v>
      </c>
      <c r="I1136">
        <f t="shared" si="239"/>
        <v>4.3031300000000003</v>
      </c>
      <c r="J1136">
        <f t="shared" si="240"/>
        <v>8.8000000000043599E-4</v>
      </c>
      <c r="K1136">
        <v>4.3055500000000002</v>
      </c>
      <c r="L1136">
        <v>4.2911000000000001</v>
      </c>
      <c r="M1136">
        <v>4.3574999999999999</v>
      </c>
      <c r="N1136">
        <v>4.4806999999999997</v>
      </c>
      <c r="O1136">
        <v>4.4219999999999997</v>
      </c>
      <c r="P1136">
        <v>4.3055899999999996</v>
      </c>
      <c r="Q1136">
        <v>4.3285</v>
      </c>
      <c r="R1136">
        <v>4.3163999999999998</v>
      </c>
      <c r="S1136">
        <v>4.1894</v>
      </c>
      <c r="T1136">
        <v>4.2960000000000003</v>
      </c>
      <c r="U1136">
        <f t="shared" si="241"/>
        <v>4.2960000000000003</v>
      </c>
      <c r="V1136">
        <f t="shared" si="246"/>
        <v>7.0000000000005613E-3</v>
      </c>
      <c r="W1136">
        <f t="shared" si="242"/>
        <v>4.3574999999999999</v>
      </c>
      <c r="X1136">
        <f t="shared" si="247"/>
        <v>2.4399999999999977E-2</v>
      </c>
      <c r="Y1136">
        <v>4.3220000000000001</v>
      </c>
      <c r="Z1136">
        <v>4.3220000000000001</v>
      </c>
      <c r="AA1136">
        <f t="shared" si="243"/>
        <v>4.4806999999999997</v>
      </c>
      <c r="AB1136">
        <f t="shared" si="248"/>
        <v>2.6199999999999335E-2</v>
      </c>
      <c r="AC1136">
        <f t="shared" si="249"/>
        <v>1.7999999999999794E-2</v>
      </c>
      <c r="AD1136">
        <v>4.1950000000000003</v>
      </c>
      <c r="AE1136">
        <f t="shared" si="244"/>
        <v>4.4219999999999997</v>
      </c>
      <c r="AF1136">
        <f t="shared" si="250"/>
        <v>3.8000000000000256E-2</v>
      </c>
      <c r="AG1136">
        <f t="shared" si="250"/>
        <v>2.8799999999999493E-2</v>
      </c>
      <c r="AH1136">
        <f t="shared" si="238"/>
        <v>4.2584999999999997</v>
      </c>
      <c r="AI1136">
        <f t="shared" si="251"/>
        <v>2.7999999999999581E-2</v>
      </c>
    </row>
    <row r="1137" spans="1:35" x14ac:dyDescent="0.3">
      <c r="A1137" s="1">
        <v>45692</v>
      </c>
      <c r="B1137">
        <v>96530.36</v>
      </c>
      <c r="C1137">
        <v>2842.71</v>
      </c>
      <c r="D1137">
        <v>4.38</v>
      </c>
      <c r="E1137">
        <v>4.33</v>
      </c>
      <c r="F1137">
        <f t="shared" si="245"/>
        <v>-1.9999999999999574E-2</v>
      </c>
      <c r="G1137">
        <v>4.33</v>
      </c>
      <c r="H1137">
        <v>4.3018799999999997</v>
      </c>
      <c r="I1137">
        <f t="shared" si="239"/>
        <v>4.3018799999999997</v>
      </c>
      <c r="J1137">
        <f t="shared" si="240"/>
        <v>-1.2500000000006395E-3</v>
      </c>
      <c r="K1137">
        <v>4.3041999999999998</v>
      </c>
      <c r="L1137">
        <v>4.3097000000000003</v>
      </c>
      <c r="M1137">
        <v>4.3285</v>
      </c>
      <c r="N1137">
        <v>4.4527000000000001</v>
      </c>
      <c r="O1137">
        <v>4.3937999999999997</v>
      </c>
      <c r="P1137">
        <v>4.3167</v>
      </c>
      <c r="Q1137">
        <v>4.3283500000000004</v>
      </c>
      <c r="R1137">
        <v>4.2927999999999997</v>
      </c>
      <c r="S1137">
        <v>4.1755000000000004</v>
      </c>
      <c r="T1137">
        <v>4.3140000000000001</v>
      </c>
      <c r="U1137">
        <f t="shared" si="241"/>
        <v>4.3140000000000001</v>
      </c>
      <c r="V1137">
        <f t="shared" si="246"/>
        <v>1.7999999999999794E-2</v>
      </c>
      <c r="W1137">
        <f t="shared" si="242"/>
        <v>4.3285</v>
      </c>
      <c r="X1137">
        <f t="shared" si="247"/>
        <v>-2.8999999999999915E-2</v>
      </c>
      <c r="Y1137">
        <v>4.3109999999999999</v>
      </c>
      <c r="Z1137">
        <v>4.298</v>
      </c>
      <c r="AA1137">
        <f t="shared" si="243"/>
        <v>4.4527000000000001</v>
      </c>
      <c r="AB1137">
        <f t="shared" si="248"/>
        <v>-2.7999999999999581E-2</v>
      </c>
      <c r="AC1137">
        <f t="shared" si="249"/>
        <v>-2.4000000000000021E-2</v>
      </c>
      <c r="AD1137">
        <v>4.18</v>
      </c>
      <c r="AE1137">
        <f t="shared" si="244"/>
        <v>4.3937999999999997</v>
      </c>
      <c r="AF1137">
        <f t="shared" si="250"/>
        <v>-1.5000000000000568E-2</v>
      </c>
      <c r="AG1137">
        <f t="shared" si="250"/>
        <v>-2.8200000000000003E-2</v>
      </c>
      <c r="AH1137">
        <f t="shared" si="238"/>
        <v>4.2389999999999999</v>
      </c>
      <c r="AI1137">
        <f t="shared" si="251"/>
        <v>-1.9499999999999851E-2</v>
      </c>
    </row>
    <row r="1138" spans="1:35" x14ac:dyDescent="0.3">
      <c r="A1138" s="1">
        <v>45693</v>
      </c>
      <c r="B1138">
        <v>96935.73</v>
      </c>
      <c r="C1138">
        <v>2867.24</v>
      </c>
      <c r="D1138">
        <v>4.3860000000000001</v>
      </c>
      <c r="E1138">
        <v>4.33</v>
      </c>
      <c r="F1138">
        <f t="shared" si="245"/>
        <v>0</v>
      </c>
      <c r="G1138">
        <v>4.33</v>
      </c>
      <c r="H1138">
        <v>4.3019100000000003</v>
      </c>
      <c r="I1138">
        <f t="shared" si="239"/>
        <v>4.3019100000000003</v>
      </c>
      <c r="J1138">
        <f t="shared" si="240"/>
        <v>3.0000000000640625E-5</v>
      </c>
      <c r="K1138">
        <v>4.3055700000000003</v>
      </c>
      <c r="L1138">
        <v>4.3144</v>
      </c>
      <c r="M1138">
        <v>4.3213999999999997</v>
      </c>
      <c r="N1138">
        <v>4.4446000000000003</v>
      </c>
      <c r="O1138">
        <v>4.3829000000000002</v>
      </c>
      <c r="P1138">
        <v>4.3107499999999996</v>
      </c>
      <c r="Q1138">
        <v>4.3285</v>
      </c>
      <c r="R1138">
        <v>4.3005000000000004</v>
      </c>
      <c r="S1138">
        <v>4.1643999999999997</v>
      </c>
      <c r="T1138">
        <v>4.32</v>
      </c>
      <c r="U1138">
        <f t="shared" si="241"/>
        <v>4.32</v>
      </c>
      <c r="V1138">
        <f t="shared" si="246"/>
        <v>6.0000000000002274E-3</v>
      </c>
      <c r="W1138">
        <f t="shared" si="242"/>
        <v>4.3213999999999997</v>
      </c>
      <c r="X1138">
        <f t="shared" si="247"/>
        <v>-7.1000000000003283E-3</v>
      </c>
      <c r="Y1138">
        <v>4.3010000000000002</v>
      </c>
      <c r="Z1138">
        <v>4.3040000000000003</v>
      </c>
      <c r="AA1138">
        <f t="shared" si="243"/>
        <v>4.4446000000000003</v>
      </c>
      <c r="AB1138">
        <f t="shared" si="248"/>
        <v>-8.099999999999774E-3</v>
      </c>
      <c r="AC1138">
        <f t="shared" si="249"/>
        <v>6.0000000000002274E-3</v>
      </c>
      <c r="AD1138">
        <v>4.1680000000000001</v>
      </c>
      <c r="AE1138">
        <f t="shared" si="244"/>
        <v>4.3829000000000002</v>
      </c>
      <c r="AF1138">
        <f t="shared" si="250"/>
        <v>-1.1999999999999567E-2</v>
      </c>
      <c r="AG1138">
        <f t="shared" si="250"/>
        <v>-1.0899999999999466E-2</v>
      </c>
      <c r="AH1138">
        <f t="shared" si="238"/>
        <v>4.2360000000000007</v>
      </c>
      <c r="AI1138">
        <f t="shared" si="251"/>
        <v>-2.9999999999992255E-3</v>
      </c>
    </row>
    <row r="1139" spans="1:35" x14ac:dyDescent="0.3">
      <c r="A1139" s="1">
        <v>45694</v>
      </c>
      <c r="B1139">
        <v>96811.79</v>
      </c>
      <c r="C1139">
        <v>2856.28</v>
      </c>
      <c r="D1139">
        <v>4.4009999999999998</v>
      </c>
      <c r="E1139">
        <v>4.3600000000000003</v>
      </c>
      <c r="F1139">
        <f t="shared" si="245"/>
        <v>3.0000000000000249E-2</v>
      </c>
      <c r="G1139">
        <v>4.33</v>
      </c>
      <c r="H1139">
        <v>4.2973499999999998</v>
      </c>
      <c r="I1139">
        <f t="shared" si="239"/>
        <v>4.2973499999999998</v>
      </c>
      <c r="J1139">
        <f t="shared" si="240"/>
        <v>-4.5600000000005636E-3</v>
      </c>
      <c r="K1139">
        <v>4.3045</v>
      </c>
      <c r="L1139">
        <v>4.3190999999999997</v>
      </c>
      <c r="M1139">
        <v>4.3407</v>
      </c>
      <c r="N1139">
        <v>4.4652000000000003</v>
      </c>
      <c r="O1139">
        <v>4.4055999999999997</v>
      </c>
      <c r="P1139">
        <v>4.3143399999999996</v>
      </c>
      <c r="Q1139">
        <v>4.33</v>
      </c>
      <c r="R1139">
        <v>4.3052000000000001</v>
      </c>
      <c r="S1139">
        <v>4.1722000000000001</v>
      </c>
      <c r="T1139">
        <v>4.3230000000000004</v>
      </c>
      <c r="U1139">
        <f t="shared" si="241"/>
        <v>4.3230000000000004</v>
      </c>
      <c r="V1139">
        <f t="shared" si="246"/>
        <v>3.0000000000001137E-3</v>
      </c>
      <c r="W1139">
        <f t="shared" si="242"/>
        <v>4.3407</v>
      </c>
      <c r="X1139">
        <f t="shared" si="247"/>
        <v>1.9300000000000317E-2</v>
      </c>
      <c r="Y1139">
        <v>4.3079999999999998</v>
      </c>
      <c r="Z1139">
        <v>4.3109999999999999</v>
      </c>
      <c r="AA1139">
        <f t="shared" si="243"/>
        <v>4.4652000000000003</v>
      </c>
      <c r="AB1139">
        <f t="shared" si="248"/>
        <v>2.0599999999999952E-2</v>
      </c>
      <c r="AC1139">
        <f t="shared" si="249"/>
        <v>6.9999999999996732E-3</v>
      </c>
      <c r="AD1139">
        <v>4.1790000000000003</v>
      </c>
      <c r="AE1139">
        <f t="shared" si="244"/>
        <v>4.4055999999999997</v>
      </c>
      <c r="AF1139">
        <f t="shared" si="250"/>
        <v>1.1000000000000121E-2</v>
      </c>
      <c r="AG1139">
        <f t="shared" si="250"/>
        <v>2.2699999999999498E-2</v>
      </c>
      <c r="AH1139">
        <f t="shared" si="238"/>
        <v>4.2450000000000001</v>
      </c>
      <c r="AI1139">
        <f t="shared" si="251"/>
        <v>8.9999999999994529E-3</v>
      </c>
    </row>
    <row r="1140" spans="1:35" x14ac:dyDescent="0.3">
      <c r="A1140" s="1">
        <v>45695</v>
      </c>
      <c r="B1140">
        <v>96019.98</v>
      </c>
      <c r="C1140">
        <v>2861.07</v>
      </c>
      <c r="D1140">
        <v>4.3949999999999996</v>
      </c>
      <c r="E1140">
        <v>4.3499999999999996</v>
      </c>
      <c r="F1140">
        <f t="shared" si="245"/>
        <v>-1.0000000000000675E-2</v>
      </c>
      <c r="G1140">
        <v>4.33</v>
      </c>
      <c r="H1140">
        <v>4.3039399999999999</v>
      </c>
      <c r="I1140">
        <f t="shared" si="239"/>
        <v>4.3039399999999999</v>
      </c>
      <c r="J1140">
        <f t="shared" si="240"/>
        <v>6.5900000000000958E-3</v>
      </c>
      <c r="K1140">
        <v>4.3154199999999996</v>
      </c>
      <c r="L1140">
        <v>4.3278999999999996</v>
      </c>
      <c r="M1140">
        <v>4.3658999999999999</v>
      </c>
      <c r="N1140">
        <v>4.4950999999999999</v>
      </c>
      <c r="O1140">
        <v>4.4443999999999999</v>
      </c>
      <c r="P1140">
        <v>4.3183699999999998</v>
      </c>
      <c r="Q1140">
        <v>4.33</v>
      </c>
      <c r="R1140">
        <v>4.3274999999999997</v>
      </c>
      <c r="S1140">
        <v>4.2222</v>
      </c>
      <c r="T1140">
        <v>4.3330000000000002</v>
      </c>
      <c r="U1140">
        <f t="shared" si="241"/>
        <v>4.3330000000000002</v>
      </c>
      <c r="V1140">
        <f t="shared" si="246"/>
        <v>9.9999999999997868E-3</v>
      </c>
      <c r="W1140">
        <f t="shared" si="242"/>
        <v>4.3658999999999999</v>
      </c>
      <c r="X1140">
        <f t="shared" si="247"/>
        <v>2.5199999999999889E-2</v>
      </c>
      <c r="Y1140">
        <v>4.3090000000000002</v>
      </c>
      <c r="Z1140">
        <v>4.3339999999999996</v>
      </c>
      <c r="AA1140">
        <f t="shared" si="243"/>
        <v>4.4950999999999999</v>
      </c>
      <c r="AB1140">
        <f t="shared" si="248"/>
        <v>2.9899999999999594E-2</v>
      </c>
      <c r="AC1140">
        <f t="shared" si="249"/>
        <v>2.2999999999999687E-2</v>
      </c>
      <c r="AD1140">
        <v>4.2300000000000004</v>
      </c>
      <c r="AE1140">
        <f t="shared" si="244"/>
        <v>4.4443999999999999</v>
      </c>
      <c r="AF1140">
        <f t="shared" si="250"/>
        <v>5.1000000000000156E-2</v>
      </c>
      <c r="AG1140">
        <f t="shared" si="250"/>
        <v>3.8800000000000168E-2</v>
      </c>
      <c r="AH1140">
        <f t="shared" si="238"/>
        <v>4.282</v>
      </c>
      <c r="AI1140">
        <f t="shared" si="251"/>
        <v>3.6999999999999922E-2</v>
      </c>
    </row>
    <row r="1141" spans="1:35" x14ac:dyDescent="0.3">
      <c r="A1141" s="1">
        <v>45696</v>
      </c>
      <c r="B1141">
        <v>96556.21</v>
      </c>
      <c r="C1141">
        <v>2861.07</v>
      </c>
      <c r="D1141">
        <v>4.3949999999999996</v>
      </c>
      <c r="E1141">
        <v>4.3499999999999996</v>
      </c>
      <c r="F1141">
        <f t="shared" si="245"/>
        <v>0</v>
      </c>
      <c r="G1141">
        <v>4.33</v>
      </c>
      <c r="H1141">
        <v>4.3039399999999999</v>
      </c>
      <c r="I1141">
        <f t="shared" si="239"/>
        <v>4.3039399999999999</v>
      </c>
      <c r="J1141">
        <f t="shared" si="240"/>
        <v>0</v>
      </c>
      <c r="K1141">
        <v>4.3154199999999996</v>
      </c>
      <c r="L1141">
        <v>4.3278999999999996</v>
      </c>
      <c r="M1141">
        <v>4.3658999999999999</v>
      </c>
      <c r="N1141">
        <v>4.4950999999999999</v>
      </c>
      <c r="O1141">
        <v>4.4443999999999999</v>
      </c>
      <c r="P1141">
        <v>4.3183699999999998</v>
      </c>
      <c r="Q1141">
        <v>4.33</v>
      </c>
      <c r="R1141">
        <v>4.3274999999999997</v>
      </c>
      <c r="S1141">
        <v>4.2222</v>
      </c>
      <c r="T1141">
        <v>4.3330000000000002</v>
      </c>
      <c r="U1141">
        <f t="shared" si="241"/>
        <v>4.3330000000000002</v>
      </c>
      <c r="V1141">
        <f t="shared" si="246"/>
        <v>0</v>
      </c>
      <c r="W1141">
        <f t="shared" si="242"/>
        <v>4.3658999999999999</v>
      </c>
      <c r="X1141">
        <f t="shared" si="247"/>
        <v>0</v>
      </c>
      <c r="Y1141">
        <v>4.3090000000000002</v>
      </c>
      <c r="Z1141">
        <v>4.3339999999999996</v>
      </c>
      <c r="AA1141">
        <f t="shared" si="243"/>
        <v>4.4950999999999999</v>
      </c>
      <c r="AB1141">
        <f t="shared" si="248"/>
        <v>0</v>
      </c>
      <c r="AC1141">
        <f t="shared" si="249"/>
        <v>0</v>
      </c>
      <c r="AD1141">
        <v>4.2300000000000004</v>
      </c>
      <c r="AE1141">
        <f t="shared" si="244"/>
        <v>4.4443999999999999</v>
      </c>
      <c r="AF1141">
        <f t="shared" si="250"/>
        <v>0</v>
      </c>
      <c r="AG1141">
        <f t="shared" si="250"/>
        <v>0</v>
      </c>
      <c r="AH1141">
        <f t="shared" si="238"/>
        <v>4.282</v>
      </c>
      <c r="AI1141">
        <f t="shared" si="251"/>
        <v>0</v>
      </c>
    </row>
    <row r="1142" spans="1:35" x14ac:dyDescent="0.3">
      <c r="A1142" s="1">
        <v>45697</v>
      </c>
      <c r="B1142">
        <v>95224.76</v>
      </c>
      <c r="C1142">
        <v>2861.07</v>
      </c>
      <c r="D1142">
        <v>4.3949999999999996</v>
      </c>
      <c r="E1142">
        <v>4.3499999999999996</v>
      </c>
      <c r="F1142">
        <f t="shared" si="245"/>
        <v>0</v>
      </c>
      <c r="G1142">
        <v>4.33</v>
      </c>
      <c r="H1142">
        <v>4.3039399999999999</v>
      </c>
      <c r="I1142">
        <f t="shared" si="239"/>
        <v>4.3039399999999999</v>
      </c>
      <c r="J1142">
        <f t="shared" si="240"/>
        <v>0</v>
      </c>
      <c r="K1142">
        <v>4.3154199999999996</v>
      </c>
      <c r="L1142">
        <v>4.3278999999999996</v>
      </c>
      <c r="M1142">
        <v>4.3658999999999999</v>
      </c>
      <c r="N1142">
        <v>4.4950999999999999</v>
      </c>
      <c r="O1142">
        <v>4.4443999999999999</v>
      </c>
      <c r="P1142">
        <v>4.3183699999999998</v>
      </c>
      <c r="Q1142">
        <v>4.33</v>
      </c>
      <c r="R1142">
        <v>4.3274999999999997</v>
      </c>
      <c r="S1142">
        <v>4.2222</v>
      </c>
      <c r="T1142">
        <v>4.3330000000000002</v>
      </c>
      <c r="U1142">
        <f t="shared" si="241"/>
        <v>4.3330000000000002</v>
      </c>
      <c r="V1142">
        <f t="shared" si="246"/>
        <v>0</v>
      </c>
      <c r="W1142">
        <f t="shared" si="242"/>
        <v>4.3658999999999999</v>
      </c>
      <c r="X1142">
        <f t="shared" si="247"/>
        <v>0</v>
      </c>
      <c r="Y1142">
        <v>4.3090000000000002</v>
      </c>
      <c r="Z1142">
        <v>4.3339999999999996</v>
      </c>
      <c r="AA1142">
        <f t="shared" si="243"/>
        <v>4.4950999999999999</v>
      </c>
      <c r="AB1142">
        <f t="shared" si="248"/>
        <v>0</v>
      </c>
      <c r="AC1142">
        <f t="shared" si="249"/>
        <v>0</v>
      </c>
      <c r="AD1142">
        <v>4.2300000000000004</v>
      </c>
      <c r="AE1142">
        <f t="shared" si="244"/>
        <v>4.4443999999999999</v>
      </c>
      <c r="AF1142">
        <f t="shared" si="250"/>
        <v>0</v>
      </c>
      <c r="AG1142">
        <f t="shared" si="250"/>
        <v>0</v>
      </c>
      <c r="AH1142">
        <f t="shared" si="238"/>
        <v>4.282</v>
      </c>
      <c r="AI1142">
        <f t="shared" si="251"/>
        <v>0</v>
      </c>
    </row>
    <row r="1143" spans="1:35" x14ac:dyDescent="0.3">
      <c r="A1143" s="1">
        <v>45698</v>
      </c>
      <c r="B1143">
        <v>97402.99</v>
      </c>
      <c r="C1143">
        <v>2908.26</v>
      </c>
      <c r="D1143">
        <v>4.3899999999999997</v>
      </c>
      <c r="E1143">
        <v>4.3499999999999996</v>
      </c>
      <c r="F1143">
        <f t="shared" si="245"/>
        <v>0</v>
      </c>
      <c r="G1143">
        <v>4.33</v>
      </c>
      <c r="H1143">
        <v>4.3146899999999997</v>
      </c>
      <c r="I1143">
        <f t="shared" si="239"/>
        <v>4.3146899999999997</v>
      </c>
      <c r="J1143">
        <f t="shared" si="240"/>
        <v>1.0749999999999815E-2</v>
      </c>
      <c r="K1143">
        <v>4.319</v>
      </c>
      <c r="L1143">
        <v>4.3324999999999996</v>
      </c>
      <c r="M1143">
        <v>4.3494000000000002</v>
      </c>
      <c r="N1143">
        <v>4.4794</v>
      </c>
      <c r="O1143">
        <v>4.4302000000000001</v>
      </c>
      <c r="P1143">
        <v>4.3144</v>
      </c>
      <c r="Q1143">
        <v>4.3295000000000003</v>
      </c>
      <c r="R1143">
        <v>4.3323</v>
      </c>
      <c r="S1143">
        <v>4.2298999999999998</v>
      </c>
      <c r="T1143">
        <v>4.335</v>
      </c>
      <c r="U1143">
        <f t="shared" si="241"/>
        <v>4.335</v>
      </c>
      <c r="V1143">
        <f t="shared" si="246"/>
        <v>1.9999999999997797E-3</v>
      </c>
      <c r="W1143">
        <f t="shared" si="242"/>
        <v>4.3494000000000002</v>
      </c>
      <c r="X1143">
        <f t="shared" si="247"/>
        <v>-1.6499999999999737E-2</v>
      </c>
      <c r="Y1143">
        <v>4.3339999999999996</v>
      </c>
      <c r="Z1143">
        <v>4.3380000000000001</v>
      </c>
      <c r="AA1143">
        <f t="shared" si="243"/>
        <v>4.4794</v>
      </c>
      <c r="AB1143">
        <f t="shared" si="248"/>
        <v>-1.5699999999999825E-2</v>
      </c>
      <c r="AC1143">
        <f t="shared" si="249"/>
        <v>4.0000000000004476E-3</v>
      </c>
      <c r="AD1143">
        <v>4.234</v>
      </c>
      <c r="AE1143">
        <f t="shared" si="244"/>
        <v>4.4302000000000001</v>
      </c>
      <c r="AF1143">
        <f t="shared" si="250"/>
        <v>3.9999999999995595E-3</v>
      </c>
      <c r="AG1143">
        <f t="shared" si="250"/>
        <v>-1.4199999999999768E-2</v>
      </c>
      <c r="AH1143">
        <f t="shared" si="238"/>
        <v>4.2859999999999996</v>
      </c>
      <c r="AI1143">
        <f t="shared" si="251"/>
        <v>3.9999999999995595E-3</v>
      </c>
    </row>
    <row r="1144" spans="1:35" x14ac:dyDescent="0.3">
      <c r="A1144" s="1">
        <v>45699</v>
      </c>
      <c r="B1144">
        <v>96376.21</v>
      </c>
      <c r="C1144">
        <v>2897.91</v>
      </c>
      <c r="D1144">
        <v>4.37</v>
      </c>
      <c r="E1144">
        <v>4.34</v>
      </c>
      <c r="F1144">
        <f t="shared" si="245"/>
        <v>-9.9999999999997868E-3</v>
      </c>
      <c r="G1144">
        <v>4.33</v>
      </c>
      <c r="H1144">
        <v>4.3150399999999998</v>
      </c>
      <c r="I1144">
        <f t="shared" si="239"/>
        <v>4.3150399999999998</v>
      </c>
      <c r="J1144">
        <f t="shared" si="240"/>
        <v>3.5000000000007248E-4</v>
      </c>
      <c r="K1144">
        <v>4.3219000000000003</v>
      </c>
      <c r="L1144">
        <v>4.3148999999999997</v>
      </c>
      <c r="M1144">
        <v>4.3497000000000003</v>
      </c>
      <c r="N1144">
        <v>4.4820000000000002</v>
      </c>
      <c r="O1144">
        <v>4.4358000000000004</v>
      </c>
      <c r="P1144">
        <v>4.3135000000000003</v>
      </c>
      <c r="Q1144">
        <v>4.3301499999999997</v>
      </c>
      <c r="R1144">
        <v>4.3400999999999996</v>
      </c>
      <c r="S1144">
        <v>4.2430000000000003</v>
      </c>
      <c r="T1144">
        <v>4.3239999999999998</v>
      </c>
      <c r="U1144">
        <f t="shared" si="241"/>
        <v>4.3239999999999998</v>
      </c>
      <c r="V1144">
        <f t="shared" si="246"/>
        <v>-1.1000000000000121E-2</v>
      </c>
      <c r="W1144">
        <f t="shared" si="242"/>
        <v>4.3497000000000003</v>
      </c>
      <c r="X1144">
        <f t="shared" si="247"/>
        <v>3.00000000000189E-4</v>
      </c>
      <c r="Y1144">
        <v>4.33</v>
      </c>
      <c r="Z1144">
        <v>4.3410000000000002</v>
      </c>
      <c r="AA1144">
        <f t="shared" si="243"/>
        <v>4.4820000000000002</v>
      </c>
      <c r="AB1144">
        <f t="shared" si="248"/>
        <v>2.6000000000001577E-3</v>
      </c>
      <c r="AC1144">
        <f t="shared" si="249"/>
        <v>3.0000000000001137E-3</v>
      </c>
      <c r="AD1144">
        <v>4.2480000000000002</v>
      </c>
      <c r="AE1144">
        <f t="shared" si="244"/>
        <v>4.4358000000000004</v>
      </c>
      <c r="AF1144">
        <f t="shared" si="250"/>
        <v>1.4000000000000234E-2</v>
      </c>
      <c r="AG1144">
        <f t="shared" si="250"/>
        <v>5.6000000000002714E-3</v>
      </c>
      <c r="AH1144">
        <f t="shared" si="238"/>
        <v>4.2945000000000002</v>
      </c>
      <c r="AI1144">
        <f t="shared" si="251"/>
        <v>8.5000000000006182E-3</v>
      </c>
    </row>
    <row r="1145" spans="1:35" x14ac:dyDescent="0.3">
      <c r="A1145" s="1">
        <v>45700</v>
      </c>
      <c r="B1145">
        <v>97663.11</v>
      </c>
      <c r="C1145">
        <v>2904.04</v>
      </c>
      <c r="D1145">
        <v>4.375</v>
      </c>
      <c r="E1145">
        <v>4.32</v>
      </c>
      <c r="F1145">
        <f t="shared" si="245"/>
        <v>-1.9999999999999574E-2</v>
      </c>
      <c r="G1145">
        <v>4.33</v>
      </c>
      <c r="H1145">
        <v>4.3180199999999997</v>
      </c>
      <c r="I1145">
        <f t="shared" si="239"/>
        <v>4.3180199999999997</v>
      </c>
      <c r="J1145">
        <f t="shared" si="240"/>
        <v>2.9799999999999827E-3</v>
      </c>
      <c r="K1145">
        <v>4.3268000000000004</v>
      </c>
      <c r="L1145">
        <v>4.3273000000000001</v>
      </c>
      <c r="M1145">
        <v>4.3691000000000004</v>
      </c>
      <c r="N1145">
        <v>4.5061</v>
      </c>
      <c r="O1145">
        <v>4.4684999999999997</v>
      </c>
      <c r="P1145">
        <v>4.3111800000000002</v>
      </c>
      <c r="Q1145">
        <v>4.3304499999999999</v>
      </c>
      <c r="R1145">
        <v>4.3613</v>
      </c>
      <c r="S1145">
        <v>4.2723000000000004</v>
      </c>
      <c r="T1145">
        <v>4.3330000000000002</v>
      </c>
      <c r="U1145">
        <f t="shared" si="241"/>
        <v>4.3330000000000002</v>
      </c>
      <c r="V1145">
        <f t="shared" si="246"/>
        <v>9.0000000000003411E-3</v>
      </c>
      <c r="W1145">
        <f t="shared" si="242"/>
        <v>4.3691000000000004</v>
      </c>
      <c r="X1145">
        <f t="shared" si="247"/>
        <v>1.9400000000000084E-2</v>
      </c>
      <c r="Y1145">
        <v>4.33</v>
      </c>
      <c r="Z1145">
        <v>4.3639999999999999</v>
      </c>
      <c r="AA1145">
        <f t="shared" si="243"/>
        <v>4.5061</v>
      </c>
      <c r="AB1145">
        <f t="shared" si="248"/>
        <v>2.4099999999999788E-2</v>
      </c>
      <c r="AC1145">
        <f t="shared" si="249"/>
        <v>2.2999999999999687E-2</v>
      </c>
      <c r="AD1145">
        <v>4.2779999999999996</v>
      </c>
      <c r="AE1145">
        <f t="shared" si="244"/>
        <v>4.4684999999999997</v>
      </c>
      <c r="AF1145">
        <f t="shared" si="250"/>
        <v>2.9999999999999361E-2</v>
      </c>
      <c r="AG1145">
        <f t="shared" si="250"/>
        <v>3.2699999999999285E-2</v>
      </c>
      <c r="AH1145">
        <f t="shared" si="238"/>
        <v>4.3209999999999997</v>
      </c>
      <c r="AI1145">
        <f t="shared" si="251"/>
        <v>2.6499999999999524E-2</v>
      </c>
    </row>
    <row r="1146" spans="1:35" x14ac:dyDescent="0.3">
      <c r="A1146" s="1">
        <v>45701</v>
      </c>
      <c r="B1146">
        <v>96491.67</v>
      </c>
      <c r="C1146">
        <v>2928.21</v>
      </c>
      <c r="D1146">
        <v>4.38</v>
      </c>
      <c r="E1146">
        <v>4.33</v>
      </c>
      <c r="F1146">
        <f t="shared" si="245"/>
        <v>9.9999999999997868E-3</v>
      </c>
      <c r="G1146">
        <v>4.33</v>
      </c>
      <c r="H1146">
        <v>4.3229800000000003</v>
      </c>
      <c r="I1146">
        <f t="shared" si="239"/>
        <v>4.3229800000000003</v>
      </c>
      <c r="J1146">
        <f t="shared" si="240"/>
        <v>4.9600000000005195E-3</v>
      </c>
      <c r="K1146">
        <v>4.3234700000000004</v>
      </c>
      <c r="L1146">
        <v>4.3164999999999996</v>
      </c>
      <c r="M1146">
        <v>4.3403999999999998</v>
      </c>
      <c r="N1146">
        <v>4.4767999999999999</v>
      </c>
      <c r="O1146">
        <v>4.4370000000000003</v>
      </c>
      <c r="P1146">
        <v>4.3092899999999998</v>
      </c>
      <c r="Q1146">
        <v>4.3310000000000004</v>
      </c>
      <c r="R1146">
        <v>4.3608000000000002</v>
      </c>
      <c r="S1146">
        <v>4.2557</v>
      </c>
      <c r="T1146">
        <v>4.3230000000000004</v>
      </c>
      <c r="U1146">
        <f t="shared" si="241"/>
        <v>4.3230000000000004</v>
      </c>
      <c r="V1146">
        <f t="shared" si="246"/>
        <v>-9.9999999999997868E-3</v>
      </c>
      <c r="W1146">
        <f t="shared" si="242"/>
        <v>4.3403999999999998</v>
      </c>
      <c r="X1146">
        <f t="shared" si="247"/>
        <v>-2.8700000000000614E-2</v>
      </c>
      <c r="Y1146">
        <v>4.3280000000000003</v>
      </c>
      <c r="Z1146">
        <v>4.3630000000000004</v>
      </c>
      <c r="AA1146">
        <f t="shared" si="243"/>
        <v>4.4767999999999999</v>
      </c>
      <c r="AB1146">
        <f t="shared" si="248"/>
        <v>-2.9300000000000104E-2</v>
      </c>
      <c r="AC1146">
        <f t="shared" si="249"/>
        <v>-9.9999999999944578E-4</v>
      </c>
      <c r="AD1146">
        <v>4.2610000000000001</v>
      </c>
      <c r="AE1146">
        <f t="shared" si="244"/>
        <v>4.4370000000000003</v>
      </c>
      <c r="AF1146">
        <f t="shared" si="250"/>
        <v>-1.699999999999946E-2</v>
      </c>
      <c r="AG1146">
        <f t="shared" si="250"/>
        <v>-3.1499999999999417E-2</v>
      </c>
      <c r="AH1146">
        <f t="shared" si="238"/>
        <v>4.3120000000000003</v>
      </c>
      <c r="AI1146">
        <f t="shared" si="251"/>
        <v>-8.9999999999994529E-3</v>
      </c>
    </row>
    <row r="1147" spans="1:35" x14ac:dyDescent="0.3">
      <c r="A1147" s="1">
        <v>45702</v>
      </c>
      <c r="B1147">
        <v>97503.15</v>
      </c>
      <c r="C1147">
        <v>2882.53</v>
      </c>
      <c r="D1147">
        <v>4.37</v>
      </c>
      <c r="E1147">
        <v>4.33</v>
      </c>
      <c r="F1147">
        <f t="shared" si="245"/>
        <v>0</v>
      </c>
      <c r="G1147">
        <v>4.33</v>
      </c>
      <c r="H1147">
        <v>4.3229899999999999</v>
      </c>
      <c r="I1147">
        <f t="shared" si="239"/>
        <v>4.3229899999999999</v>
      </c>
      <c r="J1147">
        <f t="shared" si="240"/>
        <v>9.9999999996214228E-6</v>
      </c>
      <c r="K1147">
        <v>4.3261000000000003</v>
      </c>
      <c r="L1147">
        <v>4.3117999999999999</v>
      </c>
      <c r="M1147">
        <v>4.3337000000000003</v>
      </c>
      <c r="N1147">
        <v>4.4637000000000002</v>
      </c>
      <c r="O1147">
        <v>4.4119000000000002</v>
      </c>
      <c r="P1147">
        <v>4.3103999999999996</v>
      </c>
      <c r="Q1147">
        <v>4.3304999999999998</v>
      </c>
      <c r="R1147">
        <v>4.3533999999999997</v>
      </c>
      <c r="S1147">
        <v>4.2140000000000004</v>
      </c>
      <c r="T1147">
        <v>4.3179999999999996</v>
      </c>
      <c r="U1147">
        <f t="shared" si="241"/>
        <v>4.3179999999999996</v>
      </c>
      <c r="V1147">
        <f t="shared" si="246"/>
        <v>-5.0000000000007816E-3</v>
      </c>
      <c r="W1147">
        <f t="shared" si="242"/>
        <v>4.3337000000000003</v>
      </c>
      <c r="X1147">
        <f t="shared" si="247"/>
        <v>-6.6999999999994841E-3</v>
      </c>
      <c r="Y1147">
        <v>4.3259999999999996</v>
      </c>
      <c r="Z1147">
        <v>4.3559999999999999</v>
      </c>
      <c r="AA1147">
        <f t="shared" si="243"/>
        <v>4.4637000000000002</v>
      </c>
      <c r="AB1147">
        <f t="shared" si="248"/>
        <v>-1.3099999999999667E-2</v>
      </c>
      <c r="AC1147">
        <f t="shared" si="249"/>
        <v>-7.0000000000005613E-3</v>
      </c>
      <c r="AD1147">
        <v>4.2210000000000001</v>
      </c>
      <c r="AE1147">
        <f t="shared" si="244"/>
        <v>4.4119000000000002</v>
      </c>
      <c r="AF1147">
        <f t="shared" si="250"/>
        <v>-4.0000000000000036E-2</v>
      </c>
      <c r="AG1147">
        <f t="shared" si="250"/>
        <v>-2.5100000000000122E-2</v>
      </c>
      <c r="AH1147">
        <f t="shared" si="238"/>
        <v>4.2885</v>
      </c>
      <c r="AI1147">
        <f t="shared" si="251"/>
        <v>-2.3500000000000298E-2</v>
      </c>
    </row>
    <row r="1148" spans="1:35" x14ac:dyDescent="0.3">
      <c r="A1148" s="1">
        <v>45703</v>
      </c>
      <c r="B1148">
        <v>97689.24</v>
      </c>
      <c r="C1148">
        <v>2882.53</v>
      </c>
      <c r="D1148">
        <v>4.37</v>
      </c>
      <c r="E1148">
        <v>4.33</v>
      </c>
      <c r="F1148">
        <f t="shared" si="245"/>
        <v>0</v>
      </c>
      <c r="G1148">
        <v>4.33</v>
      </c>
      <c r="H1148">
        <v>4.3229899999999999</v>
      </c>
      <c r="I1148">
        <f t="shared" si="239"/>
        <v>4.3229899999999999</v>
      </c>
      <c r="J1148">
        <f t="shared" si="240"/>
        <v>0</v>
      </c>
      <c r="K1148">
        <v>4.3261000000000003</v>
      </c>
      <c r="L1148">
        <v>4.3117999999999999</v>
      </c>
      <c r="M1148">
        <v>4.3337000000000003</v>
      </c>
      <c r="N1148">
        <v>4.4637000000000002</v>
      </c>
      <c r="O1148">
        <v>4.4119000000000002</v>
      </c>
      <c r="P1148">
        <v>4.3103999999999996</v>
      </c>
      <c r="Q1148">
        <v>4.3304999999999998</v>
      </c>
      <c r="R1148">
        <v>4.3533999999999997</v>
      </c>
      <c r="S1148">
        <v>4.2140000000000004</v>
      </c>
      <c r="T1148">
        <v>4.3179999999999996</v>
      </c>
      <c r="U1148">
        <f t="shared" si="241"/>
        <v>4.3179999999999996</v>
      </c>
      <c r="V1148">
        <f t="shared" si="246"/>
        <v>0</v>
      </c>
      <c r="W1148">
        <f t="shared" si="242"/>
        <v>4.3337000000000003</v>
      </c>
      <c r="X1148">
        <f t="shared" si="247"/>
        <v>0</v>
      </c>
      <c r="Y1148">
        <v>4.3259999999999996</v>
      </c>
      <c r="Z1148">
        <v>4.3559999999999999</v>
      </c>
      <c r="AA1148">
        <f t="shared" si="243"/>
        <v>4.4637000000000002</v>
      </c>
      <c r="AB1148">
        <f t="shared" si="248"/>
        <v>0</v>
      </c>
      <c r="AC1148">
        <f t="shared" si="249"/>
        <v>0</v>
      </c>
      <c r="AD1148">
        <v>4.2210000000000001</v>
      </c>
      <c r="AE1148">
        <f t="shared" si="244"/>
        <v>4.4119000000000002</v>
      </c>
      <c r="AF1148">
        <f t="shared" si="250"/>
        <v>0</v>
      </c>
      <c r="AG1148">
        <f t="shared" si="250"/>
        <v>0</v>
      </c>
      <c r="AH1148">
        <f t="shared" si="238"/>
        <v>4.2885</v>
      </c>
      <c r="AI1148">
        <f t="shared" si="251"/>
        <v>0</v>
      </c>
    </row>
    <row r="1149" spans="1:35" x14ac:dyDescent="0.3">
      <c r="A1149" s="1">
        <v>45704</v>
      </c>
      <c r="B1149">
        <v>97188.39</v>
      </c>
      <c r="C1149">
        <v>2882.53</v>
      </c>
      <c r="D1149">
        <v>4.37</v>
      </c>
      <c r="E1149">
        <v>4.33</v>
      </c>
      <c r="F1149">
        <f t="shared" si="245"/>
        <v>0</v>
      </c>
      <c r="G1149">
        <v>4.33</v>
      </c>
      <c r="H1149">
        <v>4.3229899999999999</v>
      </c>
      <c r="I1149">
        <f t="shared" si="239"/>
        <v>4.3229899999999999</v>
      </c>
      <c r="J1149">
        <f t="shared" si="240"/>
        <v>0</v>
      </c>
      <c r="K1149">
        <v>4.3261000000000003</v>
      </c>
      <c r="L1149">
        <v>4.3117999999999999</v>
      </c>
      <c r="M1149">
        <v>4.3337000000000003</v>
      </c>
      <c r="N1149">
        <v>4.4637000000000002</v>
      </c>
      <c r="O1149">
        <v>4.4119000000000002</v>
      </c>
      <c r="P1149">
        <v>4.3103999999999996</v>
      </c>
      <c r="Q1149">
        <v>4.3304999999999998</v>
      </c>
      <c r="R1149">
        <v>4.3533999999999997</v>
      </c>
      <c r="S1149">
        <v>4.2140000000000004</v>
      </c>
      <c r="T1149">
        <v>4.3179999999999996</v>
      </c>
      <c r="U1149">
        <f t="shared" si="241"/>
        <v>4.3179999999999996</v>
      </c>
      <c r="V1149">
        <f t="shared" si="246"/>
        <v>0</v>
      </c>
      <c r="W1149">
        <f t="shared" si="242"/>
        <v>4.3337000000000003</v>
      </c>
      <c r="X1149">
        <f t="shared" si="247"/>
        <v>0</v>
      </c>
      <c r="Y1149">
        <v>4.3259999999999996</v>
      </c>
      <c r="Z1149">
        <v>4.3559999999999999</v>
      </c>
      <c r="AA1149">
        <f t="shared" si="243"/>
        <v>4.4637000000000002</v>
      </c>
      <c r="AB1149">
        <f t="shared" si="248"/>
        <v>0</v>
      </c>
      <c r="AC1149">
        <f t="shared" si="249"/>
        <v>0</v>
      </c>
      <c r="AD1149">
        <v>4.2210000000000001</v>
      </c>
      <c r="AE1149">
        <f t="shared" si="244"/>
        <v>4.4119000000000002</v>
      </c>
      <c r="AF1149">
        <f t="shared" si="250"/>
        <v>0</v>
      </c>
      <c r="AG1149">
        <f t="shared" si="250"/>
        <v>0</v>
      </c>
      <c r="AH1149">
        <f t="shared" si="238"/>
        <v>4.2885</v>
      </c>
      <c r="AI1149">
        <f t="shared" si="251"/>
        <v>0</v>
      </c>
    </row>
    <row r="1150" spans="1:35" x14ac:dyDescent="0.3">
      <c r="A1150" s="1">
        <v>45705</v>
      </c>
      <c r="B1150">
        <v>96417.79</v>
      </c>
      <c r="C1150">
        <v>2896.56</v>
      </c>
      <c r="D1150">
        <v>4.38</v>
      </c>
      <c r="E1150">
        <v>4.33</v>
      </c>
      <c r="F1150">
        <f t="shared" si="245"/>
        <v>0</v>
      </c>
      <c r="G1150">
        <v>4.33</v>
      </c>
      <c r="H1150">
        <v>4.3229899999999999</v>
      </c>
      <c r="I1150">
        <f t="shared" si="239"/>
        <v>4.3229899999999999</v>
      </c>
      <c r="J1150">
        <f t="shared" si="240"/>
        <v>0</v>
      </c>
      <c r="K1150">
        <v>4.3259999999999996</v>
      </c>
      <c r="L1150">
        <v>4.3117999999999999</v>
      </c>
      <c r="M1150">
        <v>4.3337000000000003</v>
      </c>
      <c r="N1150">
        <v>4.4637000000000002</v>
      </c>
      <c r="O1150">
        <v>4.4119000000000002</v>
      </c>
      <c r="P1150">
        <v>4.3122999999999996</v>
      </c>
      <c r="Q1150">
        <v>4.33</v>
      </c>
      <c r="R1150">
        <v>4.3533999999999997</v>
      </c>
      <c r="S1150">
        <v>4.2140000000000004</v>
      </c>
      <c r="T1150">
        <v>4.3179999999999996</v>
      </c>
      <c r="U1150">
        <f t="shared" si="241"/>
        <v>4.3179999999999996</v>
      </c>
      <c r="V1150">
        <f t="shared" si="246"/>
        <v>0</v>
      </c>
      <c r="W1150">
        <f t="shared" si="242"/>
        <v>4.3337000000000003</v>
      </c>
      <c r="X1150">
        <f t="shared" si="247"/>
        <v>0</v>
      </c>
      <c r="Y1150">
        <v>4.3259999999999996</v>
      </c>
      <c r="Z1150">
        <v>4.3559999999999999</v>
      </c>
      <c r="AA1150">
        <f t="shared" si="243"/>
        <v>4.4637000000000002</v>
      </c>
      <c r="AB1150">
        <f t="shared" si="248"/>
        <v>0</v>
      </c>
      <c r="AC1150">
        <f t="shared" si="249"/>
        <v>0</v>
      </c>
      <c r="AD1150">
        <v>4.2210000000000001</v>
      </c>
      <c r="AE1150">
        <f t="shared" si="244"/>
        <v>4.4119000000000002</v>
      </c>
      <c r="AF1150">
        <f t="shared" si="250"/>
        <v>0</v>
      </c>
      <c r="AG1150">
        <f t="shared" si="250"/>
        <v>0</v>
      </c>
      <c r="AH1150">
        <f t="shared" si="238"/>
        <v>4.2885</v>
      </c>
      <c r="AI1150">
        <f t="shared" si="251"/>
        <v>0</v>
      </c>
    </row>
    <row r="1151" spans="1:35" x14ac:dyDescent="0.3">
      <c r="A1151" s="1">
        <v>45706</v>
      </c>
      <c r="B1151">
        <v>95008.45</v>
      </c>
      <c r="C1151">
        <v>2936.02</v>
      </c>
      <c r="D1151">
        <v>4.42</v>
      </c>
      <c r="E1151">
        <v>4.37</v>
      </c>
      <c r="F1151">
        <f t="shared" si="245"/>
        <v>4.0000000000000036E-2</v>
      </c>
      <c r="G1151">
        <v>4.33</v>
      </c>
      <c r="H1151">
        <v>4.3219200000000004</v>
      </c>
      <c r="I1151">
        <f t="shared" si="239"/>
        <v>4.3219200000000004</v>
      </c>
      <c r="J1151">
        <f t="shared" si="240"/>
        <v>-1.0699999999994603E-3</v>
      </c>
      <c r="K1151">
        <v>4.3309499999999996</v>
      </c>
      <c r="L1151">
        <v>4.3139000000000003</v>
      </c>
      <c r="M1151">
        <v>4.3535000000000004</v>
      </c>
      <c r="N1151">
        <v>4.4859999999999998</v>
      </c>
      <c r="O1151">
        <v>4.4393000000000002</v>
      </c>
      <c r="P1151">
        <v>4.3166200000000003</v>
      </c>
      <c r="Q1151">
        <v>4.3310000000000004</v>
      </c>
      <c r="R1151">
        <v>4.3766999999999996</v>
      </c>
      <c r="S1151">
        <v>4.2244000000000002</v>
      </c>
      <c r="T1151">
        <v>4.319</v>
      </c>
      <c r="U1151">
        <f t="shared" si="241"/>
        <v>4.319</v>
      </c>
      <c r="V1151">
        <f t="shared" si="246"/>
        <v>1.000000000000334E-3</v>
      </c>
      <c r="W1151">
        <f t="shared" si="242"/>
        <v>4.3535000000000004</v>
      </c>
      <c r="X1151">
        <f t="shared" si="247"/>
        <v>1.980000000000004E-2</v>
      </c>
      <c r="Y1151">
        <v>4.33</v>
      </c>
      <c r="Z1151">
        <v>4.3810000000000002</v>
      </c>
      <c r="AA1151">
        <f t="shared" si="243"/>
        <v>4.4859999999999998</v>
      </c>
      <c r="AB1151">
        <f t="shared" si="248"/>
        <v>2.2299999999999542E-2</v>
      </c>
      <c r="AC1151">
        <f t="shared" si="249"/>
        <v>2.5000000000000355E-2</v>
      </c>
      <c r="AD1151">
        <v>4.2300000000000004</v>
      </c>
      <c r="AE1151">
        <f t="shared" si="244"/>
        <v>4.4393000000000002</v>
      </c>
      <c r="AF1151">
        <f t="shared" si="250"/>
        <v>9.0000000000003411E-3</v>
      </c>
      <c r="AG1151">
        <f t="shared" si="250"/>
        <v>2.7400000000000091E-2</v>
      </c>
      <c r="AH1151">
        <f t="shared" si="238"/>
        <v>4.3055000000000003</v>
      </c>
      <c r="AI1151">
        <f t="shared" si="251"/>
        <v>1.7000000000000348E-2</v>
      </c>
    </row>
    <row r="1152" spans="1:35" x14ac:dyDescent="0.3">
      <c r="A1152" s="1">
        <v>45707</v>
      </c>
      <c r="B1152">
        <v>96315.42</v>
      </c>
      <c r="C1152">
        <v>2933.39</v>
      </c>
      <c r="D1152">
        <v>4.3849999999999998</v>
      </c>
      <c r="E1152">
        <v>4.3499999999999996</v>
      </c>
      <c r="F1152">
        <f t="shared" si="245"/>
        <v>-2.0000000000000462E-2</v>
      </c>
      <c r="G1152">
        <v>4.33</v>
      </c>
      <c r="H1152">
        <v>4.3300299999999998</v>
      </c>
      <c r="I1152">
        <f t="shared" si="239"/>
        <v>4.3300299999999998</v>
      </c>
      <c r="J1152">
        <f t="shared" si="240"/>
        <v>8.1099999999993955E-3</v>
      </c>
      <c r="K1152">
        <v>4.3284000000000002</v>
      </c>
      <c r="L1152">
        <v>4.3196000000000003</v>
      </c>
      <c r="M1152">
        <v>4.3319000000000001</v>
      </c>
      <c r="N1152">
        <v>4.4642999999999997</v>
      </c>
      <c r="O1152">
        <v>4.4165999999999999</v>
      </c>
      <c r="P1152">
        <v>4.3250000000000002</v>
      </c>
      <c r="Q1152">
        <v>4.3310000000000004</v>
      </c>
      <c r="R1152">
        <v>4.3639000000000001</v>
      </c>
      <c r="S1152">
        <v>4.2070999999999996</v>
      </c>
      <c r="T1152">
        <v>4.3259999999999996</v>
      </c>
      <c r="U1152">
        <f t="shared" si="241"/>
        <v>4.3259999999999996</v>
      </c>
      <c r="V1152">
        <f t="shared" si="246"/>
        <v>6.9999999999996732E-3</v>
      </c>
      <c r="W1152">
        <f t="shared" si="242"/>
        <v>4.3319000000000001</v>
      </c>
      <c r="X1152">
        <f t="shared" si="247"/>
        <v>-2.1600000000000286E-2</v>
      </c>
      <c r="Y1152">
        <v>4.3239999999999998</v>
      </c>
      <c r="Z1152">
        <v>4.3689999999999998</v>
      </c>
      <c r="AA1152">
        <f t="shared" si="243"/>
        <v>4.4642999999999997</v>
      </c>
      <c r="AB1152">
        <f t="shared" si="248"/>
        <v>-2.1700000000000053E-2</v>
      </c>
      <c r="AC1152">
        <f t="shared" si="249"/>
        <v>-1.2000000000000455E-2</v>
      </c>
      <c r="AD1152">
        <v>4.2110000000000003</v>
      </c>
      <c r="AE1152">
        <f t="shared" si="244"/>
        <v>4.4165999999999999</v>
      </c>
      <c r="AF1152">
        <f t="shared" si="250"/>
        <v>-1.9000000000000128E-2</v>
      </c>
      <c r="AG1152">
        <f t="shared" si="250"/>
        <v>-2.2700000000000387E-2</v>
      </c>
      <c r="AH1152">
        <f t="shared" si="238"/>
        <v>4.29</v>
      </c>
      <c r="AI1152">
        <f t="shared" si="251"/>
        <v>-1.5500000000000291E-2</v>
      </c>
    </row>
    <row r="1153" spans="1:35" x14ac:dyDescent="0.3">
      <c r="A1153" s="1">
        <v>45708</v>
      </c>
      <c r="B1153">
        <v>98131.18</v>
      </c>
      <c r="C1153">
        <v>2938.98</v>
      </c>
      <c r="D1153">
        <v>4.3869999999999996</v>
      </c>
      <c r="E1153">
        <v>4.33</v>
      </c>
      <c r="F1153">
        <f t="shared" si="245"/>
        <v>-1.9999999999999574E-2</v>
      </c>
      <c r="G1153">
        <v>4.33</v>
      </c>
      <c r="H1153">
        <v>4.3285900000000002</v>
      </c>
      <c r="I1153">
        <f t="shared" si="239"/>
        <v>4.3285900000000002</v>
      </c>
      <c r="J1153">
        <f t="shared" si="240"/>
        <v>-1.4399999999996638E-3</v>
      </c>
      <c r="K1153">
        <v>4.3220000000000001</v>
      </c>
      <c r="L1153">
        <v>4.3113000000000001</v>
      </c>
      <c r="M1153">
        <v>4.3433000000000002</v>
      </c>
      <c r="N1153">
        <v>4.4759000000000002</v>
      </c>
      <c r="O1153">
        <v>4.4272</v>
      </c>
      <c r="P1153">
        <v>4.3220099999999997</v>
      </c>
      <c r="Q1153">
        <v>4.3310000000000004</v>
      </c>
      <c r="R1153">
        <v>4.3555000000000001</v>
      </c>
      <c r="S1153">
        <v>4.1959999999999997</v>
      </c>
      <c r="T1153">
        <v>4.3150000000000004</v>
      </c>
      <c r="U1153">
        <f t="shared" si="241"/>
        <v>4.3150000000000004</v>
      </c>
      <c r="V1153">
        <f t="shared" si="246"/>
        <v>-1.0999999999999233E-2</v>
      </c>
      <c r="W1153">
        <f t="shared" si="242"/>
        <v>4.3433000000000002</v>
      </c>
      <c r="X1153">
        <f t="shared" si="247"/>
        <v>1.1400000000000077E-2</v>
      </c>
      <c r="Y1153">
        <v>4.319</v>
      </c>
      <c r="Z1153">
        <v>4.3579999999999997</v>
      </c>
      <c r="AA1153">
        <f t="shared" si="243"/>
        <v>4.4759000000000002</v>
      </c>
      <c r="AB1153">
        <f t="shared" si="248"/>
        <v>1.1600000000000499E-2</v>
      </c>
      <c r="AC1153">
        <f t="shared" si="249"/>
        <v>-1.1000000000000121E-2</v>
      </c>
      <c r="AD1153">
        <v>4.2</v>
      </c>
      <c r="AE1153">
        <f t="shared" si="244"/>
        <v>4.4272</v>
      </c>
      <c r="AF1153">
        <f t="shared" si="250"/>
        <v>-1.1000000000000121E-2</v>
      </c>
      <c r="AG1153">
        <f t="shared" si="250"/>
        <v>1.0600000000000165E-2</v>
      </c>
      <c r="AH1153">
        <f t="shared" si="238"/>
        <v>4.2789999999999999</v>
      </c>
      <c r="AI1153">
        <f t="shared" si="251"/>
        <v>-1.1000000000000121E-2</v>
      </c>
    </row>
    <row r="1154" spans="1:35" x14ac:dyDescent="0.3">
      <c r="A1154" s="1">
        <v>45709</v>
      </c>
      <c r="B1154">
        <v>95325.37</v>
      </c>
      <c r="C1154">
        <v>2936.05</v>
      </c>
      <c r="D1154">
        <v>4.38</v>
      </c>
      <c r="E1154">
        <v>4.34</v>
      </c>
      <c r="F1154">
        <f t="shared" si="245"/>
        <v>9.9999999999997868E-3</v>
      </c>
      <c r="G1154">
        <v>4.33</v>
      </c>
      <c r="H1154">
        <v>4.3215300000000001</v>
      </c>
      <c r="I1154">
        <f t="shared" si="239"/>
        <v>4.3215300000000001</v>
      </c>
      <c r="J1154">
        <f t="shared" si="240"/>
        <v>-7.0600000000000662E-3</v>
      </c>
      <c r="K1154">
        <v>4.3134800000000002</v>
      </c>
      <c r="L1154">
        <v>4.2994000000000003</v>
      </c>
      <c r="M1154">
        <v>4.3324999999999996</v>
      </c>
      <c r="N1154">
        <v>4.4558999999999997</v>
      </c>
      <c r="O1154">
        <v>4.3898000000000001</v>
      </c>
      <c r="P1154">
        <v>4.3183999999999996</v>
      </c>
      <c r="Q1154">
        <v>4.3310000000000004</v>
      </c>
      <c r="R1154">
        <v>4.3249000000000004</v>
      </c>
      <c r="S1154">
        <v>4.1490999999999998</v>
      </c>
      <c r="T1154">
        <v>4.3049999999999997</v>
      </c>
      <c r="U1154">
        <f t="shared" si="241"/>
        <v>4.3049999999999997</v>
      </c>
      <c r="V1154">
        <f t="shared" si="246"/>
        <v>-1.0000000000000675E-2</v>
      </c>
      <c r="W1154">
        <f t="shared" si="242"/>
        <v>4.3324999999999996</v>
      </c>
      <c r="X1154">
        <f t="shared" si="247"/>
        <v>-1.0800000000000587E-2</v>
      </c>
      <c r="Y1154">
        <v>4.3140000000000001</v>
      </c>
      <c r="Z1154">
        <v>4.33</v>
      </c>
      <c r="AA1154">
        <f t="shared" si="243"/>
        <v>4.4558999999999997</v>
      </c>
      <c r="AB1154">
        <f t="shared" si="248"/>
        <v>-2.0000000000000462E-2</v>
      </c>
      <c r="AC1154">
        <f t="shared" si="249"/>
        <v>-2.7999999999999581E-2</v>
      </c>
      <c r="AD1154">
        <v>4.1589999999999998</v>
      </c>
      <c r="AE1154">
        <f t="shared" si="244"/>
        <v>4.3898000000000001</v>
      </c>
      <c r="AF1154">
        <f t="shared" si="250"/>
        <v>-4.1000000000000369E-2</v>
      </c>
      <c r="AG1154">
        <f t="shared" si="250"/>
        <v>-3.7399999999999878E-2</v>
      </c>
      <c r="AH1154">
        <f t="shared" si="238"/>
        <v>4.2445000000000004</v>
      </c>
      <c r="AI1154">
        <f t="shared" si="251"/>
        <v>-3.4499999999999531E-2</v>
      </c>
    </row>
    <row r="1155" spans="1:35" x14ac:dyDescent="0.3">
      <c r="A1155" s="1">
        <v>45710</v>
      </c>
      <c r="B1155">
        <v>96672.17</v>
      </c>
      <c r="C1155">
        <v>2936.05</v>
      </c>
      <c r="D1155">
        <v>4.38</v>
      </c>
      <c r="E1155">
        <v>4.34</v>
      </c>
      <c r="F1155">
        <f t="shared" si="245"/>
        <v>0</v>
      </c>
      <c r="G1155">
        <v>4.33</v>
      </c>
      <c r="H1155">
        <v>4.3215300000000001</v>
      </c>
      <c r="I1155">
        <f t="shared" si="239"/>
        <v>4.3215300000000001</v>
      </c>
      <c r="J1155">
        <f t="shared" si="240"/>
        <v>0</v>
      </c>
      <c r="K1155">
        <v>4.3134800000000002</v>
      </c>
      <c r="L1155">
        <v>4.2994000000000003</v>
      </c>
      <c r="M1155">
        <v>4.3324999999999996</v>
      </c>
      <c r="N1155">
        <v>4.4558999999999997</v>
      </c>
      <c r="O1155">
        <v>4.3898000000000001</v>
      </c>
      <c r="P1155">
        <v>4.3183999999999996</v>
      </c>
      <c r="Q1155">
        <v>4.3310000000000004</v>
      </c>
      <c r="R1155">
        <v>4.3249000000000004</v>
      </c>
      <c r="S1155">
        <v>4.1490999999999998</v>
      </c>
      <c r="T1155">
        <v>4.3049999999999997</v>
      </c>
      <c r="U1155">
        <f t="shared" si="241"/>
        <v>4.3049999999999997</v>
      </c>
      <c r="V1155">
        <f t="shared" si="246"/>
        <v>0</v>
      </c>
      <c r="W1155">
        <f t="shared" si="242"/>
        <v>4.3324999999999996</v>
      </c>
      <c r="X1155">
        <f t="shared" si="247"/>
        <v>0</v>
      </c>
      <c r="Y1155">
        <v>4.3140000000000001</v>
      </c>
      <c r="Z1155">
        <v>4.33</v>
      </c>
      <c r="AA1155">
        <f t="shared" si="243"/>
        <v>4.4558999999999997</v>
      </c>
      <c r="AB1155">
        <f t="shared" si="248"/>
        <v>0</v>
      </c>
      <c r="AC1155">
        <f t="shared" si="249"/>
        <v>0</v>
      </c>
      <c r="AD1155">
        <v>4.1589999999999998</v>
      </c>
      <c r="AE1155">
        <f t="shared" si="244"/>
        <v>4.3898000000000001</v>
      </c>
      <c r="AF1155">
        <f t="shared" si="250"/>
        <v>0</v>
      </c>
      <c r="AG1155">
        <f t="shared" si="250"/>
        <v>0</v>
      </c>
      <c r="AH1155">
        <f t="shared" si="238"/>
        <v>4.2445000000000004</v>
      </c>
      <c r="AI1155">
        <f t="shared" si="251"/>
        <v>0</v>
      </c>
    </row>
    <row r="1156" spans="1:35" x14ac:dyDescent="0.3">
      <c r="A1156" s="1">
        <v>45711</v>
      </c>
      <c r="B1156">
        <v>95769.24</v>
      </c>
      <c r="C1156">
        <v>2936.05</v>
      </c>
      <c r="D1156">
        <v>4.38</v>
      </c>
      <c r="E1156">
        <v>4.34</v>
      </c>
      <c r="F1156">
        <f t="shared" si="245"/>
        <v>0</v>
      </c>
      <c r="G1156">
        <v>4.33</v>
      </c>
      <c r="H1156">
        <v>4.3215300000000001</v>
      </c>
      <c r="I1156">
        <f t="shared" si="239"/>
        <v>4.3215300000000001</v>
      </c>
      <c r="J1156">
        <f t="shared" si="240"/>
        <v>0</v>
      </c>
      <c r="K1156">
        <v>4.3134800000000002</v>
      </c>
      <c r="L1156">
        <v>4.2994000000000003</v>
      </c>
      <c r="M1156">
        <v>4.3324999999999996</v>
      </c>
      <c r="N1156">
        <v>4.4558999999999997</v>
      </c>
      <c r="O1156">
        <v>4.3898000000000001</v>
      </c>
      <c r="P1156">
        <v>4.3183999999999996</v>
      </c>
      <c r="Q1156">
        <v>4.3310000000000004</v>
      </c>
      <c r="R1156">
        <v>4.3249000000000004</v>
      </c>
      <c r="S1156">
        <v>4.1490999999999998</v>
      </c>
      <c r="T1156">
        <v>4.3049999999999997</v>
      </c>
      <c r="U1156">
        <f t="shared" si="241"/>
        <v>4.3049999999999997</v>
      </c>
      <c r="V1156">
        <f t="shared" si="246"/>
        <v>0</v>
      </c>
      <c r="W1156">
        <f t="shared" si="242"/>
        <v>4.3324999999999996</v>
      </c>
      <c r="X1156">
        <f t="shared" si="247"/>
        <v>0</v>
      </c>
      <c r="Y1156">
        <v>4.3140000000000001</v>
      </c>
      <c r="Z1156">
        <v>4.33</v>
      </c>
      <c r="AA1156">
        <f t="shared" si="243"/>
        <v>4.4558999999999997</v>
      </c>
      <c r="AB1156">
        <f t="shared" si="248"/>
        <v>0</v>
      </c>
      <c r="AC1156">
        <f t="shared" si="249"/>
        <v>0</v>
      </c>
      <c r="AD1156">
        <v>4.1589999999999998</v>
      </c>
      <c r="AE1156">
        <f t="shared" si="244"/>
        <v>4.3898000000000001</v>
      </c>
      <c r="AF1156">
        <f t="shared" si="250"/>
        <v>0</v>
      </c>
      <c r="AG1156">
        <f t="shared" si="250"/>
        <v>0</v>
      </c>
      <c r="AH1156">
        <f t="shared" si="238"/>
        <v>4.2445000000000004</v>
      </c>
      <c r="AI1156">
        <f t="shared" si="251"/>
        <v>0</v>
      </c>
    </row>
    <row r="1157" spans="1:35" x14ac:dyDescent="0.3">
      <c r="A1157" s="1">
        <v>45712</v>
      </c>
      <c r="B1157">
        <v>93957.79</v>
      </c>
      <c r="C1157">
        <v>2951.73</v>
      </c>
      <c r="D1157">
        <v>4.37</v>
      </c>
      <c r="E1157">
        <v>4.34</v>
      </c>
      <c r="F1157">
        <f t="shared" si="245"/>
        <v>0</v>
      </c>
      <c r="G1157">
        <v>4.33</v>
      </c>
      <c r="H1157">
        <v>4.3180399999999999</v>
      </c>
      <c r="I1157">
        <f t="shared" si="239"/>
        <v>4.3180399999999999</v>
      </c>
      <c r="J1157">
        <f t="shared" si="240"/>
        <v>-3.4900000000002152E-3</v>
      </c>
      <c r="K1157">
        <v>4.3161500000000004</v>
      </c>
      <c r="L1157">
        <v>4.2885999999999997</v>
      </c>
      <c r="M1157">
        <v>4.3193999999999999</v>
      </c>
      <c r="N1157">
        <v>4.4432</v>
      </c>
      <c r="O1157">
        <v>4.3762999999999996</v>
      </c>
      <c r="P1157">
        <v>4.3250900000000003</v>
      </c>
      <c r="Q1157">
        <v>4.3315000000000001</v>
      </c>
      <c r="R1157">
        <v>4.3243</v>
      </c>
      <c r="S1157">
        <v>4.1433999999999997</v>
      </c>
      <c r="T1157">
        <v>4.2949999999999999</v>
      </c>
      <c r="U1157">
        <f t="shared" si="241"/>
        <v>4.2949999999999999</v>
      </c>
      <c r="V1157">
        <f t="shared" si="246"/>
        <v>-9.9999999999997868E-3</v>
      </c>
      <c r="W1157">
        <f t="shared" si="242"/>
        <v>4.3193999999999999</v>
      </c>
      <c r="X1157">
        <f t="shared" si="247"/>
        <v>-1.3099999999999667E-2</v>
      </c>
      <c r="Y1157">
        <v>4.3129999999999997</v>
      </c>
      <c r="Z1157">
        <v>4.33</v>
      </c>
      <c r="AA1157">
        <f t="shared" si="243"/>
        <v>4.4432</v>
      </c>
      <c r="AB1157">
        <f t="shared" si="248"/>
        <v>-1.2699999999999712E-2</v>
      </c>
      <c r="AC1157">
        <f t="shared" si="249"/>
        <v>0</v>
      </c>
      <c r="AD1157">
        <v>4.149</v>
      </c>
      <c r="AE1157">
        <f t="shared" si="244"/>
        <v>4.3762999999999996</v>
      </c>
      <c r="AF1157">
        <f t="shared" si="250"/>
        <v>-9.9999999999997868E-3</v>
      </c>
      <c r="AG1157">
        <f t="shared" si="250"/>
        <v>-1.3500000000000512E-2</v>
      </c>
      <c r="AH1157">
        <f t="shared" si="238"/>
        <v>4.2394999999999996</v>
      </c>
      <c r="AI1157">
        <f t="shared" si="251"/>
        <v>-5.0000000000007816E-3</v>
      </c>
    </row>
    <row r="1158" spans="1:35" x14ac:dyDescent="0.3">
      <c r="A1158" s="1">
        <v>45713</v>
      </c>
      <c r="B1158">
        <v>88701.92</v>
      </c>
      <c r="C1158">
        <v>2914.98</v>
      </c>
      <c r="D1158">
        <v>4.37</v>
      </c>
      <c r="E1158">
        <v>4.33</v>
      </c>
      <c r="F1158">
        <f t="shared" si="245"/>
        <v>-9.9999999999997868E-3</v>
      </c>
      <c r="G1158">
        <v>4.33</v>
      </c>
      <c r="H1158">
        <v>4.3185200000000004</v>
      </c>
      <c r="I1158">
        <f t="shared" si="239"/>
        <v>4.3185200000000004</v>
      </c>
      <c r="J1158">
        <f t="shared" si="240"/>
        <v>4.8000000000048004E-4</v>
      </c>
      <c r="K1158">
        <v>4.3159999999999998</v>
      </c>
      <c r="L1158">
        <v>4.2812000000000001</v>
      </c>
      <c r="M1158">
        <v>4.3002000000000002</v>
      </c>
      <c r="N1158">
        <v>4.4165999999999999</v>
      </c>
      <c r="O1158">
        <v>4.3436000000000003</v>
      </c>
      <c r="P1158">
        <v>4.3231999999999999</v>
      </c>
      <c r="Q1158">
        <v>4.3308499999999999</v>
      </c>
      <c r="R1158">
        <v>4.3083999999999998</v>
      </c>
      <c r="S1158">
        <v>4.1134000000000004</v>
      </c>
      <c r="T1158">
        <v>4.29</v>
      </c>
      <c r="U1158">
        <f t="shared" si="241"/>
        <v>4.29</v>
      </c>
      <c r="V1158">
        <f t="shared" si="246"/>
        <v>-4.9999999999998934E-3</v>
      </c>
      <c r="W1158">
        <f t="shared" si="242"/>
        <v>4.3002000000000002</v>
      </c>
      <c r="X1158">
        <f t="shared" si="247"/>
        <v>-1.9199999999999662E-2</v>
      </c>
      <c r="Y1158">
        <v>4.29</v>
      </c>
      <c r="Z1158">
        <v>4.3109999999999999</v>
      </c>
      <c r="AA1158">
        <f t="shared" si="243"/>
        <v>4.4165999999999999</v>
      </c>
      <c r="AB1158">
        <f t="shared" si="248"/>
        <v>-2.6600000000000179E-2</v>
      </c>
      <c r="AC1158">
        <f t="shared" si="249"/>
        <v>-1.9000000000000128E-2</v>
      </c>
      <c r="AD1158">
        <v>4.1189999999999998</v>
      </c>
      <c r="AE1158">
        <f t="shared" si="244"/>
        <v>4.3436000000000003</v>
      </c>
      <c r="AF1158">
        <f t="shared" si="250"/>
        <v>-3.0000000000000249E-2</v>
      </c>
      <c r="AG1158">
        <f t="shared" si="250"/>
        <v>-3.2699999999999285E-2</v>
      </c>
      <c r="AH1158">
        <f t="shared" si="238"/>
        <v>4.2149999999999999</v>
      </c>
      <c r="AI1158">
        <f t="shared" si="251"/>
        <v>-2.4499999999999744E-2</v>
      </c>
    </row>
    <row r="1159" spans="1:35" x14ac:dyDescent="0.3">
      <c r="A1159" s="1">
        <v>45714</v>
      </c>
      <c r="B1159">
        <v>84470.18</v>
      </c>
      <c r="C1159">
        <v>2916.39</v>
      </c>
      <c r="D1159">
        <v>4.4000000000000004</v>
      </c>
      <c r="E1159">
        <v>4.33</v>
      </c>
      <c r="F1159">
        <f t="shared" si="245"/>
        <v>0</v>
      </c>
      <c r="G1159">
        <v>4.33</v>
      </c>
      <c r="H1159">
        <v>4.3132400000000004</v>
      </c>
      <c r="I1159">
        <f t="shared" si="239"/>
        <v>4.3132400000000004</v>
      </c>
      <c r="J1159">
        <f t="shared" si="240"/>
        <v>-5.2799999999999514E-3</v>
      </c>
      <c r="K1159">
        <v>4.3181000000000003</v>
      </c>
      <c r="L1159">
        <v>4.2962999999999996</v>
      </c>
      <c r="M1159">
        <v>4.2839</v>
      </c>
      <c r="N1159">
        <v>4.4005000000000001</v>
      </c>
      <c r="O1159">
        <v>4.3346</v>
      </c>
      <c r="P1159">
        <v>4.3238000000000003</v>
      </c>
      <c r="Q1159">
        <v>4.3310500000000003</v>
      </c>
      <c r="R1159">
        <v>4.3083999999999998</v>
      </c>
      <c r="S1159">
        <v>4.1104000000000003</v>
      </c>
      <c r="T1159">
        <v>4.3029999999999999</v>
      </c>
      <c r="U1159">
        <f t="shared" si="241"/>
        <v>4.3029999999999999</v>
      </c>
      <c r="V1159">
        <f t="shared" si="246"/>
        <v>1.2999999999999901E-2</v>
      </c>
      <c r="W1159">
        <f t="shared" si="242"/>
        <v>4.2839</v>
      </c>
      <c r="X1159">
        <f t="shared" si="247"/>
        <v>-1.6300000000000203E-2</v>
      </c>
      <c r="Y1159">
        <v>4.2930000000000001</v>
      </c>
      <c r="Z1159">
        <v>4.3120000000000003</v>
      </c>
      <c r="AA1159">
        <f t="shared" si="243"/>
        <v>4.4005000000000001</v>
      </c>
      <c r="AB1159">
        <f t="shared" si="248"/>
        <v>-1.6099999999999781E-2</v>
      </c>
      <c r="AC1159">
        <f t="shared" si="249"/>
        <v>1.000000000000334E-3</v>
      </c>
      <c r="AD1159">
        <v>4.1180000000000003</v>
      </c>
      <c r="AE1159">
        <f t="shared" si="244"/>
        <v>4.3346</v>
      </c>
      <c r="AF1159">
        <f t="shared" si="250"/>
        <v>-9.9999999999944578E-4</v>
      </c>
      <c r="AG1159">
        <f t="shared" si="250"/>
        <v>-9.0000000000003411E-3</v>
      </c>
      <c r="AH1159">
        <f t="shared" ref="AH1159:AH1222" si="252">(AD1159+Z1159)/2</f>
        <v>4.2149999999999999</v>
      </c>
      <c r="AI1159">
        <f t="shared" si="251"/>
        <v>0</v>
      </c>
    </row>
    <row r="1160" spans="1:35" x14ac:dyDescent="0.3">
      <c r="A1160" s="1">
        <v>45715</v>
      </c>
      <c r="B1160">
        <v>84285.18</v>
      </c>
      <c r="C1160">
        <v>2877.52</v>
      </c>
      <c r="D1160">
        <v>4.37</v>
      </c>
      <c r="E1160">
        <v>4.3600000000000003</v>
      </c>
      <c r="F1160">
        <f t="shared" si="245"/>
        <v>3.0000000000000249E-2</v>
      </c>
      <c r="G1160">
        <v>4.33</v>
      </c>
      <c r="H1160">
        <v>4.3185099999999998</v>
      </c>
      <c r="I1160">
        <f t="shared" ref="I1160:I1223" si="253">H1160</f>
        <v>4.3185099999999998</v>
      </c>
      <c r="J1160">
        <f t="shared" ref="J1160:J1223" si="254">I1160-I1159</f>
        <v>5.2699999999994418E-3</v>
      </c>
      <c r="K1160">
        <v>4.3150000000000004</v>
      </c>
      <c r="L1160">
        <v>4.2957999999999998</v>
      </c>
      <c r="M1160">
        <v>4.3207000000000004</v>
      </c>
      <c r="N1160">
        <v>4.4336000000000002</v>
      </c>
      <c r="O1160">
        <v>4.3513000000000002</v>
      </c>
      <c r="P1160">
        <v>4.32463</v>
      </c>
      <c r="Q1160">
        <v>4.3313499999999996</v>
      </c>
      <c r="R1160">
        <v>4.2946999999999997</v>
      </c>
      <c r="S1160">
        <v>4.1073000000000004</v>
      </c>
      <c r="T1160">
        <v>4.3</v>
      </c>
      <c r="U1160">
        <f t="shared" ref="U1160:U1223" si="255">T1160</f>
        <v>4.3</v>
      </c>
      <c r="V1160">
        <f t="shared" si="246"/>
        <v>-3.0000000000001137E-3</v>
      </c>
      <c r="W1160">
        <f t="shared" ref="W1160:W1223" si="256">M1160</f>
        <v>4.3207000000000004</v>
      </c>
      <c r="X1160">
        <f t="shared" si="247"/>
        <v>3.6800000000000388E-2</v>
      </c>
      <c r="Y1160">
        <v>4.3099999999999996</v>
      </c>
      <c r="Z1160">
        <v>4.3029999999999999</v>
      </c>
      <c r="AA1160">
        <f t="shared" ref="AA1160:AA1223" si="257">N1160</f>
        <v>4.4336000000000002</v>
      </c>
      <c r="AB1160">
        <f t="shared" si="248"/>
        <v>3.3100000000000129E-2</v>
      </c>
      <c r="AC1160">
        <f t="shared" si="249"/>
        <v>-9.0000000000003411E-3</v>
      </c>
      <c r="AD1160">
        <v>4.117</v>
      </c>
      <c r="AE1160">
        <f t="shared" ref="AE1160:AE1223" si="258">O1160</f>
        <v>4.3513000000000002</v>
      </c>
      <c r="AF1160">
        <f t="shared" si="250"/>
        <v>-1.000000000000334E-3</v>
      </c>
      <c r="AG1160">
        <f t="shared" si="250"/>
        <v>1.6700000000000159E-2</v>
      </c>
      <c r="AH1160">
        <f t="shared" si="252"/>
        <v>4.21</v>
      </c>
      <c r="AI1160">
        <f t="shared" si="251"/>
        <v>-4.9999999999998934E-3</v>
      </c>
    </row>
    <row r="1161" spans="1:35" x14ac:dyDescent="0.3">
      <c r="A1161" s="1">
        <v>45716</v>
      </c>
      <c r="B1161">
        <v>84212.07</v>
      </c>
      <c r="C1161">
        <v>2857.83</v>
      </c>
      <c r="D1161">
        <v>4.4050000000000002</v>
      </c>
      <c r="E1161">
        <v>4.3899999999999997</v>
      </c>
      <c r="F1161">
        <f t="shared" ref="F1161:F1224" si="259">E1161-E1160</f>
        <v>2.9999999999999361E-2</v>
      </c>
      <c r="G1161">
        <v>4.33</v>
      </c>
      <c r="H1161">
        <v>4.3167799999999996</v>
      </c>
      <c r="I1161">
        <f t="shared" si="253"/>
        <v>4.3167799999999996</v>
      </c>
      <c r="J1161">
        <f t="shared" si="254"/>
        <v>-1.7300000000002314E-3</v>
      </c>
      <c r="K1161">
        <v>4.306</v>
      </c>
      <c r="L1161">
        <v>4.2942</v>
      </c>
      <c r="M1161">
        <v>4.3555999999999999</v>
      </c>
      <c r="N1161">
        <v>4.4505999999999997</v>
      </c>
      <c r="O1161">
        <v>4.3483000000000001</v>
      </c>
      <c r="P1161">
        <v>4.3278499999999998</v>
      </c>
      <c r="Q1161">
        <v>4.3316499999999998</v>
      </c>
      <c r="R1161">
        <v>4.2720000000000002</v>
      </c>
      <c r="S1161">
        <v>4.0820999999999996</v>
      </c>
      <c r="T1161">
        <v>4.2990000000000004</v>
      </c>
      <c r="U1161">
        <f t="shared" si="255"/>
        <v>4.2990000000000004</v>
      </c>
      <c r="V1161">
        <f t="shared" ref="V1161:V1224" si="260">U1161-U1160</f>
        <v>-9.9999999999944578E-4</v>
      </c>
      <c r="W1161">
        <f t="shared" si="256"/>
        <v>4.3555999999999999</v>
      </c>
      <c r="X1161">
        <f t="shared" ref="X1161:X1224" si="261">W1161-W1160</f>
        <v>3.4899999999999487E-2</v>
      </c>
      <c r="Y1161">
        <v>4.3019999999999996</v>
      </c>
      <c r="Z1161">
        <v>4.2770000000000001</v>
      </c>
      <c r="AA1161">
        <f t="shared" si="257"/>
        <v>4.4505999999999997</v>
      </c>
      <c r="AB1161">
        <f t="shared" ref="AB1161:AB1224" si="262">AA1161-AA1160</f>
        <v>1.699999999999946E-2</v>
      </c>
      <c r="AC1161">
        <f t="shared" ref="AC1161:AC1224" si="263">Z1161-Z1160</f>
        <v>-2.5999999999999801E-2</v>
      </c>
      <c r="AD1161">
        <v>4.0860000000000003</v>
      </c>
      <c r="AE1161">
        <f t="shared" si="258"/>
        <v>4.3483000000000001</v>
      </c>
      <c r="AF1161">
        <f t="shared" ref="AF1161:AG1224" si="264">AD1161-AD1160</f>
        <v>-3.0999999999999694E-2</v>
      </c>
      <c r="AG1161">
        <f t="shared" si="264"/>
        <v>-3.0000000000001137E-3</v>
      </c>
      <c r="AH1161">
        <f t="shared" si="252"/>
        <v>4.1814999999999998</v>
      </c>
      <c r="AI1161">
        <f t="shared" ref="AI1161:AI1224" si="265">AH1161-AH1160</f>
        <v>-2.8500000000000192E-2</v>
      </c>
    </row>
    <row r="1162" spans="1:35" x14ac:dyDescent="0.3">
      <c r="A1162" s="1">
        <v>45717</v>
      </c>
      <c r="B1162">
        <v>86047.76</v>
      </c>
      <c r="C1162">
        <v>2857.83</v>
      </c>
      <c r="D1162">
        <v>4.4050000000000002</v>
      </c>
      <c r="E1162">
        <v>4.3899999999999997</v>
      </c>
      <c r="F1162">
        <f t="shared" si="259"/>
        <v>0</v>
      </c>
      <c r="G1162">
        <v>4.33</v>
      </c>
      <c r="H1162">
        <v>4.3167799999999996</v>
      </c>
      <c r="I1162">
        <f t="shared" si="253"/>
        <v>4.3167799999999996</v>
      </c>
      <c r="J1162">
        <f t="shared" si="254"/>
        <v>0</v>
      </c>
      <c r="K1162">
        <v>4.306</v>
      </c>
      <c r="L1162">
        <v>4.2942</v>
      </c>
      <c r="M1162">
        <v>4.3555999999999999</v>
      </c>
      <c r="N1162">
        <v>4.4505999999999997</v>
      </c>
      <c r="O1162">
        <v>4.3483000000000001</v>
      </c>
      <c r="P1162">
        <v>4.3278499999999998</v>
      </c>
      <c r="Q1162">
        <v>4.3316499999999998</v>
      </c>
      <c r="R1162">
        <v>4.2720000000000002</v>
      </c>
      <c r="S1162">
        <v>4.0820999999999996</v>
      </c>
      <c r="T1162">
        <v>4.2990000000000004</v>
      </c>
      <c r="U1162">
        <f t="shared" si="255"/>
        <v>4.2990000000000004</v>
      </c>
      <c r="V1162">
        <f t="shared" si="260"/>
        <v>0</v>
      </c>
      <c r="W1162">
        <f t="shared" si="256"/>
        <v>4.3555999999999999</v>
      </c>
      <c r="X1162">
        <f t="shared" si="261"/>
        <v>0</v>
      </c>
      <c r="Y1162">
        <v>4.3019999999999996</v>
      </c>
      <c r="Z1162">
        <v>4.2770000000000001</v>
      </c>
      <c r="AA1162">
        <f t="shared" si="257"/>
        <v>4.4505999999999997</v>
      </c>
      <c r="AB1162">
        <f t="shared" si="262"/>
        <v>0</v>
      </c>
      <c r="AC1162">
        <f t="shared" si="263"/>
        <v>0</v>
      </c>
      <c r="AD1162">
        <v>4.0860000000000003</v>
      </c>
      <c r="AE1162">
        <f t="shared" si="258"/>
        <v>4.3483000000000001</v>
      </c>
      <c r="AF1162">
        <f t="shared" si="264"/>
        <v>0</v>
      </c>
      <c r="AG1162">
        <f t="shared" si="264"/>
        <v>0</v>
      </c>
      <c r="AH1162">
        <f t="shared" si="252"/>
        <v>4.1814999999999998</v>
      </c>
      <c r="AI1162">
        <f t="shared" si="265"/>
        <v>0</v>
      </c>
    </row>
    <row r="1163" spans="1:35" x14ac:dyDescent="0.3">
      <c r="A1163" s="1">
        <v>45718</v>
      </c>
      <c r="B1163">
        <v>94297.71</v>
      </c>
      <c r="C1163">
        <v>2857.83</v>
      </c>
      <c r="D1163">
        <v>4.4050000000000002</v>
      </c>
      <c r="E1163">
        <v>4.3899999999999997</v>
      </c>
      <c r="F1163">
        <f t="shared" si="259"/>
        <v>0</v>
      </c>
      <c r="G1163">
        <v>4.33</v>
      </c>
      <c r="H1163">
        <v>4.3167799999999996</v>
      </c>
      <c r="I1163">
        <f t="shared" si="253"/>
        <v>4.3167799999999996</v>
      </c>
      <c r="J1163">
        <f t="shared" si="254"/>
        <v>0</v>
      </c>
      <c r="K1163">
        <v>4.306</v>
      </c>
      <c r="L1163">
        <v>4.2942</v>
      </c>
      <c r="M1163">
        <v>4.3555999999999999</v>
      </c>
      <c r="N1163">
        <v>4.4505999999999997</v>
      </c>
      <c r="O1163">
        <v>4.3483000000000001</v>
      </c>
      <c r="P1163">
        <v>4.3278499999999998</v>
      </c>
      <c r="Q1163">
        <v>4.3316499999999998</v>
      </c>
      <c r="R1163">
        <v>4.2720000000000002</v>
      </c>
      <c r="S1163">
        <v>4.0820999999999996</v>
      </c>
      <c r="T1163">
        <v>4.2990000000000004</v>
      </c>
      <c r="U1163">
        <f t="shared" si="255"/>
        <v>4.2990000000000004</v>
      </c>
      <c r="V1163">
        <f t="shared" si="260"/>
        <v>0</v>
      </c>
      <c r="W1163">
        <f t="shared" si="256"/>
        <v>4.3555999999999999</v>
      </c>
      <c r="X1163">
        <f t="shared" si="261"/>
        <v>0</v>
      </c>
      <c r="Y1163">
        <v>4.3019999999999996</v>
      </c>
      <c r="Z1163">
        <v>4.2770000000000001</v>
      </c>
      <c r="AA1163">
        <f t="shared" si="257"/>
        <v>4.4505999999999997</v>
      </c>
      <c r="AB1163">
        <f t="shared" si="262"/>
        <v>0</v>
      </c>
      <c r="AC1163">
        <f t="shared" si="263"/>
        <v>0</v>
      </c>
      <c r="AD1163">
        <v>4.0860000000000003</v>
      </c>
      <c r="AE1163">
        <f t="shared" si="258"/>
        <v>4.3483000000000001</v>
      </c>
      <c r="AF1163">
        <f t="shared" si="264"/>
        <v>0</v>
      </c>
      <c r="AG1163">
        <f t="shared" si="264"/>
        <v>0</v>
      </c>
      <c r="AH1163">
        <f t="shared" si="252"/>
        <v>4.1814999999999998</v>
      </c>
      <c r="AI1163">
        <f t="shared" si="265"/>
        <v>0</v>
      </c>
    </row>
    <row r="1164" spans="1:35" x14ac:dyDescent="0.3">
      <c r="A1164" s="1">
        <v>45719</v>
      </c>
      <c r="B1164">
        <v>85314.51</v>
      </c>
      <c r="C1164">
        <v>2892.73</v>
      </c>
      <c r="D1164">
        <v>4.37</v>
      </c>
      <c r="E1164">
        <v>4.33</v>
      </c>
      <c r="F1164">
        <f t="shared" si="259"/>
        <v>-5.9999999999999609E-2</v>
      </c>
      <c r="G1164">
        <v>4.33</v>
      </c>
      <c r="H1164">
        <v>4.3097099999999999</v>
      </c>
      <c r="I1164">
        <f t="shared" si="253"/>
        <v>4.3097099999999999</v>
      </c>
      <c r="J1164">
        <f t="shared" si="254"/>
        <v>-7.0699999999996876E-3</v>
      </c>
      <c r="K1164">
        <v>4.2938700000000001</v>
      </c>
      <c r="L1164">
        <v>4.2937000000000003</v>
      </c>
      <c r="M1164">
        <v>4.3167</v>
      </c>
      <c r="N1164">
        <v>4.4139999999999997</v>
      </c>
      <c r="O1164">
        <v>4.3144</v>
      </c>
      <c r="P1164">
        <v>4.3173000000000004</v>
      </c>
      <c r="Q1164">
        <v>4.3315000000000001</v>
      </c>
      <c r="R1164">
        <v>4.2636000000000003</v>
      </c>
      <c r="S1164">
        <v>4.0388000000000002</v>
      </c>
      <c r="T1164">
        <v>4.2990000000000004</v>
      </c>
      <c r="U1164">
        <f t="shared" si="255"/>
        <v>4.2990000000000004</v>
      </c>
      <c r="V1164">
        <f t="shared" si="260"/>
        <v>0</v>
      </c>
      <c r="W1164">
        <f t="shared" si="256"/>
        <v>4.3167</v>
      </c>
      <c r="X1164">
        <f t="shared" si="261"/>
        <v>-3.8899999999999935E-2</v>
      </c>
      <c r="Y1164">
        <v>4.3170000000000002</v>
      </c>
      <c r="Z1164">
        <v>4.2679999999999998</v>
      </c>
      <c r="AA1164">
        <f t="shared" si="257"/>
        <v>4.4139999999999997</v>
      </c>
      <c r="AB1164">
        <f t="shared" si="262"/>
        <v>-3.6599999999999966E-2</v>
      </c>
      <c r="AC1164">
        <f t="shared" si="263"/>
        <v>-9.0000000000003411E-3</v>
      </c>
      <c r="AD1164">
        <v>4.05</v>
      </c>
      <c r="AE1164">
        <f t="shared" si="258"/>
        <v>4.3144</v>
      </c>
      <c r="AF1164">
        <f t="shared" si="264"/>
        <v>-3.6000000000000476E-2</v>
      </c>
      <c r="AG1164">
        <f t="shared" si="264"/>
        <v>-3.3900000000000041E-2</v>
      </c>
      <c r="AH1164">
        <f t="shared" si="252"/>
        <v>4.1589999999999998</v>
      </c>
      <c r="AI1164">
        <f t="shared" si="265"/>
        <v>-2.2499999999999964E-2</v>
      </c>
    </row>
    <row r="1165" spans="1:35" x14ac:dyDescent="0.3">
      <c r="A1165" s="1">
        <v>45720</v>
      </c>
      <c r="B1165">
        <v>87499.37</v>
      </c>
      <c r="C1165">
        <v>2917.89</v>
      </c>
      <c r="D1165">
        <v>4.38</v>
      </c>
      <c r="E1165">
        <v>4.33</v>
      </c>
      <c r="F1165">
        <f t="shared" si="259"/>
        <v>0</v>
      </c>
      <c r="G1165">
        <v>4.33</v>
      </c>
      <c r="H1165">
        <v>4.3001899999999997</v>
      </c>
      <c r="I1165">
        <f t="shared" si="253"/>
        <v>4.3001899999999997</v>
      </c>
      <c r="J1165">
        <f t="shared" si="254"/>
        <v>-9.520000000000195E-3</v>
      </c>
      <c r="K1165">
        <v>4.3040000000000003</v>
      </c>
      <c r="L1165">
        <v>4.2838000000000003</v>
      </c>
      <c r="M1165">
        <v>4.2685000000000004</v>
      </c>
      <c r="N1165">
        <v>4.383</v>
      </c>
      <c r="O1165">
        <v>4.2979000000000003</v>
      </c>
      <c r="P1165">
        <v>4.3243</v>
      </c>
      <c r="Q1165">
        <v>4.3315000000000001</v>
      </c>
      <c r="R1165">
        <v>4.2424999999999997</v>
      </c>
      <c r="S1165">
        <v>4.0598999999999998</v>
      </c>
      <c r="T1165">
        <v>4.29</v>
      </c>
      <c r="U1165">
        <f t="shared" si="255"/>
        <v>4.29</v>
      </c>
      <c r="V1165">
        <f t="shared" si="260"/>
        <v>-9.0000000000003411E-3</v>
      </c>
      <c r="W1165">
        <f t="shared" si="256"/>
        <v>4.2685000000000004</v>
      </c>
      <c r="X1165">
        <f t="shared" si="261"/>
        <v>-4.8199999999999577E-2</v>
      </c>
      <c r="Y1165">
        <v>4.3230000000000004</v>
      </c>
      <c r="Z1165">
        <v>4.2530000000000001</v>
      </c>
      <c r="AA1165">
        <f t="shared" si="257"/>
        <v>4.383</v>
      </c>
      <c r="AB1165">
        <f t="shared" si="262"/>
        <v>-3.0999999999999694E-2</v>
      </c>
      <c r="AC1165">
        <f t="shared" si="263"/>
        <v>-1.499999999999968E-2</v>
      </c>
      <c r="AD1165">
        <v>4.0679999999999996</v>
      </c>
      <c r="AE1165">
        <f t="shared" si="258"/>
        <v>4.2979000000000003</v>
      </c>
      <c r="AF1165">
        <f t="shared" si="264"/>
        <v>1.7999999999999794E-2</v>
      </c>
      <c r="AG1165">
        <f t="shared" si="264"/>
        <v>-1.6499999999999737E-2</v>
      </c>
      <c r="AH1165">
        <f t="shared" si="252"/>
        <v>4.1604999999999999</v>
      </c>
      <c r="AI1165">
        <f t="shared" si="265"/>
        <v>1.5000000000000568E-3</v>
      </c>
    </row>
    <row r="1166" spans="1:35" x14ac:dyDescent="0.3">
      <c r="A1166" s="1">
        <v>45721</v>
      </c>
      <c r="B1166">
        <v>90375.01</v>
      </c>
      <c r="C1166">
        <v>2919.39</v>
      </c>
      <c r="D1166">
        <v>4.3899999999999997</v>
      </c>
      <c r="E1166">
        <v>4.34</v>
      </c>
      <c r="F1166">
        <f t="shared" si="259"/>
        <v>9.9999999999997868E-3</v>
      </c>
      <c r="G1166">
        <v>4.33</v>
      </c>
      <c r="H1166">
        <v>4.2858599999999996</v>
      </c>
      <c r="I1166">
        <f t="shared" si="253"/>
        <v>4.2858599999999996</v>
      </c>
      <c r="J1166">
        <f t="shared" si="254"/>
        <v>-1.4330000000000176E-2</v>
      </c>
      <c r="K1166">
        <v>4.30375</v>
      </c>
      <c r="L1166">
        <v>4.3040000000000003</v>
      </c>
      <c r="M1166">
        <v>4.3094000000000001</v>
      </c>
      <c r="N1166">
        <v>4.4187000000000003</v>
      </c>
      <c r="O1166">
        <v>4.3263999999999996</v>
      </c>
      <c r="P1166">
        <v>4.3370300000000004</v>
      </c>
      <c r="Q1166">
        <v>4.3315000000000001</v>
      </c>
      <c r="R1166">
        <v>4.2476000000000003</v>
      </c>
      <c r="S1166">
        <v>4.0650000000000004</v>
      </c>
      <c r="T1166">
        <v>4.3090000000000002</v>
      </c>
      <c r="U1166">
        <f t="shared" si="255"/>
        <v>4.3090000000000002</v>
      </c>
      <c r="V1166">
        <f t="shared" si="260"/>
        <v>1.9000000000000128E-2</v>
      </c>
      <c r="W1166">
        <f t="shared" si="256"/>
        <v>4.3094000000000001</v>
      </c>
      <c r="X1166">
        <f t="shared" si="261"/>
        <v>4.0899999999999714E-2</v>
      </c>
      <c r="Y1166">
        <v>4.3099999999999996</v>
      </c>
      <c r="Z1166">
        <v>4.2530000000000001</v>
      </c>
      <c r="AA1166">
        <f t="shared" si="257"/>
        <v>4.4187000000000003</v>
      </c>
      <c r="AB1166">
        <f t="shared" si="262"/>
        <v>3.5700000000000287E-2</v>
      </c>
      <c r="AC1166">
        <f t="shared" si="263"/>
        <v>0</v>
      </c>
      <c r="AD1166">
        <v>4.0739999999999998</v>
      </c>
      <c r="AE1166">
        <f t="shared" si="258"/>
        <v>4.3263999999999996</v>
      </c>
      <c r="AF1166">
        <f t="shared" si="264"/>
        <v>6.0000000000002274E-3</v>
      </c>
      <c r="AG1166">
        <f t="shared" si="264"/>
        <v>2.8499999999999304E-2</v>
      </c>
      <c r="AH1166">
        <f t="shared" si="252"/>
        <v>4.1635</v>
      </c>
      <c r="AI1166">
        <f t="shared" si="265"/>
        <v>3.0000000000001137E-3</v>
      </c>
    </row>
    <row r="1167" spans="1:35" x14ac:dyDescent="0.3">
      <c r="A1167" s="1">
        <v>45722</v>
      </c>
      <c r="B1167">
        <v>89842.68</v>
      </c>
      <c r="C1167">
        <v>2911.8</v>
      </c>
      <c r="D1167">
        <v>4.383</v>
      </c>
      <c r="E1167">
        <v>4.3499999999999996</v>
      </c>
      <c r="F1167">
        <f t="shared" si="259"/>
        <v>9.9999999999997868E-3</v>
      </c>
      <c r="G1167">
        <v>4.33</v>
      </c>
      <c r="H1167">
        <v>4.29481</v>
      </c>
      <c r="I1167">
        <f t="shared" si="253"/>
        <v>4.29481</v>
      </c>
      <c r="J1167">
        <f t="shared" si="254"/>
        <v>8.9500000000004576E-3</v>
      </c>
      <c r="K1167">
        <v>4.2891399999999997</v>
      </c>
      <c r="L1167">
        <v>4.2983000000000002</v>
      </c>
      <c r="M1167">
        <v>4.3032000000000004</v>
      </c>
      <c r="N1167">
        <v>4.4116999999999997</v>
      </c>
      <c r="O1167">
        <v>4.3179999999999996</v>
      </c>
      <c r="P1167">
        <v>4.3390700000000004</v>
      </c>
      <c r="Q1167">
        <v>4.3315000000000001</v>
      </c>
      <c r="R1167">
        <v>4.2233000000000001</v>
      </c>
      <c r="S1167">
        <v>4.0163000000000002</v>
      </c>
      <c r="T1167">
        <v>4.3040000000000003</v>
      </c>
      <c r="U1167">
        <f t="shared" si="255"/>
        <v>4.3040000000000003</v>
      </c>
      <c r="V1167">
        <f t="shared" si="260"/>
        <v>-4.9999999999998934E-3</v>
      </c>
      <c r="W1167">
        <f t="shared" si="256"/>
        <v>4.3032000000000004</v>
      </c>
      <c r="X1167">
        <f t="shared" si="261"/>
        <v>-6.1999999999997613E-3</v>
      </c>
      <c r="Y1167">
        <v>4.3049999999999997</v>
      </c>
      <c r="Z1167">
        <v>4.2290000000000001</v>
      </c>
      <c r="AA1167">
        <f t="shared" si="257"/>
        <v>4.4116999999999997</v>
      </c>
      <c r="AB1167">
        <f t="shared" si="262"/>
        <v>-7.0000000000005613E-3</v>
      </c>
      <c r="AC1167">
        <f t="shared" si="263"/>
        <v>-2.4000000000000021E-2</v>
      </c>
      <c r="AD1167">
        <v>4.0199999999999996</v>
      </c>
      <c r="AE1167">
        <f t="shared" si="258"/>
        <v>4.3179999999999996</v>
      </c>
      <c r="AF1167">
        <f t="shared" si="264"/>
        <v>-5.400000000000027E-2</v>
      </c>
      <c r="AG1167">
        <f t="shared" si="264"/>
        <v>-8.3999999999999631E-3</v>
      </c>
      <c r="AH1167">
        <f t="shared" si="252"/>
        <v>4.1244999999999994</v>
      </c>
      <c r="AI1167">
        <f t="shared" si="265"/>
        <v>-3.900000000000059E-2</v>
      </c>
    </row>
    <row r="1168" spans="1:35" x14ac:dyDescent="0.3">
      <c r="A1168" s="1">
        <v>45723</v>
      </c>
      <c r="B1168">
        <v>86282.15</v>
      </c>
      <c r="C1168">
        <v>2909.1</v>
      </c>
      <c r="D1168">
        <v>4.37</v>
      </c>
      <c r="E1168">
        <v>4.34</v>
      </c>
      <c r="F1168">
        <f t="shared" si="259"/>
        <v>-9.9999999999997868E-3</v>
      </c>
      <c r="G1168">
        <v>4.33</v>
      </c>
      <c r="H1168">
        <v>4.2923600000000004</v>
      </c>
      <c r="I1168">
        <f t="shared" si="253"/>
        <v>4.2923600000000004</v>
      </c>
      <c r="J1168">
        <f t="shared" si="254"/>
        <v>-2.4499999999996191E-3</v>
      </c>
      <c r="K1168">
        <v>4.3061999999999996</v>
      </c>
      <c r="L1168">
        <v>4.2994000000000003</v>
      </c>
      <c r="M1168">
        <v>4.3232999999999997</v>
      </c>
      <c r="N1168">
        <v>4.4330999999999996</v>
      </c>
      <c r="O1168">
        <v>4.3418999999999999</v>
      </c>
      <c r="P1168">
        <v>4.3374199999999998</v>
      </c>
      <c r="Q1168">
        <v>4.3314500000000002</v>
      </c>
      <c r="R1168">
        <v>4.2377000000000002</v>
      </c>
      <c r="S1168">
        <v>4.0449000000000002</v>
      </c>
      <c r="T1168">
        <v>4.3029999999999999</v>
      </c>
      <c r="U1168">
        <f t="shared" si="255"/>
        <v>4.3029999999999999</v>
      </c>
      <c r="V1168">
        <f t="shared" si="260"/>
        <v>-1.000000000000334E-3</v>
      </c>
      <c r="W1168">
        <f t="shared" si="256"/>
        <v>4.3232999999999997</v>
      </c>
      <c r="X1168">
        <f t="shared" si="261"/>
        <v>2.0099999999999341E-2</v>
      </c>
      <c r="Y1168">
        <v>4.2960000000000003</v>
      </c>
      <c r="Z1168">
        <v>4.2430000000000003</v>
      </c>
      <c r="AA1168">
        <f t="shared" si="257"/>
        <v>4.4330999999999996</v>
      </c>
      <c r="AB1168">
        <f t="shared" si="262"/>
        <v>2.1399999999999864E-2</v>
      </c>
      <c r="AC1168">
        <f t="shared" si="263"/>
        <v>1.4000000000000234E-2</v>
      </c>
      <c r="AD1168">
        <v>4.0529999999999999</v>
      </c>
      <c r="AE1168">
        <f t="shared" si="258"/>
        <v>4.3418999999999999</v>
      </c>
      <c r="AF1168">
        <f t="shared" si="264"/>
        <v>3.3000000000000362E-2</v>
      </c>
      <c r="AG1168">
        <f t="shared" si="264"/>
        <v>2.3900000000000254E-2</v>
      </c>
      <c r="AH1168">
        <f t="shared" si="252"/>
        <v>4.1479999999999997</v>
      </c>
      <c r="AI1168">
        <f t="shared" si="265"/>
        <v>2.3500000000000298E-2</v>
      </c>
    </row>
    <row r="1169" spans="1:35" x14ac:dyDescent="0.3">
      <c r="A1169" s="1">
        <v>45724</v>
      </c>
      <c r="B1169">
        <v>86210.62</v>
      </c>
      <c r="C1169">
        <v>2909.1</v>
      </c>
      <c r="D1169">
        <v>4.37</v>
      </c>
      <c r="E1169">
        <v>4.34</v>
      </c>
      <c r="F1169">
        <f t="shared" si="259"/>
        <v>0</v>
      </c>
      <c r="G1169">
        <v>4.33</v>
      </c>
      <c r="H1169">
        <v>4.2923600000000004</v>
      </c>
      <c r="I1169">
        <f t="shared" si="253"/>
        <v>4.2923600000000004</v>
      </c>
      <c r="J1169">
        <f t="shared" si="254"/>
        <v>0</v>
      </c>
      <c r="K1169">
        <v>4.3061999999999996</v>
      </c>
      <c r="L1169">
        <v>4.2994000000000003</v>
      </c>
      <c r="M1169">
        <v>4.3232999999999997</v>
      </c>
      <c r="N1169">
        <v>4.4330999999999996</v>
      </c>
      <c r="O1169">
        <v>4.3418999999999999</v>
      </c>
      <c r="P1169">
        <v>4.3374199999999998</v>
      </c>
      <c r="Q1169">
        <v>4.3314500000000002</v>
      </c>
      <c r="R1169">
        <v>4.2377000000000002</v>
      </c>
      <c r="S1169">
        <v>4.0449000000000002</v>
      </c>
      <c r="T1169">
        <v>4.3029999999999999</v>
      </c>
      <c r="U1169">
        <f t="shared" si="255"/>
        <v>4.3029999999999999</v>
      </c>
      <c r="V1169">
        <f t="shared" si="260"/>
        <v>0</v>
      </c>
      <c r="W1169">
        <f t="shared" si="256"/>
        <v>4.3232999999999997</v>
      </c>
      <c r="X1169">
        <f t="shared" si="261"/>
        <v>0</v>
      </c>
      <c r="Y1169">
        <v>4.2960000000000003</v>
      </c>
      <c r="Z1169">
        <v>4.2430000000000003</v>
      </c>
      <c r="AA1169">
        <f t="shared" si="257"/>
        <v>4.4330999999999996</v>
      </c>
      <c r="AB1169">
        <f t="shared" si="262"/>
        <v>0</v>
      </c>
      <c r="AC1169">
        <f t="shared" si="263"/>
        <v>0</v>
      </c>
      <c r="AD1169">
        <v>4.0529999999999999</v>
      </c>
      <c r="AE1169">
        <f t="shared" si="258"/>
        <v>4.3418999999999999</v>
      </c>
      <c r="AF1169">
        <f t="shared" si="264"/>
        <v>0</v>
      </c>
      <c r="AG1169">
        <f t="shared" si="264"/>
        <v>0</v>
      </c>
      <c r="AH1169">
        <f t="shared" si="252"/>
        <v>4.1479999999999997</v>
      </c>
      <c r="AI1169">
        <f t="shared" si="265"/>
        <v>0</v>
      </c>
    </row>
    <row r="1170" spans="1:35" x14ac:dyDescent="0.3">
      <c r="A1170" s="1">
        <v>45725</v>
      </c>
      <c r="B1170">
        <v>83081.539999999994</v>
      </c>
      <c r="C1170">
        <v>2909.1</v>
      </c>
      <c r="D1170">
        <v>4.37</v>
      </c>
      <c r="E1170">
        <v>4.34</v>
      </c>
      <c r="F1170">
        <f t="shared" si="259"/>
        <v>0</v>
      </c>
      <c r="G1170">
        <v>4.33</v>
      </c>
      <c r="H1170">
        <v>4.2923600000000004</v>
      </c>
      <c r="I1170">
        <f t="shared" si="253"/>
        <v>4.2923600000000004</v>
      </c>
      <c r="J1170">
        <f t="shared" si="254"/>
        <v>0</v>
      </c>
      <c r="K1170">
        <v>4.3061999999999996</v>
      </c>
      <c r="L1170">
        <v>4.2994000000000003</v>
      </c>
      <c r="M1170">
        <v>4.3232999999999997</v>
      </c>
      <c r="N1170">
        <v>4.4330999999999996</v>
      </c>
      <c r="O1170">
        <v>4.3418999999999999</v>
      </c>
      <c r="P1170">
        <v>4.3374199999999998</v>
      </c>
      <c r="Q1170">
        <v>4.3314500000000002</v>
      </c>
      <c r="R1170">
        <v>4.2377000000000002</v>
      </c>
      <c r="S1170">
        <v>4.0449000000000002</v>
      </c>
      <c r="T1170">
        <v>4.3029999999999999</v>
      </c>
      <c r="U1170">
        <f t="shared" si="255"/>
        <v>4.3029999999999999</v>
      </c>
      <c r="V1170">
        <f t="shared" si="260"/>
        <v>0</v>
      </c>
      <c r="W1170">
        <f t="shared" si="256"/>
        <v>4.3232999999999997</v>
      </c>
      <c r="X1170">
        <f t="shared" si="261"/>
        <v>0</v>
      </c>
      <c r="Y1170">
        <v>4.2960000000000003</v>
      </c>
      <c r="Z1170">
        <v>4.2430000000000003</v>
      </c>
      <c r="AA1170">
        <f t="shared" si="257"/>
        <v>4.4330999999999996</v>
      </c>
      <c r="AB1170">
        <f t="shared" si="262"/>
        <v>0</v>
      </c>
      <c r="AC1170">
        <f t="shared" si="263"/>
        <v>0</v>
      </c>
      <c r="AD1170">
        <v>4.0529999999999999</v>
      </c>
      <c r="AE1170">
        <f t="shared" si="258"/>
        <v>4.3418999999999999</v>
      </c>
      <c r="AF1170">
        <f t="shared" si="264"/>
        <v>0</v>
      </c>
      <c r="AG1170">
        <f t="shared" si="264"/>
        <v>0</v>
      </c>
      <c r="AH1170">
        <f t="shared" si="252"/>
        <v>4.1479999999999997</v>
      </c>
      <c r="AI1170">
        <f t="shared" si="265"/>
        <v>0</v>
      </c>
    </row>
    <row r="1171" spans="1:35" x14ac:dyDescent="0.3">
      <c r="A1171" s="1">
        <v>45726</v>
      </c>
      <c r="B1171">
        <v>79272.09</v>
      </c>
      <c r="C1171">
        <v>2888.71</v>
      </c>
      <c r="D1171">
        <v>4.3600000000000003</v>
      </c>
      <c r="E1171">
        <v>4.33</v>
      </c>
      <c r="F1171">
        <f t="shared" si="259"/>
        <v>-9.9999999999997868E-3</v>
      </c>
      <c r="G1171">
        <v>4.33</v>
      </c>
      <c r="H1171">
        <v>4.2987500000000001</v>
      </c>
      <c r="I1171">
        <f t="shared" si="253"/>
        <v>4.2987500000000001</v>
      </c>
      <c r="J1171">
        <f t="shared" si="254"/>
        <v>6.3899999999996737E-3</v>
      </c>
      <c r="K1171">
        <v>4.2854000000000001</v>
      </c>
      <c r="L1171">
        <v>4.2782</v>
      </c>
      <c r="M1171">
        <v>4.3287000000000004</v>
      </c>
      <c r="N1171">
        <v>4.4275000000000002</v>
      </c>
      <c r="O1171">
        <v>4.3144</v>
      </c>
      <c r="P1171">
        <v>4.3300299999999998</v>
      </c>
      <c r="Q1171">
        <v>4.3322500000000002</v>
      </c>
      <c r="R1171">
        <v>4.2081</v>
      </c>
      <c r="S1171">
        <v>3.9802</v>
      </c>
      <c r="T1171">
        <v>4.2830000000000004</v>
      </c>
      <c r="U1171">
        <f t="shared" si="255"/>
        <v>4.2830000000000004</v>
      </c>
      <c r="V1171">
        <f t="shared" si="260"/>
        <v>-1.9999999999999574E-2</v>
      </c>
      <c r="W1171">
        <f t="shared" si="256"/>
        <v>4.3287000000000004</v>
      </c>
      <c r="X1171">
        <f t="shared" si="261"/>
        <v>5.4000000000007375E-3</v>
      </c>
      <c r="Y1171">
        <v>4.3</v>
      </c>
      <c r="Z1171">
        <v>4.2119999999999997</v>
      </c>
      <c r="AA1171">
        <f t="shared" si="257"/>
        <v>4.4275000000000002</v>
      </c>
      <c r="AB1171">
        <f t="shared" si="262"/>
        <v>-5.5999999999993832E-3</v>
      </c>
      <c r="AC1171">
        <f t="shared" si="263"/>
        <v>-3.1000000000000583E-2</v>
      </c>
      <c r="AD1171">
        <v>3.984</v>
      </c>
      <c r="AE1171">
        <f t="shared" si="258"/>
        <v>4.3144</v>
      </c>
      <c r="AF1171">
        <f t="shared" si="264"/>
        <v>-6.899999999999995E-2</v>
      </c>
      <c r="AG1171">
        <f t="shared" si="264"/>
        <v>-2.7499999999999858E-2</v>
      </c>
      <c r="AH1171">
        <f t="shared" si="252"/>
        <v>4.0979999999999999</v>
      </c>
      <c r="AI1171">
        <f t="shared" si="265"/>
        <v>-4.9999999999999822E-2</v>
      </c>
    </row>
    <row r="1172" spans="1:35" x14ac:dyDescent="0.3">
      <c r="A1172" s="1">
        <v>45727</v>
      </c>
      <c r="B1172">
        <v>82785.570000000007</v>
      </c>
      <c r="C1172">
        <v>2915.9</v>
      </c>
      <c r="D1172">
        <v>4.37</v>
      </c>
      <c r="E1172">
        <v>4.32</v>
      </c>
      <c r="F1172">
        <f t="shared" si="259"/>
        <v>-9.9999999999997868E-3</v>
      </c>
      <c r="G1172">
        <v>4.33</v>
      </c>
      <c r="H1172">
        <v>4.2969799999999996</v>
      </c>
      <c r="I1172">
        <f t="shared" si="253"/>
        <v>4.2969799999999996</v>
      </c>
      <c r="J1172">
        <f t="shared" si="254"/>
        <v>-1.7700000000004934E-3</v>
      </c>
      <c r="K1172">
        <v>4.2946999999999997</v>
      </c>
      <c r="L1172">
        <v>4.2812000000000001</v>
      </c>
      <c r="M1172">
        <v>4.3319000000000001</v>
      </c>
      <c r="N1172">
        <v>4.4389000000000003</v>
      </c>
      <c r="O1172">
        <v>4.3423999999999996</v>
      </c>
      <c r="P1172">
        <v>4.3253000000000004</v>
      </c>
      <c r="Q1172">
        <v>4.3324499999999997</v>
      </c>
      <c r="R1172">
        <v>4.2210999999999999</v>
      </c>
      <c r="S1172">
        <v>4.0255000000000001</v>
      </c>
      <c r="T1172">
        <v>4.2880000000000003</v>
      </c>
      <c r="U1172">
        <f t="shared" si="255"/>
        <v>4.2880000000000003</v>
      </c>
      <c r="V1172">
        <f t="shared" si="260"/>
        <v>4.9999999999998934E-3</v>
      </c>
      <c r="W1172">
        <f t="shared" si="256"/>
        <v>4.3319000000000001</v>
      </c>
      <c r="X1172">
        <f t="shared" si="261"/>
        <v>3.1999999999996476E-3</v>
      </c>
      <c r="Y1172">
        <v>4.3010000000000002</v>
      </c>
      <c r="Z1172">
        <v>4.2249999999999996</v>
      </c>
      <c r="AA1172">
        <f t="shared" si="257"/>
        <v>4.4389000000000003</v>
      </c>
      <c r="AB1172">
        <f t="shared" si="262"/>
        <v>1.1400000000000077E-2</v>
      </c>
      <c r="AC1172">
        <f t="shared" si="263"/>
        <v>1.2999999999999901E-2</v>
      </c>
      <c r="AD1172">
        <v>4.0289999999999999</v>
      </c>
      <c r="AE1172">
        <f t="shared" si="258"/>
        <v>4.3423999999999996</v>
      </c>
      <c r="AF1172">
        <f t="shared" si="264"/>
        <v>4.4999999999999929E-2</v>
      </c>
      <c r="AG1172">
        <f t="shared" si="264"/>
        <v>2.7999999999999581E-2</v>
      </c>
      <c r="AH1172">
        <f t="shared" si="252"/>
        <v>4.1269999999999998</v>
      </c>
      <c r="AI1172">
        <f t="shared" si="265"/>
        <v>2.8999999999999915E-2</v>
      </c>
    </row>
    <row r="1173" spans="1:35" x14ac:dyDescent="0.3">
      <c r="A1173" s="1">
        <v>45728</v>
      </c>
      <c r="B1173">
        <v>83107.009999999995</v>
      </c>
      <c r="C1173">
        <v>2934.77</v>
      </c>
      <c r="D1173">
        <v>4.34</v>
      </c>
      <c r="E1173">
        <v>4.3099999999999996</v>
      </c>
      <c r="F1173">
        <f t="shared" si="259"/>
        <v>-1.0000000000000675E-2</v>
      </c>
      <c r="G1173">
        <v>4.33</v>
      </c>
      <c r="H1173">
        <v>4.2887700000000004</v>
      </c>
      <c r="I1173">
        <f t="shared" si="253"/>
        <v>4.2887700000000004</v>
      </c>
      <c r="J1173">
        <f t="shared" si="254"/>
        <v>-8.2099999999991624E-3</v>
      </c>
      <c r="K1173">
        <v>4.30044</v>
      </c>
      <c r="L1173">
        <v>4.2988</v>
      </c>
      <c r="M1173">
        <v>4.3512000000000004</v>
      </c>
      <c r="N1173">
        <v>4.4630999999999998</v>
      </c>
      <c r="O1173">
        <v>4.3758999999999997</v>
      </c>
      <c r="P1173">
        <v>4.3213999999999997</v>
      </c>
      <c r="Q1173">
        <v>4.3304999999999998</v>
      </c>
      <c r="R1173">
        <v>4.2317</v>
      </c>
      <c r="S1173">
        <v>4.0519999999999996</v>
      </c>
      <c r="T1173">
        <v>4.3029999999999999</v>
      </c>
      <c r="U1173">
        <f t="shared" si="255"/>
        <v>4.3029999999999999</v>
      </c>
      <c r="V1173">
        <f t="shared" si="260"/>
        <v>1.499999999999968E-2</v>
      </c>
      <c r="W1173">
        <f t="shared" si="256"/>
        <v>4.3512000000000004</v>
      </c>
      <c r="X1173">
        <f t="shared" si="261"/>
        <v>1.9300000000000317E-2</v>
      </c>
      <c r="Y1173">
        <v>4.2830000000000004</v>
      </c>
      <c r="Z1173">
        <v>4.2370000000000001</v>
      </c>
      <c r="AA1173">
        <f t="shared" si="257"/>
        <v>4.4630999999999998</v>
      </c>
      <c r="AB1173">
        <f t="shared" si="262"/>
        <v>2.4199999999999555E-2</v>
      </c>
      <c r="AC1173">
        <f t="shared" si="263"/>
        <v>1.2000000000000455E-2</v>
      </c>
      <c r="AD1173">
        <v>4.0590000000000002</v>
      </c>
      <c r="AE1173">
        <f t="shared" si="258"/>
        <v>4.3758999999999997</v>
      </c>
      <c r="AF1173">
        <f t="shared" si="264"/>
        <v>3.0000000000000249E-2</v>
      </c>
      <c r="AG1173">
        <f t="shared" si="264"/>
        <v>3.3500000000000085E-2</v>
      </c>
      <c r="AH1173">
        <f t="shared" si="252"/>
        <v>4.1479999999999997</v>
      </c>
      <c r="AI1173">
        <f t="shared" si="265"/>
        <v>2.0999999999999908E-2</v>
      </c>
    </row>
    <row r="1174" spans="1:35" x14ac:dyDescent="0.3">
      <c r="A1174" s="1">
        <v>45729</v>
      </c>
      <c r="B1174">
        <v>80323.17</v>
      </c>
      <c r="C1174">
        <v>2989.18</v>
      </c>
      <c r="D1174">
        <v>4.37</v>
      </c>
      <c r="E1174">
        <v>4.3</v>
      </c>
      <c r="F1174">
        <f t="shared" si="259"/>
        <v>-9.9999999999997868E-3</v>
      </c>
      <c r="G1174">
        <v>4.33</v>
      </c>
      <c r="H1174">
        <v>4.2992800000000004</v>
      </c>
      <c r="I1174">
        <f t="shared" si="253"/>
        <v>4.2992800000000004</v>
      </c>
      <c r="J1174">
        <f t="shared" si="254"/>
        <v>1.0510000000000019E-2</v>
      </c>
      <c r="K1174">
        <v>4.2922000000000002</v>
      </c>
      <c r="L1174">
        <v>4.2957999999999998</v>
      </c>
      <c r="M1174">
        <v>4.3372999999999999</v>
      </c>
      <c r="N1174">
        <v>4.4471999999999996</v>
      </c>
      <c r="O1174">
        <v>4.3558000000000003</v>
      </c>
      <c r="P1174">
        <v>4.3203500000000004</v>
      </c>
      <c r="Q1174">
        <v>4.3295000000000003</v>
      </c>
      <c r="R1174">
        <v>4.2259000000000002</v>
      </c>
      <c r="S1174">
        <v>4.0274999999999999</v>
      </c>
      <c r="T1174">
        <v>4.298</v>
      </c>
      <c r="U1174">
        <f t="shared" si="255"/>
        <v>4.298</v>
      </c>
      <c r="V1174">
        <f t="shared" si="260"/>
        <v>-4.9999999999998934E-3</v>
      </c>
      <c r="W1174">
        <f t="shared" si="256"/>
        <v>4.3372999999999999</v>
      </c>
      <c r="X1174">
        <f t="shared" si="261"/>
        <v>-1.3900000000000468E-2</v>
      </c>
      <c r="Y1174">
        <v>4.2869999999999999</v>
      </c>
      <c r="Z1174">
        <v>4.2309999999999999</v>
      </c>
      <c r="AA1174">
        <f t="shared" si="257"/>
        <v>4.4471999999999996</v>
      </c>
      <c r="AB1174">
        <f t="shared" si="262"/>
        <v>-1.5900000000000247E-2</v>
      </c>
      <c r="AC1174">
        <f t="shared" si="263"/>
        <v>-6.0000000000002274E-3</v>
      </c>
      <c r="AD1174">
        <v>4.032</v>
      </c>
      <c r="AE1174">
        <f t="shared" si="258"/>
        <v>4.3558000000000003</v>
      </c>
      <c r="AF1174">
        <f t="shared" si="264"/>
        <v>-2.7000000000000135E-2</v>
      </c>
      <c r="AG1174">
        <f t="shared" si="264"/>
        <v>-2.0099999999999341E-2</v>
      </c>
      <c r="AH1174">
        <f t="shared" si="252"/>
        <v>4.1315</v>
      </c>
      <c r="AI1174">
        <f t="shared" si="265"/>
        <v>-1.6499999999999737E-2</v>
      </c>
    </row>
    <row r="1175" spans="1:35" x14ac:dyDescent="0.3">
      <c r="A1175" s="1">
        <v>45730</v>
      </c>
      <c r="B1175">
        <v>84154.04</v>
      </c>
      <c r="C1175">
        <v>2984.16</v>
      </c>
      <c r="D1175">
        <v>4.3499999999999996</v>
      </c>
      <c r="E1175">
        <v>4.3</v>
      </c>
      <c r="F1175">
        <f t="shared" si="259"/>
        <v>0</v>
      </c>
      <c r="G1175">
        <v>4.33</v>
      </c>
      <c r="H1175">
        <v>4.2950499999999998</v>
      </c>
      <c r="I1175">
        <f t="shared" si="253"/>
        <v>4.2950499999999998</v>
      </c>
      <c r="J1175">
        <f t="shared" si="254"/>
        <v>-4.2300000000006222E-3</v>
      </c>
      <c r="K1175">
        <v>4.3013700000000004</v>
      </c>
      <c r="L1175">
        <v>4.2916999999999996</v>
      </c>
      <c r="M1175">
        <v>4.3266</v>
      </c>
      <c r="N1175">
        <v>4.4435000000000002</v>
      </c>
      <c r="O1175">
        <v>4.3654999999999999</v>
      </c>
      <c r="P1175">
        <v>4.3181200000000004</v>
      </c>
      <c r="Q1175">
        <v>4.33</v>
      </c>
      <c r="R1175">
        <v>4.2430000000000003</v>
      </c>
      <c r="S1175">
        <v>4.0720999999999998</v>
      </c>
      <c r="T1175">
        <v>4.2939999999999996</v>
      </c>
      <c r="U1175">
        <f t="shared" si="255"/>
        <v>4.2939999999999996</v>
      </c>
      <c r="V1175">
        <f t="shared" si="260"/>
        <v>-4.0000000000004476E-3</v>
      </c>
      <c r="W1175">
        <f t="shared" si="256"/>
        <v>4.3266</v>
      </c>
      <c r="X1175">
        <f t="shared" si="261"/>
        <v>-1.0699999999999932E-2</v>
      </c>
      <c r="Y1175">
        <v>4.2910000000000004</v>
      </c>
      <c r="Z1175">
        <v>4.2480000000000002</v>
      </c>
      <c r="AA1175">
        <f t="shared" si="257"/>
        <v>4.4435000000000002</v>
      </c>
      <c r="AB1175">
        <f t="shared" si="262"/>
        <v>-3.6999999999993705E-3</v>
      </c>
      <c r="AC1175">
        <f t="shared" si="263"/>
        <v>1.7000000000000348E-2</v>
      </c>
      <c r="AD1175">
        <v>4.077</v>
      </c>
      <c r="AE1175">
        <f t="shared" si="258"/>
        <v>4.3654999999999999</v>
      </c>
      <c r="AF1175">
        <f t="shared" si="264"/>
        <v>4.4999999999999929E-2</v>
      </c>
      <c r="AG1175">
        <f t="shared" si="264"/>
        <v>9.6999999999995978E-3</v>
      </c>
      <c r="AH1175">
        <f t="shared" si="252"/>
        <v>4.1624999999999996</v>
      </c>
      <c r="AI1175">
        <f t="shared" si="265"/>
        <v>3.0999999999999694E-2</v>
      </c>
    </row>
    <row r="1176" spans="1:35" x14ac:dyDescent="0.3">
      <c r="A1176" s="1">
        <v>45731</v>
      </c>
      <c r="B1176">
        <v>84395.01</v>
      </c>
      <c r="C1176">
        <v>2984.16</v>
      </c>
      <c r="D1176">
        <v>4.3499999999999996</v>
      </c>
      <c r="E1176">
        <v>4.3</v>
      </c>
      <c r="F1176">
        <f t="shared" si="259"/>
        <v>0</v>
      </c>
      <c r="G1176">
        <v>4.33</v>
      </c>
      <c r="H1176">
        <v>4.2950499999999998</v>
      </c>
      <c r="I1176">
        <f t="shared" si="253"/>
        <v>4.2950499999999998</v>
      </c>
      <c r="J1176">
        <f t="shared" si="254"/>
        <v>0</v>
      </c>
      <c r="K1176">
        <v>4.3013700000000004</v>
      </c>
      <c r="L1176">
        <v>4.2916999999999996</v>
      </c>
      <c r="M1176">
        <v>4.3266</v>
      </c>
      <c r="N1176">
        <v>4.4435000000000002</v>
      </c>
      <c r="O1176">
        <v>4.3654999999999999</v>
      </c>
      <c r="P1176">
        <v>4.3181200000000004</v>
      </c>
      <c r="Q1176">
        <v>4.33</v>
      </c>
      <c r="R1176">
        <v>4.2430000000000003</v>
      </c>
      <c r="S1176">
        <v>4.0720999999999998</v>
      </c>
      <c r="T1176">
        <v>4.2939999999999996</v>
      </c>
      <c r="U1176">
        <f t="shared" si="255"/>
        <v>4.2939999999999996</v>
      </c>
      <c r="V1176">
        <f t="shared" si="260"/>
        <v>0</v>
      </c>
      <c r="W1176">
        <f t="shared" si="256"/>
        <v>4.3266</v>
      </c>
      <c r="X1176">
        <f t="shared" si="261"/>
        <v>0</v>
      </c>
      <c r="Y1176">
        <v>4.2910000000000004</v>
      </c>
      <c r="Z1176">
        <v>4.2480000000000002</v>
      </c>
      <c r="AA1176">
        <f t="shared" si="257"/>
        <v>4.4435000000000002</v>
      </c>
      <c r="AB1176">
        <f t="shared" si="262"/>
        <v>0</v>
      </c>
      <c r="AC1176">
        <f t="shared" si="263"/>
        <v>0</v>
      </c>
      <c r="AD1176">
        <v>4.077</v>
      </c>
      <c r="AE1176">
        <f t="shared" si="258"/>
        <v>4.3654999999999999</v>
      </c>
      <c r="AF1176">
        <f t="shared" si="264"/>
        <v>0</v>
      </c>
      <c r="AG1176">
        <f t="shared" si="264"/>
        <v>0</v>
      </c>
      <c r="AH1176">
        <f t="shared" si="252"/>
        <v>4.1624999999999996</v>
      </c>
      <c r="AI1176">
        <f t="shared" si="265"/>
        <v>0</v>
      </c>
    </row>
    <row r="1177" spans="1:35" x14ac:dyDescent="0.3">
      <c r="A1177" s="1">
        <v>45732</v>
      </c>
      <c r="B1177">
        <v>83217.73</v>
      </c>
      <c r="C1177">
        <v>2984.16</v>
      </c>
      <c r="D1177">
        <v>4.3499999999999996</v>
      </c>
      <c r="E1177">
        <v>4.3</v>
      </c>
      <c r="F1177">
        <f t="shared" si="259"/>
        <v>0</v>
      </c>
      <c r="G1177">
        <v>4.33</v>
      </c>
      <c r="H1177">
        <v>4.2950499999999998</v>
      </c>
      <c r="I1177">
        <f t="shared" si="253"/>
        <v>4.2950499999999998</v>
      </c>
      <c r="J1177">
        <f t="shared" si="254"/>
        <v>0</v>
      </c>
      <c r="K1177">
        <v>4.3013700000000004</v>
      </c>
      <c r="L1177">
        <v>4.2916999999999996</v>
      </c>
      <c r="M1177">
        <v>4.3266</v>
      </c>
      <c r="N1177">
        <v>4.4435000000000002</v>
      </c>
      <c r="O1177">
        <v>4.3654999999999999</v>
      </c>
      <c r="P1177">
        <v>4.3181200000000004</v>
      </c>
      <c r="Q1177">
        <v>4.33</v>
      </c>
      <c r="R1177">
        <v>4.2430000000000003</v>
      </c>
      <c r="S1177">
        <v>4.0720999999999998</v>
      </c>
      <c r="T1177">
        <v>4.2939999999999996</v>
      </c>
      <c r="U1177">
        <f t="shared" si="255"/>
        <v>4.2939999999999996</v>
      </c>
      <c r="V1177">
        <f t="shared" si="260"/>
        <v>0</v>
      </c>
      <c r="W1177">
        <f t="shared" si="256"/>
        <v>4.3266</v>
      </c>
      <c r="X1177">
        <f t="shared" si="261"/>
        <v>0</v>
      </c>
      <c r="Y1177">
        <v>4.2910000000000004</v>
      </c>
      <c r="Z1177">
        <v>4.2480000000000002</v>
      </c>
      <c r="AA1177">
        <f t="shared" si="257"/>
        <v>4.4435000000000002</v>
      </c>
      <c r="AB1177">
        <f t="shared" si="262"/>
        <v>0</v>
      </c>
      <c r="AC1177">
        <f t="shared" si="263"/>
        <v>0</v>
      </c>
      <c r="AD1177">
        <v>4.077</v>
      </c>
      <c r="AE1177">
        <f t="shared" si="258"/>
        <v>4.3654999999999999</v>
      </c>
      <c r="AF1177">
        <f t="shared" si="264"/>
        <v>0</v>
      </c>
      <c r="AG1177">
        <f t="shared" si="264"/>
        <v>0</v>
      </c>
      <c r="AH1177">
        <f t="shared" si="252"/>
        <v>4.1624999999999996</v>
      </c>
      <c r="AI1177">
        <f t="shared" si="265"/>
        <v>0</v>
      </c>
    </row>
    <row r="1178" spans="1:35" x14ac:dyDescent="0.3">
      <c r="A1178" s="1">
        <v>45733</v>
      </c>
      <c r="B1178">
        <v>83958.01</v>
      </c>
      <c r="C1178">
        <v>3000.6</v>
      </c>
      <c r="D1178">
        <v>4.38</v>
      </c>
      <c r="E1178">
        <v>4.32</v>
      </c>
      <c r="F1178">
        <f t="shared" si="259"/>
        <v>2.0000000000000462E-2</v>
      </c>
      <c r="G1178">
        <v>4.33</v>
      </c>
      <c r="H1178">
        <v>4.2952899999999996</v>
      </c>
      <c r="I1178">
        <f t="shared" si="253"/>
        <v>4.2952899999999996</v>
      </c>
      <c r="J1178">
        <f t="shared" si="254"/>
        <v>2.3999999999979593E-4</v>
      </c>
      <c r="K1178">
        <v>4.3103499999999997</v>
      </c>
      <c r="L1178">
        <v>4.2859999999999996</v>
      </c>
      <c r="M1178">
        <v>4.3128000000000002</v>
      </c>
      <c r="N1178">
        <v>4.4345999999999997</v>
      </c>
      <c r="O1178">
        <v>4.3657000000000004</v>
      </c>
      <c r="P1178">
        <v>4.3152999999999997</v>
      </c>
      <c r="Q1178">
        <v>4.3289999999999997</v>
      </c>
      <c r="R1178">
        <v>4.2557</v>
      </c>
      <c r="S1178">
        <v>4.1013000000000002</v>
      </c>
      <c r="T1178">
        <v>4.2910000000000004</v>
      </c>
      <c r="U1178">
        <f t="shared" si="255"/>
        <v>4.2910000000000004</v>
      </c>
      <c r="V1178">
        <f t="shared" si="260"/>
        <v>-2.9999999999992255E-3</v>
      </c>
      <c r="W1178">
        <f t="shared" si="256"/>
        <v>4.3128000000000002</v>
      </c>
      <c r="X1178">
        <f t="shared" si="261"/>
        <v>-1.3799999999999812E-2</v>
      </c>
      <c r="Y1178">
        <v>4.3049999999999997</v>
      </c>
      <c r="Z1178">
        <v>4.258</v>
      </c>
      <c r="AA1178">
        <f t="shared" si="257"/>
        <v>4.4345999999999997</v>
      </c>
      <c r="AB1178">
        <f t="shared" si="262"/>
        <v>-8.9000000000005741E-3</v>
      </c>
      <c r="AC1178">
        <f t="shared" si="263"/>
        <v>9.9999999999997868E-3</v>
      </c>
      <c r="AD1178">
        <v>4.1079999999999997</v>
      </c>
      <c r="AE1178">
        <f t="shared" si="258"/>
        <v>4.3657000000000004</v>
      </c>
      <c r="AF1178">
        <f t="shared" si="264"/>
        <v>3.0999999999999694E-2</v>
      </c>
      <c r="AG1178">
        <f t="shared" si="264"/>
        <v>2.0000000000042206E-4</v>
      </c>
      <c r="AH1178">
        <f t="shared" si="252"/>
        <v>4.1829999999999998</v>
      </c>
      <c r="AI1178">
        <f t="shared" si="265"/>
        <v>2.0500000000000185E-2</v>
      </c>
    </row>
    <row r="1179" spans="1:35" x14ac:dyDescent="0.3">
      <c r="A1179" s="1">
        <v>45734</v>
      </c>
      <c r="B1179">
        <v>82031.45</v>
      </c>
      <c r="C1179">
        <v>3034.73</v>
      </c>
      <c r="D1179">
        <v>4.37</v>
      </c>
      <c r="E1179">
        <v>4.3099999999999996</v>
      </c>
      <c r="F1179">
        <f t="shared" si="259"/>
        <v>-1.0000000000000675E-2</v>
      </c>
      <c r="G1179">
        <v>4.33</v>
      </c>
      <c r="H1179">
        <v>4.3046899999999999</v>
      </c>
      <c r="I1179">
        <f t="shared" si="253"/>
        <v>4.3046899999999999</v>
      </c>
      <c r="J1179">
        <f t="shared" si="254"/>
        <v>9.400000000000297E-3</v>
      </c>
      <c r="K1179">
        <v>4.3100800000000001</v>
      </c>
      <c r="L1179">
        <v>4.2816999999999998</v>
      </c>
      <c r="M1179">
        <v>4.3014000000000001</v>
      </c>
      <c r="N1179">
        <v>4.4219999999999997</v>
      </c>
      <c r="O1179">
        <v>4.3512000000000004</v>
      </c>
      <c r="P1179">
        <v>4.3178000000000001</v>
      </c>
      <c r="Q1179">
        <v>4.3290499999999996</v>
      </c>
      <c r="R1179">
        <v>4.2502000000000004</v>
      </c>
      <c r="S1179">
        <v>4.1223999999999998</v>
      </c>
      <c r="T1179">
        <v>4.2839999999999998</v>
      </c>
      <c r="U1179">
        <f t="shared" si="255"/>
        <v>4.2839999999999998</v>
      </c>
      <c r="V1179">
        <f t="shared" si="260"/>
        <v>-7.0000000000005613E-3</v>
      </c>
      <c r="W1179">
        <f t="shared" si="256"/>
        <v>4.3014000000000001</v>
      </c>
      <c r="X1179">
        <f t="shared" si="261"/>
        <v>-1.1400000000000077E-2</v>
      </c>
      <c r="Y1179">
        <v>4.3010000000000002</v>
      </c>
      <c r="Z1179">
        <v>4.2519999999999998</v>
      </c>
      <c r="AA1179">
        <f t="shared" si="257"/>
        <v>4.4219999999999997</v>
      </c>
      <c r="AB1179">
        <f t="shared" si="262"/>
        <v>-1.2599999999999945E-2</v>
      </c>
      <c r="AC1179">
        <f t="shared" si="263"/>
        <v>-6.0000000000002274E-3</v>
      </c>
      <c r="AD1179">
        <v>4.1260000000000003</v>
      </c>
      <c r="AE1179">
        <f t="shared" si="258"/>
        <v>4.3512000000000004</v>
      </c>
      <c r="AF1179">
        <f t="shared" si="264"/>
        <v>1.8000000000000682E-2</v>
      </c>
      <c r="AG1179">
        <f t="shared" si="264"/>
        <v>-1.4499999999999957E-2</v>
      </c>
      <c r="AH1179">
        <f t="shared" si="252"/>
        <v>4.1890000000000001</v>
      </c>
      <c r="AI1179">
        <f t="shared" si="265"/>
        <v>6.0000000000002274E-3</v>
      </c>
    </row>
    <row r="1180" spans="1:35" x14ac:dyDescent="0.3">
      <c r="A1180" s="1">
        <v>45735</v>
      </c>
      <c r="B1180">
        <v>85377.85</v>
      </c>
      <c r="C1180">
        <v>3047.79</v>
      </c>
      <c r="D1180">
        <v>4.32</v>
      </c>
      <c r="E1180">
        <v>4.29</v>
      </c>
      <c r="F1180">
        <f t="shared" si="259"/>
        <v>-1.9999999999999574E-2</v>
      </c>
      <c r="G1180">
        <v>4.33</v>
      </c>
      <c r="H1180">
        <v>4.3053800000000004</v>
      </c>
      <c r="I1180">
        <f t="shared" si="253"/>
        <v>4.3053800000000004</v>
      </c>
      <c r="J1180">
        <f t="shared" si="254"/>
        <v>6.9000000000052353E-4</v>
      </c>
      <c r="K1180">
        <v>4.3014999999999999</v>
      </c>
      <c r="L1180">
        <v>4.2942</v>
      </c>
      <c r="M1180">
        <v>4.2817999999999996</v>
      </c>
      <c r="N1180">
        <v>4.3937999999999997</v>
      </c>
      <c r="O1180">
        <v>4.3068999999999997</v>
      </c>
      <c r="P1180">
        <v>4.3126300000000004</v>
      </c>
      <c r="Q1180">
        <v>4.33</v>
      </c>
      <c r="R1180">
        <v>4.2370000000000001</v>
      </c>
      <c r="S1180">
        <v>4.0777999999999999</v>
      </c>
      <c r="T1180">
        <v>4.2990000000000004</v>
      </c>
      <c r="U1180">
        <f t="shared" si="255"/>
        <v>4.2990000000000004</v>
      </c>
      <c r="V1180">
        <f t="shared" si="260"/>
        <v>1.5000000000000568E-2</v>
      </c>
      <c r="W1180">
        <f t="shared" si="256"/>
        <v>4.2817999999999996</v>
      </c>
      <c r="X1180">
        <f t="shared" si="261"/>
        <v>-1.9600000000000506E-2</v>
      </c>
      <c r="Y1180">
        <v>4.2969999999999997</v>
      </c>
      <c r="Z1180">
        <v>4.2409999999999997</v>
      </c>
      <c r="AA1180">
        <f t="shared" si="257"/>
        <v>4.3937999999999997</v>
      </c>
      <c r="AB1180">
        <f t="shared" si="262"/>
        <v>-2.8200000000000003E-2</v>
      </c>
      <c r="AC1180">
        <f t="shared" si="263"/>
        <v>-1.1000000000000121E-2</v>
      </c>
      <c r="AD1180">
        <v>4.0860000000000003</v>
      </c>
      <c r="AE1180">
        <f t="shared" si="258"/>
        <v>4.3068999999999997</v>
      </c>
      <c r="AF1180">
        <f t="shared" si="264"/>
        <v>-4.0000000000000036E-2</v>
      </c>
      <c r="AG1180">
        <f t="shared" si="264"/>
        <v>-4.4300000000000672E-2</v>
      </c>
      <c r="AH1180">
        <f t="shared" si="252"/>
        <v>4.1635</v>
      </c>
      <c r="AI1180">
        <f t="shared" si="265"/>
        <v>-2.5500000000000078E-2</v>
      </c>
    </row>
    <row r="1181" spans="1:35" x14ac:dyDescent="0.3">
      <c r="A1181" s="1">
        <v>45736</v>
      </c>
      <c r="B1181">
        <v>84504.07</v>
      </c>
      <c r="C1181">
        <v>3044.9</v>
      </c>
      <c r="D1181">
        <v>4.3470000000000004</v>
      </c>
      <c r="E1181">
        <v>4.29</v>
      </c>
      <c r="F1181">
        <f t="shared" si="259"/>
        <v>0</v>
      </c>
      <c r="G1181">
        <v>4.33</v>
      </c>
      <c r="H1181">
        <v>4.3028399999999998</v>
      </c>
      <c r="I1181">
        <f t="shared" si="253"/>
        <v>4.3028399999999998</v>
      </c>
      <c r="J1181">
        <f t="shared" si="254"/>
        <v>-2.5400000000006528E-3</v>
      </c>
      <c r="K1181">
        <v>4.2996999999999996</v>
      </c>
      <c r="L1181">
        <v>4.2911000000000001</v>
      </c>
      <c r="M1181">
        <v>4.3154000000000003</v>
      </c>
      <c r="N1181">
        <v>4.4184000000000001</v>
      </c>
      <c r="O1181">
        <v>4.3148</v>
      </c>
      <c r="P1181">
        <v>4.31189</v>
      </c>
      <c r="Q1181">
        <v>4.3310000000000004</v>
      </c>
      <c r="R1181">
        <v>4.2286000000000001</v>
      </c>
      <c r="S1181">
        <v>4.0559000000000003</v>
      </c>
      <c r="T1181">
        <v>4.2919999999999998</v>
      </c>
      <c r="U1181">
        <f t="shared" si="255"/>
        <v>4.2919999999999998</v>
      </c>
      <c r="V1181">
        <f t="shared" si="260"/>
        <v>-7.0000000000005613E-3</v>
      </c>
      <c r="W1181">
        <f t="shared" si="256"/>
        <v>4.3154000000000003</v>
      </c>
      <c r="X1181">
        <f t="shared" si="261"/>
        <v>3.360000000000074E-2</v>
      </c>
      <c r="Y1181">
        <v>4.2889999999999997</v>
      </c>
      <c r="Z1181">
        <v>4.2309999999999999</v>
      </c>
      <c r="AA1181">
        <f t="shared" si="257"/>
        <v>4.4184000000000001</v>
      </c>
      <c r="AB1181">
        <f t="shared" si="262"/>
        <v>2.4600000000000399E-2</v>
      </c>
      <c r="AC1181">
        <f t="shared" si="263"/>
        <v>-9.9999999999997868E-3</v>
      </c>
      <c r="AD1181">
        <v>4.0609999999999999</v>
      </c>
      <c r="AE1181">
        <f t="shared" si="258"/>
        <v>4.3148</v>
      </c>
      <c r="AF1181">
        <f t="shared" si="264"/>
        <v>-2.5000000000000355E-2</v>
      </c>
      <c r="AG1181">
        <f t="shared" si="264"/>
        <v>7.9000000000002402E-3</v>
      </c>
      <c r="AH1181">
        <f t="shared" si="252"/>
        <v>4.1459999999999999</v>
      </c>
      <c r="AI1181">
        <f t="shared" si="265"/>
        <v>-1.7500000000000071E-2</v>
      </c>
    </row>
    <row r="1182" spans="1:35" x14ac:dyDescent="0.3">
      <c r="A1182" s="1">
        <v>45737</v>
      </c>
      <c r="B1182">
        <v>84183.37</v>
      </c>
      <c r="C1182">
        <v>3022.15</v>
      </c>
      <c r="D1182">
        <v>4.34</v>
      </c>
      <c r="E1182">
        <v>4.3</v>
      </c>
      <c r="F1182">
        <f t="shared" si="259"/>
        <v>9.9999999999997868E-3</v>
      </c>
      <c r="G1182">
        <v>4.33</v>
      </c>
      <c r="H1182">
        <v>4.2978300000000003</v>
      </c>
      <c r="I1182">
        <f t="shared" si="253"/>
        <v>4.2978300000000003</v>
      </c>
      <c r="J1182">
        <f t="shared" si="254"/>
        <v>-5.0099999999995148E-3</v>
      </c>
      <c r="K1182">
        <v>4.29711</v>
      </c>
      <c r="L1182">
        <v>4.2869999999999999</v>
      </c>
      <c r="M1182">
        <v>4.3220999999999998</v>
      </c>
      <c r="N1182">
        <v>4.4226999999999999</v>
      </c>
      <c r="O1182">
        <v>4.3148999999999997</v>
      </c>
      <c r="P1182">
        <v>4.3285</v>
      </c>
      <c r="Q1182">
        <v>4.3303500000000001</v>
      </c>
      <c r="R1182">
        <v>4.2271000000000001</v>
      </c>
      <c r="S1182">
        <v>4.0307000000000004</v>
      </c>
      <c r="T1182">
        <v>4.29</v>
      </c>
      <c r="U1182">
        <f t="shared" si="255"/>
        <v>4.29</v>
      </c>
      <c r="V1182">
        <f t="shared" si="260"/>
        <v>-1.9999999999997797E-3</v>
      </c>
      <c r="W1182">
        <f t="shared" si="256"/>
        <v>4.3220999999999998</v>
      </c>
      <c r="X1182">
        <f t="shared" si="261"/>
        <v>6.6999999999994841E-3</v>
      </c>
      <c r="Y1182">
        <v>4.28</v>
      </c>
      <c r="Z1182">
        <v>4.2300000000000004</v>
      </c>
      <c r="AA1182">
        <f t="shared" si="257"/>
        <v>4.4226999999999999</v>
      </c>
      <c r="AB1182">
        <f t="shared" si="262"/>
        <v>4.2999999999997485E-3</v>
      </c>
      <c r="AC1182">
        <f t="shared" si="263"/>
        <v>-9.9999999999944578E-4</v>
      </c>
      <c r="AD1182">
        <v>4.0350000000000001</v>
      </c>
      <c r="AE1182">
        <f t="shared" si="258"/>
        <v>4.3148999999999997</v>
      </c>
      <c r="AF1182">
        <f t="shared" si="264"/>
        <v>-2.5999999999999801E-2</v>
      </c>
      <c r="AG1182">
        <f t="shared" si="264"/>
        <v>9.9999999999766942E-5</v>
      </c>
      <c r="AH1182">
        <f t="shared" si="252"/>
        <v>4.1325000000000003</v>
      </c>
      <c r="AI1182">
        <f t="shared" si="265"/>
        <v>-1.3499999999999623E-2</v>
      </c>
    </row>
    <row r="1183" spans="1:35" x14ac:dyDescent="0.3">
      <c r="A1183" s="1">
        <v>45738</v>
      </c>
      <c r="B1183">
        <v>83945.35</v>
      </c>
      <c r="C1183">
        <v>3022.15</v>
      </c>
      <c r="D1183">
        <v>4.34</v>
      </c>
      <c r="E1183">
        <v>4.3</v>
      </c>
      <c r="F1183">
        <f t="shared" si="259"/>
        <v>0</v>
      </c>
      <c r="G1183">
        <v>4.33</v>
      </c>
      <c r="H1183">
        <v>4.2978300000000003</v>
      </c>
      <c r="I1183">
        <f t="shared" si="253"/>
        <v>4.2978300000000003</v>
      </c>
      <c r="J1183">
        <f t="shared" si="254"/>
        <v>0</v>
      </c>
      <c r="K1183">
        <v>4.29711</v>
      </c>
      <c r="L1183">
        <v>4.2869999999999999</v>
      </c>
      <c r="M1183">
        <v>4.3220999999999998</v>
      </c>
      <c r="N1183">
        <v>4.4226999999999999</v>
      </c>
      <c r="O1183">
        <v>4.3148999999999997</v>
      </c>
      <c r="P1183">
        <v>4.3285</v>
      </c>
      <c r="Q1183">
        <v>4.3303500000000001</v>
      </c>
      <c r="R1183">
        <v>4.2271000000000001</v>
      </c>
      <c r="S1183">
        <v>4.0307000000000004</v>
      </c>
      <c r="T1183">
        <v>4.29</v>
      </c>
      <c r="U1183">
        <f t="shared" si="255"/>
        <v>4.29</v>
      </c>
      <c r="V1183">
        <f t="shared" si="260"/>
        <v>0</v>
      </c>
      <c r="W1183">
        <f t="shared" si="256"/>
        <v>4.3220999999999998</v>
      </c>
      <c r="X1183">
        <f t="shared" si="261"/>
        <v>0</v>
      </c>
      <c r="Y1183">
        <v>4.28</v>
      </c>
      <c r="Z1183">
        <v>4.2300000000000004</v>
      </c>
      <c r="AA1183">
        <f t="shared" si="257"/>
        <v>4.4226999999999999</v>
      </c>
      <c r="AB1183">
        <f t="shared" si="262"/>
        <v>0</v>
      </c>
      <c r="AC1183">
        <f t="shared" si="263"/>
        <v>0</v>
      </c>
      <c r="AD1183">
        <v>4.0350000000000001</v>
      </c>
      <c r="AE1183">
        <f t="shared" si="258"/>
        <v>4.3148999999999997</v>
      </c>
      <c r="AF1183">
        <f t="shared" si="264"/>
        <v>0</v>
      </c>
      <c r="AG1183">
        <f t="shared" si="264"/>
        <v>0</v>
      </c>
      <c r="AH1183">
        <f t="shared" si="252"/>
        <v>4.1325000000000003</v>
      </c>
      <c r="AI1183">
        <f t="shared" si="265"/>
        <v>0</v>
      </c>
    </row>
    <row r="1184" spans="1:35" x14ac:dyDescent="0.3">
      <c r="A1184" s="1">
        <v>45739</v>
      </c>
      <c r="B1184">
        <v>85121.57</v>
      </c>
      <c r="C1184">
        <v>3022.15</v>
      </c>
      <c r="D1184">
        <v>4.34</v>
      </c>
      <c r="E1184">
        <v>4.3</v>
      </c>
      <c r="F1184">
        <f t="shared" si="259"/>
        <v>0</v>
      </c>
      <c r="G1184">
        <v>4.33</v>
      </c>
      <c r="H1184">
        <v>4.2978300000000003</v>
      </c>
      <c r="I1184">
        <f t="shared" si="253"/>
        <v>4.2978300000000003</v>
      </c>
      <c r="J1184">
        <f t="shared" si="254"/>
        <v>0</v>
      </c>
      <c r="K1184">
        <v>4.29711</v>
      </c>
      <c r="L1184">
        <v>4.2869999999999999</v>
      </c>
      <c r="M1184">
        <v>4.3220999999999998</v>
      </c>
      <c r="N1184">
        <v>4.4226999999999999</v>
      </c>
      <c r="O1184">
        <v>4.3148999999999997</v>
      </c>
      <c r="P1184">
        <v>4.3285</v>
      </c>
      <c r="Q1184">
        <v>4.3303500000000001</v>
      </c>
      <c r="R1184">
        <v>4.2271000000000001</v>
      </c>
      <c r="S1184">
        <v>4.0307000000000004</v>
      </c>
      <c r="T1184">
        <v>4.29</v>
      </c>
      <c r="U1184">
        <f t="shared" si="255"/>
        <v>4.29</v>
      </c>
      <c r="V1184">
        <f t="shared" si="260"/>
        <v>0</v>
      </c>
      <c r="W1184">
        <f t="shared" si="256"/>
        <v>4.3220999999999998</v>
      </c>
      <c r="X1184">
        <f t="shared" si="261"/>
        <v>0</v>
      </c>
      <c r="Y1184">
        <v>4.28</v>
      </c>
      <c r="Z1184">
        <v>4.2300000000000004</v>
      </c>
      <c r="AA1184">
        <f t="shared" si="257"/>
        <v>4.4226999999999999</v>
      </c>
      <c r="AB1184">
        <f t="shared" si="262"/>
        <v>0</v>
      </c>
      <c r="AC1184">
        <f t="shared" si="263"/>
        <v>0</v>
      </c>
      <c r="AD1184">
        <v>4.0350000000000001</v>
      </c>
      <c r="AE1184">
        <f t="shared" si="258"/>
        <v>4.3148999999999997</v>
      </c>
      <c r="AF1184">
        <f t="shared" si="264"/>
        <v>0</v>
      </c>
      <c r="AG1184">
        <f t="shared" si="264"/>
        <v>0</v>
      </c>
      <c r="AH1184">
        <f t="shared" si="252"/>
        <v>4.1325000000000003</v>
      </c>
      <c r="AI1184">
        <f t="shared" si="265"/>
        <v>0</v>
      </c>
    </row>
    <row r="1185" spans="1:35" x14ac:dyDescent="0.3">
      <c r="A1185" s="1">
        <v>45740</v>
      </c>
      <c r="B1185">
        <v>87879.82</v>
      </c>
      <c r="C1185">
        <v>3011.04</v>
      </c>
      <c r="D1185">
        <v>4.3540000000000001</v>
      </c>
      <c r="E1185">
        <v>4.3099999999999996</v>
      </c>
      <c r="F1185">
        <f t="shared" si="259"/>
        <v>9.9999999999997868E-3</v>
      </c>
      <c r="G1185">
        <v>4.33</v>
      </c>
      <c r="H1185">
        <v>4.2958400000000001</v>
      </c>
      <c r="I1185">
        <f t="shared" si="253"/>
        <v>4.2958400000000001</v>
      </c>
      <c r="J1185">
        <f t="shared" si="254"/>
        <v>-1.9900000000001583E-3</v>
      </c>
      <c r="K1185">
        <v>4.3077500000000004</v>
      </c>
      <c r="L1185">
        <v>4.2839</v>
      </c>
      <c r="M1185">
        <v>4.2975000000000003</v>
      </c>
      <c r="N1185">
        <v>4.4160000000000004</v>
      </c>
      <c r="O1185">
        <v>4.3415999999999997</v>
      </c>
      <c r="P1185">
        <v>4.33188</v>
      </c>
      <c r="Q1185">
        <v>4.3310500000000003</v>
      </c>
      <c r="R1185">
        <v>4.2293000000000003</v>
      </c>
      <c r="S1185">
        <v>4.1029999999999998</v>
      </c>
      <c r="T1185">
        <v>4.2880000000000003</v>
      </c>
      <c r="U1185">
        <f t="shared" si="255"/>
        <v>4.2880000000000003</v>
      </c>
      <c r="V1185">
        <f t="shared" si="260"/>
        <v>-1.9999999999997797E-3</v>
      </c>
      <c r="W1185">
        <f t="shared" si="256"/>
        <v>4.2975000000000003</v>
      </c>
      <c r="X1185">
        <f t="shared" si="261"/>
        <v>-2.4599999999999511E-2</v>
      </c>
      <c r="Y1185">
        <v>4.2880000000000003</v>
      </c>
      <c r="Z1185">
        <v>4.2350000000000003</v>
      </c>
      <c r="AA1185">
        <f t="shared" si="257"/>
        <v>4.4160000000000004</v>
      </c>
      <c r="AB1185">
        <f t="shared" si="262"/>
        <v>-6.6999999999994841E-3</v>
      </c>
      <c r="AC1185">
        <f t="shared" si="263"/>
        <v>4.9999999999998934E-3</v>
      </c>
      <c r="AD1185">
        <v>4.1070000000000002</v>
      </c>
      <c r="AE1185">
        <f t="shared" si="258"/>
        <v>4.3415999999999997</v>
      </c>
      <c r="AF1185">
        <f t="shared" si="264"/>
        <v>7.2000000000000064E-2</v>
      </c>
      <c r="AG1185">
        <f t="shared" si="264"/>
        <v>2.6699999999999946E-2</v>
      </c>
      <c r="AH1185">
        <f t="shared" si="252"/>
        <v>4.1710000000000003</v>
      </c>
      <c r="AI1185">
        <f t="shared" si="265"/>
        <v>3.8499999999999979E-2</v>
      </c>
    </row>
    <row r="1186" spans="1:35" x14ac:dyDescent="0.3">
      <c r="A1186" s="1">
        <v>45741</v>
      </c>
      <c r="B1186">
        <v>87897.82</v>
      </c>
      <c r="C1186">
        <v>3020.09</v>
      </c>
      <c r="D1186">
        <v>4.38</v>
      </c>
      <c r="E1186">
        <v>4.33</v>
      </c>
      <c r="F1186">
        <f t="shared" si="259"/>
        <v>2.0000000000000462E-2</v>
      </c>
      <c r="G1186">
        <v>4.33</v>
      </c>
      <c r="H1186">
        <v>4.30281</v>
      </c>
      <c r="I1186">
        <f t="shared" si="253"/>
        <v>4.30281</v>
      </c>
      <c r="J1186">
        <f t="shared" si="254"/>
        <v>6.9699999999999207E-3</v>
      </c>
      <c r="K1186">
        <v>4.3077500000000004</v>
      </c>
      <c r="L1186">
        <v>4.2759999999999998</v>
      </c>
      <c r="M1186">
        <v>4.2766000000000002</v>
      </c>
      <c r="N1186">
        <v>4.3948</v>
      </c>
      <c r="O1186">
        <v>4.3209999999999997</v>
      </c>
      <c r="P1186">
        <v>4.3483799999999997</v>
      </c>
      <c r="Q1186">
        <v>4.3310000000000004</v>
      </c>
      <c r="R1186">
        <v>4.2237999999999998</v>
      </c>
      <c r="S1186">
        <v>4.0838000000000001</v>
      </c>
      <c r="T1186">
        <v>4.28</v>
      </c>
      <c r="U1186">
        <f t="shared" si="255"/>
        <v>4.28</v>
      </c>
      <c r="V1186">
        <f t="shared" si="260"/>
        <v>-8.0000000000000071E-3</v>
      </c>
      <c r="W1186">
        <f t="shared" si="256"/>
        <v>4.2766000000000002</v>
      </c>
      <c r="X1186">
        <f t="shared" si="261"/>
        <v>-2.0900000000000141E-2</v>
      </c>
      <c r="Y1186">
        <v>4.2910000000000004</v>
      </c>
      <c r="Z1186">
        <v>4.226</v>
      </c>
      <c r="AA1186">
        <f t="shared" si="257"/>
        <v>4.3948</v>
      </c>
      <c r="AB1186">
        <f t="shared" si="262"/>
        <v>-2.120000000000033E-2</v>
      </c>
      <c r="AC1186">
        <f t="shared" si="263"/>
        <v>-9.0000000000003411E-3</v>
      </c>
      <c r="AD1186">
        <v>4.093</v>
      </c>
      <c r="AE1186">
        <f t="shared" si="258"/>
        <v>4.3209999999999997</v>
      </c>
      <c r="AF1186">
        <f t="shared" si="264"/>
        <v>-1.4000000000000234E-2</v>
      </c>
      <c r="AG1186">
        <f t="shared" si="264"/>
        <v>-2.0599999999999952E-2</v>
      </c>
      <c r="AH1186">
        <f t="shared" si="252"/>
        <v>4.1594999999999995</v>
      </c>
      <c r="AI1186">
        <f t="shared" si="265"/>
        <v>-1.1500000000000732E-2</v>
      </c>
    </row>
    <row r="1187" spans="1:35" x14ac:dyDescent="0.3">
      <c r="A1187" s="1">
        <v>45742</v>
      </c>
      <c r="B1187">
        <v>87286.31</v>
      </c>
      <c r="C1187">
        <v>3019.38</v>
      </c>
      <c r="D1187">
        <v>4.3959999999999999</v>
      </c>
      <c r="E1187">
        <v>4.3499999999999996</v>
      </c>
      <c r="F1187">
        <f t="shared" si="259"/>
        <v>1.9999999999999574E-2</v>
      </c>
      <c r="G1187">
        <v>4.33</v>
      </c>
      <c r="H1187">
        <v>4.30267</v>
      </c>
      <c r="I1187">
        <f t="shared" si="253"/>
        <v>4.30267</v>
      </c>
      <c r="J1187">
        <f t="shared" si="254"/>
        <v>-1.4000000000002899E-4</v>
      </c>
      <c r="K1187">
        <v>4.3018299999999998</v>
      </c>
      <c r="L1187">
        <v>4.2937000000000003</v>
      </c>
      <c r="M1187">
        <v>4.3026</v>
      </c>
      <c r="N1187">
        <v>4.4191000000000003</v>
      </c>
      <c r="O1187">
        <v>4.3419999999999996</v>
      </c>
      <c r="P1187">
        <v>4.3550199999999997</v>
      </c>
      <c r="Q1187">
        <v>4.3310000000000004</v>
      </c>
      <c r="R1187">
        <v>4.2263999999999999</v>
      </c>
      <c r="S1187">
        <v>4.0968999999999998</v>
      </c>
      <c r="T1187">
        <v>4.2960000000000003</v>
      </c>
      <c r="U1187">
        <f t="shared" si="255"/>
        <v>4.2960000000000003</v>
      </c>
      <c r="V1187">
        <f t="shared" si="260"/>
        <v>1.6000000000000014E-2</v>
      </c>
      <c r="W1187">
        <f t="shared" si="256"/>
        <v>4.3026</v>
      </c>
      <c r="X1187">
        <f t="shared" si="261"/>
        <v>2.5999999999999801E-2</v>
      </c>
      <c r="Y1187">
        <v>4.2919999999999998</v>
      </c>
      <c r="Z1187">
        <v>4.2290000000000001</v>
      </c>
      <c r="AA1187">
        <f t="shared" si="257"/>
        <v>4.4191000000000003</v>
      </c>
      <c r="AB1187">
        <f t="shared" si="262"/>
        <v>2.430000000000021E-2</v>
      </c>
      <c r="AC1187">
        <f t="shared" si="263"/>
        <v>3.0000000000001137E-3</v>
      </c>
      <c r="AD1187">
        <v>4.1040000000000001</v>
      </c>
      <c r="AE1187">
        <f t="shared" si="258"/>
        <v>4.3419999999999996</v>
      </c>
      <c r="AF1187">
        <f t="shared" si="264"/>
        <v>1.1000000000000121E-2</v>
      </c>
      <c r="AG1187">
        <f t="shared" si="264"/>
        <v>2.0999999999999908E-2</v>
      </c>
      <c r="AH1187">
        <f t="shared" si="252"/>
        <v>4.1665000000000001</v>
      </c>
      <c r="AI1187">
        <f t="shared" si="265"/>
        <v>7.0000000000005613E-3</v>
      </c>
    </row>
    <row r="1188" spans="1:35" x14ac:dyDescent="0.3">
      <c r="A1188" s="1">
        <v>45743</v>
      </c>
      <c r="B1188">
        <v>87309.14</v>
      </c>
      <c r="C1188">
        <v>3057.29</v>
      </c>
      <c r="D1188">
        <v>4.3899999999999997</v>
      </c>
      <c r="E1188">
        <v>4.3600000000000003</v>
      </c>
      <c r="F1188">
        <f t="shared" si="259"/>
        <v>1.0000000000000675E-2</v>
      </c>
      <c r="G1188">
        <v>4.33</v>
      </c>
      <c r="H1188">
        <v>4.2991700000000002</v>
      </c>
      <c r="I1188">
        <f t="shared" si="253"/>
        <v>4.2991700000000002</v>
      </c>
      <c r="J1188">
        <f t="shared" si="254"/>
        <v>-3.4999999999998366E-3</v>
      </c>
      <c r="K1188">
        <v>4.3004600000000002</v>
      </c>
      <c r="L1188">
        <v>4.2931999999999997</v>
      </c>
      <c r="M1188">
        <v>4.3006000000000002</v>
      </c>
      <c r="N1188">
        <v>4.4143999999999997</v>
      </c>
      <c r="O1188">
        <v>4.3324999999999996</v>
      </c>
      <c r="P1188">
        <v>4.3294300000000003</v>
      </c>
      <c r="Q1188">
        <v>4.3308499999999999</v>
      </c>
      <c r="R1188">
        <v>4.2339000000000002</v>
      </c>
      <c r="S1188">
        <v>4.0938999999999997</v>
      </c>
      <c r="T1188">
        <v>4.2960000000000003</v>
      </c>
      <c r="U1188">
        <f t="shared" si="255"/>
        <v>4.2960000000000003</v>
      </c>
      <c r="V1188">
        <f t="shared" si="260"/>
        <v>0</v>
      </c>
      <c r="W1188">
        <f t="shared" si="256"/>
        <v>4.3006000000000002</v>
      </c>
      <c r="X1188">
        <f t="shared" si="261"/>
        <v>-1.9999999999997797E-3</v>
      </c>
      <c r="Y1188">
        <v>4.3079999999999998</v>
      </c>
      <c r="Z1188">
        <v>4.2350000000000003</v>
      </c>
      <c r="AA1188">
        <f t="shared" si="257"/>
        <v>4.4143999999999997</v>
      </c>
      <c r="AB1188">
        <f t="shared" si="262"/>
        <v>-4.7000000000005926E-3</v>
      </c>
      <c r="AC1188">
        <f t="shared" si="263"/>
        <v>6.0000000000002274E-3</v>
      </c>
      <c r="AD1188">
        <v>4.0990000000000002</v>
      </c>
      <c r="AE1188">
        <f t="shared" si="258"/>
        <v>4.3324999999999996</v>
      </c>
      <c r="AF1188">
        <f t="shared" si="264"/>
        <v>-4.9999999999998934E-3</v>
      </c>
      <c r="AG1188">
        <f t="shared" si="264"/>
        <v>-9.5000000000000639E-3</v>
      </c>
      <c r="AH1188">
        <f t="shared" si="252"/>
        <v>4.1669999999999998</v>
      </c>
      <c r="AI1188">
        <f t="shared" si="265"/>
        <v>4.9999999999972289E-4</v>
      </c>
    </row>
    <row r="1189" spans="1:35" x14ac:dyDescent="0.3">
      <c r="A1189" s="1">
        <v>45744</v>
      </c>
      <c r="B1189">
        <v>83758.98</v>
      </c>
      <c r="C1189">
        <v>3085.12</v>
      </c>
      <c r="D1189">
        <v>4.46</v>
      </c>
      <c r="E1189">
        <v>4.34</v>
      </c>
      <c r="F1189">
        <f t="shared" si="259"/>
        <v>-2.0000000000000462E-2</v>
      </c>
      <c r="G1189">
        <v>4.33</v>
      </c>
      <c r="H1189">
        <v>4.2976099999999997</v>
      </c>
      <c r="I1189">
        <f t="shared" si="253"/>
        <v>4.2976099999999997</v>
      </c>
      <c r="J1189">
        <f t="shared" si="254"/>
        <v>-1.5600000000004499E-3</v>
      </c>
      <c r="K1189">
        <v>4.2849399999999997</v>
      </c>
      <c r="L1189">
        <v>4.2916999999999996</v>
      </c>
      <c r="M1189">
        <v>4.2609000000000004</v>
      </c>
      <c r="N1189">
        <v>4.3737000000000004</v>
      </c>
      <c r="O1189">
        <v>4.2888000000000002</v>
      </c>
      <c r="P1189">
        <v>4.3178999999999998</v>
      </c>
      <c r="Q1189">
        <v>4.3310000000000004</v>
      </c>
      <c r="R1189">
        <v>4.2165999999999997</v>
      </c>
      <c r="S1189">
        <v>4.0311000000000003</v>
      </c>
      <c r="T1189">
        <v>4.2939999999999996</v>
      </c>
      <c r="U1189">
        <f t="shared" si="255"/>
        <v>4.2939999999999996</v>
      </c>
      <c r="V1189">
        <f t="shared" si="260"/>
        <v>-2.0000000000006679E-3</v>
      </c>
      <c r="W1189">
        <f t="shared" si="256"/>
        <v>4.2609000000000004</v>
      </c>
      <c r="X1189">
        <f t="shared" si="261"/>
        <v>-3.9699999999999847E-2</v>
      </c>
      <c r="Y1189">
        <v>4.2679999999999998</v>
      </c>
      <c r="Z1189">
        <v>4.2210000000000001</v>
      </c>
      <c r="AA1189">
        <f t="shared" si="257"/>
        <v>4.3737000000000004</v>
      </c>
      <c r="AB1189">
        <f t="shared" si="262"/>
        <v>-4.0699999999999292E-2</v>
      </c>
      <c r="AC1189">
        <f t="shared" si="263"/>
        <v>-1.4000000000000234E-2</v>
      </c>
      <c r="AD1189">
        <v>4.0350000000000001</v>
      </c>
      <c r="AE1189">
        <f t="shared" si="258"/>
        <v>4.2888000000000002</v>
      </c>
      <c r="AF1189">
        <f t="shared" si="264"/>
        <v>-6.4000000000000057E-2</v>
      </c>
      <c r="AG1189">
        <f t="shared" si="264"/>
        <v>-4.3699999999999406E-2</v>
      </c>
      <c r="AH1189">
        <f t="shared" si="252"/>
        <v>4.1280000000000001</v>
      </c>
      <c r="AI1189">
        <f t="shared" si="265"/>
        <v>-3.8999999999999702E-2</v>
      </c>
    </row>
    <row r="1190" spans="1:35" x14ac:dyDescent="0.3">
      <c r="A1190" s="1">
        <v>45745</v>
      </c>
      <c r="B1190">
        <v>82485.149999999994</v>
      </c>
      <c r="C1190">
        <v>3085.12</v>
      </c>
      <c r="D1190">
        <v>4.46</v>
      </c>
      <c r="E1190">
        <v>4.34</v>
      </c>
      <c r="F1190">
        <f t="shared" si="259"/>
        <v>0</v>
      </c>
      <c r="G1190">
        <v>4.33</v>
      </c>
      <c r="H1190">
        <v>4.2976099999999997</v>
      </c>
      <c r="I1190">
        <f t="shared" si="253"/>
        <v>4.2976099999999997</v>
      </c>
      <c r="J1190">
        <f t="shared" si="254"/>
        <v>0</v>
      </c>
      <c r="K1190">
        <v>4.2849399999999997</v>
      </c>
      <c r="L1190">
        <v>4.2916999999999996</v>
      </c>
      <c r="M1190">
        <v>4.2609000000000004</v>
      </c>
      <c r="N1190">
        <v>4.3737000000000004</v>
      </c>
      <c r="O1190">
        <v>4.2888000000000002</v>
      </c>
      <c r="P1190">
        <v>4.3178999999999998</v>
      </c>
      <c r="Q1190">
        <v>4.3310000000000004</v>
      </c>
      <c r="R1190">
        <v>4.2165999999999997</v>
      </c>
      <c r="S1190">
        <v>4.0311000000000003</v>
      </c>
      <c r="T1190">
        <v>4.2939999999999996</v>
      </c>
      <c r="U1190">
        <f t="shared" si="255"/>
        <v>4.2939999999999996</v>
      </c>
      <c r="V1190">
        <f t="shared" si="260"/>
        <v>0</v>
      </c>
      <c r="W1190">
        <f t="shared" si="256"/>
        <v>4.2609000000000004</v>
      </c>
      <c r="X1190">
        <f t="shared" si="261"/>
        <v>0</v>
      </c>
      <c r="Y1190">
        <v>4.2679999999999998</v>
      </c>
      <c r="Z1190">
        <v>4.2210000000000001</v>
      </c>
      <c r="AA1190">
        <f t="shared" si="257"/>
        <v>4.3737000000000004</v>
      </c>
      <c r="AB1190">
        <f t="shared" si="262"/>
        <v>0</v>
      </c>
      <c r="AC1190">
        <f t="shared" si="263"/>
        <v>0</v>
      </c>
      <c r="AD1190">
        <v>4.0350000000000001</v>
      </c>
      <c r="AE1190">
        <f t="shared" si="258"/>
        <v>4.2888000000000002</v>
      </c>
      <c r="AF1190">
        <f t="shared" si="264"/>
        <v>0</v>
      </c>
      <c r="AG1190">
        <f t="shared" si="264"/>
        <v>0</v>
      </c>
      <c r="AH1190">
        <f t="shared" si="252"/>
        <v>4.1280000000000001</v>
      </c>
      <c r="AI1190">
        <f t="shared" si="265"/>
        <v>0</v>
      </c>
    </row>
    <row r="1191" spans="1:35" x14ac:dyDescent="0.3">
      <c r="A1191" s="1">
        <v>45746</v>
      </c>
      <c r="B1191">
        <v>82531.17</v>
      </c>
      <c r="C1191">
        <v>3085.12</v>
      </c>
      <c r="D1191">
        <v>4.46</v>
      </c>
      <c r="E1191">
        <v>4.34</v>
      </c>
      <c r="F1191">
        <f t="shared" si="259"/>
        <v>0</v>
      </c>
      <c r="G1191">
        <v>4.33</v>
      </c>
      <c r="H1191">
        <v>4.2976099999999997</v>
      </c>
      <c r="I1191">
        <f t="shared" si="253"/>
        <v>4.2976099999999997</v>
      </c>
      <c r="J1191">
        <f t="shared" si="254"/>
        <v>0</v>
      </c>
      <c r="K1191">
        <v>4.2849399999999997</v>
      </c>
      <c r="L1191">
        <v>4.2916999999999996</v>
      </c>
      <c r="M1191">
        <v>4.2609000000000004</v>
      </c>
      <c r="N1191">
        <v>4.3737000000000004</v>
      </c>
      <c r="O1191">
        <v>4.2888000000000002</v>
      </c>
      <c r="P1191">
        <v>4.3178999999999998</v>
      </c>
      <c r="Q1191">
        <v>4.3310000000000004</v>
      </c>
      <c r="R1191">
        <v>4.2165999999999997</v>
      </c>
      <c r="S1191">
        <v>4.0311000000000003</v>
      </c>
      <c r="T1191">
        <v>4.2939999999999996</v>
      </c>
      <c r="U1191">
        <f t="shared" si="255"/>
        <v>4.2939999999999996</v>
      </c>
      <c r="V1191">
        <f t="shared" si="260"/>
        <v>0</v>
      </c>
      <c r="W1191">
        <f t="shared" si="256"/>
        <v>4.2609000000000004</v>
      </c>
      <c r="X1191">
        <f t="shared" si="261"/>
        <v>0</v>
      </c>
      <c r="Y1191">
        <v>4.2679999999999998</v>
      </c>
      <c r="Z1191">
        <v>4.2210000000000001</v>
      </c>
      <c r="AA1191">
        <f t="shared" si="257"/>
        <v>4.3737000000000004</v>
      </c>
      <c r="AB1191">
        <f t="shared" si="262"/>
        <v>0</v>
      </c>
      <c r="AC1191">
        <f t="shared" si="263"/>
        <v>0</v>
      </c>
      <c r="AD1191">
        <v>4.0350000000000001</v>
      </c>
      <c r="AE1191">
        <f t="shared" si="258"/>
        <v>4.2888000000000002</v>
      </c>
      <c r="AF1191">
        <f t="shared" si="264"/>
        <v>0</v>
      </c>
      <c r="AG1191">
        <f t="shared" si="264"/>
        <v>0</v>
      </c>
      <c r="AH1191">
        <f t="shared" si="252"/>
        <v>4.1280000000000001</v>
      </c>
      <c r="AI1191">
        <f t="shared" si="265"/>
        <v>0</v>
      </c>
    </row>
    <row r="1192" spans="1:35" x14ac:dyDescent="0.3">
      <c r="A1192" s="1">
        <v>45747</v>
      </c>
      <c r="B1192">
        <v>82421.289999999994</v>
      </c>
      <c r="C1192">
        <v>3123.57</v>
      </c>
      <c r="D1192">
        <v>4.5199999999999996</v>
      </c>
      <c r="E1192">
        <v>4.41</v>
      </c>
      <c r="F1192">
        <f t="shared" si="259"/>
        <v>7.0000000000000284E-2</v>
      </c>
      <c r="G1192">
        <v>4.33</v>
      </c>
      <c r="H1192">
        <v>4.2878800000000004</v>
      </c>
      <c r="I1192">
        <f t="shared" si="253"/>
        <v>4.2878800000000004</v>
      </c>
      <c r="J1192">
        <f t="shared" si="254"/>
        <v>-9.7299999999993503E-3</v>
      </c>
      <c r="K1192">
        <v>4.2869999999999999</v>
      </c>
      <c r="L1192">
        <v>4.2937000000000003</v>
      </c>
      <c r="M1192">
        <v>4.2595000000000001</v>
      </c>
      <c r="N1192">
        <v>4.3644999999999996</v>
      </c>
      <c r="O1192">
        <v>4.2683999999999997</v>
      </c>
      <c r="P1192">
        <v>4.3178000000000001</v>
      </c>
      <c r="Q1192">
        <v>4.3310000000000004</v>
      </c>
      <c r="R1192">
        <v>4.2213000000000003</v>
      </c>
      <c r="S1192">
        <v>4.0199999999999996</v>
      </c>
      <c r="T1192">
        <v>4.2990000000000004</v>
      </c>
      <c r="U1192">
        <f t="shared" si="255"/>
        <v>4.2990000000000004</v>
      </c>
      <c r="V1192">
        <f t="shared" si="260"/>
        <v>5.0000000000007816E-3</v>
      </c>
      <c r="W1192">
        <f t="shared" si="256"/>
        <v>4.2595000000000001</v>
      </c>
      <c r="X1192">
        <f t="shared" si="261"/>
        <v>-1.4000000000002899E-3</v>
      </c>
      <c r="Y1192">
        <v>4.3049999999999997</v>
      </c>
      <c r="Z1192">
        <v>4.2270000000000003</v>
      </c>
      <c r="AA1192">
        <f t="shared" si="257"/>
        <v>4.3644999999999996</v>
      </c>
      <c r="AB1192">
        <f t="shared" si="262"/>
        <v>-9.2000000000007631E-3</v>
      </c>
      <c r="AC1192">
        <f t="shared" si="263"/>
        <v>6.0000000000002274E-3</v>
      </c>
      <c r="AD1192">
        <v>4.0270000000000001</v>
      </c>
      <c r="AE1192">
        <f t="shared" si="258"/>
        <v>4.2683999999999997</v>
      </c>
      <c r="AF1192">
        <f t="shared" si="264"/>
        <v>-8.0000000000000071E-3</v>
      </c>
      <c r="AG1192">
        <f t="shared" si="264"/>
        <v>-2.0400000000000418E-2</v>
      </c>
      <c r="AH1192">
        <f t="shared" si="252"/>
        <v>4.1270000000000007</v>
      </c>
      <c r="AI1192">
        <f t="shared" si="265"/>
        <v>-9.9999999999944578E-4</v>
      </c>
    </row>
    <row r="1193" spans="1:35" x14ac:dyDescent="0.3">
      <c r="A1193" s="1">
        <v>45748</v>
      </c>
      <c r="B1193">
        <v>85243.64</v>
      </c>
      <c r="C1193">
        <v>3113.38</v>
      </c>
      <c r="D1193">
        <v>4.43</v>
      </c>
      <c r="E1193">
        <v>4.3899999999999997</v>
      </c>
      <c r="F1193">
        <f t="shared" si="259"/>
        <v>-2.0000000000000462E-2</v>
      </c>
      <c r="G1193">
        <v>4.33</v>
      </c>
      <c r="H1193">
        <v>4.2809799999999996</v>
      </c>
      <c r="I1193">
        <f t="shared" si="253"/>
        <v>4.2809799999999996</v>
      </c>
      <c r="J1193">
        <f t="shared" si="254"/>
        <v>-6.9000000000007944E-3</v>
      </c>
      <c r="K1193">
        <v>4.2831999999999999</v>
      </c>
      <c r="L1193">
        <v>4.2915999999999999</v>
      </c>
      <c r="M1193">
        <v>4.2419000000000002</v>
      </c>
      <c r="N1193">
        <v>4.3476999999999997</v>
      </c>
      <c r="O1193">
        <v>4.2531999999999996</v>
      </c>
      <c r="P1193">
        <v>4.3155999999999999</v>
      </c>
      <c r="Q1193">
        <v>4.3301499999999997</v>
      </c>
      <c r="R1193">
        <v>4.1950000000000003</v>
      </c>
      <c r="S1193">
        <v>4.0061999999999998</v>
      </c>
      <c r="T1193">
        <v>4.2990000000000004</v>
      </c>
      <c r="U1193">
        <f t="shared" si="255"/>
        <v>4.2990000000000004</v>
      </c>
      <c r="V1193">
        <f t="shared" si="260"/>
        <v>0</v>
      </c>
      <c r="W1193">
        <f t="shared" si="256"/>
        <v>4.2419000000000002</v>
      </c>
      <c r="X1193">
        <f t="shared" si="261"/>
        <v>-1.7599999999999838E-2</v>
      </c>
      <c r="Y1193">
        <v>4.3129999999999997</v>
      </c>
      <c r="Z1193">
        <v>4.2</v>
      </c>
      <c r="AA1193">
        <f t="shared" si="257"/>
        <v>4.3476999999999997</v>
      </c>
      <c r="AB1193">
        <f t="shared" si="262"/>
        <v>-1.6799999999999926E-2</v>
      </c>
      <c r="AC1193">
        <f t="shared" si="263"/>
        <v>-2.7000000000000135E-2</v>
      </c>
      <c r="AD1193">
        <v>4.0129999999999999</v>
      </c>
      <c r="AE1193">
        <f t="shared" si="258"/>
        <v>4.2531999999999996</v>
      </c>
      <c r="AF1193">
        <f t="shared" si="264"/>
        <v>-1.4000000000000234E-2</v>
      </c>
      <c r="AG1193">
        <f t="shared" si="264"/>
        <v>-1.5200000000000102E-2</v>
      </c>
      <c r="AH1193">
        <f t="shared" si="252"/>
        <v>4.1065000000000005</v>
      </c>
      <c r="AI1193">
        <f t="shared" si="265"/>
        <v>-2.0500000000000185E-2</v>
      </c>
    </row>
    <row r="1194" spans="1:35" x14ac:dyDescent="0.3">
      <c r="A1194" s="1">
        <v>45749</v>
      </c>
      <c r="B1194">
        <v>85653.54</v>
      </c>
      <c r="C1194">
        <v>3134.17</v>
      </c>
      <c r="D1194">
        <v>4.42</v>
      </c>
      <c r="E1194">
        <v>4.37</v>
      </c>
      <c r="F1194">
        <f t="shared" si="259"/>
        <v>-1.9999999999999574E-2</v>
      </c>
      <c r="G1194">
        <v>4.33</v>
      </c>
      <c r="H1194">
        <v>4.2773399999999997</v>
      </c>
      <c r="I1194">
        <f t="shared" si="253"/>
        <v>4.2773399999999997</v>
      </c>
      <c r="J1194">
        <f t="shared" si="254"/>
        <v>-3.6399999999998656E-3</v>
      </c>
      <c r="K1194">
        <v>4.2899200000000004</v>
      </c>
      <c r="L1194">
        <v>4.2988</v>
      </c>
      <c r="M1194">
        <v>4.2308000000000003</v>
      </c>
      <c r="N1194">
        <v>4.3409000000000004</v>
      </c>
      <c r="O1194">
        <v>4.2546999999999997</v>
      </c>
      <c r="P1194">
        <v>4.3155000000000001</v>
      </c>
      <c r="Q1194">
        <v>4.3310000000000004</v>
      </c>
      <c r="R1194">
        <v>4.2184999999999997</v>
      </c>
      <c r="S1194">
        <v>4.0031999999999996</v>
      </c>
      <c r="T1194">
        <v>4.3049999999999997</v>
      </c>
      <c r="U1194">
        <f t="shared" si="255"/>
        <v>4.3049999999999997</v>
      </c>
      <c r="V1194">
        <f t="shared" si="260"/>
        <v>5.9999999999993392E-3</v>
      </c>
      <c r="W1194">
        <f t="shared" si="256"/>
        <v>4.2308000000000003</v>
      </c>
      <c r="X1194">
        <f t="shared" si="261"/>
        <v>-1.1099999999999888E-2</v>
      </c>
      <c r="Y1194">
        <v>4.3070000000000004</v>
      </c>
      <c r="Z1194">
        <v>4.2249999999999996</v>
      </c>
      <c r="AA1194">
        <f t="shared" si="257"/>
        <v>4.3409000000000004</v>
      </c>
      <c r="AB1194">
        <f t="shared" si="262"/>
        <v>-6.7999999999992511E-3</v>
      </c>
      <c r="AC1194">
        <f t="shared" si="263"/>
        <v>2.4999999999999467E-2</v>
      </c>
      <c r="AD1194">
        <v>4.0190000000000001</v>
      </c>
      <c r="AE1194">
        <f t="shared" si="258"/>
        <v>4.2546999999999997</v>
      </c>
      <c r="AF1194">
        <f t="shared" si="264"/>
        <v>6.0000000000002274E-3</v>
      </c>
      <c r="AG1194">
        <f t="shared" si="264"/>
        <v>1.5000000000000568E-3</v>
      </c>
      <c r="AH1194">
        <f t="shared" si="252"/>
        <v>4.1219999999999999</v>
      </c>
      <c r="AI1194">
        <f t="shared" si="265"/>
        <v>1.5499999999999403E-2</v>
      </c>
    </row>
    <row r="1195" spans="1:35" x14ac:dyDescent="0.3">
      <c r="A1195" s="1">
        <v>45750</v>
      </c>
      <c r="B1195">
        <v>82315.850000000006</v>
      </c>
      <c r="C1195">
        <v>3115.34</v>
      </c>
      <c r="D1195">
        <v>4.4039999999999999</v>
      </c>
      <c r="E1195">
        <v>4.3899999999999997</v>
      </c>
      <c r="F1195">
        <f t="shared" si="259"/>
        <v>1.9999999999999574E-2</v>
      </c>
      <c r="G1195">
        <v>4.33</v>
      </c>
      <c r="H1195">
        <v>4.2846900000000003</v>
      </c>
      <c r="I1195">
        <f t="shared" si="253"/>
        <v>4.2846900000000003</v>
      </c>
      <c r="J1195">
        <f t="shared" si="254"/>
        <v>7.3500000000006338E-3</v>
      </c>
      <c r="K1195">
        <v>4.2530000000000001</v>
      </c>
      <c r="L1195">
        <v>4.2880000000000003</v>
      </c>
      <c r="M1195">
        <v>4.1577000000000002</v>
      </c>
      <c r="N1195">
        <v>4.2645</v>
      </c>
      <c r="O1195">
        <v>4.1692</v>
      </c>
      <c r="P1195">
        <v>4.3121</v>
      </c>
      <c r="Q1195">
        <v>4.3227500000000001</v>
      </c>
      <c r="R1195">
        <v>4.1730999999999998</v>
      </c>
      <c r="S1195">
        <v>3.9064000000000001</v>
      </c>
      <c r="T1195">
        <v>4.2939999999999996</v>
      </c>
      <c r="U1195">
        <f t="shared" si="255"/>
        <v>4.2939999999999996</v>
      </c>
      <c r="V1195">
        <f t="shared" si="260"/>
        <v>-1.1000000000000121E-2</v>
      </c>
      <c r="W1195">
        <f t="shared" si="256"/>
        <v>4.1577000000000002</v>
      </c>
      <c r="X1195">
        <f t="shared" si="261"/>
        <v>-7.3100000000000165E-2</v>
      </c>
      <c r="Y1195">
        <v>4.3079999999999998</v>
      </c>
      <c r="Z1195">
        <v>4.18</v>
      </c>
      <c r="AA1195">
        <f t="shared" si="257"/>
        <v>4.2645</v>
      </c>
      <c r="AB1195">
        <f t="shared" si="262"/>
        <v>-7.6400000000000468E-2</v>
      </c>
      <c r="AC1195">
        <f t="shared" si="263"/>
        <v>-4.4999999999999929E-2</v>
      </c>
      <c r="AD1195">
        <v>3.9119999999999999</v>
      </c>
      <c r="AE1195">
        <f t="shared" si="258"/>
        <v>4.1692</v>
      </c>
      <c r="AF1195">
        <f t="shared" si="264"/>
        <v>-0.10700000000000021</v>
      </c>
      <c r="AG1195">
        <f t="shared" si="264"/>
        <v>-8.5499999999999687E-2</v>
      </c>
      <c r="AH1195">
        <f t="shared" si="252"/>
        <v>4.0459999999999994</v>
      </c>
      <c r="AI1195">
        <f t="shared" si="265"/>
        <v>-7.6000000000000512E-2</v>
      </c>
    </row>
    <row r="1196" spans="1:35" x14ac:dyDescent="0.3">
      <c r="A1196" s="1">
        <v>45751</v>
      </c>
      <c r="B1196">
        <v>84129.73</v>
      </c>
      <c r="C1196">
        <v>3038.24</v>
      </c>
      <c r="D1196">
        <v>4.3600000000000003</v>
      </c>
      <c r="E1196">
        <v>4.3499999999999996</v>
      </c>
      <c r="F1196">
        <f t="shared" si="259"/>
        <v>-4.0000000000000036E-2</v>
      </c>
      <c r="G1196">
        <v>4.33</v>
      </c>
      <c r="H1196">
        <v>4.2589800000000002</v>
      </c>
      <c r="I1196">
        <f t="shared" si="253"/>
        <v>4.2589800000000002</v>
      </c>
      <c r="J1196">
        <f t="shared" si="254"/>
        <v>-2.5710000000000122E-2</v>
      </c>
      <c r="K1196">
        <v>4.2069999999999999</v>
      </c>
      <c r="L1196">
        <v>4.2424999999999997</v>
      </c>
      <c r="M1196">
        <v>4.2656000000000001</v>
      </c>
      <c r="N1196">
        <v>4.3531000000000004</v>
      </c>
      <c r="O1196">
        <v>4.2259000000000002</v>
      </c>
      <c r="P1196">
        <v>4.2939999999999996</v>
      </c>
      <c r="Q1196">
        <v>4.3030499999999998</v>
      </c>
      <c r="R1196">
        <v>4.0819999999999999</v>
      </c>
      <c r="S1196">
        <v>3.8252000000000002</v>
      </c>
      <c r="T1196">
        <v>4.2530000000000001</v>
      </c>
      <c r="U1196">
        <f t="shared" si="255"/>
        <v>4.2530000000000001</v>
      </c>
      <c r="V1196">
        <f t="shared" si="260"/>
        <v>-4.0999999999999481E-2</v>
      </c>
      <c r="W1196">
        <f t="shared" si="256"/>
        <v>4.2656000000000001</v>
      </c>
      <c r="X1196">
        <f t="shared" si="261"/>
        <v>0.10789999999999988</v>
      </c>
      <c r="Y1196">
        <v>4.2859999999999996</v>
      </c>
      <c r="Z1196">
        <v>4.0949999999999998</v>
      </c>
      <c r="AA1196">
        <f t="shared" si="257"/>
        <v>4.3531000000000004</v>
      </c>
      <c r="AB1196">
        <f t="shared" si="262"/>
        <v>8.8600000000000456E-2</v>
      </c>
      <c r="AC1196">
        <f t="shared" si="263"/>
        <v>-8.4999999999999964E-2</v>
      </c>
      <c r="AD1196">
        <v>3.84</v>
      </c>
      <c r="AE1196">
        <f t="shared" si="258"/>
        <v>4.2259000000000002</v>
      </c>
      <c r="AF1196">
        <f t="shared" si="264"/>
        <v>-7.2000000000000064E-2</v>
      </c>
      <c r="AG1196">
        <f t="shared" si="264"/>
        <v>5.6700000000000195E-2</v>
      </c>
      <c r="AH1196">
        <f t="shared" si="252"/>
        <v>3.9674999999999998</v>
      </c>
      <c r="AI1196">
        <f t="shared" si="265"/>
        <v>-7.849999999999957E-2</v>
      </c>
    </row>
    <row r="1197" spans="1:35" x14ac:dyDescent="0.3">
      <c r="A1197" s="1">
        <v>45752</v>
      </c>
      <c r="B1197">
        <v>83044.570000000007</v>
      </c>
      <c r="C1197">
        <v>3038.24</v>
      </c>
      <c r="D1197">
        <v>4.3600000000000003</v>
      </c>
      <c r="E1197">
        <v>4.3499999999999996</v>
      </c>
      <c r="F1197">
        <f t="shared" si="259"/>
        <v>0</v>
      </c>
      <c r="G1197">
        <v>4.33</v>
      </c>
      <c r="H1197">
        <v>4.2589800000000002</v>
      </c>
      <c r="I1197">
        <f t="shared" si="253"/>
        <v>4.2589800000000002</v>
      </c>
      <c r="J1197">
        <f t="shared" si="254"/>
        <v>0</v>
      </c>
      <c r="K1197">
        <v>4.2069999999999999</v>
      </c>
      <c r="L1197">
        <v>4.2424999999999997</v>
      </c>
      <c r="M1197">
        <v>4.2656000000000001</v>
      </c>
      <c r="N1197">
        <v>4.3531000000000004</v>
      </c>
      <c r="O1197">
        <v>4.2259000000000002</v>
      </c>
      <c r="P1197">
        <v>4.2939999999999996</v>
      </c>
      <c r="Q1197">
        <v>4.3030499999999998</v>
      </c>
      <c r="R1197">
        <v>4.0819999999999999</v>
      </c>
      <c r="S1197">
        <v>3.8252000000000002</v>
      </c>
      <c r="T1197">
        <v>4.2530000000000001</v>
      </c>
      <c r="U1197">
        <f t="shared" si="255"/>
        <v>4.2530000000000001</v>
      </c>
      <c r="V1197">
        <f t="shared" si="260"/>
        <v>0</v>
      </c>
      <c r="W1197">
        <f t="shared" si="256"/>
        <v>4.2656000000000001</v>
      </c>
      <c r="X1197">
        <f t="shared" si="261"/>
        <v>0</v>
      </c>
      <c r="Y1197">
        <v>4.2859999999999996</v>
      </c>
      <c r="Z1197">
        <v>4.0949999999999998</v>
      </c>
      <c r="AA1197">
        <f t="shared" si="257"/>
        <v>4.3531000000000004</v>
      </c>
      <c r="AB1197">
        <f t="shared" si="262"/>
        <v>0</v>
      </c>
      <c r="AC1197">
        <f t="shared" si="263"/>
        <v>0</v>
      </c>
      <c r="AD1197">
        <v>3.84</v>
      </c>
      <c r="AE1197">
        <f t="shared" si="258"/>
        <v>4.2259000000000002</v>
      </c>
      <c r="AF1197">
        <f t="shared" si="264"/>
        <v>0</v>
      </c>
      <c r="AG1197">
        <f t="shared" si="264"/>
        <v>0</v>
      </c>
      <c r="AH1197">
        <f t="shared" si="252"/>
        <v>3.9674999999999998</v>
      </c>
      <c r="AI1197">
        <f t="shared" si="265"/>
        <v>0</v>
      </c>
    </row>
    <row r="1198" spans="1:35" x14ac:dyDescent="0.3">
      <c r="A1198" s="1">
        <v>45753</v>
      </c>
      <c r="B1198">
        <v>78807.929999999993</v>
      </c>
      <c r="C1198">
        <v>3038.24</v>
      </c>
      <c r="D1198">
        <v>4.3600000000000003</v>
      </c>
      <c r="E1198">
        <v>4.3499999999999996</v>
      </c>
      <c r="F1198">
        <f t="shared" si="259"/>
        <v>0</v>
      </c>
      <c r="G1198">
        <v>4.33</v>
      </c>
      <c r="H1198">
        <v>4.2589800000000002</v>
      </c>
      <c r="I1198">
        <f t="shared" si="253"/>
        <v>4.2589800000000002</v>
      </c>
      <c r="J1198">
        <f t="shared" si="254"/>
        <v>0</v>
      </c>
      <c r="K1198">
        <v>4.2069999999999999</v>
      </c>
      <c r="L1198">
        <v>4.2424999999999997</v>
      </c>
      <c r="M1198">
        <v>4.2656000000000001</v>
      </c>
      <c r="N1198">
        <v>4.3531000000000004</v>
      </c>
      <c r="O1198">
        <v>4.2259000000000002</v>
      </c>
      <c r="P1198">
        <v>4.2939999999999996</v>
      </c>
      <c r="Q1198">
        <v>4.3030499999999998</v>
      </c>
      <c r="R1198">
        <v>4.0819999999999999</v>
      </c>
      <c r="S1198">
        <v>3.8252000000000002</v>
      </c>
      <c r="T1198">
        <v>4.2530000000000001</v>
      </c>
      <c r="U1198">
        <f t="shared" si="255"/>
        <v>4.2530000000000001</v>
      </c>
      <c r="V1198">
        <f t="shared" si="260"/>
        <v>0</v>
      </c>
      <c r="W1198">
        <f t="shared" si="256"/>
        <v>4.2656000000000001</v>
      </c>
      <c r="X1198">
        <f t="shared" si="261"/>
        <v>0</v>
      </c>
      <c r="Y1198">
        <v>4.2859999999999996</v>
      </c>
      <c r="Z1198">
        <v>4.0949999999999998</v>
      </c>
      <c r="AA1198">
        <f t="shared" si="257"/>
        <v>4.3531000000000004</v>
      </c>
      <c r="AB1198">
        <f t="shared" si="262"/>
        <v>0</v>
      </c>
      <c r="AC1198">
        <f t="shared" si="263"/>
        <v>0</v>
      </c>
      <c r="AD1198">
        <v>3.84</v>
      </c>
      <c r="AE1198">
        <f t="shared" si="258"/>
        <v>4.2259000000000002</v>
      </c>
      <c r="AF1198">
        <f t="shared" si="264"/>
        <v>0</v>
      </c>
      <c r="AG1198">
        <f t="shared" si="264"/>
        <v>0</v>
      </c>
      <c r="AH1198">
        <f t="shared" si="252"/>
        <v>3.9674999999999998</v>
      </c>
      <c r="AI1198">
        <f t="shared" si="265"/>
        <v>0</v>
      </c>
    </row>
    <row r="1199" spans="1:35" x14ac:dyDescent="0.3">
      <c r="A1199" s="1">
        <v>45754</v>
      </c>
      <c r="B1199">
        <v>78923.14</v>
      </c>
      <c r="C1199">
        <v>2983.28</v>
      </c>
      <c r="D1199">
        <v>4.41</v>
      </c>
      <c r="E1199">
        <v>4.33</v>
      </c>
      <c r="F1199">
        <f t="shared" si="259"/>
        <v>-1.9999999999999574E-2</v>
      </c>
      <c r="G1199">
        <v>4.33</v>
      </c>
      <c r="H1199">
        <v>4.2075899999999997</v>
      </c>
      <c r="I1199">
        <f t="shared" si="253"/>
        <v>4.2075899999999997</v>
      </c>
      <c r="J1199">
        <f t="shared" si="254"/>
        <v>-5.1390000000000491E-2</v>
      </c>
      <c r="K1199">
        <v>4.2294999999999998</v>
      </c>
      <c r="L1199">
        <v>4.2601000000000004</v>
      </c>
      <c r="M1199">
        <v>4.2847999999999997</v>
      </c>
      <c r="N1199">
        <v>4.3937999999999997</v>
      </c>
      <c r="O1199">
        <v>4.3066000000000004</v>
      </c>
      <c r="P1199">
        <v>4.3158000000000003</v>
      </c>
      <c r="Q1199">
        <v>4.3038499999999997</v>
      </c>
      <c r="R1199">
        <v>4.1475</v>
      </c>
      <c r="S1199">
        <v>3.9024999999999999</v>
      </c>
      <c r="T1199">
        <v>4.2720000000000002</v>
      </c>
      <c r="U1199">
        <f t="shared" si="255"/>
        <v>4.2720000000000002</v>
      </c>
      <c r="V1199">
        <f t="shared" si="260"/>
        <v>1.9000000000000128E-2</v>
      </c>
      <c r="W1199">
        <f t="shared" si="256"/>
        <v>4.2847999999999997</v>
      </c>
      <c r="X1199">
        <f t="shared" si="261"/>
        <v>1.9199999999999662E-2</v>
      </c>
      <c r="Y1199">
        <v>4.3070000000000004</v>
      </c>
      <c r="Z1199">
        <v>4.1550000000000002</v>
      </c>
      <c r="AA1199">
        <f t="shared" si="257"/>
        <v>4.3937999999999997</v>
      </c>
      <c r="AB1199">
        <f t="shared" si="262"/>
        <v>4.0699999999999292E-2</v>
      </c>
      <c r="AC1199">
        <f t="shared" si="263"/>
        <v>6.0000000000000497E-2</v>
      </c>
      <c r="AD1199">
        <v>3.911</v>
      </c>
      <c r="AE1199">
        <f t="shared" si="258"/>
        <v>4.3066000000000004</v>
      </c>
      <c r="AF1199">
        <f t="shared" si="264"/>
        <v>7.1000000000000174E-2</v>
      </c>
      <c r="AG1199">
        <f t="shared" si="264"/>
        <v>8.0700000000000216E-2</v>
      </c>
      <c r="AH1199">
        <f t="shared" si="252"/>
        <v>4.0330000000000004</v>
      </c>
      <c r="AI1199">
        <f t="shared" si="265"/>
        <v>6.5500000000000558E-2</v>
      </c>
    </row>
    <row r="1200" spans="1:35" x14ac:dyDescent="0.3">
      <c r="A1200" s="1">
        <v>45755</v>
      </c>
      <c r="B1200">
        <v>77052.89</v>
      </c>
      <c r="C1200">
        <v>2983.27</v>
      </c>
      <c r="D1200">
        <v>4.4400000000000004</v>
      </c>
      <c r="E1200">
        <v>4.4000000000000004</v>
      </c>
      <c r="F1200">
        <f t="shared" si="259"/>
        <v>7.0000000000000284E-2</v>
      </c>
      <c r="G1200">
        <v>4.33</v>
      </c>
      <c r="H1200">
        <v>4.2102199999999996</v>
      </c>
      <c r="I1200">
        <f t="shared" si="253"/>
        <v>4.2102199999999996</v>
      </c>
      <c r="J1200">
        <f t="shared" si="254"/>
        <v>2.6299999999999102E-3</v>
      </c>
      <c r="K1200">
        <v>4.1877000000000004</v>
      </c>
      <c r="L1200">
        <v>4.2915999999999999</v>
      </c>
      <c r="M1200">
        <v>4.3201999999999998</v>
      </c>
      <c r="N1200">
        <v>4.4218999999999999</v>
      </c>
      <c r="O1200">
        <v>4.3204000000000002</v>
      </c>
      <c r="P1200">
        <v>4.3261000000000003</v>
      </c>
      <c r="Q1200">
        <v>4.2821499999999997</v>
      </c>
      <c r="R1200">
        <v>4.1154999999999999</v>
      </c>
      <c r="S1200">
        <v>3.8620000000000001</v>
      </c>
      <c r="T1200">
        <v>4.3010000000000002</v>
      </c>
      <c r="U1200">
        <f t="shared" si="255"/>
        <v>4.3010000000000002</v>
      </c>
      <c r="V1200">
        <f t="shared" si="260"/>
        <v>2.8999999999999915E-2</v>
      </c>
      <c r="W1200">
        <f t="shared" si="256"/>
        <v>4.3201999999999998</v>
      </c>
      <c r="X1200">
        <f t="shared" si="261"/>
        <v>3.5400000000000098E-2</v>
      </c>
      <c r="Y1200">
        <v>4.3109999999999999</v>
      </c>
      <c r="Z1200">
        <v>4.125</v>
      </c>
      <c r="AA1200">
        <f t="shared" si="257"/>
        <v>4.4218999999999999</v>
      </c>
      <c r="AB1200">
        <f t="shared" si="262"/>
        <v>2.8100000000000236E-2</v>
      </c>
      <c r="AC1200">
        <f t="shared" si="263"/>
        <v>-3.0000000000000249E-2</v>
      </c>
      <c r="AD1200">
        <v>3.8690000000000002</v>
      </c>
      <c r="AE1200">
        <f t="shared" si="258"/>
        <v>4.3204000000000002</v>
      </c>
      <c r="AF1200">
        <f t="shared" si="264"/>
        <v>-4.1999999999999815E-2</v>
      </c>
      <c r="AG1200">
        <f t="shared" si="264"/>
        <v>1.3799999999999812E-2</v>
      </c>
      <c r="AH1200">
        <f t="shared" si="252"/>
        <v>3.9969999999999999</v>
      </c>
      <c r="AI1200">
        <f t="shared" si="265"/>
        <v>-3.6000000000000476E-2</v>
      </c>
    </row>
    <row r="1201" spans="1:35" x14ac:dyDescent="0.3">
      <c r="A1201" s="1">
        <v>45756</v>
      </c>
      <c r="B1201">
        <v>83173.759999999995</v>
      </c>
      <c r="C1201">
        <v>3082.7</v>
      </c>
      <c r="D1201">
        <v>4.42</v>
      </c>
      <c r="E1201">
        <v>4.42</v>
      </c>
      <c r="F1201">
        <f t="shared" si="259"/>
        <v>1.9999999999999574E-2</v>
      </c>
      <c r="G1201">
        <v>4.33</v>
      </c>
      <c r="H1201">
        <v>4.2296500000000004</v>
      </c>
      <c r="I1201">
        <f t="shared" si="253"/>
        <v>4.2296500000000004</v>
      </c>
      <c r="J1201">
        <f t="shared" si="254"/>
        <v>1.9430000000000724E-2</v>
      </c>
      <c r="K1201">
        <v>4.2990000000000004</v>
      </c>
      <c r="L1201">
        <v>4.3196000000000003</v>
      </c>
      <c r="M1201">
        <v>4.3478000000000003</v>
      </c>
      <c r="N1201">
        <v>4.4603999999999999</v>
      </c>
      <c r="O1201">
        <v>4.3808999999999996</v>
      </c>
      <c r="P1201">
        <v>4.3510999999999997</v>
      </c>
      <c r="Q1201">
        <v>4.3220000000000001</v>
      </c>
      <c r="R1201">
        <v>4.1974</v>
      </c>
      <c r="S1201">
        <v>4.0358999999999998</v>
      </c>
      <c r="T1201">
        <v>4.3310000000000004</v>
      </c>
      <c r="U1201">
        <f t="shared" si="255"/>
        <v>4.3310000000000004</v>
      </c>
      <c r="V1201">
        <f t="shared" si="260"/>
        <v>3.0000000000000249E-2</v>
      </c>
      <c r="W1201">
        <f t="shared" si="256"/>
        <v>4.3478000000000003</v>
      </c>
      <c r="X1201">
        <f t="shared" si="261"/>
        <v>2.7600000000000513E-2</v>
      </c>
      <c r="Y1201">
        <v>4.3029999999999999</v>
      </c>
      <c r="Z1201">
        <v>4.2080000000000002</v>
      </c>
      <c r="AA1201">
        <f t="shared" si="257"/>
        <v>4.4603999999999999</v>
      </c>
      <c r="AB1201">
        <f t="shared" si="262"/>
        <v>3.8499999999999979E-2</v>
      </c>
      <c r="AC1201">
        <f t="shared" si="263"/>
        <v>8.3000000000000185E-2</v>
      </c>
      <c r="AD1201">
        <v>4.0439999999999996</v>
      </c>
      <c r="AE1201">
        <f t="shared" si="258"/>
        <v>4.3808999999999996</v>
      </c>
      <c r="AF1201">
        <f t="shared" si="264"/>
        <v>0.17499999999999938</v>
      </c>
      <c r="AG1201">
        <f t="shared" si="264"/>
        <v>6.0499999999999332E-2</v>
      </c>
      <c r="AH1201">
        <f t="shared" si="252"/>
        <v>4.1259999999999994</v>
      </c>
      <c r="AI1201">
        <f t="shared" si="265"/>
        <v>0.12899999999999956</v>
      </c>
    </row>
    <row r="1202" spans="1:35" x14ac:dyDescent="0.3">
      <c r="A1202" s="1">
        <v>45757</v>
      </c>
      <c r="B1202">
        <v>79879.179999999993</v>
      </c>
      <c r="C1202">
        <v>3176.23</v>
      </c>
      <c r="D1202">
        <v>4.37</v>
      </c>
      <c r="E1202">
        <v>4.37</v>
      </c>
      <c r="F1202">
        <f t="shared" si="259"/>
        <v>-4.9999999999999822E-2</v>
      </c>
      <c r="G1202">
        <v>4.33</v>
      </c>
      <c r="H1202">
        <v>4.2417100000000003</v>
      </c>
      <c r="I1202">
        <f t="shared" si="253"/>
        <v>4.2417100000000003</v>
      </c>
      <c r="J1202">
        <f t="shared" si="254"/>
        <v>1.205999999999996E-2</v>
      </c>
      <c r="K1202">
        <v>4.2562499999999996</v>
      </c>
      <c r="L1202">
        <v>4.3113000000000001</v>
      </c>
      <c r="M1202">
        <v>4.3895</v>
      </c>
      <c r="N1202">
        <v>4.4912999999999998</v>
      </c>
      <c r="O1202">
        <v>4.3951000000000002</v>
      </c>
      <c r="P1202">
        <v>4.3273000000000001</v>
      </c>
      <c r="Q1202">
        <v>4.3070500000000003</v>
      </c>
      <c r="R1202">
        <v>4.1520000000000001</v>
      </c>
      <c r="S1202">
        <v>3.9659</v>
      </c>
      <c r="T1202">
        <v>4.3179999999999996</v>
      </c>
      <c r="U1202">
        <f t="shared" si="255"/>
        <v>4.3179999999999996</v>
      </c>
      <c r="V1202">
        <f t="shared" si="260"/>
        <v>-1.3000000000000789E-2</v>
      </c>
      <c r="W1202">
        <f t="shared" si="256"/>
        <v>4.3895</v>
      </c>
      <c r="X1202">
        <f t="shared" si="261"/>
        <v>4.1699999999999626E-2</v>
      </c>
      <c r="Y1202">
        <v>4.3040000000000003</v>
      </c>
      <c r="Z1202">
        <v>4.1630000000000003</v>
      </c>
      <c r="AA1202">
        <f t="shared" si="257"/>
        <v>4.4912999999999998</v>
      </c>
      <c r="AB1202">
        <f t="shared" si="262"/>
        <v>3.0899999999999928E-2</v>
      </c>
      <c r="AC1202">
        <f t="shared" si="263"/>
        <v>-4.4999999999999929E-2</v>
      </c>
      <c r="AD1202">
        <v>3.9780000000000002</v>
      </c>
      <c r="AE1202">
        <f t="shared" si="258"/>
        <v>4.3951000000000002</v>
      </c>
      <c r="AF1202">
        <f t="shared" si="264"/>
        <v>-6.5999999999999392E-2</v>
      </c>
      <c r="AG1202">
        <f t="shared" si="264"/>
        <v>1.4200000000000657E-2</v>
      </c>
      <c r="AH1202">
        <f t="shared" si="252"/>
        <v>4.0705</v>
      </c>
      <c r="AI1202">
        <f t="shared" si="265"/>
        <v>-5.5499999999999439E-2</v>
      </c>
    </row>
    <row r="1203" spans="1:35" x14ac:dyDescent="0.3">
      <c r="A1203" s="1">
        <v>45758</v>
      </c>
      <c r="B1203">
        <v>83820.600000000006</v>
      </c>
      <c r="C1203">
        <v>3237.61</v>
      </c>
      <c r="D1203">
        <v>4.3520000000000003</v>
      </c>
      <c r="E1203">
        <v>4.33</v>
      </c>
      <c r="F1203">
        <f t="shared" si="259"/>
        <v>-4.0000000000000036E-2</v>
      </c>
      <c r="G1203">
        <v>4.33</v>
      </c>
      <c r="H1203">
        <v>4.2561</v>
      </c>
      <c r="I1203">
        <f t="shared" si="253"/>
        <v>4.2561</v>
      </c>
      <c r="J1203">
        <f t="shared" si="254"/>
        <v>1.4389999999999681E-2</v>
      </c>
      <c r="K1203">
        <v>4.2723899999999997</v>
      </c>
      <c r="L1203">
        <v>4.3098000000000001</v>
      </c>
      <c r="M1203">
        <v>4.3907999999999996</v>
      </c>
      <c r="N1203">
        <v>4.5015999999999998</v>
      </c>
      <c r="O1203">
        <v>4.4272</v>
      </c>
      <c r="P1203">
        <v>4.3418000000000001</v>
      </c>
      <c r="Q1203">
        <v>4.3135000000000003</v>
      </c>
      <c r="R1203">
        <v>4.1821999999999999</v>
      </c>
      <c r="S1203">
        <v>4.0157999999999996</v>
      </c>
      <c r="T1203">
        <v>4.3230000000000004</v>
      </c>
      <c r="U1203">
        <f t="shared" si="255"/>
        <v>4.3230000000000004</v>
      </c>
      <c r="V1203">
        <f t="shared" si="260"/>
        <v>5.0000000000007816E-3</v>
      </c>
      <c r="W1203">
        <f t="shared" si="256"/>
        <v>4.3907999999999996</v>
      </c>
      <c r="X1203">
        <f t="shared" si="261"/>
        <v>1.2999999999996348E-3</v>
      </c>
      <c r="Y1203">
        <v>4.2880000000000003</v>
      </c>
      <c r="Z1203">
        <v>4.1950000000000003</v>
      </c>
      <c r="AA1203">
        <f t="shared" si="257"/>
        <v>4.5015999999999998</v>
      </c>
      <c r="AB1203">
        <f t="shared" si="262"/>
        <v>1.0299999999999976E-2</v>
      </c>
      <c r="AC1203">
        <f t="shared" si="263"/>
        <v>3.2000000000000028E-2</v>
      </c>
      <c r="AD1203">
        <v>4.0359999999999996</v>
      </c>
      <c r="AE1203">
        <f t="shared" si="258"/>
        <v>4.4272</v>
      </c>
      <c r="AF1203">
        <f t="shared" si="264"/>
        <v>5.7999999999999385E-2</v>
      </c>
      <c r="AG1203">
        <f t="shared" si="264"/>
        <v>3.2099999999999795E-2</v>
      </c>
      <c r="AH1203">
        <f t="shared" si="252"/>
        <v>4.1154999999999999</v>
      </c>
      <c r="AI1203">
        <f t="shared" si="265"/>
        <v>4.4999999999999929E-2</v>
      </c>
    </row>
    <row r="1204" spans="1:35" x14ac:dyDescent="0.3">
      <c r="A1204" s="1">
        <v>45759</v>
      </c>
      <c r="B1204">
        <v>85502.31</v>
      </c>
      <c r="C1204">
        <v>3237.61</v>
      </c>
      <c r="D1204">
        <v>4.3520000000000003</v>
      </c>
      <c r="E1204">
        <v>4.33</v>
      </c>
      <c r="F1204">
        <f t="shared" si="259"/>
        <v>0</v>
      </c>
      <c r="G1204">
        <v>4.33</v>
      </c>
      <c r="H1204">
        <v>4.2561</v>
      </c>
      <c r="I1204">
        <f t="shared" si="253"/>
        <v>4.2561</v>
      </c>
      <c r="J1204">
        <f t="shared" si="254"/>
        <v>0</v>
      </c>
      <c r="K1204">
        <v>4.2723899999999997</v>
      </c>
      <c r="L1204">
        <v>4.3098000000000001</v>
      </c>
      <c r="M1204">
        <v>4.3907999999999996</v>
      </c>
      <c r="N1204">
        <v>4.5015999999999998</v>
      </c>
      <c r="O1204">
        <v>4.4272</v>
      </c>
      <c r="P1204">
        <v>4.3418000000000001</v>
      </c>
      <c r="Q1204">
        <v>4.3135000000000003</v>
      </c>
      <c r="R1204">
        <v>4.1821999999999999</v>
      </c>
      <c r="S1204">
        <v>4.0157999999999996</v>
      </c>
      <c r="T1204">
        <v>4.3230000000000004</v>
      </c>
      <c r="U1204">
        <f t="shared" si="255"/>
        <v>4.3230000000000004</v>
      </c>
      <c r="V1204">
        <f t="shared" si="260"/>
        <v>0</v>
      </c>
      <c r="W1204">
        <f t="shared" si="256"/>
        <v>4.3907999999999996</v>
      </c>
      <c r="X1204">
        <f t="shared" si="261"/>
        <v>0</v>
      </c>
      <c r="Y1204">
        <v>4.2880000000000003</v>
      </c>
      <c r="Z1204">
        <v>4.1950000000000003</v>
      </c>
      <c r="AA1204">
        <f t="shared" si="257"/>
        <v>4.5015999999999998</v>
      </c>
      <c r="AB1204">
        <f t="shared" si="262"/>
        <v>0</v>
      </c>
      <c r="AC1204">
        <f t="shared" si="263"/>
        <v>0</v>
      </c>
      <c r="AD1204">
        <v>4.0359999999999996</v>
      </c>
      <c r="AE1204">
        <f t="shared" si="258"/>
        <v>4.4272</v>
      </c>
      <c r="AF1204">
        <f t="shared" si="264"/>
        <v>0</v>
      </c>
      <c r="AG1204">
        <f t="shared" si="264"/>
        <v>0</v>
      </c>
      <c r="AH1204">
        <f t="shared" si="252"/>
        <v>4.1154999999999999</v>
      </c>
      <c r="AI1204">
        <f t="shared" si="265"/>
        <v>0</v>
      </c>
    </row>
    <row r="1205" spans="1:35" x14ac:dyDescent="0.3">
      <c r="A1205" s="1">
        <v>45760</v>
      </c>
      <c r="B1205">
        <v>83479.149999999994</v>
      </c>
      <c r="C1205">
        <v>3237.61</v>
      </c>
      <c r="D1205">
        <v>4.3520000000000003</v>
      </c>
      <c r="E1205">
        <v>4.33</v>
      </c>
      <c r="F1205">
        <f t="shared" si="259"/>
        <v>0</v>
      </c>
      <c r="G1205">
        <v>4.33</v>
      </c>
      <c r="H1205">
        <v>4.2561</v>
      </c>
      <c r="I1205">
        <f t="shared" si="253"/>
        <v>4.2561</v>
      </c>
      <c r="J1205">
        <f t="shared" si="254"/>
        <v>0</v>
      </c>
      <c r="K1205">
        <v>4.2723899999999997</v>
      </c>
      <c r="L1205">
        <v>4.3098000000000001</v>
      </c>
      <c r="M1205">
        <v>4.3907999999999996</v>
      </c>
      <c r="N1205">
        <v>4.5015999999999998</v>
      </c>
      <c r="O1205">
        <v>4.4272</v>
      </c>
      <c r="P1205">
        <v>4.3418000000000001</v>
      </c>
      <c r="Q1205">
        <v>4.3135000000000003</v>
      </c>
      <c r="R1205">
        <v>4.1821999999999999</v>
      </c>
      <c r="S1205">
        <v>4.0157999999999996</v>
      </c>
      <c r="T1205">
        <v>4.3230000000000004</v>
      </c>
      <c r="U1205">
        <f t="shared" si="255"/>
        <v>4.3230000000000004</v>
      </c>
      <c r="V1205">
        <f t="shared" si="260"/>
        <v>0</v>
      </c>
      <c r="W1205">
        <f t="shared" si="256"/>
        <v>4.3907999999999996</v>
      </c>
      <c r="X1205">
        <f t="shared" si="261"/>
        <v>0</v>
      </c>
      <c r="Y1205">
        <v>4.2880000000000003</v>
      </c>
      <c r="Z1205">
        <v>4.1950000000000003</v>
      </c>
      <c r="AA1205">
        <f t="shared" si="257"/>
        <v>4.5015999999999998</v>
      </c>
      <c r="AB1205">
        <f t="shared" si="262"/>
        <v>0</v>
      </c>
      <c r="AC1205">
        <f t="shared" si="263"/>
        <v>0</v>
      </c>
      <c r="AD1205">
        <v>4.0359999999999996</v>
      </c>
      <c r="AE1205">
        <f t="shared" si="258"/>
        <v>4.4272</v>
      </c>
      <c r="AF1205">
        <f t="shared" si="264"/>
        <v>0</v>
      </c>
      <c r="AG1205">
        <f t="shared" si="264"/>
        <v>0</v>
      </c>
      <c r="AH1205">
        <f t="shared" si="252"/>
        <v>4.1154999999999999</v>
      </c>
      <c r="AI1205">
        <f t="shared" si="265"/>
        <v>0</v>
      </c>
    </row>
    <row r="1206" spans="1:35" x14ac:dyDescent="0.3">
      <c r="A1206" s="1">
        <v>45761</v>
      </c>
      <c r="B1206">
        <v>84848.06</v>
      </c>
      <c r="C1206">
        <v>3210.93</v>
      </c>
      <c r="D1206">
        <v>4.32</v>
      </c>
      <c r="E1206">
        <v>4.33</v>
      </c>
      <c r="F1206">
        <f t="shared" si="259"/>
        <v>0</v>
      </c>
      <c r="G1206">
        <v>4.33</v>
      </c>
      <c r="H1206">
        <v>4.2605399999999998</v>
      </c>
      <c r="I1206">
        <f t="shared" si="253"/>
        <v>4.2605399999999998</v>
      </c>
      <c r="J1206">
        <f t="shared" si="254"/>
        <v>4.4399999999997775E-3</v>
      </c>
      <c r="K1206">
        <v>4.2782200000000001</v>
      </c>
      <c r="L1206">
        <v>4.2988999999999997</v>
      </c>
      <c r="M1206">
        <v>4.3544999999999998</v>
      </c>
      <c r="N1206">
        <v>4.4527999999999999</v>
      </c>
      <c r="O1206">
        <v>4.3536999999999999</v>
      </c>
      <c r="P1206">
        <v>4.3378100000000002</v>
      </c>
      <c r="Q1206">
        <v>4.3224999999999998</v>
      </c>
      <c r="R1206">
        <v>4.1738</v>
      </c>
      <c r="S1206">
        <v>3.9860000000000002</v>
      </c>
      <c r="T1206">
        <v>4.3109999999999999</v>
      </c>
      <c r="U1206">
        <f t="shared" si="255"/>
        <v>4.3109999999999999</v>
      </c>
      <c r="V1206">
        <f t="shared" si="260"/>
        <v>-1.2000000000000455E-2</v>
      </c>
      <c r="W1206">
        <f t="shared" si="256"/>
        <v>4.3544999999999998</v>
      </c>
      <c r="X1206">
        <f t="shared" si="261"/>
        <v>-3.6299999999999777E-2</v>
      </c>
      <c r="Y1206">
        <v>4.2949999999999999</v>
      </c>
      <c r="Z1206">
        <v>4.1879999999999997</v>
      </c>
      <c r="AA1206">
        <f t="shared" si="257"/>
        <v>4.4527999999999999</v>
      </c>
      <c r="AB1206">
        <f t="shared" si="262"/>
        <v>-4.8799999999999955E-2</v>
      </c>
      <c r="AC1206">
        <f t="shared" si="263"/>
        <v>-7.0000000000005613E-3</v>
      </c>
      <c r="AD1206">
        <v>3.9980000000000002</v>
      </c>
      <c r="AE1206">
        <f t="shared" si="258"/>
        <v>4.3536999999999999</v>
      </c>
      <c r="AF1206">
        <f t="shared" si="264"/>
        <v>-3.7999999999999368E-2</v>
      </c>
      <c r="AG1206">
        <f t="shared" si="264"/>
        <v>-7.3500000000000121E-2</v>
      </c>
      <c r="AH1206">
        <f t="shared" si="252"/>
        <v>4.093</v>
      </c>
      <c r="AI1206">
        <f t="shared" si="265"/>
        <v>-2.2499999999999964E-2</v>
      </c>
    </row>
    <row r="1207" spans="1:35" x14ac:dyDescent="0.3">
      <c r="A1207" s="1">
        <v>45762</v>
      </c>
      <c r="B1207">
        <v>84016.48</v>
      </c>
      <c r="C1207">
        <v>3230.72</v>
      </c>
      <c r="D1207">
        <v>4.3879999999999999</v>
      </c>
      <c r="E1207">
        <v>4.3600000000000003</v>
      </c>
      <c r="F1207">
        <f t="shared" si="259"/>
        <v>3.0000000000000249E-2</v>
      </c>
      <c r="G1207">
        <v>4.33</v>
      </c>
      <c r="H1207">
        <v>4.2797900000000002</v>
      </c>
      <c r="I1207">
        <f t="shared" si="253"/>
        <v>4.2797900000000002</v>
      </c>
      <c r="J1207">
        <f t="shared" si="254"/>
        <v>1.9250000000000433E-2</v>
      </c>
      <c r="K1207">
        <v>4.2792199999999996</v>
      </c>
      <c r="L1207">
        <v>4.2968000000000002</v>
      </c>
      <c r="M1207">
        <v>4.3479000000000001</v>
      </c>
      <c r="N1207">
        <v>4.4455999999999998</v>
      </c>
      <c r="O1207">
        <v>4.3487</v>
      </c>
      <c r="P1207">
        <v>4.3350999999999997</v>
      </c>
      <c r="Q1207">
        <v>4.3259999999999996</v>
      </c>
      <c r="R1207">
        <v>4.1841999999999997</v>
      </c>
      <c r="S1207">
        <v>4.0018000000000002</v>
      </c>
      <c r="T1207">
        <v>4.3049999999999997</v>
      </c>
      <c r="U1207">
        <f t="shared" si="255"/>
        <v>4.3049999999999997</v>
      </c>
      <c r="V1207">
        <f t="shared" si="260"/>
        <v>-6.0000000000002274E-3</v>
      </c>
      <c r="W1207">
        <f t="shared" si="256"/>
        <v>4.3479000000000001</v>
      </c>
      <c r="X1207">
        <f t="shared" si="261"/>
        <v>-6.5999999999997172E-3</v>
      </c>
      <c r="Y1207">
        <v>4.2960000000000003</v>
      </c>
      <c r="Z1207">
        <v>4.1929999999999996</v>
      </c>
      <c r="AA1207">
        <f t="shared" si="257"/>
        <v>4.4455999999999998</v>
      </c>
      <c r="AB1207">
        <f t="shared" si="262"/>
        <v>-7.2000000000000952E-3</v>
      </c>
      <c r="AC1207">
        <f t="shared" si="263"/>
        <v>4.9999999999998934E-3</v>
      </c>
      <c r="AD1207">
        <v>4.01</v>
      </c>
      <c r="AE1207">
        <f t="shared" si="258"/>
        <v>4.3487</v>
      </c>
      <c r="AF1207">
        <f t="shared" si="264"/>
        <v>1.1999999999999567E-2</v>
      </c>
      <c r="AG1207">
        <f t="shared" si="264"/>
        <v>-4.9999999999998934E-3</v>
      </c>
      <c r="AH1207">
        <f t="shared" si="252"/>
        <v>4.1014999999999997</v>
      </c>
      <c r="AI1207">
        <f t="shared" si="265"/>
        <v>8.49999999999973E-3</v>
      </c>
    </row>
    <row r="1208" spans="1:35" x14ac:dyDescent="0.3">
      <c r="A1208" s="1">
        <v>45763</v>
      </c>
      <c r="B1208">
        <v>84308.09</v>
      </c>
      <c r="C1208">
        <v>3343.12</v>
      </c>
      <c r="D1208">
        <v>4.38</v>
      </c>
      <c r="E1208">
        <v>4.3099999999999996</v>
      </c>
      <c r="F1208">
        <f t="shared" si="259"/>
        <v>-5.0000000000000711E-2</v>
      </c>
      <c r="G1208">
        <v>4.33</v>
      </c>
      <c r="H1208">
        <v>4.2694700000000001</v>
      </c>
      <c r="I1208">
        <f t="shared" si="253"/>
        <v>4.2694700000000001</v>
      </c>
      <c r="J1208">
        <f t="shared" si="254"/>
        <v>-1.0320000000000107E-2</v>
      </c>
      <c r="K1208">
        <v>4.2707600000000001</v>
      </c>
      <c r="L1208">
        <v>4.3066000000000004</v>
      </c>
      <c r="M1208">
        <v>4.3339999999999996</v>
      </c>
      <c r="N1208">
        <v>4.4203000000000001</v>
      </c>
      <c r="O1208">
        <v>4.3061999999999996</v>
      </c>
      <c r="P1208">
        <v>4.33</v>
      </c>
      <c r="Q1208">
        <v>4.3265500000000001</v>
      </c>
      <c r="R1208">
        <v>4.1761999999999997</v>
      </c>
      <c r="S1208">
        <v>3.9432999999999998</v>
      </c>
      <c r="T1208">
        <v>4.3129999999999997</v>
      </c>
      <c r="U1208">
        <f t="shared" si="255"/>
        <v>4.3129999999999997</v>
      </c>
      <c r="V1208">
        <f t="shared" si="260"/>
        <v>8.0000000000000071E-3</v>
      </c>
      <c r="W1208">
        <f t="shared" si="256"/>
        <v>4.3339999999999996</v>
      </c>
      <c r="X1208">
        <f t="shared" si="261"/>
        <v>-1.3900000000000468E-2</v>
      </c>
      <c r="Y1208">
        <v>4.2919999999999998</v>
      </c>
      <c r="Z1208">
        <v>4.1849999999999996</v>
      </c>
      <c r="AA1208">
        <f t="shared" si="257"/>
        <v>4.4203000000000001</v>
      </c>
      <c r="AB1208">
        <f t="shared" si="262"/>
        <v>-2.5299999999999656E-2</v>
      </c>
      <c r="AC1208">
        <f t="shared" si="263"/>
        <v>-8.0000000000000071E-3</v>
      </c>
      <c r="AD1208">
        <v>3.9550000000000001</v>
      </c>
      <c r="AE1208">
        <f t="shared" si="258"/>
        <v>4.3061999999999996</v>
      </c>
      <c r="AF1208">
        <f t="shared" si="264"/>
        <v>-5.4999999999999716E-2</v>
      </c>
      <c r="AG1208">
        <f t="shared" si="264"/>
        <v>-4.2500000000000426E-2</v>
      </c>
      <c r="AH1208">
        <f t="shared" si="252"/>
        <v>4.07</v>
      </c>
      <c r="AI1208">
        <f t="shared" si="265"/>
        <v>-3.1499999999999417E-2</v>
      </c>
    </row>
    <row r="1209" spans="1:35" x14ac:dyDescent="0.3">
      <c r="A1209" s="1">
        <v>45764</v>
      </c>
      <c r="B1209">
        <v>85139.14</v>
      </c>
      <c r="C1209">
        <v>3326.85</v>
      </c>
      <c r="D1209">
        <v>4.38</v>
      </c>
      <c r="E1209">
        <v>4.32</v>
      </c>
      <c r="F1209">
        <f t="shared" si="259"/>
        <v>1.0000000000000675E-2</v>
      </c>
      <c r="G1209">
        <v>4.33</v>
      </c>
      <c r="H1209">
        <v>4.2723800000000001</v>
      </c>
      <c r="I1209">
        <f t="shared" si="253"/>
        <v>4.2723800000000001</v>
      </c>
      <c r="J1209">
        <f t="shared" si="254"/>
        <v>2.9099999999999682E-3</v>
      </c>
      <c r="K1209">
        <v>4.2848499999999996</v>
      </c>
      <c r="L1209">
        <v>4.3098000000000001</v>
      </c>
      <c r="M1209">
        <v>4.3171999999999997</v>
      </c>
      <c r="N1209">
        <v>4.4059999999999997</v>
      </c>
      <c r="O1209">
        <v>4.2965999999999998</v>
      </c>
      <c r="P1209">
        <v>4.3304999999999998</v>
      </c>
      <c r="Q1209">
        <v>4.3276500000000002</v>
      </c>
      <c r="R1209">
        <v>4.1901999999999999</v>
      </c>
      <c r="S1209">
        <v>3.9634999999999998</v>
      </c>
      <c r="T1209">
        <v>4.319</v>
      </c>
      <c r="U1209">
        <f t="shared" si="255"/>
        <v>4.319</v>
      </c>
      <c r="V1209">
        <f t="shared" si="260"/>
        <v>6.0000000000002274E-3</v>
      </c>
      <c r="W1209">
        <f t="shared" si="256"/>
        <v>4.3171999999999997</v>
      </c>
      <c r="X1209">
        <f t="shared" si="261"/>
        <v>-1.6799999999999926E-2</v>
      </c>
      <c r="Y1209">
        <v>4.2859999999999996</v>
      </c>
      <c r="Z1209">
        <v>4.1989999999999998</v>
      </c>
      <c r="AA1209">
        <f t="shared" si="257"/>
        <v>4.4059999999999997</v>
      </c>
      <c r="AB1209">
        <f t="shared" si="262"/>
        <v>-1.4300000000000423E-2</v>
      </c>
      <c r="AC1209">
        <f t="shared" si="263"/>
        <v>1.4000000000000234E-2</v>
      </c>
      <c r="AD1209">
        <v>3.9769999999999999</v>
      </c>
      <c r="AE1209">
        <f t="shared" si="258"/>
        <v>4.2965999999999998</v>
      </c>
      <c r="AF1209">
        <f t="shared" si="264"/>
        <v>2.1999999999999797E-2</v>
      </c>
      <c r="AG1209">
        <f t="shared" si="264"/>
        <v>-9.5999999999998309E-3</v>
      </c>
      <c r="AH1209">
        <f t="shared" si="252"/>
        <v>4.0880000000000001</v>
      </c>
      <c r="AI1209">
        <f t="shared" si="265"/>
        <v>1.7999999999999794E-2</v>
      </c>
    </row>
    <row r="1210" spans="1:35" x14ac:dyDescent="0.3">
      <c r="A1210" s="1">
        <v>45765</v>
      </c>
      <c r="B1210">
        <v>84501.93</v>
      </c>
      <c r="C1210">
        <v>3326.85</v>
      </c>
      <c r="D1210">
        <v>4.38</v>
      </c>
      <c r="E1210">
        <v>4.32</v>
      </c>
      <c r="F1210">
        <f t="shared" si="259"/>
        <v>0</v>
      </c>
      <c r="G1210">
        <v>4.33</v>
      </c>
      <c r="H1210">
        <v>4.2723800000000001</v>
      </c>
      <c r="I1210">
        <f t="shared" si="253"/>
        <v>4.2723800000000001</v>
      </c>
      <c r="J1210">
        <f t="shared" si="254"/>
        <v>0</v>
      </c>
      <c r="K1210">
        <v>4.2848499999999996</v>
      </c>
      <c r="L1210">
        <v>4.3098000000000001</v>
      </c>
      <c r="M1210">
        <v>4.3171999999999997</v>
      </c>
      <c r="N1210">
        <v>4.4059999999999997</v>
      </c>
      <c r="O1210">
        <v>4.2965999999999998</v>
      </c>
      <c r="P1210">
        <v>4.3304999999999998</v>
      </c>
      <c r="Q1210">
        <v>4.3280000000000003</v>
      </c>
      <c r="R1210">
        <v>4.1901999999999999</v>
      </c>
      <c r="S1210">
        <v>3.9634999999999998</v>
      </c>
      <c r="T1210">
        <v>4.319</v>
      </c>
      <c r="U1210">
        <f t="shared" si="255"/>
        <v>4.319</v>
      </c>
      <c r="V1210">
        <f t="shared" si="260"/>
        <v>0</v>
      </c>
      <c r="W1210">
        <f t="shared" si="256"/>
        <v>4.3171999999999997</v>
      </c>
      <c r="X1210">
        <f t="shared" si="261"/>
        <v>0</v>
      </c>
      <c r="Y1210">
        <v>4.3090000000000002</v>
      </c>
      <c r="Z1210">
        <v>4.1989999999999998</v>
      </c>
      <c r="AA1210">
        <f t="shared" si="257"/>
        <v>4.4059999999999997</v>
      </c>
      <c r="AB1210">
        <f t="shared" si="262"/>
        <v>0</v>
      </c>
      <c r="AC1210">
        <f t="shared" si="263"/>
        <v>0</v>
      </c>
      <c r="AD1210">
        <v>3.9769999999999999</v>
      </c>
      <c r="AE1210">
        <f t="shared" si="258"/>
        <v>4.2965999999999998</v>
      </c>
      <c r="AF1210">
        <f t="shared" si="264"/>
        <v>0</v>
      </c>
      <c r="AG1210">
        <f t="shared" si="264"/>
        <v>0</v>
      </c>
      <c r="AH1210">
        <f t="shared" si="252"/>
        <v>4.0880000000000001</v>
      </c>
      <c r="AI1210">
        <f t="shared" si="265"/>
        <v>0</v>
      </c>
    </row>
    <row r="1211" spans="1:35" x14ac:dyDescent="0.3">
      <c r="A1211" s="1">
        <v>45766</v>
      </c>
      <c r="B1211">
        <v>85185.43</v>
      </c>
      <c r="C1211">
        <v>3326.85</v>
      </c>
      <c r="D1211">
        <v>4.38</v>
      </c>
      <c r="E1211">
        <v>4.32</v>
      </c>
      <c r="F1211">
        <f t="shared" si="259"/>
        <v>0</v>
      </c>
      <c r="G1211">
        <v>4.33</v>
      </c>
      <c r="H1211">
        <v>4.2723800000000001</v>
      </c>
      <c r="I1211">
        <f t="shared" si="253"/>
        <v>4.2723800000000001</v>
      </c>
      <c r="J1211">
        <f t="shared" si="254"/>
        <v>0</v>
      </c>
      <c r="K1211">
        <v>4.2848499999999996</v>
      </c>
      <c r="L1211">
        <v>4.3098000000000001</v>
      </c>
      <c r="M1211">
        <v>4.3171999999999997</v>
      </c>
      <c r="N1211">
        <v>4.4059999999999997</v>
      </c>
      <c r="O1211">
        <v>4.2965999999999998</v>
      </c>
      <c r="P1211">
        <v>4.3304999999999998</v>
      </c>
      <c r="Q1211">
        <v>4.3280000000000003</v>
      </c>
      <c r="R1211">
        <v>4.1901999999999999</v>
      </c>
      <c r="S1211">
        <v>3.9634999999999998</v>
      </c>
      <c r="T1211">
        <v>4.319</v>
      </c>
      <c r="U1211">
        <f t="shared" si="255"/>
        <v>4.319</v>
      </c>
      <c r="V1211">
        <f t="shared" si="260"/>
        <v>0</v>
      </c>
      <c r="W1211">
        <f t="shared" si="256"/>
        <v>4.3171999999999997</v>
      </c>
      <c r="X1211">
        <f t="shared" si="261"/>
        <v>0</v>
      </c>
      <c r="Y1211">
        <v>4.3090000000000002</v>
      </c>
      <c r="Z1211">
        <v>4.1989999999999998</v>
      </c>
      <c r="AA1211">
        <f t="shared" si="257"/>
        <v>4.4059999999999997</v>
      </c>
      <c r="AB1211">
        <f t="shared" si="262"/>
        <v>0</v>
      </c>
      <c r="AC1211">
        <f t="shared" si="263"/>
        <v>0</v>
      </c>
      <c r="AD1211">
        <v>3.9769999999999999</v>
      </c>
      <c r="AE1211">
        <f t="shared" si="258"/>
        <v>4.2965999999999998</v>
      </c>
      <c r="AF1211">
        <f t="shared" si="264"/>
        <v>0</v>
      </c>
      <c r="AG1211">
        <f t="shared" si="264"/>
        <v>0</v>
      </c>
      <c r="AH1211">
        <f t="shared" si="252"/>
        <v>4.0880000000000001</v>
      </c>
      <c r="AI1211">
        <f t="shared" si="265"/>
        <v>0</v>
      </c>
    </row>
    <row r="1212" spans="1:35" x14ac:dyDescent="0.3">
      <c r="A1212" s="1">
        <v>45767</v>
      </c>
      <c r="B1212">
        <v>85110.53</v>
      </c>
      <c r="C1212">
        <v>3326.85</v>
      </c>
      <c r="D1212">
        <v>4.38</v>
      </c>
      <c r="E1212">
        <v>4.32</v>
      </c>
      <c r="F1212">
        <f t="shared" si="259"/>
        <v>0</v>
      </c>
      <c r="G1212">
        <v>4.33</v>
      </c>
      <c r="H1212">
        <v>4.2723800000000001</v>
      </c>
      <c r="I1212">
        <f t="shared" si="253"/>
        <v>4.2723800000000001</v>
      </c>
      <c r="J1212">
        <f t="shared" si="254"/>
        <v>0</v>
      </c>
      <c r="K1212">
        <v>4.2848499999999996</v>
      </c>
      <c r="L1212">
        <v>4.3098000000000001</v>
      </c>
      <c r="M1212">
        <v>4.3171999999999997</v>
      </c>
      <c r="N1212">
        <v>4.4059999999999997</v>
      </c>
      <c r="O1212">
        <v>4.2965999999999998</v>
      </c>
      <c r="P1212">
        <v>4.3304999999999998</v>
      </c>
      <c r="Q1212">
        <v>4.3280000000000003</v>
      </c>
      <c r="R1212">
        <v>4.1901999999999999</v>
      </c>
      <c r="S1212">
        <v>3.9634999999999998</v>
      </c>
      <c r="T1212">
        <v>4.319</v>
      </c>
      <c r="U1212">
        <f t="shared" si="255"/>
        <v>4.319</v>
      </c>
      <c r="V1212">
        <f t="shared" si="260"/>
        <v>0</v>
      </c>
      <c r="W1212">
        <f t="shared" si="256"/>
        <v>4.3171999999999997</v>
      </c>
      <c r="X1212">
        <f t="shared" si="261"/>
        <v>0</v>
      </c>
      <c r="Y1212">
        <v>4.3090000000000002</v>
      </c>
      <c r="Z1212">
        <v>4.1989999999999998</v>
      </c>
      <c r="AA1212">
        <f t="shared" si="257"/>
        <v>4.4059999999999997</v>
      </c>
      <c r="AB1212">
        <f t="shared" si="262"/>
        <v>0</v>
      </c>
      <c r="AC1212">
        <f t="shared" si="263"/>
        <v>0</v>
      </c>
      <c r="AD1212">
        <v>3.9769999999999999</v>
      </c>
      <c r="AE1212">
        <f t="shared" si="258"/>
        <v>4.2965999999999998</v>
      </c>
      <c r="AF1212">
        <f t="shared" si="264"/>
        <v>0</v>
      </c>
      <c r="AG1212">
        <f t="shared" si="264"/>
        <v>0</v>
      </c>
      <c r="AH1212">
        <f t="shared" si="252"/>
        <v>4.0880000000000001</v>
      </c>
      <c r="AI1212">
        <f t="shared" si="265"/>
        <v>0</v>
      </c>
    </row>
    <row r="1213" spans="1:35" x14ac:dyDescent="0.3">
      <c r="A1213" s="1">
        <v>45768</v>
      </c>
      <c r="B1213">
        <v>87354.6</v>
      </c>
      <c r="C1213">
        <v>3423.98</v>
      </c>
      <c r="D1213">
        <v>4.38</v>
      </c>
      <c r="E1213">
        <v>4.32</v>
      </c>
      <c r="F1213">
        <f t="shared" si="259"/>
        <v>0</v>
      </c>
      <c r="G1213">
        <v>4.33</v>
      </c>
      <c r="H1213">
        <v>4.2793400000000004</v>
      </c>
      <c r="I1213">
        <f t="shared" si="253"/>
        <v>4.2793400000000004</v>
      </c>
      <c r="J1213">
        <f t="shared" si="254"/>
        <v>6.9600000000002993E-3</v>
      </c>
      <c r="K1213">
        <v>4.2813600000000003</v>
      </c>
      <c r="L1213">
        <v>4.3170000000000002</v>
      </c>
      <c r="M1213">
        <v>4.2965</v>
      </c>
      <c r="N1213">
        <v>4.3852000000000002</v>
      </c>
      <c r="O1213">
        <v>4.2807000000000004</v>
      </c>
      <c r="P1213">
        <v>4.3368000000000002</v>
      </c>
      <c r="Q1213">
        <v>4.3274999999999997</v>
      </c>
      <c r="R1213">
        <v>4.1923000000000004</v>
      </c>
      <c r="S1213">
        <v>3.9470999999999998</v>
      </c>
      <c r="T1213">
        <v>4.3230000000000004</v>
      </c>
      <c r="U1213">
        <f t="shared" si="255"/>
        <v>4.3230000000000004</v>
      </c>
      <c r="V1213">
        <f t="shared" si="260"/>
        <v>4.0000000000004476E-3</v>
      </c>
      <c r="W1213">
        <f t="shared" si="256"/>
        <v>4.2965</v>
      </c>
      <c r="X1213">
        <f t="shared" si="261"/>
        <v>-2.0699999999999719E-2</v>
      </c>
      <c r="Y1213">
        <v>4.3079999999999998</v>
      </c>
      <c r="Z1213">
        <v>4.2</v>
      </c>
      <c r="AA1213">
        <f t="shared" si="257"/>
        <v>4.3852000000000002</v>
      </c>
      <c r="AB1213">
        <f t="shared" si="262"/>
        <v>-2.0799999999999486E-2</v>
      </c>
      <c r="AC1213">
        <f t="shared" si="263"/>
        <v>1.000000000000334E-3</v>
      </c>
      <c r="AD1213">
        <v>3.956</v>
      </c>
      <c r="AE1213">
        <f t="shared" si="258"/>
        <v>4.2807000000000004</v>
      </c>
      <c r="AF1213">
        <f t="shared" si="264"/>
        <v>-2.0999999999999908E-2</v>
      </c>
      <c r="AG1213">
        <f t="shared" si="264"/>
        <v>-1.5899999999999359E-2</v>
      </c>
      <c r="AH1213">
        <f t="shared" si="252"/>
        <v>4.0780000000000003</v>
      </c>
      <c r="AI1213">
        <f t="shared" si="265"/>
        <v>-9.9999999999997868E-3</v>
      </c>
    </row>
    <row r="1214" spans="1:35" x14ac:dyDescent="0.3">
      <c r="A1214" s="1">
        <v>45769</v>
      </c>
      <c r="B1214">
        <v>91177.46</v>
      </c>
      <c r="C1214">
        <v>3380.63</v>
      </c>
      <c r="D1214">
        <v>4.32</v>
      </c>
      <c r="E1214">
        <v>4.3</v>
      </c>
      <c r="F1214">
        <f t="shared" si="259"/>
        <v>-2.0000000000000462E-2</v>
      </c>
      <c r="G1214">
        <v>4.33</v>
      </c>
      <c r="H1214">
        <v>4.2751799999999998</v>
      </c>
      <c r="I1214">
        <f t="shared" si="253"/>
        <v>4.2751799999999998</v>
      </c>
      <c r="J1214">
        <f t="shared" si="254"/>
        <v>-4.1600000000006077E-3</v>
      </c>
      <c r="K1214">
        <v>4.2850299999999999</v>
      </c>
      <c r="L1214">
        <v>4.3018999999999998</v>
      </c>
      <c r="M1214">
        <v>4.2990000000000004</v>
      </c>
      <c r="N1214">
        <v>4.3943000000000003</v>
      </c>
      <c r="O1214">
        <v>4.3010999999999999</v>
      </c>
      <c r="P1214">
        <v>4.3332600000000001</v>
      </c>
      <c r="Q1214">
        <v>4.327</v>
      </c>
      <c r="R1214">
        <v>4.1867999999999999</v>
      </c>
      <c r="S1214">
        <v>3.9790000000000001</v>
      </c>
      <c r="T1214">
        <v>4.3120000000000003</v>
      </c>
      <c r="U1214">
        <f t="shared" si="255"/>
        <v>4.3120000000000003</v>
      </c>
      <c r="V1214">
        <f t="shared" si="260"/>
        <v>-1.1000000000000121E-2</v>
      </c>
      <c r="W1214">
        <f t="shared" si="256"/>
        <v>4.2990000000000004</v>
      </c>
      <c r="X1214">
        <f t="shared" si="261"/>
        <v>2.5000000000003908E-3</v>
      </c>
      <c r="Y1214">
        <v>4.274</v>
      </c>
      <c r="Z1214">
        <v>4.1959999999999997</v>
      </c>
      <c r="AA1214">
        <f t="shared" si="257"/>
        <v>4.3943000000000003</v>
      </c>
      <c r="AB1214">
        <f t="shared" si="262"/>
        <v>9.100000000000108E-3</v>
      </c>
      <c r="AC1214">
        <f t="shared" si="263"/>
        <v>-4.0000000000004476E-3</v>
      </c>
      <c r="AD1214">
        <v>3.988</v>
      </c>
      <c r="AE1214">
        <f t="shared" si="258"/>
        <v>4.3010999999999999</v>
      </c>
      <c r="AF1214">
        <f t="shared" si="264"/>
        <v>3.2000000000000028E-2</v>
      </c>
      <c r="AG1214">
        <f t="shared" si="264"/>
        <v>2.039999999999953E-2</v>
      </c>
      <c r="AH1214">
        <f t="shared" si="252"/>
        <v>4.0919999999999996</v>
      </c>
      <c r="AI1214">
        <f t="shared" si="265"/>
        <v>1.3999999999999346E-2</v>
      </c>
    </row>
    <row r="1215" spans="1:35" x14ac:dyDescent="0.3">
      <c r="A1215" s="1">
        <v>45770</v>
      </c>
      <c r="B1215">
        <v>93686.03</v>
      </c>
      <c r="C1215">
        <v>3288.34</v>
      </c>
      <c r="D1215">
        <v>4.29</v>
      </c>
      <c r="E1215">
        <v>4.28</v>
      </c>
      <c r="F1215">
        <f t="shared" si="259"/>
        <v>-1.9999999999999574E-2</v>
      </c>
      <c r="G1215">
        <v>4.33</v>
      </c>
      <c r="H1215">
        <v>4.2817699999999999</v>
      </c>
      <c r="I1215">
        <f t="shared" si="253"/>
        <v>4.2817699999999999</v>
      </c>
      <c r="J1215">
        <f t="shared" si="254"/>
        <v>6.5900000000000958E-3</v>
      </c>
      <c r="K1215">
        <v>4.2923999999999998</v>
      </c>
      <c r="L1215">
        <v>4.3117999999999999</v>
      </c>
      <c r="M1215">
        <v>4.2812000000000001</v>
      </c>
      <c r="N1215">
        <v>4.3795999999999999</v>
      </c>
      <c r="O1215">
        <v>4.2933000000000003</v>
      </c>
      <c r="P1215">
        <v>4.3284200000000004</v>
      </c>
      <c r="Q1215">
        <v>4.3304999999999998</v>
      </c>
      <c r="R1215">
        <v>4.2053000000000003</v>
      </c>
      <c r="S1215">
        <v>4.0109000000000004</v>
      </c>
      <c r="T1215">
        <v>4.3170000000000002</v>
      </c>
      <c r="U1215">
        <f t="shared" si="255"/>
        <v>4.3170000000000002</v>
      </c>
      <c r="V1215">
        <f t="shared" si="260"/>
        <v>4.9999999999998934E-3</v>
      </c>
      <c r="W1215">
        <f t="shared" si="256"/>
        <v>4.2812000000000001</v>
      </c>
      <c r="X1215">
        <f t="shared" si="261"/>
        <v>-1.780000000000026E-2</v>
      </c>
      <c r="Y1215">
        <v>4.2699999999999996</v>
      </c>
      <c r="Z1215">
        <v>4.2119999999999997</v>
      </c>
      <c r="AA1215">
        <f t="shared" si="257"/>
        <v>4.3795999999999999</v>
      </c>
      <c r="AB1215">
        <f t="shared" si="262"/>
        <v>-1.4700000000000379E-2</v>
      </c>
      <c r="AC1215">
        <f t="shared" si="263"/>
        <v>1.6000000000000014E-2</v>
      </c>
      <c r="AD1215">
        <v>4.0179999999999998</v>
      </c>
      <c r="AE1215">
        <f t="shared" si="258"/>
        <v>4.2933000000000003</v>
      </c>
      <c r="AF1215">
        <f t="shared" si="264"/>
        <v>2.9999999999999805E-2</v>
      </c>
      <c r="AG1215">
        <f t="shared" si="264"/>
        <v>-7.799999999999585E-3</v>
      </c>
      <c r="AH1215">
        <f t="shared" si="252"/>
        <v>4.1150000000000002</v>
      </c>
      <c r="AI1215">
        <f t="shared" si="265"/>
        <v>2.3000000000000576E-2</v>
      </c>
    </row>
    <row r="1216" spans="1:35" x14ac:dyDescent="0.3">
      <c r="A1216" s="1">
        <v>45771</v>
      </c>
      <c r="B1216">
        <v>93454.23</v>
      </c>
      <c r="C1216">
        <v>3349.43</v>
      </c>
      <c r="D1216">
        <v>4.3380000000000001</v>
      </c>
      <c r="E1216">
        <v>4.29</v>
      </c>
      <c r="F1216">
        <f t="shared" si="259"/>
        <v>9.9999999999997868E-3</v>
      </c>
      <c r="G1216">
        <v>4.33</v>
      </c>
      <c r="H1216">
        <v>4.2826199999999996</v>
      </c>
      <c r="I1216">
        <f t="shared" si="253"/>
        <v>4.2826199999999996</v>
      </c>
      <c r="J1216">
        <f t="shared" si="254"/>
        <v>8.4999999999979536E-4</v>
      </c>
      <c r="K1216">
        <v>4.28355</v>
      </c>
      <c r="L1216">
        <v>4.2983000000000002</v>
      </c>
      <c r="M1216">
        <v>4.2384000000000004</v>
      </c>
      <c r="N1216">
        <v>4.3334000000000001</v>
      </c>
      <c r="O1216">
        <v>4.2392000000000003</v>
      </c>
      <c r="P1216">
        <v>4.3270099999999996</v>
      </c>
      <c r="Q1216">
        <v>4.33</v>
      </c>
      <c r="R1216">
        <v>4.1969000000000003</v>
      </c>
      <c r="S1216">
        <v>3.9622000000000002</v>
      </c>
      <c r="T1216">
        <v>4.306</v>
      </c>
      <c r="U1216">
        <f t="shared" si="255"/>
        <v>4.306</v>
      </c>
      <c r="V1216">
        <f t="shared" si="260"/>
        <v>-1.1000000000000121E-2</v>
      </c>
      <c r="W1216">
        <f t="shared" si="256"/>
        <v>4.2384000000000004</v>
      </c>
      <c r="X1216">
        <f t="shared" si="261"/>
        <v>-4.2799999999999727E-2</v>
      </c>
      <c r="Y1216">
        <v>4.2590000000000003</v>
      </c>
      <c r="Z1216">
        <v>4.202</v>
      </c>
      <c r="AA1216">
        <f t="shared" si="257"/>
        <v>4.3334000000000001</v>
      </c>
      <c r="AB1216">
        <f t="shared" si="262"/>
        <v>-4.6199999999999797E-2</v>
      </c>
      <c r="AC1216">
        <f t="shared" si="263"/>
        <v>-9.9999999999997868E-3</v>
      </c>
      <c r="AD1216">
        <v>3.9729999999999999</v>
      </c>
      <c r="AE1216">
        <f t="shared" si="258"/>
        <v>4.2392000000000003</v>
      </c>
      <c r="AF1216">
        <f t="shared" si="264"/>
        <v>-4.4999999999999929E-2</v>
      </c>
      <c r="AG1216">
        <f t="shared" si="264"/>
        <v>-5.4100000000000037E-2</v>
      </c>
      <c r="AH1216">
        <f t="shared" si="252"/>
        <v>4.0875000000000004</v>
      </c>
      <c r="AI1216">
        <f t="shared" si="265"/>
        <v>-2.7499999999999858E-2</v>
      </c>
    </row>
    <row r="1217" spans="1:35" x14ac:dyDescent="0.3">
      <c r="A1217" s="1">
        <v>45772</v>
      </c>
      <c r="B1217">
        <v>94966.87</v>
      </c>
      <c r="C1217">
        <v>3319.72</v>
      </c>
      <c r="D1217">
        <v>4.4000000000000004</v>
      </c>
      <c r="E1217">
        <v>4.33</v>
      </c>
      <c r="F1217">
        <f t="shared" si="259"/>
        <v>4.0000000000000036E-2</v>
      </c>
      <c r="G1217">
        <v>4.33</v>
      </c>
      <c r="H1217">
        <v>4.2803699999999996</v>
      </c>
      <c r="I1217">
        <f t="shared" si="253"/>
        <v>4.2803699999999996</v>
      </c>
      <c r="J1217">
        <f t="shared" si="254"/>
        <v>-2.2500000000000853E-3</v>
      </c>
      <c r="K1217">
        <v>4.2766500000000001</v>
      </c>
      <c r="L1217">
        <v>4.2916999999999996</v>
      </c>
      <c r="M1217">
        <v>4.2313999999999998</v>
      </c>
      <c r="N1217">
        <v>4.3181000000000003</v>
      </c>
      <c r="O1217">
        <v>4.2129000000000003</v>
      </c>
      <c r="P1217">
        <v>4.3366199999999999</v>
      </c>
      <c r="Q1217">
        <v>4.3309499999999996</v>
      </c>
      <c r="R1217">
        <v>4.1901999999999999</v>
      </c>
      <c r="S1217">
        <v>3.9424999999999999</v>
      </c>
      <c r="T1217">
        <v>4.3010000000000002</v>
      </c>
      <c r="U1217">
        <f t="shared" si="255"/>
        <v>4.3010000000000002</v>
      </c>
      <c r="V1217">
        <f t="shared" si="260"/>
        <v>-4.9999999999998934E-3</v>
      </c>
      <c r="W1217">
        <f t="shared" si="256"/>
        <v>4.2313999999999998</v>
      </c>
      <c r="X1217">
        <f t="shared" si="261"/>
        <v>-7.0000000000005613E-3</v>
      </c>
      <c r="Y1217">
        <v>4.2750000000000004</v>
      </c>
      <c r="Z1217">
        <v>4.2009999999999996</v>
      </c>
      <c r="AA1217">
        <f t="shared" si="257"/>
        <v>4.3181000000000003</v>
      </c>
      <c r="AB1217">
        <f t="shared" si="262"/>
        <v>-1.5299999999999869E-2</v>
      </c>
      <c r="AC1217">
        <f t="shared" si="263"/>
        <v>-1.000000000000334E-3</v>
      </c>
      <c r="AD1217">
        <v>3.952</v>
      </c>
      <c r="AE1217">
        <f t="shared" si="258"/>
        <v>4.2129000000000003</v>
      </c>
      <c r="AF1217">
        <f t="shared" si="264"/>
        <v>-2.0999999999999908E-2</v>
      </c>
      <c r="AG1217">
        <f t="shared" si="264"/>
        <v>-2.629999999999999E-2</v>
      </c>
      <c r="AH1217">
        <f t="shared" si="252"/>
        <v>4.0764999999999993</v>
      </c>
      <c r="AI1217">
        <f t="shared" si="265"/>
        <v>-1.1000000000001009E-2</v>
      </c>
    </row>
    <row r="1218" spans="1:35" x14ac:dyDescent="0.3">
      <c r="A1218" s="1">
        <v>45773</v>
      </c>
      <c r="B1218">
        <v>94148.9</v>
      </c>
      <c r="C1218">
        <v>3319.72</v>
      </c>
      <c r="D1218">
        <v>4.4000000000000004</v>
      </c>
      <c r="E1218">
        <v>4.33</v>
      </c>
      <c r="F1218">
        <f t="shared" si="259"/>
        <v>0</v>
      </c>
      <c r="G1218">
        <v>4.33</v>
      </c>
      <c r="H1218">
        <v>4.2803699999999996</v>
      </c>
      <c r="I1218">
        <f t="shared" si="253"/>
        <v>4.2803699999999996</v>
      </c>
      <c r="J1218">
        <f t="shared" si="254"/>
        <v>0</v>
      </c>
      <c r="K1218">
        <v>4.2766500000000001</v>
      </c>
      <c r="L1218">
        <v>4.2916999999999996</v>
      </c>
      <c r="M1218">
        <v>4.2313999999999998</v>
      </c>
      <c r="N1218">
        <v>4.3181000000000003</v>
      </c>
      <c r="O1218">
        <v>4.2129000000000003</v>
      </c>
      <c r="P1218">
        <v>4.3366199999999999</v>
      </c>
      <c r="Q1218">
        <v>4.3309499999999996</v>
      </c>
      <c r="R1218">
        <v>4.1901999999999999</v>
      </c>
      <c r="S1218">
        <v>3.9424999999999999</v>
      </c>
      <c r="T1218">
        <v>4.3010000000000002</v>
      </c>
      <c r="U1218">
        <f t="shared" si="255"/>
        <v>4.3010000000000002</v>
      </c>
      <c r="V1218">
        <f t="shared" si="260"/>
        <v>0</v>
      </c>
      <c r="W1218">
        <f t="shared" si="256"/>
        <v>4.2313999999999998</v>
      </c>
      <c r="X1218">
        <f t="shared" si="261"/>
        <v>0</v>
      </c>
      <c r="Y1218">
        <v>4.2750000000000004</v>
      </c>
      <c r="Z1218">
        <v>4.2009999999999996</v>
      </c>
      <c r="AA1218">
        <f t="shared" si="257"/>
        <v>4.3181000000000003</v>
      </c>
      <c r="AB1218">
        <f t="shared" si="262"/>
        <v>0</v>
      </c>
      <c r="AC1218">
        <f t="shared" si="263"/>
        <v>0</v>
      </c>
      <c r="AD1218">
        <v>3.952</v>
      </c>
      <c r="AE1218">
        <f t="shared" si="258"/>
        <v>4.2129000000000003</v>
      </c>
      <c r="AF1218">
        <f t="shared" si="264"/>
        <v>0</v>
      </c>
      <c r="AG1218">
        <f t="shared" si="264"/>
        <v>0</v>
      </c>
      <c r="AH1218">
        <f t="shared" si="252"/>
        <v>4.0764999999999993</v>
      </c>
      <c r="AI1218">
        <f t="shared" si="265"/>
        <v>0</v>
      </c>
    </row>
    <row r="1219" spans="1:35" x14ac:dyDescent="0.3">
      <c r="A1219" s="1">
        <v>45774</v>
      </c>
      <c r="B1219">
        <v>94300.98</v>
      </c>
      <c r="C1219">
        <v>3319.72</v>
      </c>
      <c r="D1219">
        <v>4.4000000000000004</v>
      </c>
      <c r="E1219">
        <v>4.33</v>
      </c>
      <c r="F1219">
        <f t="shared" si="259"/>
        <v>0</v>
      </c>
      <c r="G1219">
        <v>4.33</v>
      </c>
      <c r="H1219">
        <v>4.2803699999999996</v>
      </c>
      <c r="I1219">
        <f t="shared" si="253"/>
        <v>4.2803699999999996</v>
      </c>
      <c r="J1219">
        <f t="shared" si="254"/>
        <v>0</v>
      </c>
      <c r="K1219">
        <v>4.2766500000000001</v>
      </c>
      <c r="L1219">
        <v>4.2916999999999996</v>
      </c>
      <c r="M1219">
        <v>4.2313999999999998</v>
      </c>
      <c r="N1219">
        <v>4.3181000000000003</v>
      </c>
      <c r="O1219">
        <v>4.2129000000000003</v>
      </c>
      <c r="P1219">
        <v>4.3366199999999999</v>
      </c>
      <c r="Q1219">
        <v>4.3309499999999996</v>
      </c>
      <c r="R1219">
        <v>4.1901999999999999</v>
      </c>
      <c r="S1219">
        <v>3.9424999999999999</v>
      </c>
      <c r="T1219">
        <v>4.3010000000000002</v>
      </c>
      <c r="U1219">
        <f t="shared" si="255"/>
        <v>4.3010000000000002</v>
      </c>
      <c r="V1219">
        <f t="shared" si="260"/>
        <v>0</v>
      </c>
      <c r="W1219">
        <f t="shared" si="256"/>
        <v>4.2313999999999998</v>
      </c>
      <c r="X1219">
        <f t="shared" si="261"/>
        <v>0</v>
      </c>
      <c r="Y1219">
        <v>4.2750000000000004</v>
      </c>
      <c r="Z1219">
        <v>4.2009999999999996</v>
      </c>
      <c r="AA1219">
        <f t="shared" si="257"/>
        <v>4.3181000000000003</v>
      </c>
      <c r="AB1219">
        <f t="shared" si="262"/>
        <v>0</v>
      </c>
      <c r="AC1219">
        <f t="shared" si="263"/>
        <v>0</v>
      </c>
      <c r="AD1219">
        <v>3.952</v>
      </c>
      <c r="AE1219">
        <f t="shared" si="258"/>
        <v>4.2129000000000003</v>
      </c>
      <c r="AF1219">
        <f t="shared" si="264"/>
        <v>0</v>
      </c>
      <c r="AG1219">
        <f t="shared" si="264"/>
        <v>0</v>
      </c>
      <c r="AH1219">
        <f t="shared" si="252"/>
        <v>4.0764999999999993</v>
      </c>
      <c r="AI1219">
        <f t="shared" si="265"/>
        <v>0</v>
      </c>
    </row>
    <row r="1220" spans="1:35" x14ac:dyDescent="0.3">
      <c r="A1220" s="1">
        <v>45775</v>
      </c>
      <c r="B1220">
        <v>94506.03</v>
      </c>
      <c r="C1220">
        <v>3343.98</v>
      </c>
      <c r="D1220">
        <v>4.3819999999999997</v>
      </c>
      <c r="E1220">
        <v>4.3600000000000003</v>
      </c>
      <c r="F1220">
        <f t="shared" si="259"/>
        <v>3.0000000000000249E-2</v>
      </c>
      <c r="G1220">
        <v>4.33</v>
      </c>
      <c r="H1220">
        <v>4.2796500000000002</v>
      </c>
      <c r="I1220">
        <f t="shared" si="253"/>
        <v>4.2796500000000002</v>
      </c>
      <c r="J1220">
        <f t="shared" si="254"/>
        <v>-7.199999999993878E-4</v>
      </c>
      <c r="K1220">
        <v>4.2787600000000001</v>
      </c>
      <c r="L1220">
        <v>4.2859999999999996</v>
      </c>
      <c r="M1220">
        <v>4.2377000000000002</v>
      </c>
      <c r="N1220">
        <v>4.3101000000000003</v>
      </c>
      <c r="O1220">
        <v>4.1811999999999996</v>
      </c>
      <c r="P1220">
        <v>4.3509399999999996</v>
      </c>
      <c r="Q1220">
        <v>4.3315000000000001</v>
      </c>
      <c r="R1220">
        <v>4.1950000000000003</v>
      </c>
      <c r="S1220">
        <v>3.9154</v>
      </c>
      <c r="T1220">
        <v>4.2949999999999999</v>
      </c>
      <c r="U1220">
        <f t="shared" si="255"/>
        <v>4.2949999999999999</v>
      </c>
      <c r="V1220">
        <f t="shared" si="260"/>
        <v>-6.0000000000002274E-3</v>
      </c>
      <c r="W1220">
        <f t="shared" si="256"/>
        <v>4.2377000000000002</v>
      </c>
      <c r="X1220">
        <f t="shared" si="261"/>
        <v>6.3000000000004164E-3</v>
      </c>
      <c r="Y1220">
        <v>4.3</v>
      </c>
      <c r="Z1220">
        <v>4.2030000000000003</v>
      </c>
      <c r="AA1220">
        <f t="shared" si="257"/>
        <v>4.3101000000000003</v>
      </c>
      <c r="AB1220">
        <f t="shared" si="262"/>
        <v>-8.0000000000000071E-3</v>
      </c>
      <c r="AC1220">
        <f t="shared" si="263"/>
        <v>2.0000000000006679E-3</v>
      </c>
      <c r="AD1220">
        <v>3.9260000000000002</v>
      </c>
      <c r="AE1220">
        <f t="shared" si="258"/>
        <v>4.1811999999999996</v>
      </c>
      <c r="AF1220">
        <f t="shared" si="264"/>
        <v>-2.5999999999999801E-2</v>
      </c>
      <c r="AG1220">
        <f t="shared" si="264"/>
        <v>-3.1700000000000728E-2</v>
      </c>
      <c r="AH1220">
        <f t="shared" si="252"/>
        <v>4.0645000000000007</v>
      </c>
      <c r="AI1220">
        <f t="shared" si="265"/>
        <v>-1.1999999999998678E-2</v>
      </c>
    </row>
    <row r="1221" spans="1:35" x14ac:dyDescent="0.3">
      <c r="A1221" s="1">
        <v>45776</v>
      </c>
      <c r="B1221">
        <v>94873.95</v>
      </c>
      <c r="C1221">
        <v>3317.41</v>
      </c>
      <c r="D1221">
        <v>4.38</v>
      </c>
      <c r="E1221">
        <v>4.3600000000000003</v>
      </c>
      <c r="F1221">
        <f t="shared" si="259"/>
        <v>0</v>
      </c>
      <c r="G1221">
        <v>4.33</v>
      </c>
      <c r="H1221">
        <v>4.2759200000000002</v>
      </c>
      <c r="I1221">
        <f t="shared" si="253"/>
        <v>4.2759200000000002</v>
      </c>
      <c r="J1221">
        <f t="shared" si="254"/>
        <v>-3.7300000000000111E-3</v>
      </c>
      <c r="K1221">
        <v>4.2718600000000002</v>
      </c>
      <c r="L1221">
        <v>4.2812000000000001</v>
      </c>
      <c r="M1221">
        <v>4.2051999999999996</v>
      </c>
      <c r="N1221">
        <v>4.2832999999999997</v>
      </c>
      <c r="O1221">
        <v>4.1688999999999998</v>
      </c>
      <c r="P1221">
        <v>4.3508399999999998</v>
      </c>
      <c r="Q1221">
        <v>4.3315000000000001</v>
      </c>
      <c r="R1221">
        <v>4.1711999999999998</v>
      </c>
      <c r="S1221">
        <v>3.8936000000000002</v>
      </c>
      <c r="T1221">
        <v>4.2880000000000003</v>
      </c>
      <c r="U1221">
        <f t="shared" si="255"/>
        <v>4.2880000000000003</v>
      </c>
      <c r="V1221">
        <f t="shared" si="260"/>
        <v>-6.9999999999996732E-3</v>
      </c>
      <c r="W1221">
        <f t="shared" si="256"/>
        <v>4.2051999999999996</v>
      </c>
      <c r="X1221">
        <f t="shared" si="261"/>
        <v>-3.2500000000000639E-2</v>
      </c>
      <c r="Y1221">
        <v>4.3</v>
      </c>
      <c r="Z1221">
        <v>4.1790000000000003</v>
      </c>
      <c r="AA1221">
        <f t="shared" si="257"/>
        <v>4.2832999999999997</v>
      </c>
      <c r="AB1221">
        <f t="shared" si="262"/>
        <v>-2.6800000000000601E-2</v>
      </c>
      <c r="AC1221">
        <f t="shared" si="263"/>
        <v>-2.4000000000000021E-2</v>
      </c>
      <c r="AD1221">
        <v>3.9</v>
      </c>
      <c r="AE1221">
        <f t="shared" si="258"/>
        <v>4.1688999999999998</v>
      </c>
      <c r="AF1221">
        <f t="shared" si="264"/>
        <v>-2.6000000000000245E-2</v>
      </c>
      <c r="AG1221">
        <f t="shared" si="264"/>
        <v>-1.2299999999999756E-2</v>
      </c>
      <c r="AH1221">
        <f t="shared" si="252"/>
        <v>4.0395000000000003</v>
      </c>
      <c r="AI1221">
        <f t="shared" si="265"/>
        <v>-2.5000000000000355E-2</v>
      </c>
    </row>
    <row r="1222" spans="1:35" x14ac:dyDescent="0.3">
      <c r="A1222" s="1">
        <v>45777</v>
      </c>
      <c r="B1222">
        <v>94581.18</v>
      </c>
      <c r="C1222">
        <v>3288.71</v>
      </c>
      <c r="D1222">
        <v>4.5149999999999997</v>
      </c>
      <c r="E1222">
        <v>4.41</v>
      </c>
      <c r="F1222">
        <f t="shared" si="259"/>
        <v>4.9999999999999822E-2</v>
      </c>
      <c r="G1222">
        <v>4.33</v>
      </c>
      <c r="H1222">
        <v>4.2659200000000004</v>
      </c>
      <c r="I1222">
        <f t="shared" si="253"/>
        <v>4.2659200000000004</v>
      </c>
      <c r="J1222">
        <f t="shared" si="254"/>
        <v>-9.9999999999997868E-3</v>
      </c>
      <c r="K1222">
        <v>4.2658500000000004</v>
      </c>
      <c r="L1222">
        <v>4.2858999999999998</v>
      </c>
      <c r="M1222">
        <v>4.2662000000000004</v>
      </c>
      <c r="N1222">
        <v>4.3235999999999999</v>
      </c>
      <c r="O1222">
        <v>4.1707000000000001</v>
      </c>
      <c r="P1222">
        <v>4.3416399999999999</v>
      </c>
      <c r="Q1222">
        <v>4.3284500000000001</v>
      </c>
      <c r="R1222">
        <v>4.1736000000000004</v>
      </c>
      <c r="S1222">
        <v>3.8504</v>
      </c>
      <c r="T1222">
        <v>4.2880000000000003</v>
      </c>
      <c r="U1222">
        <f t="shared" si="255"/>
        <v>4.2880000000000003</v>
      </c>
      <c r="V1222">
        <f t="shared" si="260"/>
        <v>0</v>
      </c>
      <c r="W1222">
        <f t="shared" si="256"/>
        <v>4.2662000000000004</v>
      </c>
      <c r="X1222">
        <f t="shared" si="261"/>
        <v>6.1000000000000831E-2</v>
      </c>
      <c r="Y1222">
        <v>4.2960000000000003</v>
      </c>
      <c r="Z1222">
        <v>4.1790000000000003</v>
      </c>
      <c r="AA1222">
        <f t="shared" si="257"/>
        <v>4.3235999999999999</v>
      </c>
      <c r="AB1222">
        <f t="shared" si="262"/>
        <v>4.0300000000000225E-2</v>
      </c>
      <c r="AC1222">
        <f t="shared" si="263"/>
        <v>0</v>
      </c>
      <c r="AD1222">
        <v>3.8570000000000002</v>
      </c>
      <c r="AE1222">
        <f t="shared" si="258"/>
        <v>4.1707000000000001</v>
      </c>
      <c r="AF1222">
        <f t="shared" si="264"/>
        <v>-4.2999999999999705E-2</v>
      </c>
      <c r="AG1222">
        <f t="shared" si="264"/>
        <v>1.8000000000002458E-3</v>
      </c>
      <c r="AH1222">
        <f t="shared" si="252"/>
        <v>4.0180000000000007</v>
      </c>
      <c r="AI1222">
        <f t="shared" si="265"/>
        <v>-2.1499999999999631E-2</v>
      </c>
    </row>
    <row r="1223" spans="1:35" x14ac:dyDescent="0.3">
      <c r="A1223" s="1">
        <v>45778</v>
      </c>
      <c r="B1223">
        <v>96463.2</v>
      </c>
      <c r="C1223">
        <v>3239.2</v>
      </c>
      <c r="D1223">
        <v>4.4400000000000004</v>
      </c>
      <c r="E1223">
        <v>4.3899999999999997</v>
      </c>
      <c r="F1223">
        <f t="shared" si="259"/>
        <v>-2.0000000000000462E-2</v>
      </c>
      <c r="G1223">
        <v>4.33</v>
      </c>
      <c r="H1223">
        <v>4.2597199999999997</v>
      </c>
      <c r="I1223">
        <f t="shared" si="253"/>
        <v>4.2597199999999997</v>
      </c>
      <c r="J1223">
        <f t="shared" si="254"/>
        <v>-6.2000000000006494E-3</v>
      </c>
      <c r="K1223">
        <v>4.2676499999999997</v>
      </c>
      <c r="L1223">
        <v>4.2906000000000004</v>
      </c>
      <c r="M1223">
        <v>4.2507999999999999</v>
      </c>
      <c r="N1223">
        <v>4.32</v>
      </c>
      <c r="O1223">
        <v>4.1951999999999998</v>
      </c>
      <c r="P1223">
        <v>4.3250299999999999</v>
      </c>
      <c r="Q1223">
        <v>4.3215000000000003</v>
      </c>
      <c r="R1223">
        <v>4.1890000000000001</v>
      </c>
      <c r="S1223">
        <v>3.9198</v>
      </c>
      <c r="T1223">
        <v>4.2969999999999997</v>
      </c>
      <c r="U1223">
        <f t="shared" si="255"/>
        <v>4.2969999999999997</v>
      </c>
      <c r="V1223">
        <f t="shared" si="260"/>
        <v>8.9999999999994529E-3</v>
      </c>
      <c r="W1223">
        <f t="shared" si="256"/>
        <v>4.2507999999999999</v>
      </c>
      <c r="X1223">
        <f t="shared" si="261"/>
        <v>-1.5400000000000524E-2</v>
      </c>
      <c r="Y1223">
        <v>4.2949999999999999</v>
      </c>
      <c r="Z1223">
        <v>4.194</v>
      </c>
      <c r="AA1223">
        <f t="shared" si="257"/>
        <v>4.32</v>
      </c>
      <c r="AB1223">
        <f t="shared" si="262"/>
        <v>-3.5999999999996035E-3</v>
      </c>
      <c r="AC1223">
        <f t="shared" si="263"/>
        <v>1.499999999999968E-2</v>
      </c>
      <c r="AD1223">
        <v>3.9239999999999999</v>
      </c>
      <c r="AE1223">
        <f t="shared" si="258"/>
        <v>4.1951999999999998</v>
      </c>
      <c r="AF1223">
        <f t="shared" si="264"/>
        <v>6.6999999999999726E-2</v>
      </c>
      <c r="AG1223">
        <f t="shared" si="264"/>
        <v>2.4499999999999744E-2</v>
      </c>
      <c r="AH1223">
        <f t="shared" ref="AH1223:AH1286" si="266">(AD1223+Z1223)/2</f>
        <v>4.0590000000000002</v>
      </c>
      <c r="AI1223">
        <f t="shared" si="265"/>
        <v>4.0999999999999481E-2</v>
      </c>
    </row>
    <row r="1224" spans="1:35" x14ac:dyDescent="0.3">
      <c r="A1224" s="1">
        <v>45779</v>
      </c>
      <c r="B1224">
        <v>97063.65</v>
      </c>
      <c r="C1224">
        <v>3240.49</v>
      </c>
      <c r="D1224">
        <v>4.4000000000000004</v>
      </c>
      <c r="E1224">
        <v>4.3600000000000003</v>
      </c>
      <c r="F1224">
        <f t="shared" si="259"/>
        <v>-2.9999999999999361E-2</v>
      </c>
      <c r="G1224">
        <v>4.33</v>
      </c>
      <c r="H1224">
        <v>4.2604699999999998</v>
      </c>
      <c r="I1224">
        <f t="shared" ref="I1224:I1287" si="267">H1224</f>
        <v>4.2604699999999998</v>
      </c>
      <c r="J1224">
        <f t="shared" ref="J1224:J1287" si="268">I1224-I1223</f>
        <v>7.5000000000002842E-4</v>
      </c>
      <c r="K1224">
        <v>4.3020300000000002</v>
      </c>
      <c r="L1224">
        <v>4.3122999999999996</v>
      </c>
      <c r="M1224">
        <v>4.2539999999999996</v>
      </c>
      <c r="N1224">
        <v>4.3342999999999998</v>
      </c>
      <c r="O1224">
        <v>4.2314999999999996</v>
      </c>
      <c r="P1224">
        <v>4.3258799999999997</v>
      </c>
      <c r="Q1224">
        <v>4.3263499999999997</v>
      </c>
      <c r="R1224">
        <v>4.2403000000000004</v>
      </c>
      <c r="S1224">
        <v>4.0019999999999998</v>
      </c>
      <c r="T1224">
        <v>4.319</v>
      </c>
      <c r="U1224">
        <f t="shared" ref="U1224:U1287" si="269">T1224</f>
        <v>4.319</v>
      </c>
      <c r="V1224">
        <f t="shared" si="260"/>
        <v>2.2000000000000242E-2</v>
      </c>
      <c r="W1224">
        <f t="shared" ref="W1224:W1287" si="270">M1224</f>
        <v>4.2539999999999996</v>
      </c>
      <c r="X1224">
        <f t="shared" si="261"/>
        <v>3.1999999999996476E-3</v>
      </c>
      <c r="Y1224">
        <v>4.2919999999999998</v>
      </c>
      <c r="Z1224">
        <v>4.2460000000000004</v>
      </c>
      <c r="AA1224">
        <f t="shared" ref="AA1224:AA1287" si="271">N1224</f>
        <v>4.3342999999999998</v>
      </c>
      <c r="AB1224">
        <f t="shared" si="262"/>
        <v>1.4299999999999535E-2</v>
      </c>
      <c r="AC1224">
        <f t="shared" si="263"/>
        <v>5.200000000000049E-2</v>
      </c>
      <c r="AD1224">
        <v>4.0090000000000003</v>
      </c>
      <c r="AE1224">
        <f t="shared" ref="AE1224:AE1287" si="272">O1224</f>
        <v>4.2314999999999996</v>
      </c>
      <c r="AF1224">
        <f t="shared" si="264"/>
        <v>8.5000000000000409E-2</v>
      </c>
      <c r="AG1224">
        <f t="shared" si="264"/>
        <v>3.6299999999999777E-2</v>
      </c>
      <c r="AH1224">
        <f t="shared" si="266"/>
        <v>4.1275000000000004</v>
      </c>
      <c r="AI1224">
        <f t="shared" si="265"/>
        <v>6.8500000000000227E-2</v>
      </c>
    </row>
    <row r="1225" spans="1:35" x14ac:dyDescent="0.3">
      <c r="A1225" s="1">
        <v>45780</v>
      </c>
      <c r="B1225">
        <v>96360.14</v>
      </c>
      <c r="C1225">
        <v>3240.49</v>
      </c>
      <c r="D1225">
        <v>4.4000000000000004</v>
      </c>
      <c r="E1225">
        <v>4.3600000000000003</v>
      </c>
      <c r="F1225">
        <f t="shared" ref="F1225:F1288" si="273">E1225-E1224</f>
        <v>0</v>
      </c>
      <c r="G1225">
        <v>4.33</v>
      </c>
      <c r="H1225">
        <v>4.2604699999999998</v>
      </c>
      <c r="I1225">
        <f t="shared" si="267"/>
        <v>4.2604699999999998</v>
      </c>
      <c r="J1225">
        <f t="shared" si="268"/>
        <v>0</v>
      </c>
      <c r="K1225">
        <v>4.3020300000000002</v>
      </c>
      <c r="L1225">
        <v>4.3122999999999996</v>
      </c>
      <c r="M1225">
        <v>4.2539999999999996</v>
      </c>
      <c r="N1225">
        <v>4.3342999999999998</v>
      </c>
      <c r="O1225">
        <v>4.2314999999999996</v>
      </c>
      <c r="P1225">
        <v>4.3258799999999997</v>
      </c>
      <c r="Q1225">
        <v>4.3263499999999997</v>
      </c>
      <c r="R1225">
        <v>4.2403000000000004</v>
      </c>
      <c r="S1225">
        <v>4.0019999999999998</v>
      </c>
      <c r="T1225">
        <v>4.319</v>
      </c>
      <c r="U1225">
        <f t="shared" si="269"/>
        <v>4.319</v>
      </c>
      <c r="V1225">
        <f t="shared" ref="V1225:V1288" si="274">U1225-U1224</f>
        <v>0</v>
      </c>
      <c r="W1225">
        <f t="shared" si="270"/>
        <v>4.2539999999999996</v>
      </c>
      <c r="X1225">
        <f t="shared" ref="X1225:X1288" si="275">W1225-W1224</f>
        <v>0</v>
      </c>
      <c r="Y1225">
        <v>4.2919999999999998</v>
      </c>
      <c r="Z1225">
        <v>4.2460000000000004</v>
      </c>
      <c r="AA1225">
        <f t="shared" si="271"/>
        <v>4.3342999999999998</v>
      </c>
      <c r="AB1225">
        <f t="shared" ref="AB1225:AB1288" si="276">AA1225-AA1224</f>
        <v>0</v>
      </c>
      <c r="AC1225">
        <f t="shared" ref="AC1225:AC1288" si="277">Z1225-Z1224</f>
        <v>0</v>
      </c>
      <c r="AD1225">
        <v>4.0090000000000003</v>
      </c>
      <c r="AE1225">
        <f t="shared" si="272"/>
        <v>4.2314999999999996</v>
      </c>
      <c r="AF1225">
        <f t="shared" ref="AF1225:AG1288" si="278">AD1225-AD1224</f>
        <v>0</v>
      </c>
      <c r="AG1225">
        <f t="shared" si="278"/>
        <v>0</v>
      </c>
      <c r="AH1225">
        <f t="shared" si="266"/>
        <v>4.1275000000000004</v>
      </c>
      <c r="AI1225">
        <f t="shared" ref="AI1225:AI1288" si="279">AH1225-AH1224</f>
        <v>0</v>
      </c>
    </row>
    <row r="1226" spans="1:35" x14ac:dyDescent="0.3">
      <c r="A1226" s="1">
        <v>45781</v>
      </c>
      <c r="B1226">
        <v>95732.26</v>
      </c>
      <c r="C1226">
        <v>3240.49</v>
      </c>
      <c r="D1226">
        <v>4.4000000000000004</v>
      </c>
      <c r="E1226">
        <v>4.3600000000000003</v>
      </c>
      <c r="F1226">
        <f t="shared" si="273"/>
        <v>0</v>
      </c>
      <c r="G1226">
        <v>4.33</v>
      </c>
      <c r="H1226">
        <v>4.2604699999999998</v>
      </c>
      <c r="I1226">
        <f t="shared" si="267"/>
        <v>4.2604699999999998</v>
      </c>
      <c r="J1226">
        <f t="shared" si="268"/>
        <v>0</v>
      </c>
      <c r="K1226">
        <v>4.3020300000000002</v>
      </c>
      <c r="L1226">
        <v>4.3122999999999996</v>
      </c>
      <c r="M1226">
        <v>4.2539999999999996</v>
      </c>
      <c r="N1226">
        <v>4.3342999999999998</v>
      </c>
      <c r="O1226">
        <v>4.2314999999999996</v>
      </c>
      <c r="P1226">
        <v>4.3258799999999997</v>
      </c>
      <c r="Q1226">
        <v>4.3263499999999997</v>
      </c>
      <c r="R1226">
        <v>4.2403000000000004</v>
      </c>
      <c r="S1226">
        <v>4.0019999999999998</v>
      </c>
      <c r="T1226">
        <v>4.319</v>
      </c>
      <c r="U1226">
        <f t="shared" si="269"/>
        <v>4.319</v>
      </c>
      <c r="V1226">
        <f t="shared" si="274"/>
        <v>0</v>
      </c>
      <c r="W1226">
        <f t="shared" si="270"/>
        <v>4.2539999999999996</v>
      </c>
      <c r="X1226">
        <f t="shared" si="275"/>
        <v>0</v>
      </c>
      <c r="Y1226">
        <v>4.2919999999999998</v>
      </c>
      <c r="Z1226">
        <v>4.2460000000000004</v>
      </c>
      <c r="AA1226">
        <f t="shared" si="271"/>
        <v>4.3342999999999998</v>
      </c>
      <c r="AB1226">
        <f t="shared" si="276"/>
        <v>0</v>
      </c>
      <c r="AC1226">
        <f t="shared" si="277"/>
        <v>0</v>
      </c>
      <c r="AD1226">
        <v>4.0090000000000003</v>
      </c>
      <c r="AE1226">
        <f t="shared" si="272"/>
        <v>4.2314999999999996</v>
      </c>
      <c r="AF1226">
        <f t="shared" si="278"/>
        <v>0</v>
      </c>
      <c r="AG1226">
        <f t="shared" si="278"/>
        <v>0</v>
      </c>
      <c r="AH1226">
        <f t="shared" si="266"/>
        <v>4.1275000000000004</v>
      </c>
      <c r="AI1226">
        <f t="shared" si="279"/>
        <v>0</v>
      </c>
    </row>
    <row r="1227" spans="1:35" x14ac:dyDescent="0.3">
      <c r="A1227" s="1">
        <v>45782</v>
      </c>
      <c r="B1227">
        <v>94240.37</v>
      </c>
      <c r="C1227">
        <v>3334.12</v>
      </c>
      <c r="D1227">
        <v>4.37</v>
      </c>
      <c r="E1227">
        <v>4.33</v>
      </c>
      <c r="F1227">
        <f t="shared" si="273"/>
        <v>-3.0000000000000249E-2</v>
      </c>
      <c r="G1227">
        <v>4.33</v>
      </c>
      <c r="H1227">
        <v>4.2986700000000004</v>
      </c>
      <c r="I1227">
        <f t="shared" si="267"/>
        <v>4.2986700000000004</v>
      </c>
      <c r="J1227">
        <f t="shared" si="268"/>
        <v>3.8200000000000678E-2</v>
      </c>
      <c r="K1227">
        <v>4.3080999999999996</v>
      </c>
      <c r="L1227">
        <v>4.3093000000000004</v>
      </c>
      <c r="M1227">
        <v>4.2957000000000001</v>
      </c>
      <c r="N1227">
        <v>4.3733000000000004</v>
      </c>
      <c r="O1227">
        <v>4.2655000000000003</v>
      </c>
      <c r="P1227">
        <v>4.3232400000000002</v>
      </c>
      <c r="Q1227">
        <v>4.327</v>
      </c>
      <c r="R1227">
        <v>4.2344999999999997</v>
      </c>
      <c r="S1227">
        <v>4.0204000000000004</v>
      </c>
      <c r="T1227">
        <v>4.3159999999999998</v>
      </c>
      <c r="U1227">
        <f t="shared" si="269"/>
        <v>4.3159999999999998</v>
      </c>
      <c r="V1227">
        <f t="shared" si="274"/>
        <v>-3.0000000000001137E-3</v>
      </c>
      <c r="W1227">
        <f t="shared" si="270"/>
        <v>4.2957000000000001</v>
      </c>
      <c r="X1227">
        <f t="shared" si="275"/>
        <v>4.1700000000000514E-2</v>
      </c>
      <c r="Y1227">
        <v>4.3070000000000004</v>
      </c>
      <c r="Z1227">
        <v>4.2389999999999999</v>
      </c>
      <c r="AA1227">
        <f t="shared" si="271"/>
        <v>4.3733000000000004</v>
      </c>
      <c r="AB1227">
        <f t="shared" si="276"/>
        <v>3.900000000000059E-2</v>
      </c>
      <c r="AC1227">
        <f t="shared" si="277"/>
        <v>-7.0000000000005613E-3</v>
      </c>
      <c r="AD1227">
        <v>4.0259999999999998</v>
      </c>
      <c r="AE1227">
        <f t="shared" si="272"/>
        <v>4.2655000000000003</v>
      </c>
      <c r="AF1227">
        <f t="shared" si="278"/>
        <v>1.699999999999946E-2</v>
      </c>
      <c r="AG1227">
        <f t="shared" si="278"/>
        <v>3.4000000000000696E-2</v>
      </c>
      <c r="AH1227">
        <f t="shared" si="266"/>
        <v>4.1325000000000003</v>
      </c>
      <c r="AI1227">
        <f t="shared" si="279"/>
        <v>4.9999999999998934E-3</v>
      </c>
    </row>
    <row r="1228" spans="1:35" x14ac:dyDescent="0.3">
      <c r="A1228" s="1">
        <v>45783</v>
      </c>
      <c r="B1228">
        <v>94701.79</v>
      </c>
      <c r="C1228">
        <v>3431.77</v>
      </c>
      <c r="D1228">
        <v>4.3639999999999999</v>
      </c>
      <c r="E1228">
        <v>4.32</v>
      </c>
      <c r="F1228">
        <f t="shared" si="273"/>
        <v>-9.9999999999997868E-3</v>
      </c>
      <c r="G1228">
        <v>4.33</v>
      </c>
      <c r="H1228">
        <v>4.3072900000000001</v>
      </c>
      <c r="I1228">
        <f t="shared" si="267"/>
        <v>4.3072900000000001</v>
      </c>
      <c r="J1228">
        <f t="shared" si="268"/>
        <v>8.619999999999628E-3</v>
      </c>
      <c r="K1228">
        <v>4.3007600000000004</v>
      </c>
      <c r="L1228">
        <v>4.3018999999999998</v>
      </c>
      <c r="M1228">
        <v>4.2702999999999998</v>
      </c>
      <c r="N1228">
        <v>4.3428000000000004</v>
      </c>
      <c r="O1228">
        <v>4.2309999999999999</v>
      </c>
      <c r="P1228">
        <v>4.3216299999999999</v>
      </c>
      <c r="Q1228">
        <v>4.32545</v>
      </c>
      <c r="R1228">
        <v>4.2079000000000004</v>
      </c>
      <c r="S1228">
        <v>3.9851999999999999</v>
      </c>
      <c r="T1228">
        <v>4.3109999999999999</v>
      </c>
      <c r="U1228">
        <f t="shared" si="269"/>
        <v>4.3109999999999999</v>
      </c>
      <c r="V1228">
        <f t="shared" si="274"/>
        <v>-4.9999999999998934E-3</v>
      </c>
      <c r="W1228">
        <f t="shared" si="270"/>
        <v>4.2702999999999998</v>
      </c>
      <c r="X1228">
        <f t="shared" si="275"/>
        <v>-2.5400000000000311E-2</v>
      </c>
      <c r="Y1228">
        <v>4.3010000000000002</v>
      </c>
      <c r="Z1228">
        <v>4.2149999999999999</v>
      </c>
      <c r="AA1228">
        <f t="shared" si="271"/>
        <v>4.3428000000000004</v>
      </c>
      <c r="AB1228">
        <f t="shared" si="276"/>
        <v>-3.0499999999999972E-2</v>
      </c>
      <c r="AC1228">
        <f t="shared" si="277"/>
        <v>-2.4000000000000021E-2</v>
      </c>
      <c r="AD1228">
        <v>3.9929999999999999</v>
      </c>
      <c r="AE1228">
        <f t="shared" si="272"/>
        <v>4.2309999999999999</v>
      </c>
      <c r="AF1228">
        <f t="shared" si="278"/>
        <v>-3.2999999999999918E-2</v>
      </c>
      <c r="AG1228">
        <f t="shared" si="278"/>
        <v>-3.4500000000000419E-2</v>
      </c>
      <c r="AH1228">
        <f t="shared" si="266"/>
        <v>4.1040000000000001</v>
      </c>
      <c r="AI1228">
        <f t="shared" si="279"/>
        <v>-2.8500000000000192E-2</v>
      </c>
    </row>
    <row r="1229" spans="1:35" x14ac:dyDescent="0.3">
      <c r="A1229" s="1">
        <v>45784</v>
      </c>
      <c r="B1229">
        <v>96794.09</v>
      </c>
      <c r="C1229">
        <v>3364.5</v>
      </c>
      <c r="D1229">
        <v>4.3</v>
      </c>
      <c r="E1229">
        <v>4.3</v>
      </c>
      <c r="F1229">
        <f t="shared" si="273"/>
        <v>-2.0000000000000462E-2</v>
      </c>
      <c r="G1229">
        <v>4.33</v>
      </c>
      <c r="H1229">
        <v>4.2982399999999998</v>
      </c>
      <c r="I1229">
        <f t="shared" si="267"/>
        <v>4.2982399999999998</v>
      </c>
      <c r="J1229">
        <f t="shared" si="268"/>
        <v>-9.0500000000002245E-3</v>
      </c>
      <c r="K1229">
        <v>4.3061999999999996</v>
      </c>
      <c r="L1229">
        <v>4.3196000000000003</v>
      </c>
      <c r="M1229">
        <v>4.2735000000000003</v>
      </c>
      <c r="N1229">
        <v>4.3422000000000001</v>
      </c>
      <c r="O1229">
        <v>4.2275</v>
      </c>
      <c r="P1229">
        <v>4.3203500000000004</v>
      </c>
      <c r="Q1229">
        <v>4.3280000000000003</v>
      </c>
      <c r="R1229">
        <v>4.2131999999999996</v>
      </c>
      <c r="S1229">
        <v>3.9983</v>
      </c>
      <c r="T1229">
        <v>4.3230000000000004</v>
      </c>
      <c r="U1229">
        <f t="shared" si="269"/>
        <v>4.3230000000000004</v>
      </c>
      <c r="V1229">
        <f t="shared" si="274"/>
        <v>1.2000000000000455E-2</v>
      </c>
      <c r="W1229">
        <f t="shared" si="270"/>
        <v>4.2735000000000003</v>
      </c>
      <c r="X1229">
        <f t="shared" si="275"/>
        <v>3.2000000000005357E-3</v>
      </c>
      <c r="Y1229">
        <v>4.2839999999999998</v>
      </c>
      <c r="Z1229">
        <v>4.2210000000000001</v>
      </c>
      <c r="AA1229">
        <f t="shared" si="271"/>
        <v>4.3422000000000001</v>
      </c>
      <c r="AB1229">
        <f t="shared" si="276"/>
        <v>-6.0000000000037801E-4</v>
      </c>
      <c r="AC1229">
        <f t="shared" si="277"/>
        <v>6.0000000000002274E-3</v>
      </c>
      <c r="AD1229">
        <v>4.0060000000000002</v>
      </c>
      <c r="AE1229">
        <f t="shared" si="272"/>
        <v>4.2275</v>
      </c>
      <c r="AF1229">
        <f t="shared" si="278"/>
        <v>1.3000000000000345E-2</v>
      </c>
      <c r="AG1229">
        <f t="shared" si="278"/>
        <v>-3.4999999999998366E-3</v>
      </c>
      <c r="AH1229">
        <f t="shared" si="266"/>
        <v>4.1135000000000002</v>
      </c>
      <c r="AI1229">
        <f t="shared" si="279"/>
        <v>9.5000000000000639E-3</v>
      </c>
    </row>
    <row r="1230" spans="1:35" x14ac:dyDescent="0.3">
      <c r="A1230" s="1">
        <v>45785</v>
      </c>
      <c r="B1230">
        <v>102616.61</v>
      </c>
      <c r="C1230">
        <v>3305.72</v>
      </c>
      <c r="D1230">
        <v>4.34</v>
      </c>
      <c r="E1230">
        <v>4.29</v>
      </c>
      <c r="F1230">
        <f t="shared" si="273"/>
        <v>-9.9999999999997868E-3</v>
      </c>
      <c r="G1230">
        <v>4.33</v>
      </c>
      <c r="H1230">
        <v>4.3002599999999997</v>
      </c>
      <c r="I1230">
        <f t="shared" si="267"/>
        <v>4.3002599999999997</v>
      </c>
      <c r="J1230">
        <f t="shared" si="268"/>
        <v>2.0199999999999108E-3</v>
      </c>
      <c r="K1230">
        <v>4.3109799999999998</v>
      </c>
      <c r="L1230">
        <v>4.3242000000000003</v>
      </c>
      <c r="M1230">
        <v>4.2807000000000004</v>
      </c>
      <c r="N1230">
        <v>4.3598999999999997</v>
      </c>
      <c r="O1230">
        <v>4.2691999999999997</v>
      </c>
      <c r="P1230">
        <v>4.3156999999999996</v>
      </c>
      <c r="Q1230">
        <v>4.3280000000000003</v>
      </c>
      <c r="R1230">
        <v>4.2417999999999996</v>
      </c>
      <c r="S1230">
        <v>4.0597000000000003</v>
      </c>
      <c r="T1230">
        <v>4.3289999999999997</v>
      </c>
      <c r="U1230">
        <f t="shared" si="269"/>
        <v>4.3289999999999997</v>
      </c>
      <c r="V1230">
        <f t="shared" si="274"/>
        <v>5.9999999999993392E-3</v>
      </c>
      <c r="W1230">
        <f t="shared" si="270"/>
        <v>4.2807000000000004</v>
      </c>
      <c r="X1230">
        <f t="shared" si="275"/>
        <v>7.2000000000000952E-3</v>
      </c>
      <c r="Y1230">
        <v>4.2850000000000001</v>
      </c>
      <c r="Z1230">
        <v>4.2460000000000004</v>
      </c>
      <c r="AA1230">
        <f t="shared" si="271"/>
        <v>4.3598999999999997</v>
      </c>
      <c r="AB1230">
        <f t="shared" si="276"/>
        <v>1.7699999999999605E-2</v>
      </c>
      <c r="AC1230">
        <f t="shared" si="277"/>
        <v>2.5000000000000355E-2</v>
      </c>
      <c r="AD1230">
        <v>4.0659999999999998</v>
      </c>
      <c r="AE1230">
        <f t="shared" si="272"/>
        <v>4.2691999999999997</v>
      </c>
      <c r="AF1230">
        <f t="shared" si="278"/>
        <v>5.9999999999999609E-2</v>
      </c>
      <c r="AG1230">
        <f t="shared" si="278"/>
        <v>4.1699999999999626E-2</v>
      </c>
      <c r="AH1230">
        <f t="shared" si="266"/>
        <v>4.1560000000000006</v>
      </c>
      <c r="AI1230">
        <f t="shared" si="279"/>
        <v>4.2500000000000426E-2</v>
      </c>
    </row>
    <row r="1231" spans="1:35" x14ac:dyDescent="0.3">
      <c r="A1231" s="1">
        <v>45786</v>
      </c>
      <c r="B1231">
        <v>103195.81</v>
      </c>
      <c r="C1231">
        <v>3324.98</v>
      </c>
      <c r="D1231">
        <v>4.34</v>
      </c>
      <c r="E1231">
        <v>4.28</v>
      </c>
      <c r="F1231">
        <f t="shared" si="273"/>
        <v>-9.9999999999997868E-3</v>
      </c>
      <c r="G1231">
        <v>4.33</v>
      </c>
      <c r="H1231">
        <v>4.30816</v>
      </c>
      <c r="I1231">
        <f t="shared" si="267"/>
        <v>4.30816</v>
      </c>
      <c r="J1231">
        <f t="shared" si="268"/>
        <v>7.9000000000002402E-3</v>
      </c>
      <c r="K1231">
        <v>4.3099100000000004</v>
      </c>
      <c r="L1231">
        <v>4.3201000000000001</v>
      </c>
      <c r="M1231">
        <v>4.2733999999999996</v>
      </c>
      <c r="N1231">
        <v>4.3483000000000001</v>
      </c>
      <c r="O1231">
        <v>4.2556000000000003</v>
      </c>
      <c r="P1231">
        <v>4.3122800000000003</v>
      </c>
      <c r="Q1231">
        <v>4.3280000000000003</v>
      </c>
      <c r="R1231">
        <v>4.2324000000000002</v>
      </c>
      <c r="S1231">
        <v>4.056</v>
      </c>
      <c r="T1231">
        <v>4.3239999999999998</v>
      </c>
      <c r="U1231">
        <f t="shared" si="269"/>
        <v>4.3239999999999998</v>
      </c>
      <c r="V1231">
        <f t="shared" si="274"/>
        <v>-4.9999999999998934E-3</v>
      </c>
      <c r="W1231">
        <f t="shared" si="270"/>
        <v>4.2733999999999996</v>
      </c>
      <c r="X1231">
        <f t="shared" si="275"/>
        <v>-7.3000000000007503E-3</v>
      </c>
      <c r="Y1231">
        <v>4.2839999999999998</v>
      </c>
      <c r="Z1231">
        <v>4.2389999999999999</v>
      </c>
      <c r="AA1231">
        <f t="shared" si="271"/>
        <v>4.3483000000000001</v>
      </c>
      <c r="AB1231">
        <f t="shared" si="276"/>
        <v>-1.1599999999999611E-2</v>
      </c>
      <c r="AC1231">
        <f t="shared" si="277"/>
        <v>-7.0000000000005613E-3</v>
      </c>
      <c r="AD1231">
        <v>4.0590000000000002</v>
      </c>
      <c r="AE1231">
        <f t="shared" si="272"/>
        <v>4.2556000000000003</v>
      </c>
      <c r="AF1231">
        <f t="shared" si="278"/>
        <v>-6.9999999999996732E-3</v>
      </c>
      <c r="AG1231">
        <f t="shared" si="278"/>
        <v>-1.359999999999939E-2</v>
      </c>
      <c r="AH1231">
        <f t="shared" si="266"/>
        <v>4.149</v>
      </c>
      <c r="AI1231">
        <f t="shared" si="279"/>
        <v>-7.0000000000005613E-3</v>
      </c>
    </row>
    <row r="1232" spans="1:35" x14ac:dyDescent="0.3">
      <c r="A1232" s="1">
        <v>45787</v>
      </c>
      <c r="B1232">
        <v>103195.01</v>
      </c>
      <c r="C1232">
        <v>3324.98</v>
      </c>
      <c r="D1232">
        <v>4.34</v>
      </c>
      <c r="E1232">
        <v>4.28</v>
      </c>
      <c r="F1232">
        <f t="shared" si="273"/>
        <v>0</v>
      </c>
      <c r="G1232">
        <v>4.33</v>
      </c>
      <c r="H1232">
        <v>4.30816</v>
      </c>
      <c r="I1232">
        <f t="shared" si="267"/>
        <v>4.30816</v>
      </c>
      <c r="J1232">
        <f t="shared" si="268"/>
        <v>0</v>
      </c>
      <c r="K1232">
        <v>4.3099100000000004</v>
      </c>
      <c r="L1232">
        <v>4.3201000000000001</v>
      </c>
      <c r="M1232">
        <v>4.2733999999999996</v>
      </c>
      <c r="N1232">
        <v>4.3483000000000001</v>
      </c>
      <c r="O1232">
        <v>4.2556000000000003</v>
      </c>
      <c r="P1232">
        <v>4.3122800000000003</v>
      </c>
      <c r="Q1232">
        <v>4.3280000000000003</v>
      </c>
      <c r="R1232">
        <v>4.2324000000000002</v>
      </c>
      <c r="S1232">
        <v>4.056</v>
      </c>
      <c r="T1232">
        <v>4.3239999999999998</v>
      </c>
      <c r="U1232">
        <f t="shared" si="269"/>
        <v>4.3239999999999998</v>
      </c>
      <c r="V1232">
        <f t="shared" si="274"/>
        <v>0</v>
      </c>
      <c r="W1232">
        <f t="shared" si="270"/>
        <v>4.2733999999999996</v>
      </c>
      <c r="X1232">
        <f t="shared" si="275"/>
        <v>0</v>
      </c>
      <c r="Y1232">
        <v>4.2839999999999998</v>
      </c>
      <c r="Z1232">
        <v>4.2389999999999999</v>
      </c>
      <c r="AA1232">
        <f t="shared" si="271"/>
        <v>4.3483000000000001</v>
      </c>
      <c r="AB1232">
        <f t="shared" si="276"/>
        <v>0</v>
      </c>
      <c r="AC1232">
        <f t="shared" si="277"/>
        <v>0</v>
      </c>
      <c r="AD1232">
        <v>4.0590000000000002</v>
      </c>
      <c r="AE1232">
        <f t="shared" si="272"/>
        <v>4.2556000000000003</v>
      </c>
      <c r="AF1232">
        <f t="shared" si="278"/>
        <v>0</v>
      </c>
      <c r="AG1232">
        <f t="shared" si="278"/>
        <v>0</v>
      </c>
      <c r="AH1232">
        <f t="shared" si="266"/>
        <v>4.149</v>
      </c>
      <c r="AI1232">
        <f t="shared" si="279"/>
        <v>0</v>
      </c>
    </row>
    <row r="1233" spans="1:35" x14ac:dyDescent="0.3">
      <c r="A1233" s="1">
        <v>45788</v>
      </c>
      <c r="B1233">
        <v>104297.01</v>
      </c>
      <c r="C1233">
        <v>3324.98</v>
      </c>
      <c r="D1233">
        <v>4.34</v>
      </c>
      <c r="E1233">
        <v>4.28</v>
      </c>
      <c r="F1233">
        <f t="shared" si="273"/>
        <v>0</v>
      </c>
      <c r="G1233">
        <v>4.33</v>
      </c>
      <c r="H1233">
        <v>4.30816</v>
      </c>
      <c r="I1233">
        <f t="shared" si="267"/>
        <v>4.30816</v>
      </c>
      <c r="J1233">
        <f t="shared" si="268"/>
        <v>0</v>
      </c>
      <c r="K1233">
        <v>4.3099100000000004</v>
      </c>
      <c r="L1233">
        <v>4.3201000000000001</v>
      </c>
      <c r="M1233">
        <v>4.2733999999999996</v>
      </c>
      <c r="N1233">
        <v>4.3483000000000001</v>
      </c>
      <c r="O1233">
        <v>4.2556000000000003</v>
      </c>
      <c r="P1233">
        <v>4.3122800000000003</v>
      </c>
      <c r="Q1233">
        <v>4.3280000000000003</v>
      </c>
      <c r="R1233">
        <v>4.2324000000000002</v>
      </c>
      <c r="S1233">
        <v>4.056</v>
      </c>
      <c r="T1233">
        <v>4.3239999999999998</v>
      </c>
      <c r="U1233">
        <f t="shared" si="269"/>
        <v>4.3239999999999998</v>
      </c>
      <c r="V1233">
        <f t="shared" si="274"/>
        <v>0</v>
      </c>
      <c r="W1233">
        <f t="shared" si="270"/>
        <v>4.2733999999999996</v>
      </c>
      <c r="X1233">
        <f t="shared" si="275"/>
        <v>0</v>
      </c>
      <c r="Y1233">
        <v>4.2839999999999998</v>
      </c>
      <c r="Z1233">
        <v>4.2389999999999999</v>
      </c>
      <c r="AA1233">
        <f t="shared" si="271"/>
        <v>4.3483000000000001</v>
      </c>
      <c r="AB1233">
        <f t="shared" si="276"/>
        <v>0</v>
      </c>
      <c r="AC1233">
        <f t="shared" si="277"/>
        <v>0</v>
      </c>
      <c r="AD1233">
        <v>4.0590000000000002</v>
      </c>
      <c r="AE1233">
        <f t="shared" si="272"/>
        <v>4.2556000000000003</v>
      </c>
      <c r="AF1233">
        <f t="shared" si="278"/>
        <v>0</v>
      </c>
      <c r="AG1233">
        <f t="shared" si="278"/>
        <v>0</v>
      </c>
      <c r="AH1233">
        <f t="shared" si="266"/>
        <v>4.149</v>
      </c>
      <c r="AI1233">
        <f t="shared" si="279"/>
        <v>0</v>
      </c>
    </row>
    <row r="1234" spans="1:35" x14ac:dyDescent="0.3">
      <c r="A1234" s="1">
        <v>45789</v>
      </c>
      <c r="B1234">
        <v>102693.31</v>
      </c>
      <c r="C1234">
        <v>3236.39</v>
      </c>
      <c r="D1234">
        <v>4.34</v>
      </c>
      <c r="E1234">
        <v>4.28</v>
      </c>
      <c r="F1234">
        <f t="shared" si="273"/>
        <v>0</v>
      </c>
      <c r="G1234">
        <v>4.33</v>
      </c>
      <c r="H1234">
        <v>4.30769</v>
      </c>
      <c r="I1234">
        <f t="shared" si="267"/>
        <v>4.30769</v>
      </c>
      <c r="J1234">
        <f t="shared" si="268"/>
        <v>-4.6999999999997044E-4</v>
      </c>
      <c r="K1234">
        <v>4.3252800000000002</v>
      </c>
      <c r="L1234">
        <v>4.3791000000000002</v>
      </c>
      <c r="M1234">
        <v>4.3159999999999998</v>
      </c>
      <c r="N1234">
        <v>4.3895999999999997</v>
      </c>
      <c r="O1234">
        <v>4.3002000000000002</v>
      </c>
      <c r="P1234">
        <v>4.3197999999999999</v>
      </c>
      <c r="Q1234">
        <v>4.33</v>
      </c>
      <c r="R1234">
        <v>4.2450999999999999</v>
      </c>
      <c r="S1234">
        <v>4.1147</v>
      </c>
      <c r="T1234">
        <v>4.3879999999999999</v>
      </c>
      <c r="U1234">
        <f t="shared" si="269"/>
        <v>4.3879999999999999</v>
      </c>
      <c r="V1234">
        <f t="shared" si="274"/>
        <v>6.4000000000000057E-2</v>
      </c>
      <c r="W1234">
        <f t="shared" si="270"/>
        <v>4.3159999999999998</v>
      </c>
      <c r="X1234">
        <f t="shared" si="275"/>
        <v>4.2600000000000193E-2</v>
      </c>
      <c r="Y1234">
        <v>4.3120000000000003</v>
      </c>
      <c r="Z1234">
        <v>4.2519999999999998</v>
      </c>
      <c r="AA1234">
        <f t="shared" si="271"/>
        <v>4.3895999999999997</v>
      </c>
      <c r="AB1234">
        <f t="shared" si="276"/>
        <v>4.129999999999967E-2</v>
      </c>
      <c r="AC1234">
        <f t="shared" si="277"/>
        <v>1.2999999999999901E-2</v>
      </c>
      <c r="AD1234">
        <v>4.1189999999999998</v>
      </c>
      <c r="AE1234">
        <f t="shared" si="272"/>
        <v>4.3002000000000002</v>
      </c>
      <c r="AF1234">
        <f t="shared" si="278"/>
        <v>5.9999999999999609E-2</v>
      </c>
      <c r="AG1234">
        <f t="shared" si="278"/>
        <v>4.4599999999999973E-2</v>
      </c>
      <c r="AH1234">
        <f t="shared" si="266"/>
        <v>4.1854999999999993</v>
      </c>
      <c r="AI1234">
        <f t="shared" si="279"/>
        <v>3.6499999999999311E-2</v>
      </c>
    </row>
    <row r="1235" spans="1:35" x14ac:dyDescent="0.3">
      <c r="A1235" s="1">
        <v>45790</v>
      </c>
      <c r="B1235">
        <v>104599.51</v>
      </c>
      <c r="C1235">
        <v>3250.31</v>
      </c>
      <c r="D1235">
        <v>4.3499999999999996</v>
      </c>
      <c r="E1235">
        <v>4.3</v>
      </c>
      <c r="F1235">
        <f t="shared" si="273"/>
        <v>1.9999999999999574E-2</v>
      </c>
      <c r="G1235">
        <v>4.33</v>
      </c>
      <c r="H1235">
        <v>4.3263299999999996</v>
      </c>
      <c r="I1235">
        <f t="shared" si="267"/>
        <v>4.3263299999999996</v>
      </c>
      <c r="J1235">
        <f t="shared" si="268"/>
        <v>1.8639999999999546E-2</v>
      </c>
      <c r="K1235">
        <v>4.3254099999999998</v>
      </c>
      <c r="L1235">
        <v>4.3745000000000003</v>
      </c>
      <c r="M1235">
        <v>4.3334999999999999</v>
      </c>
      <c r="N1235">
        <v>4.4004000000000003</v>
      </c>
      <c r="O1235">
        <v>4.3034999999999997</v>
      </c>
      <c r="P1235">
        <v>4.3206100000000003</v>
      </c>
      <c r="Q1235">
        <v>4.3299500000000002</v>
      </c>
      <c r="R1235">
        <v>4.2502000000000004</v>
      </c>
      <c r="S1235">
        <v>4.1116999999999999</v>
      </c>
      <c r="T1235">
        <v>4.3810000000000002</v>
      </c>
      <c r="U1235">
        <f t="shared" si="269"/>
        <v>4.3810000000000002</v>
      </c>
      <c r="V1235">
        <f t="shared" si="274"/>
        <v>-6.9999999999996732E-3</v>
      </c>
      <c r="W1235">
        <f t="shared" si="270"/>
        <v>4.3334999999999999</v>
      </c>
      <c r="X1235">
        <f t="shared" si="275"/>
        <v>1.7500000000000071E-2</v>
      </c>
      <c r="Y1235">
        <v>4.3140000000000001</v>
      </c>
      <c r="Z1235">
        <v>4.2530000000000001</v>
      </c>
      <c r="AA1235">
        <f t="shared" si="271"/>
        <v>4.4004000000000003</v>
      </c>
      <c r="AB1235">
        <f t="shared" si="276"/>
        <v>1.0800000000000587E-2</v>
      </c>
      <c r="AC1235">
        <f t="shared" si="277"/>
        <v>1.000000000000334E-3</v>
      </c>
      <c r="AD1235">
        <v>4.117</v>
      </c>
      <c r="AE1235">
        <f t="shared" si="272"/>
        <v>4.3034999999999997</v>
      </c>
      <c r="AF1235">
        <f t="shared" si="278"/>
        <v>-1.9999999999997797E-3</v>
      </c>
      <c r="AG1235">
        <f t="shared" si="278"/>
        <v>3.2999999999994145E-3</v>
      </c>
      <c r="AH1235">
        <f t="shared" si="266"/>
        <v>4.1850000000000005</v>
      </c>
      <c r="AI1235">
        <f t="shared" si="279"/>
        <v>-4.9999999999883471E-4</v>
      </c>
    </row>
    <row r="1236" spans="1:35" x14ac:dyDescent="0.3">
      <c r="A1236" s="1">
        <v>45791</v>
      </c>
      <c r="B1236">
        <v>103573.61</v>
      </c>
      <c r="C1236">
        <v>3177.25</v>
      </c>
      <c r="D1236">
        <v>4.3289999999999997</v>
      </c>
      <c r="E1236">
        <v>4.29</v>
      </c>
      <c r="F1236">
        <f t="shared" si="273"/>
        <v>-9.9999999999997868E-3</v>
      </c>
      <c r="G1236">
        <v>4.33</v>
      </c>
      <c r="H1236">
        <v>4.3251999999999997</v>
      </c>
      <c r="I1236">
        <f t="shared" si="267"/>
        <v>4.3251999999999997</v>
      </c>
      <c r="J1236">
        <f t="shared" si="268"/>
        <v>-1.1299999999998533E-3</v>
      </c>
      <c r="K1236">
        <v>4.3250999999999999</v>
      </c>
      <c r="L1236">
        <v>4.3842999999999996</v>
      </c>
      <c r="M1236">
        <v>4.3487</v>
      </c>
      <c r="N1236">
        <v>4.4180999999999999</v>
      </c>
      <c r="O1236">
        <v>4.3312999999999997</v>
      </c>
      <c r="P1236">
        <v>4.3190600000000003</v>
      </c>
      <c r="Q1236">
        <v>4.33</v>
      </c>
      <c r="R1236">
        <v>4.2607999999999997</v>
      </c>
      <c r="S1236">
        <v>4.1317000000000004</v>
      </c>
      <c r="T1236">
        <v>4.3890000000000002</v>
      </c>
      <c r="U1236">
        <f t="shared" si="269"/>
        <v>4.3890000000000002</v>
      </c>
      <c r="V1236">
        <f t="shared" si="274"/>
        <v>8.0000000000000071E-3</v>
      </c>
      <c r="W1236">
        <f t="shared" si="270"/>
        <v>4.3487</v>
      </c>
      <c r="X1236">
        <f t="shared" si="275"/>
        <v>1.5200000000000102E-2</v>
      </c>
      <c r="Y1236">
        <v>4.3159999999999998</v>
      </c>
      <c r="Z1236">
        <v>4.2629999999999999</v>
      </c>
      <c r="AA1236">
        <f t="shared" si="271"/>
        <v>4.4180999999999999</v>
      </c>
      <c r="AB1236">
        <f t="shared" si="276"/>
        <v>1.7699999999999605E-2</v>
      </c>
      <c r="AC1236">
        <f t="shared" si="277"/>
        <v>9.9999999999997868E-3</v>
      </c>
      <c r="AD1236">
        <v>4.1369999999999996</v>
      </c>
      <c r="AE1236">
        <f t="shared" si="272"/>
        <v>4.3312999999999997</v>
      </c>
      <c r="AF1236">
        <f t="shared" si="278"/>
        <v>1.9999999999999574E-2</v>
      </c>
      <c r="AG1236">
        <f t="shared" si="278"/>
        <v>2.7800000000000047E-2</v>
      </c>
      <c r="AH1236">
        <f t="shared" si="266"/>
        <v>4.1999999999999993</v>
      </c>
      <c r="AI1236">
        <f t="shared" si="279"/>
        <v>1.4999999999998792E-2</v>
      </c>
    </row>
    <row r="1237" spans="1:35" x14ac:dyDescent="0.3">
      <c r="A1237" s="1">
        <v>45792</v>
      </c>
      <c r="B1237">
        <v>103463.61</v>
      </c>
      <c r="C1237">
        <v>3240.1</v>
      </c>
      <c r="D1237">
        <v>4.3760000000000003</v>
      </c>
      <c r="E1237">
        <v>4.3099999999999996</v>
      </c>
      <c r="F1237">
        <f t="shared" si="273"/>
        <v>1.9999999999999574E-2</v>
      </c>
      <c r="G1237">
        <v>4.33</v>
      </c>
      <c r="H1237">
        <v>4.3244300000000004</v>
      </c>
      <c r="I1237">
        <f t="shared" si="267"/>
        <v>4.3244300000000004</v>
      </c>
      <c r="J1237">
        <f t="shared" si="268"/>
        <v>-7.6999999999927127E-4</v>
      </c>
      <c r="K1237">
        <v>4.3208099999999998</v>
      </c>
      <c r="L1237">
        <v>4.3552999999999997</v>
      </c>
      <c r="M1237">
        <v>4.3372999999999999</v>
      </c>
      <c r="N1237">
        <v>4.3936999999999999</v>
      </c>
      <c r="O1237">
        <v>4.2866999999999997</v>
      </c>
      <c r="P1237">
        <v>4.3117999999999999</v>
      </c>
      <c r="Q1237">
        <v>4.3304999999999998</v>
      </c>
      <c r="R1237">
        <v>4.2443999999999997</v>
      </c>
      <c r="S1237">
        <v>4.0881999999999996</v>
      </c>
      <c r="T1237">
        <v>4.3620000000000001</v>
      </c>
      <c r="U1237">
        <f t="shared" si="269"/>
        <v>4.3620000000000001</v>
      </c>
      <c r="V1237">
        <f t="shared" si="274"/>
        <v>-2.7000000000000135E-2</v>
      </c>
      <c r="W1237">
        <f t="shared" si="270"/>
        <v>4.3372999999999999</v>
      </c>
      <c r="X1237">
        <f t="shared" si="275"/>
        <v>-1.1400000000000077E-2</v>
      </c>
      <c r="Y1237">
        <v>4.3090000000000002</v>
      </c>
      <c r="Z1237">
        <v>4.2510000000000003</v>
      </c>
      <c r="AA1237">
        <f t="shared" si="271"/>
        <v>4.3936999999999999</v>
      </c>
      <c r="AB1237">
        <f t="shared" si="276"/>
        <v>-2.4399999999999977E-2</v>
      </c>
      <c r="AC1237">
        <f t="shared" si="277"/>
        <v>-1.1999999999999567E-2</v>
      </c>
      <c r="AD1237">
        <v>4.0940000000000003</v>
      </c>
      <c r="AE1237">
        <f t="shared" si="272"/>
        <v>4.2866999999999997</v>
      </c>
      <c r="AF1237">
        <f t="shared" si="278"/>
        <v>-4.2999999999999261E-2</v>
      </c>
      <c r="AG1237">
        <f t="shared" si="278"/>
        <v>-4.4599999999999973E-2</v>
      </c>
      <c r="AH1237">
        <f t="shared" si="266"/>
        <v>4.1725000000000003</v>
      </c>
      <c r="AI1237">
        <f t="shared" si="279"/>
        <v>-2.749999999999897E-2</v>
      </c>
    </row>
    <row r="1238" spans="1:35" x14ac:dyDescent="0.3">
      <c r="A1238" s="1">
        <v>45793</v>
      </c>
      <c r="B1238">
        <v>103712.31</v>
      </c>
      <c r="C1238">
        <v>3203.65</v>
      </c>
      <c r="D1238">
        <v>4.3380000000000001</v>
      </c>
      <c r="E1238">
        <v>4.3</v>
      </c>
      <c r="F1238">
        <f t="shared" si="273"/>
        <v>-9.9999999999997868E-3</v>
      </c>
      <c r="G1238">
        <v>4.33</v>
      </c>
      <c r="H1238">
        <v>4.3219900000000004</v>
      </c>
      <c r="I1238">
        <f t="shared" si="267"/>
        <v>4.3219900000000004</v>
      </c>
      <c r="J1238">
        <f t="shared" si="268"/>
        <v>-2.4399999999999977E-3</v>
      </c>
      <c r="K1238">
        <v>4.3226500000000003</v>
      </c>
      <c r="L1238">
        <v>4.3356000000000003</v>
      </c>
      <c r="M1238">
        <v>4.3239999999999998</v>
      </c>
      <c r="N1238">
        <v>4.3853999999999997</v>
      </c>
      <c r="O1238">
        <v>4.2925000000000004</v>
      </c>
      <c r="P1238">
        <v>4.31203</v>
      </c>
      <c r="Q1238">
        <v>4.33</v>
      </c>
      <c r="R1238">
        <v>4.2614000000000001</v>
      </c>
      <c r="S1238">
        <v>4.1195000000000004</v>
      </c>
      <c r="T1238">
        <v>4.343</v>
      </c>
      <c r="U1238">
        <f t="shared" si="269"/>
        <v>4.343</v>
      </c>
      <c r="V1238">
        <f t="shared" si="274"/>
        <v>-1.9000000000000128E-2</v>
      </c>
      <c r="W1238">
        <f t="shared" si="270"/>
        <v>4.3239999999999998</v>
      </c>
      <c r="X1238">
        <f t="shared" si="275"/>
        <v>-1.330000000000009E-2</v>
      </c>
      <c r="Y1238">
        <v>4.2839999999999998</v>
      </c>
      <c r="Z1238">
        <v>4.2679999999999998</v>
      </c>
      <c r="AA1238">
        <f t="shared" si="271"/>
        <v>4.3853999999999997</v>
      </c>
      <c r="AB1238">
        <f t="shared" si="276"/>
        <v>-8.3000000000001961E-3</v>
      </c>
      <c r="AC1238">
        <f t="shared" si="277"/>
        <v>1.699999999999946E-2</v>
      </c>
      <c r="AD1238">
        <v>4.1260000000000003</v>
      </c>
      <c r="AE1238">
        <f t="shared" si="272"/>
        <v>4.2925000000000004</v>
      </c>
      <c r="AF1238">
        <f t="shared" si="278"/>
        <v>3.2000000000000028E-2</v>
      </c>
      <c r="AG1238">
        <f t="shared" si="278"/>
        <v>5.8000000000006935E-3</v>
      </c>
      <c r="AH1238">
        <f t="shared" si="266"/>
        <v>4.1970000000000001</v>
      </c>
      <c r="AI1238">
        <f t="shared" si="279"/>
        <v>2.4499999999999744E-2</v>
      </c>
    </row>
    <row r="1239" spans="1:35" x14ac:dyDescent="0.3">
      <c r="A1239" s="1">
        <v>45794</v>
      </c>
      <c r="B1239">
        <v>103406.01</v>
      </c>
      <c r="C1239">
        <v>3203.65</v>
      </c>
      <c r="D1239">
        <v>4.3380000000000001</v>
      </c>
      <c r="E1239">
        <v>4.3</v>
      </c>
      <c r="F1239">
        <f t="shared" si="273"/>
        <v>0</v>
      </c>
      <c r="G1239">
        <v>4.33</v>
      </c>
      <c r="H1239">
        <v>4.3219900000000004</v>
      </c>
      <c r="I1239">
        <f t="shared" si="267"/>
        <v>4.3219900000000004</v>
      </c>
      <c r="J1239">
        <f t="shared" si="268"/>
        <v>0</v>
      </c>
      <c r="K1239">
        <v>4.3226500000000003</v>
      </c>
      <c r="L1239">
        <v>4.3356000000000003</v>
      </c>
      <c r="M1239">
        <v>4.3239999999999998</v>
      </c>
      <c r="N1239">
        <v>4.3853999999999997</v>
      </c>
      <c r="O1239">
        <v>4.2925000000000004</v>
      </c>
      <c r="P1239">
        <v>4.31203</v>
      </c>
      <c r="Q1239">
        <v>4.33</v>
      </c>
      <c r="R1239">
        <v>4.2614000000000001</v>
      </c>
      <c r="S1239">
        <v>4.1195000000000004</v>
      </c>
      <c r="T1239">
        <v>4.343</v>
      </c>
      <c r="U1239">
        <f t="shared" si="269"/>
        <v>4.343</v>
      </c>
      <c r="V1239">
        <f t="shared" si="274"/>
        <v>0</v>
      </c>
      <c r="W1239">
        <f t="shared" si="270"/>
        <v>4.3239999999999998</v>
      </c>
      <c r="X1239">
        <f t="shared" si="275"/>
        <v>0</v>
      </c>
      <c r="Y1239">
        <v>4.2839999999999998</v>
      </c>
      <c r="Z1239">
        <v>4.2679999999999998</v>
      </c>
      <c r="AA1239">
        <f t="shared" si="271"/>
        <v>4.3853999999999997</v>
      </c>
      <c r="AB1239">
        <f t="shared" si="276"/>
        <v>0</v>
      </c>
      <c r="AC1239">
        <f t="shared" si="277"/>
        <v>0</v>
      </c>
      <c r="AD1239">
        <v>4.1260000000000003</v>
      </c>
      <c r="AE1239">
        <f t="shared" si="272"/>
        <v>4.2925000000000004</v>
      </c>
      <c r="AF1239">
        <f t="shared" si="278"/>
        <v>0</v>
      </c>
      <c r="AG1239">
        <f t="shared" si="278"/>
        <v>0</v>
      </c>
      <c r="AH1239">
        <f t="shared" si="266"/>
        <v>4.1970000000000001</v>
      </c>
      <c r="AI1239">
        <f t="shared" si="279"/>
        <v>0</v>
      </c>
    </row>
    <row r="1240" spans="1:35" x14ac:dyDescent="0.3">
      <c r="A1240" s="1">
        <v>45795</v>
      </c>
      <c r="B1240">
        <v>104106.91</v>
      </c>
      <c r="C1240">
        <v>3203.65</v>
      </c>
      <c r="D1240">
        <v>4.3380000000000001</v>
      </c>
      <c r="E1240">
        <v>4.3</v>
      </c>
      <c r="F1240">
        <f t="shared" si="273"/>
        <v>0</v>
      </c>
      <c r="G1240">
        <v>4.33</v>
      </c>
      <c r="H1240">
        <v>4.3219900000000004</v>
      </c>
      <c r="I1240">
        <f t="shared" si="267"/>
        <v>4.3219900000000004</v>
      </c>
      <c r="J1240">
        <f t="shared" si="268"/>
        <v>0</v>
      </c>
      <c r="K1240">
        <v>4.3226500000000003</v>
      </c>
      <c r="L1240">
        <v>4.3356000000000003</v>
      </c>
      <c r="M1240">
        <v>4.3239999999999998</v>
      </c>
      <c r="N1240">
        <v>4.3853999999999997</v>
      </c>
      <c r="O1240">
        <v>4.2925000000000004</v>
      </c>
      <c r="P1240">
        <v>4.31203</v>
      </c>
      <c r="Q1240">
        <v>4.33</v>
      </c>
      <c r="R1240">
        <v>4.2614000000000001</v>
      </c>
      <c r="S1240">
        <v>4.1195000000000004</v>
      </c>
      <c r="T1240">
        <v>4.343</v>
      </c>
      <c r="U1240">
        <f t="shared" si="269"/>
        <v>4.343</v>
      </c>
      <c r="V1240">
        <f t="shared" si="274"/>
        <v>0</v>
      </c>
      <c r="W1240">
        <f t="shared" si="270"/>
        <v>4.3239999999999998</v>
      </c>
      <c r="X1240">
        <f t="shared" si="275"/>
        <v>0</v>
      </c>
      <c r="Y1240">
        <v>4.2839999999999998</v>
      </c>
      <c r="Z1240">
        <v>4.2679999999999998</v>
      </c>
      <c r="AA1240">
        <f t="shared" si="271"/>
        <v>4.3853999999999997</v>
      </c>
      <c r="AB1240">
        <f t="shared" si="276"/>
        <v>0</v>
      </c>
      <c r="AC1240">
        <f t="shared" si="277"/>
        <v>0</v>
      </c>
      <c r="AD1240">
        <v>4.1260000000000003</v>
      </c>
      <c r="AE1240">
        <f t="shared" si="272"/>
        <v>4.2925000000000004</v>
      </c>
      <c r="AF1240">
        <f t="shared" si="278"/>
        <v>0</v>
      </c>
      <c r="AG1240">
        <f t="shared" si="278"/>
        <v>0</v>
      </c>
      <c r="AH1240">
        <f t="shared" si="266"/>
        <v>4.1970000000000001</v>
      </c>
      <c r="AI1240">
        <f t="shared" si="279"/>
        <v>0</v>
      </c>
    </row>
    <row r="1241" spans="1:35" x14ac:dyDescent="0.3">
      <c r="A1241" s="1">
        <v>45796</v>
      </c>
      <c r="B1241">
        <v>105485.91</v>
      </c>
      <c r="C1241">
        <v>3229.56</v>
      </c>
      <c r="D1241">
        <v>4.33</v>
      </c>
      <c r="E1241">
        <v>4.29</v>
      </c>
      <c r="F1241">
        <f t="shared" si="273"/>
        <v>-9.9999999999997868E-3</v>
      </c>
      <c r="G1241">
        <v>4.33</v>
      </c>
      <c r="H1241">
        <v>4.3214699999999997</v>
      </c>
      <c r="I1241">
        <f t="shared" si="267"/>
        <v>4.3214699999999997</v>
      </c>
      <c r="J1241">
        <f t="shared" si="268"/>
        <v>-5.2000000000074209E-4</v>
      </c>
      <c r="K1241">
        <v>4.3253500000000003</v>
      </c>
      <c r="L1241">
        <v>4.3376999999999999</v>
      </c>
      <c r="M1241">
        <v>4.3108000000000004</v>
      </c>
      <c r="N1241">
        <v>4.3692000000000002</v>
      </c>
      <c r="O1241">
        <v>4.2709999999999999</v>
      </c>
      <c r="P1241">
        <v>4.30924</v>
      </c>
      <c r="Q1241">
        <v>4.33</v>
      </c>
      <c r="R1241">
        <v>4.2742000000000004</v>
      </c>
      <c r="S1241">
        <v>4.1111000000000004</v>
      </c>
      <c r="T1241">
        <v>4.3449999999999998</v>
      </c>
      <c r="U1241">
        <f t="shared" si="269"/>
        <v>4.3449999999999998</v>
      </c>
      <c r="V1241">
        <f t="shared" si="274"/>
        <v>1.9999999999997797E-3</v>
      </c>
      <c r="W1241">
        <f t="shared" si="270"/>
        <v>4.3108000000000004</v>
      </c>
      <c r="X1241">
        <f t="shared" si="275"/>
        <v>-1.3199999999999434E-2</v>
      </c>
      <c r="Y1241">
        <v>4.3</v>
      </c>
      <c r="Z1241">
        <v>4.2770000000000001</v>
      </c>
      <c r="AA1241">
        <f t="shared" si="271"/>
        <v>4.3692000000000002</v>
      </c>
      <c r="AB1241">
        <f t="shared" si="276"/>
        <v>-1.6199999999999548E-2</v>
      </c>
      <c r="AC1241">
        <f t="shared" si="277"/>
        <v>9.0000000000003411E-3</v>
      </c>
      <c r="AD1241">
        <v>4.1150000000000002</v>
      </c>
      <c r="AE1241">
        <f t="shared" si="272"/>
        <v>4.2709999999999999</v>
      </c>
      <c r="AF1241">
        <f t="shared" si="278"/>
        <v>-1.1000000000000121E-2</v>
      </c>
      <c r="AG1241">
        <f t="shared" si="278"/>
        <v>-2.1500000000000519E-2</v>
      </c>
      <c r="AH1241">
        <f t="shared" si="266"/>
        <v>4.1959999999999997</v>
      </c>
      <c r="AI1241">
        <f t="shared" si="279"/>
        <v>-1.000000000000334E-3</v>
      </c>
    </row>
    <row r="1242" spans="1:35" x14ac:dyDescent="0.3">
      <c r="A1242" s="1">
        <v>45797</v>
      </c>
      <c r="B1242">
        <v>106953.22</v>
      </c>
      <c r="C1242">
        <v>3290.13</v>
      </c>
      <c r="D1242">
        <v>4.33</v>
      </c>
      <c r="E1242">
        <v>4.2699999999999996</v>
      </c>
      <c r="F1242">
        <f t="shared" si="273"/>
        <v>-2.0000000000000462E-2</v>
      </c>
      <c r="G1242">
        <v>4.33</v>
      </c>
      <c r="H1242">
        <v>4.3262600000000004</v>
      </c>
      <c r="I1242">
        <f t="shared" si="267"/>
        <v>4.3262600000000004</v>
      </c>
      <c r="J1242">
        <f t="shared" si="268"/>
        <v>4.7900000000007381E-3</v>
      </c>
      <c r="K1242">
        <v>4.3270999999999997</v>
      </c>
      <c r="L1242">
        <v>4.3201000000000001</v>
      </c>
      <c r="M1242">
        <v>4.3094000000000001</v>
      </c>
      <c r="N1242">
        <v>4.3678999999999997</v>
      </c>
      <c r="O1242">
        <v>4.2698</v>
      </c>
      <c r="P1242">
        <v>4.3047599999999999</v>
      </c>
      <c r="Q1242">
        <v>4.33</v>
      </c>
      <c r="R1242">
        <v>4.2766999999999999</v>
      </c>
      <c r="S1242">
        <v>4.1052999999999997</v>
      </c>
      <c r="T1242">
        <v>4.3289999999999997</v>
      </c>
      <c r="U1242">
        <f t="shared" si="269"/>
        <v>4.3289999999999997</v>
      </c>
      <c r="V1242">
        <f t="shared" si="274"/>
        <v>-1.6000000000000014E-2</v>
      </c>
      <c r="W1242">
        <f t="shared" si="270"/>
        <v>4.3094000000000001</v>
      </c>
      <c r="X1242">
        <f t="shared" si="275"/>
        <v>-1.4000000000002899E-3</v>
      </c>
      <c r="Y1242">
        <v>4.2859999999999996</v>
      </c>
      <c r="Z1242">
        <v>4.2809999999999997</v>
      </c>
      <c r="AA1242">
        <f t="shared" si="271"/>
        <v>4.3678999999999997</v>
      </c>
      <c r="AB1242">
        <f t="shared" si="276"/>
        <v>-1.300000000000523E-3</v>
      </c>
      <c r="AC1242">
        <f t="shared" si="277"/>
        <v>3.9999999999995595E-3</v>
      </c>
      <c r="AD1242">
        <v>4.1109999999999998</v>
      </c>
      <c r="AE1242">
        <f t="shared" si="272"/>
        <v>4.2698</v>
      </c>
      <c r="AF1242">
        <f t="shared" si="278"/>
        <v>-4.0000000000004476E-3</v>
      </c>
      <c r="AG1242">
        <f t="shared" si="278"/>
        <v>-1.1999999999998678E-3</v>
      </c>
      <c r="AH1242">
        <f t="shared" si="266"/>
        <v>4.1959999999999997</v>
      </c>
      <c r="AI1242">
        <f t="shared" si="279"/>
        <v>0</v>
      </c>
    </row>
    <row r="1243" spans="1:35" x14ac:dyDescent="0.3">
      <c r="A1243" s="1">
        <v>45798</v>
      </c>
      <c r="B1243">
        <v>108282.41</v>
      </c>
      <c r="C1243">
        <v>3314.96</v>
      </c>
      <c r="D1243">
        <v>4.3099999999999996</v>
      </c>
      <c r="E1243">
        <v>4.26</v>
      </c>
      <c r="F1243">
        <f t="shared" si="273"/>
        <v>-9.9999999999997868E-3</v>
      </c>
      <c r="G1243">
        <v>4.33</v>
      </c>
      <c r="H1243">
        <v>4.3285</v>
      </c>
      <c r="I1243">
        <f t="shared" si="267"/>
        <v>4.3285</v>
      </c>
      <c r="J1243">
        <f t="shared" si="268"/>
        <v>2.2399999999995757E-3</v>
      </c>
      <c r="K1243">
        <v>4.3274999999999997</v>
      </c>
      <c r="L1243">
        <v>4.3376999999999999</v>
      </c>
      <c r="M1243">
        <v>4.3677000000000001</v>
      </c>
      <c r="N1243">
        <v>4.4248000000000003</v>
      </c>
      <c r="O1243">
        <v>4.3238000000000003</v>
      </c>
      <c r="P1243">
        <v>4.3057999999999996</v>
      </c>
      <c r="Q1243">
        <v>4.33</v>
      </c>
      <c r="R1243">
        <v>4.2952000000000004</v>
      </c>
      <c r="S1243">
        <v>4.1211000000000002</v>
      </c>
      <c r="T1243">
        <v>4.343</v>
      </c>
      <c r="U1243">
        <f t="shared" si="269"/>
        <v>4.343</v>
      </c>
      <c r="V1243">
        <f t="shared" si="274"/>
        <v>1.4000000000000234E-2</v>
      </c>
      <c r="W1243">
        <f t="shared" si="270"/>
        <v>4.3677000000000001</v>
      </c>
      <c r="X1243">
        <f t="shared" si="275"/>
        <v>5.8300000000000018E-2</v>
      </c>
      <c r="Y1243">
        <v>4.2690000000000001</v>
      </c>
      <c r="Z1243">
        <v>4.2990000000000004</v>
      </c>
      <c r="AA1243">
        <f t="shared" si="271"/>
        <v>4.4248000000000003</v>
      </c>
      <c r="AB1243">
        <f t="shared" si="276"/>
        <v>5.6900000000000617E-2</v>
      </c>
      <c r="AC1243">
        <f t="shared" si="277"/>
        <v>1.8000000000000682E-2</v>
      </c>
      <c r="AD1243">
        <v>4.125</v>
      </c>
      <c r="AE1243">
        <f t="shared" si="272"/>
        <v>4.3238000000000003</v>
      </c>
      <c r="AF1243">
        <f t="shared" si="278"/>
        <v>1.4000000000000234E-2</v>
      </c>
      <c r="AG1243">
        <f t="shared" si="278"/>
        <v>5.400000000000027E-2</v>
      </c>
      <c r="AH1243">
        <f t="shared" si="266"/>
        <v>4.2119999999999997</v>
      </c>
      <c r="AI1243">
        <f t="shared" si="279"/>
        <v>1.6000000000000014E-2</v>
      </c>
    </row>
    <row r="1244" spans="1:35" x14ac:dyDescent="0.3">
      <c r="A1244" s="1">
        <v>45799</v>
      </c>
      <c r="B1244">
        <v>111092.22</v>
      </c>
      <c r="C1244">
        <v>3294.52</v>
      </c>
      <c r="D1244">
        <v>4.28</v>
      </c>
      <c r="E1244">
        <v>4.26</v>
      </c>
      <c r="F1244">
        <f t="shared" si="273"/>
        <v>0</v>
      </c>
      <c r="G1244">
        <v>4.33</v>
      </c>
      <c r="H1244">
        <v>4.3298300000000003</v>
      </c>
      <c r="I1244">
        <f t="shared" si="267"/>
        <v>4.3298300000000003</v>
      </c>
      <c r="J1244">
        <f t="shared" si="268"/>
        <v>1.3300000000002754E-3</v>
      </c>
      <c r="K1244">
        <v>4.3276199999999996</v>
      </c>
      <c r="L1244">
        <v>4.3346</v>
      </c>
      <c r="M1244">
        <v>4.3567</v>
      </c>
      <c r="N1244">
        <v>4.4127000000000001</v>
      </c>
      <c r="O1244">
        <v>4.3093000000000004</v>
      </c>
      <c r="P1244">
        <v>4.3159299999999998</v>
      </c>
      <c r="Q1244">
        <v>4.3289999999999997</v>
      </c>
      <c r="R1244">
        <v>4.2946999999999997</v>
      </c>
      <c r="S1244">
        <v>4.1181000000000001</v>
      </c>
      <c r="T1244">
        <v>4.3440000000000003</v>
      </c>
      <c r="U1244">
        <f t="shared" si="269"/>
        <v>4.3440000000000003</v>
      </c>
      <c r="V1244">
        <f t="shared" si="274"/>
        <v>1.000000000000334E-3</v>
      </c>
      <c r="W1244">
        <f t="shared" si="270"/>
        <v>4.3567</v>
      </c>
      <c r="X1244">
        <f t="shared" si="275"/>
        <v>-1.1000000000000121E-2</v>
      </c>
      <c r="Y1244">
        <v>4.2699999999999996</v>
      </c>
      <c r="Z1244">
        <v>4.3029999999999999</v>
      </c>
      <c r="AA1244">
        <f t="shared" si="271"/>
        <v>4.4127000000000001</v>
      </c>
      <c r="AB1244">
        <f t="shared" si="276"/>
        <v>-1.2100000000000222E-2</v>
      </c>
      <c r="AC1244">
        <f t="shared" si="277"/>
        <v>3.9999999999995595E-3</v>
      </c>
      <c r="AD1244">
        <v>4.1280000000000001</v>
      </c>
      <c r="AE1244">
        <f t="shared" si="272"/>
        <v>4.3093000000000004</v>
      </c>
      <c r="AF1244">
        <f t="shared" si="278"/>
        <v>3.0000000000001137E-3</v>
      </c>
      <c r="AG1244">
        <f t="shared" si="278"/>
        <v>-1.4499999999999957E-2</v>
      </c>
      <c r="AH1244">
        <f t="shared" si="266"/>
        <v>4.2155000000000005</v>
      </c>
      <c r="AI1244">
        <f t="shared" si="279"/>
        <v>3.5000000000007248E-3</v>
      </c>
    </row>
    <row r="1245" spans="1:35" x14ac:dyDescent="0.3">
      <c r="A1245" s="1">
        <v>45800</v>
      </c>
      <c r="B1245">
        <v>108261.31</v>
      </c>
      <c r="C1245">
        <v>3357.51</v>
      </c>
      <c r="D1245">
        <v>4.3040000000000003</v>
      </c>
      <c r="E1245">
        <v>4.26</v>
      </c>
      <c r="F1245">
        <f t="shared" si="273"/>
        <v>0</v>
      </c>
      <c r="G1245">
        <v>4.33</v>
      </c>
      <c r="H1245">
        <v>4.3299399999999997</v>
      </c>
      <c r="I1245">
        <f t="shared" si="267"/>
        <v>4.3299399999999997</v>
      </c>
      <c r="J1245">
        <f t="shared" si="268"/>
        <v>1.0999999999938836E-4</v>
      </c>
      <c r="K1245">
        <v>4.327</v>
      </c>
      <c r="L1245">
        <v>4.3324999999999996</v>
      </c>
      <c r="M1245">
        <v>4.3727999999999998</v>
      </c>
      <c r="N1245">
        <v>4.4292999999999996</v>
      </c>
      <c r="O1245">
        <v>4.3261000000000003</v>
      </c>
      <c r="P1245">
        <v>4.3102</v>
      </c>
      <c r="Q1245">
        <v>4.3280000000000003</v>
      </c>
      <c r="R1245">
        <v>4.3006000000000002</v>
      </c>
      <c r="S1245">
        <v>4.1247999999999996</v>
      </c>
      <c r="T1245">
        <v>4.3390000000000004</v>
      </c>
      <c r="U1245">
        <f t="shared" si="269"/>
        <v>4.3390000000000004</v>
      </c>
      <c r="V1245">
        <f t="shared" si="274"/>
        <v>-4.9999999999998934E-3</v>
      </c>
      <c r="W1245">
        <f t="shared" si="270"/>
        <v>4.3727999999999998</v>
      </c>
      <c r="X1245">
        <f t="shared" si="275"/>
        <v>1.6099999999999781E-2</v>
      </c>
      <c r="Y1245">
        <v>4.2880000000000003</v>
      </c>
      <c r="Z1245">
        <v>4.3070000000000004</v>
      </c>
      <c r="AA1245">
        <f t="shared" si="271"/>
        <v>4.4292999999999996</v>
      </c>
      <c r="AB1245">
        <f t="shared" si="276"/>
        <v>1.6599999999999504E-2</v>
      </c>
      <c r="AC1245">
        <f t="shared" si="277"/>
        <v>4.0000000000004476E-3</v>
      </c>
      <c r="AD1245">
        <v>4.1369999999999996</v>
      </c>
      <c r="AE1245">
        <f t="shared" si="272"/>
        <v>4.3261000000000003</v>
      </c>
      <c r="AF1245">
        <f t="shared" si="278"/>
        <v>8.9999999999994529E-3</v>
      </c>
      <c r="AG1245">
        <f t="shared" si="278"/>
        <v>1.6799999999999926E-2</v>
      </c>
      <c r="AH1245">
        <f t="shared" si="266"/>
        <v>4.2219999999999995</v>
      </c>
      <c r="AI1245">
        <f t="shared" si="279"/>
        <v>6.4999999999990621E-3</v>
      </c>
    </row>
    <row r="1246" spans="1:35" x14ac:dyDescent="0.3">
      <c r="A1246" s="1">
        <v>45801</v>
      </c>
      <c r="B1246">
        <v>108896.11</v>
      </c>
      <c r="C1246">
        <v>3357.51</v>
      </c>
      <c r="D1246">
        <v>4.3040000000000003</v>
      </c>
      <c r="E1246">
        <v>4.26</v>
      </c>
      <c r="F1246">
        <f t="shared" si="273"/>
        <v>0</v>
      </c>
      <c r="G1246">
        <v>4.33</v>
      </c>
      <c r="H1246">
        <v>4.3299399999999997</v>
      </c>
      <c r="I1246">
        <f t="shared" si="267"/>
        <v>4.3299399999999997</v>
      </c>
      <c r="J1246">
        <f t="shared" si="268"/>
        <v>0</v>
      </c>
      <c r="K1246">
        <v>4.327</v>
      </c>
      <c r="L1246">
        <v>4.3324999999999996</v>
      </c>
      <c r="M1246">
        <v>4.3727999999999998</v>
      </c>
      <c r="N1246">
        <v>4.4292999999999996</v>
      </c>
      <c r="O1246">
        <v>4.3261000000000003</v>
      </c>
      <c r="P1246">
        <v>4.3102</v>
      </c>
      <c r="Q1246">
        <v>4.3280000000000003</v>
      </c>
      <c r="R1246">
        <v>4.3006000000000002</v>
      </c>
      <c r="S1246">
        <v>4.1247999999999996</v>
      </c>
      <c r="T1246">
        <v>4.3390000000000004</v>
      </c>
      <c r="U1246">
        <f t="shared" si="269"/>
        <v>4.3390000000000004</v>
      </c>
      <c r="V1246">
        <f t="shared" si="274"/>
        <v>0</v>
      </c>
      <c r="W1246">
        <f t="shared" si="270"/>
        <v>4.3727999999999998</v>
      </c>
      <c r="X1246">
        <f t="shared" si="275"/>
        <v>0</v>
      </c>
      <c r="Y1246">
        <v>4.2880000000000003</v>
      </c>
      <c r="Z1246">
        <v>4.3070000000000004</v>
      </c>
      <c r="AA1246">
        <f t="shared" si="271"/>
        <v>4.4292999999999996</v>
      </c>
      <c r="AB1246">
        <f t="shared" si="276"/>
        <v>0</v>
      </c>
      <c r="AC1246">
        <f t="shared" si="277"/>
        <v>0</v>
      </c>
      <c r="AD1246">
        <v>4.1369999999999996</v>
      </c>
      <c r="AE1246">
        <f t="shared" si="272"/>
        <v>4.3261000000000003</v>
      </c>
      <c r="AF1246">
        <f t="shared" si="278"/>
        <v>0</v>
      </c>
      <c r="AG1246">
        <f t="shared" si="278"/>
        <v>0</v>
      </c>
      <c r="AH1246">
        <f t="shared" si="266"/>
        <v>4.2219999999999995</v>
      </c>
      <c r="AI1246">
        <f t="shared" si="279"/>
        <v>0</v>
      </c>
    </row>
    <row r="1247" spans="1:35" x14ac:dyDescent="0.3">
      <c r="A1247" s="1">
        <v>45802</v>
      </c>
      <c r="B1247">
        <v>107698.31</v>
      </c>
      <c r="C1247">
        <v>3357.51</v>
      </c>
      <c r="D1247">
        <v>4.3040000000000003</v>
      </c>
      <c r="E1247">
        <v>4.26</v>
      </c>
      <c r="F1247">
        <f t="shared" si="273"/>
        <v>0</v>
      </c>
      <c r="G1247">
        <v>4.33</v>
      </c>
      <c r="H1247">
        <v>4.3299399999999997</v>
      </c>
      <c r="I1247">
        <f t="shared" si="267"/>
        <v>4.3299399999999997</v>
      </c>
      <c r="J1247">
        <f t="shared" si="268"/>
        <v>0</v>
      </c>
      <c r="K1247">
        <v>4.327</v>
      </c>
      <c r="L1247">
        <v>4.3324999999999996</v>
      </c>
      <c r="M1247">
        <v>4.3727999999999998</v>
      </c>
      <c r="N1247">
        <v>4.4292999999999996</v>
      </c>
      <c r="O1247">
        <v>4.3261000000000003</v>
      </c>
      <c r="P1247">
        <v>4.3102</v>
      </c>
      <c r="Q1247">
        <v>4.3280000000000003</v>
      </c>
      <c r="R1247">
        <v>4.3006000000000002</v>
      </c>
      <c r="S1247">
        <v>4.1247999999999996</v>
      </c>
      <c r="T1247">
        <v>4.3390000000000004</v>
      </c>
      <c r="U1247">
        <f t="shared" si="269"/>
        <v>4.3390000000000004</v>
      </c>
      <c r="V1247">
        <f t="shared" si="274"/>
        <v>0</v>
      </c>
      <c r="W1247">
        <f t="shared" si="270"/>
        <v>4.3727999999999998</v>
      </c>
      <c r="X1247">
        <f t="shared" si="275"/>
        <v>0</v>
      </c>
      <c r="Y1247">
        <v>4.2880000000000003</v>
      </c>
      <c r="Z1247">
        <v>4.3070000000000004</v>
      </c>
      <c r="AA1247">
        <f t="shared" si="271"/>
        <v>4.4292999999999996</v>
      </c>
      <c r="AB1247">
        <f t="shared" si="276"/>
        <v>0</v>
      </c>
      <c r="AC1247">
        <f t="shared" si="277"/>
        <v>0</v>
      </c>
      <c r="AD1247">
        <v>4.1369999999999996</v>
      </c>
      <c r="AE1247">
        <f t="shared" si="272"/>
        <v>4.3261000000000003</v>
      </c>
      <c r="AF1247">
        <f t="shared" si="278"/>
        <v>0</v>
      </c>
      <c r="AG1247">
        <f t="shared" si="278"/>
        <v>0</v>
      </c>
      <c r="AH1247">
        <f t="shared" si="266"/>
        <v>4.2219999999999995</v>
      </c>
      <c r="AI1247">
        <f t="shared" si="279"/>
        <v>0</v>
      </c>
    </row>
    <row r="1248" spans="1:35" x14ac:dyDescent="0.3">
      <c r="A1248" s="1">
        <v>45803</v>
      </c>
      <c r="B1248">
        <v>109619.22</v>
      </c>
      <c r="C1248">
        <v>3343.84</v>
      </c>
      <c r="D1248">
        <v>4.3040000000000003</v>
      </c>
      <c r="E1248">
        <v>4.26</v>
      </c>
      <c r="F1248">
        <f t="shared" si="273"/>
        <v>0</v>
      </c>
      <c r="G1248">
        <v>4.33</v>
      </c>
      <c r="H1248">
        <v>4.3299399999999997</v>
      </c>
      <c r="I1248">
        <f t="shared" si="267"/>
        <v>4.3299399999999997</v>
      </c>
      <c r="J1248">
        <f t="shared" si="268"/>
        <v>0</v>
      </c>
      <c r="K1248">
        <v>4.327</v>
      </c>
      <c r="L1248">
        <v>4.3376999999999999</v>
      </c>
      <c r="M1248">
        <v>4.3727999999999998</v>
      </c>
      <c r="N1248">
        <v>4.4292999999999996</v>
      </c>
      <c r="O1248">
        <v>4.3261000000000003</v>
      </c>
      <c r="P1248">
        <v>4.3102</v>
      </c>
      <c r="Q1248">
        <v>4.3280000000000003</v>
      </c>
      <c r="R1248">
        <v>4.2979000000000003</v>
      </c>
      <c r="S1248">
        <v>4.1353</v>
      </c>
      <c r="T1248">
        <v>4.3419999999999996</v>
      </c>
      <c r="U1248">
        <f t="shared" si="269"/>
        <v>4.3419999999999996</v>
      </c>
      <c r="V1248">
        <f t="shared" si="274"/>
        <v>2.9999999999992255E-3</v>
      </c>
      <c r="W1248">
        <f t="shared" si="270"/>
        <v>4.3727999999999998</v>
      </c>
      <c r="X1248">
        <f t="shared" si="275"/>
        <v>0</v>
      </c>
      <c r="Y1248">
        <v>4.2880000000000003</v>
      </c>
      <c r="Z1248">
        <v>4.3019999999999996</v>
      </c>
      <c r="AA1248">
        <f t="shared" si="271"/>
        <v>4.4292999999999996</v>
      </c>
      <c r="AB1248">
        <f t="shared" si="276"/>
        <v>0</v>
      </c>
      <c r="AC1248">
        <f t="shared" si="277"/>
        <v>-5.0000000000007816E-3</v>
      </c>
      <c r="AD1248">
        <v>4.1390000000000002</v>
      </c>
      <c r="AE1248">
        <f t="shared" si="272"/>
        <v>4.3261000000000003</v>
      </c>
      <c r="AF1248">
        <f t="shared" si="278"/>
        <v>2.0000000000006679E-3</v>
      </c>
      <c r="AG1248">
        <f t="shared" si="278"/>
        <v>0</v>
      </c>
      <c r="AH1248">
        <f t="shared" si="266"/>
        <v>4.2204999999999995</v>
      </c>
      <c r="AI1248">
        <f t="shared" si="279"/>
        <v>-1.5000000000000568E-3</v>
      </c>
    </row>
    <row r="1249" spans="1:35" x14ac:dyDescent="0.3">
      <c r="A1249" s="1">
        <v>45804</v>
      </c>
      <c r="B1249">
        <v>109615.91</v>
      </c>
      <c r="C1249">
        <v>3300.87</v>
      </c>
      <c r="D1249">
        <v>4.34</v>
      </c>
      <c r="E1249">
        <v>4.3099999999999996</v>
      </c>
      <c r="F1249">
        <f t="shared" si="273"/>
        <v>4.9999999999999822E-2</v>
      </c>
      <c r="G1249">
        <v>4.33</v>
      </c>
      <c r="H1249">
        <v>4.3286600000000002</v>
      </c>
      <c r="I1249">
        <f t="shared" si="267"/>
        <v>4.3286600000000002</v>
      </c>
      <c r="J1249">
        <f t="shared" si="268"/>
        <v>-1.2799999999995038E-3</v>
      </c>
      <c r="K1249">
        <v>4.3285</v>
      </c>
      <c r="L1249">
        <v>4.3010000000000002</v>
      </c>
      <c r="M1249">
        <v>4.3243</v>
      </c>
      <c r="N1249">
        <v>4.3810000000000002</v>
      </c>
      <c r="O1249">
        <v>4.2835999999999999</v>
      </c>
      <c r="P1249">
        <v>4.3205999999999998</v>
      </c>
      <c r="Q1249">
        <v>4.3312499999999998</v>
      </c>
      <c r="R1249">
        <v>4.3000999999999996</v>
      </c>
      <c r="S1249">
        <v>4.1325000000000003</v>
      </c>
      <c r="T1249">
        <v>4.3109999999999999</v>
      </c>
      <c r="U1249">
        <f t="shared" si="269"/>
        <v>4.3109999999999999</v>
      </c>
      <c r="V1249">
        <f t="shared" si="274"/>
        <v>-3.0999999999999694E-2</v>
      </c>
      <c r="W1249">
        <f t="shared" si="270"/>
        <v>4.3243</v>
      </c>
      <c r="X1249">
        <f t="shared" si="275"/>
        <v>-4.8499999999999766E-2</v>
      </c>
      <c r="Y1249">
        <v>4.2770000000000001</v>
      </c>
      <c r="Z1249">
        <v>4.3090000000000002</v>
      </c>
      <c r="AA1249">
        <f t="shared" si="271"/>
        <v>4.3810000000000002</v>
      </c>
      <c r="AB1249">
        <f t="shared" si="276"/>
        <v>-4.8299999999999343E-2</v>
      </c>
      <c r="AC1249">
        <f t="shared" si="277"/>
        <v>7.0000000000005613E-3</v>
      </c>
      <c r="AD1249">
        <v>4.1420000000000003</v>
      </c>
      <c r="AE1249">
        <f t="shared" si="272"/>
        <v>4.2835999999999999</v>
      </c>
      <c r="AF1249">
        <f t="shared" si="278"/>
        <v>3.0000000000001137E-3</v>
      </c>
      <c r="AG1249">
        <f t="shared" si="278"/>
        <v>-4.2500000000000426E-2</v>
      </c>
      <c r="AH1249">
        <f t="shared" si="266"/>
        <v>4.2255000000000003</v>
      </c>
      <c r="AI1249">
        <f t="shared" si="279"/>
        <v>5.0000000000007816E-3</v>
      </c>
    </row>
    <row r="1250" spans="1:35" x14ac:dyDescent="0.3">
      <c r="A1250" s="1">
        <v>45805</v>
      </c>
      <c r="B1250">
        <v>107335.72</v>
      </c>
      <c r="C1250">
        <v>3287.48</v>
      </c>
      <c r="D1250">
        <v>4.34</v>
      </c>
      <c r="E1250">
        <v>4.33</v>
      </c>
      <c r="F1250">
        <f t="shared" si="273"/>
        <v>2.0000000000000462E-2</v>
      </c>
      <c r="G1250">
        <v>4.33</v>
      </c>
      <c r="H1250">
        <v>4.3326900000000004</v>
      </c>
      <c r="I1250">
        <f t="shared" si="267"/>
        <v>4.3326900000000004</v>
      </c>
      <c r="J1250">
        <f t="shared" si="268"/>
        <v>4.0300000000002001E-3</v>
      </c>
      <c r="K1250">
        <v>4.3296000000000001</v>
      </c>
      <c r="L1250">
        <v>4.3273000000000001</v>
      </c>
      <c r="M1250">
        <v>4.3512000000000004</v>
      </c>
      <c r="N1250">
        <v>4.4081999999999999</v>
      </c>
      <c r="O1250">
        <v>4.3117999999999999</v>
      </c>
      <c r="P1250">
        <v>4.3128799999999998</v>
      </c>
      <c r="Q1250">
        <v>4.3314500000000002</v>
      </c>
      <c r="R1250">
        <v>4.3113000000000001</v>
      </c>
      <c r="S1250">
        <v>4.1536999999999997</v>
      </c>
      <c r="T1250">
        <v>4.3339999999999996</v>
      </c>
      <c r="U1250">
        <f t="shared" si="269"/>
        <v>4.3339999999999996</v>
      </c>
      <c r="V1250">
        <f t="shared" si="274"/>
        <v>2.2999999999999687E-2</v>
      </c>
      <c r="W1250">
        <f t="shared" si="270"/>
        <v>4.3512000000000004</v>
      </c>
      <c r="X1250">
        <f t="shared" si="275"/>
        <v>2.6900000000000368E-2</v>
      </c>
      <c r="Y1250">
        <v>4.2789999999999999</v>
      </c>
      <c r="Z1250">
        <v>4.3179999999999996</v>
      </c>
      <c r="AA1250">
        <f t="shared" si="271"/>
        <v>4.4081999999999999</v>
      </c>
      <c r="AB1250">
        <f t="shared" si="276"/>
        <v>2.7199999999999669E-2</v>
      </c>
      <c r="AC1250">
        <f t="shared" si="277"/>
        <v>8.9999999999994529E-3</v>
      </c>
      <c r="AD1250">
        <v>4.1619999999999999</v>
      </c>
      <c r="AE1250">
        <f t="shared" si="272"/>
        <v>4.3117999999999999</v>
      </c>
      <c r="AF1250">
        <f t="shared" si="278"/>
        <v>1.9999999999999574E-2</v>
      </c>
      <c r="AG1250">
        <f t="shared" si="278"/>
        <v>2.8200000000000003E-2</v>
      </c>
      <c r="AH1250">
        <f t="shared" si="266"/>
        <v>4.24</v>
      </c>
      <c r="AI1250">
        <f t="shared" si="279"/>
        <v>1.4499999999999957E-2</v>
      </c>
    </row>
    <row r="1251" spans="1:35" x14ac:dyDescent="0.3">
      <c r="A1251" s="1">
        <v>45806</v>
      </c>
      <c r="B1251">
        <v>106179.22</v>
      </c>
      <c r="C1251">
        <v>3317.94</v>
      </c>
      <c r="D1251">
        <v>4.34</v>
      </c>
      <c r="E1251">
        <v>4.33</v>
      </c>
      <c r="F1251">
        <f t="shared" si="273"/>
        <v>0</v>
      </c>
      <c r="G1251">
        <v>4.33</v>
      </c>
      <c r="H1251">
        <v>4.3298300000000003</v>
      </c>
      <c r="I1251">
        <f t="shared" si="267"/>
        <v>4.3298300000000003</v>
      </c>
      <c r="J1251">
        <f t="shared" si="268"/>
        <v>-2.8600000000000847E-3</v>
      </c>
      <c r="K1251">
        <v>4.3208700000000002</v>
      </c>
      <c r="L1251">
        <v>4.3372000000000002</v>
      </c>
      <c r="M1251">
        <v>4.3385999999999996</v>
      </c>
      <c r="N1251">
        <v>4.3914999999999997</v>
      </c>
      <c r="O1251">
        <v>4.2869000000000002</v>
      </c>
      <c r="P1251">
        <v>4.3103999999999996</v>
      </c>
      <c r="Q1251">
        <v>4.3315000000000001</v>
      </c>
      <c r="R1251">
        <v>4.3109999999999999</v>
      </c>
      <c r="S1251">
        <v>4.1238000000000001</v>
      </c>
      <c r="T1251">
        <v>4.3440000000000003</v>
      </c>
      <c r="U1251">
        <f t="shared" si="269"/>
        <v>4.3440000000000003</v>
      </c>
      <c r="V1251">
        <f t="shared" si="274"/>
        <v>1.0000000000000675E-2</v>
      </c>
      <c r="W1251">
        <f t="shared" si="270"/>
        <v>4.3385999999999996</v>
      </c>
      <c r="X1251">
        <f t="shared" si="275"/>
        <v>-1.2600000000000833E-2</v>
      </c>
      <c r="Y1251">
        <v>4.28</v>
      </c>
      <c r="Z1251">
        <v>4.3179999999999996</v>
      </c>
      <c r="AA1251">
        <f t="shared" si="271"/>
        <v>4.3914999999999997</v>
      </c>
      <c r="AB1251">
        <f t="shared" si="276"/>
        <v>-1.6700000000000159E-2</v>
      </c>
      <c r="AC1251">
        <f t="shared" si="277"/>
        <v>0</v>
      </c>
      <c r="AD1251">
        <v>4.1319999999999997</v>
      </c>
      <c r="AE1251">
        <f t="shared" si="272"/>
        <v>4.2869000000000002</v>
      </c>
      <c r="AF1251">
        <f t="shared" si="278"/>
        <v>-3.0000000000000249E-2</v>
      </c>
      <c r="AG1251">
        <f t="shared" si="278"/>
        <v>-2.48999999999997E-2</v>
      </c>
      <c r="AH1251">
        <f t="shared" si="266"/>
        <v>4.2249999999999996</v>
      </c>
      <c r="AI1251">
        <f t="shared" si="279"/>
        <v>-1.5000000000000568E-2</v>
      </c>
    </row>
    <row r="1252" spans="1:35" x14ac:dyDescent="0.3">
      <c r="A1252" s="1">
        <v>45807</v>
      </c>
      <c r="B1252">
        <v>104597.81</v>
      </c>
      <c r="C1252">
        <v>3289.25</v>
      </c>
      <c r="D1252">
        <v>4.34</v>
      </c>
      <c r="E1252">
        <v>4.3499999999999996</v>
      </c>
      <c r="F1252">
        <f t="shared" si="273"/>
        <v>1.9999999999999574E-2</v>
      </c>
      <c r="G1252">
        <v>4.33</v>
      </c>
      <c r="H1252">
        <v>4.3237500000000004</v>
      </c>
      <c r="I1252">
        <f t="shared" si="267"/>
        <v>4.3237500000000004</v>
      </c>
      <c r="J1252">
        <f t="shared" si="268"/>
        <v>-6.0799999999998633E-3</v>
      </c>
      <c r="K1252">
        <v>4.3176500000000004</v>
      </c>
      <c r="L1252">
        <v>4.3330000000000002</v>
      </c>
      <c r="M1252">
        <v>4.3402000000000003</v>
      </c>
      <c r="N1252">
        <v>4.3860999999999999</v>
      </c>
      <c r="O1252">
        <v>4.2733999999999996</v>
      </c>
      <c r="P1252">
        <v>4.3071999999999999</v>
      </c>
      <c r="Q1252">
        <v>4.3310000000000004</v>
      </c>
      <c r="R1252">
        <v>4.3094999999999999</v>
      </c>
      <c r="S1252">
        <v>4.0986000000000002</v>
      </c>
      <c r="T1252">
        <v>4.3419999999999996</v>
      </c>
      <c r="U1252">
        <f t="shared" si="269"/>
        <v>4.3419999999999996</v>
      </c>
      <c r="V1252">
        <f t="shared" si="274"/>
        <v>-2.0000000000006679E-3</v>
      </c>
      <c r="W1252">
        <f t="shared" si="270"/>
        <v>4.3402000000000003</v>
      </c>
      <c r="X1252">
        <f t="shared" si="275"/>
        <v>1.600000000000712E-3</v>
      </c>
      <c r="Y1252">
        <v>4.2720000000000002</v>
      </c>
      <c r="Z1252">
        <v>4.3159999999999998</v>
      </c>
      <c r="AA1252">
        <f t="shared" si="271"/>
        <v>4.3860999999999999</v>
      </c>
      <c r="AB1252">
        <f t="shared" si="276"/>
        <v>-5.3999999999998494E-3</v>
      </c>
      <c r="AC1252">
        <f t="shared" si="277"/>
        <v>-1.9999999999997797E-3</v>
      </c>
      <c r="AD1252">
        <v>4.1079999999999997</v>
      </c>
      <c r="AE1252">
        <f t="shared" si="272"/>
        <v>4.2733999999999996</v>
      </c>
      <c r="AF1252">
        <f t="shared" si="278"/>
        <v>-2.4000000000000021E-2</v>
      </c>
      <c r="AG1252">
        <f t="shared" si="278"/>
        <v>-1.3500000000000512E-2</v>
      </c>
      <c r="AH1252">
        <f t="shared" si="266"/>
        <v>4.2119999999999997</v>
      </c>
      <c r="AI1252">
        <f t="shared" si="279"/>
        <v>-1.2999999999999901E-2</v>
      </c>
    </row>
    <row r="1253" spans="1:35" x14ac:dyDescent="0.3">
      <c r="A1253" s="1">
        <v>45808</v>
      </c>
      <c r="B1253">
        <v>104834.41</v>
      </c>
      <c r="C1253">
        <v>3289.25</v>
      </c>
      <c r="D1253">
        <v>4.34</v>
      </c>
      <c r="E1253">
        <v>4.3499999999999996</v>
      </c>
      <c r="F1253">
        <f t="shared" si="273"/>
        <v>0</v>
      </c>
      <c r="G1253">
        <v>4.33</v>
      </c>
      <c r="H1253">
        <v>4.3237500000000004</v>
      </c>
      <c r="I1253">
        <f t="shared" si="267"/>
        <v>4.3237500000000004</v>
      </c>
      <c r="J1253">
        <f t="shared" si="268"/>
        <v>0</v>
      </c>
      <c r="K1253">
        <v>4.3176500000000004</v>
      </c>
      <c r="L1253">
        <v>4.3330000000000002</v>
      </c>
      <c r="M1253">
        <v>4.3402000000000003</v>
      </c>
      <c r="N1253">
        <v>4.3860999999999999</v>
      </c>
      <c r="O1253">
        <v>4.2733999999999996</v>
      </c>
      <c r="P1253">
        <v>4.3071999999999999</v>
      </c>
      <c r="Q1253">
        <v>4.3310000000000004</v>
      </c>
      <c r="R1253">
        <v>4.3094999999999999</v>
      </c>
      <c r="S1253">
        <v>4.0986000000000002</v>
      </c>
      <c r="T1253">
        <v>4.3419999999999996</v>
      </c>
      <c r="U1253">
        <f t="shared" si="269"/>
        <v>4.3419999999999996</v>
      </c>
      <c r="V1253">
        <f t="shared" si="274"/>
        <v>0</v>
      </c>
      <c r="W1253">
        <f t="shared" si="270"/>
        <v>4.3402000000000003</v>
      </c>
      <c r="X1253">
        <f t="shared" si="275"/>
        <v>0</v>
      </c>
      <c r="Y1253">
        <v>4.2720000000000002</v>
      </c>
      <c r="Z1253">
        <v>4.3159999999999998</v>
      </c>
      <c r="AA1253">
        <f t="shared" si="271"/>
        <v>4.3860999999999999</v>
      </c>
      <c r="AB1253">
        <f t="shared" si="276"/>
        <v>0</v>
      </c>
      <c r="AC1253">
        <f t="shared" si="277"/>
        <v>0</v>
      </c>
      <c r="AD1253">
        <v>4.1079999999999997</v>
      </c>
      <c r="AE1253">
        <f t="shared" si="272"/>
        <v>4.2733999999999996</v>
      </c>
      <c r="AF1253">
        <f t="shared" si="278"/>
        <v>0</v>
      </c>
      <c r="AG1253">
        <f t="shared" si="278"/>
        <v>0</v>
      </c>
      <c r="AH1253">
        <f t="shared" si="266"/>
        <v>4.2119999999999997</v>
      </c>
      <c r="AI1253">
        <f t="shared" si="279"/>
        <v>0</v>
      </c>
    </row>
    <row r="1254" spans="1:35" x14ac:dyDescent="0.3">
      <c r="A1254" s="1">
        <v>45809</v>
      </c>
      <c r="B1254">
        <v>105004.41</v>
      </c>
      <c r="C1254">
        <v>3289.25</v>
      </c>
      <c r="D1254">
        <v>4.34</v>
      </c>
      <c r="E1254">
        <v>4.3499999999999996</v>
      </c>
      <c r="F1254">
        <f t="shared" si="273"/>
        <v>0</v>
      </c>
      <c r="G1254">
        <v>4.33</v>
      </c>
      <c r="H1254">
        <v>4.3237500000000004</v>
      </c>
      <c r="I1254">
        <f t="shared" si="267"/>
        <v>4.3237500000000004</v>
      </c>
      <c r="J1254">
        <f t="shared" si="268"/>
        <v>0</v>
      </c>
      <c r="K1254">
        <v>4.3176500000000004</v>
      </c>
      <c r="L1254">
        <v>4.3330000000000002</v>
      </c>
      <c r="M1254">
        <v>4.3402000000000003</v>
      </c>
      <c r="N1254">
        <v>4.3860999999999999</v>
      </c>
      <c r="O1254">
        <v>4.2733999999999996</v>
      </c>
      <c r="P1254">
        <v>4.3071999999999999</v>
      </c>
      <c r="Q1254">
        <v>4.3310000000000004</v>
      </c>
      <c r="R1254">
        <v>4.3094999999999999</v>
      </c>
      <c r="S1254">
        <v>4.0986000000000002</v>
      </c>
      <c r="T1254">
        <v>4.3419999999999996</v>
      </c>
      <c r="U1254">
        <f t="shared" si="269"/>
        <v>4.3419999999999996</v>
      </c>
      <c r="V1254">
        <f t="shared" si="274"/>
        <v>0</v>
      </c>
      <c r="W1254">
        <f t="shared" si="270"/>
        <v>4.3402000000000003</v>
      </c>
      <c r="X1254">
        <f t="shared" si="275"/>
        <v>0</v>
      </c>
      <c r="Y1254">
        <v>4.2720000000000002</v>
      </c>
      <c r="Z1254">
        <v>4.3159999999999998</v>
      </c>
      <c r="AA1254">
        <f t="shared" si="271"/>
        <v>4.3860999999999999</v>
      </c>
      <c r="AB1254">
        <f t="shared" si="276"/>
        <v>0</v>
      </c>
      <c r="AC1254">
        <f t="shared" si="277"/>
        <v>0</v>
      </c>
      <c r="AD1254">
        <v>4.1079999999999997</v>
      </c>
      <c r="AE1254">
        <f t="shared" si="272"/>
        <v>4.2733999999999996</v>
      </c>
      <c r="AF1254">
        <f t="shared" si="278"/>
        <v>0</v>
      </c>
      <c r="AG1254">
        <f t="shared" si="278"/>
        <v>0</v>
      </c>
      <c r="AH1254">
        <f t="shared" si="266"/>
        <v>4.2119999999999997</v>
      </c>
      <c r="AI1254">
        <f t="shared" si="279"/>
        <v>0</v>
      </c>
    </row>
    <row r="1255" spans="1:35" x14ac:dyDescent="0.3">
      <c r="A1255" s="1">
        <v>45810</v>
      </c>
      <c r="B1255">
        <v>104931.91</v>
      </c>
      <c r="C1255">
        <v>3381.59</v>
      </c>
      <c r="D1255">
        <v>4.34</v>
      </c>
      <c r="E1255">
        <v>4.3499999999999996</v>
      </c>
      <c r="F1255">
        <f t="shared" si="273"/>
        <v>0</v>
      </c>
      <c r="G1255">
        <v>4.33</v>
      </c>
      <c r="H1255">
        <v>4.3194999999999997</v>
      </c>
      <c r="I1255">
        <f t="shared" si="267"/>
        <v>4.3194999999999997</v>
      </c>
      <c r="J1255">
        <f t="shared" si="268"/>
        <v>-4.2500000000007532E-3</v>
      </c>
      <c r="K1255">
        <v>4.31717</v>
      </c>
      <c r="L1255">
        <v>4.3299000000000003</v>
      </c>
      <c r="M1255">
        <v>4.3038999999999996</v>
      </c>
      <c r="N1255">
        <v>4.3592000000000004</v>
      </c>
      <c r="O1255">
        <v>4.2649999999999997</v>
      </c>
      <c r="P1255">
        <v>4.3066700000000004</v>
      </c>
      <c r="Q1255">
        <v>4.3315000000000001</v>
      </c>
      <c r="R1255">
        <v>4.2904999999999998</v>
      </c>
      <c r="S1255">
        <v>4.117</v>
      </c>
      <c r="T1255">
        <v>4.3360000000000003</v>
      </c>
      <c r="U1255">
        <f t="shared" si="269"/>
        <v>4.3360000000000003</v>
      </c>
      <c r="V1255">
        <f t="shared" si="274"/>
        <v>-5.9999999999993392E-3</v>
      </c>
      <c r="W1255">
        <f t="shared" si="270"/>
        <v>4.3038999999999996</v>
      </c>
      <c r="X1255">
        <f t="shared" si="275"/>
        <v>-3.6300000000000665E-2</v>
      </c>
      <c r="Y1255">
        <v>4.2859999999999996</v>
      </c>
      <c r="Z1255">
        <v>4.2969999999999997</v>
      </c>
      <c r="AA1255">
        <f t="shared" si="271"/>
        <v>4.3592000000000004</v>
      </c>
      <c r="AB1255">
        <f t="shared" si="276"/>
        <v>-2.689999999999948E-2</v>
      </c>
      <c r="AC1255">
        <f t="shared" si="277"/>
        <v>-1.9000000000000128E-2</v>
      </c>
      <c r="AD1255">
        <v>4.1219999999999999</v>
      </c>
      <c r="AE1255">
        <f t="shared" si="272"/>
        <v>4.2649999999999997</v>
      </c>
      <c r="AF1255">
        <f t="shared" si="278"/>
        <v>1.4000000000000234E-2</v>
      </c>
      <c r="AG1255">
        <f t="shared" si="278"/>
        <v>-8.3999999999999631E-3</v>
      </c>
      <c r="AH1255">
        <f t="shared" si="266"/>
        <v>4.2095000000000002</v>
      </c>
      <c r="AI1255">
        <f t="shared" si="279"/>
        <v>-2.4999999999995026E-3</v>
      </c>
    </row>
    <row r="1256" spans="1:35" x14ac:dyDescent="0.3">
      <c r="A1256" s="1">
        <v>45811</v>
      </c>
      <c r="B1256">
        <v>105810.72</v>
      </c>
      <c r="C1256">
        <v>3353.43</v>
      </c>
      <c r="D1256">
        <v>4.34</v>
      </c>
      <c r="E1256">
        <v>4.32</v>
      </c>
      <c r="F1256">
        <f t="shared" si="273"/>
        <v>-2.9999999999999361E-2</v>
      </c>
      <c r="G1256">
        <v>4.33</v>
      </c>
      <c r="H1256">
        <v>4.3178200000000002</v>
      </c>
      <c r="I1256">
        <f t="shared" si="267"/>
        <v>4.3178200000000002</v>
      </c>
      <c r="J1256">
        <f t="shared" si="268"/>
        <v>-1.6799999999994597E-3</v>
      </c>
      <c r="K1256">
        <v>4.3156999999999996</v>
      </c>
      <c r="L1256">
        <v>4.3201000000000001</v>
      </c>
      <c r="M1256">
        <v>4.3338999999999999</v>
      </c>
      <c r="N1256">
        <v>4.3841000000000001</v>
      </c>
      <c r="O1256">
        <v>4.2803000000000004</v>
      </c>
      <c r="P1256">
        <v>4.3030299999999997</v>
      </c>
      <c r="Q1256">
        <v>4.3315000000000001</v>
      </c>
      <c r="R1256">
        <v>4.2899000000000003</v>
      </c>
      <c r="S1256">
        <v>4.1139999999999999</v>
      </c>
      <c r="T1256">
        <v>4.3319999999999999</v>
      </c>
      <c r="U1256">
        <f t="shared" si="269"/>
        <v>4.3319999999999999</v>
      </c>
      <c r="V1256">
        <f t="shared" si="274"/>
        <v>-4.0000000000004476E-3</v>
      </c>
      <c r="W1256">
        <f t="shared" si="270"/>
        <v>4.3338999999999999</v>
      </c>
      <c r="X1256">
        <f t="shared" si="275"/>
        <v>3.0000000000000249E-2</v>
      </c>
      <c r="Y1256">
        <v>4.2779999999999996</v>
      </c>
      <c r="Z1256">
        <v>4.2939999999999996</v>
      </c>
      <c r="AA1256">
        <f t="shared" si="271"/>
        <v>4.3841000000000001</v>
      </c>
      <c r="AB1256">
        <f t="shared" si="276"/>
        <v>2.48999999999997E-2</v>
      </c>
      <c r="AC1256">
        <f t="shared" si="277"/>
        <v>-3.0000000000001137E-3</v>
      </c>
      <c r="AD1256">
        <v>4.1189999999999998</v>
      </c>
      <c r="AE1256">
        <f t="shared" si="272"/>
        <v>4.2803000000000004</v>
      </c>
      <c r="AF1256">
        <f t="shared" si="278"/>
        <v>-3.0000000000001137E-3</v>
      </c>
      <c r="AG1256">
        <f t="shared" si="278"/>
        <v>1.5300000000000757E-2</v>
      </c>
      <c r="AH1256">
        <f t="shared" si="266"/>
        <v>4.2065000000000001</v>
      </c>
      <c r="AI1256">
        <f t="shared" si="279"/>
        <v>-3.0000000000001137E-3</v>
      </c>
    </row>
    <row r="1257" spans="1:35" x14ac:dyDescent="0.3">
      <c r="A1257" s="1">
        <v>45812</v>
      </c>
      <c r="B1257">
        <v>104668.31</v>
      </c>
      <c r="C1257">
        <v>3372.72</v>
      </c>
      <c r="D1257">
        <v>4.37</v>
      </c>
      <c r="E1257">
        <v>4.28</v>
      </c>
      <c r="F1257">
        <f t="shared" si="273"/>
        <v>-4.0000000000000036E-2</v>
      </c>
      <c r="G1257">
        <v>4.33</v>
      </c>
      <c r="H1257">
        <v>4.3157899999999998</v>
      </c>
      <c r="I1257">
        <f t="shared" si="267"/>
        <v>4.3157899999999998</v>
      </c>
      <c r="J1257">
        <f t="shared" si="268"/>
        <v>-2.0300000000004204E-3</v>
      </c>
      <c r="K1257">
        <v>4.3093000000000004</v>
      </c>
      <c r="L1257">
        <v>4.3376999999999999</v>
      </c>
      <c r="M1257">
        <v>4.3078000000000003</v>
      </c>
      <c r="N1257">
        <v>4.3490000000000002</v>
      </c>
      <c r="O1257">
        <v>4.2328999999999999</v>
      </c>
      <c r="P1257">
        <v>4.298</v>
      </c>
      <c r="Q1257">
        <v>4.3315000000000001</v>
      </c>
      <c r="R1257">
        <v>4.2633999999999999</v>
      </c>
      <c r="S1257">
        <v>4.0572999999999997</v>
      </c>
      <c r="T1257">
        <v>4.3449999999999998</v>
      </c>
      <c r="U1257">
        <f t="shared" si="269"/>
        <v>4.3449999999999998</v>
      </c>
      <c r="V1257">
        <f t="shared" si="274"/>
        <v>1.2999999999999901E-2</v>
      </c>
      <c r="W1257">
        <f t="shared" si="270"/>
        <v>4.3078000000000003</v>
      </c>
      <c r="X1257">
        <f t="shared" si="275"/>
        <v>-2.6099999999999568E-2</v>
      </c>
      <c r="Y1257">
        <v>4.2729999999999997</v>
      </c>
      <c r="Z1257">
        <v>4.2699999999999996</v>
      </c>
      <c r="AA1257">
        <f t="shared" si="271"/>
        <v>4.3490000000000002</v>
      </c>
      <c r="AB1257">
        <f t="shared" si="276"/>
        <v>-3.5099999999999909E-2</v>
      </c>
      <c r="AC1257">
        <f t="shared" si="277"/>
        <v>-2.4000000000000021E-2</v>
      </c>
      <c r="AD1257">
        <v>4.0640000000000001</v>
      </c>
      <c r="AE1257">
        <f t="shared" si="272"/>
        <v>4.2328999999999999</v>
      </c>
      <c r="AF1257">
        <f t="shared" si="278"/>
        <v>-5.4999999999999716E-2</v>
      </c>
      <c r="AG1257">
        <f t="shared" si="278"/>
        <v>-4.7400000000000553E-2</v>
      </c>
      <c r="AH1257">
        <f t="shared" si="266"/>
        <v>4.1669999999999998</v>
      </c>
      <c r="AI1257">
        <f t="shared" si="279"/>
        <v>-3.9500000000000313E-2</v>
      </c>
    </row>
    <row r="1258" spans="1:35" x14ac:dyDescent="0.3">
      <c r="A1258" s="1">
        <v>45813</v>
      </c>
      <c r="B1258">
        <v>100503.81</v>
      </c>
      <c r="C1258">
        <v>3352.65</v>
      </c>
      <c r="D1258">
        <v>4.33</v>
      </c>
      <c r="E1258">
        <v>4.29</v>
      </c>
      <c r="F1258">
        <f t="shared" si="273"/>
        <v>9.9999999999997868E-3</v>
      </c>
      <c r="G1258">
        <v>4.33</v>
      </c>
      <c r="H1258">
        <v>4.3099299999999996</v>
      </c>
      <c r="I1258">
        <f t="shared" si="267"/>
        <v>4.3099299999999996</v>
      </c>
      <c r="J1258">
        <f t="shared" si="268"/>
        <v>-5.8600000000001984E-3</v>
      </c>
      <c r="K1258">
        <v>4.3075999999999999</v>
      </c>
      <c r="L1258">
        <v>4.3319999999999999</v>
      </c>
      <c r="M1258">
        <v>4.3268000000000004</v>
      </c>
      <c r="N1258">
        <v>4.3707000000000003</v>
      </c>
      <c r="O1258">
        <v>4.2656999999999998</v>
      </c>
      <c r="P1258">
        <v>4.2975000000000003</v>
      </c>
      <c r="Q1258">
        <v>4.3319999999999999</v>
      </c>
      <c r="R1258">
        <v>4.2603</v>
      </c>
      <c r="S1258">
        <v>4.0624000000000002</v>
      </c>
      <c r="T1258">
        <v>4.3380000000000001</v>
      </c>
      <c r="U1258">
        <f t="shared" si="269"/>
        <v>4.3380000000000001</v>
      </c>
      <c r="V1258">
        <f t="shared" si="274"/>
        <v>-6.9999999999996732E-3</v>
      </c>
      <c r="W1258">
        <f t="shared" si="270"/>
        <v>4.3268000000000004</v>
      </c>
      <c r="X1258">
        <f t="shared" si="275"/>
        <v>1.9000000000000128E-2</v>
      </c>
      <c r="Y1258">
        <v>4.24</v>
      </c>
      <c r="Z1258">
        <v>4.2640000000000002</v>
      </c>
      <c r="AA1258">
        <f t="shared" si="271"/>
        <v>4.3707000000000003</v>
      </c>
      <c r="AB1258">
        <f t="shared" si="276"/>
        <v>2.1700000000000053E-2</v>
      </c>
      <c r="AC1258">
        <f t="shared" si="277"/>
        <v>-5.9999999999993392E-3</v>
      </c>
      <c r="AD1258">
        <v>4.0679999999999996</v>
      </c>
      <c r="AE1258">
        <f t="shared" si="272"/>
        <v>4.2656999999999998</v>
      </c>
      <c r="AF1258">
        <f t="shared" si="278"/>
        <v>3.9999999999995595E-3</v>
      </c>
      <c r="AG1258">
        <f t="shared" si="278"/>
        <v>3.279999999999994E-2</v>
      </c>
      <c r="AH1258">
        <f t="shared" si="266"/>
        <v>4.1660000000000004</v>
      </c>
      <c r="AI1258">
        <f t="shared" si="279"/>
        <v>-9.9999999999944578E-4</v>
      </c>
    </row>
    <row r="1259" spans="1:35" x14ac:dyDescent="0.3">
      <c r="A1259" s="1">
        <v>45814</v>
      </c>
      <c r="B1259">
        <v>104574.41</v>
      </c>
      <c r="C1259">
        <v>3310.42</v>
      </c>
      <c r="D1259">
        <v>4.34</v>
      </c>
      <c r="E1259">
        <v>4.29</v>
      </c>
      <c r="F1259">
        <f t="shared" si="273"/>
        <v>0</v>
      </c>
      <c r="G1259">
        <v>4.33</v>
      </c>
      <c r="H1259">
        <v>4.3074899999999996</v>
      </c>
      <c r="I1259">
        <f t="shared" si="267"/>
        <v>4.3074899999999996</v>
      </c>
      <c r="J1259">
        <f t="shared" si="268"/>
        <v>-2.4399999999999977E-3</v>
      </c>
      <c r="K1259">
        <v>4.3238200000000004</v>
      </c>
      <c r="L1259">
        <v>4.3356000000000003</v>
      </c>
      <c r="M1259">
        <v>4.3604000000000003</v>
      </c>
      <c r="N1259">
        <v>4.4127000000000001</v>
      </c>
      <c r="O1259">
        <v>4.3243</v>
      </c>
      <c r="P1259">
        <v>4.2960599999999998</v>
      </c>
      <c r="Q1259">
        <v>4.3308499999999999</v>
      </c>
      <c r="R1259">
        <v>4.2904999999999998</v>
      </c>
      <c r="S1259">
        <v>4.1391999999999998</v>
      </c>
      <c r="T1259">
        <v>4.3419999999999996</v>
      </c>
      <c r="U1259">
        <f t="shared" si="269"/>
        <v>4.3419999999999996</v>
      </c>
      <c r="V1259">
        <f t="shared" si="274"/>
        <v>3.9999999999995595E-3</v>
      </c>
      <c r="W1259">
        <f t="shared" si="270"/>
        <v>4.3604000000000003</v>
      </c>
      <c r="X1259">
        <f t="shared" si="275"/>
        <v>3.3599999999999852E-2</v>
      </c>
      <c r="Y1259">
        <v>4.2309999999999999</v>
      </c>
      <c r="Z1259">
        <v>4.2939999999999996</v>
      </c>
      <c r="AA1259">
        <f t="shared" si="271"/>
        <v>4.4127000000000001</v>
      </c>
      <c r="AB1259">
        <f t="shared" si="276"/>
        <v>4.1999999999999815E-2</v>
      </c>
      <c r="AC1259">
        <f t="shared" si="277"/>
        <v>2.9999999999999361E-2</v>
      </c>
      <c r="AD1259">
        <v>4.1459999999999999</v>
      </c>
      <c r="AE1259">
        <f t="shared" si="272"/>
        <v>4.3243</v>
      </c>
      <c r="AF1259">
        <f t="shared" si="278"/>
        <v>7.8000000000000291E-2</v>
      </c>
      <c r="AG1259">
        <f t="shared" si="278"/>
        <v>5.8600000000000207E-2</v>
      </c>
      <c r="AH1259">
        <f t="shared" si="266"/>
        <v>4.22</v>
      </c>
      <c r="AI1259">
        <f t="shared" si="279"/>
        <v>5.3999999999999382E-2</v>
      </c>
    </row>
    <row r="1260" spans="1:35" x14ac:dyDescent="0.3">
      <c r="A1260" s="1">
        <v>45815</v>
      </c>
      <c r="B1260">
        <v>105921.22</v>
      </c>
      <c r="C1260">
        <v>3310.42</v>
      </c>
      <c r="D1260">
        <v>4.34</v>
      </c>
      <c r="E1260">
        <v>4.29</v>
      </c>
      <c r="F1260">
        <f t="shared" si="273"/>
        <v>0</v>
      </c>
      <c r="G1260">
        <v>4.33</v>
      </c>
      <c r="H1260">
        <v>4.3074899999999996</v>
      </c>
      <c r="I1260">
        <f t="shared" si="267"/>
        <v>4.3074899999999996</v>
      </c>
      <c r="J1260">
        <f t="shared" si="268"/>
        <v>0</v>
      </c>
      <c r="K1260">
        <v>4.3238200000000004</v>
      </c>
      <c r="L1260">
        <v>4.3356000000000003</v>
      </c>
      <c r="M1260">
        <v>4.3604000000000003</v>
      </c>
      <c r="N1260">
        <v>4.4127000000000001</v>
      </c>
      <c r="O1260">
        <v>4.3243</v>
      </c>
      <c r="P1260">
        <v>4.2960599999999998</v>
      </c>
      <c r="Q1260">
        <v>4.3308499999999999</v>
      </c>
      <c r="R1260">
        <v>4.2904999999999998</v>
      </c>
      <c r="S1260">
        <v>4.1391999999999998</v>
      </c>
      <c r="T1260">
        <v>4.3419999999999996</v>
      </c>
      <c r="U1260">
        <f t="shared" si="269"/>
        <v>4.3419999999999996</v>
      </c>
      <c r="V1260">
        <f t="shared" si="274"/>
        <v>0</v>
      </c>
      <c r="W1260">
        <f t="shared" si="270"/>
        <v>4.3604000000000003</v>
      </c>
      <c r="X1260">
        <f t="shared" si="275"/>
        <v>0</v>
      </c>
      <c r="Y1260">
        <v>4.2309999999999999</v>
      </c>
      <c r="Z1260">
        <v>4.2939999999999996</v>
      </c>
      <c r="AA1260">
        <f t="shared" si="271"/>
        <v>4.4127000000000001</v>
      </c>
      <c r="AB1260">
        <f t="shared" si="276"/>
        <v>0</v>
      </c>
      <c r="AC1260">
        <f t="shared" si="277"/>
        <v>0</v>
      </c>
      <c r="AD1260">
        <v>4.1459999999999999</v>
      </c>
      <c r="AE1260">
        <f t="shared" si="272"/>
        <v>4.3243</v>
      </c>
      <c r="AF1260">
        <f t="shared" si="278"/>
        <v>0</v>
      </c>
      <c r="AG1260">
        <f t="shared" si="278"/>
        <v>0</v>
      </c>
      <c r="AH1260">
        <f t="shared" si="266"/>
        <v>4.22</v>
      </c>
      <c r="AI1260">
        <f t="shared" si="279"/>
        <v>0</v>
      </c>
    </row>
    <row r="1261" spans="1:35" x14ac:dyDescent="0.3">
      <c r="A1261" s="1">
        <v>45816</v>
      </c>
      <c r="B1261">
        <v>106206.51</v>
      </c>
      <c r="C1261">
        <v>3310.42</v>
      </c>
      <c r="D1261">
        <v>4.34</v>
      </c>
      <c r="E1261">
        <v>4.29</v>
      </c>
      <c r="F1261">
        <f t="shared" si="273"/>
        <v>0</v>
      </c>
      <c r="G1261">
        <v>4.33</v>
      </c>
      <c r="H1261">
        <v>4.3074899999999996</v>
      </c>
      <c r="I1261">
        <f t="shared" si="267"/>
        <v>4.3074899999999996</v>
      </c>
      <c r="J1261">
        <f t="shared" si="268"/>
        <v>0</v>
      </c>
      <c r="K1261">
        <v>4.3238200000000004</v>
      </c>
      <c r="L1261">
        <v>4.3356000000000003</v>
      </c>
      <c r="M1261">
        <v>4.3604000000000003</v>
      </c>
      <c r="N1261">
        <v>4.4127000000000001</v>
      </c>
      <c r="O1261">
        <v>4.3243</v>
      </c>
      <c r="P1261">
        <v>4.2960599999999998</v>
      </c>
      <c r="Q1261">
        <v>4.3308499999999999</v>
      </c>
      <c r="R1261">
        <v>4.2904999999999998</v>
      </c>
      <c r="S1261">
        <v>4.1391999999999998</v>
      </c>
      <c r="T1261">
        <v>4.3419999999999996</v>
      </c>
      <c r="U1261">
        <f t="shared" si="269"/>
        <v>4.3419999999999996</v>
      </c>
      <c r="V1261">
        <f t="shared" si="274"/>
        <v>0</v>
      </c>
      <c r="W1261">
        <f t="shared" si="270"/>
        <v>4.3604000000000003</v>
      </c>
      <c r="X1261">
        <f t="shared" si="275"/>
        <v>0</v>
      </c>
      <c r="Y1261">
        <v>4.2309999999999999</v>
      </c>
      <c r="Z1261">
        <v>4.2939999999999996</v>
      </c>
      <c r="AA1261">
        <f t="shared" si="271"/>
        <v>4.4127000000000001</v>
      </c>
      <c r="AB1261">
        <f t="shared" si="276"/>
        <v>0</v>
      </c>
      <c r="AC1261">
        <f t="shared" si="277"/>
        <v>0</v>
      </c>
      <c r="AD1261">
        <v>4.1459999999999999</v>
      </c>
      <c r="AE1261">
        <f t="shared" si="272"/>
        <v>4.3243</v>
      </c>
      <c r="AF1261">
        <f t="shared" si="278"/>
        <v>0</v>
      </c>
      <c r="AG1261">
        <f t="shared" si="278"/>
        <v>0</v>
      </c>
      <c r="AH1261">
        <f t="shared" si="266"/>
        <v>4.22</v>
      </c>
      <c r="AI1261">
        <f t="shared" si="279"/>
        <v>0</v>
      </c>
    </row>
    <row r="1262" spans="1:35" x14ac:dyDescent="0.3">
      <c r="A1262" s="1">
        <v>45817</v>
      </c>
      <c r="B1262">
        <v>108770.01</v>
      </c>
      <c r="C1262">
        <v>3326.19</v>
      </c>
      <c r="D1262">
        <v>4.3499999999999996</v>
      </c>
      <c r="E1262">
        <v>4.29</v>
      </c>
      <c r="F1262">
        <f t="shared" si="273"/>
        <v>0</v>
      </c>
      <c r="G1262">
        <v>4.33</v>
      </c>
      <c r="H1262">
        <v>4.3232200000000001</v>
      </c>
      <c r="I1262">
        <f t="shared" si="267"/>
        <v>4.3232200000000001</v>
      </c>
      <c r="J1262">
        <f t="shared" si="268"/>
        <v>1.5730000000000466E-2</v>
      </c>
      <c r="K1262">
        <v>4.3239799999999997</v>
      </c>
      <c r="L1262">
        <v>4.3455000000000004</v>
      </c>
      <c r="M1262">
        <v>4.3737000000000004</v>
      </c>
      <c r="N1262">
        <v>4.4177999999999997</v>
      </c>
      <c r="O1262">
        <v>4.3190999999999997</v>
      </c>
      <c r="P1262">
        <v>4.2945000000000002</v>
      </c>
      <c r="Q1262">
        <v>4.3310000000000004</v>
      </c>
      <c r="R1262">
        <v>4.2926000000000002</v>
      </c>
      <c r="S1262">
        <v>4.1334999999999997</v>
      </c>
      <c r="T1262">
        <v>4.351</v>
      </c>
      <c r="U1262">
        <f t="shared" si="269"/>
        <v>4.351</v>
      </c>
      <c r="V1262">
        <f t="shared" si="274"/>
        <v>9.0000000000003411E-3</v>
      </c>
      <c r="W1262">
        <f t="shared" si="270"/>
        <v>4.3737000000000004</v>
      </c>
      <c r="X1262">
        <f t="shared" si="275"/>
        <v>1.330000000000009E-2</v>
      </c>
      <c r="Y1262">
        <v>4.2460000000000004</v>
      </c>
      <c r="Z1262">
        <v>4.2969999999999997</v>
      </c>
      <c r="AA1262">
        <f t="shared" si="271"/>
        <v>4.4177999999999997</v>
      </c>
      <c r="AB1262">
        <f t="shared" si="276"/>
        <v>5.0999999999996604E-3</v>
      </c>
      <c r="AC1262">
        <f t="shared" si="277"/>
        <v>3.0000000000001137E-3</v>
      </c>
      <c r="AD1262">
        <v>4.1399999999999997</v>
      </c>
      <c r="AE1262">
        <f t="shared" si="272"/>
        <v>4.3190999999999997</v>
      </c>
      <c r="AF1262">
        <f t="shared" si="278"/>
        <v>-6.0000000000002274E-3</v>
      </c>
      <c r="AG1262">
        <f t="shared" si="278"/>
        <v>-5.2000000000003155E-3</v>
      </c>
      <c r="AH1262">
        <f t="shared" si="266"/>
        <v>4.2184999999999997</v>
      </c>
      <c r="AI1262">
        <f t="shared" si="279"/>
        <v>-1.5000000000000568E-3</v>
      </c>
    </row>
    <row r="1263" spans="1:35" x14ac:dyDescent="0.3">
      <c r="A1263" s="1">
        <v>45818</v>
      </c>
      <c r="B1263">
        <v>109979.61</v>
      </c>
      <c r="C1263">
        <v>3323.69</v>
      </c>
      <c r="D1263">
        <v>4.33</v>
      </c>
      <c r="E1263">
        <v>4.28</v>
      </c>
      <c r="F1263">
        <f t="shared" si="273"/>
        <v>-9.9999999999997868E-3</v>
      </c>
      <c r="G1263">
        <v>4.33</v>
      </c>
      <c r="H1263">
        <v>4.3241199999999997</v>
      </c>
      <c r="I1263">
        <f t="shared" si="267"/>
        <v>4.3241199999999997</v>
      </c>
      <c r="J1263">
        <f t="shared" si="268"/>
        <v>8.9999999999967883E-4</v>
      </c>
      <c r="K1263">
        <v>4.3230000000000004</v>
      </c>
      <c r="L1263">
        <v>4.3356000000000003</v>
      </c>
      <c r="M1263">
        <v>4.3849</v>
      </c>
      <c r="N1263">
        <v>4.4255000000000004</v>
      </c>
      <c r="O1263">
        <v>4.3285</v>
      </c>
      <c r="P1263">
        <v>4.2943899999999999</v>
      </c>
      <c r="Q1263">
        <v>4.3303500000000001</v>
      </c>
      <c r="R1263">
        <v>4.2977999999999996</v>
      </c>
      <c r="S1263">
        <v>4.117</v>
      </c>
      <c r="T1263">
        <v>4.34</v>
      </c>
      <c r="U1263">
        <f t="shared" si="269"/>
        <v>4.34</v>
      </c>
      <c r="V1263">
        <f t="shared" si="274"/>
        <v>-1.1000000000000121E-2</v>
      </c>
      <c r="W1263">
        <f t="shared" si="270"/>
        <v>4.3849</v>
      </c>
      <c r="X1263">
        <f t="shared" si="275"/>
        <v>1.1199999999999655E-2</v>
      </c>
      <c r="Y1263">
        <v>4.2350000000000003</v>
      </c>
      <c r="Z1263">
        <v>4.3019999999999996</v>
      </c>
      <c r="AA1263">
        <f t="shared" si="271"/>
        <v>4.4255000000000004</v>
      </c>
      <c r="AB1263">
        <f t="shared" si="276"/>
        <v>7.7000000000007063E-3</v>
      </c>
      <c r="AC1263">
        <f t="shared" si="277"/>
        <v>4.9999999999998934E-3</v>
      </c>
      <c r="AD1263">
        <v>4.1219999999999999</v>
      </c>
      <c r="AE1263">
        <f t="shared" si="272"/>
        <v>4.3285</v>
      </c>
      <c r="AF1263">
        <f t="shared" si="278"/>
        <v>-1.7999999999999794E-2</v>
      </c>
      <c r="AG1263">
        <f t="shared" si="278"/>
        <v>9.400000000000297E-3</v>
      </c>
      <c r="AH1263">
        <f t="shared" si="266"/>
        <v>4.2119999999999997</v>
      </c>
      <c r="AI1263">
        <f t="shared" si="279"/>
        <v>-6.4999999999999503E-3</v>
      </c>
    </row>
    <row r="1264" spans="1:35" x14ac:dyDescent="0.3">
      <c r="A1264" s="1">
        <v>45819</v>
      </c>
      <c r="B1264">
        <v>108933.11</v>
      </c>
      <c r="C1264">
        <v>3355.12</v>
      </c>
      <c r="D1264">
        <v>4.3330000000000002</v>
      </c>
      <c r="E1264">
        <v>4.28</v>
      </c>
      <c r="F1264">
        <f t="shared" si="273"/>
        <v>0</v>
      </c>
      <c r="G1264">
        <v>4.33</v>
      </c>
      <c r="H1264">
        <v>4.3224999999999998</v>
      </c>
      <c r="I1264">
        <f t="shared" si="267"/>
        <v>4.3224999999999998</v>
      </c>
      <c r="J1264">
        <f t="shared" si="268"/>
        <v>-1.6199999999999548E-3</v>
      </c>
      <c r="K1264">
        <v>4.3143000000000002</v>
      </c>
      <c r="L1264">
        <v>4.3532000000000002</v>
      </c>
      <c r="M1264">
        <v>4.3285</v>
      </c>
      <c r="N1264">
        <v>4.3688000000000002</v>
      </c>
      <c r="O1264">
        <v>4.2721999999999998</v>
      </c>
      <c r="P1264">
        <v>4.2864100000000001</v>
      </c>
      <c r="Q1264">
        <v>4.3304499999999999</v>
      </c>
      <c r="R1264">
        <v>4.2899000000000003</v>
      </c>
      <c r="S1264">
        <v>4.0697000000000001</v>
      </c>
      <c r="T1264">
        <v>4.3579999999999997</v>
      </c>
      <c r="U1264">
        <f t="shared" si="269"/>
        <v>4.3579999999999997</v>
      </c>
      <c r="V1264">
        <f t="shared" si="274"/>
        <v>1.7999999999999794E-2</v>
      </c>
      <c r="W1264">
        <f t="shared" si="270"/>
        <v>4.3285</v>
      </c>
      <c r="X1264">
        <f t="shared" si="275"/>
        <v>-5.6400000000000006E-2</v>
      </c>
      <c r="Y1264">
        <v>4.2460000000000004</v>
      </c>
      <c r="Z1264">
        <v>4.2939999999999996</v>
      </c>
      <c r="AA1264">
        <f t="shared" si="271"/>
        <v>4.3688000000000002</v>
      </c>
      <c r="AB1264">
        <f t="shared" si="276"/>
        <v>-5.6700000000000195E-2</v>
      </c>
      <c r="AC1264">
        <f t="shared" si="277"/>
        <v>-8.0000000000000071E-3</v>
      </c>
      <c r="AD1264">
        <v>4.0739999999999998</v>
      </c>
      <c r="AE1264">
        <f t="shared" si="272"/>
        <v>4.2721999999999998</v>
      </c>
      <c r="AF1264">
        <f t="shared" si="278"/>
        <v>-4.8000000000000043E-2</v>
      </c>
      <c r="AG1264">
        <f t="shared" si="278"/>
        <v>-5.6300000000000239E-2</v>
      </c>
      <c r="AH1264">
        <f t="shared" si="266"/>
        <v>4.1839999999999993</v>
      </c>
      <c r="AI1264">
        <f t="shared" si="279"/>
        <v>-2.8000000000000469E-2</v>
      </c>
    </row>
    <row r="1265" spans="1:35" x14ac:dyDescent="0.3">
      <c r="A1265" s="1">
        <v>45820</v>
      </c>
      <c r="B1265">
        <v>106012.81</v>
      </c>
      <c r="C1265">
        <v>3385.92</v>
      </c>
      <c r="D1265">
        <v>4.33</v>
      </c>
      <c r="E1265">
        <v>4.28</v>
      </c>
      <c r="F1265">
        <f t="shared" si="273"/>
        <v>0</v>
      </c>
      <c r="G1265">
        <v>4.33</v>
      </c>
      <c r="H1265">
        <v>4.3184699999999996</v>
      </c>
      <c r="I1265">
        <f t="shared" si="267"/>
        <v>4.3184699999999996</v>
      </c>
      <c r="J1265">
        <f t="shared" si="268"/>
        <v>-4.0300000000002001E-3</v>
      </c>
      <c r="K1265">
        <v>4.3097000000000003</v>
      </c>
      <c r="L1265">
        <v>4.3631000000000002</v>
      </c>
      <c r="M1265">
        <v>4.3257000000000003</v>
      </c>
      <c r="N1265">
        <v>4.3593999999999999</v>
      </c>
      <c r="O1265">
        <v>4.2554999999999996</v>
      </c>
      <c r="P1265">
        <v>4.298</v>
      </c>
      <c r="Q1265">
        <v>4.3285</v>
      </c>
      <c r="R1265">
        <v>4.2709000000000001</v>
      </c>
      <c r="S1265">
        <v>4.0532000000000004</v>
      </c>
      <c r="T1265">
        <v>4.3710000000000004</v>
      </c>
      <c r="U1265">
        <f t="shared" si="269"/>
        <v>4.3710000000000004</v>
      </c>
      <c r="V1265">
        <f t="shared" si="274"/>
        <v>1.3000000000000789E-2</v>
      </c>
      <c r="W1265">
        <f t="shared" si="270"/>
        <v>4.3257000000000003</v>
      </c>
      <c r="X1265">
        <f t="shared" si="275"/>
        <v>-2.7999999999996916E-3</v>
      </c>
      <c r="Y1265">
        <v>4.1929999999999996</v>
      </c>
      <c r="Z1265">
        <v>4.2750000000000004</v>
      </c>
      <c r="AA1265">
        <f t="shared" si="271"/>
        <v>4.3593999999999999</v>
      </c>
      <c r="AB1265">
        <f t="shared" si="276"/>
        <v>-9.400000000000297E-3</v>
      </c>
      <c r="AC1265">
        <f t="shared" si="277"/>
        <v>-1.899999999999924E-2</v>
      </c>
      <c r="AD1265">
        <v>4.0599999999999996</v>
      </c>
      <c r="AE1265">
        <f t="shared" si="272"/>
        <v>4.2554999999999996</v>
      </c>
      <c r="AF1265">
        <f t="shared" si="278"/>
        <v>-1.4000000000000234E-2</v>
      </c>
      <c r="AG1265">
        <f t="shared" si="278"/>
        <v>-1.6700000000000159E-2</v>
      </c>
      <c r="AH1265">
        <f t="shared" si="266"/>
        <v>4.1675000000000004</v>
      </c>
      <c r="AI1265">
        <f t="shared" si="279"/>
        <v>-1.6499999999998849E-2</v>
      </c>
    </row>
    <row r="1266" spans="1:35" x14ac:dyDescent="0.3">
      <c r="A1266" s="1">
        <v>45821</v>
      </c>
      <c r="B1266">
        <v>105472.51</v>
      </c>
      <c r="C1266">
        <v>3432.34</v>
      </c>
      <c r="D1266">
        <v>4.33</v>
      </c>
      <c r="E1266">
        <v>4.28</v>
      </c>
      <c r="F1266">
        <f t="shared" si="273"/>
        <v>0</v>
      </c>
      <c r="G1266">
        <v>4.33</v>
      </c>
      <c r="H1266">
        <v>4.3099800000000004</v>
      </c>
      <c r="I1266">
        <f t="shared" si="267"/>
        <v>4.3099800000000004</v>
      </c>
      <c r="J1266">
        <f t="shared" si="268"/>
        <v>-8.4899999999992204E-3</v>
      </c>
      <c r="K1266">
        <v>4.3122999999999996</v>
      </c>
      <c r="L1266">
        <v>4.3486000000000002</v>
      </c>
      <c r="M1266">
        <v>4.3615000000000004</v>
      </c>
      <c r="N1266">
        <v>4.3966000000000003</v>
      </c>
      <c r="O1266">
        <v>4.2983000000000002</v>
      </c>
      <c r="P1266">
        <v>4.2991999999999999</v>
      </c>
      <c r="Q1266">
        <v>4.3274999999999997</v>
      </c>
      <c r="R1266">
        <v>4.2667000000000002</v>
      </c>
      <c r="S1266">
        <v>4.0575999999999999</v>
      </c>
      <c r="T1266">
        <v>4.3579999999999997</v>
      </c>
      <c r="U1266">
        <f t="shared" si="269"/>
        <v>4.3579999999999997</v>
      </c>
      <c r="V1266">
        <f t="shared" si="274"/>
        <v>-1.3000000000000789E-2</v>
      </c>
      <c r="W1266">
        <f t="shared" si="270"/>
        <v>4.3615000000000004</v>
      </c>
      <c r="X1266">
        <f t="shared" si="275"/>
        <v>3.5800000000000054E-2</v>
      </c>
      <c r="Y1266">
        <v>4.1920000000000002</v>
      </c>
      <c r="Z1266">
        <v>4.2759999999999998</v>
      </c>
      <c r="AA1266">
        <f t="shared" si="271"/>
        <v>4.3966000000000003</v>
      </c>
      <c r="AB1266">
        <f t="shared" si="276"/>
        <v>3.7200000000000344E-2</v>
      </c>
      <c r="AC1266">
        <f t="shared" si="277"/>
        <v>9.9999999999944578E-4</v>
      </c>
      <c r="AD1266">
        <v>4.07</v>
      </c>
      <c r="AE1266">
        <f t="shared" si="272"/>
        <v>4.2983000000000002</v>
      </c>
      <c r="AF1266">
        <f t="shared" si="278"/>
        <v>1.0000000000000675E-2</v>
      </c>
      <c r="AG1266">
        <f t="shared" si="278"/>
        <v>4.2800000000000615E-2</v>
      </c>
      <c r="AH1266">
        <f t="shared" si="266"/>
        <v>4.173</v>
      </c>
      <c r="AI1266">
        <f t="shared" si="279"/>
        <v>5.4999999999996163E-3</v>
      </c>
    </row>
    <row r="1267" spans="1:35" x14ac:dyDescent="0.3">
      <c r="A1267" s="1">
        <v>45822</v>
      </c>
      <c r="B1267">
        <v>104937.31</v>
      </c>
      <c r="C1267">
        <v>3432.34</v>
      </c>
      <c r="D1267">
        <v>4.33</v>
      </c>
      <c r="E1267">
        <v>4.28</v>
      </c>
      <c r="F1267">
        <f t="shared" si="273"/>
        <v>0</v>
      </c>
      <c r="G1267">
        <v>4.33</v>
      </c>
      <c r="H1267">
        <v>4.3099800000000004</v>
      </c>
      <c r="I1267">
        <f t="shared" si="267"/>
        <v>4.3099800000000004</v>
      </c>
      <c r="J1267">
        <f t="shared" si="268"/>
        <v>0</v>
      </c>
      <c r="K1267">
        <v>4.3122999999999996</v>
      </c>
      <c r="L1267">
        <v>4.3486000000000002</v>
      </c>
      <c r="M1267">
        <v>4.3615000000000004</v>
      </c>
      <c r="N1267">
        <v>4.3966000000000003</v>
      </c>
      <c r="O1267">
        <v>4.2983000000000002</v>
      </c>
      <c r="P1267">
        <v>4.2991999999999999</v>
      </c>
      <c r="Q1267">
        <v>4.3274999999999997</v>
      </c>
      <c r="R1267">
        <v>4.2667000000000002</v>
      </c>
      <c r="S1267">
        <v>4.0575999999999999</v>
      </c>
      <c r="T1267">
        <v>4.3579999999999997</v>
      </c>
      <c r="U1267">
        <f t="shared" si="269"/>
        <v>4.3579999999999997</v>
      </c>
      <c r="V1267">
        <f t="shared" si="274"/>
        <v>0</v>
      </c>
      <c r="W1267">
        <f t="shared" si="270"/>
        <v>4.3615000000000004</v>
      </c>
      <c r="X1267">
        <f t="shared" si="275"/>
        <v>0</v>
      </c>
      <c r="Y1267">
        <v>4.1920000000000002</v>
      </c>
      <c r="Z1267">
        <v>4.2759999999999998</v>
      </c>
      <c r="AA1267">
        <f t="shared" si="271"/>
        <v>4.3966000000000003</v>
      </c>
      <c r="AB1267">
        <f t="shared" si="276"/>
        <v>0</v>
      </c>
      <c r="AC1267">
        <f t="shared" si="277"/>
        <v>0</v>
      </c>
      <c r="AD1267">
        <v>4.07</v>
      </c>
      <c r="AE1267">
        <f t="shared" si="272"/>
        <v>4.2983000000000002</v>
      </c>
      <c r="AF1267">
        <f t="shared" si="278"/>
        <v>0</v>
      </c>
      <c r="AG1267">
        <f t="shared" si="278"/>
        <v>0</v>
      </c>
      <c r="AH1267">
        <f t="shared" si="266"/>
        <v>4.173</v>
      </c>
      <c r="AI1267">
        <f t="shared" si="279"/>
        <v>0</v>
      </c>
    </row>
    <row r="1268" spans="1:35" x14ac:dyDescent="0.3">
      <c r="A1268" s="1">
        <v>45823</v>
      </c>
      <c r="B1268">
        <v>104751.41</v>
      </c>
      <c r="C1268">
        <v>3432.34</v>
      </c>
      <c r="D1268">
        <v>4.33</v>
      </c>
      <c r="E1268">
        <v>4.28</v>
      </c>
      <c r="F1268">
        <f t="shared" si="273"/>
        <v>0</v>
      </c>
      <c r="G1268">
        <v>4.33</v>
      </c>
      <c r="H1268">
        <v>4.3099800000000004</v>
      </c>
      <c r="I1268">
        <f t="shared" si="267"/>
        <v>4.3099800000000004</v>
      </c>
      <c r="J1268">
        <f t="shared" si="268"/>
        <v>0</v>
      </c>
      <c r="K1268">
        <v>4.3122999999999996</v>
      </c>
      <c r="L1268">
        <v>4.3486000000000002</v>
      </c>
      <c r="M1268">
        <v>4.3615000000000004</v>
      </c>
      <c r="N1268">
        <v>4.3966000000000003</v>
      </c>
      <c r="O1268">
        <v>4.2983000000000002</v>
      </c>
      <c r="P1268">
        <v>4.2991999999999999</v>
      </c>
      <c r="Q1268">
        <v>4.3274999999999997</v>
      </c>
      <c r="R1268">
        <v>4.2667000000000002</v>
      </c>
      <c r="S1268">
        <v>4.0575999999999999</v>
      </c>
      <c r="T1268">
        <v>4.3579999999999997</v>
      </c>
      <c r="U1268">
        <f t="shared" si="269"/>
        <v>4.3579999999999997</v>
      </c>
      <c r="V1268">
        <f t="shared" si="274"/>
        <v>0</v>
      </c>
      <c r="W1268">
        <f t="shared" si="270"/>
        <v>4.3615000000000004</v>
      </c>
      <c r="X1268">
        <f t="shared" si="275"/>
        <v>0</v>
      </c>
      <c r="Y1268">
        <v>4.1920000000000002</v>
      </c>
      <c r="Z1268">
        <v>4.2759999999999998</v>
      </c>
      <c r="AA1268">
        <f t="shared" si="271"/>
        <v>4.3966000000000003</v>
      </c>
      <c r="AB1268">
        <f t="shared" si="276"/>
        <v>0</v>
      </c>
      <c r="AC1268">
        <f t="shared" si="277"/>
        <v>0</v>
      </c>
      <c r="AD1268">
        <v>4.07</v>
      </c>
      <c r="AE1268">
        <f t="shared" si="272"/>
        <v>4.2983000000000002</v>
      </c>
      <c r="AF1268">
        <f t="shared" si="278"/>
        <v>0</v>
      </c>
      <c r="AG1268">
        <f t="shared" si="278"/>
        <v>0</v>
      </c>
      <c r="AH1268">
        <f t="shared" si="266"/>
        <v>4.173</v>
      </c>
      <c r="AI1268">
        <f t="shared" si="279"/>
        <v>0</v>
      </c>
    </row>
    <row r="1269" spans="1:35" x14ac:dyDescent="0.3">
      <c r="A1269" s="1">
        <v>45824</v>
      </c>
      <c r="B1269">
        <v>108833.22</v>
      </c>
      <c r="C1269">
        <v>3385.23</v>
      </c>
      <c r="D1269">
        <v>4.33</v>
      </c>
      <c r="E1269">
        <v>4.32</v>
      </c>
      <c r="F1269">
        <f t="shared" si="273"/>
        <v>4.0000000000000036E-2</v>
      </c>
      <c r="G1269">
        <v>4.33</v>
      </c>
      <c r="H1269">
        <v>4.3134800000000002</v>
      </c>
      <c r="I1269">
        <f t="shared" si="267"/>
        <v>4.3134800000000002</v>
      </c>
      <c r="J1269">
        <f t="shared" si="268"/>
        <v>3.4999999999998366E-3</v>
      </c>
      <c r="K1269">
        <v>4.3311500000000001</v>
      </c>
      <c r="L1269">
        <v>4.3532000000000002</v>
      </c>
      <c r="M1269">
        <v>4.3590999999999998</v>
      </c>
      <c r="N1269">
        <v>4.3963000000000001</v>
      </c>
      <c r="O1269">
        <v>4.2992999999999997</v>
      </c>
      <c r="P1269">
        <v>4.3076499999999998</v>
      </c>
      <c r="Q1269">
        <v>4.3289999999999997</v>
      </c>
      <c r="R1269">
        <v>4.2953000000000001</v>
      </c>
      <c r="S1269">
        <v>4.0922000000000001</v>
      </c>
      <c r="T1269">
        <v>4.3570000000000002</v>
      </c>
      <c r="U1269">
        <f t="shared" si="269"/>
        <v>4.3570000000000002</v>
      </c>
      <c r="V1269">
        <f t="shared" si="274"/>
        <v>-9.9999999999944578E-4</v>
      </c>
      <c r="W1269">
        <f t="shared" si="270"/>
        <v>4.3590999999999998</v>
      </c>
      <c r="X1269">
        <f t="shared" si="275"/>
        <v>-2.4000000000006239E-3</v>
      </c>
      <c r="Y1269">
        <v>4.1909999999999998</v>
      </c>
      <c r="Z1269">
        <v>4.2990000000000004</v>
      </c>
      <c r="AA1269">
        <f t="shared" si="271"/>
        <v>4.3963000000000001</v>
      </c>
      <c r="AB1269">
        <f t="shared" si="276"/>
        <v>-3.00000000000189E-4</v>
      </c>
      <c r="AC1269">
        <f t="shared" si="277"/>
        <v>2.3000000000000576E-2</v>
      </c>
      <c r="AD1269">
        <v>4.0979999999999999</v>
      </c>
      <c r="AE1269">
        <f t="shared" si="272"/>
        <v>4.2992999999999997</v>
      </c>
      <c r="AF1269">
        <f t="shared" si="278"/>
        <v>2.7999999999999581E-2</v>
      </c>
      <c r="AG1269">
        <f t="shared" si="278"/>
        <v>9.9999999999944578E-4</v>
      </c>
      <c r="AH1269">
        <f t="shared" si="266"/>
        <v>4.1985000000000001</v>
      </c>
      <c r="AI1269">
        <f t="shared" si="279"/>
        <v>2.5500000000000078E-2</v>
      </c>
    </row>
    <row r="1270" spans="1:35" x14ac:dyDescent="0.3">
      <c r="A1270" s="1">
        <v>45825</v>
      </c>
      <c r="B1270">
        <v>104392.11</v>
      </c>
      <c r="C1270">
        <v>3388.11</v>
      </c>
      <c r="D1270">
        <v>4.37</v>
      </c>
      <c r="E1270">
        <v>4.3099999999999996</v>
      </c>
      <c r="F1270">
        <f t="shared" si="273"/>
        <v>-1.0000000000000675E-2</v>
      </c>
      <c r="G1270">
        <v>4.33</v>
      </c>
      <c r="H1270">
        <v>4.3189000000000002</v>
      </c>
      <c r="I1270">
        <f t="shared" si="267"/>
        <v>4.3189000000000002</v>
      </c>
      <c r="J1270">
        <f t="shared" si="268"/>
        <v>5.4199999999999804E-3</v>
      </c>
      <c r="K1270">
        <v>4.3250999999999999</v>
      </c>
      <c r="L1270">
        <v>4.3071000000000002</v>
      </c>
      <c r="M1270">
        <v>4.3624999999999998</v>
      </c>
      <c r="N1270">
        <v>4.3947000000000003</v>
      </c>
      <c r="O1270">
        <v>4.2969999999999997</v>
      </c>
      <c r="P1270">
        <v>4.3112000000000004</v>
      </c>
      <c r="Q1270">
        <v>4.3275499999999996</v>
      </c>
      <c r="R1270">
        <v>4.2866999999999997</v>
      </c>
      <c r="S1270">
        <v>4.0972999999999997</v>
      </c>
      <c r="T1270">
        <v>4.3140000000000001</v>
      </c>
      <c r="U1270">
        <f t="shared" si="269"/>
        <v>4.3140000000000001</v>
      </c>
      <c r="V1270">
        <f t="shared" si="274"/>
        <v>-4.3000000000000149E-2</v>
      </c>
      <c r="W1270">
        <f t="shared" si="270"/>
        <v>4.3624999999999998</v>
      </c>
      <c r="X1270">
        <f t="shared" si="275"/>
        <v>3.4000000000000696E-3</v>
      </c>
      <c r="Y1270">
        <v>4.1790000000000003</v>
      </c>
      <c r="Z1270">
        <v>4.2949999999999999</v>
      </c>
      <c r="AA1270">
        <f t="shared" si="271"/>
        <v>4.3947000000000003</v>
      </c>
      <c r="AB1270">
        <f t="shared" si="276"/>
        <v>-1.5999999999998238E-3</v>
      </c>
      <c r="AC1270">
        <f t="shared" si="277"/>
        <v>-4.0000000000004476E-3</v>
      </c>
      <c r="AD1270">
        <v>4.1029999999999998</v>
      </c>
      <c r="AE1270">
        <f t="shared" si="272"/>
        <v>4.2969999999999997</v>
      </c>
      <c r="AF1270">
        <f t="shared" si="278"/>
        <v>4.9999999999998934E-3</v>
      </c>
      <c r="AG1270">
        <f t="shared" si="278"/>
        <v>-2.2999999999999687E-3</v>
      </c>
      <c r="AH1270">
        <f t="shared" si="266"/>
        <v>4.1989999999999998</v>
      </c>
      <c r="AI1270">
        <f t="shared" si="279"/>
        <v>4.9999999999972289E-4</v>
      </c>
    </row>
    <row r="1271" spans="1:35" x14ac:dyDescent="0.3">
      <c r="A1271" s="1">
        <v>45826</v>
      </c>
      <c r="B1271">
        <v>104836.11</v>
      </c>
      <c r="C1271">
        <v>3369.38</v>
      </c>
      <c r="D1271">
        <v>4.33</v>
      </c>
      <c r="E1271">
        <v>4.28</v>
      </c>
      <c r="F1271">
        <f t="shared" si="273"/>
        <v>-2.9999999999999361E-2</v>
      </c>
      <c r="G1271">
        <v>4.33</v>
      </c>
      <c r="H1271">
        <v>4.32369</v>
      </c>
      <c r="I1271">
        <f t="shared" si="267"/>
        <v>4.32369</v>
      </c>
      <c r="J1271">
        <f t="shared" si="268"/>
        <v>4.7899999999998499E-3</v>
      </c>
      <c r="K1271">
        <v>4.3261000000000003</v>
      </c>
      <c r="L1271">
        <v>4.3190999999999997</v>
      </c>
      <c r="M1271">
        <v>4.3468</v>
      </c>
      <c r="N1271">
        <v>4.3779000000000003</v>
      </c>
      <c r="O1271">
        <v>4.2830000000000004</v>
      </c>
      <c r="P1271">
        <v>4.3136599999999996</v>
      </c>
      <c r="Q1271">
        <v>4.3280000000000003</v>
      </c>
      <c r="R1271">
        <v>4.2813999999999997</v>
      </c>
      <c r="S1271">
        <v>4.0777000000000001</v>
      </c>
      <c r="T1271">
        <v>4.3289999999999997</v>
      </c>
      <c r="U1271">
        <f t="shared" si="269"/>
        <v>4.3289999999999997</v>
      </c>
      <c r="V1271">
        <f t="shared" si="274"/>
        <v>1.499999999999968E-2</v>
      </c>
      <c r="W1271">
        <f t="shared" si="270"/>
        <v>4.3468</v>
      </c>
      <c r="X1271">
        <f t="shared" si="275"/>
        <v>-1.5699999999999825E-2</v>
      </c>
      <c r="Y1271">
        <v>4.18</v>
      </c>
      <c r="Z1271">
        <v>4.3</v>
      </c>
      <c r="AA1271">
        <f t="shared" si="271"/>
        <v>4.3779000000000003</v>
      </c>
      <c r="AB1271">
        <f t="shared" si="276"/>
        <v>-1.6799999999999926E-2</v>
      </c>
      <c r="AC1271">
        <f t="shared" si="277"/>
        <v>4.9999999999998934E-3</v>
      </c>
      <c r="AD1271">
        <v>4.0890000000000004</v>
      </c>
      <c r="AE1271">
        <f t="shared" si="272"/>
        <v>4.2830000000000004</v>
      </c>
      <c r="AF1271">
        <f t="shared" si="278"/>
        <v>-1.3999999999999346E-2</v>
      </c>
      <c r="AG1271">
        <f t="shared" si="278"/>
        <v>-1.3999999999999346E-2</v>
      </c>
      <c r="AH1271">
        <f t="shared" si="266"/>
        <v>4.1944999999999997</v>
      </c>
      <c r="AI1271">
        <f t="shared" si="279"/>
        <v>-4.5000000000001705E-3</v>
      </c>
    </row>
    <row r="1272" spans="1:35" x14ac:dyDescent="0.3">
      <c r="A1272" s="1">
        <v>45827</v>
      </c>
      <c r="B1272">
        <v>104297.01</v>
      </c>
      <c r="C1272">
        <v>3370.9</v>
      </c>
      <c r="D1272">
        <v>4.37</v>
      </c>
      <c r="E1272">
        <v>4.28</v>
      </c>
      <c r="F1272">
        <f t="shared" si="273"/>
        <v>0</v>
      </c>
      <c r="G1272">
        <v>4.33</v>
      </c>
      <c r="H1272">
        <v>4.32369</v>
      </c>
      <c r="I1272">
        <f t="shared" si="267"/>
        <v>4.32369</v>
      </c>
      <c r="J1272">
        <f t="shared" si="268"/>
        <v>0</v>
      </c>
      <c r="K1272">
        <v>4.3284000000000002</v>
      </c>
      <c r="L1272">
        <v>4.3190999999999997</v>
      </c>
      <c r="M1272">
        <v>4.3468</v>
      </c>
      <c r="N1272">
        <v>4.3779000000000003</v>
      </c>
      <c r="O1272">
        <v>4.2830000000000004</v>
      </c>
      <c r="P1272">
        <v>4.3135000000000003</v>
      </c>
      <c r="Q1272">
        <v>4.3280000000000003</v>
      </c>
      <c r="R1272">
        <v>4.2813999999999997</v>
      </c>
      <c r="S1272">
        <v>4.0777000000000001</v>
      </c>
      <c r="T1272">
        <v>4.3289999999999997</v>
      </c>
      <c r="U1272">
        <f t="shared" si="269"/>
        <v>4.3289999999999997</v>
      </c>
      <c r="V1272">
        <f t="shared" si="274"/>
        <v>0</v>
      </c>
      <c r="W1272">
        <f t="shared" si="270"/>
        <v>4.3468</v>
      </c>
      <c r="X1272">
        <f t="shared" si="275"/>
        <v>0</v>
      </c>
      <c r="Y1272">
        <v>4.1840000000000002</v>
      </c>
      <c r="Z1272">
        <v>4.3</v>
      </c>
      <c r="AA1272">
        <f t="shared" si="271"/>
        <v>4.3779000000000003</v>
      </c>
      <c r="AB1272">
        <f t="shared" si="276"/>
        <v>0</v>
      </c>
      <c r="AC1272">
        <f t="shared" si="277"/>
        <v>0</v>
      </c>
      <c r="AD1272">
        <v>4.0890000000000004</v>
      </c>
      <c r="AE1272">
        <f t="shared" si="272"/>
        <v>4.2830000000000004</v>
      </c>
      <c r="AF1272">
        <f t="shared" si="278"/>
        <v>0</v>
      </c>
      <c r="AG1272">
        <f t="shared" si="278"/>
        <v>0</v>
      </c>
      <c r="AH1272">
        <f t="shared" si="266"/>
        <v>4.1944999999999997</v>
      </c>
      <c r="AI1272">
        <f t="shared" si="279"/>
        <v>0</v>
      </c>
    </row>
    <row r="1273" spans="1:35" x14ac:dyDescent="0.3">
      <c r="A1273" s="1">
        <v>45828</v>
      </c>
      <c r="B1273">
        <v>103721.91</v>
      </c>
      <c r="C1273">
        <v>3368.39</v>
      </c>
      <c r="D1273">
        <v>4.37</v>
      </c>
      <c r="E1273">
        <v>4.29</v>
      </c>
      <c r="F1273">
        <f t="shared" si="273"/>
        <v>9.9999999999997868E-3</v>
      </c>
      <c r="G1273">
        <v>4.33</v>
      </c>
      <c r="H1273">
        <v>4.3208599999999997</v>
      </c>
      <c r="I1273">
        <f t="shared" si="267"/>
        <v>4.3208599999999997</v>
      </c>
      <c r="J1273">
        <f t="shared" si="268"/>
        <v>-2.8300000000003322E-3</v>
      </c>
      <c r="K1273">
        <v>4.3166200000000003</v>
      </c>
      <c r="L1273">
        <v>4.2994000000000003</v>
      </c>
      <c r="M1273">
        <v>4.3287000000000004</v>
      </c>
      <c r="N1273">
        <v>4.3569000000000004</v>
      </c>
      <c r="O1273">
        <v>4.2591000000000001</v>
      </c>
      <c r="P1273">
        <v>4.3116000000000003</v>
      </c>
      <c r="Q1273">
        <v>4.327</v>
      </c>
      <c r="R1273">
        <v>4.2720000000000002</v>
      </c>
      <c r="S1273">
        <v>4.0606</v>
      </c>
      <c r="T1273">
        <v>4.3070000000000004</v>
      </c>
      <c r="U1273">
        <f t="shared" si="269"/>
        <v>4.3070000000000004</v>
      </c>
      <c r="V1273">
        <f t="shared" si="274"/>
        <v>-2.1999999999999353E-2</v>
      </c>
      <c r="W1273">
        <f t="shared" si="270"/>
        <v>4.3287000000000004</v>
      </c>
      <c r="X1273">
        <f t="shared" si="275"/>
        <v>-1.8099999999999561E-2</v>
      </c>
      <c r="Y1273">
        <v>4.1580000000000004</v>
      </c>
      <c r="Z1273">
        <v>4.2770000000000001</v>
      </c>
      <c r="AA1273">
        <f t="shared" si="271"/>
        <v>4.3569000000000004</v>
      </c>
      <c r="AB1273">
        <f t="shared" si="276"/>
        <v>-2.0999999999999908E-2</v>
      </c>
      <c r="AC1273">
        <f t="shared" si="277"/>
        <v>-2.2999999999999687E-2</v>
      </c>
      <c r="AD1273">
        <v>4.069</v>
      </c>
      <c r="AE1273">
        <f t="shared" si="272"/>
        <v>4.2591000000000001</v>
      </c>
      <c r="AF1273">
        <f t="shared" si="278"/>
        <v>-2.0000000000000462E-2</v>
      </c>
      <c r="AG1273">
        <f t="shared" si="278"/>
        <v>-2.3900000000000254E-2</v>
      </c>
      <c r="AH1273">
        <f t="shared" si="266"/>
        <v>4.173</v>
      </c>
      <c r="AI1273">
        <f t="shared" si="279"/>
        <v>-2.1499999999999631E-2</v>
      </c>
    </row>
    <row r="1274" spans="1:35" x14ac:dyDescent="0.3">
      <c r="A1274" s="1">
        <v>45829</v>
      </c>
      <c r="B1274">
        <v>102815.01</v>
      </c>
      <c r="C1274">
        <v>3368.39</v>
      </c>
      <c r="D1274">
        <v>4.37</v>
      </c>
      <c r="E1274">
        <v>4.29</v>
      </c>
      <c r="F1274">
        <f t="shared" si="273"/>
        <v>0</v>
      </c>
      <c r="G1274">
        <v>4.33</v>
      </c>
      <c r="H1274">
        <v>4.3208599999999997</v>
      </c>
      <c r="I1274">
        <f t="shared" si="267"/>
        <v>4.3208599999999997</v>
      </c>
      <c r="J1274">
        <f t="shared" si="268"/>
        <v>0</v>
      </c>
      <c r="K1274">
        <v>4.3166200000000003</v>
      </c>
      <c r="L1274">
        <v>4.2994000000000003</v>
      </c>
      <c r="M1274">
        <v>4.3287000000000004</v>
      </c>
      <c r="N1274">
        <v>4.3569000000000004</v>
      </c>
      <c r="O1274">
        <v>4.2591000000000001</v>
      </c>
      <c r="P1274">
        <v>4.3116000000000003</v>
      </c>
      <c r="Q1274">
        <v>4.327</v>
      </c>
      <c r="R1274">
        <v>4.2720000000000002</v>
      </c>
      <c r="S1274">
        <v>4.0606</v>
      </c>
      <c r="T1274">
        <v>4.3070000000000004</v>
      </c>
      <c r="U1274">
        <f t="shared" si="269"/>
        <v>4.3070000000000004</v>
      </c>
      <c r="V1274">
        <f t="shared" si="274"/>
        <v>0</v>
      </c>
      <c r="W1274">
        <f t="shared" si="270"/>
        <v>4.3287000000000004</v>
      </c>
      <c r="X1274">
        <f t="shared" si="275"/>
        <v>0</v>
      </c>
      <c r="Y1274">
        <v>4.1580000000000004</v>
      </c>
      <c r="Z1274">
        <v>4.2770000000000001</v>
      </c>
      <c r="AA1274">
        <f t="shared" si="271"/>
        <v>4.3569000000000004</v>
      </c>
      <c r="AB1274">
        <f t="shared" si="276"/>
        <v>0</v>
      </c>
      <c r="AC1274">
        <f t="shared" si="277"/>
        <v>0</v>
      </c>
      <c r="AD1274">
        <v>4.069</v>
      </c>
      <c r="AE1274">
        <f t="shared" si="272"/>
        <v>4.2591000000000001</v>
      </c>
      <c r="AF1274">
        <f t="shared" si="278"/>
        <v>0</v>
      </c>
      <c r="AG1274">
        <f t="shared" si="278"/>
        <v>0</v>
      </c>
      <c r="AH1274">
        <f t="shared" si="266"/>
        <v>4.173</v>
      </c>
      <c r="AI1274">
        <f t="shared" si="279"/>
        <v>0</v>
      </c>
    </row>
    <row r="1275" spans="1:35" x14ac:dyDescent="0.3">
      <c r="A1275" s="1">
        <v>45830</v>
      </c>
      <c r="B1275">
        <v>99561.32</v>
      </c>
      <c r="C1275">
        <v>3368.39</v>
      </c>
      <c r="D1275">
        <v>4.37</v>
      </c>
      <c r="E1275">
        <v>4.29</v>
      </c>
      <c r="F1275">
        <f t="shared" si="273"/>
        <v>0</v>
      </c>
      <c r="G1275">
        <v>4.33</v>
      </c>
      <c r="H1275">
        <v>4.3208599999999997</v>
      </c>
      <c r="I1275">
        <f t="shared" si="267"/>
        <v>4.3208599999999997</v>
      </c>
      <c r="J1275">
        <f t="shared" si="268"/>
        <v>0</v>
      </c>
      <c r="K1275">
        <v>4.3166200000000003</v>
      </c>
      <c r="L1275">
        <v>4.2994000000000003</v>
      </c>
      <c r="M1275">
        <v>4.3287000000000004</v>
      </c>
      <c r="N1275">
        <v>4.3569000000000004</v>
      </c>
      <c r="O1275">
        <v>4.2591000000000001</v>
      </c>
      <c r="P1275">
        <v>4.3116000000000003</v>
      </c>
      <c r="Q1275">
        <v>4.327</v>
      </c>
      <c r="R1275">
        <v>4.2720000000000002</v>
      </c>
      <c r="S1275">
        <v>4.0606</v>
      </c>
      <c r="T1275">
        <v>4.3070000000000004</v>
      </c>
      <c r="U1275">
        <f t="shared" si="269"/>
        <v>4.3070000000000004</v>
      </c>
      <c r="V1275">
        <f t="shared" si="274"/>
        <v>0</v>
      </c>
      <c r="W1275">
        <f t="shared" si="270"/>
        <v>4.3287000000000004</v>
      </c>
      <c r="X1275">
        <f t="shared" si="275"/>
        <v>0</v>
      </c>
      <c r="Y1275">
        <v>4.1580000000000004</v>
      </c>
      <c r="Z1275">
        <v>4.2770000000000001</v>
      </c>
      <c r="AA1275">
        <f t="shared" si="271"/>
        <v>4.3569000000000004</v>
      </c>
      <c r="AB1275">
        <f t="shared" si="276"/>
        <v>0</v>
      </c>
      <c r="AC1275">
        <f t="shared" si="277"/>
        <v>0</v>
      </c>
      <c r="AD1275">
        <v>4.069</v>
      </c>
      <c r="AE1275">
        <f t="shared" si="272"/>
        <v>4.2591000000000001</v>
      </c>
      <c r="AF1275">
        <f t="shared" si="278"/>
        <v>0</v>
      </c>
      <c r="AG1275">
        <f t="shared" si="278"/>
        <v>0</v>
      </c>
      <c r="AH1275">
        <f t="shared" si="266"/>
        <v>4.173</v>
      </c>
      <c r="AI1275">
        <f t="shared" si="279"/>
        <v>0</v>
      </c>
    </row>
    <row r="1276" spans="1:35" x14ac:dyDescent="0.3">
      <c r="A1276" s="1">
        <v>45831</v>
      </c>
      <c r="B1276">
        <v>103802.81</v>
      </c>
      <c r="C1276">
        <v>3368.48</v>
      </c>
      <c r="D1276">
        <v>4.32</v>
      </c>
      <c r="E1276">
        <v>4.29</v>
      </c>
      <c r="F1276">
        <f t="shared" si="273"/>
        <v>0</v>
      </c>
      <c r="G1276">
        <v>4.33</v>
      </c>
      <c r="H1276">
        <v>4.3169599999999999</v>
      </c>
      <c r="I1276">
        <f t="shared" si="267"/>
        <v>4.3169599999999999</v>
      </c>
      <c r="J1276">
        <f t="shared" si="268"/>
        <v>-3.8999999999997925E-3</v>
      </c>
      <c r="K1276">
        <v>4.3073800000000002</v>
      </c>
      <c r="L1276">
        <v>4.2626999999999997</v>
      </c>
      <c r="M1276">
        <v>4.2952000000000004</v>
      </c>
      <c r="N1276">
        <v>4.3238000000000003</v>
      </c>
      <c r="O1276">
        <v>4.2248999999999999</v>
      </c>
      <c r="P1276">
        <v>4.3143000000000002</v>
      </c>
      <c r="Q1276">
        <v>4.3274499999999998</v>
      </c>
      <c r="R1276">
        <v>4.2450999999999999</v>
      </c>
      <c r="S1276">
        <v>4.0145999999999997</v>
      </c>
      <c r="T1276">
        <v>4.2670000000000003</v>
      </c>
      <c r="U1276">
        <f t="shared" si="269"/>
        <v>4.2670000000000003</v>
      </c>
      <c r="V1276">
        <f t="shared" si="274"/>
        <v>-4.0000000000000036E-2</v>
      </c>
      <c r="W1276">
        <f t="shared" si="270"/>
        <v>4.2952000000000004</v>
      </c>
      <c r="X1276">
        <f t="shared" si="275"/>
        <v>-3.3500000000000085E-2</v>
      </c>
      <c r="Y1276">
        <v>4.1289999999999996</v>
      </c>
      <c r="Z1276">
        <v>4.2539999999999996</v>
      </c>
      <c r="AA1276">
        <f t="shared" si="271"/>
        <v>4.3238000000000003</v>
      </c>
      <c r="AB1276">
        <f t="shared" si="276"/>
        <v>-3.3100000000000129E-2</v>
      </c>
      <c r="AC1276">
        <f t="shared" si="277"/>
        <v>-2.3000000000000576E-2</v>
      </c>
      <c r="AD1276">
        <v>4.0229999999999997</v>
      </c>
      <c r="AE1276">
        <f t="shared" si="272"/>
        <v>4.2248999999999999</v>
      </c>
      <c r="AF1276">
        <f t="shared" si="278"/>
        <v>-4.6000000000000263E-2</v>
      </c>
      <c r="AG1276">
        <f t="shared" si="278"/>
        <v>-3.420000000000023E-2</v>
      </c>
      <c r="AH1276">
        <f t="shared" si="266"/>
        <v>4.1384999999999996</v>
      </c>
      <c r="AI1276">
        <f t="shared" si="279"/>
        <v>-3.4500000000000419E-2</v>
      </c>
    </row>
    <row r="1277" spans="1:35" x14ac:dyDescent="0.3">
      <c r="A1277" s="1">
        <v>45832</v>
      </c>
      <c r="B1277">
        <v>106143.11</v>
      </c>
      <c r="C1277">
        <v>3323.67</v>
      </c>
      <c r="D1277">
        <v>4.32</v>
      </c>
      <c r="E1277">
        <v>4.3</v>
      </c>
      <c r="F1277">
        <f t="shared" si="273"/>
        <v>9.9999999999997868E-3</v>
      </c>
      <c r="G1277">
        <v>4.33</v>
      </c>
      <c r="H1277">
        <v>4.30213</v>
      </c>
      <c r="I1277">
        <f t="shared" si="267"/>
        <v>4.30213</v>
      </c>
      <c r="J1277">
        <f t="shared" si="268"/>
        <v>-1.4829999999999899E-2</v>
      </c>
      <c r="K1277">
        <v>4.30837</v>
      </c>
      <c r="L1277">
        <v>4.2605000000000004</v>
      </c>
      <c r="M1277">
        <v>4.2618</v>
      </c>
      <c r="N1277">
        <v>4.2878999999999996</v>
      </c>
      <c r="O1277">
        <v>4.1840999999999999</v>
      </c>
      <c r="P1277">
        <v>4.3240400000000001</v>
      </c>
      <c r="Q1277">
        <v>4.3289999999999997</v>
      </c>
      <c r="R1277">
        <v>4.2293000000000003</v>
      </c>
      <c r="S1277">
        <v>4.0088999999999997</v>
      </c>
      <c r="T1277">
        <v>4.2729999999999997</v>
      </c>
      <c r="U1277">
        <f t="shared" si="269"/>
        <v>4.2729999999999997</v>
      </c>
      <c r="V1277">
        <f t="shared" si="274"/>
        <v>5.9999999999993392E-3</v>
      </c>
      <c r="W1277">
        <f t="shared" si="270"/>
        <v>4.2618</v>
      </c>
      <c r="X1277">
        <f t="shared" si="275"/>
        <v>-3.3400000000000318E-2</v>
      </c>
      <c r="Y1277">
        <v>4.1100000000000003</v>
      </c>
      <c r="Z1277">
        <v>4.24</v>
      </c>
      <c r="AA1277">
        <f t="shared" si="271"/>
        <v>4.2878999999999996</v>
      </c>
      <c r="AB1277">
        <f t="shared" si="276"/>
        <v>-3.5900000000000709E-2</v>
      </c>
      <c r="AC1277">
        <f t="shared" si="277"/>
        <v>-1.3999999999999346E-2</v>
      </c>
      <c r="AD1277">
        <v>4.016</v>
      </c>
      <c r="AE1277">
        <f t="shared" si="272"/>
        <v>4.1840999999999999</v>
      </c>
      <c r="AF1277">
        <f t="shared" si="278"/>
        <v>-6.9999999999996732E-3</v>
      </c>
      <c r="AG1277">
        <f t="shared" si="278"/>
        <v>-4.0799999999999947E-2</v>
      </c>
      <c r="AH1277">
        <f t="shared" si="266"/>
        <v>4.1280000000000001</v>
      </c>
      <c r="AI1277">
        <f t="shared" si="279"/>
        <v>-1.049999999999951E-2</v>
      </c>
    </row>
    <row r="1278" spans="1:35" x14ac:dyDescent="0.3">
      <c r="A1278" s="1">
        <v>45833</v>
      </c>
      <c r="B1278">
        <v>107848.31</v>
      </c>
      <c r="C1278">
        <v>3332.33</v>
      </c>
      <c r="D1278">
        <v>4.41</v>
      </c>
      <c r="E1278">
        <v>4.3600000000000003</v>
      </c>
      <c r="F1278">
        <f t="shared" si="273"/>
        <v>6.0000000000000497E-2</v>
      </c>
      <c r="G1278">
        <v>4.33</v>
      </c>
      <c r="H1278">
        <v>4.3019800000000004</v>
      </c>
      <c r="I1278">
        <f t="shared" si="267"/>
        <v>4.3019800000000004</v>
      </c>
      <c r="J1278">
        <f t="shared" si="268"/>
        <v>-1.4999999999965041E-4</v>
      </c>
      <c r="K1278">
        <v>4.2961</v>
      </c>
      <c r="L1278">
        <v>4.2885</v>
      </c>
      <c r="M1278">
        <v>4.2789999999999999</v>
      </c>
      <c r="N1278">
        <v>4.2998000000000003</v>
      </c>
      <c r="O1278">
        <v>4.1916000000000002</v>
      </c>
      <c r="P1278">
        <v>4.3331999999999997</v>
      </c>
      <c r="Q1278">
        <v>4.3310000000000004</v>
      </c>
      <c r="R1278">
        <v>4.2346000000000004</v>
      </c>
      <c r="S1278">
        <v>3.9817999999999998</v>
      </c>
      <c r="T1278">
        <v>4.2960000000000003</v>
      </c>
      <c r="U1278">
        <f t="shared" si="269"/>
        <v>4.2960000000000003</v>
      </c>
      <c r="V1278">
        <f t="shared" si="274"/>
        <v>2.3000000000000576E-2</v>
      </c>
      <c r="W1278">
        <f t="shared" si="270"/>
        <v>4.2789999999999999</v>
      </c>
      <c r="X1278">
        <f t="shared" si="275"/>
        <v>1.7199999999999882E-2</v>
      </c>
      <c r="Y1278">
        <v>4.1130000000000004</v>
      </c>
      <c r="Z1278">
        <v>4.2450000000000001</v>
      </c>
      <c r="AA1278">
        <f t="shared" si="271"/>
        <v>4.2998000000000003</v>
      </c>
      <c r="AB1278">
        <f t="shared" si="276"/>
        <v>1.1900000000000688E-2</v>
      </c>
      <c r="AC1278">
        <f t="shared" si="277"/>
        <v>4.9999999999998934E-3</v>
      </c>
      <c r="AD1278">
        <v>3.9929999999999999</v>
      </c>
      <c r="AE1278">
        <f t="shared" si="272"/>
        <v>4.1916000000000002</v>
      </c>
      <c r="AF1278">
        <f t="shared" si="278"/>
        <v>-2.3000000000000131E-2</v>
      </c>
      <c r="AG1278">
        <f t="shared" si="278"/>
        <v>7.5000000000002842E-3</v>
      </c>
      <c r="AH1278">
        <f t="shared" si="266"/>
        <v>4.1189999999999998</v>
      </c>
      <c r="AI1278">
        <f t="shared" si="279"/>
        <v>-9.0000000000003411E-3</v>
      </c>
    </row>
    <row r="1279" spans="1:35" x14ac:dyDescent="0.3">
      <c r="A1279" s="1">
        <v>45834</v>
      </c>
      <c r="B1279">
        <v>107811.61</v>
      </c>
      <c r="C1279">
        <v>3327.92</v>
      </c>
      <c r="D1279">
        <v>4.43</v>
      </c>
      <c r="E1279">
        <v>4.4000000000000004</v>
      </c>
      <c r="F1279">
        <f t="shared" si="273"/>
        <v>4.0000000000000036E-2</v>
      </c>
      <c r="G1279">
        <v>4.33</v>
      </c>
      <c r="H1279">
        <v>4.2956099999999999</v>
      </c>
      <c r="I1279">
        <f t="shared" si="267"/>
        <v>4.2956099999999999</v>
      </c>
      <c r="J1279">
        <f t="shared" si="268"/>
        <v>-6.3700000000004309E-3</v>
      </c>
      <c r="K1279">
        <v>4.2931999999999997</v>
      </c>
      <c r="L1279">
        <v>4.3060999999999998</v>
      </c>
      <c r="M1279">
        <v>4.2601000000000004</v>
      </c>
      <c r="N1279">
        <v>4.2755000000000001</v>
      </c>
      <c r="O1279">
        <v>4.1612999999999998</v>
      </c>
      <c r="P1279">
        <v>4.3303000000000003</v>
      </c>
      <c r="Q1279">
        <v>4.33</v>
      </c>
      <c r="R1279">
        <v>4.2343999999999999</v>
      </c>
      <c r="S1279">
        <v>3.9573</v>
      </c>
      <c r="T1279">
        <v>4.3159999999999998</v>
      </c>
      <c r="U1279">
        <f t="shared" si="269"/>
        <v>4.3159999999999998</v>
      </c>
      <c r="V1279">
        <f t="shared" si="274"/>
        <v>1.9999999999999574E-2</v>
      </c>
      <c r="W1279">
        <f t="shared" si="270"/>
        <v>4.2601000000000004</v>
      </c>
      <c r="X1279">
        <f t="shared" si="275"/>
        <v>-1.8899999999999473E-2</v>
      </c>
      <c r="Y1279">
        <v>4.101</v>
      </c>
      <c r="Z1279">
        <v>4.2409999999999997</v>
      </c>
      <c r="AA1279">
        <f t="shared" si="271"/>
        <v>4.2755000000000001</v>
      </c>
      <c r="AB1279">
        <f t="shared" si="276"/>
        <v>-2.430000000000021E-2</v>
      </c>
      <c r="AC1279">
        <f t="shared" si="277"/>
        <v>-4.0000000000004476E-3</v>
      </c>
      <c r="AD1279">
        <v>3.964</v>
      </c>
      <c r="AE1279">
        <f t="shared" si="272"/>
        <v>4.1612999999999998</v>
      </c>
      <c r="AF1279">
        <f t="shared" si="278"/>
        <v>-2.8999999999999915E-2</v>
      </c>
      <c r="AG1279">
        <f t="shared" si="278"/>
        <v>-3.0300000000000438E-2</v>
      </c>
      <c r="AH1279">
        <f t="shared" si="266"/>
        <v>4.1025</v>
      </c>
      <c r="AI1279">
        <f t="shared" si="279"/>
        <v>-1.6499999999999737E-2</v>
      </c>
    </row>
    <row r="1280" spans="1:35" x14ac:dyDescent="0.3">
      <c r="A1280" s="1">
        <v>45835</v>
      </c>
      <c r="B1280">
        <v>107169.81</v>
      </c>
      <c r="C1280">
        <v>3274.33</v>
      </c>
      <c r="D1280">
        <v>4.32</v>
      </c>
      <c r="E1280">
        <v>4.3899999999999997</v>
      </c>
      <c r="F1280">
        <f t="shared" si="273"/>
        <v>-1.0000000000000675E-2</v>
      </c>
      <c r="G1280">
        <v>4.33</v>
      </c>
      <c r="H1280">
        <v>4.2905800000000003</v>
      </c>
      <c r="I1280">
        <f t="shared" si="267"/>
        <v>4.2905800000000003</v>
      </c>
      <c r="J1280">
        <f t="shared" si="268"/>
        <v>-5.0299999999996459E-3</v>
      </c>
      <c r="K1280">
        <v>4.2968999999999999</v>
      </c>
      <c r="L1280">
        <v>4.2942</v>
      </c>
      <c r="M1280">
        <v>4.2816000000000001</v>
      </c>
      <c r="N1280">
        <v>4.2929000000000004</v>
      </c>
      <c r="O1280">
        <v>4.1719999999999997</v>
      </c>
      <c r="P1280">
        <v>4.3179600000000002</v>
      </c>
      <c r="Q1280">
        <v>4.33</v>
      </c>
      <c r="R1280">
        <v>4.2328999999999999</v>
      </c>
      <c r="S1280">
        <v>3.9698000000000002</v>
      </c>
      <c r="T1280">
        <v>4.3010000000000002</v>
      </c>
      <c r="U1280">
        <f t="shared" si="269"/>
        <v>4.3010000000000002</v>
      </c>
      <c r="V1280">
        <f t="shared" si="274"/>
        <v>-1.499999999999968E-2</v>
      </c>
      <c r="W1280">
        <f t="shared" si="270"/>
        <v>4.2816000000000001</v>
      </c>
      <c r="X1280">
        <f t="shared" si="275"/>
        <v>2.1499999999999631E-2</v>
      </c>
      <c r="Y1280">
        <v>4.1390000000000002</v>
      </c>
      <c r="Z1280">
        <v>4.2409999999999997</v>
      </c>
      <c r="AA1280">
        <f t="shared" si="271"/>
        <v>4.2929000000000004</v>
      </c>
      <c r="AB1280">
        <f t="shared" si="276"/>
        <v>1.7400000000000304E-2</v>
      </c>
      <c r="AC1280">
        <f t="shared" si="277"/>
        <v>0</v>
      </c>
      <c r="AD1280">
        <v>3.976</v>
      </c>
      <c r="AE1280">
        <f t="shared" si="272"/>
        <v>4.1719999999999997</v>
      </c>
      <c r="AF1280">
        <f t="shared" si="278"/>
        <v>1.2000000000000011E-2</v>
      </c>
      <c r="AG1280">
        <f t="shared" si="278"/>
        <v>1.0699999999999932E-2</v>
      </c>
      <c r="AH1280">
        <f t="shared" si="266"/>
        <v>4.1084999999999994</v>
      </c>
      <c r="AI1280">
        <f t="shared" si="279"/>
        <v>5.9999999999993392E-3</v>
      </c>
    </row>
    <row r="1281" spans="1:35" x14ac:dyDescent="0.3">
      <c r="A1281" s="1">
        <v>45836</v>
      </c>
      <c r="B1281">
        <v>107223.11</v>
      </c>
      <c r="C1281">
        <v>3274.33</v>
      </c>
      <c r="D1281">
        <v>4.32</v>
      </c>
      <c r="E1281">
        <v>4.3899999999999997</v>
      </c>
      <c r="F1281">
        <f t="shared" si="273"/>
        <v>0</v>
      </c>
      <c r="G1281">
        <v>4.33</v>
      </c>
      <c r="H1281">
        <v>4.2905800000000003</v>
      </c>
      <c r="I1281">
        <f t="shared" si="267"/>
        <v>4.2905800000000003</v>
      </c>
      <c r="J1281">
        <f t="shared" si="268"/>
        <v>0</v>
      </c>
      <c r="K1281">
        <v>4.2968999999999999</v>
      </c>
      <c r="L1281">
        <v>4.2942</v>
      </c>
      <c r="M1281">
        <v>4.2816000000000001</v>
      </c>
      <c r="N1281">
        <v>4.2929000000000004</v>
      </c>
      <c r="O1281">
        <v>4.1719999999999997</v>
      </c>
      <c r="P1281">
        <v>4.3179600000000002</v>
      </c>
      <c r="Q1281">
        <v>4.33</v>
      </c>
      <c r="R1281">
        <v>4.2328999999999999</v>
      </c>
      <c r="S1281">
        <v>3.9698000000000002</v>
      </c>
      <c r="T1281">
        <v>4.3010000000000002</v>
      </c>
      <c r="U1281">
        <f t="shared" si="269"/>
        <v>4.3010000000000002</v>
      </c>
      <c r="V1281">
        <f t="shared" si="274"/>
        <v>0</v>
      </c>
      <c r="W1281">
        <f t="shared" si="270"/>
        <v>4.2816000000000001</v>
      </c>
      <c r="X1281">
        <f t="shared" si="275"/>
        <v>0</v>
      </c>
      <c r="Y1281">
        <v>4.1390000000000002</v>
      </c>
      <c r="Z1281">
        <v>4.2409999999999997</v>
      </c>
      <c r="AA1281">
        <f t="shared" si="271"/>
        <v>4.2929000000000004</v>
      </c>
      <c r="AB1281">
        <f t="shared" si="276"/>
        <v>0</v>
      </c>
      <c r="AC1281">
        <f t="shared" si="277"/>
        <v>0</v>
      </c>
      <c r="AD1281">
        <v>3.976</v>
      </c>
      <c r="AE1281">
        <f t="shared" si="272"/>
        <v>4.1719999999999997</v>
      </c>
      <c r="AF1281">
        <f t="shared" si="278"/>
        <v>0</v>
      </c>
      <c r="AG1281">
        <f t="shared" si="278"/>
        <v>0</v>
      </c>
      <c r="AH1281">
        <f t="shared" si="266"/>
        <v>4.1084999999999994</v>
      </c>
      <c r="AI1281">
        <f t="shared" si="279"/>
        <v>0</v>
      </c>
    </row>
    <row r="1282" spans="1:35" x14ac:dyDescent="0.3">
      <c r="A1282" s="1">
        <v>45837</v>
      </c>
      <c r="B1282">
        <v>107411.31</v>
      </c>
      <c r="C1282">
        <v>3274.33</v>
      </c>
      <c r="D1282">
        <v>4.32</v>
      </c>
      <c r="E1282">
        <v>4.3899999999999997</v>
      </c>
      <c r="F1282">
        <f t="shared" si="273"/>
        <v>0</v>
      </c>
      <c r="G1282">
        <v>4.33</v>
      </c>
      <c r="H1282">
        <v>4.2905800000000003</v>
      </c>
      <c r="I1282">
        <f t="shared" si="267"/>
        <v>4.2905800000000003</v>
      </c>
      <c r="J1282">
        <f t="shared" si="268"/>
        <v>0</v>
      </c>
      <c r="K1282">
        <v>4.2968999999999999</v>
      </c>
      <c r="L1282">
        <v>4.2942</v>
      </c>
      <c r="M1282">
        <v>4.2816000000000001</v>
      </c>
      <c r="N1282">
        <v>4.2929000000000004</v>
      </c>
      <c r="O1282">
        <v>4.1719999999999997</v>
      </c>
      <c r="P1282">
        <v>4.3179600000000002</v>
      </c>
      <c r="Q1282">
        <v>4.33</v>
      </c>
      <c r="R1282">
        <v>4.2328999999999999</v>
      </c>
      <c r="S1282">
        <v>3.9698000000000002</v>
      </c>
      <c r="T1282">
        <v>4.3010000000000002</v>
      </c>
      <c r="U1282">
        <f t="shared" si="269"/>
        <v>4.3010000000000002</v>
      </c>
      <c r="V1282">
        <f t="shared" si="274"/>
        <v>0</v>
      </c>
      <c r="W1282">
        <f t="shared" si="270"/>
        <v>4.2816000000000001</v>
      </c>
      <c r="X1282">
        <f t="shared" si="275"/>
        <v>0</v>
      </c>
      <c r="Y1282">
        <v>4.1390000000000002</v>
      </c>
      <c r="Z1282">
        <v>4.2409999999999997</v>
      </c>
      <c r="AA1282">
        <f t="shared" si="271"/>
        <v>4.2929000000000004</v>
      </c>
      <c r="AB1282">
        <f t="shared" si="276"/>
        <v>0</v>
      </c>
      <c r="AC1282">
        <f t="shared" si="277"/>
        <v>0</v>
      </c>
      <c r="AD1282">
        <v>3.976</v>
      </c>
      <c r="AE1282">
        <f t="shared" si="272"/>
        <v>4.1719999999999997</v>
      </c>
      <c r="AF1282">
        <f t="shared" si="278"/>
        <v>0</v>
      </c>
      <c r="AG1282">
        <f t="shared" si="278"/>
        <v>0</v>
      </c>
      <c r="AH1282">
        <f t="shared" si="266"/>
        <v>4.1084999999999994</v>
      </c>
      <c r="AI1282">
        <f t="shared" si="279"/>
        <v>0</v>
      </c>
    </row>
    <row r="1283" spans="1:35" x14ac:dyDescent="0.3">
      <c r="A1283" s="1">
        <v>45838</v>
      </c>
      <c r="B1283">
        <v>107606.61</v>
      </c>
      <c r="C1283">
        <v>3303.14</v>
      </c>
      <c r="D1283">
        <v>4.49</v>
      </c>
      <c r="E1283">
        <v>4.45</v>
      </c>
      <c r="F1283">
        <f t="shared" si="273"/>
        <v>6.0000000000000497E-2</v>
      </c>
      <c r="G1283">
        <v>4.33</v>
      </c>
      <c r="H1283">
        <v>4.2923499999999999</v>
      </c>
      <c r="I1283">
        <f t="shared" si="267"/>
        <v>4.2923499999999999</v>
      </c>
      <c r="J1283">
        <f t="shared" si="268"/>
        <v>1.7699999999996052E-3</v>
      </c>
      <c r="K1283">
        <v>4.3018999999999998</v>
      </c>
      <c r="L1283">
        <v>4.2911000000000001</v>
      </c>
      <c r="M1283">
        <v>4.2794999999999996</v>
      </c>
      <c r="N1283">
        <v>4.2786999999999997</v>
      </c>
      <c r="O1283">
        <v>4.1420000000000003</v>
      </c>
      <c r="P1283">
        <v>4.3310199999999996</v>
      </c>
      <c r="Q1283">
        <v>4.3304999999999998</v>
      </c>
      <c r="R1283">
        <v>4.2455999999999996</v>
      </c>
      <c r="S1283">
        <v>3.9668000000000001</v>
      </c>
      <c r="T1283">
        <v>4.298</v>
      </c>
      <c r="U1283">
        <f t="shared" si="269"/>
        <v>4.298</v>
      </c>
      <c r="V1283">
        <f t="shared" si="274"/>
        <v>-3.0000000000001137E-3</v>
      </c>
      <c r="W1283">
        <f t="shared" si="270"/>
        <v>4.2794999999999996</v>
      </c>
      <c r="X1283">
        <f t="shared" si="275"/>
        <v>-2.1000000000004349E-3</v>
      </c>
      <c r="Y1283">
        <v>4.2149999999999999</v>
      </c>
      <c r="Z1283">
        <v>4.2539999999999996</v>
      </c>
      <c r="AA1283">
        <f t="shared" si="271"/>
        <v>4.2786999999999997</v>
      </c>
      <c r="AB1283">
        <f t="shared" si="276"/>
        <v>-1.4200000000000657E-2</v>
      </c>
      <c r="AC1283">
        <f t="shared" si="277"/>
        <v>1.2999999999999901E-2</v>
      </c>
      <c r="AD1283">
        <v>3.972</v>
      </c>
      <c r="AE1283">
        <f t="shared" si="272"/>
        <v>4.1420000000000003</v>
      </c>
      <c r="AF1283">
        <f t="shared" si="278"/>
        <v>-4.0000000000000036E-3</v>
      </c>
      <c r="AG1283">
        <f t="shared" si="278"/>
        <v>-2.9999999999999361E-2</v>
      </c>
      <c r="AH1283">
        <f t="shared" si="266"/>
        <v>4.1129999999999995</v>
      </c>
      <c r="AI1283">
        <f t="shared" si="279"/>
        <v>4.5000000000001705E-3</v>
      </c>
    </row>
    <row r="1284" spans="1:35" x14ac:dyDescent="0.3">
      <c r="A1284" s="1">
        <v>45839</v>
      </c>
      <c r="B1284">
        <v>105949.31</v>
      </c>
      <c r="C1284">
        <v>3338.84</v>
      </c>
      <c r="D1284">
        <v>4.32</v>
      </c>
      <c r="E1284">
        <v>4.4400000000000004</v>
      </c>
      <c r="F1284">
        <f t="shared" si="273"/>
        <v>-9.9999999999997868E-3</v>
      </c>
      <c r="G1284">
        <v>4.33</v>
      </c>
      <c r="H1284">
        <v>4.29833</v>
      </c>
      <c r="I1284">
        <f t="shared" si="267"/>
        <v>4.29833</v>
      </c>
      <c r="J1284">
        <f t="shared" si="268"/>
        <v>5.9800000000000963E-3</v>
      </c>
      <c r="K1284">
        <v>4.2992499999999998</v>
      </c>
      <c r="L1284">
        <v>4.3227000000000002</v>
      </c>
      <c r="M1284">
        <v>4.2626999999999997</v>
      </c>
      <c r="N1284">
        <v>4.2736999999999998</v>
      </c>
      <c r="O1284">
        <v>4.1681999999999997</v>
      </c>
      <c r="P1284">
        <v>4.3315999999999999</v>
      </c>
      <c r="Q1284">
        <v>4.3302500000000004</v>
      </c>
      <c r="R1284">
        <v>4.2373000000000003</v>
      </c>
      <c r="S1284">
        <v>3.9933000000000001</v>
      </c>
      <c r="T1284">
        <v>4.3280000000000003</v>
      </c>
      <c r="U1284">
        <f t="shared" si="269"/>
        <v>4.3280000000000003</v>
      </c>
      <c r="V1284">
        <f t="shared" si="274"/>
        <v>3.0000000000000249E-2</v>
      </c>
      <c r="W1284">
        <f t="shared" si="270"/>
        <v>4.2626999999999997</v>
      </c>
      <c r="X1284">
        <f t="shared" si="275"/>
        <v>-1.6799999999999926E-2</v>
      </c>
      <c r="Y1284">
        <v>4.2590000000000003</v>
      </c>
      <c r="Z1284">
        <v>4.2439999999999998</v>
      </c>
      <c r="AA1284">
        <f t="shared" si="271"/>
        <v>4.2736999999999998</v>
      </c>
      <c r="AB1284">
        <f t="shared" si="276"/>
        <v>-4.9999999999998934E-3</v>
      </c>
      <c r="AC1284">
        <f t="shared" si="277"/>
        <v>-9.9999999999997868E-3</v>
      </c>
      <c r="AD1284">
        <v>3.9990000000000001</v>
      </c>
      <c r="AE1284">
        <f t="shared" si="272"/>
        <v>4.1681999999999997</v>
      </c>
      <c r="AF1284">
        <f t="shared" si="278"/>
        <v>2.7000000000000135E-2</v>
      </c>
      <c r="AG1284">
        <f t="shared" si="278"/>
        <v>2.6199999999999335E-2</v>
      </c>
      <c r="AH1284">
        <f t="shared" si="266"/>
        <v>4.1215000000000002</v>
      </c>
      <c r="AI1284">
        <f t="shared" si="279"/>
        <v>8.5000000000006182E-3</v>
      </c>
    </row>
    <row r="1285" spans="1:35" x14ac:dyDescent="0.3">
      <c r="A1285" s="1">
        <v>45840</v>
      </c>
      <c r="B1285">
        <v>109213.41</v>
      </c>
      <c r="C1285">
        <v>3357.45</v>
      </c>
      <c r="D1285">
        <v>4.4400000000000004</v>
      </c>
      <c r="E1285">
        <v>4.4000000000000004</v>
      </c>
      <c r="F1285">
        <f t="shared" si="273"/>
        <v>-4.0000000000000036E-2</v>
      </c>
      <c r="G1285">
        <v>4.33</v>
      </c>
      <c r="H1285">
        <v>4.2857599999999998</v>
      </c>
      <c r="I1285">
        <f t="shared" si="267"/>
        <v>4.2857599999999998</v>
      </c>
      <c r="J1285">
        <f t="shared" si="268"/>
        <v>-1.2570000000000192E-2</v>
      </c>
      <c r="K1285">
        <v>4.2820799999999997</v>
      </c>
      <c r="L1285">
        <v>4.3273000000000001</v>
      </c>
      <c r="M1285">
        <v>4.2602000000000002</v>
      </c>
      <c r="N1285">
        <v>4.2693000000000003</v>
      </c>
      <c r="O1285">
        <v>4.1615000000000002</v>
      </c>
      <c r="P1285">
        <v>4.3268300000000002</v>
      </c>
      <c r="Q1285">
        <v>4.3304999999999998</v>
      </c>
      <c r="R1285">
        <v>4.2346000000000004</v>
      </c>
      <c r="S1285">
        <v>3.9876</v>
      </c>
      <c r="T1285">
        <v>4.3339999999999996</v>
      </c>
      <c r="U1285">
        <f t="shared" si="269"/>
        <v>4.3339999999999996</v>
      </c>
      <c r="V1285">
        <f t="shared" si="274"/>
        <v>5.9999999999993392E-3</v>
      </c>
      <c r="W1285">
        <f t="shared" si="270"/>
        <v>4.2602000000000002</v>
      </c>
      <c r="X1285">
        <f t="shared" si="275"/>
        <v>-2.4999999999995026E-3</v>
      </c>
      <c r="Y1285">
        <v>4.2229999999999999</v>
      </c>
      <c r="Z1285">
        <v>4.2389999999999999</v>
      </c>
      <c r="AA1285">
        <f t="shared" si="271"/>
        <v>4.2693000000000003</v>
      </c>
      <c r="AB1285">
        <f t="shared" si="276"/>
        <v>-4.3999999999995154E-3</v>
      </c>
      <c r="AC1285">
        <f t="shared" si="277"/>
        <v>-4.9999999999998934E-3</v>
      </c>
      <c r="AD1285">
        <v>3.996</v>
      </c>
      <c r="AE1285">
        <f t="shared" si="272"/>
        <v>4.1615000000000002</v>
      </c>
      <c r="AF1285">
        <f t="shared" si="278"/>
        <v>-3.0000000000001137E-3</v>
      </c>
      <c r="AG1285">
        <f t="shared" si="278"/>
        <v>-6.6999999999994841E-3</v>
      </c>
      <c r="AH1285">
        <f t="shared" si="266"/>
        <v>4.1174999999999997</v>
      </c>
      <c r="AI1285">
        <f t="shared" si="279"/>
        <v>-4.0000000000004476E-3</v>
      </c>
    </row>
    <row r="1286" spans="1:35" x14ac:dyDescent="0.3">
      <c r="A1286" s="1">
        <v>45841</v>
      </c>
      <c r="B1286">
        <v>109985.51</v>
      </c>
      <c r="C1286">
        <v>3326.12</v>
      </c>
      <c r="D1286">
        <v>4.32</v>
      </c>
      <c r="E1286">
        <v>4.3499999999999996</v>
      </c>
      <c r="F1286">
        <f t="shared" si="273"/>
        <v>-5.0000000000000711E-2</v>
      </c>
      <c r="G1286">
        <v>4.33</v>
      </c>
      <c r="H1286">
        <v>4.2786200000000001</v>
      </c>
      <c r="I1286">
        <f t="shared" si="267"/>
        <v>4.2786200000000001</v>
      </c>
      <c r="J1286">
        <f t="shared" si="268"/>
        <v>-7.1399999999997021E-3</v>
      </c>
      <c r="K1286">
        <v>4.3315000000000001</v>
      </c>
      <c r="L1286">
        <v>4.3512000000000004</v>
      </c>
      <c r="M1286">
        <v>4.3102</v>
      </c>
      <c r="N1286">
        <v>4.3194999999999997</v>
      </c>
      <c r="O1286">
        <v>4.2192999999999996</v>
      </c>
      <c r="P1286">
        <v>4.3257500000000002</v>
      </c>
      <c r="Q1286">
        <v>4.33</v>
      </c>
      <c r="R1286">
        <v>4.2910000000000004</v>
      </c>
      <c r="S1286">
        <v>4.0720999999999998</v>
      </c>
      <c r="T1286">
        <v>4.3559999999999999</v>
      </c>
      <c r="U1286">
        <f t="shared" si="269"/>
        <v>4.3559999999999999</v>
      </c>
      <c r="V1286">
        <f t="shared" si="274"/>
        <v>2.2000000000000242E-2</v>
      </c>
      <c r="W1286">
        <f t="shared" si="270"/>
        <v>4.3102</v>
      </c>
      <c r="X1286">
        <f t="shared" si="275"/>
        <v>4.9999999999999822E-2</v>
      </c>
      <c r="Y1286">
        <v>4.226</v>
      </c>
      <c r="Z1286">
        <v>4.2960000000000003</v>
      </c>
      <c r="AA1286">
        <f t="shared" si="271"/>
        <v>4.3194999999999997</v>
      </c>
      <c r="AB1286">
        <f t="shared" si="276"/>
        <v>5.0199999999999356E-2</v>
      </c>
      <c r="AC1286">
        <f t="shared" si="277"/>
        <v>5.7000000000000384E-2</v>
      </c>
      <c r="AD1286">
        <v>4.077</v>
      </c>
      <c r="AE1286">
        <f t="shared" si="272"/>
        <v>4.2192999999999996</v>
      </c>
      <c r="AF1286">
        <f t="shared" si="278"/>
        <v>8.0999999999999961E-2</v>
      </c>
      <c r="AG1286">
        <f t="shared" si="278"/>
        <v>5.7799999999999407E-2</v>
      </c>
      <c r="AH1286">
        <f t="shared" si="266"/>
        <v>4.1865000000000006</v>
      </c>
      <c r="AI1286">
        <f t="shared" si="279"/>
        <v>6.9000000000000838E-2</v>
      </c>
    </row>
    <row r="1287" spans="1:35" x14ac:dyDescent="0.3">
      <c r="A1287" s="1">
        <v>45842</v>
      </c>
      <c r="B1287">
        <v>107741.81</v>
      </c>
      <c r="C1287">
        <v>3337.15</v>
      </c>
      <c r="D1287">
        <v>4.38</v>
      </c>
      <c r="E1287">
        <v>4.3499999999999996</v>
      </c>
      <c r="F1287">
        <f t="shared" si="273"/>
        <v>0</v>
      </c>
      <c r="G1287">
        <v>4.33</v>
      </c>
      <c r="H1287">
        <v>4.2786200000000001</v>
      </c>
      <c r="I1287">
        <f t="shared" si="267"/>
        <v>4.2786200000000001</v>
      </c>
      <c r="J1287">
        <f t="shared" si="268"/>
        <v>0</v>
      </c>
      <c r="K1287">
        <v>4.3289999999999997</v>
      </c>
      <c r="L1287">
        <v>4.3512000000000004</v>
      </c>
      <c r="M1287">
        <v>4.3102</v>
      </c>
      <c r="N1287">
        <v>4.3194999999999997</v>
      </c>
      <c r="O1287">
        <v>4.2192999999999996</v>
      </c>
      <c r="P1287">
        <v>4.3257500000000002</v>
      </c>
      <c r="Q1287">
        <v>4.33</v>
      </c>
      <c r="R1287">
        <v>4.2910000000000004</v>
      </c>
      <c r="S1287">
        <v>4.0720999999999998</v>
      </c>
      <c r="T1287">
        <v>4.3559999999999999</v>
      </c>
      <c r="U1287">
        <f t="shared" si="269"/>
        <v>4.3559999999999999</v>
      </c>
      <c r="V1287">
        <f t="shared" si="274"/>
        <v>0</v>
      </c>
      <c r="W1287">
        <f t="shared" si="270"/>
        <v>4.3102</v>
      </c>
      <c r="X1287">
        <f t="shared" si="275"/>
        <v>0</v>
      </c>
      <c r="Y1287">
        <v>4.28</v>
      </c>
      <c r="Z1287">
        <v>4.2960000000000003</v>
      </c>
      <c r="AA1287">
        <f t="shared" si="271"/>
        <v>4.3194999999999997</v>
      </c>
      <c r="AB1287">
        <f t="shared" si="276"/>
        <v>0</v>
      </c>
      <c r="AC1287">
        <f t="shared" si="277"/>
        <v>0</v>
      </c>
      <c r="AD1287">
        <v>4.077</v>
      </c>
      <c r="AE1287">
        <f t="shared" si="272"/>
        <v>4.2192999999999996</v>
      </c>
      <c r="AF1287">
        <f t="shared" si="278"/>
        <v>0</v>
      </c>
      <c r="AG1287">
        <f t="shared" si="278"/>
        <v>0</v>
      </c>
      <c r="AH1287">
        <f t="shared" ref="AH1287:AH1350" si="280">(AD1287+Z1287)/2</f>
        <v>4.1865000000000006</v>
      </c>
      <c r="AI1287">
        <f t="shared" si="279"/>
        <v>0</v>
      </c>
    </row>
    <row r="1288" spans="1:35" x14ac:dyDescent="0.3">
      <c r="A1288" s="1">
        <v>45843</v>
      </c>
      <c r="B1288">
        <v>108137.41</v>
      </c>
      <c r="C1288">
        <v>3337.15</v>
      </c>
      <c r="D1288">
        <v>4.38</v>
      </c>
      <c r="E1288">
        <v>4.3499999999999996</v>
      </c>
      <c r="F1288">
        <f t="shared" si="273"/>
        <v>0</v>
      </c>
      <c r="G1288">
        <v>4.33</v>
      </c>
      <c r="H1288">
        <v>4.2786200000000001</v>
      </c>
      <c r="I1288">
        <f t="shared" ref="I1288:I1351" si="281">H1288</f>
        <v>4.2786200000000001</v>
      </c>
      <c r="J1288">
        <f t="shared" ref="J1288:J1351" si="282">I1288-I1287</f>
        <v>0</v>
      </c>
      <c r="K1288">
        <v>4.3289999999999997</v>
      </c>
      <c r="L1288">
        <v>4.3512000000000004</v>
      </c>
      <c r="M1288">
        <v>4.3102</v>
      </c>
      <c r="N1288">
        <v>4.3194999999999997</v>
      </c>
      <c r="O1288">
        <v>4.2192999999999996</v>
      </c>
      <c r="P1288">
        <v>4.3257500000000002</v>
      </c>
      <c r="Q1288">
        <v>4.33</v>
      </c>
      <c r="R1288">
        <v>4.2910000000000004</v>
      </c>
      <c r="S1288">
        <v>4.0720999999999998</v>
      </c>
      <c r="T1288">
        <v>4.3559999999999999</v>
      </c>
      <c r="U1288">
        <f t="shared" ref="U1288:U1351" si="283">T1288</f>
        <v>4.3559999999999999</v>
      </c>
      <c r="V1288">
        <f t="shared" si="274"/>
        <v>0</v>
      </c>
      <c r="W1288">
        <f t="shared" ref="W1288:W1351" si="284">M1288</f>
        <v>4.3102</v>
      </c>
      <c r="X1288">
        <f t="shared" si="275"/>
        <v>0</v>
      </c>
      <c r="Y1288">
        <v>4.28</v>
      </c>
      <c r="Z1288">
        <v>4.2960000000000003</v>
      </c>
      <c r="AA1288">
        <f t="shared" ref="AA1288:AA1351" si="285">N1288</f>
        <v>4.3194999999999997</v>
      </c>
      <c r="AB1288">
        <f t="shared" si="276"/>
        <v>0</v>
      </c>
      <c r="AC1288">
        <f t="shared" si="277"/>
        <v>0</v>
      </c>
      <c r="AD1288">
        <v>4.077</v>
      </c>
      <c r="AE1288">
        <f t="shared" ref="AE1288:AE1351" si="286">O1288</f>
        <v>4.2192999999999996</v>
      </c>
      <c r="AF1288">
        <f t="shared" si="278"/>
        <v>0</v>
      </c>
      <c r="AG1288">
        <f t="shared" si="278"/>
        <v>0</v>
      </c>
      <c r="AH1288">
        <f t="shared" si="280"/>
        <v>4.1865000000000006</v>
      </c>
      <c r="AI1288">
        <f t="shared" si="279"/>
        <v>0</v>
      </c>
    </row>
    <row r="1289" spans="1:35" x14ac:dyDescent="0.3">
      <c r="A1289" s="1">
        <v>45844</v>
      </c>
      <c r="B1289">
        <v>108708.81</v>
      </c>
      <c r="C1289">
        <v>3337.15</v>
      </c>
      <c r="D1289">
        <v>4.38</v>
      </c>
      <c r="E1289">
        <v>4.3499999999999996</v>
      </c>
      <c r="F1289">
        <f t="shared" ref="F1289:F1352" si="287">E1289-E1288</f>
        <v>0</v>
      </c>
      <c r="G1289">
        <v>4.33</v>
      </c>
      <c r="H1289">
        <v>4.2786200000000001</v>
      </c>
      <c r="I1289">
        <f t="shared" si="281"/>
        <v>4.2786200000000001</v>
      </c>
      <c r="J1289">
        <f t="shared" si="282"/>
        <v>0</v>
      </c>
      <c r="K1289">
        <v>4.3289999999999997</v>
      </c>
      <c r="L1289">
        <v>4.3512000000000004</v>
      </c>
      <c r="M1289">
        <v>4.3102</v>
      </c>
      <c r="N1289">
        <v>4.3194999999999997</v>
      </c>
      <c r="O1289">
        <v>4.2192999999999996</v>
      </c>
      <c r="P1289">
        <v>4.3257500000000002</v>
      </c>
      <c r="Q1289">
        <v>4.33</v>
      </c>
      <c r="R1289">
        <v>4.2910000000000004</v>
      </c>
      <c r="S1289">
        <v>4.0720999999999998</v>
      </c>
      <c r="T1289">
        <v>4.3559999999999999</v>
      </c>
      <c r="U1289">
        <f t="shared" si="283"/>
        <v>4.3559999999999999</v>
      </c>
      <c r="V1289">
        <f t="shared" ref="V1289:V1352" si="288">U1289-U1288</f>
        <v>0</v>
      </c>
      <c r="W1289">
        <f t="shared" si="284"/>
        <v>4.3102</v>
      </c>
      <c r="X1289">
        <f t="shared" ref="X1289:X1352" si="289">W1289-W1288</f>
        <v>0</v>
      </c>
      <c r="Y1289">
        <v>4.28</v>
      </c>
      <c r="Z1289">
        <v>4.2960000000000003</v>
      </c>
      <c r="AA1289">
        <f t="shared" si="285"/>
        <v>4.3194999999999997</v>
      </c>
      <c r="AB1289">
        <f t="shared" ref="AB1289:AB1352" si="290">AA1289-AA1288</f>
        <v>0</v>
      </c>
      <c r="AC1289">
        <f t="shared" ref="AC1289:AC1352" si="291">Z1289-Z1288</f>
        <v>0</v>
      </c>
      <c r="AD1289">
        <v>4.077</v>
      </c>
      <c r="AE1289">
        <f t="shared" si="286"/>
        <v>4.2192999999999996</v>
      </c>
      <c r="AF1289">
        <f t="shared" ref="AF1289:AG1352" si="292">AD1289-AD1288</f>
        <v>0</v>
      </c>
      <c r="AG1289">
        <f t="shared" si="292"/>
        <v>0</v>
      </c>
      <c r="AH1289">
        <f t="shared" si="280"/>
        <v>4.1865000000000006</v>
      </c>
      <c r="AI1289">
        <f t="shared" ref="AI1289:AI1352" si="293">AH1289-AH1288</f>
        <v>0</v>
      </c>
    </row>
    <row r="1290" spans="1:35" x14ac:dyDescent="0.3">
      <c r="A1290" s="1">
        <v>45845</v>
      </c>
      <c r="B1290">
        <v>107900.91</v>
      </c>
      <c r="C1290">
        <v>3336.5</v>
      </c>
      <c r="D1290">
        <v>4.37</v>
      </c>
      <c r="E1290">
        <v>4.33</v>
      </c>
      <c r="F1290">
        <f t="shared" si="287"/>
        <v>-1.9999999999999574E-2</v>
      </c>
      <c r="G1290">
        <v>4.33</v>
      </c>
      <c r="H1290">
        <v>4.3196399999999997</v>
      </c>
      <c r="I1290">
        <f t="shared" si="281"/>
        <v>4.3196399999999997</v>
      </c>
      <c r="J1290">
        <f t="shared" si="282"/>
        <v>4.1019999999999612E-2</v>
      </c>
      <c r="K1290">
        <v>4.3307000000000002</v>
      </c>
      <c r="L1290">
        <v>4.3429000000000002</v>
      </c>
      <c r="M1290">
        <v>4.32</v>
      </c>
      <c r="N1290">
        <v>4.3324999999999996</v>
      </c>
      <c r="O1290">
        <v>4.2339000000000002</v>
      </c>
      <c r="P1290">
        <v>4.3208700000000002</v>
      </c>
      <c r="Q1290">
        <v>4.3310000000000004</v>
      </c>
      <c r="R1290">
        <v>4.2826000000000004</v>
      </c>
      <c r="S1290">
        <v>4.0797999999999996</v>
      </c>
      <c r="T1290">
        <v>4.3479999999999999</v>
      </c>
      <c r="U1290">
        <f t="shared" si="283"/>
        <v>4.3479999999999999</v>
      </c>
      <c r="V1290">
        <f t="shared" si="288"/>
        <v>-8.0000000000000071E-3</v>
      </c>
      <c r="W1290">
        <f t="shared" si="284"/>
        <v>4.32</v>
      </c>
      <c r="X1290">
        <f t="shared" si="289"/>
        <v>9.800000000000253E-3</v>
      </c>
      <c r="Y1290">
        <v>4.3120000000000003</v>
      </c>
      <c r="Z1290">
        <v>4.2880000000000003</v>
      </c>
      <c r="AA1290">
        <f t="shared" si="285"/>
        <v>4.3324999999999996</v>
      </c>
      <c r="AB1290">
        <f t="shared" si="290"/>
        <v>1.2999999999999901E-2</v>
      </c>
      <c r="AC1290">
        <f t="shared" si="291"/>
        <v>-8.0000000000000071E-3</v>
      </c>
      <c r="AD1290">
        <v>4.0869999999999997</v>
      </c>
      <c r="AE1290">
        <f t="shared" si="286"/>
        <v>4.2339000000000002</v>
      </c>
      <c r="AF1290">
        <f t="shared" si="292"/>
        <v>9.9999999999997868E-3</v>
      </c>
      <c r="AG1290">
        <f t="shared" si="292"/>
        <v>1.4600000000000612E-2</v>
      </c>
      <c r="AH1290">
        <f t="shared" si="280"/>
        <v>4.1875</v>
      </c>
      <c r="AI1290">
        <f t="shared" si="293"/>
        <v>9.9999999999944578E-4</v>
      </c>
    </row>
    <row r="1291" spans="1:35" x14ac:dyDescent="0.3">
      <c r="A1291" s="1">
        <v>45846</v>
      </c>
      <c r="B1291">
        <v>108682.81</v>
      </c>
      <c r="C1291">
        <v>3301.92</v>
      </c>
      <c r="D1291">
        <v>4.32</v>
      </c>
      <c r="E1291">
        <v>4.34</v>
      </c>
      <c r="F1291">
        <f t="shared" si="287"/>
        <v>9.9999999999997868E-3</v>
      </c>
      <c r="G1291">
        <v>4.33</v>
      </c>
      <c r="H1291">
        <v>4.3284799999999999</v>
      </c>
      <c r="I1291">
        <f t="shared" si="281"/>
        <v>4.3284799999999999</v>
      </c>
      <c r="J1291">
        <f t="shared" si="282"/>
        <v>8.840000000000181E-3</v>
      </c>
      <c r="K1291">
        <v>4.3353999999999999</v>
      </c>
      <c r="L1291">
        <v>4.3460000000000001</v>
      </c>
      <c r="M1291">
        <v>4.3459000000000003</v>
      </c>
      <c r="N1291">
        <v>4.3563000000000001</v>
      </c>
      <c r="O1291">
        <v>4.2539999999999996</v>
      </c>
      <c r="P1291">
        <v>4.3322099999999999</v>
      </c>
      <c r="Q1291">
        <v>4.33</v>
      </c>
      <c r="R1291">
        <v>4.2872000000000003</v>
      </c>
      <c r="S1291">
        <v>4.1036000000000001</v>
      </c>
      <c r="T1291">
        <v>4.3520000000000003</v>
      </c>
      <c r="U1291">
        <f t="shared" si="283"/>
        <v>4.3520000000000003</v>
      </c>
      <c r="V1291">
        <f t="shared" si="288"/>
        <v>4.0000000000004476E-3</v>
      </c>
      <c r="W1291">
        <f t="shared" si="284"/>
        <v>4.3459000000000003</v>
      </c>
      <c r="X1291">
        <f t="shared" si="289"/>
        <v>2.5900000000000034E-2</v>
      </c>
      <c r="Y1291">
        <v>4.2990000000000004</v>
      </c>
      <c r="Z1291">
        <v>4.2949999999999999</v>
      </c>
      <c r="AA1291">
        <f t="shared" si="285"/>
        <v>4.3563000000000001</v>
      </c>
      <c r="AB1291">
        <f t="shared" si="290"/>
        <v>2.3800000000000487E-2</v>
      </c>
      <c r="AC1291">
        <f t="shared" si="291"/>
        <v>6.9999999999996732E-3</v>
      </c>
      <c r="AD1291">
        <v>4.1100000000000003</v>
      </c>
      <c r="AE1291">
        <f t="shared" si="286"/>
        <v>4.2539999999999996</v>
      </c>
      <c r="AF1291">
        <f t="shared" si="292"/>
        <v>2.3000000000000576E-2</v>
      </c>
      <c r="AG1291">
        <f t="shared" si="292"/>
        <v>2.0099999999999341E-2</v>
      </c>
      <c r="AH1291">
        <f t="shared" si="280"/>
        <v>4.2025000000000006</v>
      </c>
      <c r="AI1291">
        <f t="shared" si="293"/>
        <v>1.5000000000000568E-2</v>
      </c>
    </row>
    <row r="1292" spans="1:35" x14ac:dyDescent="0.3">
      <c r="A1292" s="1">
        <v>45847</v>
      </c>
      <c r="B1292">
        <v>110758.81</v>
      </c>
      <c r="C1292">
        <v>3313.66</v>
      </c>
      <c r="D1292">
        <v>4.32</v>
      </c>
      <c r="E1292">
        <v>4.32</v>
      </c>
      <c r="F1292">
        <f t="shared" si="287"/>
        <v>-1.9999999999999574E-2</v>
      </c>
      <c r="G1292">
        <v>4.33</v>
      </c>
      <c r="H1292">
        <v>4.3293900000000001</v>
      </c>
      <c r="I1292">
        <f t="shared" si="281"/>
        <v>4.3293900000000001</v>
      </c>
      <c r="J1292">
        <f t="shared" si="282"/>
        <v>9.1000000000018844E-4</v>
      </c>
      <c r="K1292">
        <v>4.3220000000000001</v>
      </c>
      <c r="L1292">
        <v>4.3583999999999996</v>
      </c>
      <c r="M1292">
        <v>4.3456000000000001</v>
      </c>
      <c r="N1292">
        <v>4.3503999999999996</v>
      </c>
      <c r="O1292">
        <v>4.2401999999999997</v>
      </c>
      <c r="P1292">
        <v>4.3332699999999997</v>
      </c>
      <c r="Q1292">
        <v>4.3310000000000004</v>
      </c>
      <c r="R1292">
        <v>4.2660999999999998</v>
      </c>
      <c r="S1292">
        <v>4.0589000000000004</v>
      </c>
      <c r="T1292">
        <v>4.3620000000000001</v>
      </c>
      <c r="U1292">
        <f t="shared" si="283"/>
        <v>4.3620000000000001</v>
      </c>
      <c r="V1292">
        <f t="shared" si="288"/>
        <v>9.9999999999997868E-3</v>
      </c>
      <c r="W1292">
        <f t="shared" si="284"/>
        <v>4.3456000000000001</v>
      </c>
      <c r="X1292">
        <f t="shared" si="289"/>
        <v>-3.00000000000189E-4</v>
      </c>
      <c r="Y1292">
        <v>4.3010000000000002</v>
      </c>
      <c r="Z1292">
        <v>4.2709999999999999</v>
      </c>
      <c r="AA1292">
        <f t="shared" si="285"/>
        <v>4.3503999999999996</v>
      </c>
      <c r="AB1292">
        <f t="shared" si="290"/>
        <v>-5.9000000000004604E-3</v>
      </c>
      <c r="AC1292">
        <f t="shared" si="291"/>
        <v>-2.4000000000000021E-2</v>
      </c>
      <c r="AD1292">
        <v>4.0629999999999997</v>
      </c>
      <c r="AE1292">
        <f t="shared" si="286"/>
        <v>4.2401999999999997</v>
      </c>
      <c r="AF1292">
        <f t="shared" si="292"/>
        <v>-4.7000000000000597E-2</v>
      </c>
      <c r="AG1292">
        <f t="shared" si="292"/>
        <v>-1.3799999999999812E-2</v>
      </c>
      <c r="AH1292">
        <f t="shared" si="280"/>
        <v>4.1669999999999998</v>
      </c>
      <c r="AI1292">
        <f t="shared" si="293"/>
        <v>-3.5500000000000753E-2</v>
      </c>
    </row>
    <row r="1293" spans="1:35" x14ac:dyDescent="0.3">
      <c r="A1293" s="1">
        <v>45848</v>
      </c>
      <c r="B1293">
        <v>113584.72</v>
      </c>
      <c r="C1293">
        <v>3324.05</v>
      </c>
      <c r="D1293">
        <v>4.3899999999999997</v>
      </c>
      <c r="E1293">
        <v>4.3099999999999996</v>
      </c>
      <c r="F1293">
        <f t="shared" si="287"/>
        <v>-1.0000000000000675E-2</v>
      </c>
      <c r="G1293">
        <v>4.33</v>
      </c>
      <c r="H1293">
        <v>4.3202699999999998</v>
      </c>
      <c r="I1293">
        <f t="shared" si="281"/>
        <v>4.3202699999999998</v>
      </c>
      <c r="J1293">
        <f t="shared" si="282"/>
        <v>-9.120000000000239E-3</v>
      </c>
      <c r="K1293">
        <v>4.3194499999999998</v>
      </c>
      <c r="L1293">
        <v>4.3501000000000003</v>
      </c>
      <c r="M1293">
        <v>4.3125</v>
      </c>
      <c r="N1293">
        <v>4.3205</v>
      </c>
      <c r="O1293">
        <v>4.22</v>
      </c>
      <c r="P1293">
        <v>4.3285499999999999</v>
      </c>
      <c r="Q1293">
        <v>4.3310000000000004</v>
      </c>
      <c r="R1293">
        <v>4.2603</v>
      </c>
      <c r="S1293">
        <v>4.0667</v>
      </c>
      <c r="T1293">
        <v>4.3540000000000001</v>
      </c>
      <c r="U1293">
        <f t="shared" si="283"/>
        <v>4.3540000000000001</v>
      </c>
      <c r="V1293">
        <f t="shared" si="288"/>
        <v>-8.0000000000000071E-3</v>
      </c>
      <c r="W1293">
        <f t="shared" si="284"/>
        <v>4.3125</v>
      </c>
      <c r="X1293">
        <f t="shared" si="289"/>
        <v>-3.3100000000000129E-2</v>
      </c>
      <c r="Y1293">
        <v>4.3040000000000003</v>
      </c>
      <c r="Z1293">
        <v>4.2670000000000003</v>
      </c>
      <c r="AA1293">
        <f t="shared" si="285"/>
        <v>4.3205</v>
      </c>
      <c r="AB1293">
        <f t="shared" si="290"/>
        <v>-2.9899999999999594E-2</v>
      </c>
      <c r="AC1293">
        <f t="shared" si="291"/>
        <v>-3.9999999999995595E-3</v>
      </c>
      <c r="AD1293">
        <v>4.0679999999999996</v>
      </c>
      <c r="AE1293">
        <f t="shared" si="286"/>
        <v>4.22</v>
      </c>
      <c r="AF1293">
        <f t="shared" si="292"/>
        <v>4.9999999999998934E-3</v>
      </c>
      <c r="AG1293">
        <f t="shared" si="292"/>
        <v>-2.0199999999999996E-2</v>
      </c>
      <c r="AH1293">
        <f t="shared" si="280"/>
        <v>4.1675000000000004</v>
      </c>
      <c r="AI1293">
        <f t="shared" si="293"/>
        <v>5.0000000000061107E-4</v>
      </c>
    </row>
    <row r="1294" spans="1:35" x14ac:dyDescent="0.3">
      <c r="A1294" s="1">
        <v>45849</v>
      </c>
      <c r="B1294">
        <v>117730.81</v>
      </c>
      <c r="C1294">
        <v>3355.59</v>
      </c>
      <c r="D1294">
        <v>4.38</v>
      </c>
      <c r="E1294">
        <v>4.3099999999999996</v>
      </c>
      <c r="F1294">
        <f t="shared" si="287"/>
        <v>0</v>
      </c>
      <c r="G1294">
        <v>4.33</v>
      </c>
      <c r="H1294">
        <v>4.3175499999999998</v>
      </c>
      <c r="I1294">
        <f t="shared" si="281"/>
        <v>4.3175499999999998</v>
      </c>
      <c r="J1294">
        <f t="shared" si="282"/>
        <v>-2.7200000000000557E-3</v>
      </c>
      <c r="K1294">
        <v>4.3192000000000004</v>
      </c>
      <c r="L1294">
        <v>4.3304999999999998</v>
      </c>
      <c r="M1294">
        <v>4.3399000000000001</v>
      </c>
      <c r="N1294">
        <v>4.3475999999999999</v>
      </c>
      <c r="O1294">
        <v>4.2431999999999999</v>
      </c>
      <c r="P1294">
        <v>4.32545</v>
      </c>
      <c r="Q1294">
        <v>4.3310000000000004</v>
      </c>
      <c r="R1294">
        <v>4.2561999999999998</v>
      </c>
      <c r="S1294">
        <v>4.0656999999999996</v>
      </c>
      <c r="T1294">
        <v>4.3419999999999996</v>
      </c>
      <c r="U1294">
        <f t="shared" si="283"/>
        <v>4.3419999999999996</v>
      </c>
      <c r="V1294">
        <f t="shared" si="288"/>
        <v>-1.2000000000000455E-2</v>
      </c>
      <c r="W1294">
        <f t="shared" si="284"/>
        <v>4.3399000000000001</v>
      </c>
      <c r="X1294">
        <f t="shared" si="289"/>
        <v>2.7400000000000091E-2</v>
      </c>
      <c r="Y1294">
        <v>4.3010000000000002</v>
      </c>
      <c r="Z1294">
        <v>4.2640000000000002</v>
      </c>
      <c r="AA1294">
        <f t="shared" si="285"/>
        <v>4.3475999999999999</v>
      </c>
      <c r="AB1294">
        <f t="shared" si="290"/>
        <v>2.7099999999999902E-2</v>
      </c>
      <c r="AC1294">
        <f t="shared" si="291"/>
        <v>-3.0000000000001137E-3</v>
      </c>
      <c r="AD1294">
        <v>4.0780000000000003</v>
      </c>
      <c r="AE1294">
        <f t="shared" si="286"/>
        <v>4.2431999999999999</v>
      </c>
      <c r="AF1294">
        <f t="shared" si="292"/>
        <v>1.0000000000000675E-2</v>
      </c>
      <c r="AG1294">
        <f t="shared" si="292"/>
        <v>2.3200000000000109E-2</v>
      </c>
      <c r="AH1294">
        <f t="shared" si="280"/>
        <v>4.1710000000000003</v>
      </c>
      <c r="AI1294">
        <f t="shared" si="293"/>
        <v>3.4999999999998366E-3</v>
      </c>
    </row>
    <row r="1295" spans="1:35" x14ac:dyDescent="0.3">
      <c r="A1295" s="1">
        <v>45850</v>
      </c>
      <c r="B1295">
        <v>117075.31</v>
      </c>
      <c r="C1295">
        <v>3355.59</v>
      </c>
      <c r="D1295">
        <v>4.38</v>
      </c>
      <c r="E1295">
        <v>4.3099999999999996</v>
      </c>
      <c r="F1295">
        <f t="shared" si="287"/>
        <v>0</v>
      </c>
      <c r="G1295">
        <v>4.33</v>
      </c>
      <c r="H1295">
        <v>4.3175499999999998</v>
      </c>
      <c r="I1295">
        <f t="shared" si="281"/>
        <v>4.3175499999999998</v>
      </c>
      <c r="J1295">
        <f t="shared" si="282"/>
        <v>0</v>
      </c>
      <c r="K1295">
        <v>4.3192000000000004</v>
      </c>
      <c r="L1295">
        <v>4.3304999999999998</v>
      </c>
      <c r="M1295">
        <v>4.3399000000000001</v>
      </c>
      <c r="N1295">
        <v>4.3475999999999999</v>
      </c>
      <c r="O1295">
        <v>4.2431999999999999</v>
      </c>
      <c r="P1295">
        <v>4.32545</v>
      </c>
      <c r="Q1295">
        <v>4.3310000000000004</v>
      </c>
      <c r="R1295">
        <v>4.2561999999999998</v>
      </c>
      <c r="S1295">
        <v>4.0656999999999996</v>
      </c>
      <c r="T1295">
        <v>4.3419999999999996</v>
      </c>
      <c r="U1295">
        <f t="shared" si="283"/>
        <v>4.3419999999999996</v>
      </c>
      <c r="V1295">
        <f t="shared" si="288"/>
        <v>0</v>
      </c>
      <c r="W1295">
        <f t="shared" si="284"/>
        <v>4.3399000000000001</v>
      </c>
      <c r="X1295">
        <f t="shared" si="289"/>
        <v>0</v>
      </c>
      <c r="Y1295">
        <v>4.3010000000000002</v>
      </c>
      <c r="Z1295">
        <v>4.2640000000000002</v>
      </c>
      <c r="AA1295">
        <f t="shared" si="285"/>
        <v>4.3475999999999999</v>
      </c>
      <c r="AB1295">
        <f t="shared" si="290"/>
        <v>0</v>
      </c>
      <c r="AC1295">
        <f t="shared" si="291"/>
        <v>0</v>
      </c>
      <c r="AD1295">
        <v>4.0780000000000003</v>
      </c>
      <c r="AE1295">
        <f t="shared" si="286"/>
        <v>4.2431999999999999</v>
      </c>
      <c r="AF1295">
        <f t="shared" si="292"/>
        <v>0</v>
      </c>
      <c r="AG1295">
        <f t="shared" si="292"/>
        <v>0</v>
      </c>
      <c r="AH1295">
        <f t="shared" si="280"/>
        <v>4.1710000000000003</v>
      </c>
      <c r="AI1295">
        <f t="shared" si="293"/>
        <v>0</v>
      </c>
    </row>
    <row r="1296" spans="1:35" x14ac:dyDescent="0.3">
      <c r="A1296" s="1">
        <v>45851</v>
      </c>
      <c r="B1296">
        <v>119133.81</v>
      </c>
      <c r="C1296">
        <v>3355.59</v>
      </c>
      <c r="D1296">
        <v>4.38</v>
      </c>
      <c r="E1296">
        <v>4.3099999999999996</v>
      </c>
      <c r="F1296">
        <f t="shared" si="287"/>
        <v>0</v>
      </c>
      <c r="G1296">
        <v>4.33</v>
      </c>
      <c r="H1296">
        <v>4.3175499999999998</v>
      </c>
      <c r="I1296">
        <f t="shared" si="281"/>
        <v>4.3175499999999998</v>
      </c>
      <c r="J1296">
        <f t="shared" si="282"/>
        <v>0</v>
      </c>
      <c r="K1296">
        <v>4.3192000000000004</v>
      </c>
      <c r="L1296">
        <v>4.3304999999999998</v>
      </c>
      <c r="M1296">
        <v>4.3399000000000001</v>
      </c>
      <c r="N1296">
        <v>4.3475999999999999</v>
      </c>
      <c r="O1296">
        <v>4.2431999999999999</v>
      </c>
      <c r="P1296">
        <v>4.32545</v>
      </c>
      <c r="Q1296">
        <v>4.3310000000000004</v>
      </c>
      <c r="R1296">
        <v>4.2561999999999998</v>
      </c>
      <c r="S1296">
        <v>4.0656999999999996</v>
      </c>
      <c r="T1296">
        <v>4.3419999999999996</v>
      </c>
      <c r="U1296">
        <f t="shared" si="283"/>
        <v>4.3419999999999996</v>
      </c>
      <c r="V1296">
        <f t="shared" si="288"/>
        <v>0</v>
      </c>
      <c r="W1296">
        <f t="shared" si="284"/>
        <v>4.3399000000000001</v>
      </c>
      <c r="X1296">
        <f t="shared" si="289"/>
        <v>0</v>
      </c>
      <c r="Y1296">
        <v>4.3010000000000002</v>
      </c>
      <c r="Z1296">
        <v>4.2640000000000002</v>
      </c>
      <c r="AA1296">
        <f t="shared" si="285"/>
        <v>4.3475999999999999</v>
      </c>
      <c r="AB1296">
        <f t="shared" si="290"/>
        <v>0</v>
      </c>
      <c r="AC1296">
        <f t="shared" si="291"/>
        <v>0</v>
      </c>
      <c r="AD1296">
        <v>4.0780000000000003</v>
      </c>
      <c r="AE1296">
        <f t="shared" si="286"/>
        <v>4.2431999999999999</v>
      </c>
      <c r="AF1296">
        <f t="shared" si="292"/>
        <v>0</v>
      </c>
      <c r="AG1296">
        <f t="shared" si="292"/>
        <v>0</v>
      </c>
      <c r="AH1296">
        <f t="shared" si="280"/>
        <v>4.1710000000000003</v>
      </c>
      <c r="AI1296">
        <f t="shared" si="293"/>
        <v>0</v>
      </c>
    </row>
    <row r="1297" spans="1:35" x14ac:dyDescent="0.3">
      <c r="A1297" s="1">
        <v>45852</v>
      </c>
      <c r="B1297">
        <v>120198.01</v>
      </c>
      <c r="C1297">
        <v>3343.51</v>
      </c>
      <c r="D1297">
        <v>4.32</v>
      </c>
      <c r="E1297">
        <v>4.33</v>
      </c>
      <c r="F1297">
        <f t="shared" si="287"/>
        <v>2.0000000000000462E-2</v>
      </c>
      <c r="G1297">
        <v>4.33</v>
      </c>
      <c r="H1297">
        <v>4.3177700000000003</v>
      </c>
      <c r="I1297">
        <f t="shared" si="281"/>
        <v>4.3177700000000003</v>
      </c>
      <c r="J1297">
        <f t="shared" si="282"/>
        <v>2.2000000000055309E-4</v>
      </c>
      <c r="K1297">
        <v>4.3266600000000004</v>
      </c>
      <c r="L1297">
        <v>4.3324999999999996</v>
      </c>
      <c r="M1297">
        <v>4.3387000000000002</v>
      </c>
      <c r="N1297">
        <v>4.3470000000000004</v>
      </c>
      <c r="O1297">
        <v>4.2438000000000002</v>
      </c>
      <c r="P1297">
        <v>4.3264199999999997</v>
      </c>
      <c r="Q1297">
        <v>4.3319999999999999</v>
      </c>
      <c r="R1297">
        <v>4.2636000000000003</v>
      </c>
      <c r="S1297">
        <v>4.0815000000000001</v>
      </c>
      <c r="T1297">
        <v>4.3360000000000003</v>
      </c>
      <c r="U1297">
        <f t="shared" si="283"/>
        <v>4.3360000000000003</v>
      </c>
      <c r="V1297">
        <f t="shared" si="288"/>
        <v>-5.9999999999993392E-3</v>
      </c>
      <c r="W1297">
        <f t="shared" si="284"/>
        <v>4.3387000000000002</v>
      </c>
      <c r="X1297">
        <f t="shared" si="289"/>
        <v>-1.1999999999998678E-3</v>
      </c>
      <c r="Y1297">
        <v>4.3109999999999999</v>
      </c>
      <c r="Z1297">
        <v>4.2699999999999996</v>
      </c>
      <c r="AA1297">
        <f t="shared" si="285"/>
        <v>4.3470000000000004</v>
      </c>
      <c r="AB1297">
        <f t="shared" si="290"/>
        <v>-5.9999999999948983E-4</v>
      </c>
      <c r="AC1297">
        <f t="shared" si="291"/>
        <v>5.9999999999993392E-3</v>
      </c>
      <c r="AD1297">
        <v>4.0869999999999997</v>
      </c>
      <c r="AE1297">
        <f t="shared" si="286"/>
        <v>4.2438000000000002</v>
      </c>
      <c r="AF1297">
        <f t="shared" si="292"/>
        <v>8.9999999999994529E-3</v>
      </c>
      <c r="AG1297">
        <f t="shared" si="292"/>
        <v>6.0000000000037801E-4</v>
      </c>
      <c r="AH1297">
        <f t="shared" si="280"/>
        <v>4.1784999999999997</v>
      </c>
      <c r="AI1297">
        <f t="shared" si="293"/>
        <v>7.499999999999396E-3</v>
      </c>
    </row>
    <row r="1298" spans="1:35" x14ac:dyDescent="0.3">
      <c r="A1298" s="1">
        <v>45853</v>
      </c>
      <c r="B1298">
        <v>116440.51</v>
      </c>
      <c r="C1298">
        <v>3324.55</v>
      </c>
      <c r="D1298">
        <v>4.32</v>
      </c>
      <c r="E1298">
        <v>4.37</v>
      </c>
      <c r="F1298">
        <f t="shared" si="287"/>
        <v>4.0000000000000036E-2</v>
      </c>
      <c r="G1298">
        <v>4.33</v>
      </c>
      <c r="H1298">
        <v>4.3224</v>
      </c>
      <c r="I1298">
        <f t="shared" si="281"/>
        <v>4.3224</v>
      </c>
      <c r="J1298">
        <f t="shared" si="282"/>
        <v>4.6299999999996899E-3</v>
      </c>
      <c r="K1298">
        <v>4.3372999999999999</v>
      </c>
      <c r="L1298">
        <v>4.3304</v>
      </c>
      <c r="M1298">
        <v>4.3868</v>
      </c>
      <c r="N1298">
        <v>4.3913000000000002</v>
      </c>
      <c r="O1298">
        <v>4.2851999999999997</v>
      </c>
      <c r="P1298">
        <v>4.3320999999999996</v>
      </c>
      <c r="Q1298">
        <v>4.3315000000000001</v>
      </c>
      <c r="R1298">
        <v>4.2846000000000002</v>
      </c>
      <c r="S1298">
        <v>4.1106999999999996</v>
      </c>
      <c r="T1298">
        <v>4.3380000000000001</v>
      </c>
      <c r="U1298">
        <f t="shared" si="283"/>
        <v>4.3380000000000001</v>
      </c>
      <c r="V1298">
        <f t="shared" si="288"/>
        <v>1.9999999999997797E-3</v>
      </c>
      <c r="W1298">
        <f t="shared" si="284"/>
        <v>4.3868</v>
      </c>
      <c r="X1298">
        <f t="shared" si="289"/>
        <v>4.809999999999981E-2</v>
      </c>
      <c r="Y1298">
        <v>4.3079999999999998</v>
      </c>
      <c r="Z1298">
        <v>4.2930000000000001</v>
      </c>
      <c r="AA1298">
        <f t="shared" si="285"/>
        <v>4.3913000000000002</v>
      </c>
      <c r="AB1298">
        <f t="shared" si="290"/>
        <v>4.4299999999999784E-2</v>
      </c>
      <c r="AC1298">
        <f t="shared" si="291"/>
        <v>2.3000000000000576E-2</v>
      </c>
      <c r="AD1298">
        <v>4.1150000000000002</v>
      </c>
      <c r="AE1298">
        <f t="shared" si="286"/>
        <v>4.2851999999999997</v>
      </c>
      <c r="AF1298">
        <f t="shared" si="292"/>
        <v>2.8000000000000469E-2</v>
      </c>
      <c r="AG1298">
        <f t="shared" si="292"/>
        <v>4.1399999999999437E-2</v>
      </c>
      <c r="AH1298">
        <f t="shared" si="280"/>
        <v>4.2040000000000006</v>
      </c>
      <c r="AI1298">
        <f t="shared" si="293"/>
        <v>2.5500000000000966E-2</v>
      </c>
    </row>
    <row r="1299" spans="1:35" x14ac:dyDescent="0.3">
      <c r="A1299" s="1">
        <v>45854</v>
      </c>
      <c r="B1299">
        <v>119972.91</v>
      </c>
      <c r="C1299">
        <v>3347.13</v>
      </c>
      <c r="D1299">
        <v>4.32</v>
      </c>
      <c r="E1299">
        <v>4.34</v>
      </c>
      <c r="F1299">
        <f t="shared" si="287"/>
        <v>-3.0000000000000249E-2</v>
      </c>
      <c r="G1299">
        <v>4.33</v>
      </c>
      <c r="H1299">
        <v>4.3289999999999997</v>
      </c>
      <c r="I1299">
        <f t="shared" si="281"/>
        <v>4.3289999999999997</v>
      </c>
      <c r="J1299">
        <f t="shared" si="282"/>
        <v>6.5999999999997172E-3</v>
      </c>
      <c r="K1299">
        <v>4.3308999999999997</v>
      </c>
      <c r="L1299">
        <v>4.3324999999999996</v>
      </c>
      <c r="M1299">
        <v>4.3402000000000003</v>
      </c>
      <c r="N1299">
        <v>4.3428000000000004</v>
      </c>
      <c r="O1299">
        <v>4.2363</v>
      </c>
      <c r="P1299">
        <v>4.3338999999999999</v>
      </c>
      <c r="Q1299">
        <v>4.3310000000000004</v>
      </c>
      <c r="R1299">
        <v>4.2633999999999999</v>
      </c>
      <c r="S1299">
        <v>4.07</v>
      </c>
      <c r="T1299">
        <v>4.3380000000000001</v>
      </c>
      <c r="U1299">
        <f t="shared" si="283"/>
        <v>4.3380000000000001</v>
      </c>
      <c r="V1299">
        <f t="shared" si="288"/>
        <v>0</v>
      </c>
      <c r="W1299">
        <f t="shared" si="284"/>
        <v>4.3402000000000003</v>
      </c>
      <c r="X1299">
        <f t="shared" si="289"/>
        <v>-4.6599999999999753E-2</v>
      </c>
      <c r="Y1299">
        <v>4.3029999999999999</v>
      </c>
      <c r="Z1299">
        <v>4.2699999999999996</v>
      </c>
      <c r="AA1299">
        <f t="shared" si="285"/>
        <v>4.3428000000000004</v>
      </c>
      <c r="AB1299">
        <f t="shared" si="290"/>
        <v>-4.8499999999999766E-2</v>
      </c>
      <c r="AC1299">
        <f t="shared" si="291"/>
        <v>-2.3000000000000576E-2</v>
      </c>
      <c r="AD1299">
        <v>4.077</v>
      </c>
      <c r="AE1299">
        <f t="shared" si="286"/>
        <v>4.2363</v>
      </c>
      <c r="AF1299">
        <f t="shared" si="292"/>
        <v>-3.8000000000000256E-2</v>
      </c>
      <c r="AG1299">
        <f t="shared" si="292"/>
        <v>-4.8899999999999721E-2</v>
      </c>
      <c r="AH1299">
        <f t="shared" si="280"/>
        <v>4.1734999999999998</v>
      </c>
      <c r="AI1299">
        <f t="shared" si="293"/>
        <v>-3.050000000000086E-2</v>
      </c>
    </row>
    <row r="1300" spans="1:35" x14ac:dyDescent="0.3">
      <c r="A1300" s="1">
        <v>45855</v>
      </c>
      <c r="B1300">
        <v>119480.12</v>
      </c>
      <c r="C1300">
        <v>3338.97</v>
      </c>
      <c r="D1300">
        <v>4.32</v>
      </c>
      <c r="E1300">
        <v>4.34</v>
      </c>
      <c r="F1300">
        <f t="shared" si="287"/>
        <v>0</v>
      </c>
      <c r="G1300">
        <v>4.33</v>
      </c>
      <c r="H1300">
        <v>4.3254900000000003</v>
      </c>
      <c r="I1300">
        <f t="shared" si="281"/>
        <v>4.3254900000000003</v>
      </c>
      <c r="J1300">
        <f t="shared" si="282"/>
        <v>-3.509999999999458E-3</v>
      </c>
      <c r="K1300">
        <v>4.3342599999999996</v>
      </c>
      <c r="L1300">
        <v>4.3372000000000002</v>
      </c>
      <c r="M1300">
        <v>4.3643000000000001</v>
      </c>
      <c r="N1300">
        <v>4.3589000000000002</v>
      </c>
      <c r="O1300">
        <v>4.2416</v>
      </c>
      <c r="P1300">
        <v>4.3320999999999996</v>
      </c>
      <c r="Q1300">
        <v>4.33</v>
      </c>
      <c r="R1300">
        <v>4.2735000000000003</v>
      </c>
      <c r="S1300">
        <v>4.0911999999999997</v>
      </c>
      <c r="T1300">
        <v>4.3410000000000002</v>
      </c>
      <c r="U1300">
        <f t="shared" si="283"/>
        <v>4.3410000000000002</v>
      </c>
      <c r="V1300">
        <f t="shared" si="288"/>
        <v>3.0000000000001137E-3</v>
      </c>
      <c r="W1300">
        <f t="shared" si="284"/>
        <v>4.3643000000000001</v>
      </c>
      <c r="X1300">
        <f t="shared" si="289"/>
        <v>2.4099999999999788E-2</v>
      </c>
      <c r="Y1300">
        <v>4.3029999999999999</v>
      </c>
      <c r="Z1300">
        <v>4.2770000000000001</v>
      </c>
      <c r="AA1300">
        <f t="shared" si="285"/>
        <v>4.3589000000000002</v>
      </c>
      <c r="AB1300">
        <f t="shared" si="290"/>
        <v>1.6099999999999781E-2</v>
      </c>
      <c r="AC1300">
        <f t="shared" si="291"/>
        <v>7.0000000000005613E-3</v>
      </c>
      <c r="AD1300">
        <v>4.0970000000000004</v>
      </c>
      <c r="AE1300">
        <f t="shared" si="286"/>
        <v>4.2416</v>
      </c>
      <c r="AF1300">
        <f t="shared" si="292"/>
        <v>2.0000000000000462E-2</v>
      </c>
      <c r="AG1300">
        <f t="shared" si="292"/>
        <v>5.3000000000000824E-3</v>
      </c>
      <c r="AH1300">
        <f t="shared" si="280"/>
        <v>4.1870000000000003</v>
      </c>
      <c r="AI1300">
        <f t="shared" si="293"/>
        <v>1.3500000000000512E-2</v>
      </c>
    </row>
    <row r="1301" spans="1:35" x14ac:dyDescent="0.3">
      <c r="A1301" s="1">
        <v>45856</v>
      </c>
      <c r="B1301">
        <v>117489.12</v>
      </c>
      <c r="C1301">
        <v>3349.94</v>
      </c>
      <c r="D1301">
        <v>4.32</v>
      </c>
      <c r="E1301">
        <v>4.3</v>
      </c>
      <c r="F1301">
        <f t="shared" si="287"/>
        <v>-4.0000000000000036E-2</v>
      </c>
      <c r="G1301">
        <v>4.33</v>
      </c>
      <c r="H1301">
        <v>4.3319900000000002</v>
      </c>
      <c r="I1301">
        <f t="shared" si="281"/>
        <v>4.3319900000000002</v>
      </c>
      <c r="J1301">
        <f t="shared" si="282"/>
        <v>6.4999999999999503E-3</v>
      </c>
      <c r="K1301">
        <v>4.3190999999999997</v>
      </c>
      <c r="L1301">
        <v>4.3278999999999996</v>
      </c>
      <c r="M1301">
        <v>4.3201000000000001</v>
      </c>
      <c r="N1301">
        <v>4.3193999999999999</v>
      </c>
      <c r="O1301">
        <v>4.2100999999999997</v>
      </c>
      <c r="P1301">
        <v>4.3230899999999997</v>
      </c>
      <c r="Q1301">
        <v>4.3310000000000004</v>
      </c>
      <c r="R1301">
        <v>4.2561999999999998</v>
      </c>
      <c r="S1301">
        <v>4.0632999999999999</v>
      </c>
      <c r="T1301">
        <v>4.3369999999999997</v>
      </c>
      <c r="U1301">
        <f t="shared" si="283"/>
        <v>4.3369999999999997</v>
      </c>
      <c r="V1301">
        <f t="shared" si="288"/>
        <v>-4.0000000000004476E-3</v>
      </c>
      <c r="W1301">
        <f t="shared" si="284"/>
        <v>4.3201000000000001</v>
      </c>
      <c r="X1301">
        <f t="shared" si="289"/>
        <v>-4.4200000000000017E-2</v>
      </c>
      <c r="Y1301">
        <v>4.2919999999999998</v>
      </c>
      <c r="Z1301">
        <v>4.2610000000000001</v>
      </c>
      <c r="AA1301">
        <f t="shared" si="285"/>
        <v>4.3193999999999999</v>
      </c>
      <c r="AB1301">
        <f t="shared" si="290"/>
        <v>-3.9500000000000313E-2</v>
      </c>
      <c r="AC1301">
        <f t="shared" si="291"/>
        <v>-1.6000000000000014E-2</v>
      </c>
      <c r="AD1301">
        <v>4.07</v>
      </c>
      <c r="AE1301">
        <f t="shared" si="286"/>
        <v>4.2100999999999997</v>
      </c>
      <c r="AF1301">
        <f t="shared" si="292"/>
        <v>-2.7000000000000135E-2</v>
      </c>
      <c r="AG1301">
        <f t="shared" si="292"/>
        <v>-3.1500000000000306E-2</v>
      </c>
      <c r="AH1301">
        <f t="shared" si="280"/>
        <v>4.1654999999999998</v>
      </c>
      <c r="AI1301">
        <f t="shared" si="293"/>
        <v>-2.1500000000000519E-2</v>
      </c>
    </row>
    <row r="1302" spans="1:35" x14ac:dyDescent="0.3">
      <c r="A1302" s="1">
        <v>45857</v>
      </c>
      <c r="B1302">
        <v>117787.31</v>
      </c>
      <c r="C1302">
        <v>3349.94</v>
      </c>
      <c r="D1302">
        <v>4.32</v>
      </c>
      <c r="E1302">
        <v>4.3</v>
      </c>
      <c r="F1302">
        <f t="shared" si="287"/>
        <v>0</v>
      </c>
      <c r="G1302">
        <v>4.33</v>
      </c>
      <c r="H1302">
        <v>4.3319900000000002</v>
      </c>
      <c r="I1302">
        <f t="shared" si="281"/>
        <v>4.3319900000000002</v>
      </c>
      <c r="J1302">
        <f t="shared" si="282"/>
        <v>0</v>
      </c>
      <c r="K1302">
        <v>4.3190999999999997</v>
      </c>
      <c r="L1302">
        <v>4.3278999999999996</v>
      </c>
      <c r="M1302">
        <v>4.3201000000000001</v>
      </c>
      <c r="N1302">
        <v>4.3193999999999999</v>
      </c>
      <c r="O1302">
        <v>4.2100999999999997</v>
      </c>
      <c r="P1302">
        <v>4.3230899999999997</v>
      </c>
      <c r="Q1302">
        <v>4.3310000000000004</v>
      </c>
      <c r="R1302">
        <v>4.2561999999999998</v>
      </c>
      <c r="S1302">
        <v>4.0632999999999999</v>
      </c>
      <c r="T1302">
        <v>4.3369999999999997</v>
      </c>
      <c r="U1302">
        <f t="shared" si="283"/>
        <v>4.3369999999999997</v>
      </c>
      <c r="V1302">
        <f t="shared" si="288"/>
        <v>0</v>
      </c>
      <c r="W1302">
        <f t="shared" si="284"/>
        <v>4.3201000000000001</v>
      </c>
      <c r="X1302">
        <f t="shared" si="289"/>
        <v>0</v>
      </c>
      <c r="Y1302">
        <v>4.2919999999999998</v>
      </c>
      <c r="Z1302">
        <v>4.2610000000000001</v>
      </c>
      <c r="AA1302">
        <f t="shared" si="285"/>
        <v>4.3193999999999999</v>
      </c>
      <c r="AB1302">
        <f t="shared" si="290"/>
        <v>0</v>
      </c>
      <c r="AC1302">
        <f t="shared" si="291"/>
        <v>0</v>
      </c>
      <c r="AD1302">
        <v>4.07</v>
      </c>
      <c r="AE1302">
        <f t="shared" si="286"/>
        <v>4.2100999999999997</v>
      </c>
      <c r="AF1302">
        <f t="shared" si="292"/>
        <v>0</v>
      </c>
      <c r="AG1302">
        <f t="shared" si="292"/>
        <v>0</v>
      </c>
      <c r="AH1302">
        <f t="shared" si="280"/>
        <v>4.1654999999999998</v>
      </c>
      <c r="AI1302">
        <f t="shared" si="293"/>
        <v>0</v>
      </c>
    </row>
    <row r="1303" spans="1:35" x14ac:dyDescent="0.3">
      <c r="A1303" s="1">
        <v>45858</v>
      </c>
      <c r="B1303">
        <v>118139.41</v>
      </c>
      <c r="C1303">
        <v>3349.94</v>
      </c>
      <c r="D1303">
        <v>4.32</v>
      </c>
      <c r="E1303">
        <v>4.3</v>
      </c>
      <c r="F1303">
        <f t="shared" si="287"/>
        <v>0</v>
      </c>
      <c r="G1303">
        <v>4.33</v>
      </c>
      <c r="H1303">
        <v>4.3319900000000002</v>
      </c>
      <c r="I1303">
        <f t="shared" si="281"/>
        <v>4.3319900000000002</v>
      </c>
      <c r="J1303">
        <f t="shared" si="282"/>
        <v>0</v>
      </c>
      <c r="K1303">
        <v>4.3190999999999997</v>
      </c>
      <c r="L1303">
        <v>4.3278999999999996</v>
      </c>
      <c r="M1303">
        <v>4.3201000000000001</v>
      </c>
      <c r="N1303">
        <v>4.3193999999999999</v>
      </c>
      <c r="O1303">
        <v>4.2100999999999997</v>
      </c>
      <c r="P1303">
        <v>4.3230899999999997</v>
      </c>
      <c r="Q1303">
        <v>4.3310000000000004</v>
      </c>
      <c r="R1303">
        <v>4.2561999999999998</v>
      </c>
      <c r="S1303">
        <v>4.0632999999999999</v>
      </c>
      <c r="T1303">
        <v>4.3369999999999997</v>
      </c>
      <c r="U1303">
        <f t="shared" si="283"/>
        <v>4.3369999999999997</v>
      </c>
      <c r="V1303">
        <f t="shared" si="288"/>
        <v>0</v>
      </c>
      <c r="W1303">
        <f t="shared" si="284"/>
        <v>4.3201000000000001</v>
      </c>
      <c r="X1303">
        <f t="shared" si="289"/>
        <v>0</v>
      </c>
      <c r="Y1303">
        <v>4.2919999999999998</v>
      </c>
      <c r="Z1303">
        <v>4.2610000000000001</v>
      </c>
      <c r="AA1303">
        <f t="shared" si="285"/>
        <v>4.3193999999999999</v>
      </c>
      <c r="AB1303">
        <f t="shared" si="290"/>
        <v>0</v>
      </c>
      <c r="AC1303">
        <f t="shared" si="291"/>
        <v>0</v>
      </c>
      <c r="AD1303">
        <v>4.07</v>
      </c>
      <c r="AE1303">
        <f t="shared" si="286"/>
        <v>4.2100999999999997</v>
      </c>
      <c r="AF1303">
        <f t="shared" si="292"/>
        <v>0</v>
      </c>
      <c r="AG1303">
        <f t="shared" si="292"/>
        <v>0</v>
      </c>
      <c r="AH1303">
        <f t="shared" si="280"/>
        <v>4.1654999999999998</v>
      </c>
      <c r="AI1303">
        <f t="shared" si="293"/>
        <v>0</v>
      </c>
    </row>
    <row r="1304" spans="1:35" x14ac:dyDescent="0.3">
      <c r="A1304" s="1">
        <v>45859</v>
      </c>
      <c r="B1304">
        <v>116990.81</v>
      </c>
      <c r="C1304">
        <v>3397.05</v>
      </c>
      <c r="D1304">
        <v>4.3499999999999996</v>
      </c>
      <c r="E1304">
        <v>4.28</v>
      </c>
      <c r="F1304">
        <f t="shared" si="287"/>
        <v>-1.9999999999999574E-2</v>
      </c>
      <c r="G1304">
        <v>4.33</v>
      </c>
      <c r="H1304">
        <v>4.3189900000000003</v>
      </c>
      <c r="I1304">
        <f t="shared" si="281"/>
        <v>4.3189900000000003</v>
      </c>
      <c r="J1304">
        <f t="shared" si="282"/>
        <v>-1.2999999999999901E-2</v>
      </c>
      <c r="K1304">
        <v>4.3232100000000004</v>
      </c>
      <c r="L1304">
        <v>4.3221999999999996</v>
      </c>
      <c r="M1304">
        <v>4.3071999999999999</v>
      </c>
      <c r="N1304">
        <v>4.3068</v>
      </c>
      <c r="O1304">
        <v>4.1980000000000004</v>
      </c>
      <c r="P1304">
        <v>4.3289999999999997</v>
      </c>
      <c r="Q1304">
        <v>4.3319999999999999</v>
      </c>
      <c r="R1304">
        <v>4.2609000000000004</v>
      </c>
      <c r="S1304">
        <v>4.0629999999999997</v>
      </c>
      <c r="T1304">
        <v>4.327</v>
      </c>
      <c r="U1304">
        <f t="shared" si="283"/>
        <v>4.327</v>
      </c>
      <c r="V1304">
        <f t="shared" si="288"/>
        <v>-9.9999999999997868E-3</v>
      </c>
      <c r="W1304">
        <f t="shared" si="284"/>
        <v>4.3071999999999999</v>
      </c>
      <c r="X1304">
        <f t="shared" si="289"/>
        <v>-1.2900000000000134E-2</v>
      </c>
      <c r="Y1304">
        <v>4.3</v>
      </c>
      <c r="Z1304">
        <v>4.266</v>
      </c>
      <c r="AA1304">
        <f t="shared" si="285"/>
        <v>4.3068</v>
      </c>
      <c r="AB1304">
        <f t="shared" si="290"/>
        <v>-1.2599999999999945E-2</v>
      </c>
      <c r="AC1304">
        <f t="shared" si="291"/>
        <v>4.9999999999998934E-3</v>
      </c>
      <c r="AD1304">
        <v>4.0709999999999997</v>
      </c>
      <c r="AE1304">
        <f t="shared" si="286"/>
        <v>4.1980000000000004</v>
      </c>
      <c r="AF1304">
        <f t="shared" si="292"/>
        <v>9.9999999999944578E-4</v>
      </c>
      <c r="AG1304">
        <f t="shared" si="292"/>
        <v>-1.2099999999999334E-2</v>
      </c>
      <c r="AH1304">
        <f t="shared" si="280"/>
        <v>4.1684999999999999</v>
      </c>
      <c r="AI1304">
        <f t="shared" si="293"/>
        <v>3.0000000000001137E-3</v>
      </c>
    </row>
    <row r="1305" spans="1:35" x14ac:dyDescent="0.3">
      <c r="A1305" s="1">
        <v>45860</v>
      </c>
      <c r="B1305">
        <v>119772.22</v>
      </c>
      <c r="C1305">
        <v>3431.48</v>
      </c>
      <c r="D1305">
        <v>4.32</v>
      </c>
      <c r="E1305">
        <v>4.28</v>
      </c>
      <c r="F1305">
        <f t="shared" si="287"/>
        <v>0</v>
      </c>
      <c r="G1305">
        <v>4.33</v>
      </c>
      <c r="H1305">
        <v>4.3186900000000001</v>
      </c>
      <c r="I1305">
        <f t="shared" si="281"/>
        <v>4.3186900000000001</v>
      </c>
      <c r="J1305">
        <f t="shared" si="282"/>
        <v>-3.00000000000189E-4</v>
      </c>
      <c r="K1305">
        <v>4.3202800000000003</v>
      </c>
      <c r="L1305">
        <v>4.3071000000000002</v>
      </c>
      <c r="M1305">
        <v>4.3624000000000001</v>
      </c>
      <c r="N1305">
        <v>4.3480999999999996</v>
      </c>
      <c r="O1305">
        <v>4.2149000000000001</v>
      </c>
      <c r="P1305">
        <v>4.3377999999999997</v>
      </c>
      <c r="Q1305">
        <v>4.33</v>
      </c>
      <c r="R1305">
        <v>4.2267000000000001</v>
      </c>
      <c r="S1305">
        <v>4.0545999999999998</v>
      </c>
      <c r="T1305">
        <v>4.3159999999999998</v>
      </c>
      <c r="U1305">
        <f t="shared" si="283"/>
        <v>4.3159999999999998</v>
      </c>
      <c r="V1305">
        <f t="shared" si="288"/>
        <v>-1.1000000000000121E-2</v>
      </c>
      <c r="W1305">
        <f t="shared" si="284"/>
        <v>4.3624000000000001</v>
      </c>
      <c r="X1305">
        <f t="shared" si="289"/>
        <v>5.5200000000000138E-2</v>
      </c>
      <c r="Y1305">
        <v>4.2919999999999998</v>
      </c>
      <c r="Z1305">
        <v>4.2329999999999997</v>
      </c>
      <c r="AA1305">
        <f t="shared" si="285"/>
        <v>4.3480999999999996</v>
      </c>
      <c r="AB1305">
        <f t="shared" si="290"/>
        <v>4.129999999999967E-2</v>
      </c>
      <c r="AC1305">
        <f t="shared" si="291"/>
        <v>-3.3000000000000362E-2</v>
      </c>
      <c r="AD1305">
        <v>4.0609999999999999</v>
      </c>
      <c r="AE1305">
        <f t="shared" si="286"/>
        <v>4.2149000000000001</v>
      </c>
      <c r="AF1305">
        <f t="shared" si="292"/>
        <v>-9.9999999999997868E-3</v>
      </c>
      <c r="AG1305">
        <f t="shared" si="292"/>
        <v>1.6899999999999693E-2</v>
      </c>
      <c r="AH1305">
        <f t="shared" si="280"/>
        <v>4.1470000000000002</v>
      </c>
      <c r="AI1305">
        <f t="shared" si="293"/>
        <v>-2.1499999999999631E-2</v>
      </c>
    </row>
    <row r="1306" spans="1:35" x14ac:dyDescent="0.3">
      <c r="A1306" s="1">
        <v>45861</v>
      </c>
      <c r="B1306">
        <v>117961.72</v>
      </c>
      <c r="C1306">
        <v>3387.29</v>
      </c>
      <c r="D1306">
        <v>4.3179999999999996</v>
      </c>
      <c r="E1306">
        <v>4.28</v>
      </c>
      <c r="F1306">
        <f t="shared" si="287"/>
        <v>0</v>
      </c>
      <c r="G1306">
        <v>4.33</v>
      </c>
      <c r="H1306">
        <v>4.31846</v>
      </c>
      <c r="I1306">
        <f t="shared" si="281"/>
        <v>4.31846</v>
      </c>
      <c r="J1306">
        <f t="shared" si="282"/>
        <v>-2.3000000000017451E-4</v>
      </c>
      <c r="K1306">
        <v>4.3159999999999998</v>
      </c>
      <c r="L1306">
        <v>4.3455000000000004</v>
      </c>
      <c r="M1306">
        <v>4.3776000000000002</v>
      </c>
      <c r="N1306">
        <v>4.367</v>
      </c>
      <c r="O1306">
        <v>4.2408000000000001</v>
      </c>
      <c r="P1306">
        <v>4.3484499999999997</v>
      </c>
      <c r="Q1306">
        <v>4.3306500000000003</v>
      </c>
      <c r="R1306">
        <v>4.2633999999999999</v>
      </c>
      <c r="S1306">
        <v>4.0757000000000003</v>
      </c>
      <c r="T1306">
        <v>4.3490000000000002</v>
      </c>
      <c r="U1306">
        <f t="shared" si="283"/>
        <v>4.3490000000000002</v>
      </c>
      <c r="V1306">
        <f t="shared" si="288"/>
        <v>3.3000000000000362E-2</v>
      </c>
      <c r="W1306">
        <f t="shared" si="284"/>
        <v>4.3776000000000002</v>
      </c>
      <c r="X1306">
        <f t="shared" si="289"/>
        <v>1.5200000000000102E-2</v>
      </c>
      <c r="Y1306">
        <v>4.2880000000000003</v>
      </c>
      <c r="Z1306">
        <v>4.2670000000000003</v>
      </c>
      <c r="AA1306">
        <f t="shared" si="285"/>
        <v>4.367</v>
      </c>
      <c r="AB1306">
        <f t="shared" si="290"/>
        <v>1.8900000000000361E-2</v>
      </c>
      <c r="AC1306">
        <f t="shared" si="291"/>
        <v>3.4000000000000696E-2</v>
      </c>
      <c r="AD1306">
        <v>4.0810000000000004</v>
      </c>
      <c r="AE1306">
        <f t="shared" si="286"/>
        <v>4.2408000000000001</v>
      </c>
      <c r="AF1306">
        <f t="shared" si="292"/>
        <v>2.0000000000000462E-2</v>
      </c>
      <c r="AG1306">
        <f t="shared" si="292"/>
        <v>2.5900000000000034E-2</v>
      </c>
      <c r="AH1306">
        <f t="shared" si="280"/>
        <v>4.1740000000000004</v>
      </c>
      <c r="AI1306">
        <f t="shared" si="293"/>
        <v>2.7000000000000135E-2</v>
      </c>
    </row>
    <row r="1307" spans="1:35" x14ac:dyDescent="0.3">
      <c r="A1307" s="1">
        <v>45862</v>
      </c>
      <c r="B1307">
        <v>118780.41</v>
      </c>
      <c r="C1307">
        <v>3368.68</v>
      </c>
      <c r="D1307">
        <v>4.34</v>
      </c>
      <c r="E1307">
        <v>4.3</v>
      </c>
      <c r="F1307">
        <f t="shared" si="287"/>
        <v>1.9999999999999574E-2</v>
      </c>
      <c r="G1307">
        <v>4.33</v>
      </c>
      <c r="H1307">
        <v>4.3138100000000001</v>
      </c>
      <c r="I1307">
        <f t="shared" si="281"/>
        <v>4.3138100000000001</v>
      </c>
      <c r="J1307">
        <f t="shared" si="282"/>
        <v>-4.6499999999998209E-3</v>
      </c>
      <c r="K1307">
        <v>4.3173399999999997</v>
      </c>
      <c r="L1307">
        <v>4.3501000000000003</v>
      </c>
      <c r="M1307">
        <v>4.3498999999999999</v>
      </c>
      <c r="N1307">
        <v>4.3491</v>
      </c>
      <c r="O1307">
        <v>4.2409999999999997</v>
      </c>
      <c r="P1307">
        <v>4.3560999999999996</v>
      </c>
      <c r="Q1307">
        <v>4.3259999999999996</v>
      </c>
      <c r="R1307">
        <v>4.2709000000000001</v>
      </c>
      <c r="S1307">
        <v>4.0914999999999999</v>
      </c>
      <c r="T1307">
        <v>4.3529999999999998</v>
      </c>
      <c r="U1307">
        <f t="shared" si="283"/>
        <v>4.3529999999999998</v>
      </c>
      <c r="V1307">
        <f t="shared" si="288"/>
        <v>3.9999999999995595E-3</v>
      </c>
      <c r="W1307">
        <f t="shared" si="284"/>
        <v>4.3498999999999999</v>
      </c>
      <c r="X1307">
        <f t="shared" si="289"/>
        <v>-2.770000000000028E-2</v>
      </c>
      <c r="Y1307">
        <v>4.29</v>
      </c>
      <c r="Z1307">
        <v>4.2759999999999998</v>
      </c>
      <c r="AA1307">
        <f t="shared" si="285"/>
        <v>4.3491</v>
      </c>
      <c r="AB1307">
        <f t="shared" si="290"/>
        <v>-1.7900000000000027E-2</v>
      </c>
      <c r="AC1307">
        <f t="shared" si="291"/>
        <v>8.9999999999994529E-3</v>
      </c>
      <c r="AD1307">
        <v>4.0970000000000004</v>
      </c>
      <c r="AE1307">
        <f t="shared" si="286"/>
        <v>4.2409999999999997</v>
      </c>
      <c r="AF1307">
        <f t="shared" si="292"/>
        <v>1.6000000000000014E-2</v>
      </c>
      <c r="AG1307">
        <f t="shared" si="292"/>
        <v>1.9999999999953388E-4</v>
      </c>
      <c r="AH1307">
        <f t="shared" si="280"/>
        <v>4.1865000000000006</v>
      </c>
      <c r="AI1307">
        <f t="shared" si="293"/>
        <v>1.2500000000000178E-2</v>
      </c>
    </row>
    <row r="1308" spans="1:35" x14ac:dyDescent="0.3">
      <c r="A1308" s="1">
        <v>45863</v>
      </c>
      <c r="B1308">
        <v>117104.31</v>
      </c>
      <c r="C1308">
        <v>3337.3</v>
      </c>
      <c r="D1308">
        <v>4.3899999999999997</v>
      </c>
      <c r="E1308">
        <v>4.3600000000000003</v>
      </c>
      <c r="F1308">
        <f t="shared" si="287"/>
        <v>6.0000000000000497E-2</v>
      </c>
      <c r="G1308">
        <v>4.33</v>
      </c>
      <c r="H1308">
        <v>4.3142800000000001</v>
      </c>
      <c r="I1308">
        <f t="shared" si="281"/>
        <v>4.3142800000000001</v>
      </c>
      <c r="J1308">
        <f t="shared" si="282"/>
        <v>4.6999999999997044E-4</v>
      </c>
      <c r="K1308">
        <v>4.3159999999999998</v>
      </c>
      <c r="L1308">
        <v>4.3460000000000001</v>
      </c>
      <c r="M1308">
        <v>4.3464999999999998</v>
      </c>
      <c r="N1308">
        <v>4.3441000000000001</v>
      </c>
      <c r="O1308">
        <v>4.2356999999999996</v>
      </c>
      <c r="P1308">
        <v>4.3608500000000001</v>
      </c>
      <c r="Q1308">
        <v>4.3245500000000003</v>
      </c>
      <c r="R1308">
        <v>4.2667000000000002</v>
      </c>
      <c r="S1308">
        <v>4.0932000000000004</v>
      </c>
      <c r="T1308">
        <v>4.351</v>
      </c>
      <c r="U1308">
        <f t="shared" si="283"/>
        <v>4.351</v>
      </c>
      <c r="V1308">
        <f t="shared" si="288"/>
        <v>-1.9999999999997797E-3</v>
      </c>
      <c r="W1308">
        <f t="shared" si="284"/>
        <v>4.3464999999999998</v>
      </c>
      <c r="X1308">
        <f t="shared" si="289"/>
        <v>-3.4000000000000696E-3</v>
      </c>
      <c r="Y1308">
        <v>4.319</v>
      </c>
      <c r="Z1308">
        <v>4.2729999999999997</v>
      </c>
      <c r="AA1308">
        <f t="shared" si="285"/>
        <v>4.3441000000000001</v>
      </c>
      <c r="AB1308">
        <f t="shared" si="290"/>
        <v>-4.9999999999998934E-3</v>
      </c>
      <c r="AC1308">
        <f t="shared" si="291"/>
        <v>-3.0000000000001137E-3</v>
      </c>
      <c r="AD1308">
        <v>4.0999999999999996</v>
      </c>
      <c r="AE1308">
        <f t="shared" si="286"/>
        <v>4.2356999999999996</v>
      </c>
      <c r="AF1308">
        <f t="shared" si="292"/>
        <v>2.9999999999992255E-3</v>
      </c>
      <c r="AG1308">
        <f t="shared" si="292"/>
        <v>-5.3000000000000824E-3</v>
      </c>
      <c r="AH1308">
        <f t="shared" si="280"/>
        <v>4.1864999999999997</v>
      </c>
      <c r="AI1308">
        <f t="shared" si="293"/>
        <v>0</v>
      </c>
    </row>
    <row r="1309" spans="1:35" x14ac:dyDescent="0.3">
      <c r="A1309" s="1">
        <v>45864</v>
      </c>
      <c r="B1309">
        <v>118004.91</v>
      </c>
      <c r="C1309">
        <v>3337.3</v>
      </c>
      <c r="D1309">
        <v>4.3899999999999997</v>
      </c>
      <c r="E1309">
        <v>4.3600000000000003</v>
      </c>
      <c r="F1309">
        <f t="shared" si="287"/>
        <v>0</v>
      </c>
      <c r="G1309">
        <v>4.33</v>
      </c>
      <c r="H1309">
        <v>4.3142800000000001</v>
      </c>
      <c r="I1309">
        <f t="shared" si="281"/>
        <v>4.3142800000000001</v>
      </c>
      <c r="J1309">
        <f t="shared" si="282"/>
        <v>0</v>
      </c>
      <c r="K1309">
        <v>4.3159999999999998</v>
      </c>
      <c r="L1309">
        <v>4.3460000000000001</v>
      </c>
      <c r="M1309">
        <v>4.3464999999999998</v>
      </c>
      <c r="N1309">
        <v>4.3441000000000001</v>
      </c>
      <c r="O1309">
        <v>4.2356999999999996</v>
      </c>
      <c r="P1309">
        <v>4.3608500000000001</v>
      </c>
      <c r="Q1309">
        <v>4.3245500000000003</v>
      </c>
      <c r="R1309">
        <v>4.2667000000000002</v>
      </c>
      <c r="S1309">
        <v>4.0932000000000004</v>
      </c>
      <c r="T1309">
        <v>4.351</v>
      </c>
      <c r="U1309">
        <f t="shared" si="283"/>
        <v>4.351</v>
      </c>
      <c r="V1309">
        <f t="shared" si="288"/>
        <v>0</v>
      </c>
      <c r="W1309">
        <f t="shared" si="284"/>
        <v>4.3464999999999998</v>
      </c>
      <c r="X1309">
        <f t="shared" si="289"/>
        <v>0</v>
      </c>
      <c r="Y1309">
        <v>4.319</v>
      </c>
      <c r="Z1309">
        <v>4.2729999999999997</v>
      </c>
      <c r="AA1309">
        <f t="shared" si="285"/>
        <v>4.3441000000000001</v>
      </c>
      <c r="AB1309">
        <f t="shared" si="290"/>
        <v>0</v>
      </c>
      <c r="AC1309">
        <f t="shared" si="291"/>
        <v>0</v>
      </c>
      <c r="AD1309">
        <v>4.0999999999999996</v>
      </c>
      <c r="AE1309">
        <f t="shared" si="286"/>
        <v>4.2356999999999996</v>
      </c>
      <c r="AF1309">
        <f t="shared" si="292"/>
        <v>0</v>
      </c>
      <c r="AG1309">
        <f t="shared" si="292"/>
        <v>0</v>
      </c>
      <c r="AH1309">
        <f t="shared" si="280"/>
        <v>4.1864999999999997</v>
      </c>
      <c r="AI1309">
        <f t="shared" si="293"/>
        <v>0</v>
      </c>
    </row>
    <row r="1310" spans="1:35" x14ac:dyDescent="0.3">
      <c r="A1310" s="1">
        <v>45865</v>
      </c>
      <c r="B1310">
        <v>118801.81</v>
      </c>
      <c r="C1310">
        <v>3337.3</v>
      </c>
      <c r="D1310">
        <v>4.3899999999999997</v>
      </c>
      <c r="E1310">
        <v>4.3600000000000003</v>
      </c>
      <c r="F1310">
        <f t="shared" si="287"/>
        <v>0</v>
      </c>
      <c r="G1310">
        <v>4.33</v>
      </c>
      <c r="H1310">
        <v>4.3142800000000001</v>
      </c>
      <c r="I1310">
        <f t="shared" si="281"/>
        <v>4.3142800000000001</v>
      </c>
      <c r="J1310">
        <f t="shared" si="282"/>
        <v>0</v>
      </c>
      <c r="K1310">
        <v>4.3159999999999998</v>
      </c>
      <c r="L1310">
        <v>4.3460000000000001</v>
      </c>
      <c r="M1310">
        <v>4.3464999999999998</v>
      </c>
      <c r="N1310">
        <v>4.3441000000000001</v>
      </c>
      <c r="O1310">
        <v>4.2356999999999996</v>
      </c>
      <c r="P1310">
        <v>4.3608500000000001</v>
      </c>
      <c r="Q1310">
        <v>4.3245500000000003</v>
      </c>
      <c r="R1310">
        <v>4.2667000000000002</v>
      </c>
      <c r="S1310">
        <v>4.0932000000000004</v>
      </c>
      <c r="T1310">
        <v>4.351</v>
      </c>
      <c r="U1310">
        <f t="shared" si="283"/>
        <v>4.351</v>
      </c>
      <c r="V1310">
        <f t="shared" si="288"/>
        <v>0</v>
      </c>
      <c r="W1310">
        <f t="shared" si="284"/>
        <v>4.3464999999999998</v>
      </c>
      <c r="X1310">
        <f t="shared" si="289"/>
        <v>0</v>
      </c>
      <c r="Y1310">
        <v>4.319</v>
      </c>
      <c r="Z1310">
        <v>4.2729999999999997</v>
      </c>
      <c r="AA1310">
        <f t="shared" si="285"/>
        <v>4.3441000000000001</v>
      </c>
      <c r="AB1310">
        <f t="shared" si="290"/>
        <v>0</v>
      </c>
      <c r="AC1310">
        <f t="shared" si="291"/>
        <v>0</v>
      </c>
      <c r="AD1310">
        <v>4.0999999999999996</v>
      </c>
      <c r="AE1310">
        <f t="shared" si="286"/>
        <v>4.2356999999999996</v>
      </c>
      <c r="AF1310">
        <f t="shared" si="292"/>
        <v>0</v>
      </c>
      <c r="AG1310">
        <f t="shared" si="292"/>
        <v>0</v>
      </c>
      <c r="AH1310">
        <f t="shared" si="280"/>
        <v>4.1864999999999997</v>
      </c>
      <c r="AI1310">
        <f t="shared" si="293"/>
        <v>0</v>
      </c>
    </row>
    <row r="1311" spans="1:35" x14ac:dyDescent="0.3">
      <c r="A1311" s="1">
        <v>45866</v>
      </c>
      <c r="B1311">
        <v>118040.22</v>
      </c>
      <c r="C1311">
        <v>3314.61</v>
      </c>
      <c r="D1311">
        <v>4.32</v>
      </c>
      <c r="E1311">
        <v>4.3600000000000003</v>
      </c>
      <c r="F1311">
        <f t="shared" si="287"/>
        <v>0</v>
      </c>
      <c r="G1311">
        <v>4.33</v>
      </c>
      <c r="H1311">
        <v>4.3099600000000002</v>
      </c>
      <c r="I1311">
        <f t="shared" si="281"/>
        <v>4.3099600000000002</v>
      </c>
      <c r="J1311">
        <f t="shared" si="282"/>
        <v>-4.3199999999998795E-3</v>
      </c>
      <c r="K1311">
        <v>4.3093599999999999</v>
      </c>
      <c r="L1311">
        <v>4.3350999999999997</v>
      </c>
      <c r="M1311">
        <v>4.3586</v>
      </c>
      <c r="N1311">
        <v>4.3571</v>
      </c>
      <c r="O1311">
        <v>4.2487000000000004</v>
      </c>
      <c r="P1311">
        <v>4.3510999999999997</v>
      </c>
      <c r="Q1311">
        <v>4.3250000000000002</v>
      </c>
      <c r="R1311">
        <v>4.2557</v>
      </c>
      <c r="S1311">
        <v>4.0929000000000002</v>
      </c>
      <c r="T1311">
        <v>4.3390000000000004</v>
      </c>
      <c r="U1311">
        <f t="shared" si="283"/>
        <v>4.3390000000000004</v>
      </c>
      <c r="V1311">
        <f t="shared" si="288"/>
        <v>-1.1999999999999567E-2</v>
      </c>
      <c r="W1311">
        <f t="shared" si="284"/>
        <v>4.3586</v>
      </c>
      <c r="X1311">
        <f t="shared" si="289"/>
        <v>1.2100000000000222E-2</v>
      </c>
      <c r="Y1311">
        <v>4.3310000000000004</v>
      </c>
      <c r="Z1311">
        <v>4.2619999999999996</v>
      </c>
      <c r="AA1311">
        <f t="shared" si="285"/>
        <v>4.3571</v>
      </c>
      <c r="AB1311">
        <f t="shared" si="290"/>
        <v>1.2999999999999901E-2</v>
      </c>
      <c r="AC1311">
        <f t="shared" si="291"/>
        <v>-1.1000000000000121E-2</v>
      </c>
      <c r="AD1311">
        <v>4.0979999999999999</v>
      </c>
      <c r="AE1311">
        <f t="shared" si="286"/>
        <v>4.2487000000000004</v>
      </c>
      <c r="AF1311">
        <f t="shared" si="292"/>
        <v>-1.9999999999997797E-3</v>
      </c>
      <c r="AG1311">
        <f t="shared" si="292"/>
        <v>1.3000000000000789E-2</v>
      </c>
      <c r="AH1311">
        <f t="shared" si="280"/>
        <v>4.18</v>
      </c>
      <c r="AI1311">
        <f t="shared" si="293"/>
        <v>-6.4999999999999503E-3</v>
      </c>
    </row>
    <row r="1312" spans="1:35" x14ac:dyDescent="0.3">
      <c r="A1312" s="1">
        <v>45867</v>
      </c>
      <c r="B1312">
        <v>117479.31</v>
      </c>
      <c r="C1312">
        <v>3326.62</v>
      </c>
      <c r="D1312">
        <v>4.38</v>
      </c>
      <c r="E1312">
        <v>4.3600000000000003</v>
      </c>
      <c r="F1312">
        <f t="shared" si="287"/>
        <v>0</v>
      </c>
      <c r="G1312">
        <v>4.33</v>
      </c>
      <c r="H1312">
        <v>4.3079099999999997</v>
      </c>
      <c r="I1312">
        <f t="shared" si="281"/>
        <v>4.3079099999999997</v>
      </c>
      <c r="J1312">
        <f t="shared" si="282"/>
        <v>-2.0500000000005514E-3</v>
      </c>
      <c r="K1312">
        <v>4.3000999999999996</v>
      </c>
      <c r="L1312">
        <v>4.3330000000000002</v>
      </c>
      <c r="M1312">
        <v>4.3391000000000002</v>
      </c>
      <c r="N1312">
        <v>4.3319000000000001</v>
      </c>
      <c r="O1312">
        <v>4.2210999999999999</v>
      </c>
      <c r="P1312">
        <v>4.3486000000000002</v>
      </c>
      <c r="Q1312">
        <v>4.3236499999999998</v>
      </c>
      <c r="R1312">
        <v>4.2396000000000003</v>
      </c>
      <c r="S1312">
        <v>4.0683999999999996</v>
      </c>
      <c r="T1312">
        <v>4.3410000000000002</v>
      </c>
      <c r="U1312">
        <f t="shared" si="283"/>
        <v>4.3410000000000002</v>
      </c>
      <c r="V1312">
        <f t="shared" si="288"/>
        <v>1.9999999999997797E-3</v>
      </c>
      <c r="W1312">
        <f t="shared" si="284"/>
        <v>4.3391000000000002</v>
      </c>
      <c r="X1312">
        <f t="shared" si="289"/>
        <v>-1.9499999999999851E-2</v>
      </c>
      <c r="Y1312">
        <v>4.3330000000000002</v>
      </c>
      <c r="Z1312">
        <v>4.2439999999999998</v>
      </c>
      <c r="AA1312">
        <f t="shared" si="285"/>
        <v>4.3319000000000001</v>
      </c>
      <c r="AB1312">
        <f t="shared" si="290"/>
        <v>-2.5199999999999889E-2</v>
      </c>
      <c r="AC1312">
        <f t="shared" si="291"/>
        <v>-1.7999999999999794E-2</v>
      </c>
      <c r="AD1312">
        <v>4.0739999999999998</v>
      </c>
      <c r="AE1312">
        <f t="shared" si="286"/>
        <v>4.2210999999999999</v>
      </c>
      <c r="AF1312">
        <f t="shared" si="292"/>
        <v>-2.4000000000000021E-2</v>
      </c>
      <c r="AG1312">
        <f t="shared" si="292"/>
        <v>-2.7600000000000513E-2</v>
      </c>
      <c r="AH1312">
        <f t="shared" si="280"/>
        <v>4.1589999999999998</v>
      </c>
      <c r="AI1312">
        <f t="shared" si="293"/>
        <v>-2.0999999999999908E-2</v>
      </c>
    </row>
    <row r="1313" spans="1:35" x14ac:dyDescent="0.3">
      <c r="A1313" s="1">
        <v>45868</v>
      </c>
      <c r="B1313">
        <v>117143.62</v>
      </c>
      <c r="C1313">
        <v>3275.18</v>
      </c>
      <c r="D1313">
        <v>4.37</v>
      </c>
      <c r="E1313">
        <v>4.32</v>
      </c>
      <c r="F1313">
        <f t="shared" si="287"/>
        <v>-4.0000000000000036E-2</v>
      </c>
      <c r="G1313">
        <v>4.33</v>
      </c>
      <c r="H1313">
        <v>4.2961900000000002</v>
      </c>
      <c r="I1313">
        <f t="shared" si="281"/>
        <v>4.2961900000000002</v>
      </c>
      <c r="J1313">
        <f t="shared" si="282"/>
        <v>-1.1719999999999509E-2</v>
      </c>
      <c r="K1313">
        <v>4.3235700000000001</v>
      </c>
      <c r="L1313">
        <v>4.3376999999999999</v>
      </c>
      <c r="M1313">
        <v>4.3611000000000004</v>
      </c>
      <c r="N1313">
        <v>4.3589000000000002</v>
      </c>
      <c r="O1313">
        <v>4.2577999999999996</v>
      </c>
      <c r="P1313">
        <v>4.351</v>
      </c>
      <c r="Q1313">
        <v>4.3262499999999999</v>
      </c>
      <c r="R1313">
        <v>4.2713999999999999</v>
      </c>
      <c r="S1313">
        <v>4.1189999999999998</v>
      </c>
      <c r="T1313">
        <v>4.343</v>
      </c>
      <c r="U1313">
        <f t="shared" si="283"/>
        <v>4.343</v>
      </c>
      <c r="V1313">
        <f t="shared" si="288"/>
        <v>1.9999999999997797E-3</v>
      </c>
      <c r="W1313">
        <f t="shared" si="284"/>
        <v>4.3611000000000004</v>
      </c>
      <c r="X1313">
        <f t="shared" si="289"/>
        <v>2.2000000000000242E-2</v>
      </c>
      <c r="Y1313">
        <v>4.3449999999999998</v>
      </c>
      <c r="Z1313">
        <v>4.2750000000000004</v>
      </c>
      <c r="AA1313">
        <f t="shared" si="285"/>
        <v>4.3589000000000002</v>
      </c>
      <c r="AB1313">
        <f t="shared" si="290"/>
        <v>2.7000000000000135E-2</v>
      </c>
      <c r="AC1313">
        <f t="shared" si="291"/>
        <v>3.1000000000000583E-2</v>
      </c>
      <c r="AD1313">
        <v>4.1260000000000003</v>
      </c>
      <c r="AE1313">
        <f t="shared" si="286"/>
        <v>4.2577999999999996</v>
      </c>
      <c r="AF1313">
        <f t="shared" si="292"/>
        <v>5.200000000000049E-2</v>
      </c>
      <c r="AG1313">
        <f t="shared" si="292"/>
        <v>3.6699999999999733E-2</v>
      </c>
      <c r="AH1313">
        <f t="shared" si="280"/>
        <v>4.2004999999999999</v>
      </c>
      <c r="AI1313">
        <f t="shared" si="293"/>
        <v>4.1500000000000092E-2</v>
      </c>
    </row>
    <row r="1314" spans="1:35" x14ac:dyDescent="0.3">
      <c r="A1314" s="1">
        <v>45869</v>
      </c>
      <c r="B1314">
        <v>116491.12</v>
      </c>
      <c r="C1314">
        <v>3289.93</v>
      </c>
      <c r="D1314">
        <v>4.4000000000000004</v>
      </c>
      <c r="E1314">
        <v>4.3899999999999997</v>
      </c>
      <c r="F1314">
        <f t="shared" si="287"/>
        <v>6.9999999999999396E-2</v>
      </c>
      <c r="G1314">
        <v>4.33</v>
      </c>
      <c r="H1314">
        <v>4.3005399999999998</v>
      </c>
      <c r="I1314">
        <f t="shared" si="281"/>
        <v>4.3005399999999998</v>
      </c>
      <c r="J1314">
        <f t="shared" si="282"/>
        <v>4.3499999999996319E-3</v>
      </c>
      <c r="K1314">
        <v>4.3232100000000004</v>
      </c>
      <c r="L1314">
        <v>4.3372000000000002</v>
      </c>
      <c r="M1314">
        <v>4.3528000000000002</v>
      </c>
      <c r="N1314">
        <v>4.3509000000000002</v>
      </c>
      <c r="O1314">
        <v>4.2542</v>
      </c>
      <c r="P1314">
        <v>4.3289</v>
      </c>
      <c r="Q1314">
        <v>4.327</v>
      </c>
      <c r="R1314">
        <v>4.2682000000000002</v>
      </c>
      <c r="S1314">
        <v>4.0918999999999999</v>
      </c>
      <c r="T1314">
        <v>4.3410000000000002</v>
      </c>
      <c r="U1314">
        <f t="shared" si="283"/>
        <v>4.3410000000000002</v>
      </c>
      <c r="V1314">
        <f t="shared" si="288"/>
        <v>-1.9999999999997797E-3</v>
      </c>
      <c r="W1314">
        <f t="shared" si="284"/>
        <v>4.3528000000000002</v>
      </c>
      <c r="X1314">
        <f t="shared" si="289"/>
        <v>-8.3000000000001961E-3</v>
      </c>
      <c r="Y1314">
        <v>4.3609999999999998</v>
      </c>
      <c r="Z1314">
        <v>4.2750000000000004</v>
      </c>
      <c r="AA1314">
        <f t="shared" si="285"/>
        <v>4.3509000000000002</v>
      </c>
      <c r="AB1314">
        <f t="shared" si="290"/>
        <v>-8.0000000000000071E-3</v>
      </c>
      <c r="AC1314">
        <f t="shared" si="291"/>
        <v>0</v>
      </c>
      <c r="AD1314">
        <v>4.1029999999999998</v>
      </c>
      <c r="AE1314">
        <f t="shared" si="286"/>
        <v>4.2542</v>
      </c>
      <c r="AF1314">
        <f t="shared" si="292"/>
        <v>-2.3000000000000576E-2</v>
      </c>
      <c r="AG1314">
        <f t="shared" si="292"/>
        <v>-3.5999999999996035E-3</v>
      </c>
      <c r="AH1314">
        <f t="shared" si="280"/>
        <v>4.1890000000000001</v>
      </c>
      <c r="AI1314">
        <f t="shared" si="293"/>
        <v>-1.1499999999999844E-2</v>
      </c>
    </row>
    <row r="1315" spans="1:35" x14ac:dyDescent="0.3">
      <c r="A1315" s="1">
        <v>45870</v>
      </c>
      <c r="B1315">
        <v>113905.41</v>
      </c>
      <c r="C1315">
        <v>3363.48</v>
      </c>
      <c r="D1315">
        <v>4.4000000000000004</v>
      </c>
      <c r="E1315">
        <v>4.34</v>
      </c>
      <c r="F1315">
        <f t="shared" si="287"/>
        <v>-4.9999999999999822E-2</v>
      </c>
      <c r="G1315">
        <v>4.33</v>
      </c>
      <c r="H1315">
        <v>4.3212299999999999</v>
      </c>
      <c r="I1315">
        <f t="shared" si="281"/>
        <v>4.3212299999999999</v>
      </c>
      <c r="J1315">
        <f t="shared" si="282"/>
        <v>2.0690000000000097E-2</v>
      </c>
      <c r="K1315">
        <v>4.2472000000000003</v>
      </c>
      <c r="L1315">
        <v>4.2657999999999996</v>
      </c>
      <c r="M1315">
        <v>4.2591999999999999</v>
      </c>
      <c r="N1315">
        <v>4.2401999999999997</v>
      </c>
      <c r="O1315">
        <v>4.1083999999999996</v>
      </c>
      <c r="P1315">
        <v>4.3227000000000002</v>
      </c>
      <c r="Q1315">
        <v>4.32</v>
      </c>
      <c r="R1315">
        <v>4.0978000000000003</v>
      </c>
      <c r="S1315">
        <v>3.8418999999999999</v>
      </c>
      <c r="T1315">
        <v>4.28</v>
      </c>
      <c r="U1315">
        <f t="shared" si="283"/>
        <v>4.28</v>
      </c>
      <c r="V1315">
        <f t="shared" si="288"/>
        <v>-6.0999999999999943E-2</v>
      </c>
      <c r="W1315">
        <f t="shared" si="284"/>
        <v>4.2591999999999999</v>
      </c>
      <c r="X1315">
        <f t="shared" si="289"/>
        <v>-9.360000000000035E-2</v>
      </c>
      <c r="Y1315">
        <v>4.3339999999999996</v>
      </c>
      <c r="Z1315">
        <v>4.1109999999999998</v>
      </c>
      <c r="AA1315">
        <f t="shared" si="285"/>
        <v>4.2401999999999997</v>
      </c>
      <c r="AB1315">
        <f t="shared" si="290"/>
        <v>-0.11070000000000046</v>
      </c>
      <c r="AC1315">
        <f t="shared" si="291"/>
        <v>-0.16400000000000059</v>
      </c>
      <c r="AD1315">
        <v>3.8570000000000002</v>
      </c>
      <c r="AE1315">
        <f t="shared" si="286"/>
        <v>4.1083999999999996</v>
      </c>
      <c r="AF1315">
        <f t="shared" si="292"/>
        <v>-0.24599999999999955</v>
      </c>
      <c r="AG1315">
        <f t="shared" si="292"/>
        <v>-0.14580000000000037</v>
      </c>
      <c r="AH1315">
        <f t="shared" si="280"/>
        <v>3.984</v>
      </c>
      <c r="AI1315">
        <f t="shared" si="293"/>
        <v>-0.20500000000000007</v>
      </c>
    </row>
    <row r="1316" spans="1:35" x14ac:dyDescent="0.3">
      <c r="A1316" s="1">
        <v>45871</v>
      </c>
      <c r="B1316">
        <v>112759.62</v>
      </c>
      <c r="C1316">
        <v>3363.48</v>
      </c>
      <c r="D1316">
        <v>4.4000000000000004</v>
      </c>
      <c r="E1316">
        <v>4.34</v>
      </c>
      <c r="F1316">
        <f t="shared" si="287"/>
        <v>0</v>
      </c>
      <c r="G1316">
        <v>4.33</v>
      </c>
      <c r="H1316">
        <v>4.3212299999999999</v>
      </c>
      <c r="I1316">
        <f t="shared" si="281"/>
        <v>4.3212299999999999</v>
      </c>
      <c r="J1316">
        <f t="shared" si="282"/>
        <v>0</v>
      </c>
      <c r="K1316">
        <v>4.2472000000000003</v>
      </c>
      <c r="L1316">
        <v>4.2657999999999996</v>
      </c>
      <c r="M1316">
        <v>4.2591999999999999</v>
      </c>
      <c r="N1316">
        <v>4.2401999999999997</v>
      </c>
      <c r="O1316">
        <v>4.1083999999999996</v>
      </c>
      <c r="P1316">
        <v>4.3227000000000002</v>
      </c>
      <c r="Q1316">
        <v>4.32</v>
      </c>
      <c r="R1316">
        <v>4.0978000000000003</v>
      </c>
      <c r="S1316">
        <v>3.8418999999999999</v>
      </c>
      <c r="T1316">
        <v>4.28</v>
      </c>
      <c r="U1316">
        <f t="shared" si="283"/>
        <v>4.28</v>
      </c>
      <c r="V1316">
        <f t="shared" si="288"/>
        <v>0</v>
      </c>
      <c r="W1316">
        <f t="shared" si="284"/>
        <v>4.2591999999999999</v>
      </c>
      <c r="X1316">
        <f t="shared" si="289"/>
        <v>0</v>
      </c>
      <c r="Y1316">
        <v>4.3339999999999996</v>
      </c>
      <c r="Z1316">
        <v>4.1109999999999998</v>
      </c>
      <c r="AA1316">
        <f t="shared" si="285"/>
        <v>4.2401999999999997</v>
      </c>
      <c r="AB1316">
        <f t="shared" si="290"/>
        <v>0</v>
      </c>
      <c r="AC1316">
        <f t="shared" si="291"/>
        <v>0</v>
      </c>
      <c r="AD1316">
        <v>3.8570000000000002</v>
      </c>
      <c r="AE1316">
        <f t="shared" si="286"/>
        <v>4.1083999999999996</v>
      </c>
      <c r="AF1316">
        <f t="shared" si="292"/>
        <v>0</v>
      </c>
      <c r="AG1316">
        <f t="shared" si="292"/>
        <v>0</v>
      </c>
      <c r="AH1316">
        <f t="shared" si="280"/>
        <v>3.984</v>
      </c>
      <c r="AI1316">
        <f t="shared" si="293"/>
        <v>0</v>
      </c>
    </row>
    <row r="1317" spans="1:35" x14ac:dyDescent="0.3">
      <c r="A1317" s="1">
        <v>45872</v>
      </c>
      <c r="B1317">
        <v>114432.91</v>
      </c>
      <c r="C1317">
        <v>3363.48</v>
      </c>
      <c r="D1317">
        <v>4.4000000000000004</v>
      </c>
      <c r="E1317">
        <v>4.34</v>
      </c>
      <c r="F1317">
        <f t="shared" si="287"/>
        <v>0</v>
      </c>
      <c r="G1317">
        <v>4.33</v>
      </c>
      <c r="H1317">
        <v>4.3212299999999999</v>
      </c>
      <c r="I1317">
        <f t="shared" si="281"/>
        <v>4.3212299999999999</v>
      </c>
      <c r="J1317">
        <f t="shared" si="282"/>
        <v>0</v>
      </c>
      <c r="K1317">
        <v>4.2472000000000003</v>
      </c>
      <c r="L1317">
        <v>4.2657999999999996</v>
      </c>
      <c r="M1317">
        <v>4.2591999999999999</v>
      </c>
      <c r="N1317">
        <v>4.2401999999999997</v>
      </c>
      <c r="O1317">
        <v>4.1083999999999996</v>
      </c>
      <c r="P1317">
        <v>4.3227000000000002</v>
      </c>
      <c r="Q1317">
        <v>4.32</v>
      </c>
      <c r="R1317">
        <v>4.0978000000000003</v>
      </c>
      <c r="S1317">
        <v>3.8418999999999999</v>
      </c>
      <c r="T1317">
        <v>4.28</v>
      </c>
      <c r="U1317">
        <f t="shared" si="283"/>
        <v>4.28</v>
      </c>
      <c r="V1317">
        <f t="shared" si="288"/>
        <v>0</v>
      </c>
      <c r="W1317">
        <f t="shared" si="284"/>
        <v>4.2591999999999999</v>
      </c>
      <c r="X1317">
        <f t="shared" si="289"/>
        <v>0</v>
      </c>
      <c r="Y1317">
        <v>4.3339999999999996</v>
      </c>
      <c r="Z1317">
        <v>4.1109999999999998</v>
      </c>
      <c r="AA1317">
        <f t="shared" si="285"/>
        <v>4.2401999999999997</v>
      </c>
      <c r="AB1317">
        <f t="shared" si="290"/>
        <v>0</v>
      </c>
      <c r="AC1317">
        <f t="shared" si="291"/>
        <v>0</v>
      </c>
      <c r="AD1317">
        <v>3.8570000000000002</v>
      </c>
      <c r="AE1317">
        <f t="shared" si="286"/>
        <v>4.1083999999999996</v>
      </c>
      <c r="AF1317">
        <f t="shared" si="292"/>
        <v>0</v>
      </c>
      <c r="AG1317">
        <f t="shared" si="292"/>
        <v>0</v>
      </c>
      <c r="AH1317">
        <f t="shared" si="280"/>
        <v>3.984</v>
      </c>
      <c r="AI1317">
        <f t="shared" si="293"/>
        <v>0</v>
      </c>
    </row>
    <row r="1318" spans="1:35" x14ac:dyDescent="0.3">
      <c r="A1318" s="1">
        <v>45873</v>
      </c>
      <c r="B1318">
        <v>114821.41</v>
      </c>
      <c r="C1318">
        <v>3373.59</v>
      </c>
      <c r="D1318">
        <v>4.37</v>
      </c>
      <c r="E1318">
        <v>4.33</v>
      </c>
      <c r="F1318">
        <f t="shared" si="287"/>
        <v>-9.9999999999997868E-3</v>
      </c>
      <c r="G1318">
        <v>4.33</v>
      </c>
      <c r="H1318">
        <v>4.25467</v>
      </c>
      <c r="I1318">
        <f t="shared" si="281"/>
        <v>4.25467</v>
      </c>
      <c r="J1318">
        <f t="shared" si="282"/>
        <v>-6.6559999999999953E-2</v>
      </c>
      <c r="K1318">
        <v>4.2347999999999999</v>
      </c>
      <c r="L1318">
        <v>4.2446000000000002</v>
      </c>
      <c r="M1318">
        <v>4.2356999999999996</v>
      </c>
      <c r="N1318">
        <v>4.2164999999999999</v>
      </c>
      <c r="O1318">
        <v>4.0883000000000003</v>
      </c>
      <c r="P1318">
        <v>4.33338</v>
      </c>
      <c r="Q1318">
        <v>4.32315</v>
      </c>
      <c r="R1318">
        <v>4.0974000000000004</v>
      </c>
      <c r="S1318">
        <v>3.8174999999999999</v>
      </c>
      <c r="T1318">
        <v>4.2510000000000003</v>
      </c>
      <c r="U1318">
        <f t="shared" si="283"/>
        <v>4.2510000000000003</v>
      </c>
      <c r="V1318">
        <f t="shared" si="288"/>
        <v>-2.8999999999999915E-2</v>
      </c>
      <c r="W1318">
        <f t="shared" si="284"/>
        <v>4.2356999999999996</v>
      </c>
      <c r="X1318">
        <f t="shared" si="289"/>
        <v>-2.3500000000000298E-2</v>
      </c>
      <c r="Y1318">
        <v>4.367</v>
      </c>
      <c r="Z1318">
        <v>4.101</v>
      </c>
      <c r="AA1318">
        <f t="shared" si="285"/>
        <v>4.2164999999999999</v>
      </c>
      <c r="AB1318">
        <f t="shared" si="290"/>
        <v>-2.3699999999999832E-2</v>
      </c>
      <c r="AC1318">
        <f t="shared" si="291"/>
        <v>-9.9999999999997868E-3</v>
      </c>
      <c r="AD1318">
        <v>3.8279999999999998</v>
      </c>
      <c r="AE1318">
        <f t="shared" si="286"/>
        <v>4.0883000000000003</v>
      </c>
      <c r="AF1318">
        <f t="shared" si="292"/>
        <v>-2.9000000000000359E-2</v>
      </c>
      <c r="AG1318">
        <f t="shared" si="292"/>
        <v>-2.0099999999999341E-2</v>
      </c>
      <c r="AH1318">
        <f t="shared" si="280"/>
        <v>3.9645000000000001</v>
      </c>
      <c r="AI1318">
        <f t="shared" si="293"/>
        <v>-1.9499999999999851E-2</v>
      </c>
    </row>
    <row r="1319" spans="1:35" x14ac:dyDescent="0.3">
      <c r="A1319" s="1">
        <v>45874</v>
      </c>
      <c r="B1319">
        <v>113687.51</v>
      </c>
      <c r="C1319">
        <v>3380.6</v>
      </c>
      <c r="D1319">
        <v>4.38</v>
      </c>
      <c r="E1319">
        <v>4.34</v>
      </c>
      <c r="F1319">
        <f t="shared" si="287"/>
        <v>9.9999999999997868E-3</v>
      </c>
      <c r="G1319">
        <v>4.33</v>
      </c>
      <c r="H1319">
        <v>4.2418500000000003</v>
      </c>
      <c r="I1319">
        <f t="shared" si="281"/>
        <v>4.2418500000000003</v>
      </c>
      <c r="J1319">
        <f t="shared" si="282"/>
        <v>-1.2819999999999609E-2</v>
      </c>
      <c r="K1319">
        <v>4.2472099999999999</v>
      </c>
      <c r="L1319">
        <v>4.2320000000000002</v>
      </c>
      <c r="M1319">
        <v>4.2582000000000004</v>
      </c>
      <c r="N1319">
        <v>4.2370999999999999</v>
      </c>
      <c r="O1319">
        <v>4.1120000000000001</v>
      </c>
      <c r="P1319">
        <v>4.3346999999999998</v>
      </c>
      <c r="Q1319">
        <v>4.3250000000000002</v>
      </c>
      <c r="R1319">
        <v>4.1128999999999998</v>
      </c>
      <c r="S1319">
        <v>3.9028</v>
      </c>
      <c r="T1319">
        <v>4.2389999999999999</v>
      </c>
      <c r="U1319">
        <f t="shared" si="283"/>
        <v>4.2389999999999999</v>
      </c>
      <c r="V1319">
        <f t="shared" si="288"/>
        <v>-1.2000000000000455E-2</v>
      </c>
      <c r="W1319">
        <f t="shared" si="284"/>
        <v>4.2582000000000004</v>
      </c>
      <c r="X1319">
        <f t="shared" si="289"/>
        <v>2.2500000000000853E-2</v>
      </c>
      <c r="Y1319">
        <v>4.359</v>
      </c>
      <c r="Z1319">
        <v>4.117</v>
      </c>
      <c r="AA1319">
        <f t="shared" si="285"/>
        <v>4.2370999999999999</v>
      </c>
      <c r="AB1319">
        <f t="shared" si="290"/>
        <v>2.0599999999999952E-2</v>
      </c>
      <c r="AC1319">
        <f t="shared" si="291"/>
        <v>1.6000000000000014E-2</v>
      </c>
      <c r="AD1319">
        <v>3.9129999999999998</v>
      </c>
      <c r="AE1319">
        <f t="shared" si="286"/>
        <v>4.1120000000000001</v>
      </c>
      <c r="AF1319">
        <f t="shared" si="292"/>
        <v>8.4999999999999964E-2</v>
      </c>
      <c r="AG1319">
        <f t="shared" si="292"/>
        <v>2.3699999999999832E-2</v>
      </c>
      <c r="AH1319">
        <f t="shared" si="280"/>
        <v>4.0149999999999997</v>
      </c>
      <c r="AI1319">
        <f t="shared" si="293"/>
        <v>5.0499999999999545E-2</v>
      </c>
    </row>
    <row r="1320" spans="1:35" x14ac:dyDescent="0.3">
      <c r="A1320" s="1">
        <v>45875</v>
      </c>
      <c r="B1320">
        <v>115088.22</v>
      </c>
      <c r="C1320">
        <v>3369.33</v>
      </c>
      <c r="D1320">
        <v>4.4000000000000004</v>
      </c>
      <c r="E1320">
        <v>4.34</v>
      </c>
      <c r="F1320">
        <f t="shared" si="287"/>
        <v>0</v>
      </c>
      <c r="G1320">
        <v>4.33</v>
      </c>
      <c r="H1320">
        <v>4.2342500000000003</v>
      </c>
      <c r="I1320">
        <f t="shared" si="281"/>
        <v>4.2342500000000003</v>
      </c>
      <c r="J1320">
        <f t="shared" si="282"/>
        <v>-7.6000000000000512E-3</v>
      </c>
      <c r="K1320">
        <v>4.2323500000000003</v>
      </c>
      <c r="L1320">
        <v>4.2289000000000003</v>
      </c>
      <c r="M1320">
        <v>4.2192999999999996</v>
      </c>
      <c r="N1320">
        <v>4.1989999999999998</v>
      </c>
      <c r="O1320">
        <v>4.0758999999999999</v>
      </c>
      <c r="P1320">
        <v>4.3339999999999996</v>
      </c>
      <c r="Q1320">
        <v>4.327</v>
      </c>
      <c r="R1320">
        <v>4.1075999999999997</v>
      </c>
      <c r="S1320">
        <v>3.8923000000000001</v>
      </c>
      <c r="T1320">
        <v>4.2370000000000001</v>
      </c>
      <c r="U1320">
        <f t="shared" si="283"/>
        <v>4.2370000000000001</v>
      </c>
      <c r="V1320">
        <f t="shared" si="288"/>
        <v>-1.9999999999997797E-3</v>
      </c>
      <c r="W1320">
        <f t="shared" si="284"/>
        <v>4.2192999999999996</v>
      </c>
      <c r="X1320">
        <f t="shared" si="289"/>
        <v>-3.8900000000000823E-2</v>
      </c>
      <c r="Y1320">
        <v>4.3570000000000002</v>
      </c>
      <c r="Z1320">
        <v>4.1159999999999997</v>
      </c>
      <c r="AA1320">
        <f t="shared" si="285"/>
        <v>4.1989999999999998</v>
      </c>
      <c r="AB1320">
        <f t="shared" si="290"/>
        <v>-3.8100000000000023E-2</v>
      </c>
      <c r="AC1320">
        <f t="shared" si="291"/>
        <v>-1.000000000000334E-3</v>
      </c>
      <c r="AD1320">
        <v>3.899</v>
      </c>
      <c r="AE1320">
        <f t="shared" si="286"/>
        <v>4.0758999999999999</v>
      </c>
      <c r="AF1320">
        <f t="shared" si="292"/>
        <v>-1.399999999999979E-2</v>
      </c>
      <c r="AG1320">
        <f t="shared" si="292"/>
        <v>-3.6100000000000243E-2</v>
      </c>
      <c r="AH1320">
        <f t="shared" si="280"/>
        <v>4.0075000000000003</v>
      </c>
      <c r="AI1320">
        <f t="shared" si="293"/>
        <v>-7.499999999999396E-3</v>
      </c>
    </row>
    <row r="1321" spans="1:35" x14ac:dyDescent="0.3">
      <c r="A1321" s="1">
        <v>45876</v>
      </c>
      <c r="B1321">
        <v>117239.91</v>
      </c>
      <c r="C1321">
        <v>3396.38</v>
      </c>
      <c r="D1321">
        <v>4.3899999999999997</v>
      </c>
      <c r="E1321">
        <v>4.3499999999999996</v>
      </c>
      <c r="F1321">
        <f t="shared" si="287"/>
        <v>9.9999999999997868E-3</v>
      </c>
      <c r="G1321">
        <v>4.33</v>
      </c>
      <c r="H1321">
        <v>4.226</v>
      </c>
      <c r="I1321">
        <f t="shared" si="281"/>
        <v>4.226</v>
      </c>
      <c r="J1321">
        <f t="shared" si="282"/>
        <v>-8.2500000000003126E-3</v>
      </c>
      <c r="K1321">
        <v>4.2258800000000001</v>
      </c>
      <c r="L1321">
        <v>4.2362000000000002</v>
      </c>
      <c r="M1321">
        <v>4.2046999999999999</v>
      </c>
      <c r="N1321">
        <v>4.1867000000000001</v>
      </c>
      <c r="O1321">
        <v>4.0716000000000001</v>
      </c>
      <c r="P1321">
        <v>4.3411999999999997</v>
      </c>
      <c r="Q1321">
        <v>4.3250500000000001</v>
      </c>
      <c r="R1321">
        <v>4.1071</v>
      </c>
      <c r="S1321">
        <v>3.9054000000000002</v>
      </c>
      <c r="T1321">
        <v>4.24</v>
      </c>
      <c r="U1321">
        <f t="shared" si="283"/>
        <v>4.24</v>
      </c>
      <c r="V1321">
        <f t="shared" si="288"/>
        <v>3.0000000000001137E-3</v>
      </c>
      <c r="W1321">
        <f t="shared" si="284"/>
        <v>4.2046999999999999</v>
      </c>
      <c r="X1321">
        <f t="shared" si="289"/>
        <v>-1.4599999999999724E-2</v>
      </c>
      <c r="Y1321">
        <v>4.3380000000000001</v>
      </c>
      <c r="Z1321">
        <v>4.1109999999999998</v>
      </c>
      <c r="AA1321">
        <f t="shared" si="285"/>
        <v>4.1867000000000001</v>
      </c>
      <c r="AB1321">
        <f t="shared" si="290"/>
        <v>-1.2299999999999756E-2</v>
      </c>
      <c r="AC1321">
        <f t="shared" si="291"/>
        <v>-4.9999999999998934E-3</v>
      </c>
      <c r="AD1321">
        <v>3.911</v>
      </c>
      <c r="AE1321">
        <f t="shared" si="286"/>
        <v>4.0716000000000001</v>
      </c>
      <c r="AF1321">
        <f t="shared" si="292"/>
        <v>1.2000000000000011E-2</v>
      </c>
      <c r="AG1321">
        <f t="shared" si="292"/>
        <v>-4.2999999999997485E-3</v>
      </c>
      <c r="AH1321">
        <f t="shared" si="280"/>
        <v>4.0110000000000001</v>
      </c>
      <c r="AI1321">
        <f t="shared" si="293"/>
        <v>3.4999999999998366E-3</v>
      </c>
    </row>
    <row r="1322" spans="1:35" x14ac:dyDescent="0.3">
      <c r="A1322" s="1">
        <v>45877</v>
      </c>
      <c r="B1322">
        <v>116915.22</v>
      </c>
      <c r="C1322">
        <v>3397.75</v>
      </c>
      <c r="D1322">
        <v>4.4000000000000004</v>
      </c>
      <c r="E1322">
        <v>4.3499999999999996</v>
      </c>
      <c r="F1322">
        <f t="shared" si="287"/>
        <v>0</v>
      </c>
      <c r="G1322">
        <v>4.33</v>
      </c>
      <c r="H1322">
        <v>4.2264299999999997</v>
      </c>
      <c r="I1322">
        <f t="shared" si="281"/>
        <v>4.2264299999999997</v>
      </c>
      <c r="J1322">
        <f t="shared" si="282"/>
        <v>4.2999999999970839E-4</v>
      </c>
      <c r="K1322">
        <v>4.2351999999999999</v>
      </c>
      <c r="L1322">
        <v>4.2373000000000003</v>
      </c>
      <c r="M1322">
        <v>4.2337999999999996</v>
      </c>
      <c r="N1322">
        <v>4.2171000000000003</v>
      </c>
      <c r="O1322">
        <v>4.1047000000000002</v>
      </c>
      <c r="P1322">
        <v>4.3428000000000004</v>
      </c>
      <c r="Q1322">
        <v>4.3262499999999999</v>
      </c>
      <c r="R1322">
        <v>4.1162999999999998</v>
      </c>
      <c r="S1322">
        <v>3.9232</v>
      </c>
      <c r="T1322">
        <v>4.2430000000000003</v>
      </c>
      <c r="U1322">
        <f t="shared" si="283"/>
        <v>4.2430000000000003</v>
      </c>
      <c r="V1322">
        <f t="shared" si="288"/>
        <v>3.0000000000001137E-3</v>
      </c>
      <c r="W1322">
        <f t="shared" si="284"/>
        <v>4.2337999999999996</v>
      </c>
      <c r="X1322">
        <f t="shared" si="289"/>
        <v>2.9099999999999682E-2</v>
      </c>
      <c r="Y1322">
        <v>4.3310000000000004</v>
      </c>
      <c r="Z1322">
        <v>4.1189999999999998</v>
      </c>
      <c r="AA1322">
        <f t="shared" si="285"/>
        <v>4.2171000000000003</v>
      </c>
      <c r="AB1322">
        <f t="shared" si="290"/>
        <v>3.0400000000000205E-2</v>
      </c>
      <c r="AC1322">
        <f t="shared" si="291"/>
        <v>8.0000000000000071E-3</v>
      </c>
      <c r="AD1322">
        <v>3.9289999999999998</v>
      </c>
      <c r="AE1322">
        <f t="shared" si="286"/>
        <v>4.1047000000000002</v>
      </c>
      <c r="AF1322">
        <f t="shared" si="292"/>
        <v>1.7999999999999794E-2</v>
      </c>
      <c r="AG1322">
        <f t="shared" si="292"/>
        <v>3.3100000000000129E-2</v>
      </c>
      <c r="AH1322">
        <f t="shared" si="280"/>
        <v>4.024</v>
      </c>
      <c r="AI1322">
        <f t="shared" si="293"/>
        <v>1.2999999999999901E-2</v>
      </c>
    </row>
    <row r="1323" spans="1:35" x14ac:dyDescent="0.3">
      <c r="A1323" s="1">
        <v>45878</v>
      </c>
      <c r="B1323">
        <v>116798.62</v>
      </c>
      <c r="C1323">
        <v>3397.75</v>
      </c>
      <c r="D1323">
        <v>4.4000000000000004</v>
      </c>
      <c r="E1323">
        <v>4.3499999999999996</v>
      </c>
      <c r="F1323">
        <f t="shared" si="287"/>
        <v>0</v>
      </c>
      <c r="G1323">
        <v>4.33</v>
      </c>
      <c r="H1323">
        <v>4.2264299999999997</v>
      </c>
      <c r="I1323">
        <f t="shared" si="281"/>
        <v>4.2264299999999997</v>
      </c>
      <c r="J1323">
        <f t="shared" si="282"/>
        <v>0</v>
      </c>
      <c r="K1323">
        <v>4.2351999999999999</v>
      </c>
      <c r="L1323">
        <v>4.2373000000000003</v>
      </c>
      <c r="M1323">
        <v>4.2337999999999996</v>
      </c>
      <c r="N1323">
        <v>4.2171000000000003</v>
      </c>
      <c r="O1323">
        <v>4.1047000000000002</v>
      </c>
      <c r="P1323">
        <v>4.3428000000000004</v>
      </c>
      <c r="Q1323">
        <v>4.3262499999999999</v>
      </c>
      <c r="R1323">
        <v>4.1162999999999998</v>
      </c>
      <c r="S1323">
        <v>3.9232</v>
      </c>
      <c r="T1323">
        <v>4.2430000000000003</v>
      </c>
      <c r="U1323">
        <f t="shared" si="283"/>
        <v>4.2430000000000003</v>
      </c>
      <c r="V1323">
        <f t="shared" si="288"/>
        <v>0</v>
      </c>
      <c r="W1323">
        <f t="shared" si="284"/>
        <v>4.2337999999999996</v>
      </c>
      <c r="X1323">
        <f t="shared" si="289"/>
        <v>0</v>
      </c>
      <c r="Y1323">
        <v>4.3310000000000004</v>
      </c>
      <c r="Z1323">
        <v>4.1189999999999998</v>
      </c>
      <c r="AA1323">
        <f t="shared" si="285"/>
        <v>4.2171000000000003</v>
      </c>
      <c r="AB1323">
        <f t="shared" si="290"/>
        <v>0</v>
      </c>
      <c r="AC1323">
        <f t="shared" si="291"/>
        <v>0</v>
      </c>
      <c r="AD1323">
        <v>3.9289999999999998</v>
      </c>
      <c r="AE1323">
        <f t="shared" si="286"/>
        <v>4.1047000000000002</v>
      </c>
      <c r="AF1323">
        <f t="shared" si="292"/>
        <v>0</v>
      </c>
      <c r="AG1323">
        <f t="shared" si="292"/>
        <v>0</v>
      </c>
      <c r="AH1323">
        <f t="shared" si="280"/>
        <v>4.024</v>
      </c>
      <c r="AI1323">
        <f t="shared" si="293"/>
        <v>0</v>
      </c>
    </row>
    <row r="1324" spans="1:35" x14ac:dyDescent="0.3">
      <c r="A1324" s="1">
        <v>45879</v>
      </c>
      <c r="B1324">
        <v>118362.41</v>
      </c>
      <c r="C1324">
        <v>3397.75</v>
      </c>
      <c r="D1324">
        <v>4.4000000000000004</v>
      </c>
      <c r="E1324">
        <v>4.3499999999999996</v>
      </c>
      <c r="F1324">
        <f t="shared" si="287"/>
        <v>0</v>
      </c>
      <c r="G1324">
        <v>4.33</v>
      </c>
      <c r="H1324">
        <v>4.2264299999999997</v>
      </c>
      <c r="I1324">
        <f t="shared" si="281"/>
        <v>4.2264299999999997</v>
      </c>
      <c r="J1324">
        <f t="shared" si="282"/>
        <v>0</v>
      </c>
      <c r="K1324">
        <v>4.2351999999999999</v>
      </c>
      <c r="L1324">
        <v>4.2373000000000003</v>
      </c>
      <c r="M1324">
        <v>4.2337999999999996</v>
      </c>
      <c r="N1324">
        <v>4.2171000000000003</v>
      </c>
      <c r="O1324">
        <v>4.1047000000000002</v>
      </c>
      <c r="P1324">
        <v>4.3428000000000004</v>
      </c>
      <c r="Q1324">
        <v>4.3262499999999999</v>
      </c>
      <c r="R1324">
        <v>4.1162999999999998</v>
      </c>
      <c r="S1324">
        <v>3.9232</v>
      </c>
      <c r="T1324">
        <v>4.2430000000000003</v>
      </c>
      <c r="U1324">
        <f t="shared" si="283"/>
        <v>4.2430000000000003</v>
      </c>
      <c r="V1324">
        <f t="shared" si="288"/>
        <v>0</v>
      </c>
      <c r="W1324">
        <f t="shared" si="284"/>
        <v>4.2337999999999996</v>
      </c>
      <c r="X1324">
        <f t="shared" si="289"/>
        <v>0</v>
      </c>
      <c r="Y1324">
        <v>4.3310000000000004</v>
      </c>
      <c r="Z1324">
        <v>4.1189999999999998</v>
      </c>
      <c r="AA1324">
        <f t="shared" si="285"/>
        <v>4.2171000000000003</v>
      </c>
      <c r="AB1324">
        <f t="shared" si="290"/>
        <v>0</v>
      </c>
      <c r="AC1324">
        <f t="shared" si="291"/>
        <v>0</v>
      </c>
      <c r="AD1324">
        <v>3.9289999999999998</v>
      </c>
      <c r="AE1324">
        <f t="shared" si="286"/>
        <v>4.1047000000000002</v>
      </c>
      <c r="AF1324">
        <f t="shared" si="292"/>
        <v>0</v>
      </c>
      <c r="AG1324">
        <f t="shared" si="292"/>
        <v>0</v>
      </c>
      <c r="AH1324">
        <f t="shared" si="280"/>
        <v>4.024</v>
      </c>
      <c r="AI1324">
        <f t="shared" si="293"/>
        <v>0</v>
      </c>
    </row>
    <row r="1325" spans="1:35" x14ac:dyDescent="0.3">
      <c r="A1325" s="1">
        <v>45880</v>
      </c>
      <c r="B1325">
        <v>118856.31</v>
      </c>
      <c r="C1325">
        <v>3342.37</v>
      </c>
      <c r="D1325">
        <v>4.4000000000000004</v>
      </c>
      <c r="E1325">
        <v>4.34</v>
      </c>
      <c r="F1325">
        <f t="shared" si="287"/>
        <v>-9.9999999999997868E-3</v>
      </c>
      <c r="G1325">
        <v>4.33</v>
      </c>
      <c r="H1325">
        <v>4.2283600000000003</v>
      </c>
      <c r="I1325">
        <f t="shared" si="281"/>
        <v>4.2283600000000003</v>
      </c>
      <c r="J1325">
        <f t="shared" si="282"/>
        <v>1.9300000000006534E-3</v>
      </c>
      <c r="K1325">
        <v>4.2380500000000003</v>
      </c>
      <c r="L1325">
        <v>4.242</v>
      </c>
      <c r="M1325">
        <v>4.2618999999999998</v>
      </c>
      <c r="N1325">
        <v>4.2361000000000004</v>
      </c>
      <c r="O1325">
        <v>4.1109999999999998</v>
      </c>
      <c r="P1325">
        <v>4.3441999999999998</v>
      </c>
      <c r="Q1325">
        <v>4.3289999999999997</v>
      </c>
      <c r="R1325">
        <v>4.1105</v>
      </c>
      <c r="S1325">
        <v>3.9336000000000002</v>
      </c>
      <c r="T1325">
        <v>4.25</v>
      </c>
      <c r="U1325">
        <f t="shared" si="283"/>
        <v>4.25</v>
      </c>
      <c r="V1325">
        <f t="shared" si="288"/>
        <v>6.9999999999996732E-3</v>
      </c>
      <c r="W1325">
        <f t="shared" si="284"/>
        <v>4.2618999999999998</v>
      </c>
      <c r="X1325">
        <f t="shared" si="289"/>
        <v>2.8100000000000236E-2</v>
      </c>
      <c r="Y1325">
        <v>4.3410000000000002</v>
      </c>
      <c r="Z1325">
        <v>4.1139999999999999</v>
      </c>
      <c r="AA1325">
        <f t="shared" si="285"/>
        <v>4.2361000000000004</v>
      </c>
      <c r="AB1325">
        <f t="shared" si="290"/>
        <v>1.9000000000000128E-2</v>
      </c>
      <c r="AC1325">
        <f t="shared" si="291"/>
        <v>-4.9999999999998934E-3</v>
      </c>
      <c r="AD1325">
        <v>3.9380000000000002</v>
      </c>
      <c r="AE1325">
        <f t="shared" si="286"/>
        <v>4.1109999999999998</v>
      </c>
      <c r="AF1325">
        <f t="shared" si="292"/>
        <v>9.0000000000003411E-3</v>
      </c>
      <c r="AG1325">
        <f t="shared" si="292"/>
        <v>6.2999999999995282E-3</v>
      </c>
      <c r="AH1325">
        <f t="shared" si="280"/>
        <v>4.0259999999999998</v>
      </c>
      <c r="AI1325">
        <f t="shared" si="293"/>
        <v>1.9999999999997797E-3</v>
      </c>
    </row>
    <row r="1326" spans="1:35" x14ac:dyDescent="0.3">
      <c r="A1326" s="1">
        <v>45881</v>
      </c>
      <c r="B1326">
        <v>120177.31</v>
      </c>
      <c r="C1326">
        <v>3348.26</v>
      </c>
      <c r="D1326">
        <v>4.4000000000000004</v>
      </c>
      <c r="E1326">
        <v>4.3600000000000003</v>
      </c>
      <c r="F1326">
        <f t="shared" si="287"/>
        <v>2.0000000000000462E-2</v>
      </c>
      <c r="G1326">
        <v>4.33</v>
      </c>
      <c r="H1326">
        <v>4.2328999999999999</v>
      </c>
      <c r="I1326">
        <f t="shared" si="281"/>
        <v>4.2328999999999999</v>
      </c>
      <c r="J1326">
        <f t="shared" si="282"/>
        <v>4.5399999999995444E-3</v>
      </c>
      <c r="K1326">
        <v>4.2165999999999997</v>
      </c>
      <c r="L1326">
        <v>4.2191000000000001</v>
      </c>
      <c r="M1326">
        <v>4.2137000000000002</v>
      </c>
      <c r="N1326">
        <v>4.1893000000000002</v>
      </c>
      <c r="O1326">
        <v>4.0690999999999997</v>
      </c>
      <c r="P1326">
        <v>4.3464299999999998</v>
      </c>
      <c r="Q1326">
        <v>4.3280000000000003</v>
      </c>
      <c r="R1326">
        <v>4.0758999999999999</v>
      </c>
      <c r="S1326">
        <v>3.8877000000000002</v>
      </c>
      <c r="T1326">
        <v>4.2279999999999998</v>
      </c>
      <c r="U1326">
        <f t="shared" si="283"/>
        <v>4.2279999999999998</v>
      </c>
      <c r="V1326">
        <f t="shared" si="288"/>
        <v>-2.2000000000000242E-2</v>
      </c>
      <c r="W1326">
        <f t="shared" si="284"/>
        <v>4.2137000000000002</v>
      </c>
      <c r="X1326">
        <f t="shared" si="289"/>
        <v>-4.8199999999999577E-2</v>
      </c>
      <c r="Y1326">
        <v>4.3090000000000002</v>
      </c>
      <c r="Z1326">
        <v>4.08</v>
      </c>
      <c r="AA1326">
        <f t="shared" si="285"/>
        <v>4.1893000000000002</v>
      </c>
      <c r="AB1326">
        <f t="shared" si="290"/>
        <v>-4.6800000000000175E-2</v>
      </c>
      <c r="AC1326">
        <f t="shared" si="291"/>
        <v>-3.3999999999999808E-2</v>
      </c>
      <c r="AD1326">
        <v>3.8959999999999999</v>
      </c>
      <c r="AE1326">
        <f t="shared" si="286"/>
        <v>4.0690999999999997</v>
      </c>
      <c r="AF1326">
        <f t="shared" si="292"/>
        <v>-4.2000000000000259E-2</v>
      </c>
      <c r="AG1326">
        <f t="shared" si="292"/>
        <v>-4.1900000000000048E-2</v>
      </c>
      <c r="AH1326">
        <f t="shared" si="280"/>
        <v>3.988</v>
      </c>
      <c r="AI1326">
        <f t="shared" si="293"/>
        <v>-3.7999999999999812E-2</v>
      </c>
    </row>
    <row r="1327" spans="1:35" x14ac:dyDescent="0.3">
      <c r="A1327" s="1">
        <v>45882</v>
      </c>
      <c r="B1327">
        <v>122951.91</v>
      </c>
      <c r="C1327">
        <v>3355.86</v>
      </c>
      <c r="D1327">
        <v>4.38</v>
      </c>
      <c r="E1327">
        <v>4.33</v>
      </c>
      <c r="F1327">
        <f t="shared" si="287"/>
        <v>-3.0000000000000249E-2</v>
      </c>
      <c r="G1327">
        <v>4.33</v>
      </c>
      <c r="H1327">
        <v>4.2113800000000001</v>
      </c>
      <c r="I1327">
        <f t="shared" si="281"/>
        <v>4.2113800000000001</v>
      </c>
      <c r="J1327">
        <f t="shared" si="282"/>
        <v>-2.1519999999999762E-2</v>
      </c>
      <c r="K1327">
        <v>4.1867000000000001</v>
      </c>
      <c r="L1327">
        <v>4.2004999999999999</v>
      </c>
      <c r="M1327">
        <v>4.1959</v>
      </c>
      <c r="N1327">
        <v>4.1619000000000002</v>
      </c>
      <c r="O1327">
        <v>4.0270000000000001</v>
      </c>
      <c r="P1327">
        <v>4.3396999999999997</v>
      </c>
      <c r="Q1327">
        <v>4.3280000000000003</v>
      </c>
      <c r="R1327">
        <v>4.0415999999999999</v>
      </c>
      <c r="S1327">
        <v>3.8472</v>
      </c>
      <c r="T1327">
        <v>4.2069999999999999</v>
      </c>
      <c r="U1327">
        <f t="shared" si="283"/>
        <v>4.2069999999999999</v>
      </c>
      <c r="V1327">
        <f t="shared" si="288"/>
        <v>-2.0999999999999908E-2</v>
      </c>
      <c r="W1327">
        <f t="shared" si="284"/>
        <v>4.1959</v>
      </c>
      <c r="X1327">
        <f t="shared" si="289"/>
        <v>-1.780000000000026E-2</v>
      </c>
      <c r="Y1327">
        <v>4.3070000000000004</v>
      </c>
      <c r="Z1327">
        <v>4.0469999999999997</v>
      </c>
      <c r="AA1327">
        <f t="shared" si="285"/>
        <v>4.1619000000000002</v>
      </c>
      <c r="AB1327">
        <f t="shared" si="290"/>
        <v>-2.7400000000000091E-2</v>
      </c>
      <c r="AC1327">
        <f t="shared" si="291"/>
        <v>-3.3000000000000362E-2</v>
      </c>
      <c r="AD1327">
        <v>3.8540000000000001</v>
      </c>
      <c r="AE1327">
        <f t="shared" si="286"/>
        <v>4.0270000000000001</v>
      </c>
      <c r="AF1327">
        <f t="shared" si="292"/>
        <v>-4.1999999999999815E-2</v>
      </c>
      <c r="AG1327">
        <f t="shared" si="292"/>
        <v>-4.2099999999999582E-2</v>
      </c>
      <c r="AH1327">
        <f t="shared" si="280"/>
        <v>3.9504999999999999</v>
      </c>
      <c r="AI1327">
        <f t="shared" si="293"/>
        <v>-3.7500000000000089E-2</v>
      </c>
    </row>
    <row r="1328" spans="1:35" x14ac:dyDescent="0.3">
      <c r="A1328" s="1">
        <v>45883</v>
      </c>
      <c r="B1328">
        <v>117957.12</v>
      </c>
      <c r="C1328">
        <v>3335.39</v>
      </c>
      <c r="D1328">
        <v>4.38</v>
      </c>
      <c r="E1328">
        <v>4.34</v>
      </c>
      <c r="F1328">
        <f t="shared" si="287"/>
        <v>9.9999999999997868E-3</v>
      </c>
      <c r="G1328">
        <v>4.33</v>
      </c>
      <c r="H1328">
        <v>4.1851500000000001</v>
      </c>
      <c r="I1328">
        <f t="shared" si="281"/>
        <v>4.1851500000000001</v>
      </c>
      <c r="J1328">
        <f t="shared" si="282"/>
        <v>-2.6229999999999976E-2</v>
      </c>
      <c r="K1328">
        <v>4.202</v>
      </c>
      <c r="L1328">
        <v>4.2129000000000003</v>
      </c>
      <c r="M1328">
        <v>4.2061000000000002</v>
      </c>
      <c r="N1328">
        <v>4.181</v>
      </c>
      <c r="O1328">
        <v>4.0647000000000002</v>
      </c>
      <c r="P1328">
        <v>4.3338000000000001</v>
      </c>
      <c r="Q1328">
        <v>4.3289999999999997</v>
      </c>
      <c r="R1328">
        <v>4.0754999999999999</v>
      </c>
      <c r="S1328">
        <v>3.8925000000000001</v>
      </c>
      <c r="T1328">
        <v>4.218</v>
      </c>
      <c r="U1328">
        <f t="shared" si="283"/>
        <v>4.218</v>
      </c>
      <c r="V1328">
        <f t="shared" si="288"/>
        <v>1.1000000000000121E-2</v>
      </c>
      <c r="W1328">
        <f t="shared" si="284"/>
        <v>4.2061000000000002</v>
      </c>
      <c r="X1328">
        <f t="shared" si="289"/>
        <v>1.0200000000000209E-2</v>
      </c>
      <c r="Y1328">
        <v>4.3120000000000003</v>
      </c>
      <c r="Z1328">
        <v>4.0819999999999999</v>
      </c>
      <c r="AA1328">
        <f t="shared" si="285"/>
        <v>4.181</v>
      </c>
      <c r="AB1328">
        <f t="shared" si="290"/>
        <v>1.9099999999999895E-2</v>
      </c>
      <c r="AC1328">
        <f t="shared" si="291"/>
        <v>3.5000000000000142E-2</v>
      </c>
      <c r="AD1328">
        <v>3.9009999999999998</v>
      </c>
      <c r="AE1328">
        <f t="shared" si="286"/>
        <v>4.0647000000000002</v>
      </c>
      <c r="AF1328">
        <f t="shared" si="292"/>
        <v>4.6999999999999709E-2</v>
      </c>
      <c r="AG1328">
        <f t="shared" si="292"/>
        <v>3.7700000000000067E-2</v>
      </c>
      <c r="AH1328">
        <f t="shared" si="280"/>
        <v>3.9914999999999998</v>
      </c>
      <c r="AI1328">
        <f t="shared" si="293"/>
        <v>4.0999999999999925E-2</v>
      </c>
    </row>
    <row r="1329" spans="1:35" x14ac:dyDescent="0.3">
      <c r="A1329" s="1">
        <v>45884</v>
      </c>
      <c r="B1329">
        <v>117370.81</v>
      </c>
      <c r="C1329">
        <v>3336.19</v>
      </c>
      <c r="D1329">
        <v>4.38</v>
      </c>
      <c r="E1329">
        <v>4.3600000000000003</v>
      </c>
      <c r="F1329">
        <f t="shared" si="287"/>
        <v>2.0000000000000462E-2</v>
      </c>
      <c r="G1329">
        <v>4.33</v>
      </c>
      <c r="H1329">
        <v>4.1945699999999997</v>
      </c>
      <c r="I1329">
        <f t="shared" si="281"/>
        <v>4.1945699999999997</v>
      </c>
      <c r="J1329">
        <f t="shared" si="282"/>
        <v>9.4199999999995399E-3</v>
      </c>
      <c r="K1329">
        <v>4.2140000000000004</v>
      </c>
      <c r="L1329">
        <v>4.2115</v>
      </c>
      <c r="M1329">
        <v>4.2157</v>
      </c>
      <c r="N1329">
        <v>4.1900000000000004</v>
      </c>
      <c r="O1329">
        <v>4.0728</v>
      </c>
      <c r="P1329">
        <v>4.3444000000000003</v>
      </c>
      <c r="Q1329">
        <v>4.3281499999999999</v>
      </c>
      <c r="R1329">
        <v>4.0688000000000004</v>
      </c>
      <c r="S1329">
        <v>3.9157000000000002</v>
      </c>
      <c r="T1329">
        <v>4.2169999999999996</v>
      </c>
      <c r="U1329">
        <f t="shared" si="283"/>
        <v>4.2169999999999996</v>
      </c>
      <c r="V1329">
        <f t="shared" si="288"/>
        <v>-1.000000000000334E-3</v>
      </c>
      <c r="W1329">
        <f t="shared" si="284"/>
        <v>4.2157</v>
      </c>
      <c r="X1329">
        <f t="shared" si="289"/>
        <v>9.5999999999998309E-3</v>
      </c>
      <c r="Y1329">
        <v>4.3209999999999997</v>
      </c>
      <c r="Z1329">
        <v>4.0750000000000002</v>
      </c>
      <c r="AA1329">
        <f t="shared" si="285"/>
        <v>4.1900000000000004</v>
      </c>
      <c r="AB1329">
        <f t="shared" si="290"/>
        <v>9.0000000000003411E-3</v>
      </c>
      <c r="AC1329">
        <f t="shared" si="291"/>
        <v>-6.9999999999996732E-3</v>
      </c>
      <c r="AD1329">
        <v>3.9249999999999998</v>
      </c>
      <c r="AE1329">
        <f t="shared" si="286"/>
        <v>4.0728</v>
      </c>
      <c r="AF1329">
        <f t="shared" si="292"/>
        <v>2.4000000000000021E-2</v>
      </c>
      <c r="AG1329">
        <f t="shared" si="292"/>
        <v>8.099999999999774E-3</v>
      </c>
      <c r="AH1329">
        <f t="shared" si="280"/>
        <v>4</v>
      </c>
      <c r="AI1329">
        <f t="shared" si="293"/>
        <v>8.5000000000001741E-3</v>
      </c>
    </row>
    <row r="1330" spans="1:35" x14ac:dyDescent="0.3">
      <c r="A1330" s="1">
        <v>45885</v>
      </c>
      <c r="B1330">
        <v>117733.51</v>
      </c>
      <c r="C1330">
        <v>3336.19</v>
      </c>
      <c r="D1330">
        <v>4.38</v>
      </c>
      <c r="E1330">
        <v>4.3600000000000003</v>
      </c>
      <c r="F1330">
        <f t="shared" si="287"/>
        <v>0</v>
      </c>
      <c r="G1330">
        <v>4.33</v>
      </c>
      <c r="H1330">
        <v>4.1945699999999997</v>
      </c>
      <c r="I1330">
        <f t="shared" si="281"/>
        <v>4.1945699999999997</v>
      </c>
      <c r="J1330">
        <f t="shared" si="282"/>
        <v>0</v>
      </c>
      <c r="K1330">
        <v>4.2140000000000004</v>
      </c>
      <c r="L1330">
        <v>4.2115</v>
      </c>
      <c r="M1330">
        <v>4.2157</v>
      </c>
      <c r="N1330">
        <v>4.1900000000000004</v>
      </c>
      <c r="O1330">
        <v>4.0728</v>
      </c>
      <c r="P1330">
        <v>4.3444000000000003</v>
      </c>
      <c r="Q1330">
        <v>4.3281499999999999</v>
      </c>
      <c r="R1330">
        <v>4.0688000000000004</v>
      </c>
      <c r="S1330">
        <v>3.9157000000000002</v>
      </c>
      <c r="T1330">
        <v>4.2169999999999996</v>
      </c>
      <c r="U1330">
        <f t="shared" si="283"/>
        <v>4.2169999999999996</v>
      </c>
      <c r="V1330">
        <f t="shared" si="288"/>
        <v>0</v>
      </c>
      <c r="W1330">
        <f t="shared" si="284"/>
        <v>4.2157</v>
      </c>
      <c r="X1330">
        <f t="shared" si="289"/>
        <v>0</v>
      </c>
      <c r="Y1330">
        <v>4.3209999999999997</v>
      </c>
      <c r="Z1330">
        <v>4.0750000000000002</v>
      </c>
      <c r="AA1330">
        <f t="shared" si="285"/>
        <v>4.1900000000000004</v>
      </c>
      <c r="AB1330">
        <f t="shared" si="290"/>
        <v>0</v>
      </c>
      <c r="AC1330">
        <f t="shared" si="291"/>
        <v>0</v>
      </c>
      <c r="AD1330">
        <v>3.9249999999999998</v>
      </c>
      <c r="AE1330">
        <f t="shared" si="286"/>
        <v>4.0728</v>
      </c>
      <c r="AF1330">
        <f t="shared" si="292"/>
        <v>0</v>
      </c>
      <c r="AG1330">
        <f t="shared" si="292"/>
        <v>0</v>
      </c>
      <c r="AH1330">
        <f t="shared" si="280"/>
        <v>4</v>
      </c>
      <c r="AI1330">
        <f t="shared" si="293"/>
        <v>0</v>
      </c>
    </row>
    <row r="1331" spans="1:35" x14ac:dyDescent="0.3">
      <c r="A1331" s="1">
        <v>45886</v>
      </c>
      <c r="B1331">
        <v>117692.62</v>
      </c>
      <c r="C1331">
        <v>3336.19</v>
      </c>
      <c r="D1331">
        <v>4.38</v>
      </c>
      <c r="E1331">
        <v>4.3600000000000003</v>
      </c>
      <c r="F1331">
        <f t="shared" si="287"/>
        <v>0</v>
      </c>
      <c r="G1331">
        <v>4.33</v>
      </c>
      <c r="H1331">
        <v>4.1945699999999997</v>
      </c>
      <c r="I1331">
        <f t="shared" si="281"/>
        <v>4.1945699999999997</v>
      </c>
      <c r="J1331">
        <f t="shared" si="282"/>
        <v>0</v>
      </c>
      <c r="K1331">
        <v>4.2140000000000004</v>
      </c>
      <c r="L1331">
        <v>4.2115</v>
      </c>
      <c r="M1331">
        <v>4.2157</v>
      </c>
      <c r="N1331">
        <v>4.1900000000000004</v>
      </c>
      <c r="O1331">
        <v>4.0728</v>
      </c>
      <c r="P1331">
        <v>4.3444000000000003</v>
      </c>
      <c r="Q1331">
        <v>4.3281499999999999</v>
      </c>
      <c r="R1331">
        <v>4.0688000000000004</v>
      </c>
      <c r="S1331">
        <v>3.9157000000000002</v>
      </c>
      <c r="T1331">
        <v>4.2169999999999996</v>
      </c>
      <c r="U1331">
        <f t="shared" si="283"/>
        <v>4.2169999999999996</v>
      </c>
      <c r="V1331">
        <f t="shared" si="288"/>
        <v>0</v>
      </c>
      <c r="W1331">
        <f t="shared" si="284"/>
        <v>4.2157</v>
      </c>
      <c r="X1331">
        <f t="shared" si="289"/>
        <v>0</v>
      </c>
      <c r="Y1331">
        <v>4.3209999999999997</v>
      </c>
      <c r="Z1331">
        <v>4.0750000000000002</v>
      </c>
      <c r="AA1331">
        <f t="shared" si="285"/>
        <v>4.1900000000000004</v>
      </c>
      <c r="AB1331">
        <f t="shared" si="290"/>
        <v>0</v>
      </c>
      <c r="AC1331">
        <f t="shared" si="291"/>
        <v>0</v>
      </c>
      <c r="AD1331">
        <v>3.9249999999999998</v>
      </c>
      <c r="AE1331">
        <f t="shared" si="286"/>
        <v>4.0728</v>
      </c>
      <c r="AF1331">
        <f t="shared" si="292"/>
        <v>0</v>
      </c>
      <c r="AG1331">
        <f t="shared" si="292"/>
        <v>0</v>
      </c>
      <c r="AH1331">
        <f t="shared" si="280"/>
        <v>4</v>
      </c>
      <c r="AI1331">
        <f t="shared" si="293"/>
        <v>0</v>
      </c>
    </row>
    <row r="1332" spans="1:35" x14ac:dyDescent="0.3">
      <c r="A1332" s="1">
        <v>45887</v>
      </c>
      <c r="B1332">
        <v>116474.22</v>
      </c>
      <c r="C1332">
        <v>3332.72</v>
      </c>
      <c r="D1332">
        <v>4.38</v>
      </c>
      <c r="E1332">
        <v>4.34</v>
      </c>
      <c r="F1332">
        <f t="shared" si="287"/>
        <v>-2.0000000000000462E-2</v>
      </c>
      <c r="G1332">
        <v>4.33</v>
      </c>
      <c r="H1332">
        <v>4.2035400000000003</v>
      </c>
      <c r="I1332">
        <f t="shared" si="281"/>
        <v>4.2035400000000003</v>
      </c>
      <c r="J1332">
        <f t="shared" si="282"/>
        <v>8.9700000000005886E-3</v>
      </c>
      <c r="K1332">
        <v>4.2174500000000004</v>
      </c>
      <c r="L1332">
        <v>4.2213000000000003</v>
      </c>
      <c r="M1332">
        <v>4.2492999999999999</v>
      </c>
      <c r="N1332">
        <v>4.2165999999999997</v>
      </c>
      <c r="O1332">
        <v>4.09</v>
      </c>
      <c r="P1332">
        <v>4.3445</v>
      </c>
      <c r="Q1332">
        <v>4.3289999999999997</v>
      </c>
      <c r="R1332">
        <v>4.0735999999999999</v>
      </c>
      <c r="S1332">
        <v>3.9234</v>
      </c>
      <c r="T1332">
        <v>4.2279999999999998</v>
      </c>
      <c r="U1332">
        <f t="shared" si="283"/>
        <v>4.2279999999999998</v>
      </c>
      <c r="V1332">
        <f t="shared" si="288"/>
        <v>1.1000000000000121E-2</v>
      </c>
      <c r="W1332">
        <f t="shared" si="284"/>
        <v>4.2492999999999999</v>
      </c>
      <c r="X1332">
        <f t="shared" si="289"/>
        <v>3.3599999999999852E-2</v>
      </c>
      <c r="Y1332">
        <v>4.3479999999999999</v>
      </c>
      <c r="Z1332">
        <v>4.08</v>
      </c>
      <c r="AA1332">
        <f t="shared" si="285"/>
        <v>4.2165999999999997</v>
      </c>
      <c r="AB1332">
        <f t="shared" si="290"/>
        <v>2.6599999999999291E-2</v>
      </c>
      <c r="AC1332">
        <f t="shared" si="291"/>
        <v>4.9999999999998934E-3</v>
      </c>
      <c r="AD1332">
        <v>3.9289999999999998</v>
      </c>
      <c r="AE1332">
        <f t="shared" si="286"/>
        <v>4.09</v>
      </c>
      <c r="AF1332">
        <f t="shared" si="292"/>
        <v>4.0000000000000036E-3</v>
      </c>
      <c r="AG1332">
        <f t="shared" si="292"/>
        <v>1.7199999999999882E-2</v>
      </c>
      <c r="AH1332">
        <f t="shared" si="280"/>
        <v>4.0045000000000002</v>
      </c>
      <c r="AI1332">
        <f t="shared" si="293"/>
        <v>4.5000000000001705E-3</v>
      </c>
    </row>
    <row r="1333" spans="1:35" x14ac:dyDescent="0.3">
      <c r="A1333" s="1">
        <v>45888</v>
      </c>
      <c r="B1333">
        <v>113553.72</v>
      </c>
      <c r="C1333">
        <v>3315.78</v>
      </c>
      <c r="D1333">
        <v>4.38</v>
      </c>
      <c r="E1333">
        <v>4.33</v>
      </c>
      <c r="F1333">
        <f t="shared" si="287"/>
        <v>-9.9999999999997868E-3</v>
      </c>
      <c r="G1333">
        <v>4.33</v>
      </c>
      <c r="H1333">
        <v>4.2149599999999996</v>
      </c>
      <c r="I1333">
        <f t="shared" si="281"/>
        <v>4.2149599999999996</v>
      </c>
      <c r="J1333">
        <f t="shared" si="282"/>
        <v>1.141999999999932E-2</v>
      </c>
      <c r="K1333">
        <v>4.2080000000000002</v>
      </c>
      <c r="L1333">
        <v>4.1958000000000002</v>
      </c>
      <c r="M1333">
        <v>4.2176</v>
      </c>
      <c r="N1333">
        <v>4.1894</v>
      </c>
      <c r="O1333">
        <v>4.0701000000000001</v>
      </c>
      <c r="P1333">
        <v>4.3456900000000003</v>
      </c>
      <c r="Q1333">
        <v>4.3295000000000003</v>
      </c>
      <c r="R1333">
        <v>4.0471000000000004</v>
      </c>
      <c r="S1333">
        <v>3.907</v>
      </c>
      <c r="T1333">
        <v>4.2039999999999997</v>
      </c>
      <c r="U1333">
        <f t="shared" si="283"/>
        <v>4.2039999999999997</v>
      </c>
      <c r="V1333">
        <f t="shared" si="288"/>
        <v>-2.4000000000000021E-2</v>
      </c>
      <c r="W1333">
        <f t="shared" si="284"/>
        <v>4.2176</v>
      </c>
      <c r="X1333">
        <f t="shared" si="289"/>
        <v>-3.1699999999999839E-2</v>
      </c>
      <c r="Y1333">
        <v>4.3419999999999996</v>
      </c>
      <c r="Z1333">
        <v>4.0519999999999996</v>
      </c>
      <c r="AA1333">
        <f t="shared" si="285"/>
        <v>4.1894</v>
      </c>
      <c r="AB1333">
        <f t="shared" si="290"/>
        <v>-2.7199999999999669E-2</v>
      </c>
      <c r="AC1333">
        <f t="shared" si="291"/>
        <v>-2.8000000000000469E-2</v>
      </c>
      <c r="AD1333">
        <v>3.9140000000000001</v>
      </c>
      <c r="AE1333">
        <f t="shared" si="286"/>
        <v>4.0701000000000001</v>
      </c>
      <c r="AF1333">
        <f t="shared" si="292"/>
        <v>-1.499999999999968E-2</v>
      </c>
      <c r="AG1333">
        <f t="shared" si="292"/>
        <v>-1.9899999999999807E-2</v>
      </c>
      <c r="AH1333">
        <f t="shared" si="280"/>
        <v>3.9829999999999997</v>
      </c>
      <c r="AI1333">
        <f t="shared" si="293"/>
        <v>-2.1500000000000519E-2</v>
      </c>
    </row>
    <row r="1334" spans="1:35" x14ac:dyDescent="0.3">
      <c r="A1334" s="1">
        <v>45889</v>
      </c>
      <c r="B1334">
        <v>114387.01</v>
      </c>
      <c r="C1334">
        <v>3348.43</v>
      </c>
      <c r="D1334">
        <v>4.37</v>
      </c>
      <c r="E1334">
        <v>4.3099999999999996</v>
      </c>
      <c r="F1334">
        <f t="shared" si="287"/>
        <v>-2.0000000000000462E-2</v>
      </c>
      <c r="G1334">
        <v>4.33</v>
      </c>
      <c r="H1334">
        <v>4.20383</v>
      </c>
      <c r="I1334">
        <f t="shared" si="281"/>
        <v>4.20383</v>
      </c>
      <c r="J1334">
        <f t="shared" si="282"/>
        <v>-1.112999999999964E-2</v>
      </c>
      <c r="K1334">
        <v>4.2111999999999998</v>
      </c>
      <c r="L1334">
        <v>4.2081999999999997</v>
      </c>
      <c r="M1334">
        <v>4.2270000000000003</v>
      </c>
      <c r="N1334">
        <v>4.1961000000000004</v>
      </c>
      <c r="O1334">
        <v>4.0738000000000003</v>
      </c>
      <c r="P1334">
        <v>4.3350999999999997</v>
      </c>
      <c r="Q1334">
        <v>4.3289999999999997</v>
      </c>
      <c r="R1334">
        <v>4.0574000000000003</v>
      </c>
      <c r="S1334">
        <v>3.9066999999999998</v>
      </c>
      <c r="T1334">
        <v>4.2160000000000002</v>
      </c>
      <c r="U1334">
        <f t="shared" si="283"/>
        <v>4.2160000000000002</v>
      </c>
      <c r="V1334">
        <f t="shared" si="288"/>
        <v>1.2000000000000455E-2</v>
      </c>
      <c r="W1334">
        <f t="shared" si="284"/>
        <v>4.2270000000000003</v>
      </c>
      <c r="X1334">
        <f t="shared" si="289"/>
        <v>9.400000000000297E-3</v>
      </c>
      <c r="Y1334">
        <v>4.3360000000000003</v>
      </c>
      <c r="Z1334">
        <v>4.0650000000000004</v>
      </c>
      <c r="AA1334">
        <f t="shared" si="285"/>
        <v>4.1961000000000004</v>
      </c>
      <c r="AB1334">
        <f t="shared" si="290"/>
        <v>6.7000000000003723E-3</v>
      </c>
      <c r="AC1334">
        <f t="shared" si="291"/>
        <v>1.3000000000000789E-2</v>
      </c>
      <c r="AD1334">
        <v>3.9129999999999998</v>
      </c>
      <c r="AE1334">
        <f t="shared" si="286"/>
        <v>4.0738000000000003</v>
      </c>
      <c r="AF1334">
        <f t="shared" si="292"/>
        <v>-1.000000000000334E-3</v>
      </c>
      <c r="AG1334">
        <f t="shared" si="292"/>
        <v>3.7000000000002586E-3</v>
      </c>
      <c r="AH1334">
        <f t="shared" si="280"/>
        <v>3.9889999999999999</v>
      </c>
      <c r="AI1334">
        <f t="shared" si="293"/>
        <v>6.0000000000002274E-3</v>
      </c>
    </row>
    <row r="1335" spans="1:35" x14ac:dyDescent="0.3">
      <c r="A1335" s="1">
        <v>45890</v>
      </c>
      <c r="B1335">
        <v>112420.81</v>
      </c>
      <c r="C1335">
        <v>3338.71</v>
      </c>
      <c r="D1335">
        <v>4.38</v>
      </c>
      <c r="E1335">
        <v>4.32</v>
      </c>
      <c r="F1335">
        <f t="shared" si="287"/>
        <v>1.0000000000000675E-2</v>
      </c>
      <c r="G1335">
        <v>4.33</v>
      </c>
      <c r="H1335">
        <v>4.1958399999999996</v>
      </c>
      <c r="I1335">
        <f t="shared" si="281"/>
        <v>4.1958399999999996</v>
      </c>
      <c r="J1335">
        <f t="shared" si="282"/>
        <v>-7.9900000000003857E-3</v>
      </c>
      <c r="K1335">
        <v>4.22818</v>
      </c>
      <c r="L1335">
        <v>4.2309999999999999</v>
      </c>
      <c r="M1335">
        <v>4.2504999999999997</v>
      </c>
      <c r="N1335">
        <v>4.2221000000000002</v>
      </c>
      <c r="O1335">
        <v>4.1051000000000002</v>
      </c>
      <c r="P1335">
        <v>4.3722000000000003</v>
      </c>
      <c r="Q1335">
        <v>4.3310000000000004</v>
      </c>
      <c r="R1335">
        <v>4.0938999999999997</v>
      </c>
      <c r="S1335">
        <v>3.9493</v>
      </c>
      <c r="T1335">
        <v>4.2350000000000003</v>
      </c>
      <c r="U1335">
        <f t="shared" si="283"/>
        <v>4.2350000000000003</v>
      </c>
      <c r="V1335">
        <f t="shared" si="288"/>
        <v>1.9000000000000128E-2</v>
      </c>
      <c r="W1335">
        <f t="shared" si="284"/>
        <v>4.2504999999999997</v>
      </c>
      <c r="X1335">
        <f t="shared" si="289"/>
        <v>2.349999999999941E-2</v>
      </c>
      <c r="Y1335">
        <v>4.34</v>
      </c>
      <c r="Z1335">
        <v>4.0990000000000002</v>
      </c>
      <c r="AA1335">
        <f t="shared" si="285"/>
        <v>4.2221000000000002</v>
      </c>
      <c r="AB1335">
        <f t="shared" si="290"/>
        <v>2.5999999999999801E-2</v>
      </c>
      <c r="AC1335">
        <f t="shared" si="291"/>
        <v>3.3999999999999808E-2</v>
      </c>
      <c r="AD1335">
        <v>3.956</v>
      </c>
      <c r="AE1335">
        <f t="shared" si="286"/>
        <v>4.1051000000000002</v>
      </c>
      <c r="AF1335">
        <f t="shared" si="292"/>
        <v>4.3000000000000149E-2</v>
      </c>
      <c r="AG1335">
        <f t="shared" si="292"/>
        <v>3.1299999999999883E-2</v>
      </c>
      <c r="AH1335">
        <f t="shared" si="280"/>
        <v>4.0274999999999999</v>
      </c>
      <c r="AI1335">
        <f t="shared" si="293"/>
        <v>3.8499999999999979E-2</v>
      </c>
    </row>
    <row r="1336" spans="1:35" x14ac:dyDescent="0.3">
      <c r="A1336" s="1">
        <v>45891</v>
      </c>
      <c r="B1336">
        <v>117042.51</v>
      </c>
      <c r="C1336">
        <v>3371.86</v>
      </c>
      <c r="D1336">
        <v>4.3760000000000003</v>
      </c>
      <c r="E1336">
        <v>4.3600000000000003</v>
      </c>
      <c r="F1336">
        <f t="shared" si="287"/>
        <v>4.0000000000000036E-2</v>
      </c>
      <c r="G1336">
        <v>4.33</v>
      </c>
      <c r="H1336">
        <v>4.2227399999999999</v>
      </c>
      <c r="I1336">
        <f t="shared" si="281"/>
        <v>4.2227399999999999</v>
      </c>
      <c r="J1336">
        <f t="shared" si="282"/>
        <v>2.6900000000000368E-2</v>
      </c>
      <c r="K1336">
        <v>4.2024499999999998</v>
      </c>
      <c r="L1336">
        <v>4.1829999999999998</v>
      </c>
      <c r="M1336">
        <v>4.1790000000000003</v>
      </c>
      <c r="N1336">
        <v>4.1463000000000001</v>
      </c>
      <c r="O1336">
        <v>4.0228000000000002</v>
      </c>
      <c r="P1336">
        <v>4.3871000000000002</v>
      </c>
      <c r="Q1336">
        <v>4.3310000000000004</v>
      </c>
      <c r="R1336">
        <v>4.0372000000000003</v>
      </c>
      <c r="S1336">
        <v>3.8679999999999999</v>
      </c>
      <c r="T1336">
        <v>4.1909999999999998</v>
      </c>
      <c r="U1336">
        <f t="shared" si="283"/>
        <v>4.1909999999999998</v>
      </c>
      <c r="V1336">
        <f t="shared" si="288"/>
        <v>-4.4000000000000483E-2</v>
      </c>
      <c r="W1336">
        <f t="shared" si="284"/>
        <v>4.1790000000000003</v>
      </c>
      <c r="X1336">
        <f t="shared" si="289"/>
        <v>-7.1499999999999453E-2</v>
      </c>
      <c r="Y1336">
        <v>4.3170000000000002</v>
      </c>
      <c r="Z1336">
        <v>4.0439999999999996</v>
      </c>
      <c r="AA1336">
        <f t="shared" si="285"/>
        <v>4.1463000000000001</v>
      </c>
      <c r="AB1336">
        <f t="shared" si="290"/>
        <v>-7.580000000000009E-2</v>
      </c>
      <c r="AC1336">
        <f t="shared" si="291"/>
        <v>-5.5000000000000604E-2</v>
      </c>
      <c r="AD1336">
        <v>3.8769999999999998</v>
      </c>
      <c r="AE1336">
        <f t="shared" si="286"/>
        <v>4.0228000000000002</v>
      </c>
      <c r="AF1336">
        <f t="shared" si="292"/>
        <v>-7.9000000000000181E-2</v>
      </c>
      <c r="AG1336">
        <f t="shared" si="292"/>
        <v>-8.230000000000004E-2</v>
      </c>
      <c r="AH1336">
        <f t="shared" si="280"/>
        <v>3.9604999999999997</v>
      </c>
      <c r="AI1336">
        <f t="shared" si="293"/>
        <v>-6.7000000000000171E-2</v>
      </c>
    </row>
    <row r="1337" spans="1:35" x14ac:dyDescent="0.3">
      <c r="A1337" s="1">
        <v>45892</v>
      </c>
      <c r="B1337">
        <v>115287.41</v>
      </c>
      <c r="C1337">
        <v>3371.86</v>
      </c>
      <c r="D1337">
        <v>4.3760000000000003</v>
      </c>
      <c r="E1337">
        <v>4.3600000000000003</v>
      </c>
      <c r="F1337">
        <f t="shared" si="287"/>
        <v>0</v>
      </c>
      <c r="G1337">
        <v>4.33</v>
      </c>
      <c r="H1337">
        <v>4.2227399999999999</v>
      </c>
      <c r="I1337">
        <f t="shared" si="281"/>
        <v>4.2227399999999999</v>
      </c>
      <c r="J1337">
        <f t="shared" si="282"/>
        <v>0</v>
      </c>
      <c r="K1337">
        <v>4.2024499999999998</v>
      </c>
      <c r="L1337">
        <v>4.1829999999999998</v>
      </c>
      <c r="M1337">
        <v>4.1790000000000003</v>
      </c>
      <c r="N1337">
        <v>4.1463000000000001</v>
      </c>
      <c r="O1337">
        <v>4.0228000000000002</v>
      </c>
      <c r="P1337">
        <v>4.3871000000000002</v>
      </c>
      <c r="Q1337">
        <v>4.3310000000000004</v>
      </c>
      <c r="R1337">
        <v>4.0372000000000003</v>
      </c>
      <c r="S1337">
        <v>3.8679999999999999</v>
      </c>
      <c r="T1337">
        <v>4.1909999999999998</v>
      </c>
      <c r="U1337">
        <f t="shared" si="283"/>
        <v>4.1909999999999998</v>
      </c>
      <c r="V1337">
        <f t="shared" si="288"/>
        <v>0</v>
      </c>
      <c r="W1337">
        <f t="shared" si="284"/>
        <v>4.1790000000000003</v>
      </c>
      <c r="X1337">
        <f t="shared" si="289"/>
        <v>0</v>
      </c>
      <c r="Y1337">
        <v>4.3170000000000002</v>
      </c>
      <c r="Z1337">
        <v>4.0439999999999996</v>
      </c>
      <c r="AA1337">
        <f t="shared" si="285"/>
        <v>4.1463000000000001</v>
      </c>
      <c r="AB1337">
        <f t="shared" si="290"/>
        <v>0</v>
      </c>
      <c r="AC1337">
        <f t="shared" si="291"/>
        <v>0</v>
      </c>
      <c r="AD1337">
        <v>3.8769999999999998</v>
      </c>
      <c r="AE1337">
        <f t="shared" si="286"/>
        <v>4.0228000000000002</v>
      </c>
      <c r="AF1337">
        <f t="shared" si="292"/>
        <v>0</v>
      </c>
      <c r="AG1337">
        <f t="shared" si="292"/>
        <v>0</v>
      </c>
      <c r="AH1337">
        <f t="shared" si="280"/>
        <v>3.9604999999999997</v>
      </c>
      <c r="AI1337">
        <f t="shared" si="293"/>
        <v>0</v>
      </c>
    </row>
    <row r="1338" spans="1:35" x14ac:dyDescent="0.3">
      <c r="A1338" s="1">
        <v>45893</v>
      </c>
      <c r="B1338">
        <v>112773.41</v>
      </c>
      <c r="C1338">
        <v>3371.86</v>
      </c>
      <c r="D1338">
        <v>4.3760000000000003</v>
      </c>
      <c r="E1338">
        <v>4.3600000000000003</v>
      </c>
      <c r="F1338">
        <f t="shared" si="287"/>
        <v>0</v>
      </c>
      <c r="G1338">
        <v>4.33</v>
      </c>
      <c r="H1338">
        <v>4.2227399999999999</v>
      </c>
      <c r="I1338">
        <f t="shared" si="281"/>
        <v>4.2227399999999999</v>
      </c>
      <c r="J1338">
        <f t="shared" si="282"/>
        <v>0</v>
      </c>
      <c r="K1338">
        <v>4.2024499999999998</v>
      </c>
      <c r="L1338">
        <v>4.1829999999999998</v>
      </c>
      <c r="M1338">
        <v>4.1790000000000003</v>
      </c>
      <c r="N1338">
        <v>4.1463000000000001</v>
      </c>
      <c r="O1338">
        <v>4.0228000000000002</v>
      </c>
      <c r="P1338">
        <v>4.3871000000000002</v>
      </c>
      <c r="Q1338">
        <v>4.3310000000000004</v>
      </c>
      <c r="R1338">
        <v>4.0372000000000003</v>
      </c>
      <c r="S1338">
        <v>3.8679999999999999</v>
      </c>
      <c r="T1338">
        <v>4.1909999999999998</v>
      </c>
      <c r="U1338">
        <f t="shared" si="283"/>
        <v>4.1909999999999998</v>
      </c>
      <c r="V1338">
        <f t="shared" si="288"/>
        <v>0</v>
      </c>
      <c r="W1338">
        <f t="shared" si="284"/>
        <v>4.1790000000000003</v>
      </c>
      <c r="X1338">
        <f t="shared" si="289"/>
        <v>0</v>
      </c>
      <c r="Y1338">
        <v>4.3170000000000002</v>
      </c>
      <c r="Z1338">
        <v>4.0439999999999996</v>
      </c>
      <c r="AA1338">
        <f t="shared" si="285"/>
        <v>4.1463000000000001</v>
      </c>
      <c r="AB1338">
        <f t="shared" si="290"/>
        <v>0</v>
      </c>
      <c r="AC1338">
        <f t="shared" si="291"/>
        <v>0</v>
      </c>
      <c r="AD1338">
        <v>3.8769999999999998</v>
      </c>
      <c r="AE1338">
        <f t="shared" si="286"/>
        <v>4.0228000000000002</v>
      </c>
      <c r="AF1338">
        <f t="shared" si="292"/>
        <v>0</v>
      </c>
      <c r="AG1338">
        <f t="shared" si="292"/>
        <v>0</v>
      </c>
      <c r="AH1338">
        <f t="shared" si="280"/>
        <v>3.9604999999999997</v>
      </c>
      <c r="AI1338">
        <f t="shared" si="293"/>
        <v>0</v>
      </c>
    </row>
    <row r="1339" spans="1:35" x14ac:dyDescent="0.3">
      <c r="A1339" s="1">
        <v>45894</v>
      </c>
      <c r="B1339">
        <v>109574.81</v>
      </c>
      <c r="C1339">
        <v>3365.89</v>
      </c>
      <c r="D1339">
        <v>4.38</v>
      </c>
      <c r="E1339">
        <v>4.37</v>
      </c>
      <c r="F1339">
        <f t="shared" si="287"/>
        <v>9.9999999999997868E-3</v>
      </c>
      <c r="G1339">
        <v>4.33</v>
      </c>
      <c r="H1339">
        <v>4.1978799999999996</v>
      </c>
      <c r="I1339">
        <f t="shared" si="281"/>
        <v>4.1978799999999996</v>
      </c>
      <c r="J1339">
        <f t="shared" si="282"/>
        <v>-2.4860000000000326E-2</v>
      </c>
      <c r="K1339">
        <v>4.21</v>
      </c>
      <c r="L1339">
        <v>4.1928999999999998</v>
      </c>
      <c r="M1339">
        <v>4.2297000000000002</v>
      </c>
      <c r="N1339">
        <v>4.1902999999999997</v>
      </c>
      <c r="O1339">
        <v>4.0556000000000001</v>
      </c>
      <c r="P1339">
        <v>4.3888999999999996</v>
      </c>
      <c r="Q1339">
        <v>4.3315000000000001</v>
      </c>
      <c r="R1339">
        <v>4.0366999999999997</v>
      </c>
      <c r="S1339">
        <v>3.8811</v>
      </c>
      <c r="T1339">
        <v>4.1970000000000001</v>
      </c>
      <c r="U1339">
        <f t="shared" si="283"/>
        <v>4.1970000000000001</v>
      </c>
      <c r="V1339">
        <f t="shared" si="288"/>
        <v>6.0000000000002274E-3</v>
      </c>
      <c r="W1339">
        <f t="shared" si="284"/>
        <v>4.2297000000000002</v>
      </c>
      <c r="X1339">
        <f t="shared" si="289"/>
        <v>5.0699999999999967E-2</v>
      </c>
      <c r="Y1339">
        <v>4.3440000000000003</v>
      </c>
      <c r="Z1339">
        <v>4.0430000000000001</v>
      </c>
      <c r="AA1339">
        <f t="shared" si="285"/>
        <v>4.1902999999999997</v>
      </c>
      <c r="AB1339">
        <f t="shared" si="290"/>
        <v>4.3999999999999595E-2</v>
      </c>
      <c r="AC1339">
        <f t="shared" si="291"/>
        <v>-9.9999999999944578E-4</v>
      </c>
      <c r="AD1339">
        <v>3.8879999999999999</v>
      </c>
      <c r="AE1339">
        <f t="shared" si="286"/>
        <v>4.0556000000000001</v>
      </c>
      <c r="AF1339">
        <f t="shared" si="292"/>
        <v>1.1000000000000121E-2</v>
      </c>
      <c r="AG1339">
        <f t="shared" si="292"/>
        <v>3.279999999999994E-2</v>
      </c>
      <c r="AH1339">
        <f t="shared" si="280"/>
        <v>3.9655</v>
      </c>
      <c r="AI1339">
        <f t="shared" si="293"/>
        <v>5.0000000000003375E-3</v>
      </c>
    </row>
    <row r="1340" spans="1:35" x14ac:dyDescent="0.3">
      <c r="A1340" s="1">
        <v>45895</v>
      </c>
      <c r="B1340">
        <v>111356.41</v>
      </c>
      <c r="C1340">
        <v>3393.57</v>
      </c>
      <c r="D1340">
        <v>4.4269999999999996</v>
      </c>
      <c r="E1340">
        <v>4.38</v>
      </c>
      <c r="F1340">
        <f t="shared" si="287"/>
        <v>9.9999999999997868E-3</v>
      </c>
      <c r="G1340">
        <v>4.33</v>
      </c>
      <c r="H1340">
        <v>4.2049599999999998</v>
      </c>
      <c r="I1340">
        <f t="shared" si="281"/>
        <v>4.2049599999999998</v>
      </c>
      <c r="J1340">
        <f t="shared" si="282"/>
        <v>7.0800000000001972E-3</v>
      </c>
      <c r="K1340">
        <v>4.1897500000000001</v>
      </c>
      <c r="L1340">
        <v>4.173</v>
      </c>
      <c r="M1340">
        <v>4.2462999999999997</v>
      </c>
      <c r="N1340">
        <v>4.1989999999999998</v>
      </c>
      <c r="O1340">
        <v>4.0507999999999997</v>
      </c>
      <c r="P1340">
        <v>4.3967999999999998</v>
      </c>
      <c r="Q1340">
        <v>4.3289999999999997</v>
      </c>
      <c r="R1340">
        <v>4.0125999999999999</v>
      </c>
      <c r="S1340">
        <v>3.8513000000000002</v>
      </c>
      <c r="T1340">
        <v>4.1790000000000003</v>
      </c>
      <c r="U1340">
        <f t="shared" si="283"/>
        <v>4.1790000000000003</v>
      </c>
      <c r="V1340">
        <f t="shared" si="288"/>
        <v>-1.7999999999999794E-2</v>
      </c>
      <c r="W1340">
        <f t="shared" si="284"/>
        <v>4.2462999999999997</v>
      </c>
      <c r="X1340">
        <f t="shared" si="289"/>
        <v>1.6599999999999504E-2</v>
      </c>
      <c r="Y1340">
        <v>4.3040000000000003</v>
      </c>
      <c r="Z1340">
        <v>4.0220000000000002</v>
      </c>
      <c r="AA1340">
        <f t="shared" si="285"/>
        <v>4.1989999999999998</v>
      </c>
      <c r="AB1340">
        <f t="shared" si="290"/>
        <v>8.7000000000001521E-3</v>
      </c>
      <c r="AC1340">
        <f t="shared" si="291"/>
        <v>-2.0999999999999908E-2</v>
      </c>
      <c r="AD1340">
        <v>3.859</v>
      </c>
      <c r="AE1340">
        <f t="shared" si="286"/>
        <v>4.0507999999999997</v>
      </c>
      <c r="AF1340">
        <f t="shared" si="292"/>
        <v>-2.8999999999999915E-2</v>
      </c>
      <c r="AG1340">
        <f t="shared" si="292"/>
        <v>-4.8000000000003595E-3</v>
      </c>
      <c r="AH1340">
        <f t="shared" si="280"/>
        <v>3.9405000000000001</v>
      </c>
      <c r="AI1340">
        <f t="shared" si="293"/>
        <v>-2.4999999999999911E-2</v>
      </c>
    </row>
    <row r="1341" spans="1:35" x14ac:dyDescent="0.3">
      <c r="A1341" s="1">
        <v>45896</v>
      </c>
      <c r="B1341">
        <v>112421.91</v>
      </c>
      <c r="C1341">
        <v>3397.37</v>
      </c>
      <c r="D1341">
        <v>4.38</v>
      </c>
      <c r="E1341">
        <v>4.3600000000000003</v>
      </c>
      <c r="F1341">
        <f t="shared" si="287"/>
        <v>-1.9999999999999574E-2</v>
      </c>
      <c r="G1341">
        <v>4.33</v>
      </c>
      <c r="H1341">
        <v>4.1988599999999998</v>
      </c>
      <c r="I1341">
        <f t="shared" si="281"/>
        <v>4.1988599999999998</v>
      </c>
      <c r="J1341">
        <f t="shared" si="282"/>
        <v>-6.0999999999999943E-3</v>
      </c>
      <c r="K1341">
        <v>4.1832099999999999</v>
      </c>
      <c r="L1341">
        <v>4.1725000000000003</v>
      </c>
      <c r="M1341">
        <v>4.2182000000000004</v>
      </c>
      <c r="N1341">
        <v>4.1708999999999996</v>
      </c>
      <c r="O1341">
        <v>4.0227000000000004</v>
      </c>
      <c r="P1341">
        <v>4.3796200000000001</v>
      </c>
      <c r="Q1341">
        <v>4.3304999999999998</v>
      </c>
      <c r="R1341">
        <v>3.9967999999999999</v>
      </c>
      <c r="S1341">
        <v>3.835</v>
      </c>
      <c r="T1341">
        <v>4.1760000000000002</v>
      </c>
      <c r="U1341">
        <f t="shared" si="283"/>
        <v>4.1760000000000002</v>
      </c>
      <c r="V1341">
        <f t="shared" si="288"/>
        <v>-3.0000000000001137E-3</v>
      </c>
      <c r="W1341">
        <f t="shared" si="284"/>
        <v>4.2182000000000004</v>
      </c>
      <c r="X1341">
        <f t="shared" si="289"/>
        <v>-2.8099999999999348E-2</v>
      </c>
      <c r="Y1341">
        <v>4.3029999999999999</v>
      </c>
      <c r="Z1341">
        <v>4.0049999999999999</v>
      </c>
      <c r="AA1341">
        <f t="shared" si="285"/>
        <v>4.1708999999999996</v>
      </c>
      <c r="AB1341">
        <f t="shared" si="290"/>
        <v>-2.8100000000000236E-2</v>
      </c>
      <c r="AC1341">
        <f t="shared" si="291"/>
        <v>-1.7000000000000348E-2</v>
      </c>
      <c r="AD1341">
        <v>3.8420000000000001</v>
      </c>
      <c r="AE1341">
        <f t="shared" si="286"/>
        <v>4.0227000000000004</v>
      </c>
      <c r="AF1341">
        <f t="shared" si="292"/>
        <v>-1.6999999999999904E-2</v>
      </c>
      <c r="AG1341">
        <f t="shared" si="292"/>
        <v>-2.8099999999999348E-2</v>
      </c>
      <c r="AH1341">
        <f t="shared" si="280"/>
        <v>3.9234999999999998</v>
      </c>
      <c r="AI1341">
        <f t="shared" si="293"/>
        <v>-1.7000000000000348E-2</v>
      </c>
    </row>
    <row r="1342" spans="1:35" x14ac:dyDescent="0.3">
      <c r="A1342" s="1">
        <v>45897</v>
      </c>
      <c r="B1342">
        <v>111924.51</v>
      </c>
      <c r="C1342">
        <v>3417.08</v>
      </c>
      <c r="D1342">
        <v>4.3769999999999998</v>
      </c>
      <c r="E1342">
        <v>4.34</v>
      </c>
      <c r="F1342">
        <f t="shared" si="287"/>
        <v>-2.0000000000000462E-2</v>
      </c>
      <c r="G1342">
        <v>4.33</v>
      </c>
      <c r="H1342">
        <v>4.1712199999999999</v>
      </c>
      <c r="I1342">
        <f t="shared" si="281"/>
        <v>4.1712199999999999</v>
      </c>
      <c r="J1342">
        <f t="shared" si="282"/>
        <v>-2.7639999999999887E-2</v>
      </c>
      <c r="K1342">
        <v>4.1715</v>
      </c>
      <c r="L1342">
        <v>4.1719999999999997</v>
      </c>
      <c r="M1342">
        <v>4.2302</v>
      </c>
      <c r="N1342">
        <v>4.181</v>
      </c>
      <c r="O1342">
        <v>4.0308999999999999</v>
      </c>
      <c r="P1342">
        <v>4.3583999999999996</v>
      </c>
      <c r="Q1342">
        <v>4.33</v>
      </c>
      <c r="R1342">
        <v>4.0042</v>
      </c>
      <c r="S1342">
        <v>3.8508</v>
      </c>
      <c r="T1342">
        <v>4.1769999999999996</v>
      </c>
      <c r="U1342">
        <f t="shared" si="283"/>
        <v>4.1769999999999996</v>
      </c>
      <c r="V1342">
        <f t="shared" si="288"/>
        <v>9.9999999999944578E-4</v>
      </c>
      <c r="W1342">
        <f t="shared" si="284"/>
        <v>4.2302</v>
      </c>
      <c r="X1342">
        <f t="shared" si="289"/>
        <v>1.1999999999999567E-2</v>
      </c>
      <c r="Y1342">
        <v>4.3079999999999998</v>
      </c>
      <c r="Z1342">
        <v>4.01</v>
      </c>
      <c r="AA1342">
        <f t="shared" si="285"/>
        <v>4.181</v>
      </c>
      <c r="AB1342">
        <f t="shared" si="290"/>
        <v>1.0100000000000442E-2</v>
      </c>
      <c r="AC1342">
        <f t="shared" si="291"/>
        <v>4.9999999999998934E-3</v>
      </c>
      <c r="AD1342">
        <v>3.8570000000000002</v>
      </c>
      <c r="AE1342">
        <f t="shared" si="286"/>
        <v>4.0308999999999999</v>
      </c>
      <c r="AF1342">
        <f t="shared" si="292"/>
        <v>1.5000000000000124E-2</v>
      </c>
      <c r="AG1342">
        <f t="shared" si="292"/>
        <v>8.199999999999541E-3</v>
      </c>
      <c r="AH1342">
        <f t="shared" si="280"/>
        <v>3.9335</v>
      </c>
      <c r="AI1342">
        <f t="shared" si="293"/>
        <v>1.0000000000000231E-2</v>
      </c>
    </row>
    <row r="1343" spans="1:35" x14ac:dyDescent="0.3">
      <c r="A1343" s="1">
        <v>45898</v>
      </c>
      <c r="B1343">
        <v>107800.31</v>
      </c>
      <c r="C1343">
        <v>3447.95</v>
      </c>
      <c r="D1343">
        <v>4.37</v>
      </c>
      <c r="E1343">
        <v>4.34</v>
      </c>
      <c r="F1343">
        <f t="shared" si="287"/>
        <v>0</v>
      </c>
      <c r="G1343">
        <v>4.33</v>
      </c>
      <c r="H1343">
        <v>4.1710599999999998</v>
      </c>
      <c r="I1343">
        <f t="shared" si="281"/>
        <v>4.1710599999999998</v>
      </c>
      <c r="J1343">
        <f t="shared" si="282"/>
        <v>-1.6000000000016001E-4</v>
      </c>
      <c r="K1343">
        <v>4.1608999999999998</v>
      </c>
      <c r="L1343">
        <v>4.1391</v>
      </c>
      <c r="M1343">
        <v>4.2225000000000001</v>
      </c>
      <c r="N1343">
        <v>4.1723999999999997</v>
      </c>
      <c r="O1343">
        <v>4.0206999999999997</v>
      </c>
      <c r="P1343">
        <v>4.3646000000000003</v>
      </c>
      <c r="Q1343">
        <v>4.3280000000000003</v>
      </c>
      <c r="R1343">
        <v>3.9603999999999999</v>
      </c>
      <c r="S1343">
        <v>3.8336000000000001</v>
      </c>
      <c r="T1343">
        <v>4.1459999999999999</v>
      </c>
      <c r="U1343">
        <f t="shared" si="283"/>
        <v>4.1459999999999999</v>
      </c>
      <c r="V1343">
        <f t="shared" si="288"/>
        <v>-3.0999999999999694E-2</v>
      </c>
      <c r="W1343">
        <f t="shared" si="284"/>
        <v>4.2225000000000001</v>
      </c>
      <c r="X1343">
        <f t="shared" si="289"/>
        <v>-7.6999999999998181E-3</v>
      </c>
      <c r="Y1343">
        <v>4.3170000000000002</v>
      </c>
      <c r="Z1343">
        <v>3.972</v>
      </c>
      <c r="AA1343">
        <f t="shared" si="285"/>
        <v>4.1723999999999997</v>
      </c>
      <c r="AB1343">
        <f t="shared" si="290"/>
        <v>-8.6000000000003851E-3</v>
      </c>
      <c r="AC1343">
        <f t="shared" si="291"/>
        <v>-3.7999999999999812E-2</v>
      </c>
      <c r="AD1343">
        <v>3.843</v>
      </c>
      <c r="AE1343">
        <f t="shared" si="286"/>
        <v>4.0206999999999997</v>
      </c>
      <c r="AF1343">
        <f t="shared" si="292"/>
        <v>-1.4000000000000234E-2</v>
      </c>
      <c r="AG1343">
        <f t="shared" si="292"/>
        <v>-1.0200000000000209E-2</v>
      </c>
      <c r="AH1343">
        <f t="shared" si="280"/>
        <v>3.9074999999999998</v>
      </c>
      <c r="AI1343">
        <f t="shared" si="293"/>
        <v>-2.6000000000000245E-2</v>
      </c>
    </row>
    <row r="1344" spans="1:35" x14ac:dyDescent="0.3">
      <c r="A1344" s="1">
        <v>45899</v>
      </c>
      <c r="B1344">
        <v>108662.61</v>
      </c>
      <c r="C1344">
        <v>3447.95</v>
      </c>
      <c r="D1344">
        <v>4.37</v>
      </c>
      <c r="E1344">
        <v>4.34</v>
      </c>
      <c r="F1344">
        <f t="shared" si="287"/>
        <v>0</v>
      </c>
      <c r="G1344">
        <v>4.33</v>
      </c>
      <c r="H1344">
        <v>4.1710599999999998</v>
      </c>
      <c r="I1344">
        <f t="shared" si="281"/>
        <v>4.1710599999999998</v>
      </c>
      <c r="J1344">
        <f t="shared" si="282"/>
        <v>0</v>
      </c>
      <c r="K1344">
        <v>4.1608999999999998</v>
      </c>
      <c r="L1344">
        <v>4.1391</v>
      </c>
      <c r="M1344">
        <v>4.2225000000000001</v>
      </c>
      <c r="N1344">
        <v>4.1723999999999997</v>
      </c>
      <c r="O1344">
        <v>4.0206999999999997</v>
      </c>
      <c r="P1344">
        <v>4.3646000000000003</v>
      </c>
      <c r="Q1344">
        <v>4.3280000000000003</v>
      </c>
      <c r="R1344">
        <v>3.9603999999999999</v>
      </c>
      <c r="S1344">
        <v>3.8336000000000001</v>
      </c>
      <c r="T1344">
        <v>4.1459999999999999</v>
      </c>
      <c r="U1344">
        <f t="shared" si="283"/>
        <v>4.1459999999999999</v>
      </c>
      <c r="V1344">
        <f t="shared" si="288"/>
        <v>0</v>
      </c>
      <c r="W1344">
        <f t="shared" si="284"/>
        <v>4.2225000000000001</v>
      </c>
      <c r="X1344">
        <f t="shared" si="289"/>
        <v>0</v>
      </c>
      <c r="Y1344">
        <v>4.3170000000000002</v>
      </c>
      <c r="Z1344">
        <v>3.972</v>
      </c>
      <c r="AA1344">
        <f t="shared" si="285"/>
        <v>4.1723999999999997</v>
      </c>
      <c r="AB1344">
        <f t="shared" si="290"/>
        <v>0</v>
      </c>
      <c r="AC1344">
        <f t="shared" si="291"/>
        <v>0</v>
      </c>
      <c r="AD1344">
        <v>3.843</v>
      </c>
      <c r="AE1344">
        <f t="shared" si="286"/>
        <v>4.0206999999999997</v>
      </c>
      <c r="AF1344">
        <f t="shared" si="292"/>
        <v>0</v>
      </c>
      <c r="AG1344">
        <f t="shared" si="292"/>
        <v>0</v>
      </c>
      <c r="AH1344">
        <f t="shared" si="280"/>
        <v>3.9074999999999998</v>
      </c>
      <c r="AI1344">
        <f t="shared" si="293"/>
        <v>0</v>
      </c>
    </row>
    <row r="1345" spans="1:35" x14ac:dyDescent="0.3">
      <c r="A1345" s="1">
        <v>45900</v>
      </c>
      <c r="B1345">
        <v>109127.01</v>
      </c>
      <c r="C1345">
        <v>3447.95</v>
      </c>
      <c r="D1345">
        <v>4.37</v>
      </c>
      <c r="E1345">
        <v>4.34</v>
      </c>
      <c r="F1345">
        <f t="shared" si="287"/>
        <v>0</v>
      </c>
      <c r="G1345">
        <v>4.33</v>
      </c>
      <c r="H1345">
        <v>4.1710599999999998</v>
      </c>
      <c r="I1345">
        <f t="shared" si="281"/>
        <v>4.1710599999999998</v>
      </c>
      <c r="J1345">
        <f t="shared" si="282"/>
        <v>0</v>
      </c>
      <c r="K1345">
        <v>4.1608999999999998</v>
      </c>
      <c r="L1345">
        <v>4.1391</v>
      </c>
      <c r="M1345">
        <v>4.2225000000000001</v>
      </c>
      <c r="N1345">
        <v>4.1723999999999997</v>
      </c>
      <c r="O1345">
        <v>4.0206999999999997</v>
      </c>
      <c r="P1345">
        <v>4.3646000000000003</v>
      </c>
      <c r="Q1345">
        <v>4.3280000000000003</v>
      </c>
      <c r="R1345">
        <v>3.9603999999999999</v>
      </c>
      <c r="S1345">
        <v>3.8336000000000001</v>
      </c>
      <c r="T1345">
        <v>4.1459999999999999</v>
      </c>
      <c r="U1345">
        <f t="shared" si="283"/>
        <v>4.1459999999999999</v>
      </c>
      <c r="V1345">
        <f t="shared" si="288"/>
        <v>0</v>
      </c>
      <c r="W1345">
        <f t="shared" si="284"/>
        <v>4.2225000000000001</v>
      </c>
      <c r="X1345">
        <f t="shared" si="289"/>
        <v>0</v>
      </c>
      <c r="Y1345">
        <v>4.3170000000000002</v>
      </c>
      <c r="Z1345">
        <v>3.972</v>
      </c>
      <c r="AA1345">
        <f t="shared" si="285"/>
        <v>4.1723999999999997</v>
      </c>
      <c r="AB1345">
        <f t="shared" si="290"/>
        <v>0</v>
      </c>
      <c r="AC1345">
        <f t="shared" si="291"/>
        <v>0</v>
      </c>
      <c r="AD1345">
        <v>3.843</v>
      </c>
      <c r="AE1345">
        <f t="shared" si="286"/>
        <v>4.0206999999999997</v>
      </c>
      <c r="AF1345">
        <f t="shared" si="292"/>
        <v>0</v>
      </c>
      <c r="AG1345">
        <f t="shared" si="292"/>
        <v>0</v>
      </c>
      <c r="AH1345">
        <f t="shared" si="280"/>
        <v>3.9074999999999998</v>
      </c>
      <c r="AI1345">
        <f t="shared" si="293"/>
        <v>0</v>
      </c>
    </row>
    <row r="1346" spans="1:35" x14ac:dyDescent="0.3">
      <c r="A1346" s="1">
        <v>45901</v>
      </c>
      <c r="B1346">
        <v>108873.11</v>
      </c>
      <c r="C1346">
        <v>3476.07</v>
      </c>
      <c r="D1346">
        <v>4.37</v>
      </c>
      <c r="E1346">
        <v>4.34</v>
      </c>
      <c r="F1346">
        <f t="shared" si="287"/>
        <v>0</v>
      </c>
      <c r="G1346">
        <v>4.33</v>
      </c>
      <c r="H1346">
        <v>4.1710599999999998</v>
      </c>
      <c r="I1346">
        <f t="shared" si="281"/>
        <v>4.1710599999999998</v>
      </c>
      <c r="J1346">
        <f t="shared" si="282"/>
        <v>0</v>
      </c>
      <c r="K1346">
        <v>4.1639999999999997</v>
      </c>
      <c r="L1346">
        <v>4.1391</v>
      </c>
      <c r="M1346">
        <v>4.2225000000000001</v>
      </c>
      <c r="N1346">
        <v>4.1723999999999997</v>
      </c>
      <c r="O1346">
        <v>4.0206999999999997</v>
      </c>
      <c r="P1346">
        <v>4.3681000000000001</v>
      </c>
      <c r="Q1346">
        <v>4.3289999999999997</v>
      </c>
      <c r="R1346">
        <v>3.9603999999999999</v>
      </c>
      <c r="S1346">
        <v>3.8336000000000001</v>
      </c>
      <c r="T1346">
        <v>4.1459999999999999</v>
      </c>
      <c r="U1346">
        <f t="shared" si="283"/>
        <v>4.1459999999999999</v>
      </c>
      <c r="V1346">
        <f t="shared" si="288"/>
        <v>0</v>
      </c>
      <c r="W1346">
        <f t="shared" si="284"/>
        <v>4.2225000000000001</v>
      </c>
      <c r="X1346">
        <f t="shared" si="289"/>
        <v>0</v>
      </c>
      <c r="Y1346">
        <v>4.3170000000000002</v>
      </c>
      <c r="Z1346">
        <v>3.972</v>
      </c>
      <c r="AA1346">
        <f t="shared" si="285"/>
        <v>4.1723999999999997</v>
      </c>
      <c r="AB1346">
        <f t="shared" si="290"/>
        <v>0</v>
      </c>
      <c r="AC1346">
        <f t="shared" si="291"/>
        <v>0</v>
      </c>
      <c r="AD1346">
        <v>3.843</v>
      </c>
      <c r="AE1346">
        <f t="shared" si="286"/>
        <v>4.0206999999999997</v>
      </c>
      <c r="AF1346">
        <f t="shared" si="292"/>
        <v>0</v>
      </c>
      <c r="AG1346">
        <f t="shared" si="292"/>
        <v>0</v>
      </c>
      <c r="AH1346">
        <f t="shared" si="280"/>
        <v>3.9074999999999998</v>
      </c>
      <c r="AI1346">
        <f t="shared" si="293"/>
        <v>0</v>
      </c>
    </row>
    <row r="1347" spans="1:35" x14ac:dyDescent="0.3">
      <c r="A1347" s="1">
        <v>45902</v>
      </c>
      <c r="B1347">
        <v>111424.51</v>
      </c>
      <c r="C1347">
        <v>3533.16</v>
      </c>
      <c r="D1347">
        <v>4.38</v>
      </c>
      <c r="E1347">
        <v>4.3899999999999997</v>
      </c>
      <c r="F1347">
        <f t="shared" si="287"/>
        <v>4.9999999999999822E-2</v>
      </c>
      <c r="G1347">
        <v>4.33</v>
      </c>
      <c r="H1347">
        <v>4.1604400000000004</v>
      </c>
      <c r="I1347">
        <f t="shared" si="281"/>
        <v>4.1604400000000004</v>
      </c>
      <c r="J1347">
        <f t="shared" si="282"/>
        <v>-1.0619999999999408E-2</v>
      </c>
      <c r="K1347">
        <v>4.1520000000000001</v>
      </c>
      <c r="L1347">
        <v>4.1178999999999997</v>
      </c>
      <c r="M1347">
        <v>4.2172000000000001</v>
      </c>
      <c r="N1347">
        <v>4.1706000000000003</v>
      </c>
      <c r="O1347">
        <v>4.0265000000000004</v>
      </c>
      <c r="P1347">
        <v>4.3484999999999996</v>
      </c>
      <c r="Q1347">
        <v>4.3304999999999998</v>
      </c>
      <c r="R1347">
        <v>3.9784000000000002</v>
      </c>
      <c r="S1347">
        <v>3.8092000000000001</v>
      </c>
      <c r="T1347">
        <v>4.1269999999999998</v>
      </c>
      <c r="U1347">
        <f t="shared" si="283"/>
        <v>4.1269999999999998</v>
      </c>
      <c r="V1347">
        <f t="shared" si="288"/>
        <v>-1.9000000000000128E-2</v>
      </c>
      <c r="W1347">
        <f t="shared" si="284"/>
        <v>4.2172000000000001</v>
      </c>
      <c r="X1347">
        <f t="shared" si="289"/>
        <v>-5.3000000000000824E-3</v>
      </c>
      <c r="Y1347">
        <v>4.3040000000000003</v>
      </c>
      <c r="Z1347">
        <v>3.9849999999999999</v>
      </c>
      <c r="AA1347">
        <f t="shared" si="285"/>
        <v>4.1706000000000003</v>
      </c>
      <c r="AB1347">
        <f t="shared" si="290"/>
        <v>-1.7999999999993577E-3</v>
      </c>
      <c r="AC1347">
        <f t="shared" si="291"/>
        <v>1.2999999999999901E-2</v>
      </c>
      <c r="AD1347">
        <v>3.8170000000000002</v>
      </c>
      <c r="AE1347">
        <f t="shared" si="286"/>
        <v>4.0265000000000004</v>
      </c>
      <c r="AF1347">
        <f t="shared" si="292"/>
        <v>-2.5999999999999801E-2</v>
      </c>
      <c r="AG1347">
        <f t="shared" si="292"/>
        <v>5.8000000000006935E-3</v>
      </c>
      <c r="AH1347">
        <f t="shared" si="280"/>
        <v>3.9009999999999998</v>
      </c>
      <c r="AI1347">
        <f t="shared" si="293"/>
        <v>-6.4999999999999503E-3</v>
      </c>
    </row>
    <row r="1348" spans="1:35" x14ac:dyDescent="0.3">
      <c r="A1348" s="1">
        <v>45903</v>
      </c>
      <c r="B1348">
        <v>112263.72</v>
      </c>
      <c r="C1348">
        <v>3559.42</v>
      </c>
      <c r="D1348">
        <v>4.43</v>
      </c>
      <c r="E1348">
        <v>4.3899999999999997</v>
      </c>
      <c r="F1348">
        <f t="shared" si="287"/>
        <v>0</v>
      </c>
      <c r="G1348">
        <v>4.33</v>
      </c>
      <c r="H1348">
        <v>4.1537899999999999</v>
      </c>
      <c r="I1348">
        <f t="shared" si="281"/>
        <v>4.1537899999999999</v>
      </c>
      <c r="J1348">
        <f t="shared" si="282"/>
        <v>-6.6500000000004889E-3</v>
      </c>
      <c r="K1348">
        <v>4.1394000000000002</v>
      </c>
      <c r="L1348">
        <v>4.1177000000000001</v>
      </c>
      <c r="M1348">
        <v>4.1882000000000001</v>
      </c>
      <c r="N1348">
        <v>4.1421999999999999</v>
      </c>
      <c r="O1348">
        <v>3.9990000000000001</v>
      </c>
      <c r="P1348">
        <v>4.3559000000000001</v>
      </c>
      <c r="Q1348">
        <v>4.33</v>
      </c>
      <c r="R1348">
        <v>3.9782999999999999</v>
      </c>
      <c r="S1348">
        <v>3.7608000000000001</v>
      </c>
      <c r="T1348">
        <v>4.1219999999999999</v>
      </c>
      <c r="U1348">
        <f t="shared" si="283"/>
        <v>4.1219999999999999</v>
      </c>
      <c r="V1348">
        <f t="shared" si="288"/>
        <v>-4.9999999999998934E-3</v>
      </c>
      <c r="W1348">
        <f t="shared" si="284"/>
        <v>4.1882000000000001</v>
      </c>
      <c r="X1348">
        <f t="shared" si="289"/>
        <v>-2.8999999999999915E-2</v>
      </c>
      <c r="Y1348">
        <v>4.2530000000000001</v>
      </c>
      <c r="Z1348">
        <v>3.984</v>
      </c>
      <c r="AA1348">
        <f t="shared" si="285"/>
        <v>4.1421999999999999</v>
      </c>
      <c r="AB1348">
        <f t="shared" si="290"/>
        <v>-2.8400000000000425E-2</v>
      </c>
      <c r="AC1348">
        <f t="shared" si="291"/>
        <v>-9.9999999999988987E-4</v>
      </c>
      <c r="AD1348">
        <v>3.7679999999999998</v>
      </c>
      <c r="AE1348">
        <f t="shared" si="286"/>
        <v>3.9990000000000001</v>
      </c>
      <c r="AF1348">
        <f t="shared" si="292"/>
        <v>-4.9000000000000377E-2</v>
      </c>
      <c r="AG1348">
        <f t="shared" si="292"/>
        <v>-2.7500000000000302E-2</v>
      </c>
      <c r="AH1348">
        <f t="shared" si="280"/>
        <v>3.8759999999999999</v>
      </c>
      <c r="AI1348">
        <f t="shared" si="293"/>
        <v>-2.4999999999999911E-2</v>
      </c>
    </row>
    <row r="1349" spans="1:35" x14ac:dyDescent="0.3">
      <c r="A1349" s="1">
        <v>45904</v>
      </c>
      <c r="B1349">
        <v>110407.01</v>
      </c>
      <c r="C1349">
        <v>3545.85</v>
      </c>
      <c r="D1349">
        <v>4.47</v>
      </c>
      <c r="E1349">
        <v>4.41</v>
      </c>
      <c r="F1349">
        <f t="shared" si="287"/>
        <v>2.0000000000000462E-2</v>
      </c>
      <c r="G1349">
        <v>4.33</v>
      </c>
      <c r="H1349">
        <v>4.1311600000000004</v>
      </c>
      <c r="I1349">
        <f t="shared" si="281"/>
        <v>4.1311600000000004</v>
      </c>
      <c r="J1349">
        <f t="shared" si="282"/>
        <v>-2.2629999999999484E-2</v>
      </c>
      <c r="K1349">
        <v>4.1210000000000004</v>
      </c>
      <c r="L1349">
        <v>4.0758000000000001</v>
      </c>
      <c r="M1349">
        <v>4.1650999999999998</v>
      </c>
      <c r="N1349">
        <v>4.1147999999999998</v>
      </c>
      <c r="O1349">
        <v>3.9653</v>
      </c>
      <c r="P1349">
        <v>4.3650000000000002</v>
      </c>
      <c r="Q1349">
        <v>4.3301499999999997</v>
      </c>
      <c r="R1349">
        <v>3.9462999999999999</v>
      </c>
      <c r="S1349">
        <v>3.7498</v>
      </c>
      <c r="T1349">
        <v>4.0810000000000004</v>
      </c>
      <c r="U1349">
        <f t="shared" si="283"/>
        <v>4.0810000000000004</v>
      </c>
      <c r="V1349">
        <f t="shared" si="288"/>
        <v>-4.0999999999999481E-2</v>
      </c>
      <c r="W1349">
        <f t="shared" si="284"/>
        <v>4.1650999999999998</v>
      </c>
      <c r="X1349">
        <f t="shared" si="289"/>
        <v>-2.3100000000000342E-2</v>
      </c>
      <c r="Y1349">
        <v>4.25</v>
      </c>
      <c r="Z1349">
        <v>3.9529999999999998</v>
      </c>
      <c r="AA1349">
        <f t="shared" si="285"/>
        <v>4.1147999999999998</v>
      </c>
      <c r="AB1349">
        <f t="shared" si="290"/>
        <v>-2.7400000000000091E-2</v>
      </c>
      <c r="AC1349">
        <f t="shared" si="291"/>
        <v>-3.1000000000000139E-2</v>
      </c>
      <c r="AD1349">
        <v>3.7559999999999998</v>
      </c>
      <c r="AE1349">
        <f t="shared" si="286"/>
        <v>3.9653</v>
      </c>
      <c r="AF1349">
        <f t="shared" si="292"/>
        <v>-1.2000000000000011E-2</v>
      </c>
      <c r="AG1349">
        <f t="shared" si="292"/>
        <v>-3.3700000000000063E-2</v>
      </c>
      <c r="AH1349">
        <f t="shared" si="280"/>
        <v>3.8544999999999998</v>
      </c>
      <c r="AI1349">
        <f t="shared" si="293"/>
        <v>-2.1500000000000075E-2</v>
      </c>
    </row>
    <row r="1350" spans="1:35" x14ac:dyDescent="0.3">
      <c r="A1350" s="1">
        <v>45905</v>
      </c>
      <c r="B1350">
        <v>111644.51</v>
      </c>
      <c r="C1350">
        <v>3586.69</v>
      </c>
      <c r="D1350">
        <v>4.38</v>
      </c>
      <c r="E1350">
        <v>4.42</v>
      </c>
      <c r="F1350">
        <f t="shared" si="287"/>
        <v>9.9999999999997868E-3</v>
      </c>
      <c r="G1350">
        <v>4.33</v>
      </c>
      <c r="H1350">
        <v>4.1231900000000001</v>
      </c>
      <c r="I1350">
        <f t="shared" si="281"/>
        <v>4.1231900000000001</v>
      </c>
      <c r="J1350">
        <f t="shared" si="282"/>
        <v>-7.9700000000002547E-3</v>
      </c>
      <c r="K1350">
        <v>4.0717499999999998</v>
      </c>
      <c r="L1350">
        <v>4.0021000000000004</v>
      </c>
      <c r="M1350">
        <v>4.1254999999999997</v>
      </c>
      <c r="N1350">
        <v>4.0712000000000002</v>
      </c>
      <c r="O1350">
        <v>3.9142000000000001</v>
      </c>
      <c r="P1350">
        <v>4.3779000000000003</v>
      </c>
      <c r="Q1350">
        <v>4.33</v>
      </c>
      <c r="R1350">
        <v>3.8713000000000002</v>
      </c>
      <c r="S1350">
        <v>3.6499000000000001</v>
      </c>
      <c r="T1350">
        <v>4.0090000000000003</v>
      </c>
      <c r="U1350">
        <f t="shared" si="283"/>
        <v>4.0090000000000003</v>
      </c>
      <c r="V1350">
        <f t="shared" si="288"/>
        <v>-7.2000000000000064E-2</v>
      </c>
      <c r="W1350">
        <f t="shared" si="284"/>
        <v>4.1254999999999997</v>
      </c>
      <c r="X1350">
        <f t="shared" si="289"/>
        <v>-3.960000000000008E-2</v>
      </c>
      <c r="Y1350">
        <v>4.1609999999999996</v>
      </c>
      <c r="Z1350">
        <v>3.88</v>
      </c>
      <c r="AA1350">
        <f t="shared" si="285"/>
        <v>4.0712000000000002</v>
      </c>
      <c r="AB1350">
        <f t="shared" si="290"/>
        <v>-4.3599999999999639E-2</v>
      </c>
      <c r="AC1350">
        <f t="shared" si="291"/>
        <v>-7.2999999999999954E-2</v>
      </c>
      <c r="AD1350">
        <v>3.657</v>
      </c>
      <c r="AE1350">
        <f t="shared" si="286"/>
        <v>3.9142000000000001</v>
      </c>
      <c r="AF1350">
        <f t="shared" si="292"/>
        <v>-9.8999999999999755E-2</v>
      </c>
      <c r="AG1350">
        <f t="shared" si="292"/>
        <v>-5.1099999999999923E-2</v>
      </c>
      <c r="AH1350">
        <f t="shared" si="280"/>
        <v>3.7685</v>
      </c>
      <c r="AI1350">
        <f t="shared" si="293"/>
        <v>-8.5999999999999854E-2</v>
      </c>
    </row>
    <row r="1351" spans="1:35" x14ac:dyDescent="0.3">
      <c r="A1351" s="1">
        <v>45906</v>
      </c>
      <c r="B1351">
        <v>110192.81</v>
      </c>
      <c r="C1351">
        <v>3586.69</v>
      </c>
      <c r="D1351">
        <v>4.38</v>
      </c>
      <c r="E1351">
        <v>4.42</v>
      </c>
      <c r="F1351">
        <f t="shared" si="287"/>
        <v>0</v>
      </c>
      <c r="G1351">
        <v>4.33</v>
      </c>
      <c r="H1351">
        <v>4.1231900000000001</v>
      </c>
      <c r="I1351">
        <f t="shared" si="281"/>
        <v>4.1231900000000001</v>
      </c>
      <c r="J1351">
        <f t="shared" si="282"/>
        <v>0</v>
      </c>
      <c r="K1351">
        <v>4.0717499999999998</v>
      </c>
      <c r="L1351">
        <v>4.0021000000000004</v>
      </c>
      <c r="M1351">
        <v>4.1254999999999997</v>
      </c>
      <c r="N1351">
        <v>4.0712000000000002</v>
      </c>
      <c r="O1351">
        <v>3.9142000000000001</v>
      </c>
      <c r="P1351">
        <v>4.3779000000000003</v>
      </c>
      <c r="Q1351">
        <v>4.33</v>
      </c>
      <c r="R1351">
        <v>3.8713000000000002</v>
      </c>
      <c r="S1351">
        <v>3.6499000000000001</v>
      </c>
      <c r="T1351">
        <v>4.0090000000000003</v>
      </c>
      <c r="U1351">
        <f t="shared" si="283"/>
        <v>4.0090000000000003</v>
      </c>
      <c r="V1351">
        <f t="shared" si="288"/>
        <v>0</v>
      </c>
      <c r="W1351">
        <f t="shared" si="284"/>
        <v>4.1254999999999997</v>
      </c>
      <c r="X1351">
        <f t="shared" si="289"/>
        <v>0</v>
      </c>
      <c r="Y1351">
        <v>4.1609999999999996</v>
      </c>
      <c r="Z1351">
        <v>3.88</v>
      </c>
      <c r="AA1351">
        <f t="shared" si="285"/>
        <v>4.0712000000000002</v>
      </c>
      <c r="AB1351">
        <f t="shared" si="290"/>
        <v>0</v>
      </c>
      <c r="AC1351">
        <f t="shared" si="291"/>
        <v>0</v>
      </c>
      <c r="AD1351">
        <v>3.657</v>
      </c>
      <c r="AE1351">
        <f t="shared" si="286"/>
        <v>3.9142000000000001</v>
      </c>
      <c r="AF1351">
        <f t="shared" si="292"/>
        <v>0</v>
      </c>
      <c r="AG1351">
        <f t="shared" si="292"/>
        <v>0</v>
      </c>
      <c r="AH1351">
        <f t="shared" ref="AH1351:AH1414" si="294">(AD1351+Z1351)/2</f>
        <v>3.7685</v>
      </c>
      <c r="AI1351">
        <f t="shared" si="293"/>
        <v>0</v>
      </c>
    </row>
    <row r="1352" spans="1:35" x14ac:dyDescent="0.3">
      <c r="A1352" s="1">
        <v>45907</v>
      </c>
      <c r="B1352">
        <v>111336.31</v>
      </c>
      <c r="C1352">
        <v>3586.69</v>
      </c>
      <c r="D1352">
        <v>4.38</v>
      </c>
      <c r="E1352">
        <v>4.42</v>
      </c>
      <c r="F1352">
        <f t="shared" si="287"/>
        <v>0</v>
      </c>
      <c r="G1352">
        <v>4.33</v>
      </c>
      <c r="H1352">
        <v>4.1231900000000001</v>
      </c>
      <c r="I1352">
        <f t="shared" ref="I1352:I1415" si="295">H1352</f>
        <v>4.1231900000000001</v>
      </c>
      <c r="J1352">
        <f t="shared" ref="J1352:J1415" si="296">I1352-I1351</f>
        <v>0</v>
      </c>
      <c r="K1352">
        <v>4.0717499999999998</v>
      </c>
      <c r="L1352">
        <v>4.0021000000000004</v>
      </c>
      <c r="M1352">
        <v>4.1254999999999997</v>
      </c>
      <c r="N1352">
        <v>4.0712000000000002</v>
      </c>
      <c r="O1352">
        <v>3.9142000000000001</v>
      </c>
      <c r="P1352">
        <v>4.3779000000000003</v>
      </c>
      <c r="Q1352">
        <v>4.33</v>
      </c>
      <c r="R1352">
        <v>3.8713000000000002</v>
      </c>
      <c r="S1352">
        <v>3.6499000000000001</v>
      </c>
      <c r="T1352">
        <v>4.0090000000000003</v>
      </c>
      <c r="U1352">
        <f t="shared" ref="U1352:U1415" si="297">T1352</f>
        <v>4.0090000000000003</v>
      </c>
      <c r="V1352">
        <f t="shared" si="288"/>
        <v>0</v>
      </c>
      <c r="W1352">
        <f t="shared" ref="W1352:W1415" si="298">M1352</f>
        <v>4.1254999999999997</v>
      </c>
      <c r="X1352">
        <f t="shared" si="289"/>
        <v>0</v>
      </c>
      <c r="Y1352">
        <v>4.1609999999999996</v>
      </c>
      <c r="Z1352">
        <v>3.88</v>
      </c>
      <c r="AA1352">
        <f t="shared" ref="AA1352:AA1415" si="299">N1352</f>
        <v>4.0712000000000002</v>
      </c>
      <c r="AB1352">
        <f t="shared" si="290"/>
        <v>0</v>
      </c>
      <c r="AC1352">
        <f t="shared" si="291"/>
        <v>0</v>
      </c>
      <c r="AD1352">
        <v>3.657</v>
      </c>
      <c r="AE1352">
        <f t="shared" ref="AE1352:AE1415" si="300">O1352</f>
        <v>3.9142000000000001</v>
      </c>
      <c r="AF1352">
        <f t="shared" si="292"/>
        <v>0</v>
      </c>
      <c r="AG1352">
        <f t="shared" si="292"/>
        <v>0</v>
      </c>
      <c r="AH1352">
        <f t="shared" si="294"/>
        <v>3.7685</v>
      </c>
      <c r="AI1352">
        <f t="shared" si="293"/>
        <v>0</v>
      </c>
    </row>
    <row r="1353" spans="1:35" x14ac:dyDescent="0.3">
      <c r="A1353" s="1">
        <v>45908</v>
      </c>
      <c r="B1353">
        <v>111986.51</v>
      </c>
      <c r="C1353">
        <v>3635.98</v>
      </c>
      <c r="D1353">
        <v>4.38</v>
      </c>
      <c r="E1353">
        <v>4.4000000000000004</v>
      </c>
      <c r="F1353">
        <f t="shared" ref="F1353:F1416" si="301">E1353-E1352</f>
        <v>-1.9999999999999574E-2</v>
      </c>
      <c r="G1353">
        <v>4.33</v>
      </c>
      <c r="H1353">
        <v>4.06989</v>
      </c>
      <c r="I1353">
        <f t="shared" si="295"/>
        <v>4.06989</v>
      </c>
      <c r="J1353">
        <f t="shared" si="296"/>
        <v>-5.3300000000000125E-2</v>
      </c>
      <c r="K1353">
        <v>4.0577500000000004</v>
      </c>
      <c r="L1353">
        <v>4.0171999999999999</v>
      </c>
      <c r="M1353">
        <v>4.0662000000000003</v>
      </c>
      <c r="N1353">
        <v>4.0193000000000003</v>
      </c>
      <c r="O1353">
        <v>3.8784999999999998</v>
      </c>
      <c r="P1353">
        <v>4.3842999999999996</v>
      </c>
      <c r="Q1353">
        <v>4.3319999999999999</v>
      </c>
      <c r="R1353">
        <v>3.8603000000000001</v>
      </c>
      <c r="S1353">
        <v>3.6229</v>
      </c>
      <c r="T1353">
        <v>4.024</v>
      </c>
      <c r="U1353">
        <f t="shared" si="297"/>
        <v>4.024</v>
      </c>
      <c r="V1353">
        <f t="shared" ref="V1353:V1416" si="302">U1353-U1352</f>
        <v>1.499999999999968E-2</v>
      </c>
      <c r="W1353">
        <f t="shared" si="298"/>
        <v>4.0662000000000003</v>
      </c>
      <c r="X1353">
        <f t="shared" ref="X1353:X1416" si="303">W1353-W1352</f>
        <v>-5.9299999999999464E-2</v>
      </c>
      <c r="Y1353">
        <v>4.173</v>
      </c>
      <c r="Z1353">
        <v>3.8639999999999999</v>
      </c>
      <c r="AA1353">
        <f t="shared" si="299"/>
        <v>4.0193000000000003</v>
      </c>
      <c r="AB1353">
        <f t="shared" ref="AB1353:AB1416" si="304">AA1353-AA1352</f>
        <v>-5.1899999999999835E-2</v>
      </c>
      <c r="AC1353">
        <f t="shared" ref="AC1353:AC1416" si="305">Z1353-Z1352</f>
        <v>-1.6000000000000014E-2</v>
      </c>
      <c r="AD1353">
        <v>3.63</v>
      </c>
      <c r="AE1353">
        <f t="shared" si="300"/>
        <v>3.8784999999999998</v>
      </c>
      <c r="AF1353">
        <f t="shared" ref="AF1353:AG1416" si="306">AD1353-AD1352</f>
        <v>-2.7000000000000135E-2</v>
      </c>
      <c r="AG1353">
        <f t="shared" si="306"/>
        <v>-3.5700000000000287E-2</v>
      </c>
      <c r="AH1353">
        <f t="shared" si="294"/>
        <v>3.7469999999999999</v>
      </c>
      <c r="AI1353">
        <f t="shared" ref="AI1353:AI1416" si="307">AH1353-AH1352</f>
        <v>-2.1500000000000075E-2</v>
      </c>
    </row>
    <row r="1354" spans="1:35" x14ac:dyDescent="0.3">
      <c r="A1354" s="1">
        <v>45909</v>
      </c>
      <c r="B1354">
        <v>111517.81</v>
      </c>
      <c r="C1354">
        <v>3626.63</v>
      </c>
      <c r="D1354">
        <v>4.4470000000000001</v>
      </c>
      <c r="E1354">
        <v>4.4000000000000004</v>
      </c>
      <c r="F1354">
        <f t="shared" si="301"/>
        <v>0</v>
      </c>
      <c r="G1354">
        <v>4.33</v>
      </c>
      <c r="H1354">
        <v>4.0559500000000002</v>
      </c>
      <c r="I1354">
        <f t="shared" si="295"/>
        <v>4.0559500000000002</v>
      </c>
      <c r="J1354">
        <f t="shared" si="296"/>
        <v>-1.3939999999999841E-2</v>
      </c>
      <c r="K1354">
        <v>4.0768000000000004</v>
      </c>
      <c r="L1354">
        <v>4.0171999999999999</v>
      </c>
      <c r="M1354">
        <v>4.0765000000000002</v>
      </c>
      <c r="N1354">
        <v>4.0328999999999997</v>
      </c>
      <c r="O1354">
        <v>3.9001999999999999</v>
      </c>
      <c r="P1354">
        <v>4.3910200000000001</v>
      </c>
      <c r="Q1354">
        <v>4.3322500000000002</v>
      </c>
      <c r="R1354">
        <v>3.8702999999999999</v>
      </c>
      <c r="S1354">
        <v>3.6707999999999998</v>
      </c>
      <c r="T1354">
        <v>4.0250000000000004</v>
      </c>
      <c r="U1354">
        <f t="shared" si="297"/>
        <v>4.0250000000000004</v>
      </c>
      <c r="V1354">
        <f t="shared" si="302"/>
        <v>1.000000000000334E-3</v>
      </c>
      <c r="W1354">
        <f t="shared" si="298"/>
        <v>4.0765000000000002</v>
      </c>
      <c r="X1354">
        <f t="shared" si="303"/>
        <v>1.0299999999999976E-2</v>
      </c>
      <c r="Y1354">
        <v>4.1580000000000004</v>
      </c>
      <c r="Z1354">
        <v>3.8759999999999999</v>
      </c>
      <c r="AA1354">
        <f t="shared" si="299"/>
        <v>4.0328999999999997</v>
      </c>
      <c r="AB1354">
        <f t="shared" si="304"/>
        <v>1.359999999999939E-2</v>
      </c>
      <c r="AC1354">
        <f t="shared" si="305"/>
        <v>1.2000000000000011E-2</v>
      </c>
      <c r="AD1354">
        <v>3.68</v>
      </c>
      <c r="AE1354">
        <f t="shared" si="300"/>
        <v>3.9001999999999999</v>
      </c>
      <c r="AF1354">
        <f t="shared" si="306"/>
        <v>5.0000000000000266E-2</v>
      </c>
      <c r="AG1354">
        <f t="shared" si="306"/>
        <v>2.1700000000000053E-2</v>
      </c>
      <c r="AH1354">
        <f t="shared" si="294"/>
        <v>3.778</v>
      </c>
      <c r="AI1354">
        <f t="shared" si="307"/>
        <v>3.1000000000000139E-2</v>
      </c>
    </row>
    <row r="1355" spans="1:35" x14ac:dyDescent="0.3">
      <c r="A1355" s="1">
        <v>45910</v>
      </c>
      <c r="B1355">
        <v>113618.81</v>
      </c>
      <c r="C1355">
        <v>3640.75</v>
      </c>
      <c r="D1355">
        <v>4.38</v>
      </c>
      <c r="E1355">
        <v>4.3899999999999997</v>
      </c>
      <c r="F1355">
        <f t="shared" si="301"/>
        <v>-1.0000000000000675E-2</v>
      </c>
      <c r="G1355">
        <v>4.33</v>
      </c>
      <c r="H1355">
        <v>4.0583600000000004</v>
      </c>
      <c r="I1355">
        <f t="shared" si="295"/>
        <v>4.0583600000000004</v>
      </c>
      <c r="J1355">
        <f t="shared" si="296"/>
        <v>2.4100000000002453E-3</v>
      </c>
      <c r="K1355">
        <v>4.06637</v>
      </c>
      <c r="L1355">
        <v>4.0297000000000001</v>
      </c>
      <c r="M1355">
        <v>4.0739999999999998</v>
      </c>
      <c r="N1355">
        <v>4.0282999999999998</v>
      </c>
      <c r="O1355">
        <v>3.8931</v>
      </c>
      <c r="P1355">
        <v>4.3636999999999997</v>
      </c>
      <c r="Q1355">
        <v>4.2933500000000002</v>
      </c>
      <c r="R1355">
        <v>3.8544999999999998</v>
      </c>
      <c r="S1355">
        <v>3.6543999999999999</v>
      </c>
      <c r="T1355">
        <v>4.0350000000000001</v>
      </c>
      <c r="U1355">
        <f t="shared" si="297"/>
        <v>4.0350000000000001</v>
      </c>
      <c r="V1355">
        <f t="shared" si="302"/>
        <v>9.9999999999997868E-3</v>
      </c>
      <c r="W1355">
        <f t="shared" si="298"/>
        <v>4.0739999999999998</v>
      </c>
      <c r="X1355">
        <f t="shared" si="303"/>
        <v>-2.5000000000003908E-3</v>
      </c>
      <c r="Y1355">
        <v>4.1539999999999999</v>
      </c>
      <c r="Z1355">
        <v>3.86</v>
      </c>
      <c r="AA1355">
        <f t="shared" si="299"/>
        <v>4.0282999999999998</v>
      </c>
      <c r="AB1355">
        <f t="shared" si="304"/>
        <v>-4.5999999999999375E-3</v>
      </c>
      <c r="AC1355">
        <f t="shared" si="305"/>
        <v>-1.6000000000000014E-2</v>
      </c>
      <c r="AD1355">
        <v>3.661</v>
      </c>
      <c r="AE1355">
        <f t="shared" si="300"/>
        <v>3.8931</v>
      </c>
      <c r="AF1355">
        <f t="shared" si="306"/>
        <v>-1.9000000000000128E-2</v>
      </c>
      <c r="AG1355">
        <f t="shared" si="306"/>
        <v>-7.0999999999998842E-3</v>
      </c>
      <c r="AH1355">
        <f t="shared" si="294"/>
        <v>3.7605</v>
      </c>
      <c r="AI1355">
        <f t="shared" si="307"/>
        <v>-1.7500000000000071E-2</v>
      </c>
    </row>
    <row r="1356" spans="1:35" x14ac:dyDescent="0.3">
      <c r="A1356" s="1">
        <v>45911</v>
      </c>
      <c r="B1356">
        <v>114428.01</v>
      </c>
      <c r="C1356">
        <v>3634.07</v>
      </c>
      <c r="D1356">
        <v>4.38</v>
      </c>
      <c r="E1356">
        <v>4.41</v>
      </c>
      <c r="F1356">
        <f t="shared" si="301"/>
        <v>2.0000000000000462E-2</v>
      </c>
      <c r="G1356">
        <v>4.33</v>
      </c>
      <c r="H1356">
        <v>4.0378100000000003</v>
      </c>
      <c r="I1356">
        <f t="shared" si="295"/>
        <v>4.0378100000000003</v>
      </c>
      <c r="J1356">
        <f t="shared" si="296"/>
        <v>-2.0550000000000068E-2</v>
      </c>
      <c r="K1356">
        <v>4.0300500000000001</v>
      </c>
      <c r="L1356">
        <v>4.0214999999999996</v>
      </c>
      <c r="M1356">
        <v>4.0347999999999997</v>
      </c>
      <c r="N1356">
        <v>3.9929999999999999</v>
      </c>
      <c r="O1356">
        <v>3.8658999999999999</v>
      </c>
      <c r="P1356">
        <v>4.2394999999999996</v>
      </c>
      <c r="Q1356">
        <v>4.1772499999999999</v>
      </c>
      <c r="R1356">
        <v>3.8382999999999998</v>
      </c>
      <c r="S1356">
        <v>3.6248</v>
      </c>
      <c r="T1356">
        <v>4.0279999999999996</v>
      </c>
      <c r="U1356">
        <f t="shared" si="297"/>
        <v>4.0279999999999996</v>
      </c>
      <c r="V1356">
        <f t="shared" si="302"/>
        <v>-7.0000000000005613E-3</v>
      </c>
      <c r="W1356">
        <f t="shared" si="298"/>
        <v>4.0347999999999997</v>
      </c>
      <c r="X1356">
        <f t="shared" si="303"/>
        <v>-3.9200000000000124E-2</v>
      </c>
      <c r="Y1356">
        <v>4.1420000000000003</v>
      </c>
      <c r="Z1356">
        <v>3.8460000000000001</v>
      </c>
      <c r="AA1356">
        <f t="shared" si="299"/>
        <v>3.9929999999999999</v>
      </c>
      <c r="AB1356">
        <f t="shared" si="304"/>
        <v>-3.5299999999999887E-2</v>
      </c>
      <c r="AC1356">
        <f t="shared" si="305"/>
        <v>-1.399999999999979E-2</v>
      </c>
      <c r="AD1356">
        <v>3.633</v>
      </c>
      <c r="AE1356">
        <f t="shared" si="300"/>
        <v>3.8658999999999999</v>
      </c>
      <c r="AF1356">
        <f t="shared" si="306"/>
        <v>-2.8000000000000025E-2</v>
      </c>
      <c r="AG1356">
        <f t="shared" si="306"/>
        <v>-2.7200000000000113E-2</v>
      </c>
      <c r="AH1356">
        <f t="shared" si="294"/>
        <v>3.7395</v>
      </c>
      <c r="AI1356">
        <f t="shared" si="307"/>
        <v>-2.0999999999999908E-2</v>
      </c>
    </row>
    <row r="1357" spans="1:35" x14ac:dyDescent="0.3">
      <c r="A1357" s="1">
        <v>45912</v>
      </c>
      <c r="B1357">
        <v>116255.31</v>
      </c>
      <c r="C1357">
        <v>3643.14</v>
      </c>
      <c r="D1357">
        <v>4.4470000000000001</v>
      </c>
      <c r="E1357">
        <v>4.42</v>
      </c>
      <c r="F1357">
        <f t="shared" si="301"/>
        <v>9.9999999999997868E-3</v>
      </c>
      <c r="G1357">
        <v>4.33</v>
      </c>
      <c r="H1357">
        <v>4.0206400000000002</v>
      </c>
      <c r="I1357">
        <f t="shared" si="295"/>
        <v>4.0206400000000002</v>
      </c>
      <c r="J1357">
        <f t="shared" si="296"/>
        <v>-1.717000000000013E-2</v>
      </c>
      <c r="K1357">
        <v>4.0444000000000004</v>
      </c>
      <c r="L1357">
        <v>4.0202</v>
      </c>
      <c r="M1357">
        <v>4.0487000000000002</v>
      </c>
      <c r="N1357">
        <v>4.0057999999999998</v>
      </c>
      <c r="O1357">
        <v>3.8765000000000001</v>
      </c>
      <c r="P1357">
        <v>4.2144000000000004</v>
      </c>
      <c r="Q1357">
        <v>4.1454500000000003</v>
      </c>
      <c r="R1357">
        <v>3.8529</v>
      </c>
      <c r="S1357">
        <v>3.6507000000000001</v>
      </c>
      <c r="T1357">
        <v>4.0279999999999996</v>
      </c>
      <c r="U1357">
        <f t="shared" si="297"/>
        <v>4.0279999999999996</v>
      </c>
      <c r="V1357">
        <f t="shared" si="302"/>
        <v>0</v>
      </c>
      <c r="W1357">
        <f t="shared" si="298"/>
        <v>4.0487000000000002</v>
      </c>
      <c r="X1357">
        <f t="shared" si="303"/>
        <v>1.3900000000000468E-2</v>
      </c>
      <c r="Y1357">
        <v>4.1429999999999998</v>
      </c>
      <c r="Z1357">
        <v>3.8610000000000002</v>
      </c>
      <c r="AA1357">
        <f t="shared" si="299"/>
        <v>4.0057999999999998</v>
      </c>
      <c r="AB1357">
        <f t="shared" si="304"/>
        <v>1.2799999999999923E-2</v>
      </c>
      <c r="AC1357">
        <f t="shared" si="305"/>
        <v>1.5000000000000124E-2</v>
      </c>
      <c r="AD1357">
        <v>3.6589999999999998</v>
      </c>
      <c r="AE1357">
        <f t="shared" si="300"/>
        <v>3.8765000000000001</v>
      </c>
      <c r="AF1357">
        <f t="shared" si="306"/>
        <v>2.5999999999999801E-2</v>
      </c>
      <c r="AG1357">
        <f t="shared" si="306"/>
        <v>1.0600000000000165E-2</v>
      </c>
      <c r="AH1357">
        <f t="shared" si="294"/>
        <v>3.76</v>
      </c>
      <c r="AI1357">
        <f t="shared" si="307"/>
        <v>2.0499999999999741E-2</v>
      </c>
    </row>
    <row r="1358" spans="1:35" x14ac:dyDescent="0.3">
      <c r="A1358" s="1">
        <v>45913</v>
      </c>
      <c r="B1358">
        <v>115966.22</v>
      </c>
      <c r="C1358">
        <v>3643.14</v>
      </c>
      <c r="D1358">
        <v>4.4470000000000001</v>
      </c>
      <c r="E1358">
        <v>4.42</v>
      </c>
      <c r="F1358">
        <f t="shared" si="301"/>
        <v>0</v>
      </c>
      <c r="G1358">
        <v>4.33</v>
      </c>
      <c r="H1358">
        <v>4.0206400000000002</v>
      </c>
      <c r="I1358">
        <f t="shared" si="295"/>
        <v>4.0206400000000002</v>
      </c>
      <c r="J1358">
        <f t="shared" si="296"/>
        <v>0</v>
      </c>
      <c r="K1358">
        <v>4.0444000000000004</v>
      </c>
      <c r="L1358">
        <v>4.0202</v>
      </c>
      <c r="M1358">
        <v>4.0487000000000002</v>
      </c>
      <c r="N1358">
        <v>4.0057999999999998</v>
      </c>
      <c r="O1358">
        <v>3.8765000000000001</v>
      </c>
      <c r="P1358">
        <v>4.2144000000000004</v>
      </c>
      <c r="Q1358">
        <v>4.1454500000000003</v>
      </c>
      <c r="R1358">
        <v>3.8529</v>
      </c>
      <c r="S1358">
        <v>3.6507000000000001</v>
      </c>
      <c r="T1358">
        <v>4.0279999999999996</v>
      </c>
      <c r="U1358">
        <f t="shared" si="297"/>
        <v>4.0279999999999996</v>
      </c>
      <c r="V1358">
        <f t="shared" si="302"/>
        <v>0</v>
      </c>
      <c r="W1358">
        <f t="shared" si="298"/>
        <v>4.0487000000000002</v>
      </c>
      <c r="X1358">
        <f t="shared" si="303"/>
        <v>0</v>
      </c>
      <c r="Y1358">
        <v>4.1429999999999998</v>
      </c>
      <c r="Z1358">
        <v>3.8610000000000002</v>
      </c>
      <c r="AA1358">
        <f t="shared" si="299"/>
        <v>4.0057999999999998</v>
      </c>
      <c r="AB1358">
        <f t="shared" si="304"/>
        <v>0</v>
      </c>
      <c r="AC1358">
        <f t="shared" si="305"/>
        <v>0</v>
      </c>
      <c r="AD1358">
        <v>3.6589999999999998</v>
      </c>
      <c r="AE1358">
        <f t="shared" si="300"/>
        <v>3.8765000000000001</v>
      </c>
      <c r="AF1358">
        <f t="shared" si="306"/>
        <v>0</v>
      </c>
      <c r="AG1358">
        <f t="shared" si="306"/>
        <v>0</v>
      </c>
      <c r="AH1358">
        <f t="shared" si="294"/>
        <v>3.76</v>
      </c>
      <c r="AI1358">
        <f t="shared" si="307"/>
        <v>0</v>
      </c>
    </row>
    <row r="1359" spans="1:35" x14ac:dyDescent="0.3">
      <c r="A1359" s="1">
        <v>45914</v>
      </c>
      <c r="B1359">
        <v>115855.62</v>
      </c>
      <c r="C1359">
        <v>3643.14</v>
      </c>
      <c r="D1359">
        <v>4.4470000000000001</v>
      </c>
      <c r="E1359">
        <v>4.42</v>
      </c>
      <c r="F1359">
        <f t="shared" si="301"/>
        <v>0</v>
      </c>
      <c r="G1359">
        <v>4.33</v>
      </c>
      <c r="H1359">
        <v>4.0206400000000002</v>
      </c>
      <c r="I1359">
        <f t="shared" si="295"/>
        <v>4.0206400000000002</v>
      </c>
      <c r="J1359">
        <f t="shared" si="296"/>
        <v>0</v>
      </c>
      <c r="K1359">
        <v>4.0444000000000004</v>
      </c>
      <c r="L1359">
        <v>4.0202</v>
      </c>
      <c r="M1359">
        <v>4.0487000000000002</v>
      </c>
      <c r="N1359">
        <v>4.0057999999999998</v>
      </c>
      <c r="O1359">
        <v>3.8765000000000001</v>
      </c>
      <c r="P1359">
        <v>4.2144000000000004</v>
      </c>
      <c r="Q1359">
        <v>4.1454500000000003</v>
      </c>
      <c r="R1359">
        <v>3.8529</v>
      </c>
      <c r="S1359">
        <v>3.6507000000000001</v>
      </c>
      <c r="T1359">
        <v>4.0279999999999996</v>
      </c>
      <c r="U1359">
        <f t="shared" si="297"/>
        <v>4.0279999999999996</v>
      </c>
      <c r="V1359">
        <f t="shared" si="302"/>
        <v>0</v>
      </c>
      <c r="W1359">
        <f t="shared" si="298"/>
        <v>4.0487000000000002</v>
      </c>
      <c r="X1359">
        <f t="shared" si="303"/>
        <v>0</v>
      </c>
      <c r="Y1359">
        <v>4.1429999999999998</v>
      </c>
      <c r="Z1359">
        <v>3.8610000000000002</v>
      </c>
      <c r="AA1359">
        <f t="shared" si="299"/>
        <v>4.0057999999999998</v>
      </c>
      <c r="AB1359">
        <f t="shared" si="304"/>
        <v>0</v>
      </c>
      <c r="AC1359">
        <f t="shared" si="305"/>
        <v>0</v>
      </c>
      <c r="AD1359">
        <v>3.6589999999999998</v>
      </c>
      <c r="AE1359">
        <f t="shared" si="300"/>
        <v>3.8765000000000001</v>
      </c>
      <c r="AF1359">
        <f t="shared" si="306"/>
        <v>0</v>
      </c>
      <c r="AG1359">
        <f t="shared" si="306"/>
        <v>0</v>
      </c>
      <c r="AH1359">
        <f t="shared" si="294"/>
        <v>3.76</v>
      </c>
      <c r="AI1359">
        <f t="shared" si="307"/>
        <v>0</v>
      </c>
    </row>
    <row r="1360" spans="1:35" x14ac:dyDescent="0.3">
      <c r="A1360" s="1">
        <v>45915</v>
      </c>
      <c r="B1360">
        <v>115409.81</v>
      </c>
      <c r="C1360">
        <v>3678.99</v>
      </c>
      <c r="D1360">
        <v>4.4400000000000004</v>
      </c>
      <c r="E1360">
        <v>4.51</v>
      </c>
      <c r="F1360">
        <f t="shared" si="301"/>
        <v>8.9999999999999858E-2</v>
      </c>
      <c r="G1360">
        <v>4.33</v>
      </c>
      <c r="H1360">
        <v>4.0232999999999999</v>
      </c>
      <c r="I1360">
        <f t="shared" si="295"/>
        <v>4.0232999999999999</v>
      </c>
      <c r="J1360">
        <f t="shared" si="296"/>
        <v>2.6599999999996626E-3</v>
      </c>
      <c r="K1360">
        <v>4.0407900000000003</v>
      </c>
      <c r="L1360">
        <v>3.9887999999999999</v>
      </c>
      <c r="M1360">
        <v>4.0373999999999999</v>
      </c>
      <c r="N1360">
        <v>3.9927999999999999</v>
      </c>
      <c r="O1360">
        <v>3.8624000000000001</v>
      </c>
      <c r="P1360">
        <v>4.16601</v>
      </c>
      <c r="Q1360">
        <v>4.1067499999999999</v>
      </c>
      <c r="R1360">
        <v>3.8445999999999998</v>
      </c>
      <c r="S1360">
        <v>3.6371000000000002</v>
      </c>
      <c r="T1360">
        <v>3.9940000000000002</v>
      </c>
      <c r="U1360">
        <f t="shared" si="297"/>
        <v>3.9940000000000002</v>
      </c>
      <c r="V1360">
        <f t="shared" si="302"/>
        <v>-3.3999999999999364E-2</v>
      </c>
      <c r="W1360">
        <f t="shared" si="298"/>
        <v>4.0373999999999999</v>
      </c>
      <c r="X1360">
        <f t="shared" si="303"/>
        <v>-1.130000000000031E-2</v>
      </c>
      <c r="Y1360">
        <v>4.1379999999999999</v>
      </c>
      <c r="Z1360">
        <v>3.85</v>
      </c>
      <c r="AA1360">
        <f t="shared" si="299"/>
        <v>3.9927999999999999</v>
      </c>
      <c r="AB1360">
        <f t="shared" si="304"/>
        <v>-1.2999999999999901E-2</v>
      </c>
      <c r="AC1360">
        <f t="shared" si="305"/>
        <v>-1.1000000000000121E-2</v>
      </c>
      <c r="AD1360">
        <v>3.641</v>
      </c>
      <c r="AE1360">
        <f t="shared" si="300"/>
        <v>3.8624000000000001</v>
      </c>
      <c r="AF1360">
        <f t="shared" si="306"/>
        <v>-1.7999999999999794E-2</v>
      </c>
      <c r="AG1360">
        <f t="shared" si="306"/>
        <v>-1.4100000000000001E-2</v>
      </c>
      <c r="AH1360">
        <f t="shared" si="294"/>
        <v>3.7454999999999998</v>
      </c>
      <c r="AI1360">
        <f t="shared" si="307"/>
        <v>-1.4499999999999957E-2</v>
      </c>
    </row>
    <row r="1361" spans="1:35" x14ac:dyDescent="0.3">
      <c r="A1361" s="1">
        <v>45916</v>
      </c>
      <c r="B1361">
        <v>116894.22</v>
      </c>
      <c r="C1361">
        <v>3689.98</v>
      </c>
      <c r="D1361">
        <v>4.4340000000000002</v>
      </c>
      <c r="E1361">
        <v>4.3899999999999997</v>
      </c>
      <c r="F1361">
        <f t="shared" si="301"/>
        <v>-0.12000000000000011</v>
      </c>
      <c r="G1361">
        <v>4.33</v>
      </c>
      <c r="H1361">
        <v>4.0256999999999996</v>
      </c>
      <c r="I1361">
        <f t="shared" si="295"/>
        <v>4.0256999999999996</v>
      </c>
      <c r="J1361">
        <f t="shared" si="296"/>
        <v>2.3999999999997357E-3</v>
      </c>
      <c r="K1361">
        <v>4.0278799999999997</v>
      </c>
      <c r="L1361">
        <v>3.9525999999999999</v>
      </c>
      <c r="M1361">
        <v>4.0282999999999998</v>
      </c>
      <c r="N1361">
        <v>3.9805000000000001</v>
      </c>
      <c r="O1361">
        <v>3.8456000000000001</v>
      </c>
      <c r="P1361">
        <v>4.1199000000000003</v>
      </c>
      <c r="Q1361">
        <v>4.06975</v>
      </c>
      <c r="R1361">
        <v>3.8047</v>
      </c>
      <c r="S1361">
        <v>3.6074000000000002</v>
      </c>
      <c r="T1361">
        <v>3.964</v>
      </c>
      <c r="U1361">
        <f t="shared" si="297"/>
        <v>3.964</v>
      </c>
      <c r="V1361">
        <f t="shared" si="302"/>
        <v>-3.0000000000000249E-2</v>
      </c>
      <c r="W1361">
        <f t="shared" si="298"/>
        <v>4.0282999999999998</v>
      </c>
      <c r="X1361">
        <f t="shared" si="303"/>
        <v>-9.100000000000108E-3</v>
      </c>
      <c r="Y1361">
        <v>4.1070000000000002</v>
      </c>
      <c r="Z1361">
        <v>3.8170000000000002</v>
      </c>
      <c r="AA1361">
        <f t="shared" si="299"/>
        <v>3.9805000000000001</v>
      </c>
      <c r="AB1361">
        <f t="shared" si="304"/>
        <v>-1.2299999999999756E-2</v>
      </c>
      <c r="AC1361">
        <f t="shared" si="305"/>
        <v>-3.2999999999999918E-2</v>
      </c>
      <c r="AD1361">
        <v>3.6139999999999999</v>
      </c>
      <c r="AE1361">
        <f t="shared" si="300"/>
        <v>3.8456000000000001</v>
      </c>
      <c r="AF1361">
        <f t="shared" si="306"/>
        <v>-2.7000000000000135E-2</v>
      </c>
      <c r="AG1361">
        <f t="shared" si="306"/>
        <v>-1.6799999999999926E-2</v>
      </c>
      <c r="AH1361">
        <f t="shared" si="294"/>
        <v>3.7155</v>
      </c>
      <c r="AI1361">
        <f t="shared" si="307"/>
        <v>-2.9999999999999805E-2</v>
      </c>
    </row>
    <row r="1362" spans="1:35" x14ac:dyDescent="0.3">
      <c r="A1362" s="1">
        <v>45917</v>
      </c>
      <c r="B1362">
        <v>115656.22</v>
      </c>
      <c r="C1362">
        <v>3659.9</v>
      </c>
      <c r="D1362">
        <v>4.43</v>
      </c>
      <c r="E1362">
        <v>4.38</v>
      </c>
      <c r="F1362">
        <f t="shared" si="301"/>
        <v>-9.9999999999997868E-3</v>
      </c>
      <c r="G1362">
        <v>4.33</v>
      </c>
      <c r="H1362">
        <v>4.0230399999999999</v>
      </c>
      <c r="I1362">
        <f t="shared" si="295"/>
        <v>4.0230399999999999</v>
      </c>
      <c r="J1362">
        <f t="shared" si="296"/>
        <v>-2.6599999999996626E-3</v>
      </c>
      <c r="K1362">
        <v>4.0229999999999997</v>
      </c>
      <c r="L1362">
        <v>3.9651000000000001</v>
      </c>
      <c r="M1362">
        <v>4.0185000000000004</v>
      </c>
      <c r="N1362">
        <v>3.9752000000000001</v>
      </c>
      <c r="O1362">
        <v>3.8485</v>
      </c>
      <c r="P1362">
        <v>4.1318999999999999</v>
      </c>
      <c r="Q1362">
        <v>4.0806500000000003</v>
      </c>
      <c r="R1362">
        <v>3.8123999999999998</v>
      </c>
      <c r="S1362">
        <v>3.5964999999999998</v>
      </c>
      <c r="T1362">
        <v>3.972</v>
      </c>
      <c r="U1362">
        <f t="shared" si="297"/>
        <v>3.972</v>
      </c>
      <c r="V1362">
        <f t="shared" si="302"/>
        <v>8.0000000000000071E-3</v>
      </c>
      <c r="W1362">
        <f t="shared" si="298"/>
        <v>4.0185000000000004</v>
      </c>
      <c r="X1362">
        <f t="shared" si="303"/>
        <v>-9.7999999999993648E-3</v>
      </c>
      <c r="Y1362">
        <v>4.08</v>
      </c>
      <c r="Z1362">
        <v>3.8220000000000001</v>
      </c>
      <c r="AA1362">
        <f t="shared" si="299"/>
        <v>3.9752000000000001</v>
      </c>
      <c r="AB1362">
        <f t="shared" si="304"/>
        <v>-5.3000000000000824E-3</v>
      </c>
      <c r="AC1362">
        <f t="shared" si="305"/>
        <v>4.9999999999998934E-3</v>
      </c>
      <c r="AD1362">
        <v>3.605</v>
      </c>
      <c r="AE1362">
        <f t="shared" si="300"/>
        <v>3.8485</v>
      </c>
      <c r="AF1362">
        <f t="shared" si="306"/>
        <v>-8.999999999999897E-3</v>
      </c>
      <c r="AG1362">
        <f t="shared" si="306"/>
        <v>2.8999999999999027E-3</v>
      </c>
      <c r="AH1362">
        <f t="shared" si="294"/>
        <v>3.7134999999999998</v>
      </c>
      <c r="AI1362">
        <f t="shared" si="307"/>
        <v>-2.0000000000002238E-3</v>
      </c>
    </row>
    <row r="1363" spans="1:35" x14ac:dyDescent="0.3">
      <c r="A1363" s="1">
        <v>45918</v>
      </c>
      <c r="B1363">
        <v>117579.51</v>
      </c>
      <c r="C1363">
        <v>3644.28</v>
      </c>
      <c r="D1363">
        <v>4.1900000000000004</v>
      </c>
      <c r="E1363">
        <v>4.1399999999999997</v>
      </c>
      <c r="F1363">
        <f t="shared" si="301"/>
        <v>-0.24000000000000021</v>
      </c>
      <c r="G1363">
        <v>4.08</v>
      </c>
      <c r="H1363">
        <v>4.0033000000000003</v>
      </c>
      <c r="I1363">
        <f t="shared" si="295"/>
        <v>4.0033000000000003</v>
      </c>
      <c r="J1363">
        <f t="shared" si="296"/>
        <v>-1.9739999999999647E-2</v>
      </c>
      <c r="K1363">
        <v>4.0103999999999997</v>
      </c>
      <c r="L1363">
        <v>3.9723999999999999</v>
      </c>
      <c r="M1363">
        <v>4.0244999999999997</v>
      </c>
      <c r="N1363">
        <v>3.9819</v>
      </c>
      <c r="O1363">
        <v>3.8563000000000001</v>
      </c>
      <c r="P1363">
        <v>4.1501999999999999</v>
      </c>
      <c r="Q1363">
        <v>4.0830000000000002</v>
      </c>
      <c r="R1363">
        <v>3.8277999999999999</v>
      </c>
      <c r="S1363">
        <v>3.5989</v>
      </c>
      <c r="T1363">
        <v>3.976</v>
      </c>
      <c r="U1363">
        <f t="shared" si="297"/>
        <v>3.976</v>
      </c>
      <c r="V1363">
        <f t="shared" si="302"/>
        <v>4.0000000000000036E-3</v>
      </c>
      <c r="W1363">
        <f t="shared" si="298"/>
        <v>4.0244999999999997</v>
      </c>
      <c r="X1363">
        <f t="shared" si="303"/>
        <v>5.9999999999993392E-3</v>
      </c>
      <c r="Y1363">
        <v>4.08</v>
      </c>
      <c r="Z1363">
        <v>3.8359999999999999</v>
      </c>
      <c r="AA1363">
        <f t="shared" si="299"/>
        <v>3.9819</v>
      </c>
      <c r="AB1363">
        <f t="shared" si="304"/>
        <v>6.6999999999999282E-3</v>
      </c>
      <c r="AC1363">
        <f t="shared" si="305"/>
        <v>1.399999999999979E-2</v>
      </c>
      <c r="AD1363">
        <v>3.6030000000000002</v>
      </c>
      <c r="AE1363">
        <f t="shared" si="300"/>
        <v>3.8563000000000001</v>
      </c>
      <c r="AF1363">
        <f t="shared" si="306"/>
        <v>-1.9999999999997797E-3</v>
      </c>
      <c r="AG1363">
        <f t="shared" si="306"/>
        <v>7.8000000000000291E-3</v>
      </c>
      <c r="AH1363">
        <f t="shared" si="294"/>
        <v>3.7195</v>
      </c>
      <c r="AI1363">
        <f t="shared" si="307"/>
        <v>6.0000000000002274E-3</v>
      </c>
    </row>
    <row r="1364" spans="1:35" x14ac:dyDescent="0.3">
      <c r="A1364" s="1">
        <v>45919</v>
      </c>
      <c r="B1364">
        <v>115389.41</v>
      </c>
      <c r="C1364">
        <v>3685.3</v>
      </c>
      <c r="D1364">
        <v>4.1769999999999996</v>
      </c>
      <c r="E1364">
        <v>4.1399999999999997</v>
      </c>
      <c r="F1364">
        <f t="shared" si="301"/>
        <v>0</v>
      </c>
      <c r="G1364">
        <v>4.08</v>
      </c>
      <c r="H1364">
        <v>4.01248</v>
      </c>
      <c r="I1364">
        <f t="shared" si="295"/>
        <v>4.01248</v>
      </c>
      <c r="J1364">
        <f t="shared" si="296"/>
        <v>9.1799999999997439E-3</v>
      </c>
      <c r="K1364">
        <v>4.0066300000000004</v>
      </c>
      <c r="L1364">
        <v>3.9607999999999999</v>
      </c>
      <c r="M1364">
        <v>4.0265000000000004</v>
      </c>
      <c r="N1364">
        <v>3.9819</v>
      </c>
      <c r="O1364">
        <v>3.8536000000000001</v>
      </c>
      <c r="P1364">
        <v>4.1547000000000001</v>
      </c>
      <c r="Q1364">
        <v>4.0830000000000002</v>
      </c>
      <c r="R1364">
        <v>3.8292000000000002</v>
      </c>
      <c r="S1364">
        <v>3.5821000000000001</v>
      </c>
      <c r="T1364">
        <v>3.9710000000000001</v>
      </c>
      <c r="U1364">
        <f t="shared" si="297"/>
        <v>3.9710000000000001</v>
      </c>
      <c r="V1364">
        <f t="shared" si="302"/>
        <v>-4.9999999999998934E-3</v>
      </c>
      <c r="W1364">
        <f t="shared" si="298"/>
        <v>4.0265000000000004</v>
      </c>
      <c r="X1364">
        <f t="shared" si="303"/>
        <v>2.0000000000006679E-3</v>
      </c>
      <c r="Y1364">
        <v>4.0549999999999997</v>
      </c>
      <c r="Z1364">
        <v>3.84</v>
      </c>
      <c r="AA1364">
        <f t="shared" si="299"/>
        <v>3.9819</v>
      </c>
      <c r="AB1364">
        <f t="shared" si="304"/>
        <v>0</v>
      </c>
      <c r="AC1364">
        <f t="shared" si="305"/>
        <v>4.0000000000000036E-3</v>
      </c>
      <c r="AD1364">
        <v>3.5910000000000002</v>
      </c>
      <c r="AE1364">
        <f t="shared" si="300"/>
        <v>3.8536000000000001</v>
      </c>
      <c r="AF1364">
        <f t="shared" si="306"/>
        <v>-1.2000000000000011E-2</v>
      </c>
      <c r="AG1364">
        <f t="shared" si="306"/>
        <v>-2.6999999999999247E-3</v>
      </c>
      <c r="AH1364">
        <f t="shared" si="294"/>
        <v>3.7155</v>
      </c>
      <c r="AI1364">
        <f t="shared" si="307"/>
        <v>-4.0000000000000036E-3</v>
      </c>
    </row>
    <row r="1365" spans="1:35" x14ac:dyDescent="0.3">
      <c r="A1365" s="1">
        <v>45920</v>
      </c>
      <c r="B1365">
        <v>115813.81</v>
      </c>
      <c r="C1365">
        <v>3685.3</v>
      </c>
      <c r="D1365">
        <v>4.1769999999999996</v>
      </c>
      <c r="E1365">
        <v>4.1399999999999997</v>
      </c>
      <c r="F1365">
        <f t="shared" si="301"/>
        <v>0</v>
      </c>
      <c r="G1365">
        <v>4.08</v>
      </c>
      <c r="H1365">
        <v>4.01248</v>
      </c>
      <c r="I1365">
        <f t="shared" si="295"/>
        <v>4.01248</v>
      </c>
      <c r="J1365">
        <f t="shared" si="296"/>
        <v>0</v>
      </c>
      <c r="K1365">
        <v>4.0066300000000004</v>
      </c>
      <c r="L1365">
        <v>3.9607999999999999</v>
      </c>
      <c r="M1365">
        <v>4.0265000000000004</v>
      </c>
      <c r="N1365">
        <v>3.9819</v>
      </c>
      <c r="O1365">
        <v>3.8536000000000001</v>
      </c>
      <c r="P1365">
        <v>4.1547000000000001</v>
      </c>
      <c r="Q1365">
        <v>4.0830000000000002</v>
      </c>
      <c r="R1365">
        <v>3.8292000000000002</v>
      </c>
      <c r="S1365">
        <v>3.5821000000000001</v>
      </c>
      <c r="T1365">
        <v>3.9710000000000001</v>
      </c>
      <c r="U1365">
        <f t="shared" si="297"/>
        <v>3.9710000000000001</v>
      </c>
      <c r="V1365">
        <f t="shared" si="302"/>
        <v>0</v>
      </c>
      <c r="W1365">
        <f t="shared" si="298"/>
        <v>4.0265000000000004</v>
      </c>
      <c r="X1365">
        <f t="shared" si="303"/>
        <v>0</v>
      </c>
      <c r="Y1365">
        <v>4.0549999999999997</v>
      </c>
      <c r="Z1365">
        <v>3.84</v>
      </c>
      <c r="AA1365">
        <f t="shared" si="299"/>
        <v>3.9819</v>
      </c>
      <c r="AB1365">
        <f t="shared" si="304"/>
        <v>0</v>
      </c>
      <c r="AC1365">
        <f t="shared" si="305"/>
        <v>0</v>
      </c>
      <c r="AD1365">
        <v>3.5910000000000002</v>
      </c>
      <c r="AE1365">
        <f t="shared" si="300"/>
        <v>3.8536000000000001</v>
      </c>
      <c r="AF1365">
        <f t="shared" si="306"/>
        <v>0</v>
      </c>
      <c r="AG1365">
        <f t="shared" si="306"/>
        <v>0</v>
      </c>
      <c r="AH1365">
        <f t="shared" si="294"/>
        <v>3.7155</v>
      </c>
      <c r="AI1365">
        <f t="shared" si="307"/>
        <v>0</v>
      </c>
    </row>
    <row r="1366" spans="1:35" x14ac:dyDescent="0.3">
      <c r="A1366" s="1">
        <v>45921</v>
      </c>
      <c r="B1366">
        <v>115405.51</v>
      </c>
      <c r="C1366">
        <v>3685.3</v>
      </c>
      <c r="D1366">
        <v>4.1769999999999996</v>
      </c>
      <c r="E1366">
        <v>4.1399999999999997</v>
      </c>
      <c r="F1366">
        <f t="shared" si="301"/>
        <v>0</v>
      </c>
      <c r="G1366">
        <v>4.08</v>
      </c>
      <c r="H1366">
        <v>4.01248</v>
      </c>
      <c r="I1366">
        <f t="shared" si="295"/>
        <v>4.01248</v>
      </c>
      <c r="J1366">
        <f t="shared" si="296"/>
        <v>0</v>
      </c>
      <c r="K1366">
        <v>4.0066300000000004</v>
      </c>
      <c r="L1366">
        <v>3.9607999999999999</v>
      </c>
      <c r="M1366">
        <v>4.0265000000000004</v>
      </c>
      <c r="N1366">
        <v>3.9819</v>
      </c>
      <c r="O1366">
        <v>3.8536000000000001</v>
      </c>
      <c r="P1366">
        <v>4.1547000000000001</v>
      </c>
      <c r="Q1366">
        <v>4.0830000000000002</v>
      </c>
      <c r="R1366">
        <v>3.8292000000000002</v>
      </c>
      <c r="S1366">
        <v>3.5821000000000001</v>
      </c>
      <c r="T1366">
        <v>3.9710000000000001</v>
      </c>
      <c r="U1366">
        <f t="shared" si="297"/>
        <v>3.9710000000000001</v>
      </c>
      <c r="V1366">
        <f t="shared" si="302"/>
        <v>0</v>
      </c>
      <c r="W1366">
        <f t="shared" si="298"/>
        <v>4.0265000000000004</v>
      </c>
      <c r="X1366">
        <f t="shared" si="303"/>
        <v>0</v>
      </c>
      <c r="Y1366">
        <v>4.0549999999999997</v>
      </c>
      <c r="Z1366">
        <v>3.84</v>
      </c>
      <c r="AA1366">
        <f t="shared" si="299"/>
        <v>3.9819</v>
      </c>
      <c r="AB1366">
        <f t="shared" si="304"/>
        <v>0</v>
      </c>
      <c r="AC1366">
        <f t="shared" si="305"/>
        <v>0</v>
      </c>
      <c r="AD1366">
        <v>3.5910000000000002</v>
      </c>
      <c r="AE1366">
        <f t="shared" si="300"/>
        <v>3.8536000000000001</v>
      </c>
      <c r="AF1366">
        <f t="shared" si="306"/>
        <v>0</v>
      </c>
      <c r="AG1366">
        <f t="shared" si="306"/>
        <v>0</v>
      </c>
      <c r="AH1366">
        <f t="shared" si="294"/>
        <v>3.7155</v>
      </c>
      <c r="AI1366">
        <f t="shared" si="307"/>
        <v>0</v>
      </c>
    </row>
    <row r="1367" spans="1:35" x14ac:dyDescent="0.3">
      <c r="A1367" s="1">
        <v>45922</v>
      </c>
      <c r="B1367">
        <v>112849.41</v>
      </c>
      <c r="C1367">
        <v>3746.7</v>
      </c>
      <c r="D1367">
        <v>4.18</v>
      </c>
      <c r="E1367">
        <v>4.1399999999999997</v>
      </c>
      <c r="F1367">
        <f t="shared" si="301"/>
        <v>0</v>
      </c>
      <c r="G1367">
        <v>4.09</v>
      </c>
      <c r="H1367">
        <v>4.0033099999999999</v>
      </c>
      <c r="I1367">
        <f t="shared" si="295"/>
        <v>4.0033099999999999</v>
      </c>
      <c r="J1367">
        <f t="shared" si="296"/>
        <v>-9.1700000000001225E-3</v>
      </c>
      <c r="K1367">
        <v>4.0090000000000003</v>
      </c>
      <c r="L1367">
        <v>3.9371</v>
      </c>
      <c r="M1367">
        <v>4.0335999999999999</v>
      </c>
      <c r="N1367">
        <v>3.9908999999999999</v>
      </c>
      <c r="O1367">
        <v>3.8685</v>
      </c>
      <c r="P1367">
        <v>4.1798999999999999</v>
      </c>
      <c r="Q1367">
        <v>4.0830000000000002</v>
      </c>
      <c r="R1367">
        <v>3.8340000000000001</v>
      </c>
      <c r="S1367">
        <v>3.5979000000000001</v>
      </c>
      <c r="T1367">
        <v>3.9420000000000002</v>
      </c>
      <c r="U1367">
        <f t="shared" si="297"/>
        <v>3.9420000000000002</v>
      </c>
      <c r="V1367">
        <f t="shared" si="302"/>
        <v>-2.8999999999999915E-2</v>
      </c>
      <c r="W1367">
        <f t="shared" si="298"/>
        <v>4.0335999999999999</v>
      </c>
      <c r="X1367">
        <f t="shared" si="303"/>
        <v>7.0999999999994401E-3</v>
      </c>
      <c r="Y1367">
        <v>4.0780000000000003</v>
      </c>
      <c r="Z1367">
        <v>3.843</v>
      </c>
      <c r="AA1367">
        <f t="shared" si="299"/>
        <v>3.9908999999999999</v>
      </c>
      <c r="AB1367">
        <f t="shared" si="304"/>
        <v>8.999999999999897E-3</v>
      </c>
      <c r="AC1367">
        <f t="shared" si="305"/>
        <v>3.0000000000001137E-3</v>
      </c>
      <c r="AD1367">
        <v>3.605</v>
      </c>
      <c r="AE1367">
        <f t="shared" si="300"/>
        <v>3.8685</v>
      </c>
      <c r="AF1367">
        <f t="shared" si="306"/>
        <v>1.399999999999979E-2</v>
      </c>
      <c r="AG1367">
        <f t="shared" si="306"/>
        <v>1.4899999999999913E-2</v>
      </c>
      <c r="AH1367">
        <f t="shared" si="294"/>
        <v>3.7240000000000002</v>
      </c>
      <c r="AI1367">
        <f t="shared" si="307"/>
        <v>8.5000000000001741E-3</v>
      </c>
    </row>
    <row r="1368" spans="1:35" x14ac:dyDescent="0.3">
      <c r="A1368" s="1">
        <v>45923</v>
      </c>
      <c r="B1368">
        <v>112017.31</v>
      </c>
      <c r="C1368">
        <v>3764.01</v>
      </c>
      <c r="D1368">
        <v>4.18</v>
      </c>
      <c r="E1368">
        <v>4.12</v>
      </c>
      <c r="F1368">
        <f t="shared" si="301"/>
        <v>-1.9999999999999574E-2</v>
      </c>
      <c r="G1368">
        <v>4.09</v>
      </c>
      <c r="H1368">
        <v>4.0001699999999998</v>
      </c>
      <c r="I1368">
        <f t="shared" si="295"/>
        <v>4.0001699999999998</v>
      </c>
      <c r="J1368">
        <f t="shared" si="296"/>
        <v>-3.1400000000001427E-3</v>
      </c>
      <c r="K1368">
        <v>3.9979499999999999</v>
      </c>
      <c r="L1368">
        <v>3.9245999999999999</v>
      </c>
      <c r="M1368">
        <v>4.0259999999999998</v>
      </c>
      <c r="N1368">
        <v>3.9834000000000001</v>
      </c>
      <c r="O1368">
        <v>3.8601999999999999</v>
      </c>
      <c r="P1368">
        <v>4.1772</v>
      </c>
      <c r="Q1368">
        <v>4.085</v>
      </c>
      <c r="R1368">
        <v>3.8254999999999999</v>
      </c>
      <c r="S1368">
        <v>3.6055999999999999</v>
      </c>
      <c r="T1368">
        <v>3.944</v>
      </c>
      <c r="U1368">
        <f t="shared" si="297"/>
        <v>3.944</v>
      </c>
      <c r="V1368">
        <f t="shared" si="302"/>
        <v>1.9999999999997797E-3</v>
      </c>
      <c r="W1368">
        <f t="shared" si="298"/>
        <v>4.0259999999999998</v>
      </c>
      <c r="X1368">
        <f t="shared" si="303"/>
        <v>-7.6000000000000512E-3</v>
      </c>
      <c r="Y1368">
        <v>4.0659999999999998</v>
      </c>
      <c r="Z1368">
        <v>3.8290000000000002</v>
      </c>
      <c r="AA1368">
        <f t="shared" si="299"/>
        <v>3.9834000000000001</v>
      </c>
      <c r="AB1368">
        <f t="shared" si="304"/>
        <v>-7.4999999999998401E-3</v>
      </c>
      <c r="AC1368">
        <f t="shared" si="305"/>
        <v>-1.399999999999979E-2</v>
      </c>
      <c r="AD1368">
        <v>3.6139999999999999</v>
      </c>
      <c r="AE1368">
        <f t="shared" si="300"/>
        <v>3.8601999999999999</v>
      </c>
      <c r="AF1368">
        <f t="shared" si="306"/>
        <v>8.999999999999897E-3</v>
      </c>
      <c r="AG1368">
        <f t="shared" si="306"/>
        <v>-8.3000000000001961E-3</v>
      </c>
      <c r="AH1368">
        <f t="shared" si="294"/>
        <v>3.7214999999999998</v>
      </c>
      <c r="AI1368">
        <f t="shared" si="307"/>
        <v>-2.5000000000003908E-3</v>
      </c>
    </row>
    <row r="1369" spans="1:35" x14ac:dyDescent="0.3">
      <c r="A1369" s="1">
        <v>45924</v>
      </c>
      <c r="B1369">
        <v>113571.01</v>
      </c>
      <c r="C1369">
        <v>3736.16</v>
      </c>
      <c r="D1369">
        <v>4.1900000000000004</v>
      </c>
      <c r="E1369">
        <v>4.13</v>
      </c>
      <c r="F1369">
        <f t="shared" si="301"/>
        <v>9.9999999999997868E-3</v>
      </c>
      <c r="G1369">
        <v>4.09</v>
      </c>
      <c r="H1369">
        <v>3.9984000000000002</v>
      </c>
      <c r="I1369">
        <f t="shared" si="295"/>
        <v>3.9984000000000002</v>
      </c>
      <c r="J1369">
        <f t="shared" si="296"/>
        <v>-1.7699999999996052E-3</v>
      </c>
      <c r="K1369">
        <v>4.0042200000000001</v>
      </c>
      <c r="L1369">
        <v>3.9525999999999999</v>
      </c>
      <c r="M1369">
        <v>4.0385</v>
      </c>
      <c r="N1369">
        <v>3.9998999999999998</v>
      </c>
      <c r="O1369">
        <v>3.8858000000000001</v>
      </c>
      <c r="P1369">
        <v>4.1866000000000003</v>
      </c>
      <c r="Q1369">
        <v>4.093</v>
      </c>
      <c r="R1369">
        <v>3.8361000000000001</v>
      </c>
      <c r="S1369">
        <v>3.6187</v>
      </c>
      <c r="T1369">
        <v>3.9580000000000002</v>
      </c>
      <c r="U1369">
        <f t="shared" si="297"/>
        <v>3.9580000000000002</v>
      </c>
      <c r="V1369">
        <f t="shared" si="302"/>
        <v>1.4000000000000234E-2</v>
      </c>
      <c r="W1369">
        <f t="shared" si="298"/>
        <v>4.0385</v>
      </c>
      <c r="X1369">
        <f t="shared" si="303"/>
        <v>1.2500000000000178E-2</v>
      </c>
      <c r="Y1369">
        <v>4.0839999999999996</v>
      </c>
      <c r="Z1369">
        <v>3.8439999999999999</v>
      </c>
      <c r="AA1369">
        <f t="shared" si="299"/>
        <v>3.9998999999999998</v>
      </c>
      <c r="AB1369">
        <f t="shared" si="304"/>
        <v>1.6499999999999737E-2</v>
      </c>
      <c r="AC1369">
        <f t="shared" si="305"/>
        <v>1.499999999999968E-2</v>
      </c>
      <c r="AD1369">
        <v>3.625</v>
      </c>
      <c r="AE1369">
        <f t="shared" si="300"/>
        <v>3.8858000000000001</v>
      </c>
      <c r="AF1369">
        <f t="shared" si="306"/>
        <v>1.1000000000000121E-2</v>
      </c>
      <c r="AG1369">
        <f t="shared" si="306"/>
        <v>2.5600000000000289E-2</v>
      </c>
      <c r="AH1369">
        <f t="shared" si="294"/>
        <v>3.7344999999999997</v>
      </c>
      <c r="AI1369">
        <f t="shared" si="307"/>
        <v>1.2999999999999901E-2</v>
      </c>
    </row>
    <row r="1370" spans="1:35" x14ac:dyDescent="0.3">
      <c r="A1370" s="1">
        <v>45925</v>
      </c>
      <c r="B1370">
        <v>109200.61</v>
      </c>
      <c r="C1370">
        <v>3749.44</v>
      </c>
      <c r="D1370">
        <v>4.2300000000000004</v>
      </c>
      <c r="E1370">
        <v>4.18</v>
      </c>
      <c r="F1370">
        <f t="shared" si="301"/>
        <v>4.9999999999999822E-2</v>
      </c>
      <c r="G1370">
        <v>4.09</v>
      </c>
      <c r="H1370">
        <v>3.9900899999999999</v>
      </c>
      <c r="I1370">
        <f t="shared" si="295"/>
        <v>3.9900899999999999</v>
      </c>
      <c r="J1370">
        <f t="shared" si="296"/>
        <v>-8.3100000000002616E-3</v>
      </c>
      <c r="K1370">
        <v>4.0042</v>
      </c>
      <c r="L1370">
        <v>3.9702999999999999</v>
      </c>
      <c r="M1370">
        <v>4.0705</v>
      </c>
      <c r="N1370">
        <v>4.0343999999999998</v>
      </c>
      <c r="O1370">
        <v>3.9262000000000001</v>
      </c>
      <c r="P1370">
        <v>4.1898</v>
      </c>
      <c r="Q1370">
        <v>4.0960000000000001</v>
      </c>
      <c r="R1370">
        <v>3.8620000000000001</v>
      </c>
      <c r="S1370">
        <v>3.6690999999999998</v>
      </c>
      <c r="T1370">
        <v>3.9769999999999999</v>
      </c>
      <c r="U1370">
        <f t="shared" si="297"/>
        <v>3.9769999999999999</v>
      </c>
      <c r="V1370">
        <f t="shared" si="302"/>
        <v>1.8999999999999684E-2</v>
      </c>
      <c r="W1370">
        <f t="shared" si="298"/>
        <v>4.0705</v>
      </c>
      <c r="X1370">
        <f t="shared" si="303"/>
        <v>3.2000000000000028E-2</v>
      </c>
      <c r="Y1370">
        <v>4.1050000000000004</v>
      </c>
      <c r="Z1370">
        <v>3.87</v>
      </c>
      <c r="AA1370">
        <f t="shared" si="299"/>
        <v>4.0343999999999998</v>
      </c>
      <c r="AB1370">
        <f t="shared" si="304"/>
        <v>3.4499999999999975E-2</v>
      </c>
      <c r="AC1370">
        <f t="shared" si="305"/>
        <v>2.6000000000000245E-2</v>
      </c>
      <c r="AD1370">
        <v>3.6739999999999999</v>
      </c>
      <c r="AE1370">
        <f t="shared" si="300"/>
        <v>3.9262000000000001</v>
      </c>
      <c r="AF1370">
        <f t="shared" si="306"/>
        <v>4.8999999999999932E-2</v>
      </c>
      <c r="AG1370">
        <f t="shared" si="306"/>
        <v>4.0399999999999991E-2</v>
      </c>
      <c r="AH1370">
        <f t="shared" si="294"/>
        <v>3.7720000000000002</v>
      </c>
      <c r="AI1370">
        <f t="shared" si="307"/>
        <v>3.7500000000000533E-2</v>
      </c>
    </row>
    <row r="1371" spans="1:35" x14ac:dyDescent="0.3">
      <c r="A1371" s="1">
        <v>45926</v>
      </c>
      <c r="B1371">
        <v>109361.22</v>
      </c>
      <c r="C1371">
        <v>3759.98</v>
      </c>
      <c r="D1371">
        <v>4.2300000000000004</v>
      </c>
      <c r="E1371">
        <v>4.16</v>
      </c>
      <c r="F1371">
        <f t="shared" si="301"/>
        <v>-1.9999999999999574E-2</v>
      </c>
      <c r="G1371">
        <v>4.09</v>
      </c>
      <c r="H1371">
        <v>4.0015000000000001</v>
      </c>
      <c r="I1371">
        <f t="shared" si="295"/>
        <v>4.0015000000000001</v>
      </c>
      <c r="J1371">
        <f t="shared" si="296"/>
        <v>1.1410000000000142E-2</v>
      </c>
      <c r="K1371">
        <v>3.9911099999999999</v>
      </c>
      <c r="L1371">
        <v>3.9483000000000001</v>
      </c>
      <c r="M1371">
        <v>4.0650000000000004</v>
      </c>
      <c r="N1371">
        <v>4.0243000000000002</v>
      </c>
      <c r="O1371">
        <v>3.9085999999999999</v>
      </c>
      <c r="P1371">
        <v>4.1952400000000001</v>
      </c>
      <c r="Q1371">
        <v>4.0964999999999998</v>
      </c>
      <c r="R1371">
        <v>3.8475999999999999</v>
      </c>
      <c r="S1371">
        <v>3.6549999999999998</v>
      </c>
      <c r="T1371">
        <v>3.9550000000000001</v>
      </c>
      <c r="U1371">
        <f t="shared" si="297"/>
        <v>3.9550000000000001</v>
      </c>
      <c r="V1371">
        <f t="shared" si="302"/>
        <v>-2.1999999999999797E-2</v>
      </c>
      <c r="W1371">
        <f t="shared" si="298"/>
        <v>4.0650000000000004</v>
      </c>
      <c r="X1371">
        <f t="shared" si="303"/>
        <v>-5.4999999999996163E-3</v>
      </c>
      <c r="Y1371">
        <v>4.1159999999999997</v>
      </c>
      <c r="Z1371">
        <v>3.8540000000000001</v>
      </c>
      <c r="AA1371">
        <f t="shared" si="299"/>
        <v>4.0243000000000002</v>
      </c>
      <c r="AB1371">
        <f t="shared" si="304"/>
        <v>-1.0099999999999554E-2</v>
      </c>
      <c r="AC1371">
        <f t="shared" si="305"/>
        <v>-1.6000000000000014E-2</v>
      </c>
      <c r="AD1371">
        <v>3.6619999999999999</v>
      </c>
      <c r="AE1371">
        <f t="shared" si="300"/>
        <v>3.9085999999999999</v>
      </c>
      <c r="AF1371">
        <f t="shared" si="306"/>
        <v>-1.2000000000000011E-2</v>
      </c>
      <c r="AG1371">
        <f t="shared" si="306"/>
        <v>-1.7600000000000282E-2</v>
      </c>
      <c r="AH1371">
        <f t="shared" si="294"/>
        <v>3.758</v>
      </c>
      <c r="AI1371">
        <f t="shared" si="307"/>
        <v>-1.4000000000000234E-2</v>
      </c>
    </row>
    <row r="1372" spans="1:35" x14ac:dyDescent="0.3">
      <c r="A1372" s="1">
        <v>45927</v>
      </c>
      <c r="B1372">
        <v>109441.61</v>
      </c>
      <c r="C1372">
        <v>3759.98</v>
      </c>
      <c r="D1372">
        <v>4.2300000000000004</v>
      </c>
      <c r="E1372">
        <v>4.16</v>
      </c>
      <c r="F1372">
        <f t="shared" si="301"/>
        <v>0</v>
      </c>
      <c r="G1372">
        <v>4.09</v>
      </c>
      <c r="H1372">
        <v>4.0015000000000001</v>
      </c>
      <c r="I1372">
        <f t="shared" si="295"/>
        <v>4.0015000000000001</v>
      </c>
      <c r="J1372">
        <f t="shared" si="296"/>
        <v>0</v>
      </c>
      <c r="K1372">
        <v>3.9911099999999999</v>
      </c>
      <c r="L1372">
        <v>3.9483000000000001</v>
      </c>
      <c r="M1372">
        <v>4.0650000000000004</v>
      </c>
      <c r="N1372">
        <v>4.0243000000000002</v>
      </c>
      <c r="O1372">
        <v>3.9085999999999999</v>
      </c>
      <c r="P1372">
        <v>4.1952400000000001</v>
      </c>
      <c r="Q1372">
        <v>4.0964999999999998</v>
      </c>
      <c r="R1372">
        <v>3.8475999999999999</v>
      </c>
      <c r="S1372">
        <v>3.6549999999999998</v>
      </c>
      <c r="T1372">
        <v>3.9550000000000001</v>
      </c>
      <c r="U1372">
        <f t="shared" si="297"/>
        <v>3.9550000000000001</v>
      </c>
      <c r="V1372">
        <f t="shared" si="302"/>
        <v>0</v>
      </c>
      <c r="W1372">
        <f t="shared" si="298"/>
        <v>4.0650000000000004</v>
      </c>
      <c r="X1372">
        <f t="shared" si="303"/>
        <v>0</v>
      </c>
      <c r="Y1372">
        <v>4.1159999999999997</v>
      </c>
      <c r="Z1372">
        <v>3.8540000000000001</v>
      </c>
      <c r="AA1372">
        <f t="shared" si="299"/>
        <v>4.0243000000000002</v>
      </c>
      <c r="AB1372">
        <f t="shared" si="304"/>
        <v>0</v>
      </c>
      <c r="AC1372">
        <f t="shared" si="305"/>
        <v>0</v>
      </c>
      <c r="AD1372">
        <v>3.6619999999999999</v>
      </c>
      <c r="AE1372">
        <f t="shared" si="300"/>
        <v>3.9085999999999999</v>
      </c>
      <c r="AF1372">
        <f t="shared" si="306"/>
        <v>0</v>
      </c>
      <c r="AG1372">
        <f t="shared" si="306"/>
        <v>0</v>
      </c>
      <c r="AH1372">
        <f t="shared" si="294"/>
        <v>3.758</v>
      </c>
      <c r="AI1372">
        <f t="shared" si="307"/>
        <v>0</v>
      </c>
    </row>
    <row r="1373" spans="1:35" x14ac:dyDescent="0.3">
      <c r="A1373" s="1">
        <v>45928</v>
      </c>
      <c r="B1373">
        <v>110847.81</v>
      </c>
      <c r="C1373">
        <v>3759.98</v>
      </c>
      <c r="D1373">
        <v>4.2300000000000004</v>
      </c>
      <c r="E1373">
        <v>4.16</v>
      </c>
      <c r="F1373">
        <f t="shared" si="301"/>
        <v>0</v>
      </c>
      <c r="G1373">
        <v>4.09</v>
      </c>
      <c r="H1373">
        <v>4.0015000000000001</v>
      </c>
      <c r="I1373">
        <f t="shared" si="295"/>
        <v>4.0015000000000001</v>
      </c>
      <c r="J1373">
        <f t="shared" si="296"/>
        <v>0</v>
      </c>
      <c r="K1373">
        <v>3.9911099999999999</v>
      </c>
      <c r="L1373">
        <v>3.9483000000000001</v>
      </c>
      <c r="M1373">
        <v>4.0650000000000004</v>
      </c>
      <c r="N1373">
        <v>4.0243000000000002</v>
      </c>
      <c r="O1373">
        <v>3.9085999999999999</v>
      </c>
      <c r="P1373">
        <v>4.1952400000000001</v>
      </c>
      <c r="Q1373">
        <v>4.0964999999999998</v>
      </c>
      <c r="R1373">
        <v>3.8475999999999999</v>
      </c>
      <c r="S1373">
        <v>3.6549999999999998</v>
      </c>
      <c r="T1373">
        <v>3.9550000000000001</v>
      </c>
      <c r="U1373">
        <f t="shared" si="297"/>
        <v>3.9550000000000001</v>
      </c>
      <c r="V1373">
        <f t="shared" si="302"/>
        <v>0</v>
      </c>
      <c r="W1373">
        <f t="shared" si="298"/>
        <v>4.0650000000000004</v>
      </c>
      <c r="X1373">
        <f t="shared" si="303"/>
        <v>0</v>
      </c>
      <c r="Y1373">
        <v>4.1159999999999997</v>
      </c>
      <c r="Z1373">
        <v>3.8540000000000001</v>
      </c>
      <c r="AA1373">
        <f t="shared" si="299"/>
        <v>4.0243000000000002</v>
      </c>
      <c r="AB1373">
        <f t="shared" si="304"/>
        <v>0</v>
      </c>
      <c r="AC1373">
        <f t="shared" si="305"/>
        <v>0</v>
      </c>
      <c r="AD1373">
        <v>3.6619999999999999</v>
      </c>
      <c r="AE1373">
        <f t="shared" si="300"/>
        <v>3.9085999999999999</v>
      </c>
      <c r="AF1373">
        <f t="shared" si="306"/>
        <v>0</v>
      </c>
      <c r="AG1373">
        <f t="shared" si="306"/>
        <v>0</v>
      </c>
      <c r="AH1373">
        <f t="shared" si="294"/>
        <v>3.758</v>
      </c>
      <c r="AI1373">
        <f t="shared" si="307"/>
        <v>0</v>
      </c>
    </row>
    <row r="1374" spans="1:35" x14ac:dyDescent="0.3">
      <c r="A1374" s="1">
        <v>45929</v>
      </c>
      <c r="B1374">
        <v>114322.62</v>
      </c>
      <c r="C1374">
        <v>3833.55</v>
      </c>
      <c r="D1374">
        <v>4.1900000000000004</v>
      </c>
      <c r="E1374">
        <v>4.13</v>
      </c>
      <c r="F1374">
        <f t="shared" si="301"/>
        <v>-3.0000000000000249E-2</v>
      </c>
      <c r="G1374">
        <v>4.09</v>
      </c>
      <c r="H1374">
        <v>3.9852500000000002</v>
      </c>
      <c r="I1374">
        <f t="shared" si="295"/>
        <v>3.9852500000000002</v>
      </c>
      <c r="J1374">
        <f t="shared" si="296"/>
        <v>-1.6249999999999876E-2</v>
      </c>
      <c r="K1374">
        <v>3.9805999999999999</v>
      </c>
      <c r="L1374">
        <v>3.9529999999999998</v>
      </c>
      <c r="M1374">
        <v>4.0488</v>
      </c>
      <c r="N1374">
        <v>4.0076999999999998</v>
      </c>
      <c r="O1374">
        <v>3.8925000000000001</v>
      </c>
      <c r="P1374">
        <v>4.1618000000000004</v>
      </c>
      <c r="Q1374">
        <v>4.0955000000000004</v>
      </c>
      <c r="R1374">
        <v>3.8498000000000001</v>
      </c>
      <c r="S1374">
        <v>3.6360999999999999</v>
      </c>
      <c r="T1374">
        <v>3.96</v>
      </c>
      <c r="U1374">
        <f t="shared" si="297"/>
        <v>3.96</v>
      </c>
      <c r="V1374">
        <f t="shared" si="302"/>
        <v>4.9999999999998934E-3</v>
      </c>
      <c r="W1374">
        <f t="shared" si="298"/>
        <v>4.0488</v>
      </c>
      <c r="X1374">
        <f t="shared" si="303"/>
        <v>-1.6200000000000436E-2</v>
      </c>
      <c r="Y1374">
        <v>4.1319999999999997</v>
      </c>
      <c r="Z1374">
        <v>3.855</v>
      </c>
      <c r="AA1374">
        <f t="shared" si="299"/>
        <v>4.0076999999999998</v>
      </c>
      <c r="AB1374">
        <f t="shared" si="304"/>
        <v>-1.6600000000000392E-2</v>
      </c>
      <c r="AC1374">
        <f t="shared" si="305"/>
        <v>9.9999999999988987E-4</v>
      </c>
      <c r="AD1374">
        <v>3.645</v>
      </c>
      <c r="AE1374">
        <f t="shared" si="300"/>
        <v>3.8925000000000001</v>
      </c>
      <c r="AF1374">
        <f t="shared" si="306"/>
        <v>-1.6999999999999904E-2</v>
      </c>
      <c r="AG1374">
        <f t="shared" si="306"/>
        <v>-1.6099999999999781E-2</v>
      </c>
      <c r="AH1374">
        <f t="shared" si="294"/>
        <v>3.75</v>
      </c>
      <c r="AI1374">
        <f t="shared" si="307"/>
        <v>-8.0000000000000071E-3</v>
      </c>
    </row>
    <row r="1375" spans="1:35" x14ac:dyDescent="0.3">
      <c r="A1375" s="1">
        <v>45930</v>
      </c>
      <c r="B1375">
        <v>114640.81</v>
      </c>
      <c r="C1375">
        <v>3858.96</v>
      </c>
      <c r="D1375">
        <v>4.2300000000000004</v>
      </c>
      <c r="E1375">
        <v>4.24</v>
      </c>
      <c r="F1375">
        <f t="shared" si="301"/>
        <v>0.11000000000000032</v>
      </c>
      <c r="G1375">
        <v>4.09</v>
      </c>
      <c r="H1375">
        <v>3.9763899999999999</v>
      </c>
      <c r="I1375">
        <f t="shared" si="295"/>
        <v>3.9763899999999999</v>
      </c>
      <c r="J1375">
        <f t="shared" si="296"/>
        <v>-8.8600000000003121E-3</v>
      </c>
      <c r="K1375">
        <v>3.9696500000000001</v>
      </c>
      <c r="L1375">
        <v>3.9323000000000001</v>
      </c>
      <c r="M1375">
        <v>4.0445000000000002</v>
      </c>
      <c r="N1375">
        <v>4.0007000000000001</v>
      </c>
      <c r="O1375">
        <v>3.8807</v>
      </c>
      <c r="P1375">
        <v>4.1500700000000004</v>
      </c>
      <c r="Q1375">
        <v>4.0940000000000003</v>
      </c>
      <c r="R1375">
        <v>3.8361000000000001</v>
      </c>
      <c r="S1375">
        <v>3.6145</v>
      </c>
      <c r="T1375">
        <v>3.9390000000000001</v>
      </c>
      <c r="U1375">
        <f t="shared" si="297"/>
        <v>3.9390000000000001</v>
      </c>
      <c r="V1375">
        <f t="shared" si="302"/>
        <v>-2.0999999999999908E-2</v>
      </c>
      <c r="W1375">
        <f t="shared" si="298"/>
        <v>4.0445000000000002</v>
      </c>
      <c r="X1375">
        <f t="shared" si="303"/>
        <v>-4.2999999999997485E-3</v>
      </c>
      <c r="Y1375">
        <v>4.109</v>
      </c>
      <c r="Z1375">
        <v>3.84</v>
      </c>
      <c r="AA1375">
        <f t="shared" si="299"/>
        <v>4.0007000000000001</v>
      </c>
      <c r="AB1375">
        <f t="shared" si="304"/>
        <v>-6.9999999999996732E-3</v>
      </c>
      <c r="AC1375">
        <f t="shared" si="305"/>
        <v>-1.5000000000000124E-2</v>
      </c>
      <c r="AD1375">
        <v>3.6219999999999999</v>
      </c>
      <c r="AE1375">
        <f t="shared" si="300"/>
        <v>3.8807</v>
      </c>
      <c r="AF1375">
        <f t="shared" si="306"/>
        <v>-2.3000000000000131E-2</v>
      </c>
      <c r="AG1375">
        <f t="shared" si="306"/>
        <v>-1.1800000000000033E-2</v>
      </c>
      <c r="AH1375">
        <f t="shared" si="294"/>
        <v>3.7309999999999999</v>
      </c>
      <c r="AI1375">
        <f t="shared" si="307"/>
        <v>-1.9000000000000128E-2</v>
      </c>
    </row>
    <row r="1376" spans="1:35" x14ac:dyDescent="0.3">
      <c r="A1376" s="1">
        <v>45931</v>
      </c>
      <c r="B1376">
        <v>117592.31</v>
      </c>
      <c r="C1376">
        <v>3865.74</v>
      </c>
      <c r="D1376">
        <v>4.24</v>
      </c>
      <c r="E1376">
        <v>4.2</v>
      </c>
      <c r="F1376">
        <f t="shared" si="301"/>
        <v>-4.0000000000000036E-2</v>
      </c>
      <c r="G1376">
        <v>4.09</v>
      </c>
      <c r="H1376">
        <v>3.9564599999999999</v>
      </c>
      <c r="I1376">
        <f t="shared" si="295"/>
        <v>3.9564599999999999</v>
      </c>
      <c r="J1376">
        <f t="shared" si="296"/>
        <v>-1.9930000000000003E-2</v>
      </c>
      <c r="K1376">
        <v>3.9489000000000001</v>
      </c>
      <c r="L1376">
        <v>3.9293</v>
      </c>
      <c r="M1376">
        <v>4.0004</v>
      </c>
      <c r="N1376">
        <v>3.9535999999999998</v>
      </c>
      <c r="O1376">
        <v>3.8273999999999999</v>
      </c>
      <c r="P1376">
        <v>4.157</v>
      </c>
      <c r="Q1376">
        <v>4.0949999999999998</v>
      </c>
      <c r="R1376">
        <v>3.8071000000000002</v>
      </c>
      <c r="S1376">
        <v>3.6109</v>
      </c>
      <c r="T1376">
        <v>3.9350000000000001</v>
      </c>
      <c r="U1376">
        <f t="shared" si="297"/>
        <v>3.9350000000000001</v>
      </c>
      <c r="V1376">
        <f t="shared" si="302"/>
        <v>-4.0000000000000036E-3</v>
      </c>
      <c r="W1376">
        <f t="shared" si="298"/>
        <v>4.0004</v>
      </c>
      <c r="X1376">
        <f t="shared" si="303"/>
        <v>-4.410000000000025E-2</v>
      </c>
      <c r="Y1376">
        <v>4.08</v>
      </c>
      <c r="Z1376">
        <v>3.81</v>
      </c>
      <c r="AA1376">
        <f t="shared" si="299"/>
        <v>3.9535999999999998</v>
      </c>
      <c r="AB1376">
        <f t="shared" si="304"/>
        <v>-4.7100000000000364E-2</v>
      </c>
      <c r="AC1376">
        <f t="shared" si="305"/>
        <v>-2.9999999999999805E-2</v>
      </c>
      <c r="AD1376">
        <v>3.6150000000000002</v>
      </c>
      <c r="AE1376">
        <f t="shared" si="300"/>
        <v>3.8273999999999999</v>
      </c>
      <c r="AF1376">
        <f t="shared" si="306"/>
        <v>-6.9999999999996732E-3</v>
      </c>
      <c r="AG1376">
        <f t="shared" si="306"/>
        <v>-5.3300000000000125E-2</v>
      </c>
      <c r="AH1376">
        <f t="shared" si="294"/>
        <v>3.7125000000000004</v>
      </c>
      <c r="AI1376">
        <f t="shared" si="307"/>
        <v>-1.8499999999999517E-2</v>
      </c>
    </row>
    <row r="1377" spans="1:35" x14ac:dyDescent="0.3">
      <c r="A1377" s="1">
        <v>45932</v>
      </c>
      <c r="B1377">
        <v>120711.41</v>
      </c>
      <c r="C1377">
        <v>3856.58</v>
      </c>
      <c r="D1377">
        <v>4.24</v>
      </c>
      <c r="E1377">
        <v>4.2</v>
      </c>
      <c r="F1377">
        <f t="shared" si="301"/>
        <v>0</v>
      </c>
      <c r="G1377">
        <v>4.09</v>
      </c>
      <c r="H1377">
        <v>3.93418</v>
      </c>
      <c r="I1377">
        <f t="shared" si="295"/>
        <v>3.93418</v>
      </c>
      <c r="J1377">
        <f t="shared" si="296"/>
        <v>-2.2279999999999855E-2</v>
      </c>
      <c r="K1377">
        <v>3.9455</v>
      </c>
      <c r="L1377">
        <v>3.9418000000000002</v>
      </c>
      <c r="M1377">
        <v>3.9935999999999998</v>
      </c>
      <c r="N1377">
        <v>3.9477000000000002</v>
      </c>
      <c r="O1377">
        <v>3.8243</v>
      </c>
      <c r="P1377">
        <v>4.1555999999999997</v>
      </c>
      <c r="Q1377">
        <v>4.0975000000000001</v>
      </c>
      <c r="R1377">
        <v>3.8119999999999998</v>
      </c>
      <c r="S1377">
        <v>3.6133000000000002</v>
      </c>
      <c r="T1377">
        <v>3.948</v>
      </c>
      <c r="U1377">
        <f t="shared" si="297"/>
        <v>3.948</v>
      </c>
      <c r="V1377">
        <f t="shared" si="302"/>
        <v>1.2999999999999901E-2</v>
      </c>
      <c r="W1377">
        <f t="shared" si="298"/>
        <v>3.9935999999999998</v>
      </c>
      <c r="X1377">
        <f t="shared" si="303"/>
        <v>-6.8000000000001393E-3</v>
      </c>
      <c r="Y1377">
        <v>4.101</v>
      </c>
      <c r="Z1377">
        <v>3.8149999999999999</v>
      </c>
      <c r="AA1377">
        <f t="shared" si="299"/>
        <v>3.9477000000000002</v>
      </c>
      <c r="AB1377">
        <f t="shared" si="304"/>
        <v>-5.8999999999995723E-3</v>
      </c>
      <c r="AC1377">
        <f t="shared" si="305"/>
        <v>4.9999999999998934E-3</v>
      </c>
      <c r="AD1377">
        <v>3.6190000000000002</v>
      </c>
      <c r="AE1377">
        <f t="shared" si="300"/>
        <v>3.8243</v>
      </c>
      <c r="AF1377">
        <f t="shared" si="306"/>
        <v>4.0000000000000036E-3</v>
      </c>
      <c r="AG1377">
        <f t="shared" si="306"/>
        <v>-3.0999999999998806E-3</v>
      </c>
      <c r="AH1377">
        <f t="shared" si="294"/>
        <v>3.7170000000000001</v>
      </c>
      <c r="AI1377">
        <f t="shared" si="307"/>
        <v>4.4999999999997264E-3</v>
      </c>
    </row>
    <row r="1378" spans="1:35" x14ac:dyDescent="0.3">
      <c r="A1378" s="1">
        <v>45933</v>
      </c>
      <c r="B1378">
        <v>122545.41</v>
      </c>
      <c r="C1378">
        <v>3886.54</v>
      </c>
      <c r="D1378">
        <v>4.21</v>
      </c>
      <c r="E1378">
        <v>4.18</v>
      </c>
      <c r="F1378">
        <f t="shared" si="301"/>
        <v>-2.0000000000000462E-2</v>
      </c>
      <c r="G1378">
        <v>4.09</v>
      </c>
      <c r="H1378">
        <v>3.9354900000000002</v>
      </c>
      <c r="I1378">
        <f t="shared" si="295"/>
        <v>3.9354900000000002</v>
      </c>
      <c r="J1378">
        <f t="shared" si="296"/>
        <v>1.3100000000001444E-3</v>
      </c>
      <c r="K1378">
        <v>3.9472</v>
      </c>
      <c r="L1378">
        <v>3.9508999999999999</v>
      </c>
      <c r="M1378">
        <v>4.0228000000000002</v>
      </c>
      <c r="N1378">
        <v>3.9769000000000001</v>
      </c>
      <c r="O1378">
        <v>3.8542000000000001</v>
      </c>
      <c r="P1378">
        <v>4.1521999999999997</v>
      </c>
      <c r="Q1378">
        <v>4.0975000000000001</v>
      </c>
      <c r="R1378">
        <v>3.8212999999999999</v>
      </c>
      <c r="S1378">
        <v>3.6339000000000001</v>
      </c>
      <c r="T1378">
        <v>3.956</v>
      </c>
      <c r="U1378">
        <f t="shared" si="297"/>
        <v>3.956</v>
      </c>
      <c r="V1378">
        <f t="shared" si="302"/>
        <v>8.0000000000000071E-3</v>
      </c>
      <c r="W1378">
        <f t="shared" si="298"/>
        <v>4.0228000000000002</v>
      </c>
      <c r="X1378">
        <f t="shared" si="303"/>
        <v>2.9200000000000337E-2</v>
      </c>
      <c r="Y1378">
        <v>4.0839999999999996</v>
      </c>
      <c r="Z1378">
        <v>3.827</v>
      </c>
      <c r="AA1378">
        <f t="shared" si="299"/>
        <v>3.9769000000000001</v>
      </c>
      <c r="AB1378">
        <f t="shared" si="304"/>
        <v>2.9199999999999893E-2</v>
      </c>
      <c r="AC1378">
        <f t="shared" si="305"/>
        <v>1.2000000000000011E-2</v>
      </c>
      <c r="AD1378">
        <v>3.6389999999999998</v>
      </c>
      <c r="AE1378">
        <f t="shared" si="300"/>
        <v>3.8542000000000001</v>
      </c>
      <c r="AF1378">
        <f t="shared" si="306"/>
        <v>1.9999999999999574E-2</v>
      </c>
      <c r="AG1378">
        <f t="shared" si="306"/>
        <v>2.9900000000000038E-2</v>
      </c>
      <c r="AH1378">
        <f t="shared" si="294"/>
        <v>3.7329999999999997</v>
      </c>
      <c r="AI1378">
        <f t="shared" si="307"/>
        <v>1.599999999999957E-2</v>
      </c>
    </row>
    <row r="1379" spans="1:35" x14ac:dyDescent="0.3">
      <c r="A1379" s="1">
        <v>45934</v>
      </c>
      <c r="B1379">
        <v>121944.31</v>
      </c>
      <c r="C1379">
        <v>3886.54</v>
      </c>
      <c r="D1379">
        <v>4.21</v>
      </c>
      <c r="E1379">
        <v>4.18</v>
      </c>
      <c r="F1379">
        <f t="shared" si="301"/>
        <v>0</v>
      </c>
      <c r="G1379">
        <v>4.09</v>
      </c>
      <c r="H1379">
        <v>3.9354900000000002</v>
      </c>
      <c r="I1379">
        <f t="shared" si="295"/>
        <v>3.9354900000000002</v>
      </c>
      <c r="J1379">
        <f t="shared" si="296"/>
        <v>0</v>
      </c>
      <c r="K1379">
        <v>3.9472</v>
      </c>
      <c r="L1379">
        <v>3.9508999999999999</v>
      </c>
      <c r="M1379">
        <v>4.0228000000000002</v>
      </c>
      <c r="N1379">
        <v>3.9769000000000001</v>
      </c>
      <c r="O1379">
        <v>3.8542000000000001</v>
      </c>
      <c r="P1379">
        <v>4.1521999999999997</v>
      </c>
      <c r="Q1379">
        <v>4.0975000000000001</v>
      </c>
      <c r="R1379">
        <v>3.8212999999999999</v>
      </c>
      <c r="S1379">
        <v>3.6339000000000001</v>
      </c>
      <c r="T1379">
        <v>3.956</v>
      </c>
      <c r="U1379">
        <f t="shared" si="297"/>
        <v>3.956</v>
      </c>
      <c r="V1379">
        <f t="shared" si="302"/>
        <v>0</v>
      </c>
      <c r="W1379">
        <f t="shared" si="298"/>
        <v>4.0228000000000002</v>
      </c>
      <c r="X1379">
        <f t="shared" si="303"/>
        <v>0</v>
      </c>
      <c r="Y1379">
        <v>4.0839999999999996</v>
      </c>
      <c r="Z1379">
        <v>3.827</v>
      </c>
      <c r="AA1379">
        <f t="shared" si="299"/>
        <v>3.9769000000000001</v>
      </c>
      <c r="AB1379">
        <f t="shared" si="304"/>
        <v>0</v>
      </c>
      <c r="AC1379">
        <f t="shared" si="305"/>
        <v>0</v>
      </c>
      <c r="AD1379">
        <v>3.6389999999999998</v>
      </c>
      <c r="AE1379">
        <f t="shared" si="300"/>
        <v>3.8542000000000001</v>
      </c>
      <c r="AF1379">
        <f t="shared" si="306"/>
        <v>0</v>
      </c>
      <c r="AG1379">
        <f t="shared" si="306"/>
        <v>0</v>
      </c>
      <c r="AH1379">
        <f t="shared" si="294"/>
        <v>3.7329999999999997</v>
      </c>
      <c r="AI1379">
        <f t="shared" si="307"/>
        <v>0</v>
      </c>
    </row>
    <row r="1380" spans="1:35" x14ac:dyDescent="0.3">
      <c r="A1380" s="1">
        <v>45935</v>
      </c>
      <c r="B1380">
        <v>122764.62</v>
      </c>
      <c r="C1380">
        <v>3886.54</v>
      </c>
      <c r="D1380">
        <v>4.21</v>
      </c>
      <c r="E1380">
        <v>4.18</v>
      </c>
      <c r="F1380">
        <f t="shared" si="301"/>
        <v>0</v>
      </c>
      <c r="G1380">
        <v>4.09</v>
      </c>
      <c r="H1380">
        <v>3.9354900000000002</v>
      </c>
      <c r="I1380">
        <f t="shared" si="295"/>
        <v>3.9354900000000002</v>
      </c>
      <c r="J1380">
        <f t="shared" si="296"/>
        <v>0</v>
      </c>
      <c r="K1380">
        <v>3.9472</v>
      </c>
      <c r="L1380">
        <v>3.9508999999999999</v>
      </c>
      <c r="M1380">
        <v>4.0228000000000002</v>
      </c>
      <c r="N1380">
        <v>3.9769000000000001</v>
      </c>
      <c r="O1380">
        <v>3.8542000000000001</v>
      </c>
      <c r="P1380">
        <v>4.1521999999999997</v>
      </c>
      <c r="Q1380">
        <v>4.0975000000000001</v>
      </c>
      <c r="R1380">
        <v>3.8212999999999999</v>
      </c>
      <c r="S1380">
        <v>3.6339000000000001</v>
      </c>
      <c r="T1380">
        <v>3.956</v>
      </c>
      <c r="U1380">
        <f t="shared" si="297"/>
        <v>3.956</v>
      </c>
      <c r="V1380">
        <f t="shared" si="302"/>
        <v>0</v>
      </c>
      <c r="W1380">
        <f t="shared" si="298"/>
        <v>4.0228000000000002</v>
      </c>
      <c r="X1380">
        <f t="shared" si="303"/>
        <v>0</v>
      </c>
      <c r="Y1380">
        <v>4.0839999999999996</v>
      </c>
      <c r="Z1380">
        <v>3.827</v>
      </c>
      <c r="AA1380">
        <f t="shared" si="299"/>
        <v>3.9769000000000001</v>
      </c>
      <c r="AB1380">
        <f t="shared" si="304"/>
        <v>0</v>
      </c>
      <c r="AC1380">
        <f t="shared" si="305"/>
        <v>0</v>
      </c>
      <c r="AD1380">
        <v>3.6389999999999998</v>
      </c>
      <c r="AE1380">
        <f t="shared" si="300"/>
        <v>3.8542000000000001</v>
      </c>
      <c r="AF1380">
        <f t="shared" si="306"/>
        <v>0</v>
      </c>
      <c r="AG1380">
        <f t="shared" si="306"/>
        <v>0</v>
      </c>
      <c r="AH1380">
        <f t="shared" si="294"/>
        <v>3.7329999999999997</v>
      </c>
      <c r="AI1380">
        <f t="shared" si="307"/>
        <v>0</v>
      </c>
    </row>
    <row r="1381" spans="1:35" x14ac:dyDescent="0.3">
      <c r="A1381" s="1">
        <v>45936</v>
      </c>
      <c r="B1381">
        <v>125260.81</v>
      </c>
      <c r="C1381">
        <v>3960.98</v>
      </c>
      <c r="D1381">
        <v>4.1900000000000004</v>
      </c>
      <c r="E1381">
        <v>4.1500000000000004</v>
      </c>
      <c r="F1381">
        <f t="shared" si="301"/>
        <v>-2.9999999999999361E-2</v>
      </c>
      <c r="G1381">
        <v>4.09</v>
      </c>
      <c r="H1381">
        <v>3.9370799999999999</v>
      </c>
      <c r="I1381">
        <f t="shared" si="295"/>
        <v>3.9370799999999999</v>
      </c>
      <c r="J1381">
        <f t="shared" si="296"/>
        <v>1.5899999999997583E-3</v>
      </c>
      <c r="K1381">
        <v>3.9452699999999998</v>
      </c>
      <c r="L1381">
        <v>3.9401000000000002</v>
      </c>
      <c r="M1381">
        <v>4.0232999999999999</v>
      </c>
      <c r="N1381">
        <v>3.9788000000000001</v>
      </c>
      <c r="O1381">
        <v>3.8580999999999999</v>
      </c>
      <c r="P1381">
        <v>4.1539999999999999</v>
      </c>
      <c r="Q1381">
        <v>4.0975000000000001</v>
      </c>
      <c r="R1381">
        <v>3.8182999999999998</v>
      </c>
      <c r="S1381">
        <v>3.6496</v>
      </c>
      <c r="T1381">
        <v>3.9470000000000001</v>
      </c>
      <c r="U1381">
        <f t="shared" si="297"/>
        <v>3.9470000000000001</v>
      </c>
      <c r="V1381">
        <f t="shared" si="302"/>
        <v>-8.999999999999897E-3</v>
      </c>
      <c r="W1381">
        <f t="shared" si="298"/>
        <v>4.0232999999999999</v>
      </c>
      <c r="X1381">
        <f t="shared" si="303"/>
        <v>4.9999999999972289E-4</v>
      </c>
      <c r="Y1381">
        <v>4.1150000000000002</v>
      </c>
      <c r="Z1381">
        <v>3.8239999999999998</v>
      </c>
      <c r="AA1381">
        <f t="shared" si="299"/>
        <v>3.9788000000000001</v>
      </c>
      <c r="AB1381">
        <f t="shared" si="304"/>
        <v>1.9000000000000128E-3</v>
      </c>
      <c r="AC1381">
        <f t="shared" si="305"/>
        <v>-3.0000000000001137E-3</v>
      </c>
      <c r="AD1381">
        <v>3.6539999999999999</v>
      </c>
      <c r="AE1381">
        <f t="shared" si="300"/>
        <v>3.8580999999999999</v>
      </c>
      <c r="AF1381">
        <f t="shared" si="306"/>
        <v>1.5000000000000124E-2</v>
      </c>
      <c r="AG1381">
        <f t="shared" si="306"/>
        <v>3.8999999999997925E-3</v>
      </c>
      <c r="AH1381">
        <f t="shared" si="294"/>
        <v>3.7389999999999999</v>
      </c>
      <c r="AI1381">
        <f t="shared" si="307"/>
        <v>6.0000000000002274E-3</v>
      </c>
    </row>
    <row r="1382" spans="1:35" x14ac:dyDescent="0.3">
      <c r="A1382" s="1">
        <v>45937</v>
      </c>
      <c r="B1382">
        <v>122014.51</v>
      </c>
      <c r="C1382">
        <v>3984.85</v>
      </c>
      <c r="D1382">
        <v>4.18</v>
      </c>
      <c r="E1382">
        <v>4.1399999999999997</v>
      </c>
      <c r="F1382">
        <f t="shared" si="301"/>
        <v>-1.0000000000000675E-2</v>
      </c>
      <c r="G1382">
        <v>4.09</v>
      </c>
      <c r="H1382">
        <v>3.9353199999999999</v>
      </c>
      <c r="I1382">
        <f t="shared" si="295"/>
        <v>3.9353199999999999</v>
      </c>
      <c r="J1382">
        <f t="shared" si="296"/>
        <v>-1.7599999999999838E-3</v>
      </c>
      <c r="K1382">
        <v>3.9369499999999999</v>
      </c>
      <c r="L1382">
        <v>3.9138000000000002</v>
      </c>
      <c r="M1382">
        <v>4.0079000000000002</v>
      </c>
      <c r="N1382">
        <v>3.9632000000000001</v>
      </c>
      <c r="O1382">
        <v>3.8433999999999999</v>
      </c>
      <c r="P1382">
        <v>4.1500000000000004</v>
      </c>
      <c r="Q1382">
        <v>4.0975000000000001</v>
      </c>
      <c r="R1382">
        <v>3.8071000000000002</v>
      </c>
      <c r="S1382">
        <v>3.6414</v>
      </c>
      <c r="T1382">
        <v>3.923</v>
      </c>
      <c r="U1382">
        <f t="shared" si="297"/>
        <v>3.923</v>
      </c>
      <c r="V1382">
        <f t="shared" si="302"/>
        <v>-2.4000000000000021E-2</v>
      </c>
      <c r="W1382">
        <f t="shared" si="298"/>
        <v>4.0079000000000002</v>
      </c>
      <c r="X1382">
        <f t="shared" si="303"/>
        <v>-1.5399999999999636E-2</v>
      </c>
      <c r="Y1382">
        <v>4.0970000000000004</v>
      </c>
      <c r="Z1382">
        <v>3.8140000000000001</v>
      </c>
      <c r="AA1382">
        <f t="shared" si="299"/>
        <v>3.9632000000000001</v>
      </c>
      <c r="AB1382">
        <f t="shared" si="304"/>
        <v>-1.5600000000000058E-2</v>
      </c>
      <c r="AC1382">
        <f t="shared" si="305"/>
        <v>-9.9999999999997868E-3</v>
      </c>
      <c r="AD1382">
        <v>3.6480000000000001</v>
      </c>
      <c r="AE1382">
        <f t="shared" si="300"/>
        <v>3.8433999999999999</v>
      </c>
      <c r="AF1382">
        <f t="shared" si="306"/>
        <v>-5.9999999999997833E-3</v>
      </c>
      <c r="AG1382">
        <f t="shared" si="306"/>
        <v>-1.4699999999999935E-2</v>
      </c>
      <c r="AH1382">
        <f t="shared" si="294"/>
        <v>3.7309999999999999</v>
      </c>
      <c r="AI1382">
        <f t="shared" si="307"/>
        <v>-8.0000000000000071E-3</v>
      </c>
    </row>
    <row r="1383" spans="1:35" x14ac:dyDescent="0.3">
      <c r="A1383" s="1">
        <v>45938</v>
      </c>
      <c r="B1383">
        <v>122903.51</v>
      </c>
      <c r="C1383">
        <v>4042.03</v>
      </c>
      <c r="D1383">
        <v>4.1550000000000002</v>
      </c>
      <c r="E1383">
        <v>4.12</v>
      </c>
      <c r="F1383">
        <f t="shared" si="301"/>
        <v>-1.9999999999999574E-2</v>
      </c>
      <c r="G1383">
        <v>4.0999999999999996</v>
      </c>
      <c r="H1383">
        <v>3.9273799999999999</v>
      </c>
      <c r="I1383">
        <f t="shared" si="295"/>
        <v>3.9273799999999999</v>
      </c>
      <c r="J1383">
        <f t="shared" si="296"/>
        <v>-7.9400000000000581E-3</v>
      </c>
      <c r="K1383">
        <v>3.9287000000000001</v>
      </c>
      <c r="L1383">
        <v>3.9315000000000002</v>
      </c>
      <c r="M1383">
        <v>4.0176999999999996</v>
      </c>
      <c r="N1383">
        <v>3.9731999999999998</v>
      </c>
      <c r="O1383">
        <v>3.8534000000000002</v>
      </c>
      <c r="P1383">
        <v>4.1455000000000002</v>
      </c>
      <c r="Q1383">
        <v>4.0979999999999999</v>
      </c>
      <c r="R1383">
        <v>3.8203</v>
      </c>
      <c r="S1383">
        <v>3.6490999999999998</v>
      </c>
      <c r="T1383">
        <v>3.9369999999999998</v>
      </c>
      <c r="U1383">
        <f t="shared" si="297"/>
        <v>3.9369999999999998</v>
      </c>
      <c r="V1383">
        <f t="shared" si="302"/>
        <v>1.399999999999979E-2</v>
      </c>
      <c r="W1383">
        <f t="shared" si="298"/>
        <v>4.0176999999999996</v>
      </c>
      <c r="X1383">
        <f t="shared" si="303"/>
        <v>9.7999999999993648E-3</v>
      </c>
      <c r="Y1383">
        <v>4.085</v>
      </c>
      <c r="Z1383">
        <v>3.8239999999999998</v>
      </c>
      <c r="AA1383">
        <f t="shared" si="299"/>
        <v>3.9731999999999998</v>
      </c>
      <c r="AB1383">
        <f t="shared" si="304"/>
        <v>9.9999999999997868E-3</v>
      </c>
      <c r="AC1383">
        <f t="shared" si="305"/>
        <v>9.9999999999997868E-3</v>
      </c>
      <c r="AD1383">
        <v>3.6560000000000001</v>
      </c>
      <c r="AE1383">
        <f t="shared" si="300"/>
        <v>3.8534000000000002</v>
      </c>
      <c r="AF1383">
        <f t="shared" si="306"/>
        <v>8.0000000000000071E-3</v>
      </c>
      <c r="AG1383">
        <f t="shared" si="306"/>
        <v>1.0000000000000231E-2</v>
      </c>
      <c r="AH1383">
        <f t="shared" si="294"/>
        <v>3.74</v>
      </c>
      <c r="AI1383">
        <f t="shared" si="307"/>
        <v>9.0000000000003411E-3</v>
      </c>
    </row>
    <row r="1384" spans="1:35" x14ac:dyDescent="0.3">
      <c r="A1384" s="1">
        <v>45939</v>
      </c>
      <c r="B1384">
        <v>121175.51</v>
      </c>
      <c r="C1384">
        <v>3976.86</v>
      </c>
      <c r="D1384">
        <v>4.24</v>
      </c>
      <c r="E1384">
        <v>4.13</v>
      </c>
      <c r="F1384">
        <f t="shared" si="301"/>
        <v>9.9999999999997868E-3</v>
      </c>
      <c r="G1384">
        <v>4.0999999999999996</v>
      </c>
      <c r="H1384">
        <v>3.9115000000000002</v>
      </c>
      <c r="I1384">
        <f t="shared" si="295"/>
        <v>3.9115000000000002</v>
      </c>
      <c r="J1384">
        <f t="shared" si="296"/>
        <v>-1.5879999999999672E-2</v>
      </c>
      <c r="K1384">
        <v>3.9123299999999999</v>
      </c>
      <c r="L1384">
        <v>3.9517000000000002</v>
      </c>
      <c r="M1384">
        <v>4.0266999999999999</v>
      </c>
      <c r="N1384">
        <v>3.9832000000000001</v>
      </c>
      <c r="O1384">
        <v>3.8660000000000001</v>
      </c>
      <c r="P1384">
        <v>4.1465300000000003</v>
      </c>
      <c r="Q1384">
        <v>4.1014999999999997</v>
      </c>
      <c r="R1384">
        <v>3.8382999999999998</v>
      </c>
      <c r="S1384">
        <v>3.6515</v>
      </c>
      <c r="T1384">
        <v>3.956</v>
      </c>
      <c r="U1384">
        <f t="shared" si="297"/>
        <v>3.956</v>
      </c>
      <c r="V1384">
        <f t="shared" si="302"/>
        <v>1.9000000000000128E-2</v>
      </c>
      <c r="W1384">
        <f t="shared" si="298"/>
        <v>4.0266999999999999</v>
      </c>
      <c r="X1384">
        <f t="shared" si="303"/>
        <v>9.0000000000003411E-3</v>
      </c>
      <c r="Y1384">
        <v>4.0819999999999999</v>
      </c>
      <c r="Z1384">
        <v>3.8410000000000002</v>
      </c>
      <c r="AA1384">
        <f t="shared" si="299"/>
        <v>3.9832000000000001</v>
      </c>
      <c r="AB1384">
        <f t="shared" si="304"/>
        <v>1.0000000000000231E-2</v>
      </c>
      <c r="AC1384">
        <f t="shared" si="305"/>
        <v>1.7000000000000348E-2</v>
      </c>
      <c r="AD1384">
        <v>3.657</v>
      </c>
      <c r="AE1384">
        <f t="shared" si="300"/>
        <v>3.8660000000000001</v>
      </c>
      <c r="AF1384">
        <f t="shared" si="306"/>
        <v>9.9999999999988987E-4</v>
      </c>
      <c r="AG1384">
        <f t="shared" si="306"/>
        <v>1.2599999999999945E-2</v>
      </c>
      <c r="AH1384">
        <f t="shared" si="294"/>
        <v>3.7490000000000001</v>
      </c>
      <c r="AI1384">
        <f t="shared" si="307"/>
        <v>8.999999999999897E-3</v>
      </c>
    </row>
    <row r="1385" spans="1:35" x14ac:dyDescent="0.3">
      <c r="A1385" s="1">
        <v>45940</v>
      </c>
      <c r="B1385">
        <v>114341.41</v>
      </c>
      <c r="C1385">
        <v>4017.79</v>
      </c>
      <c r="D1385">
        <v>4.2149999999999999</v>
      </c>
      <c r="E1385">
        <v>4.1500000000000004</v>
      </c>
      <c r="F1385">
        <f t="shared" si="301"/>
        <v>2.0000000000000462E-2</v>
      </c>
      <c r="G1385">
        <v>4.0999999999999996</v>
      </c>
      <c r="H1385">
        <v>3.9045399999999999</v>
      </c>
      <c r="I1385">
        <f t="shared" si="295"/>
        <v>3.9045399999999999</v>
      </c>
      <c r="J1385">
        <f t="shared" si="296"/>
        <v>-6.9600000000002993E-3</v>
      </c>
      <c r="K1385">
        <v>3.8921999999999999</v>
      </c>
      <c r="L1385">
        <v>3.9422999999999999</v>
      </c>
      <c r="M1385">
        <v>4.0145</v>
      </c>
      <c r="N1385">
        <v>3.9670000000000001</v>
      </c>
      <c r="O1385">
        <v>3.8418000000000001</v>
      </c>
      <c r="P1385">
        <v>4.1611000000000002</v>
      </c>
      <c r="Q1385">
        <v>4.1005700000000003</v>
      </c>
      <c r="R1385">
        <v>3.8130000000000002</v>
      </c>
      <c r="S1385">
        <v>3.5836999999999999</v>
      </c>
      <c r="T1385">
        <v>3.9460000000000002</v>
      </c>
      <c r="U1385">
        <f t="shared" si="297"/>
        <v>3.9460000000000002</v>
      </c>
      <c r="V1385">
        <f t="shared" si="302"/>
        <v>-9.9999999999997868E-3</v>
      </c>
      <c r="W1385">
        <f t="shared" si="298"/>
        <v>4.0145</v>
      </c>
      <c r="X1385">
        <f t="shared" si="303"/>
        <v>-1.2199999999999989E-2</v>
      </c>
      <c r="Y1385">
        <v>4.0830000000000002</v>
      </c>
      <c r="Z1385">
        <v>3.8180000000000001</v>
      </c>
      <c r="AA1385">
        <f t="shared" si="299"/>
        <v>3.9670000000000001</v>
      </c>
      <c r="AB1385">
        <f t="shared" si="304"/>
        <v>-1.6199999999999992E-2</v>
      </c>
      <c r="AC1385">
        <f t="shared" si="305"/>
        <v>-2.3000000000000131E-2</v>
      </c>
      <c r="AD1385">
        <v>3.5920000000000001</v>
      </c>
      <c r="AE1385">
        <f t="shared" si="300"/>
        <v>3.8418000000000001</v>
      </c>
      <c r="AF1385">
        <f t="shared" si="306"/>
        <v>-6.4999999999999947E-2</v>
      </c>
      <c r="AG1385">
        <f t="shared" si="306"/>
        <v>-2.4199999999999999E-2</v>
      </c>
      <c r="AH1385">
        <f t="shared" si="294"/>
        <v>3.7050000000000001</v>
      </c>
      <c r="AI1385">
        <f t="shared" si="307"/>
        <v>-4.4000000000000039E-2</v>
      </c>
    </row>
    <row r="1386" spans="1:35" x14ac:dyDescent="0.3">
      <c r="A1386" s="1">
        <v>45941</v>
      </c>
      <c r="B1386">
        <v>110395.22</v>
      </c>
      <c r="C1386">
        <v>4017.79</v>
      </c>
      <c r="D1386">
        <v>4.2149999999999999</v>
      </c>
      <c r="E1386">
        <v>4.1500000000000004</v>
      </c>
      <c r="F1386">
        <f t="shared" si="301"/>
        <v>0</v>
      </c>
      <c r="G1386">
        <v>4.0999999999999996</v>
      </c>
      <c r="H1386">
        <v>3.9045399999999999</v>
      </c>
      <c r="I1386">
        <f t="shared" si="295"/>
        <v>3.9045399999999999</v>
      </c>
      <c r="J1386">
        <f t="shared" si="296"/>
        <v>0</v>
      </c>
      <c r="K1386">
        <v>3.8921999999999999</v>
      </c>
      <c r="L1386">
        <v>3.9422999999999999</v>
      </c>
      <c r="M1386">
        <v>4.0145</v>
      </c>
      <c r="N1386">
        <v>3.9670000000000001</v>
      </c>
      <c r="O1386">
        <v>3.8418000000000001</v>
      </c>
      <c r="P1386">
        <v>4.1611000000000002</v>
      </c>
      <c r="Q1386">
        <v>4.1005700000000003</v>
      </c>
      <c r="R1386">
        <v>3.8130000000000002</v>
      </c>
      <c r="S1386">
        <v>3.5836999999999999</v>
      </c>
      <c r="T1386">
        <v>3.9460000000000002</v>
      </c>
      <c r="U1386">
        <f t="shared" si="297"/>
        <v>3.9460000000000002</v>
      </c>
      <c r="V1386">
        <f t="shared" si="302"/>
        <v>0</v>
      </c>
      <c r="W1386">
        <f t="shared" si="298"/>
        <v>4.0145</v>
      </c>
      <c r="X1386">
        <f t="shared" si="303"/>
        <v>0</v>
      </c>
      <c r="Y1386">
        <v>4.0830000000000002</v>
      </c>
      <c r="Z1386">
        <v>3.8180000000000001</v>
      </c>
      <c r="AA1386">
        <f t="shared" si="299"/>
        <v>3.9670000000000001</v>
      </c>
      <c r="AB1386">
        <f t="shared" si="304"/>
        <v>0</v>
      </c>
      <c r="AC1386">
        <f t="shared" si="305"/>
        <v>0</v>
      </c>
      <c r="AD1386">
        <v>3.5920000000000001</v>
      </c>
      <c r="AE1386">
        <f t="shared" si="300"/>
        <v>3.8418000000000001</v>
      </c>
      <c r="AF1386">
        <f t="shared" si="306"/>
        <v>0</v>
      </c>
      <c r="AG1386">
        <f t="shared" si="306"/>
        <v>0</v>
      </c>
      <c r="AH1386">
        <f t="shared" si="294"/>
        <v>3.7050000000000001</v>
      </c>
      <c r="AI1386">
        <f t="shared" si="307"/>
        <v>0</v>
      </c>
    </row>
    <row r="1387" spans="1:35" x14ac:dyDescent="0.3">
      <c r="A1387" s="1">
        <v>45942</v>
      </c>
      <c r="B1387">
        <v>115024.31</v>
      </c>
      <c r="C1387">
        <v>4017.79</v>
      </c>
      <c r="D1387">
        <v>4.2149999999999999</v>
      </c>
      <c r="E1387">
        <v>4.1500000000000004</v>
      </c>
      <c r="F1387">
        <f t="shared" si="301"/>
        <v>0</v>
      </c>
      <c r="G1387">
        <v>4.0999999999999996</v>
      </c>
      <c r="H1387">
        <v>3.9045399999999999</v>
      </c>
      <c r="I1387">
        <f t="shared" si="295"/>
        <v>3.9045399999999999</v>
      </c>
      <c r="J1387">
        <f t="shared" si="296"/>
        <v>0</v>
      </c>
      <c r="K1387">
        <v>3.8921999999999999</v>
      </c>
      <c r="L1387">
        <v>3.9422999999999999</v>
      </c>
      <c r="M1387">
        <v>4.0145</v>
      </c>
      <c r="N1387">
        <v>3.9670000000000001</v>
      </c>
      <c r="O1387">
        <v>3.8418000000000001</v>
      </c>
      <c r="P1387">
        <v>4.1611000000000002</v>
      </c>
      <c r="Q1387">
        <v>4.1005700000000003</v>
      </c>
      <c r="R1387">
        <v>3.8130000000000002</v>
      </c>
      <c r="S1387">
        <v>3.5836999999999999</v>
      </c>
      <c r="T1387">
        <v>3.9460000000000002</v>
      </c>
      <c r="U1387">
        <f t="shared" si="297"/>
        <v>3.9460000000000002</v>
      </c>
      <c r="V1387">
        <f t="shared" si="302"/>
        <v>0</v>
      </c>
      <c r="W1387">
        <f t="shared" si="298"/>
        <v>4.0145</v>
      </c>
      <c r="X1387">
        <f t="shared" si="303"/>
        <v>0</v>
      </c>
      <c r="Y1387">
        <v>4.0830000000000002</v>
      </c>
      <c r="Z1387">
        <v>3.8180000000000001</v>
      </c>
      <c r="AA1387">
        <f t="shared" si="299"/>
        <v>3.9670000000000001</v>
      </c>
      <c r="AB1387">
        <f t="shared" si="304"/>
        <v>0</v>
      </c>
      <c r="AC1387">
        <f t="shared" si="305"/>
        <v>0</v>
      </c>
      <c r="AD1387">
        <v>3.5920000000000001</v>
      </c>
      <c r="AE1387">
        <f t="shared" si="300"/>
        <v>3.8418000000000001</v>
      </c>
      <c r="AF1387">
        <f t="shared" si="306"/>
        <v>0</v>
      </c>
      <c r="AG1387">
        <f t="shared" si="306"/>
        <v>0</v>
      </c>
      <c r="AH1387">
        <f t="shared" si="294"/>
        <v>3.7050000000000001</v>
      </c>
      <c r="AI1387">
        <f t="shared" si="307"/>
        <v>0</v>
      </c>
    </row>
    <row r="1388" spans="1:35" x14ac:dyDescent="0.3">
      <c r="A1388" s="1">
        <v>45943</v>
      </c>
      <c r="B1388">
        <v>115818.41</v>
      </c>
      <c r="C1388">
        <v>4110.2700000000004</v>
      </c>
      <c r="D1388">
        <v>4.18</v>
      </c>
      <c r="E1388">
        <v>4.1500000000000004</v>
      </c>
      <c r="F1388">
        <f t="shared" si="301"/>
        <v>0</v>
      </c>
      <c r="G1388">
        <v>4.0999999999999996</v>
      </c>
      <c r="H1388">
        <v>3.9045399999999999</v>
      </c>
      <c r="I1388">
        <f t="shared" si="295"/>
        <v>3.9045399999999999</v>
      </c>
      <c r="J1388">
        <f t="shared" si="296"/>
        <v>0</v>
      </c>
      <c r="K1388">
        <v>3.8921999999999999</v>
      </c>
      <c r="L1388">
        <v>3.9422999999999999</v>
      </c>
      <c r="M1388">
        <v>4.0145</v>
      </c>
      <c r="N1388">
        <v>3.9670000000000001</v>
      </c>
      <c r="O1388">
        <v>3.8418000000000001</v>
      </c>
      <c r="P1388">
        <v>4.1662999999999997</v>
      </c>
      <c r="Q1388">
        <v>4.0999999999999996</v>
      </c>
      <c r="R1388">
        <v>3.8130000000000002</v>
      </c>
      <c r="S1388">
        <v>3.5836999999999999</v>
      </c>
      <c r="T1388">
        <v>3.9460000000000002</v>
      </c>
      <c r="U1388">
        <f t="shared" si="297"/>
        <v>3.9460000000000002</v>
      </c>
      <c r="V1388">
        <f t="shared" si="302"/>
        <v>0</v>
      </c>
      <c r="W1388">
        <f t="shared" si="298"/>
        <v>4.0145</v>
      </c>
      <c r="X1388">
        <f t="shared" si="303"/>
        <v>0</v>
      </c>
      <c r="Y1388">
        <v>4.0830000000000002</v>
      </c>
      <c r="Z1388">
        <v>3.8180000000000001</v>
      </c>
      <c r="AA1388">
        <f t="shared" si="299"/>
        <v>3.9670000000000001</v>
      </c>
      <c r="AB1388">
        <f t="shared" si="304"/>
        <v>0</v>
      </c>
      <c r="AC1388">
        <f t="shared" si="305"/>
        <v>0</v>
      </c>
      <c r="AD1388">
        <v>3.5920000000000001</v>
      </c>
      <c r="AE1388">
        <f t="shared" si="300"/>
        <v>3.8418000000000001</v>
      </c>
      <c r="AF1388">
        <f t="shared" si="306"/>
        <v>0</v>
      </c>
      <c r="AG1388">
        <f t="shared" si="306"/>
        <v>0</v>
      </c>
      <c r="AH1388">
        <f t="shared" si="294"/>
        <v>3.7050000000000001</v>
      </c>
      <c r="AI1388">
        <f t="shared" si="307"/>
        <v>0</v>
      </c>
    </row>
    <row r="1389" spans="1:35" x14ac:dyDescent="0.3">
      <c r="A1389" s="1">
        <v>45944</v>
      </c>
      <c r="B1389">
        <v>113054.72</v>
      </c>
      <c r="C1389">
        <v>4142.9399999999996</v>
      </c>
      <c r="D1389">
        <v>4.25</v>
      </c>
      <c r="E1389">
        <v>4.1900000000000004</v>
      </c>
      <c r="F1389">
        <f t="shared" si="301"/>
        <v>4.0000000000000036E-2</v>
      </c>
      <c r="G1389">
        <v>4.0999999999999996</v>
      </c>
      <c r="H1389">
        <v>3.8936299999999999</v>
      </c>
      <c r="I1389">
        <f t="shared" si="295"/>
        <v>3.8936299999999999</v>
      </c>
      <c r="J1389">
        <f t="shared" si="296"/>
        <v>-1.0909999999999975E-2</v>
      </c>
      <c r="K1389">
        <v>3.8984200000000002</v>
      </c>
      <c r="L1389">
        <v>3.9315000000000002</v>
      </c>
      <c r="M1389">
        <v>3.9685999999999999</v>
      </c>
      <c r="N1389">
        <v>3.9203000000000001</v>
      </c>
      <c r="O1389">
        <v>3.7930999999999999</v>
      </c>
      <c r="P1389">
        <v>4.16045</v>
      </c>
      <c r="Q1389">
        <v>4.1064999999999996</v>
      </c>
      <c r="R1389">
        <v>3.8126000000000002</v>
      </c>
      <c r="S1389">
        <v>3.5834000000000001</v>
      </c>
      <c r="T1389">
        <v>3.9390000000000001</v>
      </c>
      <c r="U1389">
        <f t="shared" si="297"/>
        <v>3.9390000000000001</v>
      </c>
      <c r="V1389">
        <f t="shared" si="302"/>
        <v>-7.0000000000001172E-3</v>
      </c>
      <c r="W1389">
        <f t="shared" si="298"/>
        <v>3.9685999999999999</v>
      </c>
      <c r="X1389">
        <f t="shared" si="303"/>
        <v>-4.5900000000000052E-2</v>
      </c>
      <c r="Y1389">
        <v>4.0720000000000001</v>
      </c>
      <c r="Z1389">
        <v>3.819</v>
      </c>
      <c r="AA1389">
        <f t="shared" si="299"/>
        <v>3.9203000000000001</v>
      </c>
      <c r="AB1389">
        <f t="shared" si="304"/>
        <v>-4.6699999999999964E-2</v>
      </c>
      <c r="AC1389">
        <f t="shared" si="305"/>
        <v>9.9999999999988987E-4</v>
      </c>
      <c r="AD1389">
        <v>3.589</v>
      </c>
      <c r="AE1389">
        <f t="shared" si="300"/>
        <v>3.7930999999999999</v>
      </c>
      <c r="AF1389">
        <f t="shared" si="306"/>
        <v>-3.0000000000001137E-3</v>
      </c>
      <c r="AG1389">
        <f t="shared" si="306"/>
        <v>-4.8700000000000188E-2</v>
      </c>
      <c r="AH1389">
        <f t="shared" si="294"/>
        <v>3.7039999999999997</v>
      </c>
      <c r="AI1389">
        <f t="shared" si="307"/>
        <v>-1.000000000000334E-3</v>
      </c>
    </row>
    <row r="1390" spans="1:35" x14ac:dyDescent="0.3">
      <c r="A1390" s="1">
        <v>45945</v>
      </c>
      <c r="B1390">
        <v>111177.01</v>
      </c>
      <c r="C1390">
        <v>4207.4799999999996</v>
      </c>
      <c r="D1390">
        <v>4.2149999999999999</v>
      </c>
      <c r="E1390">
        <v>4.29</v>
      </c>
      <c r="F1390">
        <f t="shared" si="301"/>
        <v>9.9999999999999645E-2</v>
      </c>
      <c r="G1390">
        <v>4.0999999999999996</v>
      </c>
      <c r="H1390">
        <v>3.8816299999999999</v>
      </c>
      <c r="I1390">
        <f t="shared" si="295"/>
        <v>3.8816299999999999</v>
      </c>
      <c r="J1390">
        <f t="shared" si="296"/>
        <v>-1.2000000000000011E-2</v>
      </c>
      <c r="K1390">
        <v>3.9005999999999998</v>
      </c>
      <c r="L1390">
        <v>3.9496000000000002</v>
      </c>
      <c r="M1390">
        <v>3.9979</v>
      </c>
      <c r="N1390">
        <v>3.9445999999999999</v>
      </c>
      <c r="O1390">
        <v>3.8079999999999998</v>
      </c>
      <c r="P1390">
        <v>4.2156000000000002</v>
      </c>
      <c r="Q1390">
        <v>4.1174999999999997</v>
      </c>
      <c r="R1390">
        <v>3.8203</v>
      </c>
      <c r="S1390">
        <v>3.6072000000000002</v>
      </c>
      <c r="T1390">
        <v>3.9569999999999999</v>
      </c>
      <c r="U1390">
        <f t="shared" si="297"/>
        <v>3.9569999999999999</v>
      </c>
      <c r="V1390">
        <f t="shared" si="302"/>
        <v>1.7999999999999794E-2</v>
      </c>
      <c r="W1390">
        <f t="shared" si="298"/>
        <v>3.9979</v>
      </c>
      <c r="X1390">
        <f t="shared" si="303"/>
        <v>2.9300000000000104E-2</v>
      </c>
      <c r="Y1390">
        <v>4.0919999999999996</v>
      </c>
      <c r="Z1390">
        <v>3.8260000000000001</v>
      </c>
      <c r="AA1390">
        <f t="shared" si="299"/>
        <v>3.9445999999999999</v>
      </c>
      <c r="AB1390">
        <f t="shared" si="304"/>
        <v>2.4299999999999766E-2</v>
      </c>
      <c r="AC1390">
        <f t="shared" si="305"/>
        <v>7.0000000000001172E-3</v>
      </c>
      <c r="AD1390">
        <v>3.6110000000000002</v>
      </c>
      <c r="AE1390">
        <f t="shared" si="300"/>
        <v>3.8079999999999998</v>
      </c>
      <c r="AF1390">
        <f t="shared" si="306"/>
        <v>2.2000000000000242E-2</v>
      </c>
      <c r="AG1390">
        <f t="shared" si="306"/>
        <v>1.4899999999999913E-2</v>
      </c>
      <c r="AH1390">
        <f t="shared" si="294"/>
        <v>3.7185000000000001</v>
      </c>
      <c r="AI1390">
        <f t="shared" si="307"/>
        <v>1.4500000000000401E-2</v>
      </c>
    </row>
    <row r="1391" spans="1:35" x14ac:dyDescent="0.3">
      <c r="A1391" s="1">
        <v>45946</v>
      </c>
      <c r="B1391">
        <v>107886.31</v>
      </c>
      <c r="C1391">
        <v>4326.58</v>
      </c>
      <c r="D1391">
        <v>4.32</v>
      </c>
      <c r="E1391">
        <v>4.3</v>
      </c>
      <c r="F1391">
        <f t="shared" si="301"/>
        <v>9.9999999999997868E-3</v>
      </c>
      <c r="G1391">
        <v>4.1100000000000003</v>
      </c>
      <c r="H1391">
        <v>3.8844400000000001</v>
      </c>
      <c r="I1391">
        <f t="shared" si="295"/>
        <v>3.8844400000000001</v>
      </c>
      <c r="J1391">
        <f t="shared" si="296"/>
        <v>2.8100000000002012E-3</v>
      </c>
      <c r="K1391">
        <v>3.8624999999999998</v>
      </c>
      <c r="L1391">
        <v>3.9337</v>
      </c>
      <c r="M1391">
        <v>3.9777999999999998</v>
      </c>
      <c r="N1391">
        <v>3.9167999999999998</v>
      </c>
      <c r="O1391">
        <v>3.7664</v>
      </c>
      <c r="P1391">
        <v>4.1980700000000004</v>
      </c>
      <c r="Q1391">
        <v>4.1165000000000003</v>
      </c>
      <c r="R1391">
        <v>3.7856999999999998</v>
      </c>
      <c r="S1391">
        <v>3.5402</v>
      </c>
      <c r="T1391">
        <v>3.9390000000000001</v>
      </c>
      <c r="U1391">
        <f t="shared" si="297"/>
        <v>3.9390000000000001</v>
      </c>
      <c r="V1391">
        <f t="shared" si="302"/>
        <v>-1.7999999999999794E-2</v>
      </c>
      <c r="W1391">
        <f t="shared" si="298"/>
        <v>3.9777999999999998</v>
      </c>
      <c r="X1391">
        <f t="shared" si="303"/>
        <v>-2.0100000000000229E-2</v>
      </c>
      <c r="Y1391">
        <v>4.0839999999999996</v>
      </c>
      <c r="Z1391">
        <v>3.7909999999999999</v>
      </c>
      <c r="AA1391">
        <f t="shared" si="299"/>
        <v>3.9167999999999998</v>
      </c>
      <c r="AB1391">
        <f t="shared" si="304"/>
        <v>-2.7800000000000047E-2</v>
      </c>
      <c r="AC1391">
        <f t="shared" si="305"/>
        <v>-3.5000000000000142E-2</v>
      </c>
      <c r="AD1391">
        <v>3.5459999999999998</v>
      </c>
      <c r="AE1391">
        <f t="shared" si="300"/>
        <v>3.7664</v>
      </c>
      <c r="AF1391">
        <f t="shared" si="306"/>
        <v>-6.5000000000000391E-2</v>
      </c>
      <c r="AG1391">
        <f t="shared" si="306"/>
        <v>-4.1599999999999859E-2</v>
      </c>
      <c r="AH1391">
        <f t="shared" si="294"/>
        <v>3.6684999999999999</v>
      </c>
      <c r="AI1391">
        <f t="shared" si="307"/>
        <v>-5.0000000000000266E-2</v>
      </c>
    </row>
    <row r="1392" spans="1:35" x14ac:dyDescent="0.3">
      <c r="A1392" s="1">
        <v>45947</v>
      </c>
      <c r="B1392">
        <v>107048.51</v>
      </c>
      <c r="C1392">
        <v>4251.82</v>
      </c>
      <c r="D1392">
        <v>4.21</v>
      </c>
      <c r="E1392">
        <v>4.18</v>
      </c>
      <c r="F1392">
        <f t="shared" si="301"/>
        <v>-0.12000000000000011</v>
      </c>
      <c r="G1392">
        <v>4.1100000000000003</v>
      </c>
      <c r="H1392">
        <v>3.8699599999999998</v>
      </c>
      <c r="I1392">
        <f t="shared" si="295"/>
        <v>3.8699599999999998</v>
      </c>
      <c r="J1392">
        <f t="shared" si="296"/>
        <v>-1.448000000000027E-2</v>
      </c>
      <c r="K1392">
        <v>3.8647999999999998</v>
      </c>
      <c r="L1392">
        <v>3.9142999999999999</v>
      </c>
      <c r="M1392">
        <v>3.9748000000000001</v>
      </c>
      <c r="N1392">
        <v>3.9186999999999999</v>
      </c>
      <c r="O1392">
        <v>3.7795000000000001</v>
      </c>
      <c r="P1392">
        <v>4.2008000000000001</v>
      </c>
      <c r="Q1392">
        <v>4.1150000000000002</v>
      </c>
      <c r="R1392">
        <v>3.7896999999999998</v>
      </c>
      <c r="S1392">
        <v>3.5528</v>
      </c>
      <c r="T1392">
        <v>3.9209999999999998</v>
      </c>
      <c r="U1392">
        <f t="shared" si="297"/>
        <v>3.9209999999999998</v>
      </c>
      <c r="V1392">
        <f t="shared" si="302"/>
        <v>-1.8000000000000238E-2</v>
      </c>
      <c r="W1392">
        <f t="shared" si="298"/>
        <v>3.9748000000000001</v>
      </c>
      <c r="X1392">
        <f t="shared" si="303"/>
        <v>-2.9999999999996696E-3</v>
      </c>
      <c r="Y1392">
        <v>4.05</v>
      </c>
      <c r="Z1392">
        <v>3.7959999999999998</v>
      </c>
      <c r="AA1392">
        <f t="shared" si="299"/>
        <v>3.9186999999999999</v>
      </c>
      <c r="AB1392">
        <f t="shared" si="304"/>
        <v>1.9000000000000128E-3</v>
      </c>
      <c r="AC1392">
        <f t="shared" si="305"/>
        <v>4.9999999999998934E-3</v>
      </c>
      <c r="AD1392">
        <v>3.5590000000000002</v>
      </c>
      <c r="AE1392">
        <f t="shared" si="300"/>
        <v>3.7795000000000001</v>
      </c>
      <c r="AF1392">
        <f t="shared" si="306"/>
        <v>1.3000000000000345E-2</v>
      </c>
      <c r="AG1392">
        <f t="shared" si="306"/>
        <v>1.3100000000000112E-2</v>
      </c>
      <c r="AH1392">
        <f t="shared" si="294"/>
        <v>3.6775000000000002</v>
      </c>
      <c r="AI1392">
        <f t="shared" si="307"/>
        <v>9.0000000000003411E-3</v>
      </c>
    </row>
    <row r="1393" spans="1:35" x14ac:dyDescent="0.3">
      <c r="A1393" s="1">
        <v>45948</v>
      </c>
      <c r="B1393">
        <v>107071.41</v>
      </c>
      <c r="C1393">
        <v>4251.82</v>
      </c>
      <c r="D1393">
        <v>4.21</v>
      </c>
      <c r="E1393">
        <v>4.18</v>
      </c>
      <c r="F1393">
        <f t="shared" si="301"/>
        <v>0</v>
      </c>
      <c r="G1393">
        <v>4.1100000000000003</v>
      </c>
      <c r="H1393">
        <v>3.8699599999999998</v>
      </c>
      <c r="I1393">
        <f t="shared" si="295"/>
        <v>3.8699599999999998</v>
      </c>
      <c r="J1393">
        <f t="shared" si="296"/>
        <v>0</v>
      </c>
      <c r="K1393">
        <v>3.8647999999999998</v>
      </c>
      <c r="L1393">
        <v>3.9142999999999999</v>
      </c>
      <c r="M1393">
        <v>3.9748000000000001</v>
      </c>
      <c r="N1393">
        <v>3.9186999999999999</v>
      </c>
      <c r="O1393">
        <v>3.7795000000000001</v>
      </c>
      <c r="P1393">
        <v>4.2008000000000001</v>
      </c>
      <c r="Q1393">
        <v>4.1150000000000002</v>
      </c>
      <c r="R1393">
        <v>3.7896999999999998</v>
      </c>
      <c r="S1393">
        <v>3.5528</v>
      </c>
      <c r="T1393">
        <v>3.9209999999999998</v>
      </c>
      <c r="U1393">
        <f t="shared" si="297"/>
        <v>3.9209999999999998</v>
      </c>
      <c r="V1393">
        <f t="shared" si="302"/>
        <v>0</v>
      </c>
      <c r="W1393">
        <f t="shared" si="298"/>
        <v>3.9748000000000001</v>
      </c>
      <c r="X1393">
        <f t="shared" si="303"/>
        <v>0</v>
      </c>
      <c r="Y1393">
        <v>4.05</v>
      </c>
      <c r="Z1393">
        <v>3.7959999999999998</v>
      </c>
      <c r="AA1393">
        <f t="shared" si="299"/>
        <v>3.9186999999999999</v>
      </c>
      <c r="AB1393">
        <f t="shared" si="304"/>
        <v>0</v>
      </c>
      <c r="AC1393">
        <f t="shared" si="305"/>
        <v>0</v>
      </c>
      <c r="AD1393">
        <v>3.5590000000000002</v>
      </c>
      <c r="AE1393">
        <f t="shared" si="300"/>
        <v>3.7795000000000001</v>
      </c>
      <c r="AF1393">
        <f t="shared" si="306"/>
        <v>0</v>
      </c>
      <c r="AG1393">
        <f t="shared" si="306"/>
        <v>0</v>
      </c>
      <c r="AH1393">
        <f t="shared" si="294"/>
        <v>3.6775000000000002</v>
      </c>
      <c r="AI1393">
        <f t="shared" si="307"/>
        <v>0</v>
      </c>
    </row>
    <row r="1394" spans="1:35" x14ac:dyDescent="0.3">
      <c r="A1394" s="1">
        <v>45949</v>
      </c>
      <c r="B1394">
        <v>108907.61</v>
      </c>
      <c r="C1394">
        <v>4251.82</v>
      </c>
      <c r="D1394">
        <v>4.21</v>
      </c>
      <c r="E1394">
        <v>4.18</v>
      </c>
      <c r="F1394">
        <f t="shared" si="301"/>
        <v>0</v>
      </c>
      <c r="G1394">
        <v>4.1100000000000003</v>
      </c>
      <c r="H1394">
        <v>3.8699599999999998</v>
      </c>
      <c r="I1394">
        <f t="shared" si="295"/>
        <v>3.8699599999999998</v>
      </c>
      <c r="J1394">
        <f t="shared" si="296"/>
        <v>0</v>
      </c>
      <c r="K1394">
        <v>3.8647999999999998</v>
      </c>
      <c r="L1394">
        <v>3.9142999999999999</v>
      </c>
      <c r="M1394">
        <v>3.9748000000000001</v>
      </c>
      <c r="N1394">
        <v>3.9186999999999999</v>
      </c>
      <c r="O1394">
        <v>3.7795000000000001</v>
      </c>
      <c r="P1394">
        <v>4.2008000000000001</v>
      </c>
      <c r="Q1394">
        <v>4.1150000000000002</v>
      </c>
      <c r="R1394">
        <v>3.7896999999999998</v>
      </c>
      <c r="S1394">
        <v>3.5528</v>
      </c>
      <c r="T1394">
        <v>3.9209999999999998</v>
      </c>
      <c r="U1394">
        <f t="shared" si="297"/>
        <v>3.9209999999999998</v>
      </c>
      <c r="V1394">
        <f t="shared" si="302"/>
        <v>0</v>
      </c>
      <c r="W1394">
        <f t="shared" si="298"/>
        <v>3.9748000000000001</v>
      </c>
      <c r="X1394">
        <f t="shared" si="303"/>
        <v>0</v>
      </c>
      <c r="Y1394">
        <v>4.05</v>
      </c>
      <c r="Z1394">
        <v>3.7959999999999998</v>
      </c>
      <c r="AA1394">
        <f t="shared" si="299"/>
        <v>3.9186999999999999</v>
      </c>
      <c r="AB1394">
        <f t="shared" si="304"/>
        <v>0</v>
      </c>
      <c r="AC1394">
        <f t="shared" si="305"/>
        <v>0</v>
      </c>
      <c r="AD1394">
        <v>3.5590000000000002</v>
      </c>
      <c r="AE1394">
        <f t="shared" si="300"/>
        <v>3.7795000000000001</v>
      </c>
      <c r="AF1394">
        <f t="shared" si="306"/>
        <v>0</v>
      </c>
      <c r="AG1394">
        <f t="shared" si="306"/>
        <v>0</v>
      </c>
      <c r="AH1394">
        <f t="shared" si="294"/>
        <v>3.6775000000000002</v>
      </c>
      <c r="AI1394">
        <f t="shared" si="307"/>
        <v>0</v>
      </c>
    </row>
    <row r="1395" spans="1:35" x14ac:dyDescent="0.3">
      <c r="A1395" s="1">
        <v>45950</v>
      </c>
      <c r="B1395">
        <v>111128.51</v>
      </c>
      <c r="C1395">
        <v>4356.3</v>
      </c>
      <c r="D1395">
        <v>4.1900000000000004</v>
      </c>
      <c r="E1395">
        <v>4.16</v>
      </c>
      <c r="F1395">
        <f t="shared" si="301"/>
        <v>-1.9999999999999574E-2</v>
      </c>
      <c r="G1395">
        <v>4.1100000000000003</v>
      </c>
      <c r="H1395">
        <v>3.8573499999999998</v>
      </c>
      <c r="I1395">
        <f t="shared" si="295"/>
        <v>3.8573499999999998</v>
      </c>
      <c r="J1395">
        <f t="shared" si="296"/>
        <v>-1.261000000000001E-2</v>
      </c>
      <c r="K1395">
        <v>3.8698999999999999</v>
      </c>
      <c r="L1395">
        <v>3.8725999999999998</v>
      </c>
      <c r="M1395">
        <v>3.9845999999999999</v>
      </c>
      <c r="N1395">
        <v>3.9256000000000002</v>
      </c>
      <c r="O1395">
        <v>3.782</v>
      </c>
      <c r="P1395">
        <v>4.1822499999999998</v>
      </c>
      <c r="Q1395">
        <v>4.117</v>
      </c>
      <c r="R1395">
        <v>3.7841</v>
      </c>
      <c r="S1395">
        <v>3.5499000000000001</v>
      </c>
      <c r="T1395">
        <v>3.879</v>
      </c>
      <c r="U1395">
        <f t="shared" si="297"/>
        <v>3.879</v>
      </c>
      <c r="V1395">
        <f t="shared" si="302"/>
        <v>-4.1999999999999815E-2</v>
      </c>
      <c r="W1395">
        <f t="shared" si="298"/>
        <v>3.9845999999999999</v>
      </c>
      <c r="X1395">
        <f t="shared" si="303"/>
        <v>9.7999999999998089E-3</v>
      </c>
      <c r="Y1395">
        <v>4.0359999999999996</v>
      </c>
      <c r="Z1395">
        <v>3.7919999999999998</v>
      </c>
      <c r="AA1395">
        <f t="shared" si="299"/>
        <v>3.9256000000000002</v>
      </c>
      <c r="AB1395">
        <f t="shared" si="304"/>
        <v>6.9000000000003503E-3</v>
      </c>
      <c r="AC1395">
        <f t="shared" si="305"/>
        <v>-4.0000000000000036E-3</v>
      </c>
      <c r="AD1395">
        <v>3.5569999999999999</v>
      </c>
      <c r="AE1395">
        <f t="shared" si="300"/>
        <v>3.782</v>
      </c>
      <c r="AF1395">
        <f t="shared" si="306"/>
        <v>-2.0000000000002238E-3</v>
      </c>
      <c r="AG1395">
        <f t="shared" si="306"/>
        <v>2.4999999999999467E-3</v>
      </c>
      <c r="AH1395">
        <f t="shared" si="294"/>
        <v>3.6745000000000001</v>
      </c>
      <c r="AI1395">
        <f t="shared" si="307"/>
        <v>-3.0000000000001137E-3</v>
      </c>
    </row>
    <row r="1396" spans="1:35" x14ac:dyDescent="0.3">
      <c r="A1396" s="1">
        <v>45951</v>
      </c>
      <c r="B1396">
        <v>110857.91</v>
      </c>
      <c r="C1396">
        <v>4125.22</v>
      </c>
      <c r="D1396">
        <v>4.21</v>
      </c>
      <c r="E1396">
        <v>4.2300000000000004</v>
      </c>
      <c r="F1396">
        <f t="shared" si="301"/>
        <v>7.0000000000000284E-2</v>
      </c>
      <c r="G1396">
        <v>4.1100000000000003</v>
      </c>
      <c r="H1396">
        <v>3.8597999999999999</v>
      </c>
      <c r="I1396">
        <f t="shared" si="295"/>
        <v>3.8597999999999999</v>
      </c>
      <c r="J1396">
        <f t="shared" si="296"/>
        <v>2.4500000000000632E-3</v>
      </c>
      <c r="K1396">
        <v>3.8796900000000001</v>
      </c>
      <c r="L1396">
        <v>3.8647</v>
      </c>
      <c r="M1396">
        <v>3.9807000000000001</v>
      </c>
      <c r="N1396">
        <v>3.9226000000000001</v>
      </c>
      <c r="O1396">
        <v>3.7816999999999998</v>
      </c>
      <c r="P1396">
        <v>4.2465000000000002</v>
      </c>
      <c r="Q1396">
        <v>4.1202199999999998</v>
      </c>
      <c r="R1396">
        <v>3.7728999999999999</v>
      </c>
      <c r="S1396">
        <v>3.5575999999999999</v>
      </c>
      <c r="T1396">
        <v>3.875</v>
      </c>
      <c r="U1396">
        <f t="shared" si="297"/>
        <v>3.875</v>
      </c>
      <c r="V1396">
        <f t="shared" si="302"/>
        <v>-4.0000000000000036E-3</v>
      </c>
      <c r="W1396">
        <f t="shared" si="298"/>
        <v>3.9807000000000001</v>
      </c>
      <c r="X1396">
        <f t="shared" si="303"/>
        <v>-3.8999999999997925E-3</v>
      </c>
      <c r="Y1396">
        <v>4.0140000000000002</v>
      </c>
      <c r="Z1396">
        <v>3.7789999999999999</v>
      </c>
      <c r="AA1396">
        <f t="shared" si="299"/>
        <v>3.9226000000000001</v>
      </c>
      <c r="AB1396">
        <f t="shared" si="304"/>
        <v>-3.0000000000001137E-3</v>
      </c>
      <c r="AC1396">
        <f t="shared" si="305"/>
        <v>-1.2999999999999901E-2</v>
      </c>
      <c r="AD1396">
        <v>3.5640000000000001</v>
      </c>
      <c r="AE1396">
        <f t="shared" si="300"/>
        <v>3.7816999999999998</v>
      </c>
      <c r="AF1396">
        <f t="shared" si="306"/>
        <v>7.0000000000001172E-3</v>
      </c>
      <c r="AG1396">
        <f t="shared" si="306"/>
        <v>-3.00000000000189E-4</v>
      </c>
      <c r="AH1396">
        <f t="shared" si="294"/>
        <v>3.6715</v>
      </c>
      <c r="AI1396">
        <f t="shared" si="307"/>
        <v>-3.0000000000001137E-3</v>
      </c>
    </row>
    <row r="1397" spans="1:35" x14ac:dyDescent="0.3">
      <c r="A1397" s="1">
        <v>45952</v>
      </c>
      <c r="B1397">
        <v>107689.61</v>
      </c>
      <c r="C1397">
        <v>4098.42</v>
      </c>
      <c r="D1397">
        <v>4.21</v>
      </c>
      <c r="E1397">
        <v>4.21</v>
      </c>
      <c r="F1397">
        <f t="shared" si="301"/>
        <v>-2.0000000000000462E-2</v>
      </c>
      <c r="G1397">
        <v>4.1100000000000003</v>
      </c>
      <c r="H1397">
        <v>3.8654099999999998</v>
      </c>
      <c r="I1397">
        <f t="shared" si="295"/>
        <v>3.8654099999999998</v>
      </c>
      <c r="J1397">
        <f t="shared" si="296"/>
        <v>5.6099999999998929E-3</v>
      </c>
      <c r="K1397">
        <v>3.8740000000000001</v>
      </c>
      <c r="L1397">
        <v>3.8772000000000002</v>
      </c>
      <c r="M1397">
        <v>3.9933999999999998</v>
      </c>
      <c r="N1397">
        <v>3.9315000000000002</v>
      </c>
      <c r="O1397">
        <v>3.7839999999999998</v>
      </c>
      <c r="P1397">
        <v>4.2062799999999996</v>
      </c>
      <c r="Q1397">
        <v>4.0774999999999997</v>
      </c>
      <c r="R1397">
        <v>3.7755000000000001</v>
      </c>
      <c r="S1397">
        <v>3.5520999999999998</v>
      </c>
      <c r="T1397">
        <v>3.88</v>
      </c>
      <c r="U1397">
        <f t="shared" si="297"/>
        <v>3.88</v>
      </c>
      <c r="V1397">
        <f t="shared" si="302"/>
        <v>4.9999999999998934E-3</v>
      </c>
      <c r="W1397">
        <f t="shared" si="298"/>
        <v>3.9933999999999998</v>
      </c>
      <c r="X1397">
        <f t="shared" si="303"/>
        <v>1.2699999999999712E-2</v>
      </c>
      <c r="Y1397">
        <v>4.01</v>
      </c>
      <c r="Z1397">
        <v>3.7810000000000001</v>
      </c>
      <c r="AA1397">
        <f t="shared" si="299"/>
        <v>3.9315000000000002</v>
      </c>
      <c r="AB1397">
        <f t="shared" si="304"/>
        <v>8.90000000000013E-3</v>
      </c>
      <c r="AC1397">
        <f t="shared" si="305"/>
        <v>2.0000000000002238E-3</v>
      </c>
      <c r="AD1397">
        <v>3.556</v>
      </c>
      <c r="AE1397">
        <f t="shared" si="300"/>
        <v>3.7839999999999998</v>
      </c>
      <c r="AF1397">
        <f t="shared" si="306"/>
        <v>-8.0000000000000071E-3</v>
      </c>
      <c r="AG1397">
        <f t="shared" si="306"/>
        <v>2.2999999999999687E-3</v>
      </c>
      <c r="AH1397">
        <f t="shared" si="294"/>
        <v>3.6684999999999999</v>
      </c>
      <c r="AI1397">
        <f t="shared" si="307"/>
        <v>-3.0000000000001137E-3</v>
      </c>
    </row>
    <row r="1398" spans="1:35" x14ac:dyDescent="0.3">
      <c r="A1398" s="1">
        <v>45953</v>
      </c>
      <c r="B1398">
        <v>109568.01</v>
      </c>
      <c r="C1398">
        <v>4126.28</v>
      </c>
      <c r="D1398">
        <v>4.26</v>
      </c>
      <c r="E1398">
        <v>4.24</v>
      </c>
      <c r="F1398">
        <f t="shared" si="301"/>
        <v>3.0000000000000249E-2</v>
      </c>
      <c r="G1398">
        <v>4.1100000000000003</v>
      </c>
      <c r="H1398">
        <v>3.85798</v>
      </c>
      <c r="I1398">
        <f t="shared" si="295"/>
        <v>3.85798</v>
      </c>
      <c r="J1398">
        <f t="shared" si="296"/>
        <v>-7.4299999999998256E-3</v>
      </c>
      <c r="K1398">
        <v>3.86015</v>
      </c>
      <c r="L1398">
        <v>3.8794</v>
      </c>
      <c r="M1398">
        <v>3.9741</v>
      </c>
      <c r="N1398">
        <v>3.9224000000000001</v>
      </c>
      <c r="O1398">
        <v>3.7938999999999998</v>
      </c>
      <c r="P1398">
        <v>4.12019</v>
      </c>
      <c r="Q1398">
        <v>3.9710000000000001</v>
      </c>
      <c r="R1398">
        <v>3.7804000000000002</v>
      </c>
      <c r="S1398">
        <v>3.5838000000000001</v>
      </c>
      <c r="T1398">
        <v>3.883</v>
      </c>
      <c r="U1398">
        <f t="shared" si="297"/>
        <v>3.883</v>
      </c>
      <c r="V1398">
        <f t="shared" si="302"/>
        <v>3.0000000000001137E-3</v>
      </c>
      <c r="W1398">
        <f t="shared" si="298"/>
        <v>3.9741</v>
      </c>
      <c r="X1398">
        <f t="shared" si="303"/>
        <v>-1.9299999999999873E-2</v>
      </c>
      <c r="Y1398">
        <v>4.0110000000000001</v>
      </c>
      <c r="Z1398">
        <v>3.7829999999999999</v>
      </c>
      <c r="AA1398">
        <f t="shared" si="299"/>
        <v>3.9224000000000001</v>
      </c>
      <c r="AB1398">
        <f t="shared" si="304"/>
        <v>-9.100000000000108E-3</v>
      </c>
      <c r="AC1398">
        <f t="shared" si="305"/>
        <v>1.9999999999997797E-3</v>
      </c>
      <c r="AD1398">
        <v>3.59</v>
      </c>
      <c r="AE1398">
        <f t="shared" si="300"/>
        <v>3.7938999999999998</v>
      </c>
      <c r="AF1398">
        <f t="shared" si="306"/>
        <v>3.3999999999999808E-2</v>
      </c>
      <c r="AG1398">
        <f t="shared" si="306"/>
        <v>9.9000000000000199E-3</v>
      </c>
      <c r="AH1398">
        <f t="shared" si="294"/>
        <v>3.6864999999999997</v>
      </c>
      <c r="AI1398">
        <f t="shared" si="307"/>
        <v>1.7999999999999794E-2</v>
      </c>
    </row>
    <row r="1399" spans="1:35" x14ac:dyDescent="0.3">
      <c r="A1399" s="1">
        <v>45954</v>
      </c>
      <c r="B1399">
        <v>110916.61</v>
      </c>
      <c r="C1399">
        <v>4113.05</v>
      </c>
      <c r="D1399">
        <v>4.21</v>
      </c>
      <c r="E1399">
        <v>4.24</v>
      </c>
      <c r="F1399">
        <f t="shared" si="301"/>
        <v>0</v>
      </c>
      <c r="G1399">
        <v>4.1100000000000003</v>
      </c>
      <c r="H1399">
        <v>3.8593899999999999</v>
      </c>
      <c r="I1399">
        <f t="shared" si="295"/>
        <v>3.8593899999999999</v>
      </c>
      <c r="J1399">
        <f t="shared" si="296"/>
        <v>1.4099999999999113E-3</v>
      </c>
      <c r="K1399">
        <v>3.8456999999999999</v>
      </c>
      <c r="L1399">
        <v>3.8445999999999998</v>
      </c>
      <c r="M1399">
        <v>3.9424999999999999</v>
      </c>
      <c r="N1399">
        <v>3.8919000000000001</v>
      </c>
      <c r="O1399">
        <v>3.7660999999999998</v>
      </c>
      <c r="P1399">
        <v>4.0861999999999998</v>
      </c>
      <c r="Q1399">
        <v>3.9359999999999999</v>
      </c>
      <c r="R1399">
        <v>3.7555999999999998</v>
      </c>
      <c r="S1399">
        <v>3.5830000000000002</v>
      </c>
      <c r="T1399">
        <v>3.8519999999999999</v>
      </c>
      <c r="U1399">
        <f t="shared" si="297"/>
        <v>3.8519999999999999</v>
      </c>
      <c r="V1399">
        <f t="shared" si="302"/>
        <v>-3.1000000000000139E-2</v>
      </c>
      <c r="W1399">
        <f t="shared" si="298"/>
        <v>3.9424999999999999</v>
      </c>
      <c r="X1399">
        <f t="shared" si="303"/>
        <v>-3.1600000000000072E-2</v>
      </c>
      <c r="Y1399">
        <v>3.9969999999999999</v>
      </c>
      <c r="Z1399">
        <v>3.7610000000000001</v>
      </c>
      <c r="AA1399">
        <f t="shared" si="299"/>
        <v>3.8919000000000001</v>
      </c>
      <c r="AB1399">
        <f t="shared" si="304"/>
        <v>-3.0499999999999972E-2</v>
      </c>
      <c r="AC1399">
        <f t="shared" si="305"/>
        <v>-2.1999999999999797E-2</v>
      </c>
      <c r="AD1399">
        <v>3.5880000000000001</v>
      </c>
      <c r="AE1399">
        <f t="shared" si="300"/>
        <v>3.7660999999999998</v>
      </c>
      <c r="AF1399">
        <f t="shared" si="306"/>
        <v>-1.9999999999997797E-3</v>
      </c>
      <c r="AG1399">
        <f t="shared" si="306"/>
        <v>-2.7800000000000047E-2</v>
      </c>
      <c r="AH1399">
        <f t="shared" si="294"/>
        <v>3.6745000000000001</v>
      </c>
      <c r="AI1399">
        <f t="shared" si="307"/>
        <v>-1.1999999999999567E-2</v>
      </c>
    </row>
    <row r="1400" spans="1:35" x14ac:dyDescent="0.3">
      <c r="A1400" s="1">
        <v>45955</v>
      </c>
      <c r="B1400">
        <v>111459.41</v>
      </c>
      <c r="C1400">
        <v>4113.05</v>
      </c>
      <c r="D1400">
        <v>4.21</v>
      </c>
      <c r="E1400">
        <v>4.24</v>
      </c>
      <c r="F1400">
        <f t="shared" si="301"/>
        <v>0</v>
      </c>
      <c r="G1400">
        <v>4.1100000000000003</v>
      </c>
      <c r="H1400">
        <v>3.8593899999999999</v>
      </c>
      <c r="I1400">
        <f t="shared" si="295"/>
        <v>3.8593899999999999</v>
      </c>
      <c r="J1400">
        <f t="shared" si="296"/>
        <v>0</v>
      </c>
      <c r="K1400">
        <v>3.8456999999999999</v>
      </c>
      <c r="L1400">
        <v>3.8445999999999998</v>
      </c>
      <c r="M1400">
        <v>3.9424999999999999</v>
      </c>
      <c r="N1400">
        <v>3.8919000000000001</v>
      </c>
      <c r="O1400">
        <v>3.7660999999999998</v>
      </c>
      <c r="P1400">
        <v>4.0861999999999998</v>
      </c>
      <c r="Q1400">
        <v>3.9359999999999999</v>
      </c>
      <c r="R1400">
        <v>3.7555999999999998</v>
      </c>
      <c r="S1400">
        <v>3.5830000000000002</v>
      </c>
      <c r="T1400">
        <v>3.8519999999999999</v>
      </c>
      <c r="U1400">
        <f t="shared" si="297"/>
        <v>3.8519999999999999</v>
      </c>
      <c r="V1400">
        <f t="shared" si="302"/>
        <v>0</v>
      </c>
      <c r="W1400">
        <f t="shared" si="298"/>
        <v>3.9424999999999999</v>
      </c>
      <c r="X1400">
        <f t="shared" si="303"/>
        <v>0</v>
      </c>
      <c r="Y1400">
        <v>3.9969999999999999</v>
      </c>
      <c r="Z1400">
        <v>3.7610000000000001</v>
      </c>
      <c r="AA1400">
        <f t="shared" si="299"/>
        <v>3.8919000000000001</v>
      </c>
      <c r="AB1400">
        <f t="shared" si="304"/>
        <v>0</v>
      </c>
      <c r="AC1400">
        <f t="shared" si="305"/>
        <v>0</v>
      </c>
      <c r="AD1400">
        <v>3.5880000000000001</v>
      </c>
      <c r="AE1400">
        <f t="shared" si="300"/>
        <v>3.7660999999999998</v>
      </c>
      <c r="AF1400">
        <f t="shared" si="306"/>
        <v>0</v>
      </c>
      <c r="AG1400">
        <f t="shared" si="306"/>
        <v>0</v>
      </c>
      <c r="AH1400">
        <f t="shared" si="294"/>
        <v>3.6745000000000001</v>
      </c>
      <c r="AI1400">
        <f t="shared" si="307"/>
        <v>0</v>
      </c>
    </row>
    <row r="1401" spans="1:35" x14ac:dyDescent="0.3">
      <c r="A1401" s="1">
        <v>45956</v>
      </c>
      <c r="B1401">
        <v>113334.01</v>
      </c>
      <c r="C1401">
        <v>4113.05</v>
      </c>
      <c r="D1401">
        <v>4.21</v>
      </c>
      <c r="E1401">
        <v>4.24</v>
      </c>
      <c r="F1401">
        <f t="shared" si="301"/>
        <v>0</v>
      </c>
      <c r="G1401">
        <v>4.1100000000000003</v>
      </c>
      <c r="H1401">
        <v>3.8593899999999999</v>
      </c>
      <c r="I1401">
        <f t="shared" si="295"/>
        <v>3.8593899999999999</v>
      </c>
      <c r="J1401">
        <f t="shared" si="296"/>
        <v>0</v>
      </c>
      <c r="K1401">
        <v>3.8456999999999999</v>
      </c>
      <c r="L1401">
        <v>3.8445999999999998</v>
      </c>
      <c r="M1401">
        <v>3.9424999999999999</v>
      </c>
      <c r="N1401">
        <v>3.8919000000000001</v>
      </c>
      <c r="O1401">
        <v>3.7660999999999998</v>
      </c>
      <c r="P1401">
        <v>4.0861999999999998</v>
      </c>
      <c r="Q1401">
        <v>3.9359999999999999</v>
      </c>
      <c r="R1401">
        <v>3.7555999999999998</v>
      </c>
      <c r="S1401">
        <v>3.5830000000000002</v>
      </c>
      <c r="T1401">
        <v>3.8519999999999999</v>
      </c>
      <c r="U1401">
        <f t="shared" si="297"/>
        <v>3.8519999999999999</v>
      </c>
      <c r="V1401">
        <f t="shared" si="302"/>
        <v>0</v>
      </c>
      <c r="W1401">
        <f t="shared" si="298"/>
        <v>3.9424999999999999</v>
      </c>
      <c r="X1401">
        <f t="shared" si="303"/>
        <v>0</v>
      </c>
      <c r="Y1401">
        <v>3.9969999999999999</v>
      </c>
      <c r="Z1401">
        <v>3.7610000000000001</v>
      </c>
      <c r="AA1401">
        <f t="shared" si="299"/>
        <v>3.8919000000000001</v>
      </c>
      <c r="AB1401">
        <f t="shared" si="304"/>
        <v>0</v>
      </c>
      <c r="AC1401">
        <f t="shared" si="305"/>
        <v>0</v>
      </c>
      <c r="AD1401">
        <v>3.5880000000000001</v>
      </c>
      <c r="AE1401">
        <f t="shared" si="300"/>
        <v>3.7660999999999998</v>
      </c>
      <c r="AF1401">
        <f t="shared" si="306"/>
        <v>0</v>
      </c>
      <c r="AG1401">
        <f t="shared" si="306"/>
        <v>0</v>
      </c>
      <c r="AH1401">
        <f t="shared" si="294"/>
        <v>3.6745000000000001</v>
      </c>
      <c r="AI1401">
        <f t="shared" si="307"/>
        <v>0</v>
      </c>
    </row>
    <row r="1402" spans="1:35" x14ac:dyDescent="0.3">
      <c r="A1402" s="1">
        <v>45957</v>
      </c>
      <c r="B1402">
        <v>114469.62</v>
      </c>
      <c r="C1402">
        <v>3982.21</v>
      </c>
      <c r="D1402">
        <v>4.21</v>
      </c>
      <c r="E1402">
        <v>4.2699999999999996</v>
      </c>
      <c r="F1402">
        <f t="shared" si="301"/>
        <v>2.9999999999999361E-2</v>
      </c>
      <c r="G1402">
        <v>4.12</v>
      </c>
      <c r="H1402">
        <v>3.8427600000000002</v>
      </c>
      <c r="I1402">
        <f t="shared" si="295"/>
        <v>3.8427600000000002</v>
      </c>
      <c r="J1402">
        <f t="shared" si="296"/>
        <v>-1.6629999999999701E-2</v>
      </c>
      <c r="K1402">
        <v>3.8454999999999999</v>
      </c>
      <c r="L1402">
        <v>3.8132000000000001</v>
      </c>
      <c r="M1402">
        <v>3.9466999999999999</v>
      </c>
      <c r="N1402">
        <v>3.8969999999999998</v>
      </c>
      <c r="O1402">
        <v>3.7747000000000002</v>
      </c>
      <c r="P1402">
        <v>4.0571000000000002</v>
      </c>
      <c r="Q1402">
        <v>3.8969499999999999</v>
      </c>
      <c r="R1402">
        <v>3.7446999999999999</v>
      </c>
      <c r="S1402">
        <v>3.5828000000000002</v>
      </c>
      <c r="T1402">
        <v>3.8180000000000001</v>
      </c>
      <c r="U1402">
        <f t="shared" si="297"/>
        <v>3.8180000000000001</v>
      </c>
      <c r="V1402">
        <f t="shared" si="302"/>
        <v>-3.3999999999999808E-2</v>
      </c>
      <c r="W1402">
        <f t="shared" si="298"/>
        <v>3.9466999999999999</v>
      </c>
      <c r="X1402">
        <f t="shared" si="303"/>
        <v>4.1999999999999815E-3</v>
      </c>
      <c r="Y1402">
        <v>4.0069999999999997</v>
      </c>
      <c r="Z1402">
        <v>3.75</v>
      </c>
      <c r="AA1402">
        <f t="shared" si="299"/>
        <v>3.8969999999999998</v>
      </c>
      <c r="AB1402">
        <f t="shared" si="304"/>
        <v>5.0999999999996604E-3</v>
      </c>
      <c r="AC1402">
        <f t="shared" si="305"/>
        <v>-1.1000000000000121E-2</v>
      </c>
      <c r="AD1402">
        <v>3.5910000000000002</v>
      </c>
      <c r="AE1402">
        <f t="shared" si="300"/>
        <v>3.7747000000000002</v>
      </c>
      <c r="AF1402">
        <f t="shared" si="306"/>
        <v>3.0000000000001137E-3</v>
      </c>
      <c r="AG1402">
        <f t="shared" si="306"/>
        <v>8.6000000000003851E-3</v>
      </c>
      <c r="AH1402">
        <f t="shared" si="294"/>
        <v>3.6705000000000001</v>
      </c>
      <c r="AI1402">
        <f t="shared" si="307"/>
        <v>-4.0000000000000036E-3</v>
      </c>
    </row>
    <row r="1403" spans="1:35" x14ac:dyDescent="0.3">
      <c r="A1403" s="1">
        <v>45958</v>
      </c>
      <c r="B1403">
        <v>112832.31</v>
      </c>
      <c r="C1403">
        <v>3952.14</v>
      </c>
      <c r="D1403">
        <v>4.21</v>
      </c>
      <c r="E1403">
        <v>4.3099999999999996</v>
      </c>
      <c r="F1403">
        <f t="shared" si="301"/>
        <v>4.0000000000000036E-2</v>
      </c>
      <c r="G1403">
        <v>4.12</v>
      </c>
      <c r="H1403">
        <v>3.83833</v>
      </c>
      <c r="I1403">
        <f t="shared" si="295"/>
        <v>3.83833</v>
      </c>
      <c r="J1403">
        <f t="shared" si="296"/>
        <v>-4.430000000000156E-3</v>
      </c>
      <c r="K1403">
        <v>3.8332000000000002</v>
      </c>
      <c r="L1403">
        <v>3.7924000000000002</v>
      </c>
      <c r="M1403">
        <v>3.9607999999999999</v>
      </c>
      <c r="N1403">
        <v>3.9066000000000001</v>
      </c>
      <c r="O1403">
        <v>3.7764000000000002</v>
      </c>
      <c r="P1403">
        <v>3.9971000000000001</v>
      </c>
      <c r="Q1403">
        <v>3.851</v>
      </c>
      <c r="R1403">
        <v>3.7361</v>
      </c>
      <c r="S1403">
        <v>3.5958000000000001</v>
      </c>
      <c r="T1403">
        <v>3.8029999999999999</v>
      </c>
      <c r="U1403">
        <f t="shared" si="297"/>
        <v>3.8029999999999999</v>
      </c>
      <c r="V1403">
        <f t="shared" si="302"/>
        <v>-1.5000000000000124E-2</v>
      </c>
      <c r="W1403">
        <f t="shared" si="298"/>
        <v>3.9607999999999999</v>
      </c>
      <c r="X1403">
        <f t="shared" si="303"/>
        <v>1.4100000000000001E-2</v>
      </c>
      <c r="Y1403">
        <v>3.9660000000000002</v>
      </c>
      <c r="Z1403">
        <v>3.74</v>
      </c>
      <c r="AA1403">
        <f t="shared" si="299"/>
        <v>3.9066000000000001</v>
      </c>
      <c r="AB1403">
        <f t="shared" si="304"/>
        <v>9.600000000000275E-3</v>
      </c>
      <c r="AC1403">
        <f t="shared" si="305"/>
        <v>-9.9999999999997868E-3</v>
      </c>
      <c r="AD1403">
        <v>3.6040000000000001</v>
      </c>
      <c r="AE1403">
        <f t="shared" si="300"/>
        <v>3.7764000000000002</v>
      </c>
      <c r="AF1403">
        <f t="shared" si="306"/>
        <v>1.2999999999999901E-2</v>
      </c>
      <c r="AG1403">
        <f t="shared" si="306"/>
        <v>1.7000000000000348E-3</v>
      </c>
      <c r="AH1403">
        <f t="shared" si="294"/>
        <v>3.6720000000000002</v>
      </c>
      <c r="AI1403">
        <f t="shared" si="307"/>
        <v>1.5000000000000568E-3</v>
      </c>
    </row>
    <row r="1404" spans="1:35" x14ac:dyDescent="0.3">
      <c r="A1404" s="1">
        <v>45959</v>
      </c>
      <c r="B1404">
        <v>111451.31</v>
      </c>
      <c r="C1404">
        <v>3930.07</v>
      </c>
      <c r="D1404">
        <v>4.29</v>
      </c>
      <c r="E1404">
        <v>4.2699999999999996</v>
      </c>
      <c r="F1404">
        <f t="shared" si="301"/>
        <v>-4.0000000000000036E-2</v>
      </c>
      <c r="G1404">
        <v>4.12</v>
      </c>
      <c r="H1404">
        <v>3.8403800000000001</v>
      </c>
      <c r="I1404">
        <f t="shared" si="295"/>
        <v>3.8403800000000001</v>
      </c>
      <c r="J1404">
        <f t="shared" si="296"/>
        <v>2.0500000000001073E-3</v>
      </c>
      <c r="K1404">
        <v>3.91</v>
      </c>
      <c r="L1404">
        <v>3.8746</v>
      </c>
      <c r="M1404">
        <v>4.0157999999999996</v>
      </c>
      <c r="N1404">
        <v>3.9710000000000001</v>
      </c>
      <c r="O1404">
        <v>3.859</v>
      </c>
      <c r="P1404">
        <v>4.0487000000000002</v>
      </c>
      <c r="Q1404">
        <v>3.8836499999999998</v>
      </c>
      <c r="R1404">
        <v>3.8229000000000002</v>
      </c>
      <c r="S1404">
        <v>3.6804999999999999</v>
      </c>
      <c r="T1404">
        <v>3.879</v>
      </c>
      <c r="U1404">
        <f t="shared" si="297"/>
        <v>3.879</v>
      </c>
      <c r="V1404">
        <f t="shared" si="302"/>
        <v>7.6000000000000068E-2</v>
      </c>
      <c r="W1404">
        <f t="shared" si="298"/>
        <v>4.0157999999999996</v>
      </c>
      <c r="X1404">
        <f t="shared" si="303"/>
        <v>5.4999999999999716E-2</v>
      </c>
      <c r="Y1404">
        <v>3.9390000000000001</v>
      </c>
      <c r="Z1404">
        <v>3.827</v>
      </c>
      <c r="AA1404">
        <f t="shared" si="299"/>
        <v>3.9710000000000001</v>
      </c>
      <c r="AB1404">
        <f t="shared" si="304"/>
        <v>6.4400000000000013E-2</v>
      </c>
      <c r="AC1404">
        <f t="shared" si="305"/>
        <v>8.6999999999999744E-2</v>
      </c>
      <c r="AD1404">
        <v>3.6880000000000002</v>
      </c>
      <c r="AE1404">
        <f t="shared" si="300"/>
        <v>3.859</v>
      </c>
      <c r="AF1404">
        <f t="shared" si="306"/>
        <v>8.4000000000000075E-2</v>
      </c>
      <c r="AG1404">
        <f t="shared" si="306"/>
        <v>8.2599999999999785E-2</v>
      </c>
      <c r="AH1404">
        <f t="shared" si="294"/>
        <v>3.7575000000000003</v>
      </c>
      <c r="AI1404">
        <f t="shared" si="307"/>
        <v>8.5500000000000131E-2</v>
      </c>
    </row>
    <row r="1405" spans="1:35" x14ac:dyDescent="0.3">
      <c r="A1405" s="1">
        <v>45960</v>
      </c>
      <c r="B1405">
        <v>107508.72</v>
      </c>
      <c r="C1405">
        <v>4024.54</v>
      </c>
      <c r="D1405">
        <v>4.21</v>
      </c>
      <c r="E1405">
        <v>4.04</v>
      </c>
      <c r="F1405">
        <f t="shared" si="301"/>
        <v>-0.22999999999999954</v>
      </c>
      <c r="G1405">
        <v>3.87</v>
      </c>
      <c r="H1405">
        <v>3.8538299999999999</v>
      </c>
      <c r="I1405">
        <f t="shared" si="295"/>
        <v>3.8538299999999999</v>
      </c>
      <c r="J1405">
        <f t="shared" si="296"/>
        <v>1.344999999999974E-2</v>
      </c>
      <c r="K1405">
        <v>3.89106</v>
      </c>
      <c r="L1405">
        <v>3.8355000000000001</v>
      </c>
      <c r="M1405">
        <v>4.0327999999999999</v>
      </c>
      <c r="N1405">
        <v>3.9872999999999998</v>
      </c>
      <c r="O1405">
        <v>3.8731</v>
      </c>
      <c r="P1405">
        <v>3.9834999999999998</v>
      </c>
      <c r="Q1405">
        <v>3.8809999999999998</v>
      </c>
      <c r="R1405">
        <v>3.8041</v>
      </c>
      <c r="S1405">
        <v>3.6855000000000002</v>
      </c>
      <c r="T1405">
        <v>3.843</v>
      </c>
      <c r="U1405">
        <f t="shared" si="297"/>
        <v>3.843</v>
      </c>
      <c r="V1405">
        <f t="shared" si="302"/>
        <v>-3.6000000000000032E-2</v>
      </c>
      <c r="W1405">
        <f t="shared" si="298"/>
        <v>4.0327999999999999</v>
      </c>
      <c r="X1405">
        <f t="shared" si="303"/>
        <v>1.7000000000000348E-2</v>
      </c>
      <c r="Y1405">
        <v>3.9329999999999998</v>
      </c>
      <c r="Z1405">
        <v>3.8090000000000002</v>
      </c>
      <c r="AA1405">
        <f t="shared" si="299"/>
        <v>3.9872999999999998</v>
      </c>
      <c r="AB1405">
        <f t="shared" si="304"/>
        <v>1.6299999999999759E-2</v>
      </c>
      <c r="AC1405">
        <f t="shared" si="305"/>
        <v>-1.7999999999999794E-2</v>
      </c>
      <c r="AD1405">
        <v>3.6920000000000002</v>
      </c>
      <c r="AE1405">
        <f t="shared" si="300"/>
        <v>3.8731</v>
      </c>
      <c r="AF1405">
        <f t="shared" si="306"/>
        <v>4.0000000000000036E-3</v>
      </c>
      <c r="AG1405">
        <f t="shared" si="306"/>
        <v>1.4100000000000001E-2</v>
      </c>
      <c r="AH1405">
        <f t="shared" si="294"/>
        <v>3.7505000000000002</v>
      </c>
      <c r="AI1405">
        <f t="shared" si="307"/>
        <v>-7.0000000000001172E-3</v>
      </c>
    </row>
    <row r="1406" spans="1:35" x14ac:dyDescent="0.3">
      <c r="A1406" s="1">
        <v>45961</v>
      </c>
      <c r="B1406">
        <v>109428.01</v>
      </c>
      <c r="C1406">
        <v>4002.92</v>
      </c>
      <c r="D1406">
        <v>4.21</v>
      </c>
      <c r="E1406">
        <v>4.22</v>
      </c>
      <c r="F1406">
        <f t="shared" si="301"/>
        <v>0.17999999999999972</v>
      </c>
      <c r="G1406">
        <v>3.86</v>
      </c>
      <c r="H1406">
        <v>3.8892699999999998</v>
      </c>
      <c r="I1406">
        <f t="shared" si="295"/>
        <v>3.8892699999999998</v>
      </c>
      <c r="J1406">
        <f t="shared" si="296"/>
        <v>3.5439999999999916E-2</v>
      </c>
      <c r="K1406">
        <v>3.8875500000000001</v>
      </c>
      <c r="L1406">
        <v>3.8007</v>
      </c>
      <c r="M1406">
        <v>4.0220000000000002</v>
      </c>
      <c r="N1406">
        <v>3.9777</v>
      </c>
      <c r="O1406">
        <v>3.8649</v>
      </c>
      <c r="P1406">
        <v>3.9866999999999999</v>
      </c>
      <c r="Q1406">
        <v>3.8820000000000001</v>
      </c>
      <c r="R1406">
        <v>3.8029000000000002</v>
      </c>
      <c r="S1406">
        <v>3.6766999999999999</v>
      </c>
      <c r="T1406">
        <v>3.8159999999999998</v>
      </c>
      <c r="U1406">
        <f t="shared" si="297"/>
        <v>3.8159999999999998</v>
      </c>
      <c r="V1406">
        <f t="shared" si="302"/>
        <v>-2.7000000000000135E-2</v>
      </c>
      <c r="W1406">
        <f t="shared" si="298"/>
        <v>4.0220000000000002</v>
      </c>
      <c r="X1406">
        <f t="shared" si="303"/>
        <v>-1.0799999999999699E-2</v>
      </c>
      <c r="Y1406">
        <v>3.9169999999999998</v>
      </c>
      <c r="Z1406">
        <v>3.8149999999999999</v>
      </c>
      <c r="AA1406">
        <f t="shared" si="299"/>
        <v>3.9777</v>
      </c>
      <c r="AB1406">
        <f t="shared" si="304"/>
        <v>-9.5999999999998309E-3</v>
      </c>
      <c r="AC1406">
        <f t="shared" si="305"/>
        <v>5.9999999999997833E-3</v>
      </c>
      <c r="AD1406">
        <v>3.6859999999999999</v>
      </c>
      <c r="AE1406">
        <f t="shared" si="300"/>
        <v>3.8649</v>
      </c>
      <c r="AF1406">
        <f t="shared" si="306"/>
        <v>-6.0000000000002274E-3</v>
      </c>
      <c r="AG1406">
        <f t="shared" si="306"/>
        <v>-8.1999999999999851E-3</v>
      </c>
      <c r="AH1406">
        <f t="shared" si="294"/>
        <v>3.7504999999999997</v>
      </c>
      <c r="AI1406">
        <f t="shared" si="307"/>
        <v>0</v>
      </c>
    </row>
    <row r="1407" spans="1:35" x14ac:dyDescent="0.3">
      <c r="A1407" s="1">
        <v>45962</v>
      </c>
      <c r="B1407">
        <v>110377.51</v>
      </c>
      <c r="C1407">
        <v>4002.92</v>
      </c>
      <c r="D1407">
        <v>4.21</v>
      </c>
      <c r="E1407">
        <v>4.22</v>
      </c>
      <c r="F1407">
        <f t="shared" si="301"/>
        <v>0</v>
      </c>
      <c r="G1407">
        <v>3.86</v>
      </c>
      <c r="H1407">
        <v>3.8892699999999998</v>
      </c>
      <c r="I1407">
        <f t="shared" si="295"/>
        <v>3.8892699999999998</v>
      </c>
      <c r="J1407">
        <f t="shared" si="296"/>
        <v>0</v>
      </c>
      <c r="K1407">
        <v>3.8875500000000001</v>
      </c>
      <c r="L1407">
        <v>3.8007</v>
      </c>
      <c r="M1407">
        <v>4.0220000000000002</v>
      </c>
      <c r="N1407">
        <v>3.9777</v>
      </c>
      <c r="O1407">
        <v>3.8649</v>
      </c>
      <c r="P1407">
        <v>3.9866999999999999</v>
      </c>
      <c r="Q1407">
        <v>3.8820000000000001</v>
      </c>
      <c r="R1407">
        <v>3.8029000000000002</v>
      </c>
      <c r="S1407">
        <v>3.6766999999999999</v>
      </c>
      <c r="T1407">
        <v>3.8159999999999998</v>
      </c>
      <c r="U1407">
        <f t="shared" si="297"/>
        <v>3.8159999999999998</v>
      </c>
      <c r="V1407">
        <f t="shared" si="302"/>
        <v>0</v>
      </c>
      <c r="W1407">
        <f t="shared" si="298"/>
        <v>4.0220000000000002</v>
      </c>
      <c r="X1407">
        <f t="shared" si="303"/>
        <v>0</v>
      </c>
      <c r="Y1407">
        <v>3.9169999999999998</v>
      </c>
      <c r="Z1407">
        <v>3.8149999999999999</v>
      </c>
      <c r="AA1407">
        <f t="shared" si="299"/>
        <v>3.9777</v>
      </c>
      <c r="AB1407">
        <f t="shared" si="304"/>
        <v>0</v>
      </c>
      <c r="AC1407">
        <f t="shared" si="305"/>
        <v>0</v>
      </c>
      <c r="AD1407">
        <v>3.6859999999999999</v>
      </c>
      <c r="AE1407">
        <f t="shared" si="300"/>
        <v>3.8649</v>
      </c>
      <c r="AF1407">
        <f t="shared" si="306"/>
        <v>0</v>
      </c>
      <c r="AG1407">
        <f t="shared" si="306"/>
        <v>0</v>
      </c>
      <c r="AH1407">
        <f t="shared" si="294"/>
        <v>3.7504999999999997</v>
      </c>
      <c r="AI1407">
        <f t="shared" si="307"/>
        <v>0</v>
      </c>
    </row>
    <row r="1408" spans="1:35" x14ac:dyDescent="0.3">
      <c r="A1408" s="1">
        <v>45963</v>
      </c>
      <c r="B1408">
        <v>109992.01</v>
      </c>
      <c r="C1408">
        <v>4002.92</v>
      </c>
      <c r="D1408">
        <v>4.21</v>
      </c>
      <c r="E1408">
        <v>4.22</v>
      </c>
      <c r="F1408">
        <f t="shared" si="301"/>
        <v>0</v>
      </c>
      <c r="G1408">
        <v>3.86</v>
      </c>
      <c r="H1408">
        <v>3.8892699999999998</v>
      </c>
      <c r="I1408">
        <f t="shared" si="295"/>
        <v>3.8892699999999998</v>
      </c>
      <c r="J1408">
        <f t="shared" si="296"/>
        <v>0</v>
      </c>
      <c r="K1408">
        <v>3.8875500000000001</v>
      </c>
      <c r="L1408">
        <v>3.8007</v>
      </c>
      <c r="M1408">
        <v>4.0220000000000002</v>
      </c>
      <c r="N1408">
        <v>3.9777</v>
      </c>
      <c r="O1408">
        <v>3.8649</v>
      </c>
      <c r="P1408">
        <v>3.9866999999999999</v>
      </c>
      <c r="Q1408">
        <v>3.8820000000000001</v>
      </c>
      <c r="R1408">
        <v>3.8029000000000002</v>
      </c>
      <c r="S1408">
        <v>3.6766999999999999</v>
      </c>
      <c r="T1408">
        <v>3.8159999999999998</v>
      </c>
      <c r="U1408">
        <f t="shared" si="297"/>
        <v>3.8159999999999998</v>
      </c>
      <c r="V1408">
        <f t="shared" si="302"/>
        <v>0</v>
      </c>
      <c r="W1408">
        <f t="shared" si="298"/>
        <v>4.0220000000000002</v>
      </c>
      <c r="X1408">
        <f t="shared" si="303"/>
        <v>0</v>
      </c>
      <c r="Y1408">
        <v>3.9169999999999998</v>
      </c>
      <c r="Z1408">
        <v>3.8149999999999999</v>
      </c>
      <c r="AA1408">
        <f t="shared" si="299"/>
        <v>3.9777</v>
      </c>
      <c r="AB1408">
        <f t="shared" si="304"/>
        <v>0</v>
      </c>
      <c r="AC1408">
        <f t="shared" si="305"/>
        <v>0</v>
      </c>
      <c r="AD1408">
        <v>3.6859999999999999</v>
      </c>
      <c r="AE1408">
        <f t="shared" si="300"/>
        <v>3.8649</v>
      </c>
      <c r="AF1408">
        <f t="shared" si="306"/>
        <v>0</v>
      </c>
      <c r="AG1408">
        <f t="shared" si="306"/>
        <v>0</v>
      </c>
      <c r="AH1408">
        <f t="shared" si="294"/>
        <v>3.7504999999999997</v>
      </c>
      <c r="AI1408">
        <f t="shared" si="307"/>
        <v>0</v>
      </c>
    </row>
    <row r="1409" spans="1:35" x14ac:dyDescent="0.3">
      <c r="A1409" s="1">
        <v>45964</v>
      </c>
      <c r="B1409">
        <v>106866.61</v>
      </c>
      <c r="C1409">
        <v>4001.42</v>
      </c>
      <c r="D1409">
        <v>4.21</v>
      </c>
      <c r="E1409">
        <v>4.13</v>
      </c>
      <c r="F1409">
        <f t="shared" si="301"/>
        <v>-8.9999999999999858E-2</v>
      </c>
      <c r="G1409">
        <v>3.87</v>
      </c>
      <c r="H1409">
        <v>3.9005899999999998</v>
      </c>
      <c r="I1409">
        <f t="shared" si="295"/>
        <v>3.9005899999999998</v>
      </c>
      <c r="J1409">
        <f t="shared" si="296"/>
        <v>1.1319999999999997E-2</v>
      </c>
      <c r="K1409">
        <v>3.8902000000000001</v>
      </c>
      <c r="L1409">
        <v>3.8597000000000001</v>
      </c>
      <c r="M1409">
        <v>4.0175999999999998</v>
      </c>
      <c r="N1409">
        <v>3.9754</v>
      </c>
      <c r="O1409">
        <v>3.8673999999999999</v>
      </c>
      <c r="P1409">
        <v>3.9862000000000002</v>
      </c>
      <c r="Q1409">
        <v>3.8805000000000001</v>
      </c>
      <c r="R1409">
        <v>3.8182999999999998</v>
      </c>
      <c r="S1409">
        <v>3.6844000000000001</v>
      </c>
      <c r="T1409">
        <v>3.867</v>
      </c>
      <c r="U1409">
        <f t="shared" si="297"/>
        <v>3.867</v>
      </c>
      <c r="V1409">
        <f t="shared" si="302"/>
        <v>5.1000000000000156E-2</v>
      </c>
      <c r="W1409">
        <f t="shared" si="298"/>
        <v>4.0175999999999998</v>
      </c>
      <c r="X1409">
        <f t="shared" si="303"/>
        <v>-4.4000000000004036E-3</v>
      </c>
      <c r="Y1409">
        <v>3.9729999999999999</v>
      </c>
      <c r="Z1409">
        <v>3.8239999999999998</v>
      </c>
      <c r="AA1409">
        <f t="shared" si="299"/>
        <v>3.9754</v>
      </c>
      <c r="AB1409">
        <f t="shared" si="304"/>
        <v>-2.2999999999999687E-3</v>
      </c>
      <c r="AC1409">
        <f t="shared" si="305"/>
        <v>8.999999999999897E-3</v>
      </c>
      <c r="AD1409">
        <v>3.6880000000000002</v>
      </c>
      <c r="AE1409">
        <f t="shared" si="300"/>
        <v>3.8673999999999999</v>
      </c>
      <c r="AF1409">
        <f t="shared" si="306"/>
        <v>2.0000000000002238E-3</v>
      </c>
      <c r="AG1409">
        <f t="shared" si="306"/>
        <v>2.4999999999999467E-3</v>
      </c>
      <c r="AH1409">
        <f t="shared" si="294"/>
        <v>3.7560000000000002</v>
      </c>
      <c r="AI1409">
        <f t="shared" si="307"/>
        <v>5.5000000000005045E-3</v>
      </c>
    </row>
    <row r="1410" spans="1:35" x14ac:dyDescent="0.3">
      <c r="A1410" s="1">
        <v>45965</v>
      </c>
      <c r="B1410">
        <v>100265.51</v>
      </c>
      <c r="C1410">
        <v>3932.09</v>
      </c>
      <c r="D1410">
        <v>4.03</v>
      </c>
      <c r="E1410">
        <v>4</v>
      </c>
      <c r="F1410">
        <f t="shared" si="301"/>
        <v>-0.12999999999999989</v>
      </c>
      <c r="G1410">
        <v>3.87</v>
      </c>
      <c r="H1410">
        <v>3.8866100000000001</v>
      </c>
      <c r="I1410">
        <f t="shared" si="295"/>
        <v>3.8866100000000001</v>
      </c>
      <c r="J1410">
        <f t="shared" si="296"/>
        <v>-1.3979999999999659E-2</v>
      </c>
      <c r="K1410">
        <v>3.8753000000000002</v>
      </c>
      <c r="L1410">
        <v>3.8647</v>
      </c>
      <c r="M1410">
        <v>4.0117000000000003</v>
      </c>
      <c r="N1410">
        <v>3.968</v>
      </c>
      <c r="O1410">
        <v>3.8573</v>
      </c>
      <c r="P1410">
        <v>3.9740000000000002</v>
      </c>
      <c r="Q1410">
        <v>3.8774999999999999</v>
      </c>
      <c r="R1410">
        <v>3.7938999999999998</v>
      </c>
      <c r="S1410">
        <v>3.6600999999999999</v>
      </c>
      <c r="T1410">
        <v>3.875</v>
      </c>
      <c r="U1410">
        <f t="shared" si="297"/>
        <v>3.875</v>
      </c>
      <c r="V1410">
        <f t="shared" si="302"/>
        <v>8.0000000000000071E-3</v>
      </c>
      <c r="W1410">
        <f t="shared" si="298"/>
        <v>4.0117000000000003</v>
      </c>
      <c r="X1410">
        <f t="shared" si="303"/>
        <v>-5.8999999999995723E-3</v>
      </c>
      <c r="Y1410">
        <v>3.9380000000000002</v>
      </c>
      <c r="Z1410">
        <v>3.802</v>
      </c>
      <c r="AA1410">
        <f t="shared" si="299"/>
        <v>3.968</v>
      </c>
      <c r="AB1410">
        <f t="shared" si="304"/>
        <v>-7.4000000000000732E-3</v>
      </c>
      <c r="AC1410">
        <f t="shared" si="305"/>
        <v>-2.1999999999999797E-2</v>
      </c>
      <c r="AD1410">
        <v>3.665</v>
      </c>
      <c r="AE1410">
        <f t="shared" si="300"/>
        <v>3.8573</v>
      </c>
      <c r="AF1410">
        <f t="shared" si="306"/>
        <v>-2.3000000000000131E-2</v>
      </c>
      <c r="AG1410">
        <f t="shared" si="306"/>
        <v>-1.0099999999999998E-2</v>
      </c>
      <c r="AH1410">
        <f t="shared" si="294"/>
        <v>3.7335000000000003</v>
      </c>
      <c r="AI1410">
        <f t="shared" si="307"/>
        <v>-2.2499999999999964E-2</v>
      </c>
    </row>
    <row r="1411" spans="1:35" x14ac:dyDescent="0.3">
      <c r="A1411" s="1">
        <v>45966</v>
      </c>
      <c r="B1411">
        <v>103659.22</v>
      </c>
      <c r="C1411">
        <v>3979.57</v>
      </c>
      <c r="D1411">
        <v>3.96</v>
      </c>
      <c r="E1411">
        <v>3.91</v>
      </c>
      <c r="F1411">
        <f t="shared" si="301"/>
        <v>-8.9999999999999858E-2</v>
      </c>
      <c r="G1411">
        <v>3.87</v>
      </c>
      <c r="H1411">
        <v>3.8695599999999999</v>
      </c>
      <c r="I1411">
        <f t="shared" si="295"/>
        <v>3.8695599999999999</v>
      </c>
      <c r="J1411">
        <f t="shared" si="296"/>
        <v>-1.7050000000000232E-2</v>
      </c>
      <c r="K1411">
        <v>3.8765499999999999</v>
      </c>
      <c r="L1411">
        <v>3.8772000000000002</v>
      </c>
      <c r="M1411">
        <v>4.0236999999999998</v>
      </c>
      <c r="N1411">
        <v>3.9832000000000001</v>
      </c>
      <c r="O1411">
        <v>3.8799000000000001</v>
      </c>
      <c r="P1411">
        <v>3.9470000000000001</v>
      </c>
      <c r="Q1411">
        <v>3.8769999999999998</v>
      </c>
      <c r="R1411">
        <v>3.8149999999999999</v>
      </c>
      <c r="S1411">
        <v>3.6972</v>
      </c>
      <c r="T1411">
        <v>3.8839999999999999</v>
      </c>
      <c r="U1411">
        <f t="shared" si="297"/>
        <v>3.8839999999999999</v>
      </c>
      <c r="V1411">
        <f t="shared" si="302"/>
        <v>8.999999999999897E-3</v>
      </c>
      <c r="W1411">
        <f t="shared" si="298"/>
        <v>4.0236999999999998</v>
      </c>
      <c r="X1411">
        <f t="shared" si="303"/>
        <v>1.1999999999999567E-2</v>
      </c>
      <c r="Y1411">
        <v>3.9049999999999998</v>
      </c>
      <c r="Z1411">
        <v>3.819</v>
      </c>
      <c r="AA1411">
        <f t="shared" si="299"/>
        <v>3.9832000000000001</v>
      </c>
      <c r="AB1411">
        <f t="shared" si="304"/>
        <v>1.5200000000000102E-2</v>
      </c>
      <c r="AC1411">
        <f t="shared" si="305"/>
        <v>1.6999999999999904E-2</v>
      </c>
      <c r="AD1411">
        <v>3.7029999999999998</v>
      </c>
      <c r="AE1411">
        <f t="shared" si="300"/>
        <v>3.8799000000000001</v>
      </c>
      <c r="AF1411">
        <f t="shared" si="306"/>
        <v>3.7999999999999812E-2</v>
      </c>
      <c r="AG1411">
        <f t="shared" si="306"/>
        <v>2.2600000000000176E-2</v>
      </c>
      <c r="AH1411">
        <f t="shared" si="294"/>
        <v>3.7610000000000001</v>
      </c>
      <c r="AI1411">
        <f t="shared" si="307"/>
        <v>2.7499999999999858E-2</v>
      </c>
    </row>
    <row r="1412" spans="1:35" x14ac:dyDescent="0.3">
      <c r="A1412" s="1">
        <v>45967</v>
      </c>
      <c r="B1412">
        <v>101080.61</v>
      </c>
      <c r="C1412">
        <v>3977.21</v>
      </c>
      <c r="D1412">
        <v>3.96</v>
      </c>
      <c r="E1412">
        <v>3.92</v>
      </c>
      <c r="F1412">
        <f t="shared" si="301"/>
        <v>9.9999999999997868E-3</v>
      </c>
      <c r="G1412">
        <v>3.87</v>
      </c>
      <c r="H1412">
        <v>3.8649499999999999</v>
      </c>
      <c r="I1412">
        <f t="shared" si="295"/>
        <v>3.8649499999999999</v>
      </c>
      <c r="J1412">
        <f t="shared" si="296"/>
        <v>-4.610000000000003E-3</v>
      </c>
      <c r="K1412">
        <v>3.8482599999999998</v>
      </c>
      <c r="L1412">
        <v>3.8483999999999998</v>
      </c>
      <c r="M1412">
        <v>3.9658000000000002</v>
      </c>
      <c r="N1412">
        <v>3.927</v>
      </c>
      <c r="O1412">
        <v>3.8260999999999998</v>
      </c>
      <c r="P1412">
        <v>3.9426199999999998</v>
      </c>
      <c r="Q1412">
        <v>3.8769999999999998</v>
      </c>
      <c r="R1412">
        <v>3.7778</v>
      </c>
      <c r="S1412">
        <v>3.6355</v>
      </c>
      <c r="T1412">
        <v>3.8519999999999999</v>
      </c>
      <c r="U1412">
        <f t="shared" si="297"/>
        <v>3.8519999999999999</v>
      </c>
      <c r="V1412">
        <f t="shared" si="302"/>
        <v>-3.2000000000000028E-2</v>
      </c>
      <c r="W1412">
        <f t="shared" si="298"/>
        <v>3.9658000000000002</v>
      </c>
      <c r="X1412">
        <f t="shared" si="303"/>
        <v>-5.7899999999999618E-2</v>
      </c>
      <c r="Y1412">
        <v>3.8639999999999999</v>
      </c>
      <c r="Z1412">
        <v>3.7829999999999999</v>
      </c>
      <c r="AA1412">
        <f t="shared" si="299"/>
        <v>3.927</v>
      </c>
      <c r="AB1412">
        <f t="shared" si="304"/>
        <v>-5.6200000000000028E-2</v>
      </c>
      <c r="AC1412">
        <f t="shared" si="305"/>
        <v>-3.6000000000000032E-2</v>
      </c>
      <c r="AD1412">
        <v>3.641</v>
      </c>
      <c r="AE1412">
        <f t="shared" si="300"/>
        <v>3.8260999999999998</v>
      </c>
      <c r="AF1412">
        <f t="shared" si="306"/>
        <v>-6.1999999999999833E-2</v>
      </c>
      <c r="AG1412">
        <f t="shared" si="306"/>
        <v>-5.3800000000000292E-2</v>
      </c>
      <c r="AH1412">
        <f t="shared" si="294"/>
        <v>3.7119999999999997</v>
      </c>
      <c r="AI1412">
        <f t="shared" si="307"/>
        <v>-4.9000000000000377E-2</v>
      </c>
    </row>
    <row r="1413" spans="1:35" x14ac:dyDescent="0.3">
      <c r="A1413" s="1">
        <v>45968</v>
      </c>
      <c r="B1413">
        <v>103837.91</v>
      </c>
      <c r="C1413">
        <v>4001.26</v>
      </c>
      <c r="D1413">
        <v>3.96</v>
      </c>
      <c r="E1413">
        <v>3.93</v>
      </c>
      <c r="F1413">
        <f t="shared" si="301"/>
        <v>1.0000000000000231E-2</v>
      </c>
      <c r="G1413">
        <v>3.87</v>
      </c>
      <c r="H1413">
        <v>3.8434699999999999</v>
      </c>
      <c r="I1413">
        <f t="shared" si="295"/>
        <v>3.8434699999999999</v>
      </c>
      <c r="J1413">
        <f t="shared" si="296"/>
        <v>-2.1479999999999944E-2</v>
      </c>
      <c r="K1413">
        <v>3.8530000000000002</v>
      </c>
      <c r="L1413">
        <v>3.8445999999999998</v>
      </c>
      <c r="M1413">
        <v>3.976</v>
      </c>
      <c r="N1413">
        <v>3.9337</v>
      </c>
      <c r="O1413">
        <v>3.8264999999999998</v>
      </c>
      <c r="P1413">
        <v>3.9514300000000002</v>
      </c>
      <c r="Q1413">
        <v>3.8754499999999998</v>
      </c>
      <c r="R1413">
        <v>3.7766000000000002</v>
      </c>
      <c r="S1413">
        <v>3.6185999999999998</v>
      </c>
      <c r="T1413">
        <v>3.851</v>
      </c>
      <c r="U1413">
        <f t="shared" si="297"/>
        <v>3.851</v>
      </c>
      <c r="V1413">
        <f t="shared" si="302"/>
        <v>-9.9999999999988987E-4</v>
      </c>
      <c r="W1413">
        <f t="shared" si="298"/>
        <v>3.976</v>
      </c>
      <c r="X1413">
        <f t="shared" si="303"/>
        <v>1.0199999999999765E-2</v>
      </c>
      <c r="Y1413">
        <v>3.8559999999999999</v>
      </c>
      <c r="Z1413">
        <v>3.786</v>
      </c>
      <c r="AA1413">
        <f t="shared" si="299"/>
        <v>3.9337</v>
      </c>
      <c r="AB1413">
        <f t="shared" si="304"/>
        <v>6.6999999999999282E-3</v>
      </c>
      <c r="AC1413">
        <f t="shared" si="305"/>
        <v>3.0000000000001137E-3</v>
      </c>
      <c r="AD1413">
        <v>3.629</v>
      </c>
      <c r="AE1413">
        <f t="shared" si="300"/>
        <v>3.8264999999999998</v>
      </c>
      <c r="AF1413">
        <f t="shared" si="306"/>
        <v>-1.2000000000000011E-2</v>
      </c>
      <c r="AG1413">
        <f t="shared" si="306"/>
        <v>3.9999999999995595E-4</v>
      </c>
      <c r="AH1413">
        <f t="shared" si="294"/>
        <v>3.7075</v>
      </c>
      <c r="AI1413">
        <f t="shared" si="307"/>
        <v>-4.4999999999997264E-3</v>
      </c>
    </row>
    <row r="1414" spans="1:35" x14ac:dyDescent="0.3">
      <c r="A1414" s="1">
        <v>45969</v>
      </c>
      <c r="B1414">
        <v>102254.51</v>
      </c>
      <c r="C1414">
        <v>4001.26</v>
      </c>
      <c r="D1414">
        <v>3.96</v>
      </c>
      <c r="E1414">
        <v>3.93</v>
      </c>
      <c r="F1414">
        <f t="shared" si="301"/>
        <v>0</v>
      </c>
      <c r="G1414">
        <v>3.87</v>
      </c>
      <c r="H1414">
        <v>3.8434699999999999</v>
      </c>
      <c r="I1414">
        <f t="shared" si="295"/>
        <v>3.8434699999999999</v>
      </c>
      <c r="J1414">
        <f t="shared" si="296"/>
        <v>0</v>
      </c>
      <c r="K1414">
        <v>3.8530000000000002</v>
      </c>
      <c r="L1414">
        <v>3.8445999999999998</v>
      </c>
      <c r="M1414">
        <v>3.976</v>
      </c>
      <c r="N1414">
        <v>3.9337</v>
      </c>
      <c r="O1414">
        <v>3.8264999999999998</v>
      </c>
      <c r="P1414">
        <v>3.9514300000000002</v>
      </c>
      <c r="Q1414">
        <v>3.8754499999999998</v>
      </c>
      <c r="R1414">
        <v>3.7766000000000002</v>
      </c>
      <c r="S1414">
        <v>3.6185999999999998</v>
      </c>
      <c r="T1414">
        <v>3.851</v>
      </c>
      <c r="U1414">
        <f t="shared" si="297"/>
        <v>3.851</v>
      </c>
      <c r="V1414">
        <f t="shared" si="302"/>
        <v>0</v>
      </c>
      <c r="W1414">
        <f t="shared" si="298"/>
        <v>3.976</v>
      </c>
      <c r="X1414">
        <f t="shared" si="303"/>
        <v>0</v>
      </c>
      <c r="Y1414">
        <v>3.8559999999999999</v>
      </c>
      <c r="Z1414">
        <v>3.786</v>
      </c>
      <c r="AA1414">
        <f t="shared" si="299"/>
        <v>3.9337</v>
      </c>
      <c r="AB1414">
        <f t="shared" si="304"/>
        <v>0</v>
      </c>
      <c r="AC1414">
        <f t="shared" si="305"/>
        <v>0</v>
      </c>
      <c r="AD1414">
        <v>3.629</v>
      </c>
      <c r="AE1414">
        <f t="shared" si="300"/>
        <v>3.8264999999999998</v>
      </c>
      <c r="AF1414">
        <f t="shared" si="306"/>
        <v>0</v>
      </c>
      <c r="AG1414">
        <f t="shared" si="306"/>
        <v>0</v>
      </c>
      <c r="AH1414">
        <f t="shared" si="294"/>
        <v>3.7075</v>
      </c>
      <c r="AI1414">
        <f t="shared" si="307"/>
        <v>0</v>
      </c>
    </row>
    <row r="1415" spans="1:35" x14ac:dyDescent="0.3">
      <c r="A1415" s="1">
        <v>45970</v>
      </c>
      <c r="B1415">
        <v>104512.22</v>
      </c>
      <c r="C1415">
        <v>4001.26</v>
      </c>
      <c r="D1415">
        <v>3.96</v>
      </c>
      <c r="E1415">
        <v>3.93</v>
      </c>
      <c r="F1415">
        <f t="shared" si="301"/>
        <v>0</v>
      </c>
      <c r="G1415">
        <v>3.87</v>
      </c>
      <c r="H1415">
        <v>3.8434699999999999</v>
      </c>
      <c r="I1415">
        <f t="shared" si="295"/>
        <v>3.8434699999999999</v>
      </c>
      <c r="J1415">
        <f t="shared" si="296"/>
        <v>0</v>
      </c>
      <c r="K1415">
        <v>3.8530000000000002</v>
      </c>
      <c r="L1415">
        <v>3.8445999999999998</v>
      </c>
      <c r="M1415">
        <v>3.976</v>
      </c>
      <c r="N1415">
        <v>3.9337</v>
      </c>
      <c r="O1415">
        <v>3.8264999999999998</v>
      </c>
      <c r="P1415">
        <v>3.9514300000000002</v>
      </c>
      <c r="Q1415">
        <v>3.8754499999999998</v>
      </c>
      <c r="R1415">
        <v>3.7766000000000002</v>
      </c>
      <c r="S1415">
        <v>3.6185999999999998</v>
      </c>
      <c r="T1415">
        <v>3.851</v>
      </c>
      <c r="U1415">
        <f t="shared" si="297"/>
        <v>3.851</v>
      </c>
      <c r="V1415">
        <f t="shared" si="302"/>
        <v>0</v>
      </c>
      <c r="W1415">
        <f t="shared" si="298"/>
        <v>3.976</v>
      </c>
      <c r="X1415">
        <f t="shared" si="303"/>
        <v>0</v>
      </c>
      <c r="Y1415">
        <v>3.8559999999999999</v>
      </c>
      <c r="Z1415">
        <v>3.786</v>
      </c>
      <c r="AA1415">
        <f t="shared" si="299"/>
        <v>3.9337</v>
      </c>
      <c r="AB1415">
        <f t="shared" si="304"/>
        <v>0</v>
      </c>
      <c r="AC1415">
        <f t="shared" si="305"/>
        <v>0</v>
      </c>
      <c r="AD1415">
        <v>3.629</v>
      </c>
      <c r="AE1415">
        <f t="shared" si="300"/>
        <v>3.8264999999999998</v>
      </c>
      <c r="AF1415">
        <f t="shared" si="306"/>
        <v>0</v>
      </c>
      <c r="AG1415">
        <f t="shared" si="306"/>
        <v>0</v>
      </c>
      <c r="AH1415">
        <f t="shared" ref="AH1415:AH1478" si="308">(AD1415+Z1415)/2</f>
        <v>3.7075</v>
      </c>
      <c r="AI1415">
        <f t="shared" si="307"/>
        <v>0</v>
      </c>
    </row>
    <row r="1416" spans="1:35" x14ac:dyDescent="0.3">
      <c r="A1416" s="1">
        <v>45971</v>
      </c>
      <c r="B1416">
        <v>105603.81</v>
      </c>
      <c r="C1416">
        <v>4115.76</v>
      </c>
      <c r="D1416">
        <v>3.98</v>
      </c>
      <c r="E1416">
        <v>3.95</v>
      </c>
      <c r="F1416">
        <f t="shared" si="301"/>
        <v>2.0000000000000018E-2</v>
      </c>
      <c r="G1416">
        <v>3.87</v>
      </c>
      <c r="H1416">
        <v>3.8409399999999998</v>
      </c>
      <c r="I1416">
        <f t="shared" ref="I1416:I1479" si="309">H1416</f>
        <v>3.8409399999999998</v>
      </c>
      <c r="J1416">
        <f t="shared" ref="J1416:J1479" si="310">I1416-I1415</f>
        <v>-2.5300000000001432E-3</v>
      </c>
      <c r="K1416">
        <v>3.86557</v>
      </c>
      <c r="L1416">
        <v>3.8696000000000002</v>
      </c>
      <c r="M1416">
        <v>3.99</v>
      </c>
      <c r="N1416">
        <v>3.9485999999999999</v>
      </c>
      <c r="O1416">
        <v>3.8439000000000001</v>
      </c>
      <c r="P1416">
        <v>3.9645000000000001</v>
      </c>
      <c r="Q1416">
        <v>3.879</v>
      </c>
      <c r="R1416">
        <v>3.8047</v>
      </c>
      <c r="S1416">
        <v>3.6581999999999999</v>
      </c>
      <c r="T1416">
        <v>3.8730000000000002</v>
      </c>
      <c r="U1416">
        <f t="shared" ref="U1416:U1479" si="311">T1416</f>
        <v>3.8730000000000002</v>
      </c>
      <c r="V1416">
        <f t="shared" si="302"/>
        <v>2.2000000000000242E-2</v>
      </c>
      <c r="W1416">
        <f t="shared" ref="W1416:W1479" si="312">M1416</f>
        <v>3.99</v>
      </c>
      <c r="X1416">
        <f t="shared" si="303"/>
        <v>1.4000000000000234E-2</v>
      </c>
      <c r="Y1416">
        <v>3.95</v>
      </c>
      <c r="Z1416">
        <v>3.8109999999999999</v>
      </c>
      <c r="AA1416">
        <f t="shared" ref="AA1416:AA1479" si="313">N1416</f>
        <v>3.9485999999999999</v>
      </c>
      <c r="AB1416">
        <f t="shared" si="304"/>
        <v>1.4899999999999913E-2</v>
      </c>
      <c r="AC1416">
        <f t="shared" si="305"/>
        <v>2.4999999999999911E-2</v>
      </c>
      <c r="AD1416">
        <v>3.6640000000000001</v>
      </c>
      <c r="AE1416">
        <f t="shared" ref="AE1416:AE1479" si="314">O1416</f>
        <v>3.8439000000000001</v>
      </c>
      <c r="AF1416">
        <f t="shared" si="306"/>
        <v>3.5000000000000142E-2</v>
      </c>
      <c r="AG1416">
        <f t="shared" si="306"/>
        <v>1.7400000000000304E-2</v>
      </c>
      <c r="AH1416">
        <f t="shared" si="308"/>
        <v>3.7374999999999998</v>
      </c>
      <c r="AI1416">
        <f t="shared" si="307"/>
        <v>2.9999999999999805E-2</v>
      </c>
    </row>
    <row r="1417" spans="1:35" x14ac:dyDescent="0.3">
      <c r="A1417" s="1">
        <v>45972</v>
      </c>
      <c r="B1417">
        <v>102606.22</v>
      </c>
      <c r="C1417">
        <v>4126.8500000000004</v>
      </c>
      <c r="D1417">
        <v>3.98</v>
      </c>
      <c r="E1417">
        <v>3.95</v>
      </c>
      <c r="F1417">
        <f t="shared" ref="F1417:F1480" si="315">E1417-E1416</f>
        <v>0</v>
      </c>
      <c r="G1417">
        <v>3.87</v>
      </c>
      <c r="H1417">
        <v>3.8409399999999998</v>
      </c>
      <c r="I1417">
        <f t="shared" si="309"/>
        <v>3.8409399999999998</v>
      </c>
      <c r="J1417">
        <f t="shared" si="310"/>
        <v>0</v>
      </c>
      <c r="K1417">
        <v>3.8530000000000002</v>
      </c>
      <c r="L1417">
        <v>3.8285</v>
      </c>
      <c r="M1417">
        <v>3.99</v>
      </c>
      <c r="N1417">
        <v>3.9485999999999999</v>
      </c>
      <c r="O1417">
        <v>3.8439000000000001</v>
      </c>
      <c r="P1417">
        <v>3.9619</v>
      </c>
      <c r="Q1417">
        <v>3.879</v>
      </c>
      <c r="R1417">
        <v>3.7652000000000001</v>
      </c>
      <c r="S1417">
        <v>3.6581999999999999</v>
      </c>
      <c r="T1417">
        <v>3.84</v>
      </c>
      <c r="U1417">
        <f t="shared" si="311"/>
        <v>3.84</v>
      </c>
      <c r="V1417">
        <f t="shared" ref="V1417:V1480" si="316">U1417-U1416</f>
        <v>-3.3000000000000362E-2</v>
      </c>
      <c r="W1417">
        <f t="shared" si="312"/>
        <v>3.99</v>
      </c>
      <c r="X1417">
        <f t="shared" ref="X1417:X1480" si="317">W1417-W1416</f>
        <v>0</v>
      </c>
      <c r="Y1417">
        <v>3.95</v>
      </c>
      <c r="Z1417">
        <v>3.78</v>
      </c>
      <c r="AA1417">
        <f t="shared" si="313"/>
        <v>3.9485999999999999</v>
      </c>
      <c r="AB1417">
        <f t="shared" ref="AB1417:AB1480" si="318">AA1417-AA1416</f>
        <v>0</v>
      </c>
      <c r="AC1417">
        <f t="shared" ref="AC1417:AC1480" si="319">Z1417-Z1416</f>
        <v>-3.1000000000000139E-2</v>
      </c>
      <c r="AD1417">
        <v>3.6640000000000001</v>
      </c>
      <c r="AE1417">
        <f t="shared" si="314"/>
        <v>3.8439000000000001</v>
      </c>
      <c r="AF1417">
        <f t="shared" ref="AF1417:AG1480" si="320">AD1417-AD1416</f>
        <v>0</v>
      </c>
      <c r="AG1417">
        <f t="shared" si="320"/>
        <v>0</v>
      </c>
      <c r="AH1417">
        <f t="shared" si="308"/>
        <v>3.722</v>
      </c>
      <c r="AI1417">
        <f t="shared" ref="AI1417:AI1480" si="321">AH1417-AH1416</f>
        <v>-1.5499999999999847E-2</v>
      </c>
    </row>
    <row r="1418" spans="1:35" x14ac:dyDescent="0.3">
      <c r="A1418" s="1">
        <v>45973</v>
      </c>
      <c r="B1418">
        <v>101900.31</v>
      </c>
      <c r="C1418">
        <v>4195.3900000000003</v>
      </c>
      <c r="D1418">
        <v>3.96</v>
      </c>
      <c r="E1418">
        <v>3.98</v>
      </c>
      <c r="F1418">
        <f t="shared" si="315"/>
        <v>2.9999999999999805E-2</v>
      </c>
      <c r="G1418">
        <v>3.87</v>
      </c>
      <c r="H1418">
        <v>3.8530899999999999</v>
      </c>
      <c r="I1418">
        <f t="shared" si="309"/>
        <v>3.8530899999999999</v>
      </c>
      <c r="J1418">
        <f t="shared" si="310"/>
        <v>1.2150000000000105E-2</v>
      </c>
      <c r="K1418">
        <v>3.8668</v>
      </c>
      <c r="L1418">
        <v>3.8694999999999999</v>
      </c>
      <c r="M1418">
        <v>3.9733000000000001</v>
      </c>
      <c r="N1418">
        <v>3.9306000000000001</v>
      </c>
      <c r="O1418">
        <v>3.8231999999999999</v>
      </c>
      <c r="P1418">
        <v>3.9712999999999998</v>
      </c>
      <c r="Q1418">
        <v>3.88</v>
      </c>
      <c r="R1418">
        <v>3.7966000000000002</v>
      </c>
      <c r="S1418">
        <v>3.6472000000000002</v>
      </c>
      <c r="T1418">
        <v>3.875</v>
      </c>
      <c r="U1418">
        <f t="shared" si="311"/>
        <v>3.875</v>
      </c>
      <c r="V1418">
        <f t="shared" si="316"/>
        <v>3.5000000000000142E-2</v>
      </c>
      <c r="W1418">
        <f t="shared" si="312"/>
        <v>3.9733000000000001</v>
      </c>
      <c r="X1418">
        <f t="shared" si="317"/>
        <v>-1.6700000000000159E-2</v>
      </c>
      <c r="Y1418">
        <v>3.9390000000000001</v>
      </c>
      <c r="Z1418">
        <v>3.802</v>
      </c>
      <c r="AA1418">
        <f t="shared" si="313"/>
        <v>3.9306000000000001</v>
      </c>
      <c r="AB1418">
        <f t="shared" si="318"/>
        <v>-1.7999999999999794E-2</v>
      </c>
      <c r="AC1418">
        <f t="shared" si="319"/>
        <v>2.2000000000000242E-2</v>
      </c>
      <c r="AD1418">
        <v>3.6539999999999999</v>
      </c>
      <c r="AE1418">
        <f t="shared" si="314"/>
        <v>3.8231999999999999</v>
      </c>
      <c r="AF1418">
        <f t="shared" si="320"/>
        <v>-1.0000000000000231E-2</v>
      </c>
      <c r="AG1418">
        <f t="shared" si="320"/>
        <v>-2.0700000000000163E-2</v>
      </c>
      <c r="AH1418">
        <f t="shared" si="308"/>
        <v>3.7279999999999998</v>
      </c>
      <c r="AI1418">
        <f t="shared" si="321"/>
        <v>5.9999999999997833E-3</v>
      </c>
    </row>
    <row r="1419" spans="1:35" x14ac:dyDescent="0.3">
      <c r="A1419" s="1">
        <v>45974</v>
      </c>
      <c r="B1419">
        <v>98756.81</v>
      </c>
      <c r="C1419">
        <v>4171.5200000000004</v>
      </c>
      <c r="D1419">
        <v>4.03</v>
      </c>
      <c r="E1419">
        <v>4</v>
      </c>
      <c r="F1419">
        <f t="shared" si="315"/>
        <v>2.0000000000000018E-2</v>
      </c>
      <c r="G1419">
        <v>3.88</v>
      </c>
      <c r="H1419">
        <v>3.85181</v>
      </c>
      <c r="I1419">
        <f t="shared" si="309"/>
        <v>3.85181</v>
      </c>
      <c r="J1419">
        <f t="shared" si="310"/>
        <v>-1.2799999999999478E-3</v>
      </c>
      <c r="K1419">
        <v>3.8814000000000002</v>
      </c>
      <c r="L1419">
        <v>3.8794</v>
      </c>
      <c r="M1419">
        <v>4.0060000000000002</v>
      </c>
      <c r="N1419">
        <v>3.9643999999999999</v>
      </c>
      <c r="O1419">
        <v>3.8593999999999999</v>
      </c>
      <c r="P1419">
        <v>3.9738000000000002</v>
      </c>
      <c r="Q1419">
        <v>3.8809999999999998</v>
      </c>
      <c r="R1419">
        <v>3.8119999999999998</v>
      </c>
      <c r="S1419">
        <v>3.6817000000000002</v>
      </c>
      <c r="T1419">
        <v>3.8849999999999998</v>
      </c>
      <c r="U1419">
        <f t="shared" si="311"/>
        <v>3.8849999999999998</v>
      </c>
      <c r="V1419">
        <f t="shared" si="316"/>
        <v>9.9999999999997868E-3</v>
      </c>
      <c r="W1419">
        <f t="shared" si="312"/>
        <v>4.0060000000000002</v>
      </c>
      <c r="X1419">
        <f t="shared" si="317"/>
        <v>3.2700000000000173E-2</v>
      </c>
      <c r="Y1419">
        <v>3.95</v>
      </c>
      <c r="Z1419">
        <v>3.819</v>
      </c>
      <c r="AA1419">
        <f t="shared" si="313"/>
        <v>3.9643999999999999</v>
      </c>
      <c r="AB1419">
        <f t="shared" si="318"/>
        <v>3.379999999999983E-2</v>
      </c>
      <c r="AC1419">
        <f t="shared" si="319"/>
        <v>1.6999999999999904E-2</v>
      </c>
      <c r="AD1419">
        <v>3.6869999999999998</v>
      </c>
      <c r="AE1419">
        <f t="shared" si="314"/>
        <v>3.8593999999999999</v>
      </c>
      <c r="AF1419">
        <f t="shared" si="320"/>
        <v>3.2999999999999918E-2</v>
      </c>
      <c r="AG1419">
        <f t="shared" si="320"/>
        <v>3.620000000000001E-2</v>
      </c>
      <c r="AH1419">
        <f t="shared" si="308"/>
        <v>3.7530000000000001</v>
      </c>
      <c r="AI1419">
        <f t="shared" si="321"/>
        <v>2.5000000000000355E-2</v>
      </c>
    </row>
    <row r="1420" spans="1:35" x14ac:dyDescent="0.3">
      <c r="A1420" s="1">
        <v>45975</v>
      </c>
      <c r="B1420">
        <v>94976.639999999999</v>
      </c>
      <c r="C1420">
        <v>4084.06</v>
      </c>
      <c r="D1420">
        <v>4.0199999999999996</v>
      </c>
      <c r="E1420">
        <v>3.95</v>
      </c>
      <c r="F1420">
        <f t="shared" si="315"/>
        <v>-4.9999999999999822E-2</v>
      </c>
      <c r="G1420">
        <v>3.88</v>
      </c>
      <c r="H1420">
        <v>3.8747699999999998</v>
      </c>
      <c r="I1420">
        <f t="shared" si="309"/>
        <v>3.8747699999999998</v>
      </c>
      <c r="J1420">
        <f t="shared" si="310"/>
        <v>2.2959999999999869E-2</v>
      </c>
      <c r="K1420">
        <v>3.8847</v>
      </c>
      <c r="L1420">
        <v>3.8755999999999999</v>
      </c>
      <c r="M1420">
        <v>4.0075000000000003</v>
      </c>
      <c r="N1420">
        <v>3.9664999999999999</v>
      </c>
      <c r="O1420">
        <v>3.8626</v>
      </c>
      <c r="P1420">
        <v>3.9735800000000001</v>
      </c>
      <c r="Q1420">
        <v>3.8847499999999999</v>
      </c>
      <c r="R1420">
        <v>3.8159999999999998</v>
      </c>
      <c r="S1420">
        <v>3.6888999999999998</v>
      </c>
      <c r="T1420">
        <v>3.879</v>
      </c>
      <c r="U1420">
        <f t="shared" si="311"/>
        <v>3.879</v>
      </c>
      <c r="V1420">
        <f t="shared" si="316"/>
        <v>-5.9999999999997833E-3</v>
      </c>
      <c r="W1420">
        <f t="shared" si="312"/>
        <v>4.0075000000000003</v>
      </c>
      <c r="X1420">
        <f t="shared" si="317"/>
        <v>1.5000000000000568E-3</v>
      </c>
      <c r="Y1420">
        <v>3.9119999999999999</v>
      </c>
      <c r="Z1420">
        <v>3.823</v>
      </c>
      <c r="AA1420">
        <f t="shared" si="313"/>
        <v>3.9664999999999999</v>
      </c>
      <c r="AB1420">
        <f t="shared" si="318"/>
        <v>2.0999999999999908E-3</v>
      </c>
      <c r="AC1420">
        <f t="shared" si="319"/>
        <v>4.0000000000000036E-3</v>
      </c>
      <c r="AD1420">
        <v>3.694</v>
      </c>
      <c r="AE1420">
        <f t="shared" si="314"/>
        <v>3.8626</v>
      </c>
      <c r="AF1420">
        <f t="shared" si="320"/>
        <v>7.0000000000001172E-3</v>
      </c>
      <c r="AG1420">
        <f t="shared" si="320"/>
        <v>3.2000000000000917E-3</v>
      </c>
      <c r="AH1420">
        <f t="shared" si="308"/>
        <v>3.7584999999999997</v>
      </c>
      <c r="AI1420">
        <f t="shared" si="321"/>
        <v>5.4999999999996163E-3</v>
      </c>
    </row>
    <row r="1421" spans="1:35" x14ac:dyDescent="0.3">
      <c r="A1421" s="1">
        <v>45976</v>
      </c>
      <c r="B1421">
        <v>95212.87</v>
      </c>
      <c r="C1421">
        <v>4084.06</v>
      </c>
      <c r="D1421">
        <v>4.0199999999999996</v>
      </c>
      <c r="E1421">
        <v>3.95</v>
      </c>
      <c r="F1421">
        <f t="shared" si="315"/>
        <v>0</v>
      </c>
      <c r="G1421">
        <v>3.88</v>
      </c>
      <c r="H1421">
        <v>3.8747699999999998</v>
      </c>
      <c r="I1421">
        <f t="shared" si="309"/>
        <v>3.8747699999999998</v>
      </c>
      <c r="J1421">
        <f t="shared" si="310"/>
        <v>0</v>
      </c>
      <c r="K1421">
        <v>3.8847</v>
      </c>
      <c r="L1421">
        <v>3.8755999999999999</v>
      </c>
      <c r="M1421">
        <v>4.0075000000000003</v>
      </c>
      <c r="N1421">
        <v>3.9664999999999999</v>
      </c>
      <c r="O1421">
        <v>3.8626</v>
      </c>
      <c r="P1421">
        <v>3.9735800000000001</v>
      </c>
      <c r="Q1421">
        <v>3.8847499999999999</v>
      </c>
      <c r="R1421">
        <v>3.8159999999999998</v>
      </c>
      <c r="S1421">
        <v>3.6888999999999998</v>
      </c>
      <c r="T1421">
        <v>3.879</v>
      </c>
      <c r="U1421">
        <f t="shared" si="311"/>
        <v>3.879</v>
      </c>
      <c r="V1421">
        <f t="shared" si="316"/>
        <v>0</v>
      </c>
      <c r="W1421">
        <f t="shared" si="312"/>
        <v>4.0075000000000003</v>
      </c>
      <c r="X1421">
        <f t="shared" si="317"/>
        <v>0</v>
      </c>
      <c r="Y1421">
        <v>3.9119999999999999</v>
      </c>
      <c r="Z1421">
        <v>3.823</v>
      </c>
      <c r="AA1421">
        <f t="shared" si="313"/>
        <v>3.9664999999999999</v>
      </c>
      <c r="AB1421">
        <f t="shared" si="318"/>
        <v>0</v>
      </c>
      <c r="AC1421">
        <f t="shared" si="319"/>
        <v>0</v>
      </c>
      <c r="AD1421">
        <v>3.694</v>
      </c>
      <c r="AE1421">
        <f t="shared" si="314"/>
        <v>3.8626</v>
      </c>
      <c r="AF1421">
        <f t="shared" si="320"/>
        <v>0</v>
      </c>
      <c r="AG1421">
        <f t="shared" si="320"/>
        <v>0</v>
      </c>
      <c r="AH1421">
        <f t="shared" si="308"/>
        <v>3.7584999999999997</v>
      </c>
      <c r="AI1421">
        <f t="shared" si="321"/>
        <v>0</v>
      </c>
    </row>
    <row r="1422" spans="1:35" x14ac:dyDescent="0.3">
      <c r="A1422" s="1">
        <v>45977</v>
      </c>
      <c r="B1422">
        <v>93430.98</v>
      </c>
      <c r="C1422">
        <v>4084.06</v>
      </c>
      <c r="D1422">
        <v>4.0199999999999996</v>
      </c>
      <c r="E1422">
        <v>3.95</v>
      </c>
      <c r="F1422">
        <f t="shared" si="315"/>
        <v>0</v>
      </c>
      <c r="G1422">
        <v>3.88</v>
      </c>
      <c r="H1422">
        <v>3.8747699999999998</v>
      </c>
      <c r="I1422">
        <f t="shared" si="309"/>
        <v>3.8747699999999998</v>
      </c>
      <c r="J1422">
        <f t="shared" si="310"/>
        <v>0</v>
      </c>
      <c r="K1422">
        <v>3.8847</v>
      </c>
      <c r="L1422">
        <v>3.8755999999999999</v>
      </c>
      <c r="M1422">
        <v>4.0075000000000003</v>
      </c>
      <c r="N1422">
        <v>3.9664999999999999</v>
      </c>
      <c r="O1422">
        <v>3.8626</v>
      </c>
      <c r="P1422">
        <v>3.9735800000000001</v>
      </c>
      <c r="Q1422">
        <v>3.8847499999999999</v>
      </c>
      <c r="R1422">
        <v>3.8159999999999998</v>
      </c>
      <c r="S1422">
        <v>3.6888999999999998</v>
      </c>
      <c r="T1422">
        <v>3.879</v>
      </c>
      <c r="U1422">
        <f t="shared" si="311"/>
        <v>3.879</v>
      </c>
      <c r="V1422">
        <f t="shared" si="316"/>
        <v>0</v>
      </c>
      <c r="W1422">
        <f t="shared" si="312"/>
        <v>4.0075000000000003</v>
      </c>
      <c r="X1422">
        <f t="shared" si="317"/>
        <v>0</v>
      </c>
      <c r="Y1422">
        <v>3.9119999999999999</v>
      </c>
      <c r="Z1422">
        <v>3.823</v>
      </c>
      <c r="AA1422">
        <f t="shared" si="313"/>
        <v>3.9664999999999999</v>
      </c>
      <c r="AB1422">
        <f t="shared" si="318"/>
        <v>0</v>
      </c>
      <c r="AC1422">
        <f t="shared" si="319"/>
        <v>0</v>
      </c>
      <c r="AD1422">
        <v>3.694</v>
      </c>
      <c r="AE1422">
        <f t="shared" si="314"/>
        <v>3.8626</v>
      </c>
      <c r="AF1422">
        <f t="shared" si="320"/>
        <v>0</v>
      </c>
      <c r="AG1422">
        <f t="shared" si="320"/>
        <v>0</v>
      </c>
      <c r="AH1422">
        <f t="shared" si="308"/>
        <v>3.7584999999999997</v>
      </c>
      <c r="AI1422">
        <f t="shared" si="321"/>
        <v>0</v>
      </c>
    </row>
    <row r="1423" spans="1:35" x14ac:dyDescent="0.3">
      <c r="A1423" s="1">
        <v>45978</v>
      </c>
      <c r="B1423">
        <v>91826.57</v>
      </c>
      <c r="C1423">
        <v>4044.96</v>
      </c>
      <c r="D1423">
        <v>4.0199999999999996</v>
      </c>
      <c r="E1423">
        <v>4</v>
      </c>
      <c r="F1423">
        <f t="shared" si="315"/>
        <v>4.9999999999999822E-2</v>
      </c>
      <c r="G1423">
        <v>3.88</v>
      </c>
      <c r="H1423">
        <v>3.87792</v>
      </c>
      <c r="I1423">
        <f t="shared" si="309"/>
        <v>3.87792</v>
      </c>
      <c r="J1423">
        <f t="shared" si="310"/>
        <v>3.1500000000002082E-3</v>
      </c>
      <c r="K1423">
        <v>3.89093</v>
      </c>
      <c r="L1423">
        <v>3.8571</v>
      </c>
      <c r="M1423">
        <v>4.0101000000000004</v>
      </c>
      <c r="N1423">
        <v>3.9693000000000001</v>
      </c>
      <c r="O1423">
        <v>3.8664000000000001</v>
      </c>
      <c r="P1423">
        <v>3.96421</v>
      </c>
      <c r="Q1423">
        <v>3.8870499999999999</v>
      </c>
      <c r="R1423">
        <v>3.8209</v>
      </c>
      <c r="S1423">
        <v>3.6886000000000001</v>
      </c>
      <c r="T1423">
        <v>3.8639999999999999</v>
      </c>
      <c r="U1423">
        <f t="shared" si="311"/>
        <v>3.8639999999999999</v>
      </c>
      <c r="V1423">
        <f t="shared" si="316"/>
        <v>-1.5000000000000124E-2</v>
      </c>
      <c r="W1423">
        <f t="shared" si="312"/>
        <v>4.0101000000000004</v>
      </c>
      <c r="X1423">
        <f t="shared" si="317"/>
        <v>2.6000000000001577E-3</v>
      </c>
      <c r="Y1423">
        <v>3.952</v>
      </c>
      <c r="Z1423">
        <v>3.827</v>
      </c>
      <c r="AA1423">
        <f t="shared" si="313"/>
        <v>3.9693000000000001</v>
      </c>
      <c r="AB1423">
        <f t="shared" si="318"/>
        <v>2.8000000000001357E-3</v>
      </c>
      <c r="AC1423">
        <f t="shared" si="319"/>
        <v>4.0000000000000036E-3</v>
      </c>
      <c r="AD1423">
        <v>3.6949999999999998</v>
      </c>
      <c r="AE1423">
        <f t="shared" si="314"/>
        <v>3.8664000000000001</v>
      </c>
      <c r="AF1423">
        <f t="shared" si="320"/>
        <v>9.9999999999988987E-4</v>
      </c>
      <c r="AG1423">
        <f t="shared" si="320"/>
        <v>3.8000000000000256E-3</v>
      </c>
      <c r="AH1423">
        <f t="shared" si="308"/>
        <v>3.7610000000000001</v>
      </c>
      <c r="AI1423">
        <f t="shared" si="321"/>
        <v>2.5000000000003908E-3</v>
      </c>
    </row>
    <row r="1424" spans="1:35" x14ac:dyDescent="0.3">
      <c r="A1424" s="1">
        <v>45979</v>
      </c>
      <c r="B1424">
        <v>92452.39</v>
      </c>
      <c r="C1424">
        <v>4067.24</v>
      </c>
      <c r="D1424">
        <v>4.0199999999999996</v>
      </c>
      <c r="E1424">
        <v>3.94</v>
      </c>
      <c r="F1424">
        <f t="shared" si="315"/>
        <v>-6.0000000000000053E-2</v>
      </c>
      <c r="G1424">
        <v>3.88</v>
      </c>
      <c r="H1424">
        <v>3.88896</v>
      </c>
      <c r="I1424">
        <f t="shared" si="309"/>
        <v>3.88896</v>
      </c>
      <c r="J1424">
        <f t="shared" si="310"/>
        <v>1.1039999999999939E-2</v>
      </c>
      <c r="K1424">
        <v>3.8776999999999999</v>
      </c>
      <c r="L1424">
        <v>3.8517999999999999</v>
      </c>
      <c r="M1424">
        <v>3.9984999999999999</v>
      </c>
      <c r="N1424">
        <v>3.9550000000000001</v>
      </c>
      <c r="O1424">
        <v>3.8477000000000001</v>
      </c>
      <c r="P1424">
        <v>3.9716999999999998</v>
      </c>
      <c r="Q1424">
        <v>3.8860000000000001</v>
      </c>
      <c r="R1424">
        <v>3.8045</v>
      </c>
      <c r="S1424">
        <v>3.6509999999999998</v>
      </c>
      <c r="T1424">
        <v>3.8570000000000002</v>
      </c>
      <c r="U1424">
        <f t="shared" si="311"/>
        <v>3.8570000000000002</v>
      </c>
      <c r="V1424">
        <f t="shared" si="316"/>
        <v>-6.9999999999996732E-3</v>
      </c>
      <c r="W1424">
        <f t="shared" si="312"/>
        <v>3.9984999999999999</v>
      </c>
      <c r="X1424">
        <f t="shared" si="317"/>
        <v>-1.1600000000000499E-2</v>
      </c>
      <c r="Y1424">
        <v>3.931</v>
      </c>
      <c r="Z1424">
        <v>3.81</v>
      </c>
      <c r="AA1424">
        <f t="shared" si="313"/>
        <v>3.9550000000000001</v>
      </c>
      <c r="AB1424">
        <f t="shared" si="318"/>
        <v>-1.4299999999999979E-2</v>
      </c>
      <c r="AC1424">
        <f t="shared" si="319"/>
        <v>-1.6999999999999904E-2</v>
      </c>
      <c r="AD1424">
        <v>3.6560000000000001</v>
      </c>
      <c r="AE1424">
        <f t="shared" si="314"/>
        <v>3.8477000000000001</v>
      </c>
      <c r="AF1424">
        <f t="shared" si="320"/>
        <v>-3.8999999999999702E-2</v>
      </c>
      <c r="AG1424">
        <f t="shared" si="320"/>
        <v>-1.8699999999999939E-2</v>
      </c>
      <c r="AH1424">
        <f t="shared" si="308"/>
        <v>3.7330000000000001</v>
      </c>
      <c r="AI1424">
        <f t="shared" si="321"/>
        <v>-2.8000000000000025E-2</v>
      </c>
    </row>
    <row r="1425" spans="1:35" x14ac:dyDescent="0.3">
      <c r="A1425" s="1">
        <v>45980</v>
      </c>
      <c r="B1425">
        <v>90506.32</v>
      </c>
      <c r="C1425">
        <v>4077.98</v>
      </c>
      <c r="D1425">
        <v>3.94</v>
      </c>
      <c r="E1425">
        <v>3.91</v>
      </c>
      <c r="F1425">
        <f t="shared" si="315"/>
        <v>-2.9999999999999805E-2</v>
      </c>
      <c r="G1425">
        <v>3.88</v>
      </c>
      <c r="H1425">
        <v>3.8684699999999999</v>
      </c>
      <c r="I1425">
        <f t="shared" si="309"/>
        <v>3.8684699999999999</v>
      </c>
      <c r="J1425">
        <f t="shared" si="310"/>
        <v>-2.0490000000000119E-2</v>
      </c>
      <c r="K1425">
        <v>3.8944999999999999</v>
      </c>
      <c r="L1425">
        <v>3.8668999999999998</v>
      </c>
      <c r="M1425">
        <v>4.0072000000000001</v>
      </c>
      <c r="N1425">
        <v>3.9632999999999998</v>
      </c>
      <c r="O1425">
        <v>3.8548</v>
      </c>
      <c r="P1425">
        <v>3.9645000000000001</v>
      </c>
      <c r="Q1425">
        <v>3.8927200000000002</v>
      </c>
      <c r="R1425">
        <v>3.8229000000000002</v>
      </c>
      <c r="S1425">
        <v>3.6614</v>
      </c>
      <c r="T1425">
        <v>3.875</v>
      </c>
      <c r="U1425">
        <f t="shared" si="311"/>
        <v>3.875</v>
      </c>
      <c r="V1425">
        <f t="shared" si="316"/>
        <v>1.7999999999999794E-2</v>
      </c>
      <c r="W1425">
        <f t="shared" si="312"/>
        <v>4.0072000000000001</v>
      </c>
      <c r="X1425">
        <f t="shared" si="317"/>
        <v>8.7000000000001521E-3</v>
      </c>
      <c r="Y1425">
        <v>3.9260000000000002</v>
      </c>
      <c r="Z1425">
        <v>3.827</v>
      </c>
      <c r="AA1425">
        <f t="shared" si="313"/>
        <v>3.9632999999999998</v>
      </c>
      <c r="AB1425">
        <f t="shared" si="318"/>
        <v>8.299999999999752E-3</v>
      </c>
      <c r="AC1425">
        <f t="shared" si="319"/>
        <v>1.6999999999999904E-2</v>
      </c>
      <c r="AD1425">
        <v>3.6709999999999998</v>
      </c>
      <c r="AE1425">
        <f t="shared" si="314"/>
        <v>3.8548</v>
      </c>
      <c r="AF1425">
        <f t="shared" si="320"/>
        <v>1.499999999999968E-2</v>
      </c>
      <c r="AG1425">
        <f t="shared" si="320"/>
        <v>7.0999999999998842E-3</v>
      </c>
      <c r="AH1425">
        <f t="shared" si="308"/>
        <v>3.7489999999999997</v>
      </c>
      <c r="AI1425">
        <f t="shared" si="321"/>
        <v>1.599999999999957E-2</v>
      </c>
    </row>
    <row r="1426" spans="1:35" x14ac:dyDescent="0.3">
      <c r="A1426" s="1">
        <v>45981</v>
      </c>
      <c r="B1426">
        <v>87205.26</v>
      </c>
      <c r="C1426">
        <v>4077.19</v>
      </c>
      <c r="D1426">
        <v>3.95</v>
      </c>
      <c r="E1426">
        <v>3.91</v>
      </c>
      <c r="F1426">
        <f t="shared" si="315"/>
        <v>0</v>
      </c>
      <c r="G1426">
        <v>3.88</v>
      </c>
      <c r="H1426">
        <v>3.8772899999999999</v>
      </c>
      <c r="I1426">
        <f t="shared" si="309"/>
        <v>3.8772899999999999</v>
      </c>
      <c r="J1426">
        <f t="shared" si="310"/>
        <v>8.82000000000005E-3</v>
      </c>
      <c r="K1426">
        <v>3.8832499999999999</v>
      </c>
      <c r="L1426">
        <v>3.8613</v>
      </c>
      <c r="M1426">
        <v>3.9971999999999999</v>
      </c>
      <c r="N1426">
        <v>3.9508000000000001</v>
      </c>
      <c r="O1426">
        <v>3.8378999999999999</v>
      </c>
      <c r="P1426">
        <v>4.0016999999999996</v>
      </c>
      <c r="Q1426">
        <v>3.891</v>
      </c>
      <c r="R1426">
        <v>3.8092999999999999</v>
      </c>
      <c r="S1426">
        <v>3.6450999999999998</v>
      </c>
      <c r="T1426">
        <v>3.8660000000000001</v>
      </c>
      <c r="U1426">
        <f t="shared" si="311"/>
        <v>3.8660000000000001</v>
      </c>
      <c r="V1426">
        <f t="shared" si="316"/>
        <v>-8.999999999999897E-3</v>
      </c>
      <c r="W1426">
        <f t="shared" si="312"/>
        <v>3.9971999999999999</v>
      </c>
      <c r="X1426">
        <f t="shared" si="317"/>
        <v>-1.0000000000000231E-2</v>
      </c>
      <c r="Y1426">
        <v>3.931</v>
      </c>
      <c r="Z1426">
        <v>3.8130000000000002</v>
      </c>
      <c r="AA1426">
        <f t="shared" si="313"/>
        <v>3.9508000000000001</v>
      </c>
      <c r="AB1426">
        <f t="shared" si="318"/>
        <v>-1.2499999999999734E-2</v>
      </c>
      <c r="AC1426">
        <f t="shared" si="319"/>
        <v>-1.399999999999979E-2</v>
      </c>
      <c r="AD1426">
        <v>3.65</v>
      </c>
      <c r="AE1426">
        <f t="shared" si="314"/>
        <v>3.8378999999999999</v>
      </c>
      <c r="AF1426">
        <f t="shared" si="320"/>
        <v>-2.0999999999999908E-2</v>
      </c>
      <c r="AG1426">
        <f t="shared" si="320"/>
        <v>-1.6900000000000137E-2</v>
      </c>
      <c r="AH1426">
        <f t="shared" si="308"/>
        <v>3.7315</v>
      </c>
      <c r="AI1426">
        <f t="shared" si="321"/>
        <v>-1.7499999999999627E-2</v>
      </c>
    </row>
    <row r="1427" spans="1:35" x14ac:dyDescent="0.3">
      <c r="A1427" s="1">
        <v>45982</v>
      </c>
      <c r="B1427">
        <v>85123.35</v>
      </c>
      <c r="C1427">
        <v>4065.14</v>
      </c>
      <c r="D1427">
        <v>3.96</v>
      </c>
      <c r="E1427">
        <v>3.93</v>
      </c>
      <c r="F1427">
        <f t="shared" si="315"/>
        <v>2.0000000000000018E-2</v>
      </c>
      <c r="G1427">
        <v>3.88</v>
      </c>
      <c r="H1427">
        <v>3.8786100000000001</v>
      </c>
      <c r="I1427">
        <f t="shared" si="309"/>
        <v>3.8786100000000001</v>
      </c>
      <c r="J1427">
        <f t="shared" si="310"/>
        <v>1.3200000000002099E-3</v>
      </c>
      <c r="K1427">
        <v>3.8409</v>
      </c>
      <c r="L1427">
        <v>3.8214000000000001</v>
      </c>
      <c r="M1427">
        <v>3.9796999999999998</v>
      </c>
      <c r="N1427">
        <v>3.9308000000000001</v>
      </c>
      <c r="O1427">
        <v>3.8121</v>
      </c>
      <c r="P1427">
        <v>4.0568999999999997</v>
      </c>
      <c r="Q1427">
        <v>3.899</v>
      </c>
      <c r="R1427">
        <v>3.7608000000000001</v>
      </c>
      <c r="S1427">
        <v>3.6150000000000002</v>
      </c>
      <c r="T1427">
        <v>3.8279999999999998</v>
      </c>
      <c r="U1427">
        <f t="shared" si="311"/>
        <v>3.8279999999999998</v>
      </c>
      <c r="V1427">
        <f t="shared" si="316"/>
        <v>-3.8000000000000256E-2</v>
      </c>
      <c r="W1427">
        <f t="shared" si="312"/>
        <v>3.9796999999999998</v>
      </c>
      <c r="X1427">
        <f t="shared" si="317"/>
        <v>-1.7500000000000071E-2</v>
      </c>
      <c r="Y1427">
        <v>3.9260000000000002</v>
      </c>
      <c r="Z1427">
        <v>3.7690000000000001</v>
      </c>
      <c r="AA1427">
        <f t="shared" si="313"/>
        <v>3.9308000000000001</v>
      </c>
      <c r="AB1427">
        <f t="shared" si="318"/>
        <v>-2.0000000000000018E-2</v>
      </c>
      <c r="AC1427">
        <f t="shared" si="319"/>
        <v>-4.4000000000000039E-2</v>
      </c>
      <c r="AD1427">
        <v>3.6230000000000002</v>
      </c>
      <c r="AE1427">
        <f t="shared" si="314"/>
        <v>3.8121</v>
      </c>
      <c r="AF1427">
        <f t="shared" si="320"/>
        <v>-2.6999999999999691E-2</v>
      </c>
      <c r="AG1427">
        <f t="shared" si="320"/>
        <v>-2.5799999999999823E-2</v>
      </c>
      <c r="AH1427">
        <f t="shared" si="308"/>
        <v>3.6960000000000002</v>
      </c>
      <c r="AI1427">
        <f t="shared" si="321"/>
        <v>-3.5499999999999865E-2</v>
      </c>
    </row>
    <row r="1428" spans="1:35" x14ac:dyDescent="0.3">
      <c r="A1428" s="1">
        <v>45983</v>
      </c>
      <c r="B1428">
        <v>84358.09</v>
      </c>
      <c r="C1428">
        <v>4065.14</v>
      </c>
      <c r="D1428">
        <v>3.96</v>
      </c>
      <c r="E1428">
        <v>3.93</v>
      </c>
      <c r="F1428">
        <f t="shared" si="315"/>
        <v>0</v>
      </c>
      <c r="G1428">
        <v>3.88</v>
      </c>
      <c r="H1428">
        <v>3.8786100000000001</v>
      </c>
      <c r="I1428">
        <f t="shared" si="309"/>
        <v>3.8786100000000001</v>
      </c>
      <c r="J1428">
        <f t="shared" si="310"/>
        <v>0</v>
      </c>
      <c r="K1428">
        <v>3.8409</v>
      </c>
      <c r="L1428">
        <v>3.8214000000000001</v>
      </c>
      <c r="M1428">
        <v>3.9796999999999998</v>
      </c>
      <c r="N1428">
        <v>3.9308000000000001</v>
      </c>
      <c r="O1428">
        <v>3.8121</v>
      </c>
      <c r="P1428">
        <v>4.0568999999999997</v>
      </c>
      <c r="Q1428">
        <v>3.899</v>
      </c>
      <c r="R1428">
        <v>3.7608000000000001</v>
      </c>
      <c r="S1428">
        <v>3.6150000000000002</v>
      </c>
      <c r="T1428">
        <v>3.8279999999999998</v>
      </c>
      <c r="U1428">
        <f t="shared" si="311"/>
        <v>3.8279999999999998</v>
      </c>
      <c r="V1428">
        <f t="shared" si="316"/>
        <v>0</v>
      </c>
      <c r="W1428">
        <f t="shared" si="312"/>
        <v>3.9796999999999998</v>
      </c>
      <c r="X1428">
        <f t="shared" si="317"/>
        <v>0</v>
      </c>
      <c r="Y1428">
        <v>3.9260000000000002</v>
      </c>
      <c r="Z1428">
        <v>3.7690000000000001</v>
      </c>
      <c r="AA1428">
        <f t="shared" si="313"/>
        <v>3.9308000000000001</v>
      </c>
      <c r="AB1428">
        <f t="shared" si="318"/>
        <v>0</v>
      </c>
      <c r="AC1428">
        <f t="shared" si="319"/>
        <v>0</v>
      </c>
      <c r="AD1428">
        <v>3.6230000000000002</v>
      </c>
      <c r="AE1428">
        <f t="shared" si="314"/>
        <v>3.8121</v>
      </c>
      <c r="AF1428">
        <f t="shared" si="320"/>
        <v>0</v>
      </c>
      <c r="AG1428">
        <f t="shared" si="320"/>
        <v>0</v>
      </c>
      <c r="AH1428">
        <f t="shared" si="308"/>
        <v>3.6960000000000002</v>
      </c>
      <c r="AI1428">
        <f t="shared" si="321"/>
        <v>0</v>
      </c>
    </row>
    <row r="1429" spans="1:35" x14ac:dyDescent="0.3">
      <c r="A1429" s="1">
        <v>45984</v>
      </c>
      <c r="B1429">
        <v>87966.1</v>
      </c>
      <c r="C1429">
        <v>4065.14</v>
      </c>
      <c r="D1429">
        <v>3.96</v>
      </c>
      <c r="E1429">
        <v>3.93</v>
      </c>
      <c r="F1429">
        <f t="shared" si="315"/>
        <v>0</v>
      </c>
      <c r="G1429">
        <v>3.88</v>
      </c>
      <c r="H1429">
        <v>3.8786100000000001</v>
      </c>
      <c r="I1429">
        <f t="shared" si="309"/>
        <v>3.8786100000000001</v>
      </c>
      <c r="J1429">
        <f t="shared" si="310"/>
        <v>0</v>
      </c>
      <c r="K1429">
        <v>3.8409</v>
      </c>
      <c r="L1429">
        <v>3.8214000000000001</v>
      </c>
      <c r="M1429">
        <v>3.9796999999999998</v>
      </c>
      <c r="N1429">
        <v>3.9308000000000001</v>
      </c>
      <c r="O1429">
        <v>3.8121</v>
      </c>
      <c r="P1429">
        <v>4.0568999999999997</v>
      </c>
      <c r="Q1429">
        <v>3.899</v>
      </c>
      <c r="R1429">
        <v>3.7608000000000001</v>
      </c>
      <c r="S1429">
        <v>3.6150000000000002</v>
      </c>
      <c r="T1429">
        <v>3.8279999999999998</v>
      </c>
      <c r="U1429">
        <f t="shared" si="311"/>
        <v>3.8279999999999998</v>
      </c>
      <c r="V1429">
        <f t="shared" si="316"/>
        <v>0</v>
      </c>
      <c r="W1429">
        <f t="shared" si="312"/>
        <v>3.9796999999999998</v>
      </c>
      <c r="X1429">
        <f t="shared" si="317"/>
        <v>0</v>
      </c>
      <c r="Y1429">
        <v>3.9260000000000002</v>
      </c>
      <c r="Z1429">
        <v>3.7690000000000001</v>
      </c>
      <c r="AA1429">
        <f t="shared" si="313"/>
        <v>3.9308000000000001</v>
      </c>
      <c r="AB1429">
        <f t="shared" si="318"/>
        <v>0</v>
      </c>
      <c r="AC1429">
        <f t="shared" si="319"/>
        <v>0</v>
      </c>
      <c r="AD1429">
        <v>3.6230000000000002</v>
      </c>
      <c r="AE1429">
        <f t="shared" si="314"/>
        <v>3.8121</v>
      </c>
      <c r="AF1429">
        <f t="shared" si="320"/>
        <v>0</v>
      </c>
      <c r="AG1429">
        <f t="shared" si="320"/>
        <v>0</v>
      </c>
      <c r="AH1429">
        <f t="shared" si="308"/>
        <v>3.6960000000000002</v>
      </c>
      <c r="AI1429">
        <f t="shared" si="321"/>
        <v>0</v>
      </c>
    </row>
    <row r="1430" spans="1:35" x14ac:dyDescent="0.3">
      <c r="A1430" s="1">
        <v>45985</v>
      </c>
      <c r="B1430">
        <v>88763.7</v>
      </c>
      <c r="C1430">
        <v>4136.3100000000004</v>
      </c>
      <c r="D1430">
        <v>3.9950000000000001</v>
      </c>
      <c r="E1430">
        <v>3.96</v>
      </c>
      <c r="F1430">
        <f t="shared" si="315"/>
        <v>2.9999999999999805E-2</v>
      </c>
      <c r="G1430">
        <v>3.88</v>
      </c>
      <c r="H1430">
        <v>3.8350300000000002</v>
      </c>
      <c r="I1430">
        <f t="shared" si="309"/>
        <v>3.8350300000000002</v>
      </c>
      <c r="J1430">
        <f t="shared" si="310"/>
        <v>-4.3579999999999952E-2</v>
      </c>
      <c r="K1430">
        <v>3.8180000000000001</v>
      </c>
      <c r="L1430">
        <v>3.8157999999999999</v>
      </c>
      <c r="M1430">
        <v>3.9428000000000001</v>
      </c>
      <c r="N1430">
        <v>3.8980000000000001</v>
      </c>
      <c r="O1430">
        <v>3.7875999999999999</v>
      </c>
      <c r="P1430">
        <v>4.04331</v>
      </c>
      <c r="Q1430">
        <v>3.89805</v>
      </c>
      <c r="R1430">
        <v>3.7761999999999998</v>
      </c>
      <c r="S1430">
        <v>3.6147</v>
      </c>
      <c r="T1430">
        <v>3.82</v>
      </c>
      <c r="U1430">
        <f t="shared" si="311"/>
        <v>3.82</v>
      </c>
      <c r="V1430">
        <f t="shared" si="316"/>
        <v>-8.0000000000000071E-3</v>
      </c>
      <c r="W1430">
        <f t="shared" si="312"/>
        <v>3.9428000000000001</v>
      </c>
      <c r="X1430">
        <f t="shared" si="317"/>
        <v>-3.6899999999999711E-2</v>
      </c>
      <c r="Y1430">
        <v>3.96</v>
      </c>
      <c r="Z1430">
        <v>3.7829999999999999</v>
      </c>
      <c r="AA1430">
        <f t="shared" si="313"/>
        <v>3.8980000000000001</v>
      </c>
      <c r="AB1430">
        <f t="shared" si="318"/>
        <v>-3.279999999999994E-2</v>
      </c>
      <c r="AC1430">
        <f t="shared" si="319"/>
        <v>1.399999999999979E-2</v>
      </c>
      <c r="AD1430">
        <v>3.62</v>
      </c>
      <c r="AE1430">
        <f t="shared" si="314"/>
        <v>3.7875999999999999</v>
      </c>
      <c r="AF1430">
        <f t="shared" si="320"/>
        <v>-3.0000000000001137E-3</v>
      </c>
      <c r="AG1430">
        <f t="shared" si="320"/>
        <v>-2.4500000000000188E-2</v>
      </c>
      <c r="AH1430">
        <f t="shared" si="308"/>
        <v>3.7015000000000002</v>
      </c>
      <c r="AI1430">
        <f t="shared" si="321"/>
        <v>5.5000000000000604E-3</v>
      </c>
    </row>
    <row r="1431" spans="1:35" x14ac:dyDescent="0.3">
      <c r="A1431" s="1">
        <v>45986</v>
      </c>
      <c r="B1431">
        <v>87002.26</v>
      </c>
      <c r="C1431">
        <v>4130.6899999999996</v>
      </c>
      <c r="D1431">
        <v>4.0949999999999998</v>
      </c>
      <c r="E1431">
        <v>4.01</v>
      </c>
      <c r="F1431">
        <f t="shared" si="315"/>
        <v>4.9999999999999822E-2</v>
      </c>
      <c r="G1431">
        <v>3.88</v>
      </c>
      <c r="H1431">
        <v>3.8223699999999998</v>
      </c>
      <c r="I1431">
        <f t="shared" si="309"/>
        <v>3.8223699999999998</v>
      </c>
      <c r="J1431">
        <f t="shared" si="310"/>
        <v>-1.2660000000000338E-2</v>
      </c>
      <c r="K1431">
        <v>3.7991999999999999</v>
      </c>
      <c r="L1431">
        <v>3.7665000000000002</v>
      </c>
      <c r="M1431">
        <v>3.9401999999999999</v>
      </c>
      <c r="N1431">
        <v>3.8906000000000001</v>
      </c>
      <c r="O1431">
        <v>3.7715000000000001</v>
      </c>
      <c r="P1431">
        <v>4.0621099999999997</v>
      </c>
      <c r="Q1431">
        <v>3.8873000000000002</v>
      </c>
      <c r="R1431">
        <v>3.7646000000000002</v>
      </c>
      <c r="S1431">
        <v>3.6038000000000001</v>
      </c>
      <c r="T1431">
        <v>3.7759999999999998</v>
      </c>
      <c r="U1431">
        <f t="shared" si="311"/>
        <v>3.7759999999999998</v>
      </c>
      <c r="V1431">
        <f t="shared" si="316"/>
        <v>-4.4000000000000039E-2</v>
      </c>
      <c r="W1431">
        <f t="shared" si="312"/>
        <v>3.9401999999999999</v>
      </c>
      <c r="X1431">
        <f t="shared" si="317"/>
        <v>-2.6000000000001577E-3</v>
      </c>
      <c r="Y1431">
        <v>3.964</v>
      </c>
      <c r="Z1431">
        <v>3.7690000000000001</v>
      </c>
      <c r="AA1431">
        <f t="shared" si="313"/>
        <v>3.8906000000000001</v>
      </c>
      <c r="AB1431">
        <f t="shared" si="318"/>
        <v>-7.4000000000000732E-3</v>
      </c>
      <c r="AC1431">
        <f t="shared" si="319"/>
        <v>-1.399999999999979E-2</v>
      </c>
      <c r="AD1431">
        <v>3.609</v>
      </c>
      <c r="AE1431">
        <f t="shared" si="314"/>
        <v>3.7715000000000001</v>
      </c>
      <c r="AF1431">
        <f t="shared" si="320"/>
        <v>-1.1000000000000121E-2</v>
      </c>
      <c r="AG1431">
        <f t="shared" si="320"/>
        <v>-1.6099999999999781E-2</v>
      </c>
      <c r="AH1431">
        <f t="shared" si="308"/>
        <v>3.6890000000000001</v>
      </c>
      <c r="AI1431">
        <f t="shared" si="321"/>
        <v>-1.2500000000000178E-2</v>
      </c>
    </row>
    <row r="1432" spans="1:35" x14ac:dyDescent="0.3">
      <c r="A1432" s="1">
        <v>45987</v>
      </c>
      <c r="B1432">
        <v>90189.32</v>
      </c>
      <c r="C1432">
        <v>4162.1499999999996</v>
      </c>
      <c r="D1432">
        <v>4.0949999999999998</v>
      </c>
      <c r="E1432">
        <v>4.05</v>
      </c>
      <c r="F1432">
        <f t="shared" si="315"/>
        <v>4.0000000000000036E-2</v>
      </c>
      <c r="G1432">
        <v>3.88</v>
      </c>
      <c r="H1432">
        <v>3.7923399999999998</v>
      </c>
      <c r="I1432">
        <f t="shared" si="309"/>
        <v>3.7923399999999998</v>
      </c>
      <c r="J1432">
        <f t="shared" si="310"/>
        <v>-3.0030000000000001E-2</v>
      </c>
      <c r="K1432">
        <v>3.7864</v>
      </c>
      <c r="L1432">
        <v>3.8380999999999998</v>
      </c>
      <c r="M1432">
        <v>3.9396</v>
      </c>
      <c r="N1432">
        <v>3.8913000000000002</v>
      </c>
      <c r="O1432">
        <v>3.7749999999999999</v>
      </c>
      <c r="P1432">
        <v>4.0556999999999999</v>
      </c>
      <c r="Q1432">
        <v>3.8969999999999998</v>
      </c>
      <c r="R1432">
        <v>3.7778</v>
      </c>
      <c r="S1432">
        <v>3.5895000000000001</v>
      </c>
      <c r="T1432">
        <v>3.843</v>
      </c>
      <c r="U1432">
        <f t="shared" si="311"/>
        <v>3.843</v>
      </c>
      <c r="V1432">
        <f t="shared" si="316"/>
        <v>6.7000000000000171E-2</v>
      </c>
      <c r="W1432">
        <f t="shared" si="312"/>
        <v>3.9396</v>
      </c>
      <c r="X1432">
        <f t="shared" si="317"/>
        <v>-5.9999999999993392E-4</v>
      </c>
      <c r="Y1432">
        <v>4.0060000000000002</v>
      </c>
      <c r="Z1432">
        <v>3.7829999999999999</v>
      </c>
      <c r="AA1432">
        <f t="shared" si="313"/>
        <v>3.8913000000000002</v>
      </c>
      <c r="AB1432">
        <f t="shared" si="318"/>
        <v>7.0000000000014495E-4</v>
      </c>
      <c r="AC1432">
        <f t="shared" si="319"/>
        <v>1.399999999999979E-2</v>
      </c>
      <c r="AD1432">
        <v>3.5960000000000001</v>
      </c>
      <c r="AE1432">
        <f t="shared" si="314"/>
        <v>3.7749999999999999</v>
      </c>
      <c r="AF1432">
        <f t="shared" si="320"/>
        <v>-1.2999999999999901E-2</v>
      </c>
      <c r="AG1432">
        <f t="shared" si="320"/>
        <v>3.4999999999998366E-3</v>
      </c>
      <c r="AH1432">
        <f t="shared" si="308"/>
        <v>3.6894999999999998</v>
      </c>
      <c r="AI1432">
        <f t="shared" si="321"/>
        <v>4.9999999999972289E-4</v>
      </c>
    </row>
    <row r="1433" spans="1:35" x14ac:dyDescent="0.3">
      <c r="A1433" s="1">
        <v>45988</v>
      </c>
      <c r="B1433">
        <v>91410.67</v>
      </c>
      <c r="C1433">
        <v>4157.6099999999997</v>
      </c>
      <c r="D1433">
        <v>3.9950000000000001</v>
      </c>
      <c r="E1433">
        <v>4.05</v>
      </c>
      <c r="F1433">
        <f t="shared" si="315"/>
        <v>0</v>
      </c>
      <c r="G1433">
        <v>3.88</v>
      </c>
      <c r="H1433">
        <v>3.7923399999999998</v>
      </c>
      <c r="I1433">
        <f t="shared" si="309"/>
        <v>3.7923399999999998</v>
      </c>
      <c r="J1433">
        <f t="shared" si="310"/>
        <v>0</v>
      </c>
      <c r="K1433">
        <v>3.7827999999999999</v>
      </c>
      <c r="L1433">
        <v>3.8380999999999998</v>
      </c>
      <c r="M1433">
        <v>3.9396</v>
      </c>
      <c r="N1433">
        <v>3.8913000000000002</v>
      </c>
      <c r="O1433">
        <v>3.7749999999999999</v>
      </c>
      <c r="P1433">
        <v>4.0465999999999998</v>
      </c>
      <c r="Q1433">
        <v>3.8969999999999998</v>
      </c>
      <c r="R1433">
        <v>3.7778</v>
      </c>
      <c r="S1433">
        <v>3.5895000000000001</v>
      </c>
      <c r="T1433">
        <v>3.843</v>
      </c>
      <c r="U1433">
        <f t="shared" si="311"/>
        <v>3.843</v>
      </c>
      <c r="V1433">
        <f t="shared" si="316"/>
        <v>0</v>
      </c>
      <c r="W1433">
        <f t="shared" si="312"/>
        <v>3.9396</v>
      </c>
      <c r="X1433">
        <f t="shared" si="317"/>
        <v>0</v>
      </c>
      <c r="Y1433">
        <v>3.9260000000000002</v>
      </c>
      <c r="Z1433">
        <v>3.7829999999999999</v>
      </c>
      <c r="AA1433">
        <f t="shared" si="313"/>
        <v>3.8913000000000002</v>
      </c>
      <c r="AB1433">
        <f t="shared" si="318"/>
        <v>0</v>
      </c>
      <c r="AC1433">
        <f t="shared" si="319"/>
        <v>0</v>
      </c>
      <c r="AD1433">
        <v>3.5960000000000001</v>
      </c>
      <c r="AE1433">
        <f t="shared" si="314"/>
        <v>3.7749999999999999</v>
      </c>
      <c r="AF1433">
        <f t="shared" si="320"/>
        <v>0</v>
      </c>
      <c r="AG1433">
        <f t="shared" si="320"/>
        <v>0</v>
      </c>
      <c r="AH1433">
        <f t="shared" si="308"/>
        <v>3.6894999999999998</v>
      </c>
      <c r="AI1433">
        <f t="shared" si="321"/>
        <v>0</v>
      </c>
    </row>
    <row r="1434" spans="1:35" x14ac:dyDescent="0.3">
      <c r="A1434" s="1">
        <v>45989</v>
      </c>
      <c r="B1434">
        <v>90914.64</v>
      </c>
      <c r="C1434">
        <v>4239.43</v>
      </c>
      <c r="D1434">
        <v>4.13</v>
      </c>
      <c r="E1434">
        <v>4.12</v>
      </c>
      <c r="F1434">
        <f t="shared" si="315"/>
        <v>7.0000000000000284E-2</v>
      </c>
      <c r="G1434">
        <v>3.89</v>
      </c>
      <c r="H1434">
        <v>3.7874300000000001</v>
      </c>
      <c r="I1434">
        <f t="shared" si="309"/>
        <v>3.7874300000000001</v>
      </c>
      <c r="J1434">
        <f t="shared" si="310"/>
        <v>-4.9099999999997479E-3</v>
      </c>
      <c r="K1434">
        <v>3.7785199999999999</v>
      </c>
      <c r="L1434">
        <v>3.7955999999999999</v>
      </c>
      <c r="M1434">
        <v>3.9521999999999999</v>
      </c>
      <c r="N1434">
        <v>3.9033000000000002</v>
      </c>
      <c r="O1434">
        <v>3.786</v>
      </c>
      <c r="P1434">
        <v>4.0339999999999998</v>
      </c>
      <c r="Q1434">
        <v>3.88605</v>
      </c>
      <c r="R1434">
        <v>3.7635000000000001</v>
      </c>
      <c r="S1434">
        <v>3.5914000000000001</v>
      </c>
      <c r="T1434">
        <v>3.8029999999999999</v>
      </c>
      <c r="U1434">
        <f t="shared" si="311"/>
        <v>3.8029999999999999</v>
      </c>
      <c r="V1434">
        <f t="shared" si="316"/>
        <v>-4.0000000000000036E-2</v>
      </c>
      <c r="W1434">
        <f t="shared" si="312"/>
        <v>3.9521999999999999</v>
      </c>
      <c r="X1434">
        <f t="shared" si="317"/>
        <v>1.2599999999999945E-2</v>
      </c>
      <c r="Y1434">
        <v>3.927</v>
      </c>
      <c r="Z1434">
        <v>3.7690000000000001</v>
      </c>
      <c r="AA1434">
        <f t="shared" si="313"/>
        <v>3.9033000000000002</v>
      </c>
      <c r="AB1434">
        <f t="shared" si="318"/>
        <v>1.2000000000000011E-2</v>
      </c>
      <c r="AC1434">
        <f t="shared" si="319"/>
        <v>-1.399999999999979E-2</v>
      </c>
      <c r="AD1434">
        <v>3.601</v>
      </c>
      <c r="AE1434">
        <f t="shared" si="314"/>
        <v>3.786</v>
      </c>
      <c r="AF1434">
        <f t="shared" si="320"/>
        <v>4.9999999999998934E-3</v>
      </c>
      <c r="AG1434">
        <f t="shared" si="320"/>
        <v>1.1000000000000121E-2</v>
      </c>
      <c r="AH1434">
        <f t="shared" si="308"/>
        <v>3.6850000000000001</v>
      </c>
      <c r="AI1434">
        <f t="shared" si="321"/>
        <v>-4.4999999999997264E-3</v>
      </c>
    </row>
    <row r="1435" spans="1:35" x14ac:dyDescent="0.3">
      <c r="A1435" s="1">
        <v>45990</v>
      </c>
      <c r="B1435">
        <v>91035.56</v>
      </c>
      <c r="C1435">
        <v>4239.43</v>
      </c>
      <c r="D1435">
        <v>4.13</v>
      </c>
      <c r="E1435">
        <v>4.12</v>
      </c>
      <c r="F1435">
        <f t="shared" si="315"/>
        <v>0</v>
      </c>
      <c r="G1435">
        <v>3.89</v>
      </c>
      <c r="H1435">
        <v>3.7874300000000001</v>
      </c>
      <c r="I1435">
        <f t="shared" si="309"/>
        <v>3.7874300000000001</v>
      </c>
      <c r="J1435">
        <f t="shared" si="310"/>
        <v>0</v>
      </c>
      <c r="K1435">
        <v>3.7785199999999999</v>
      </c>
      <c r="L1435">
        <v>3.7955999999999999</v>
      </c>
      <c r="M1435">
        <v>3.9521999999999999</v>
      </c>
      <c r="N1435">
        <v>3.9033000000000002</v>
      </c>
      <c r="O1435">
        <v>3.786</v>
      </c>
      <c r="P1435">
        <v>4.0339999999999998</v>
      </c>
      <c r="Q1435">
        <v>3.88605</v>
      </c>
      <c r="R1435">
        <v>3.7635000000000001</v>
      </c>
      <c r="S1435">
        <v>3.5914000000000001</v>
      </c>
      <c r="T1435">
        <v>3.8029999999999999</v>
      </c>
      <c r="U1435">
        <f t="shared" si="311"/>
        <v>3.8029999999999999</v>
      </c>
      <c r="V1435">
        <f t="shared" si="316"/>
        <v>0</v>
      </c>
      <c r="W1435">
        <f t="shared" si="312"/>
        <v>3.9521999999999999</v>
      </c>
      <c r="X1435">
        <f t="shared" si="317"/>
        <v>0</v>
      </c>
      <c r="Y1435">
        <v>3.927</v>
      </c>
      <c r="Z1435">
        <v>3.7690000000000001</v>
      </c>
      <c r="AA1435">
        <f t="shared" si="313"/>
        <v>3.9033000000000002</v>
      </c>
      <c r="AB1435">
        <f t="shared" si="318"/>
        <v>0</v>
      </c>
      <c r="AC1435">
        <f t="shared" si="319"/>
        <v>0</v>
      </c>
      <c r="AD1435">
        <v>3.601</v>
      </c>
      <c r="AE1435">
        <f t="shared" si="314"/>
        <v>3.786</v>
      </c>
      <c r="AF1435">
        <f t="shared" si="320"/>
        <v>0</v>
      </c>
      <c r="AG1435">
        <f t="shared" si="320"/>
        <v>0</v>
      </c>
      <c r="AH1435">
        <f t="shared" si="308"/>
        <v>3.6850000000000001</v>
      </c>
      <c r="AI1435">
        <f t="shared" si="321"/>
        <v>0</v>
      </c>
    </row>
    <row r="1436" spans="1:35" x14ac:dyDescent="0.3">
      <c r="A1436" s="1">
        <v>45991</v>
      </c>
      <c r="B1436">
        <v>91176.49</v>
      </c>
      <c r="C1436">
        <v>4239.43</v>
      </c>
      <c r="D1436">
        <v>4.13</v>
      </c>
      <c r="E1436">
        <v>4.12</v>
      </c>
      <c r="F1436">
        <f t="shared" si="315"/>
        <v>0</v>
      </c>
      <c r="G1436">
        <v>3.89</v>
      </c>
      <c r="H1436">
        <v>3.7874300000000001</v>
      </c>
      <c r="I1436">
        <f t="shared" si="309"/>
        <v>3.7874300000000001</v>
      </c>
      <c r="J1436">
        <f t="shared" si="310"/>
        <v>0</v>
      </c>
      <c r="K1436">
        <v>3.7785199999999999</v>
      </c>
      <c r="L1436">
        <v>3.7955999999999999</v>
      </c>
      <c r="M1436">
        <v>3.9521999999999999</v>
      </c>
      <c r="N1436">
        <v>3.9033000000000002</v>
      </c>
      <c r="O1436">
        <v>3.786</v>
      </c>
      <c r="P1436">
        <v>4.0339999999999998</v>
      </c>
      <c r="Q1436">
        <v>3.88605</v>
      </c>
      <c r="R1436">
        <v>3.7635000000000001</v>
      </c>
      <c r="S1436">
        <v>3.5914000000000001</v>
      </c>
      <c r="T1436">
        <v>3.8029999999999999</v>
      </c>
      <c r="U1436">
        <f t="shared" si="311"/>
        <v>3.8029999999999999</v>
      </c>
      <c r="V1436">
        <f t="shared" si="316"/>
        <v>0</v>
      </c>
      <c r="W1436">
        <f t="shared" si="312"/>
        <v>3.9521999999999999</v>
      </c>
      <c r="X1436">
        <f t="shared" si="317"/>
        <v>0</v>
      </c>
      <c r="Y1436">
        <v>3.927</v>
      </c>
      <c r="Z1436">
        <v>3.7690000000000001</v>
      </c>
      <c r="AA1436">
        <f t="shared" si="313"/>
        <v>3.9033000000000002</v>
      </c>
      <c r="AB1436">
        <f t="shared" si="318"/>
        <v>0</v>
      </c>
      <c r="AC1436">
        <f t="shared" si="319"/>
        <v>0</v>
      </c>
      <c r="AD1436">
        <v>3.601</v>
      </c>
      <c r="AE1436">
        <f t="shared" si="314"/>
        <v>3.786</v>
      </c>
      <c r="AF1436">
        <f t="shared" si="320"/>
        <v>0</v>
      </c>
      <c r="AG1436">
        <f t="shared" si="320"/>
        <v>0</v>
      </c>
      <c r="AH1436">
        <f t="shared" si="308"/>
        <v>3.6850000000000001</v>
      </c>
      <c r="AI1436">
        <f t="shared" si="321"/>
        <v>0</v>
      </c>
    </row>
    <row r="1437" spans="1:35" x14ac:dyDescent="0.3">
      <c r="A1437" s="1">
        <v>45992</v>
      </c>
      <c r="B1437">
        <v>86446.15</v>
      </c>
      <c r="C1437">
        <v>4232.21</v>
      </c>
      <c r="D1437">
        <v>4.0949999999999998</v>
      </c>
      <c r="E1437">
        <v>4.12</v>
      </c>
      <c r="F1437">
        <f t="shared" si="315"/>
        <v>0</v>
      </c>
      <c r="G1437">
        <v>3.89</v>
      </c>
      <c r="H1437">
        <v>3.7727900000000001</v>
      </c>
      <c r="I1437">
        <f t="shared" si="309"/>
        <v>3.7727900000000001</v>
      </c>
      <c r="J1437">
        <f t="shared" si="310"/>
        <v>-1.4639999999999986E-2</v>
      </c>
      <c r="K1437">
        <v>3.7745000000000002</v>
      </c>
      <c r="L1437">
        <v>3.7667999999999999</v>
      </c>
      <c r="M1437">
        <v>3.9651999999999998</v>
      </c>
      <c r="N1437">
        <v>3.9199000000000002</v>
      </c>
      <c r="O1437">
        <v>3.8105000000000002</v>
      </c>
      <c r="P1437">
        <v>4.0126999999999997</v>
      </c>
      <c r="Q1437">
        <v>3.8935499999999998</v>
      </c>
      <c r="R1437">
        <v>3.7446999999999999</v>
      </c>
      <c r="S1437">
        <v>3.5964999999999998</v>
      </c>
      <c r="T1437">
        <v>3.7719999999999998</v>
      </c>
      <c r="U1437">
        <f t="shared" si="311"/>
        <v>3.7719999999999998</v>
      </c>
      <c r="V1437">
        <f t="shared" si="316"/>
        <v>-3.1000000000000139E-2</v>
      </c>
      <c r="W1437">
        <f t="shared" si="312"/>
        <v>3.9651999999999998</v>
      </c>
      <c r="X1437">
        <f t="shared" si="317"/>
        <v>1.2999999999999901E-2</v>
      </c>
      <c r="Y1437">
        <v>3.891</v>
      </c>
      <c r="Z1437">
        <v>3.75</v>
      </c>
      <c r="AA1437">
        <f t="shared" si="313"/>
        <v>3.9199000000000002</v>
      </c>
      <c r="AB1437">
        <f t="shared" si="318"/>
        <v>1.6599999999999948E-2</v>
      </c>
      <c r="AC1437">
        <f t="shared" si="319"/>
        <v>-1.9000000000000128E-2</v>
      </c>
      <c r="AD1437">
        <v>3.6030000000000002</v>
      </c>
      <c r="AE1437">
        <f t="shared" si="314"/>
        <v>3.8105000000000002</v>
      </c>
      <c r="AF1437">
        <f t="shared" si="320"/>
        <v>2.0000000000002238E-3</v>
      </c>
      <c r="AG1437">
        <f t="shared" si="320"/>
        <v>2.4500000000000188E-2</v>
      </c>
      <c r="AH1437">
        <f t="shared" si="308"/>
        <v>3.6764999999999999</v>
      </c>
      <c r="AI1437">
        <f t="shared" si="321"/>
        <v>-8.5000000000001741E-3</v>
      </c>
    </row>
    <row r="1438" spans="1:35" x14ac:dyDescent="0.3">
      <c r="A1438" s="1">
        <v>45993</v>
      </c>
      <c r="B1438">
        <v>91610.6</v>
      </c>
      <c r="C1438">
        <v>4205.8500000000004</v>
      </c>
      <c r="D1438">
        <v>4.03</v>
      </c>
      <c r="E1438">
        <v>4.01</v>
      </c>
      <c r="F1438">
        <f t="shared" si="315"/>
        <v>-0.11000000000000032</v>
      </c>
      <c r="G1438">
        <v>3.89</v>
      </c>
      <c r="H1438">
        <v>3.7717499999999999</v>
      </c>
      <c r="I1438">
        <f t="shared" si="309"/>
        <v>3.7717499999999999</v>
      </c>
      <c r="J1438">
        <f t="shared" si="310"/>
        <v>-1.0400000000001519E-3</v>
      </c>
      <c r="K1438">
        <v>3.7610000000000001</v>
      </c>
      <c r="L1438">
        <v>3.7406999999999999</v>
      </c>
      <c r="M1438">
        <v>3.9441999999999999</v>
      </c>
      <c r="N1438">
        <v>3.8980999999999999</v>
      </c>
      <c r="O1438">
        <v>3.7875000000000001</v>
      </c>
      <c r="P1438">
        <v>3.9836</v>
      </c>
      <c r="Q1438">
        <v>3.8889999999999998</v>
      </c>
      <c r="R1438">
        <v>3.7124000000000001</v>
      </c>
      <c r="S1438">
        <v>3.5748000000000002</v>
      </c>
      <c r="T1438">
        <v>3.7519999999999998</v>
      </c>
      <c r="U1438">
        <f t="shared" si="311"/>
        <v>3.7519999999999998</v>
      </c>
      <c r="V1438">
        <f t="shared" si="316"/>
        <v>-2.0000000000000018E-2</v>
      </c>
      <c r="W1438">
        <f t="shared" si="312"/>
        <v>3.9441999999999999</v>
      </c>
      <c r="X1438">
        <f t="shared" si="317"/>
        <v>-2.0999999999999908E-2</v>
      </c>
      <c r="Y1438">
        <v>3.8149999999999999</v>
      </c>
      <c r="Z1438">
        <v>3.718</v>
      </c>
      <c r="AA1438">
        <f t="shared" si="313"/>
        <v>3.8980999999999999</v>
      </c>
      <c r="AB1438">
        <f t="shared" si="318"/>
        <v>-2.1800000000000264E-2</v>
      </c>
      <c r="AC1438">
        <f t="shared" si="319"/>
        <v>-3.2000000000000028E-2</v>
      </c>
      <c r="AD1438">
        <v>3.5830000000000002</v>
      </c>
      <c r="AE1438">
        <f t="shared" si="314"/>
        <v>3.7875000000000001</v>
      </c>
      <c r="AF1438">
        <f t="shared" si="320"/>
        <v>-2.0000000000000018E-2</v>
      </c>
      <c r="AG1438">
        <f t="shared" si="320"/>
        <v>-2.3000000000000131E-2</v>
      </c>
      <c r="AH1438">
        <f t="shared" si="308"/>
        <v>3.6505000000000001</v>
      </c>
      <c r="AI1438">
        <f t="shared" si="321"/>
        <v>-2.5999999999999801E-2</v>
      </c>
    </row>
    <row r="1439" spans="1:35" x14ac:dyDescent="0.3">
      <c r="A1439" s="1">
        <v>45994</v>
      </c>
      <c r="B1439">
        <v>93722.09</v>
      </c>
      <c r="C1439">
        <v>4203.08</v>
      </c>
      <c r="D1439">
        <v>3.97</v>
      </c>
      <c r="E1439">
        <v>3.95</v>
      </c>
      <c r="F1439">
        <f t="shared" si="315"/>
        <v>-5.9999999999999609E-2</v>
      </c>
      <c r="G1439">
        <v>3.89</v>
      </c>
      <c r="H1439">
        <v>3.76004</v>
      </c>
      <c r="I1439">
        <f t="shared" si="309"/>
        <v>3.76004</v>
      </c>
      <c r="J1439">
        <f t="shared" si="310"/>
        <v>-1.1709999999999887E-2</v>
      </c>
      <c r="K1439">
        <v>3.74885</v>
      </c>
      <c r="L1439">
        <v>3.7042000000000002</v>
      </c>
      <c r="M1439">
        <v>3.9169999999999998</v>
      </c>
      <c r="N1439">
        <v>3.8714</v>
      </c>
      <c r="O1439">
        <v>3.7624</v>
      </c>
      <c r="P1439">
        <v>3.9157999999999999</v>
      </c>
      <c r="Q1439">
        <v>3.85995</v>
      </c>
      <c r="R1439">
        <v>3.6781999999999999</v>
      </c>
      <c r="S1439">
        <v>3.5585</v>
      </c>
      <c r="T1439">
        <v>3.7109999999999999</v>
      </c>
      <c r="U1439">
        <f t="shared" si="311"/>
        <v>3.7109999999999999</v>
      </c>
      <c r="V1439">
        <f t="shared" si="316"/>
        <v>-4.0999999999999925E-2</v>
      </c>
      <c r="W1439">
        <f t="shared" si="312"/>
        <v>3.9169999999999998</v>
      </c>
      <c r="X1439">
        <f t="shared" si="317"/>
        <v>-2.7200000000000113E-2</v>
      </c>
      <c r="Y1439">
        <v>3.7530000000000001</v>
      </c>
      <c r="Z1439">
        <v>3.6829999999999998</v>
      </c>
      <c r="AA1439">
        <f t="shared" si="313"/>
        <v>3.8714</v>
      </c>
      <c r="AB1439">
        <f t="shared" si="318"/>
        <v>-2.6699999999999946E-2</v>
      </c>
      <c r="AC1439">
        <f t="shared" si="319"/>
        <v>-3.5000000000000142E-2</v>
      </c>
      <c r="AD1439">
        <v>3.5670000000000002</v>
      </c>
      <c r="AE1439">
        <f t="shared" si="314"/>
        <v>3.7624</v>
      </c>
      <c r="AF1439">
        <f t="shared" si="320"/>
        <v>-1.6000000000000014E-2</v>
      </c>
      <c r="AG1439">
        <f t="shared" si="320"/>
        <v>-2.5100000000000122E-2</v>
      </c>
      <c r="AH1439">
        <f t="shared" si="308"/>
        <v>3.625</v>
      </c>
      <c r="AI1439">
        <f t="shared" si="321"/>
        <v>-2.5500000000000078E-2</v>
      </c>
    </row>
    <row r="1440" spans="1:35" x14ac:dyDescent="0.3">
      <c r="A1440" s="1">
        <v>45995</v>
      </c>
      <c r="B1440">
        <v>92175.09</v>
      </c>
      <c r="C1440">
        <v>4207.62</v>
      </c>
      <c r="D1440">
        <v>3.96</v>
      </c>
      <c r="E1440">
        <v>3.92</v>
      </c>
      <c r="F1440">
        <f t="shared" si="315"/>
        <v>-3.0000000000000249E-2</v>
      </c>
      <c r="G1440">
        <v>3.89</v>
      </c>
      <c r="H1440">
        <v>3.7377899999999999</v>
      </c>
      <c r="I1440">
        <f t="shared" si="309"/>
        <v>3.7377899999999999</v>
      </c>
      <c r="J1440">
        <f t="shared" si="310"/>
        <v>-2.2250000000000103E-2</v>
      </c>
      <c r="K1440">
        <v>3.7431000000000001</v>
      </c>
      <c r="L1440">
        <v>3.7012</v>
      </c>
      <c r="M1440">
        <v>3.9375</v>
      </c>
      <c r="N1440">
        <v>3.8927</v>
      </c>
      <c r="O1440">
        <v>3.7860999999999998</v>
      </c>
      <c r="P1440">
        <v>3.8359000000000001</v>
      </c>
      <c r="Q1440">
        <v>3.7595499999999999</v>
      </c>
      <c r="R1440">
        <v>3.6884000000000001</v>
      </c>
      <c r="S1440">
        <v>3.5823</v>
      </c>
      <c r="T1440">
        <v>3.706</v>
      </c>
      <c r="U1440">
        <f t="shared" si="311"/>
        <v>3.706</v>
      </c>
      <c r="V1440">
        <f t="shared" si="316"/>
        <v>-4.9999999999998934E-3</v>
      </c>
      <c r="W1440">
        <f t="shared" si="312"/>
        <v>3.9375</v>
      </c>
      <c r="X1440">
        <f t="shared" si="317"/>
        <v>2.0500000000000185E-2</v>
      </c>
      <c r="Y1440">
        <v>3.76</v>
      </c>
      <c r="Z1440">
        <v>3.6920000000000002</v>
      </c>
      <c r="AA1440">
        <f t="shared" si="313"/>
        <v>3.8927</v>
      </c>
      <c r="AB1440">
        <f t="shared" si="318"/>
        <v>2.1300000000000097E-2</v>
      </c>
      <c r="AC1440">
        <f t="shared" si="319"/>
        <v>9.0000000000003411E-3</v>
      </c>
      <c r="AD1440">
        <v>3.589</v>
      </c>
      <c r="AE1440">
        <f t="shared" si="314"/>
        <v>3.7860999999999998</v>
      </c>
      <c r="AF1440">
        <f t="shared" si="320"/>
        <v>2.1999999999999797E-2</v>
      </c>
      <c r="AG1440">
        <f t="shared" si="320"/>
        <v>2.3699999999999832E-2</v>
      </c>
      <c r="AH1440">
        <f t="shared" si="308"/>
        <v>3.6405000000000003</v>
      </c>
      <c r="AI1440">
        <f t="shared" si="321"/>
        <v>1.5500000000000291E-2</v>
      </c>
    </row>
    <row r="1441" spans="1:35" x14ac:dyDescent="0.3">
      <c r="A1441" s="1">
        <v>45996</v>
      </c>
      <c r="B1441">
        <v>89203.45</v>
      </c>
      <c r="C1441">
        <v>4197.78</v>
      </c>
      <c r="D1441">
        <v>3.97</v>
      </c>
      <c r="E1441">
        <v>3.93</v>
      </c>
      <c r="F1441">
        <f t="shared" si="315"/>
        <v>1.0000000000000231E-2</v>
      </c>
      <c r="G1441">
        <v>3.89</v>
      </c>
      <c r="H1441">
        <v>3.7384400000000002</v>
      </c>
      <c r="I1441">
        <f t="shared" si="309"/>
        <v>3.7384400000000002</v>
      </c>
      <c r="J1441">
        <f t="shared" si="310"/>
        <v>6.5000000000026148E-4</v>
      </c>
      <c r="K1441">
        <v>3.7472500000000002</v>
      </c>
      <c r="L1441">
        <v>3.6949000000000001</v>
      </c>
      <c r="M1441">
        <v>3.9415</v>
      </c>
      <c r="N1441">
        <v>3.9003999999999999</v>
      </c>
      <c r="O1441">
        <v>3.8008999999999999</v>
      </c>
      <c r="P1441">
        <v>3.8084099999999999</v>
      </c>
      <c r="Q1441">
        <v>3.7269999999999999</v>
      </c>
      <c r="R1441">
        <v>3.6766999999999999</v>
      </c>
      <c r="S1441">
        <v>3.5895000000000001</v>
      </c>
      <c r="T1441">
        <v>3.7010000000000001</v>
      </c>
      <c r="U1441">
        <f t="shared" si="311"/>
        <v>3.7010000000000001</v>
      </c>
      <c r="V1441">
        <f t="shared" si="316"/>
        <v>-4.9999999999998934E-3</v>
      </c>
      <c r="W1441">
        <f t="shared" si="312"/>
        <v>3.9415</v>
      </c>
      <c r="X1441">
        <f t="shared" si="317"/>
        <v>4.0000000000000036E-3</v>
      </c>
      <c r="Y1441">
        <v>3.6859999999999999</v>
      </c>
      <c r="Z1441">
        <v>3.6850000000000001</v>
      </c>
      <c r="AA1441">
        <f t="shared" si="313"/>
        <v>3.9003999999999999</v>
      </c>
      <c r="AB1441">
        <f t="shared" si="318"/>
        <v>7.6999999999998181E-3</v>
      </c>
      <c r="AC1441">
        <f t="shared" si="319"/>
        <v>-7.0000000000001172E-3</v>
      </c>
      <c r="AD1441">
        <v>3.5960000000000001</v>
      </c>
      <c r="AE1441">
        <f t="shared" si="314"/>
        <v>3.8008999999999999</v>
      </c>
      <c r="AF1441">
        <f t="shared" si="320"/>
        <v>7.0000000000001172E-3</v>
      </c>
      <c r="AG1441">
        <f t="shared" si="320"/>
        <v>1.4800000000000146E-2</v>
      </c>
      <c r="AH1441">
        <f t="shared" si="308"/>
        <v>3.6405000000000003</v>
      </c>
      <c r="AI1441">
        <f t="shared" si="321"/>
        <v>0</v>
      </c>
    </row>
    <row r="1442" spans="1:35" x14ac:dyDescent="0.3">
      <c r="A1442" s="1">
        <v>45997</v>
      </c>
      <c r="B1442">
        <v>89446.56</v>
      </c>
      <c r="C1442">
        <v>4197.78</v>
      </c>
      <c r="D1442">
        <v>3.97</v>
      </c>
      <c r="E1442">
        <v>3.93</v>
      </c>
      <c r="F1442">
        <f t="shared" si="315"/>
        <v>0</v>
      </c>
      <c r="G1442">
        <v>3.89</v>
      </c>
      <c r="H1442">
        <v>3.7384400000000002</v>
      </c>
      <c r="I1442">
        <f t="shared" si="309"/>
        <v>3.7384400000000002</v>
      </c>
      <c r="J1442">
        <f t="shared" si="310"/>
        <v>0</v>
      </c>
      <c r="K1442">
        <v>3.7472500000000002</v>
      </c>
      <c r="L1442">
        <v>3.6949000000000001</v>
      </c>
      <c r="M1442">
        <v>3.9415</v>
      </c>
      <c r="N1442">
        <v>3.9003999999999999</v>
      </c>
      <c r="O1442">
        <v>3.8008999999999999</v>
      </c>
      <c r="P1442">
        <v>3.8084099999999999</v>
      </c>
      <c r="Q1442">
        <v>3.7269999999999999</v>
      </c>
      <c r="R1442">
        <v>3.6766999999999999</v>
      </c>
      <c r="S1442">
        <v>3.5895000000000001</v>
      </c>
      <c r="T1442">
        <v>3.7010000000000001</v>
      </c>
      <c r="U1442">
        <f t="shared" si="311"/>
        <v>3.7010000000000001</v>
      </c>
      <c r="V1442">
        <f t="shared" si="316"/>
        <v>0</v>
      </c>
      <c r="W1442">
        <f t="shared" si="312"/>
        <v>3.9415</v>
      </c>
      <c r="X1442">
        <f t="shared" si="317"/>
        <v>0</v>
      </c>
      <c r="Y1442">
        <v>3.6859999999999999</v>
      </c>
      <c r="Z1442">
        <v>3.6850000000000001</v>
      </c>
      <c r="AA1442">
        <f t="shared" si="313"/>
        <v>3.9003999999999999</v>
      </c>
      <c r="AB1442">
        <f t="shared" si="318"/>
        <v>0</v>
      </c>
      <c r="AC1442">
        <f t="shared" si="319"/>
        <v>0</v>
      </c>
      <c r="AD1442">
        <v>3.5960000000000001</v>
      </c>
      <c r="AE1442">
        <f t="shared" si="314"/>
        <v>3.8008999999999999</v>
      </c>
      <c r="AF1442">
        <f t="shared" si="320"/>
        <v>0</v>
      </c>
      <c r="AG1442">
        <f t="shared" si="320"/>
        <v>0</v>
      </c>
      <c r="AH1442">
        <f t="shared" si="308"/>
        <v>3.6405000000000003</v>
      </c>
      <c r="AI1442">
        <f t="shared" si="321"/>
        <v>0</v>
      </c>
    </row>
    <row r="1443" spans="1:35" x14ac:dyDescent="0.3">
      <c r="A1443" s="1">
        <v>45998</v>
      </c>
      <c r="B1443">
        <v>90233.89</v>
      </c>
      <c r="C1443">
        <v>4197.78</v>
      </c>
      <c r="D1443">
        <v>3.97</v>
      </c>
      <c r="E1443">
        <v>3.93</v>
      </c>
      <c r="F1443">
        <f t="shared" si="315"/>
        <v>0</v>
      </c>
      <c r="G1443">
        <v>3.89</v>
      </c>
      <c r="H1443">
        <v>3.7384400000000002</v>
      </c>
      <c r="I1443">
        <f t="shared" si="309"/>
        <v>3.7384400000000002</v>
      </c>
      <c r="J1443">
        <f t="shared" si="310"/>
        <v>0</v>
      </c>
      <c r="K1443">
        <v>3.7472500000000002</v>
      </c>
      <c r="L1443">
        <v>3.6949000000000001</v>
      </c>
      <c r="M1443">
        <v>3.9415</v>
      </c>
      <c r="N1443">
        <v>3.9003999999999999</v>
      </c>
      <c r="O1443">
        <v>3.8008999999999999</v>
      </c>
      <c r="P1443">
        <v>3.8084099999999999</v>
      </c>
      <c r="Q1443">
        <v>3.7269999999999999</v>
      </c>
      <c r="R1443">
        <v>3.6766999999999999</v>
      </c>
      <c r="S1443">
        <v>3.5895000000000001</v>
      </c>
      <c r="T1443">
        <v>3.7010000000000001</v>
      </c>
      <c r="U1443">
        <f t="shared" si="311"/>
        <v>3.7010000000000001</v>
      </c>
      <c r="V1443">
        <f t="shared" si="316"/>
        <v>0</v>
      </c>
      <c r="W1443">
        <f t="shared" si="312"/>
        <v>3.9415</v>
      </c>
      <c r="X1443">
        <f t="shared" si="317"/>
        <v>0</v>
      </c>
      <c r="Y1443">
        <v>3.6859999999999999</v>
      </c>
      <c r="Z1443">
        <v>3.6850000000000001</v>
      </c>
      <c r="AA1443">
        <f t="shared" si="313"/>
        <v>3.9003999999999999</v>
      </c>
      <c r="AB1443">
        <f t="shared" si="318"/>
        <v>0</v>
      </c>
      <c r="AC1443">
        <f t="shared" si="319"/>
        <v>0</v>
      </c>
      <c r="AD1443">
        <v>3.5960000000000001</v>
      </c>
      <c r="AE1443">
        <f t="shared" si="314"/>
        <v>3.8008999999999999</v>
      </c>
      <c r="AF1443">
        <f t="shared" si="320"/>
        <v>0</v>
      </c>
      <c r="AG1443">
        <f t="shared" si="320"/>
        <v>0</v>
      </c>
      <c r="AH1443">
        <f t="shared" si="308"/>
        <v>3.6405000000000003</v>
      </c>
      <c r="AI1443">
        <f t="shared" si="321"/>
        <v>0</v>
      </c>
    </row>
    <row r="1444" spans="1:35" x14ac:dyDescent="0.3">
      <c r="A1444" s="1">
        <v>45999</v>
      </c>
      <c r="B1444">
        <v>91331.98</v>
      </c>
      <c r="C1444">
        <v>4190.66</v>
      </c>
      <c r="D1444">
        <v>3.97</v>
      </c>
      <c r="E1444">
        <v>3.95</v>
      </c>
      <c r="F1444">
        <f t="shared" si="315"/>
        <v>2.0000000000000018E-2</v>
      </c>
      <c r="G1444">
        <v>3.89</v>
      </c>
      <c r="H1444">
        <v>3.7378399999999998</v>
      </c>
      <c r="I1444">
        <f t="shared" si="309"/>
        <v>3.7378399999999998</v>
      </c>
      <c r="J1444">
        <f t="shared" si="310"/>
        <v>-6.0000000000037801E-4</v>
      </c>
      <c r="K1444">
        <v>3.7437</v>
      </c>
      <c r="L1444">
        <v>3.6945999999999999</v>
      </c>
      <c r="M1444">
        <v>3.9598</v>
      </c>
      <c r="N1444">
        <v>3.9171</v>
      </c>
      <c r="O1444">
        <v>3.8163999999999998</v>
      </c>
      <c r="P1444">
        <v>3.7865000000000002</v>
      </c>
      <c r="Q1444">
        <v>3.6915499999999999</v>
      </c>
      <c r="R1444">
        <v>3.6842999999999999</v>
      </c>
      <c r="S1444">
        <v>3.6025999999999998</v>
      </c>
      <c r="T1444">
        <v>3.7</v>
      </c>
      <c r="U1444">
        <f t="shared" si="311"/>
        <v>3.7</v>
      </c>
      <c r="V1444">
        <f t="shared" si="316"/>
        <v>-9.9999999999988987E-4</v>
      </c>
      <c r="W1444">
        <f t="shared" si="312"/>
        <v>3.9598</v>
      </c>
      <c r="X1444">
        <f t="shared" si="317"/>
        <v>1.8299999999999983E-2</v>
      </c>
      <c r="Y1444">
        <v>3.7320000000000002</v>
      </c>
      <c r="Z1444">
        <v>3.69</v>
      </c>
      <c r="AA1444">
        <f t="shared" si="313"/>
        <v>3.9171</v>
      </c>
      <c r="AB1444">
        <f t="shared" si="318"/>
        <v>1.6700000000000159E-2</v>
      </c>
      <c r="AC1444">
        <f t="shared" si="319"/>
        <v>4.9999999999998934E-3</v>
      </c>
      <c r="AD1444">
        <v>3.6080000000000001</v>
      </c>
      <c r="AE1444">
        <f t="shared" si="314"/>
        <v>3.8163999999999998</v>
      </c>
      <c r="AF1444">
        <f t="shared" si="320"/>
        <v>1.2000000000000011E-2</v>
      </c>
      <c r="AG1444">
        <f t="shared" si="320"/>
        <v>1.5499999999999847E-2</v>
      </c>
      <c r="AH1444">
        <f t="shared" si="308"/>
        <v>3.649</v>
      </c>
      <c r="AI1444">
        <f t="shared" si="321"/>
        <v>8.49999999999973E-3</v>
      </c>
    </row>
    <row r="1445" spans="1:35" x14ac:dyDescent="0.3">
      <c r="A1445" s="1">
        <v>46000</v>
      </c>
      <c r="B1445">
        <v>92665.29</v>
      </c>
      <c r="C1445">
        <v>4208.24</v>
      </c>
      <c r="D1445">
        <v>3.97</v>
      </c>
      <c r="E1445">
        <v>3.93</v>
      </c>
      <c r="F1445">
        <f t="shared" si="315"/>
        <v>-2.0000000000000018E-2</v>
      </c>
      <c r="G1445">
        <v>3.89</v>
      </c>
      <c r="H1445">
        <v>3.7364299999999999</v>
      </c>
      <c r="I1445">
        <f t="shared" si="309"/>
        <v>3.7364299999999999</v>
      </c>
      <c r="J1445">
        <f t="shared" si="310"/>
        <v>-1.4099999999999113E-3</v>
      </c>
      <c r="K1445">
        <v>3.7399499999999999</v>
      </c>
      <c r="L1445">
        <v>3.702</v>
      </c>
      <c r="M1445">
        <v>3.9777</v>
      </c>
      <c r="N1445">
        <v>3.9380000000000002</v>
      </c>
      <c r="O1445">
        <v>3.8437000000000001</v>
      </c>
      <c r="P1445">
        <v>3.7565</v>
      </c>
      <c r="Q1445">
        <v>3.657</v>
      </c>
      <c r="R1445">
        <v>3.66</v>
      </c>
      <c r="S1445">
        <v>3.6236999999999999</v>
      </c>
      <c r="T1445">
        <v>3.7080000000000002</v>
      </c>
      <c r="U1445">
        <f t="shared" si="311"/>
        <v>3.7080000000000002</v>
      </c>
      <c r="V1445">
        <f t="shared" si="316"/>
        <v>8.0000000000000071E-3</v>
      </c>
      <c r="W1445">
        <f t="shared" si="312"/>
        <v>3.9777</v>
      </c>
      <c r="X1445">
        <f t="shared" si="317"/>
        <v>1.7900000000000027E-2</v>
      </c>
      <c r="Y1445">
        <v>3.718</v>
      </c>
      <c r="Z1445">
        <v>3.6720000000000002</v>
      </c>
      <c r="AA1445">
        <f t="shared" si="313"/>
        <v>3.9380000000000002</v>
      </c>
      <c r="AB1445">
        <f t="shared" si="318"/>
        <v>2.0900000000000141E-2</v>
      </c>
      <c r="AC1445">
        <f t="shared" si="319"/>
        <v>-1.7999999999999794E-2</v>
      </c>
      <c r="AD1445">
        <v>3.629</v>
      </c>
      <c r="AE1445">
        <f t="shared" si="314"/>
        <v>3.8437000000000001</v>
      </c>
      <c r="AF1445">
        <f t="shared" si="320"/>
        <v>2.0999999999999908E-2</v>
      </c>
      <c r="AG1445">
        <f t="shared" si="320"/>
        <v>2.7300000000000324E-2</v>
      </c>
      <c r="AH1445">
        <f t="shared" si="308"/>
        <v>3.6505000000000001</v>
      </c>
      <c r="AI1445">
        <f t="shared" si="321"/>
        <v>1.5000000000000568E-3</v>
      </c>
    </row>
    <row r="1446" spans="1:35" x14ac:dyDescent="0.3">
      <c r="A1446" s="1">
        <v>46001</v>
      </c>
      <c r="B1446">
        <v>92396.1</v>
      </c>
      <c r="C1446">
        <v>4228.84</v>
      </c>
      <c r="D1446">
        <v>3.94</v>
      </c>
      <c r="E1446">
        <v>3.9</v>
      </c>
      <c r="F1446">
        <f t="shared" si="315"/>
        <v>-3.0000000000000249E-2</v>
      </c>
      <c r="G1446">
        <v>3.89</v>
      </c>
      <c r="H1446">
        <v>3.7330199999999998</v>
      </c>
      <c r="I1446">
        <f t="shared" si="309"/>
        <v>3.7330199999999998</v>
      </c>
      <c r="J1446">
        <f t="shared" si="310"/>
        <v>-3.4100000000001351E-3</v>
      </c>
      <c r="K1446">
        <v>3.7193000000000001</v>
      </c>
      <c r="L1446">
        <v>3.6655000000000002</v>
      </c>
      <c r="M1446">
        <v>3.9085999999999999</v>
      </c>
      <c r="N1446">
        <v>3.8677999999999999</v>
      </c>
      <c r="O1446">
        <v>3.7719</v>
      </c>
      <c r="P1446">
        <v>3.7081</v>
      </c>
      <c r="Q1446">
        <v>3.64595</v>
      </c>
      <c r="R1446">
        <v>3.6204000000000001</v>
      </c>
      <c r="S1446">
        <v>3.5514000000000001</v>
      </c>
      <c r="T1446">
        <v>3.673</v>
      </c>
      <c r="U1446">
        <f t="shared" si="311"/>
        <v>3.673</v>
      </c>
      <c r="V1446">
        <f t="shared" si="316"/>
        <v>-3.5000000000000142E-2</v>
      </c>
      <c r="W1446">
        <f t="shared" si="312"/>
        <v>3.9085999999999999</v>
      </c>
      <c r="X1446">
        <f t="shared" si="317"/>
        <v>-6.9100000000000161E-2</v>
      </c>
      <c r="Y1446">
        <v>3.6840000000000002</v>
      </c>
      <c r="Z1446">
        <v>3.6309999999999998</v>
      </c>
      <c r="AA1446">
        <f t="shared" si="313"/>
        <v>3.8677999999999999</v>
      </c>
      <c r="AB1446">
        <f t="shared" si="318"/>
        <v>-7.0200000000000262E-2</v>
      </c>
      <c r="AC1446">
        <f t="shared" si="319"/>
        <v>-4.1000000000000369E-2</v>
      </c>
      <c r="AD1446">
        <v>3.5619999999999998</v>
      </c>
      <c r="AE1446">
        <f t="shared" si="314"/>
        <v>3.7719</v>
      </c>
      <c r="AF1446">
        <f t="shared" si="320"/>
        <v>-6.7000000000000171E-2</v>
      </c>
      <c r="AG1446">
        <f t="shared" si="320"/>
        <v>-7.1800000000000086E-2</v>
      </c>
      <c r="AH1446">
        <f t="shared" si="308"/>
        <v>3.5964999999999998</v>
      </c>
      <c r="AI1446">
        <f t="shared" si="321"/>
        <v>-5.400000000000027E-2</v>
      </c>
    </row>
    <row r="1447" spans="1:35" x14ac:dyDescent="0.3">
      <c r="A1447" s="1">
        <v>46002</v>
      </c>
      <c r="B1447">
        <v>92885.26</v>
      </c>
      <c r="C1447">
        <v>4280.18</v>
      </c>
      <c r="D1447">
        <v>3.97</v>
      </c>
      <c r="E1447">
        <v>3.66</v>
      </c>
      <c r="F1447">
        <f t="shared" si="315"/>
        <v>-0.23999999999999977</v>
      </c>
      <c r="G1447">
        <v>3.64</v>
      </c>
      <c r="H1447">
        <v>3.7231999999999998</v>
      </c>
      <c r="I1447">
        <f t="shared" si="309"/>
        <v>3.7231999999999998</v>
      </c>
      <c r="J1447">
        <f t="shared" si="310"/>
        <v>-9.8199999999999399E-3</v>
      </c>
      <c r="K1447">
        <v>3.7097000000000002</v>
      </c>
      <c r="L1447">
        <v>3.6419000000000001</v>
      </c>
      <c r="M1447">
        <v>3.8948</v>
      </c>
      <c r="N1447">
        <v>3.8555999999999999</v>
      </c>
      <c r="O1447">
        <v>3.7627999999999999</v>
      </c>
      <c r="P1447">
        <v>3.7101999999999999</v>
      </c>
      <c r="Q1447">
        <v>3.6433499999999999</v>
      </c>
      <c r="R1447">
        <v>3.6147999999999998</v>
      </c>
      <c r="S1447">
        <v>3.5512000000000001</v>
      </c>
      <c r="T1447">
        <v>3.65</v>
      </c>
      <c r="U1447">
        <f t="shared" si="311"/>
        <v>3.65</v>
      </c>
      <c r="V1447">
        <f t="shared" si="316"/>
        <v>-2.3000000000000131E-2</v>
      </c>
      <c r="W1447">
        <f t="shared" si="312"/>
        <v>3.8948</v>
      </c>
      <c r="X1447">
        <f t="shared" si="317"/>
        <v>-1.3799999999999812E-2</v>
      </c>
      <c r="Y1447">
        <v>3.6850000000000001</v>
      </c>
      <c r="Z1447">
        <v>3.6230000000000002</v>
      </c>
      <c r="AA1447">
        <f t="shared" si="313"/>
        <v>3.8555999999999999</v>
      </c>
      <c r="AB1447">
        <f t="shared" si="318"/>
        <v>-1.2199999999999989E-2</v>
      </c>
      <c r="AC1447">
        <f t="shared" si="319"/>
        <v>-7.999999999999563E-3</v>
      </c>
      <c r="AD1447">
        <v>3.556</v>
      </c>
      <c r="AE1447">
        <f t="shared" si="314"/>
        <v>3.7627999999999999</v>
      </c>
      <c r="AF1447">
        <f t="shared" si="320"/>
        <v>-5.9999999999997833E-3</v>
      </c>
      <c r="AG1447">
        <f t="shared" si="320"/>
        <v>-9.100000000000108E-3</v>
      </c>
      <c r="AH1447">
        <f t="shared" si="308"/>
        <v>3.5895000000000001</v>
      </c>
      <c r="AI1447">
        <f t="shared" si="321"/>
        <v>-6.9999999999996732E-3</v>
      </c>
    </row>
    <row r="1448" spans="1:35" x14ac:dyDescent="0.3">
      <c r="A1448" s="1">
        <v>46003</v>
      </c>
      <c r="B1448">
        <v>90200.1</v>
      </c>
      <c r="C1448">
        <v>4299.63</v>
      </c>
      <c r="D1448">
        <v>3.69</v>
      </c>
      <c r="E1448">
        <v>3.67</v>
      </c>
      <c r="F1448">
        <f t="shared" si="315"/>
        <v>9.9999999999997868E-3</v>
      </c>
      <c r="G1448">
        <v>3.64</v>
      </c>
      <c r="H1448">
        <v>3.70627</v>
      </c>
      <c r="I1448">
        <f t="shared" si="309"/>
        <v>3.70627</v>
      </c>
      <c r="J1448">
        <f t="shared" si="310"/>
        <v>-1.692999999999989E-2</v>
      </c>
      <c r="K1448">
        <v>3.70973</v>
      </c>
      <c r="L1448">
        <v>3.6072000000000002</v>
      </c>
      <c r="M1448">
        <v>3.9028</v>
      </c>
      <c r="N1448">
        <v>3.863</v>
      </c>
      <c r="O1448">
        <v>3.7696000000000001</v>
      </c>
      <c r="P1448">
        <v>3.7023999999999999</v>
      </c>
      <c r="Q1448">
        <v>3.6444999999999999</v>
      </c>
      <c r="R1448">
        <v>3.577</v>
      </c>
      <c r="S1448">
        <v>3.5158</v>
      </c>
      <c r="T1448">
        <v>3.6150000000000002</v>
      </c>
      <c r="U1448">
        <f t="shared" si="311"/>
        <v>3.6150000000000002</v>
      </c>
      <c r="V1448">
        <f t="shared" si="316"/>
        <v>-3.4999999999999698E-2</v>
      </c>
      <c r="W1448">
        <f t="shared" si="312"/>
        <v>3.9028</v>
      </c>
      <c r="X1448">
        <f t="shared" si="317"/>
        <v>8.0000000000000071E-3</v>
      </c>
      <c r="Y1448">
        <v>3.6480000000000001</v>
      </c>
      <c r="Z1448">
        <v>3.585</v>
      </c>
      <c r="AA1448">
        <f t="shared" si="313"/>
        <v>3.863</v>
      </c>
      <c r="AB1448">
        <f t="shared" si="318"/>
        <v>7.4000000000000732E-3</v>
      </c>
      <c r="AC1448">
        <f t="shared" si="319"/>
        <v>-3.8000000000000256E-2</v>
      </c>
      <c r="AD1448">
        <v>3.5249999999999999</v>
      </c>
      <c r="AE1448">
        <f t="shared" si="314"/>
        <v>3.7696000000000001</v>
      </c>
      <c r="AF1448">
        <f t="shared" si="320"/>
        <v>-3.1000000000000139E-2</v>
      </c>
      <c r="AG1448">
        <f t="shared" si="320"/>
        <v>6.8000000000001393E-3</v>
      </c>
      <c r="AH1448">
        <f t="shared" si="308"/>
        <v>3.5549999999999997</v>
      </c>
      <c r="AI1448">
        <f t="shared" si="321"/>
        <v>-3.4500000000000419E-2</v>
      </c>
    </row>
    <row r="1449" spans="1:35" x14ac:dyDescent="0.3">
      <c r="A1449" s="1">
        <v>46004</v>
      </c>
      <c r="B1449">
        <v>90182.04</v>
      </c>
      <c r="C1449">
        <v>4299.63</v>
      </c>
      <c r="D1449">
        <v>3.69</v>
      </c>
      <c r="E1449">
        <v>3.67</v>
      </c>
      <c r="F1449">
        <f t="shared" si="315"/>
        <v>0</v>
      </c>
      <c r="G1449">
        <v>3.64</v>
      </c>
      <c r="H1449">
        <v>3.70627</v>
      </c>
      <c r="I1449">
        <f t="shared" si="309"/>
        <v>3.70627</v>
      </c>
      <c r="J1449">
        <f t="shared" si="310"/>
        <v>0</v>
      </c>
      <c r="K1449">
        <v>3.70973</v>
      </c>
      <c r="L1449">
        <v>3.6072000000000002</v>
      </c>
      <c r="M1449">
        <v>3.9028</v>
      </c>
      <c r="N1449">
        <v>3.863</v>
      </c>
      <c r="O1449">
        <v>3.7696000000000001</v>
      </c>
      <c r="P1449">
        <v>3.7023999999999999</v>
      </c>
      <c r="Q1449">
        <v>3.6444999999999999</v>
      </c>
      <c r="R1449">
        <v>3.577</v>
      </c>
      <c r="S1449">
        <v>3.5158</v>
      </c>
      <c r="T1449">
        <v>3.6150000000000002</v>
      </c>
      <c r="U1449">
        <f t="shared" si="311"/>
        <v>3.6150000000000002</v>
      </c>
      <c r="V1449">
        <f t="shared" si="316"/>
        <v>0</v>
      </c>
      <c r="W1449">
        <f t="shared" si="312"/>
        <v>3.9028</v>
      </c>
      <c r="X1449">
        <f t="shared" si="317"/>
        <v>0</v>
      </c>
      <c r="Y1449">
        <v>3.6480000000000001</v>
      </c>
      <c r="Z1449">
        <v>3.585</v>
      </c>
      <c r="AA1449">
        <f t="shared" si="313"/>
        <v>3.863</v>
      </c>
      <c r="AB1449">
        <f t="shared" si="318"/>
        <v>0</v>
      </c>
      <c r="AC1449">
        <f t="shared" si="319"/>
        <v>0</v>
      </c>
      <c r="AD1449">
        <v>3.5249999999999999</v>
      </c>
      <c r="AE1449">
        <f t="shared" si="314"/>
        <v>3.7696000000000001</v>
      </c>
      <c r="AF1449">
        <f t="shared" si="320"/>
        <v>0</v>
      </c>
      <c r="AG1449">
        <f t="shared" si="320"/>
        <v>0</v>
      </c>
      <c r="AH1449">
        <f t="shared" si="308"/>
        <v>3.5549999999999997</v>
      </c>
      <c r="AI1449">
        <f t="shared" si="321"/>
        <v>0</v>
      </c>
    </row>
    <row r="1450" spans="1:35" x14ac:dyDescent="0.3">
      <c r="A1450" s="1">
        <v>46005</v>
      </c>
      <c r="B1450">
        <v>88464.39</v>
      </c>
      <c r="C1450">
        <v>4299.63</v>
      </c>
      <c r="D1450">
        <v>3.69</v>
      </c>
      <c r="E1450">
        <v>3.67</v>
      </c>
      <c r="F1450">
        <f t="shared" si="315"/>
        <v>0</v>
      </c>
      <c r="G1450">
        <v>3.64</v>
      </c>
      <c r="H1450">
        <v>3.70627</v>
      </c>
      <c r="I1450">
        <f t="shared" si="309"/>
        <v>3.70627</v>
      </c>
      <c r="J1450">
        <f t="shared" si="310"/>
        <v>0</v>
      </c>
      <c r="K1450">
        <v>3.70973</v>
      </c>
      <c r="L1450">
        <v>3.6072000000000002</v>
      </c>
      <c r="M1450">
        <v>3.9028</v>
      </c>
      <c r="N1450">
        <v>3.863</v>
      </c>
      <c r="O1450">
        <v>3.7696000000000001</v>
      </c>
      <c r="P1450">
        <v>3.7023999999999999</v>
      </c>
      <c r="Q1450">
        <v>3.6444999999999999</v>
      </c>
      <c r="R1450">
        <v>3.577</v>
      </c>
      <c r="S1450">
        <v>3.5158</v>
      </c>
      <c r="T1450">
        <v>3.6150000000000002</v>
      </c>
      <c r="U1450">
        <f t="shared" si="311"/>
        <v>3.6150000000000002</v>
      </c>
      <c r="V1450">
        <f t="shared" si="316"/>
        <v>0</v>
      </c>
      <c r="W1450">
        <f t="shared" si="312"/>
        <v>3.9028</v>
      </c>
      <c r="X1450">
        <f t="shared" si="317"/>
        <v>0</v>
      </c>
      <c r="Y1450">
        <v>3.6480000000000001</v>
      </c>
      <c r="Z1450">
        <v>3.585</v>
      </c>
      <c r="AA1450">
        <f t="shared" si="313"/>
        <v>3.863</v>
      </c>
      <c r="AB1450">
        <f t="shared" si="318"/>
        <v>0</v>
      </c>
      <c r="AC1450">
        <f t="shared" si="319"/>
        <v>0</v>
      </c>
      <c r="AD1450">
        <v>3.5249999999999999</v>
      </c>
      <c r="AE1450">
        <f t="shared" si="314"/>
        <v>3.7696000000000001</v>
      </c>
      <c r="AF1450">
        <f t="shared" si="320"/>
        <v>0</v>
      </c>
      <c r="AG1450">
        <f t="shared" si="320"/>
        <v>0</v>
      </c>
      <c r="AH1450">
        <f t="shared" si="308"/>
        <v>3.5549999999999997</v>
      </c>
      <c r="AI1450">
        <f t="shared" si="321"/>
        <v>0</v>
      </c>
    </row>
    <row r="1451" spans="1:35" x14ac:dyDescent="0.3">
      <c r="A1451" s="1">
        <v>46006</v>
      </c>
      <c r="B1451">
        <v>86204.45</v>
      </c>
      <c r="C1451">
        <v>4305.01</v>
      </c>
      <c r="D1451">
        <v>3.81</v>
      </c>
      <c r="E1451">
        <v>3.75</v>
      </c>
      <c r="F1451">
        <f t="shared" si="315"/>
        <v>8.0000000000000071E-2</v>
      </c>
      <c r="G1451">
        <v>3.64</v>
      </c>
      <c r="H1451">
        <v>3.7046899999999998</v>
      </c>
      <c r="I1451">
        <f t="shared" si="309"/>
        <v>3.7046899999999998</v>
      </c>
      <c r="J1451">
        <f t="shared" si="310"/>
        <v>-1.5800000000001369E-3</v>
      </c>
      <c r="K1451">
        <v>3.7057500000000001</v>
      </c>
      <c r="L1451">
        <v>3.6172</v>
      </c>
      <c r="M1451">
        <v>3.8864999999999998</v>
      </c>
      <c r="N1451">
        <v>3.8456000000000001</v>
      </c>
      <c r="O1451">
        <v>3.7505000000000002</v>
      </c>
      <c r="P1451">
        <v>3.7046000000000001</v>
      </c>
      <c r="Q1451">
        <v>3.645</v>
      </c>
      <c r="R1451">
        <v>3.5897999999999999</v>
      </c>
      <c r="S1451">
        <v>3.5074999999999998</v>
      </c>
      <c r="T1451">
        <v>3.6219999999999999</v>
      </c>
      <c r="U1451">
        <f t="shared" si="311"/>
        <v>3.6219999999999999</v>
      </c>
      <c r="V1451">
        <f t="shared" si="316"/>
        <v>6.9999999999996732E-3</v>
      </c>
      <c r="W1451">
        <f t="shared" si="312"/>
        <v>3.8864999999999998</v>
      </c>
      <c r="X1451">
        <f t="shared" si="317"/>
        <v>-1.6300000000000203E-2</v>
      </c>
      <c r="Y1451">
        <v>3.677</v>
      </c>
      <c r="Z1451">
        <v>3.5950000000000002</v>
      </c>
      <c r="AA1451">
        <f t="shared" si="313"/>
        <v>3.8456000000000001</v>
      </c>
      <c r="AB1451">
        <f t="shared" si="318"/>
        <v>-1.739999999999986E-2</v>
      </c>
      <c r="AC1451">
        <f t="shared" si="319"/>
        <v>1.0000000000000231E-2</v>
      </c>
      <c r="AD1451">
        <v>3.516</v>
      </c>
      <c r="AE1451">
        <f t="shared" si="314"/>
        <v>3.7505000000000002</v>
      </c>
      <c r="AF1451">
        <f t="shared" si="320"/>
        <v>-8.999999999999897E-3</v>
      </c>
      <c r="AG1451">
        <f t="shared" si="320"/>
        <v>-1.9099999999999895E-2</v>
      </c>
      <c r="AH1451">
        <f t="shared" si="308"/>
        <v>3.5555000000000003</v>
      </c>
      <c r="AI1451">
        <f t="shared" si="321"/>
        <v>5.0000000000061107E-4</v>
      </c>
    </row>
    <row r="1452" spans="1:35" x14ac:dyDescent="0.3">
      <c r="A1452" s="1">
        <v>46007</v>
      </c>
      <c r="B1452">
        <v>87748.95</v>
      </c>
      <c r="C1452">
        <v>4302.32</v>
      </c>
      <c r="D1452">
        <v>3.97</v>
      </c>
      <c r="E1452">
        <v>3.69</v>
      </c>
      <c r="F1452">
        <f t="shared" si="315"/>
        <v>-6.0000000000000053E-2</v>
      </c>
      <c r="G1452">
        <v>3.64</v>
      </c>
      <c r="H1452">
        <v>3.70065</v>
      </c>
      <c r="I1452">
        <f t="shared" si="309"/>
        <v>3.70065</v>
      </c>
      <c r="J1452">
        <f t="shared" si="310"/>
        <v>-4.0399999999998215E-3</v>
      </c>
      <c r="K1452">
        <v>3.7073</v>
      </c>
      <c r="L1452">
        <v>3.6063999999999998</v>
      </c>
      <c r="M1452">
        <v>3.883</v>
      </c>
      <c r="N1452">
        <v>3.8410000000000002</v>
      </c>
      <c r="O1452">
        <v>3.7446000000000002</v>
      </c>
      <c r="P1452">
        <v>3.7040000000000002</v>
      </c>
      <c r="Q1452">
        <v>3.645</v>
      </c>
      <c r="R1452">
        <v>3.5941000000000001</v>
      </c>
      <c r="S1452">
        <v>3.5045999999999999</v>
      </c>
      <c r="T1452">
        <v>3.617</v>
      </c>
      <c r="U1452">
        <f t="shared" si="311"/>
        <v>3.617</v>
      </c>
      <c r="V1452">
        <f t="shared" si="316"/>
        <v>-4.9999999999998934E-3</v>
      </c>
      <c r="W1452">
        <f t="shared" si="312"/>
        <v>3.883</v>
      </c>
      <c r="X1452">
        <f t="shared" si="317"/>
        <v>-3.4999999999998366E-3</v>
      </c>
      <c r="Y1452">
        <v>3.6640000000000001</v>
      </c>
      <c r="Z1452">
        <v>3.5990000000000002</v>
      </c>
      <c r="AA1452">
        <f t="shared" si="313"/>
        <v>3.8410000000000002</v>
      </c>
      <c r="AB1452">
        <f t="shared" si="318"/>
        <v>-4.5999999999999375E-3</v>
      </c>
      <c r="AC1452">
        <f t="shared" si="319"/>
        <v>4.0000000000000036E-3</v>
      </c>
      <c r="AD1452">
        <v>3.51</v>
      </c>
      <c r="AE1452">
        <f t="shared" si="314"/>
        <v>3.7446000000000002</v>
      </c>
      <c r="AF1452">
        <f t="shared" si="320"/>
        <v>-6.0000000000002274E-3</v>
      </c>
      <c r="AG1452">
        <f t="shared" si="320"/>
        <v>-5.9000000000000163E-3</v>
      </c>
      <c r="AH1452">
        <f t="shared" si="308"/>
        <v>3.5545</v>
      </c>
      <c r="AI1452">
        <f t="shared" si="321"/>
        <v>-1.000000000000334E-3</v>
      </c>
    </row>
    <row r="1453" spans="1:35" x14ac:dyDescent="0.3">
      <c r="A1453" s="1">
        <v>46008</v>
      </c>
      <c r="B1453">
        <v>85948.73</v>
      </c>
      <c r="C1453">
        <v>4338.33</v>
      </c>
      <c r="D1453">
        <v>3.72</v>
      </c>
      <c r="E1453">
        <v>3.69</v>
      </c>
      <c r="F1453">
        <f t="shared" si="315"/>
        <v>0</v>
      </c>
      <c r="G1453">
        <v>3.64</v>
      </c>
      <c r="H1453">
        <v>3.7010100000000001</v>
      </c>
      <c r="I1453">
        <f t="shared" si="309"/>
        <v>3.7010100000000001</v>
      </c>
      <c r="J1453">
        <f t="shared" si="310"/>
        <v>3.6000000000013799E-4</v>
      </c>
      <c r="K1453">
        <v>3.702</v>
      </c>
      <c r="L1453">
        <v>3.6190000000000002</v>
      </c>
      <c r="M1453">
        <v>3.8595999999999999</v>
      </c>
      <c r="N1453">
        <v>3.8201999999999998</v>
      </c>
      <c r="O1453">
        <v>3.7284999999999999</v>
      </c>
      <c r="P1453">
        <v>3.6949999999999998</v>
      </c>
      <c r="Q1453">
        <v>3.6455000000000002</v>
      </c>
      <c r="R1453">
        <v>3.5889000000000002</v>
      </c>
      <c r="S1453">
        <v>3.4990999999999999</v>
      </c>
      <c r="T1453">
        <v>3.6240000000000001</v>
      </c>
      <c r="U1453">
        <f t="shared" si="311"/>
        <v>3.6240000000000001</v>
      </c>
      <c r="V1453">
        <f t="shared" si="316"/>
        <v>7.0000000000001172E-3</v>
      </c>
      <c r="W1453">
        <f t="shared" si="312"/>
        <v>3.8595999999999999</v>
      </c>
      <c r="X1453">
        <f t="shared" si="317"/>
        <v>-2.3400000000000087E-2</v>
      </c>
      <c r="Y1453">
        <v>3.6349999999999998</v>
      </c>
      <c r="Z1453">
        <v>3.5939999999999999</v>
      </c>
      <c r="AA1453">
        <f t="shared" si="313"/>
        <v>3.8201999999999998</v>
      </c>
      <c r="AB1453">
        <f t="shared" si="318"/>
        <v>-2.0800000000000374E-2</v>
      </c>
      <c r="AC1453">
        <f t="shared" si="319"/>
        <v>-5.0000000000003375E-3</v>
      </c>
      <c r="AD1453">
        <v>3.504</v>
      </c>
      <c r="AE1453">
        <f t="shared" si="314"/>
        <v>3.7284999999999999</v>
      </c>
      <c r="AF1453">
        <f t="shared" si="320"/>
        <v>-5.9999999999997833E-3</v>
      </c>
      <c r="AG1453">
        <f t="shared" si="320"/>
        <v>-1.6100000000000225E-2</v>
      </c>
      <c r="AH1453">
        <f t="shared" si="308"/>
        <v>3.5489999999999999</v>
      </c>
      <c r="AI1453">
        <f t="shared" si="321"/>
        <v>-5.5000000000000604E-3</v>
      </c>
    </row>
    <row r="1454" spans="1:35" x14ac:dyDescent="0.3">
      <c r="A1454" s="1">
        <v>46009</v>
      </c>
      <c r="B1454">
        <v>85582.89</v>
      </c>
      <c r="C1454">
        <v>4332.62</v>
      </c>
      <c r="D1454">
        <v>3.72</v>
      </c>
      <c r="E1454">
        <v>3.66</v>
      </c>
      <c r="F1454">
        <f t="shared" si="315"/>
        <v>-2.9999999999999805E-2</v>
      </c>
      <c r="G1454">
        <v>3.64</v>
      </c>
      <c r="H1454">
        <v>3.6945800000000002</v>
      </c>
      <c r="I1454">
        <f t="shared" si="309"/>
        <v>3.6945800000000002</v>
      </c>
      <c r="J1454">
        <f t="shared" si="310"/>
        <v>-6.4299999999999358E-3</v>
      </c>
      <c r="K1454">
        <v>3.6890000000000001</v>
      </c>
      <c r="L1454">
        <v>3.6032000000000002</v>
      </c>
      <c r="M1454">
        <v>3.8492999999999999</v>
      </c>
      <c r="N1454">
        <v>3.8081</v>
      </c>
      <c r="O1454">
        <v>3.7128999999999999</v>
      </c>
      <c r="P1454">
        <v>3.7065000000000001</v>
      </c>
      <c r="Q1454">
        <v>3.6455000000000002</v>
      </c>
      <c r="R1454">
        <v>3.5832999999999999</v>
      </c>
      <c r="S1454">
        <v>3.4775</v>
      </c>
      <c r="T1454">
        <v>3.6080000000000001</v>
      </c>
      <c r="U1454">
        <f t="shared" si="311"/>
        <v>3.6080000000000001</v>
      </c>
      <c r="V1454">
        <f t="shared" si="316"/>
        <v>-1.6000000000000014E-2</v>
      </c>
      <c r="W1454">
        <f t="shared" si="312"/>
        <v>3.8492999999999999</v>
      </c>
      <c r="X1454">
        <f t="shared" si="317"/>
        <v>-1.0299999999999976E-2</v>
      </c>
      <c r="Y1454">
        <v>3.589</v>
      </c>
      <c r="Z1454">
        <v>3.589</v>
      </c>
      <c r="AA1454">
        <f t="shared" si="313"/>
        <v>3.8081</v>
      </c>
      <c r="AB1454">
        <f t="shared" si="318"/>
        <v>-1.2099999999999778E-2</v>
      </c>
      <c r="AC1454">
        <f t="shared" si="319"/>
        <v>-4.9999999999998934E-3</v>
      </c>
      <c r="AD1454">
        <v>3.4849999999999999</v>
      </c>
      <c r="AE1454">
        <f t="shared" si="314"/>
        <v>3.7128999999999999</v>
      </c>
      <c r="AF1454">
        <f t="shared" si="320"/>
        <v>-1.9000000000000128E-2</v>
      </c>
      <c r="AG1454">
        <f t="shared" si="320"/>
        <v>-1.5600000000000058E-2</v>
      </c>
      <c r="AH1454">
        <f t="shared" si="308"/>
        <v>3.5369999999999999</v>
      </c>
      <c r="AI1454">
        <f t="shared" si="321"/>
        <v>-1.2000000000000011E-2</v>
      </c>
    </row>
    <row r="1455" spans="1:35" x14ac:dyDescent="0.3">
      <c r="A1455" s="1">
        <v>46010</v>
      </c>
      <c r="B1455">
        <v>87787.12</v>
      </c>
      <c r="C1455">
        <v>4338.88</v>
      </c>
      <c r="D1455">
        <v>3.7</v>
      </c>
      <c r="E1455">
        <v>3.66</v>
      </c>
      <c r="F1455">
        <f t="shared" si="315"/>
        <v>0</v>
      </c>
      <c r="G1455">
        <v>3.64</v>
      </c>
      <c r="H1455">
        <v>3.6850299999999998</v>
      </c>
      <c r="I1455">
        <f t="shared" si="309"/>
        <v>3.6850299999999998</v>
      </c>
      <c r="J1455">
        <f t="shared" si="310"/>
        <v>-9.5500000000003915E-3</v>
      </c>
      <c r="K1455">
        <v>3.6948599999999998</v>
      </c>
      <c r="L1455">
        <v>3.6021000000000001</v>
      </c>
      <c r="M1455">
        <v>3.8582000000000001</v>
      </c>
      <c r="N1455">
        <v>3.8178999999999998</v>
      </c>
      <c r="O1455">
        <v>3.7250999999999999</v>
      </c>
      <c r="P1455">
        <v>3.7395999999999998</v>
      </c>
      <c r="Q1455">
        <v>3.6469999999999998</v>
      </c>
      <c r="R1455">
        <v>3.5979999999999999</v>
      </c>
      <c r="S1455">
        <v>3.5007000000000001</v>
      </c>
      <c r="T1455">
        <v>3.6070000000000002</v>
      </c>
      <c r="U1455">
        <f t="shared" si="311"/>
        <v>3.6070000000000002</v>
      </c>
      <c r="V1455">
        <f t="shared" si="316"/>
        <v>-9.9999999999988987E-4</v>
      </c>
      <c r="W1455">
        <f t="shared" si="312"/>
        <v>3.8582000000000001</v>
      </c>
      <c r="X1455">
        <f t="shared" si="317"/>
        <v>8.90000000000013E-3</v>
      </c>
      <c r="Y1455">
        <v>3.5979999999999999</v>
      </c>
      <c r="Z1455">
        <v>3.6030000000000002</v>
      </c>
      <c r="AA1455">
        <f t="shared" si="313"/>
        <v>3.8178999999999998</v>
      </c>
      <c r="AB1455">
        <f t="shared" si="318"/>
        <v>9.7999999999998089E-3</v>
      </c>
      <c r="AC1455">
        <f t="shared" si="319"/>
        <v>1.4000000000000234E-2</v>
      </c>
      <c r="AD1455">
        <v>3.5070000000000001</v>
      </c>
      <c r="AE1455">
        <f t="shared" si="314"/>
        <v>3.7250999999999999</v>
      </c>
      <c r="AF1455">
        <f t="shared" si="320"/>
        <v>2.2000000000000242E-2</v>
      </c>
      <c r="AG1455">
        <f t="shared" si="320"/>
        <v>1.2199999999999989E-2</v>
      </c>
      <c r="AH1455">
        <f t="shared" si="308"/>
        <v>3.5550000000000002</v>
      </c>
      <c r="AI1455">
        <f t="shared" si="321"/>
        <v>1.8000000000000238E-2</v>
      </c>
    </row>
    <row r="1456" spans="1:35" x14ac:dyDescent="0.3">
      <c r="A1456" s="1">
        <v>46011</v>
      </c>
      <c r="B1456">
        <v>88176.03</v>
      </c>
      <c r="C1456">
        <v>4338.88</v>
      </c>
      <c r="D1456">
        <v>3.7</v>
      </c>
      <c r="E1456">
        <v>3.66</v>
      </c>
      <c r="F1456">
        <f t="shared" si="315"/>
        <v>0</v>
      </c>
      <c r="G1456">
        <v>3.64</v>
      </c>
      <c r="H1456">
        <v>3.6850299999999998</v>
      </c>
      <c r="I1456">
        <f t="shared" si="309"/>
        <v>3.6850299999999998</v>
      </c>
      <c r="J1456">
        <f t="shared" si="310"/>
        <v>0</v>
      </c>
      <c r="K1456">
        <v>3.6948599999999998</v>
      </c>
      <c r="L1456">
        <v>3.6021000000000001</v>
      </c>
      <c r="M1456">
        <v>3.8582000000000001</v>
      </c>
      <c r="N1456">
        <v>3.8178999999999998</v>
      </c>
      <c r="O1456">
        <v>3.7250999999999999</v>
      </c>
      <c r="P1456">
        <v>3.7395999999999998</v>
      </c>
      <c r="Q1456">
        <v>3.6469999999999998</v>
      </c>
      <c r="R1456">
        <v>3.5979999999999999</v>
      </c>
      <c r="S1456">
        <v>3.5007000000000001</v>
      </c>
      <c r="T1456">
        <v>3.6070000000000002</v>
      </c>
      <c r="U1456">
        <f t="shared" si="311"/>
        <v>3.6070000000000002</v>
      </c>
      <c r="V1456">
        <f t="shared" si="316"/>
        <v>0</v>
      </c>
      <c r="W1456">
        <f t="shared" si="312"/>
        <v>3.8582000000000001</v>
      </c>
      <c r="X1456">
        <f t="shared" si="317"/>
        <v>0</v>
      </c>
      <c r="Y1456">
        <v>3.5979999999999999</v>
      </c>
      <c r="Z1456">
        <v>3.6030000000000002</v>
      </c>
      <c r="AA1456">
        <f t="shared" si="313"/>
        <v>3.8178999999999998</v>
      </c>
      <c r="AB1456">
        <f t="shared" si="318"/>
        <v>0</v>
      </c>
      <c r="AC1456">
        <f t="shared" si="319"/>
        <v>0</v>
      </c>
      <c r="AD1456">
        <v>3.5070000000000001</v>
      </c>
      <c r="AE1456">
        <f t="shared" si="314"/>
        <v>3.7250999999999999</v>
      </c>
      <c r="AF1456">
        <f t="shared" si="320"/>
        <v>0</v>
      </c>
      <c r="AG1456">
        <f t="shared" si="320"/>
        <v>0</v>
      </c>
      <c r="AH1456">
        <f t="shared" si="308"/>
        <v>3.5550000000000002</v>
      </c>
      <c r="AI1456">
        <f t="shared" si="321"/>
        <v>0</v>
      </c>
    </row>
    <row r="1457" spans="1:35" x14ac:dyDescent="0.3">
      <c r="A1457" s="1">
        <v>46012</v>
      </c>
      <c r="B1457">
        <v>88141.98</v>
      </c>
      <c r="C1457">
        <v>4338.88</v>
      </c>
      <c r="D1457">
        <v>3.7</v>
      </c>
      <c r="E1457">
        <v>3.66</v>
      </c>
      <c r="F1457">
        <f t="shared" si="315"/>
        <v>0</v>
      </c>
      <c r="G1457">
        <v>3.64</v>
      </c>
      <c r="H1457">
        <v>3.6850299999999998</v>
      </c>
      <c r="I1457">
        <f t="shared" si="309"/>
        <v>3.6850299999999998</v>
      </c>
      <c r="J1457">
        <f t="shared" si="310"/>
        <v>0</v>
      </c>
      <c r="K1457">
        <v>3.6948599999999998</v>
      </c>
      <c r="L1457">
        <v>3.6021000000000001</v>
      </c>
      <c r="M1457">
        <v>3.8582000000000001</v>
      </c>
      <c r="N1457">
        <v>3.8178999999999998</v>
      </c>
      <c r="O1457">
        <v>3.7250999999999999</v>
      </c>
      <c r="P1457">
        <v>3.7395999999999998</v>
      </c>
      <c r="Q1457">
        <v>3.6469999999999998</v>
      </c>
      <c r="R1457">
        <v>3.5979999999999999</v>
      </c>
      <c r="S1457">
        <v>3.5007000000000001</v>
      </c>
      <c r="T1457">
        <v>3.6070000000000002</v>
      </c>
      <c r="U1457">
        <f t="shared" si="311"/>
        <v>3.6070000000000002</v>
      </c>
      <c r="V1457">
        <f t="shared" si="316"/>
        <v>0</v>
      </c>
      <c r="W1457">
        <f t="shared" si="312"/>
        <v>3.8582000000000001</v>
      </c>
      <c r="X1457">
        <f t="shared" si="317"/>
        <v>0</v>
      </c>
      <c r="Y1457">
        <v>3.5979999999999999</v>
      </c>
      <c r="Z1457">
        <v>3.6030000000000002</v>
      </c>
      <c r="AA1457">
        <f t="shared" si="313"/>
        <v>3.8178999999999998</v>
      </c>
      <c r="AB1457">
        <f t="shared" si="318"/>
        <v>0</v>
      </c>
      <c r="AC1457">
        <f t="shared" si="319"/>
        <v>0</v>
      </c>
      <c r="AD1457">
        <v>3.5070000000000001</v>
      </c>
      <c r="AE1457">
        <f t="shared" si="314"/>
        <v>3.7250999999999999</v>
      </c>
      <c r="AF1457">
        <f t="shared" si="320"/>
        <v>0</v>
      </c>
      <c r="AG1457">
        <f t="shared" si="320"/>
        <v>0</v>
      </c>
      <c r="AH1457">
        <f t="shared" si="308"/>
        <v>3.5550000000000002</v>
      </c>
      <c r="AI1457">
        <f t="shared" si="321"/>
        <v>0</v>
      </c>
    </row>
    <row r="1458" spans="1:35" x14ac:dyDescent="0.3">
      <c r="A1458" s="1">
        <v>46013</v>
      </c>
      <c r="B1458">
        <v>88230.04</v>
      </c>
      <c r="C1458">
        <v>4443.6000000000004</v>
      </c>
      <c r="D1458">
        <v>3.72</v>
      </c>
      <c r="E1458">
        <v>3.68</v>
      </c>
      <c r="F1458">
        <f t="shared" si="315"/>
        <v>2.0000000000000018E-2</v>
      </c>
      <c r="G1458">
        <v>3.64</v>
      </c>
      <c r="H1458">
        <v>3.6886299999999999</v>
      </c>
      <c r="I1458">
        <f t="shared" si="309"/>
        <v>3.6886299999999999</v>
      </c>
      <c r="J1458">
        <f t="shared" si="310"/>
        <v>3.6000000000000476E-3</v>
      </c>
      <c r="K1458">
        <v>3.6977699999999998</v>
      </c>
      <c r="L1458">
        <v>3.6069</v>
      </c>
      <c r="M1458">
        <v>3.8694000000000002</v>
      </c>
      <c r="N1458">
        <v>3.8306</v>
      </c>
      <c r="O1458">
        <v>3.74</v>
      </c>
      <c r="P1458">
        <v>3.7904</v>
      </c>
      <c r="Q1458">
        <v>3.6475</v>
      </c>
      <c r="R1458">
        <v>3.5924</v>
      </c>
      <c r="S1458">
        <v>3.5165000000000002</v>
      </c>
      <c r="T1458">
        <v>3.6160000000000001</v>
      </c>
      <c r="U1458">
        <f t="shared" si="311"/>
        <v>3.6160000000000001</v>
      </c>
      <c r="V1458">
        <f t="shared" si="316"/>
        <v>8.999999999999897E-3</v>
      </c>
      <c r="W1458">
        <f t="shared" si="312"/>
        <v>3.8694000000000002</v>
      </c>
      <c r="X1458">
        <f t="shared" si="317"/>
        <v>1.1200000000000099E-2</v>
      </c>
      <c r="Y1458">
        <v>3.6320000000000001</v>
      </c>
      <c r="Z1458">
        <v>3.6019999999999999</v>
      </c>
      <c r="AA1458">
        <f t="shared" si="313"/>
        <v>3.8306</v>
      </c>
      <c r="AB1458">
        <f t="shared" si="318"/>
        <v>1.2700000000000156E-2</v>
      </c>
      <c r="AC1458">
        <f t="shared" si="319"/>
        <v>-1.000000000000334E-3</v>
      </c>
      <c r="AD1458">
        <v>3.5270000000000001</v>
      </c>
      <c r="AE1458">
        <f t="shared" si="314"/>
        <v>3.74</v>
      </c>
      <c r="AF1458">
        <f t="shared" si="320"/>
        <v>2.0000000000000018E-2</v>
      </c>
      <c r="AG1458">
        <f t="shared" si="320"/>
        <v>1.4900000000000357E-2</v>
      </c>
      <c r="AH1458">
        <f t="shared" si="308"/>
        <v>3.5644999999999998</v>
      </c>
      <c r="AI1458">
        <f t="shared" si="321"/>
        <v>9.4999999999996199E-3</v>
      </c>
    </row>
    <row r="1459" spans="1:35" x14ac:dyDescent="0.3">
      <c r="A1459" s="1">
        <v>46014</v>
      </c>
      <c r="B1459">
        <v>87661.45</v>
      </c>
      <c r="C1459">
        <v>4484.47</v>
      </c>
      <c r="D1459">
        <v>3.72</v>
      </c>
      <c r="E1459">
        <v>3.66</v>
      </c>
      <c r="F1459">
        <f t="shared" si="315"/>
        <v>-2.0000000000000018E-2</v>
      </c>
      <c r="G1459">
        <v>3.64</v>
      </c>
      <c r="H1459">
        <v>3.6887099999999999</v>
      </c>
      <c r="I1459">
        <f t="shared" si="309"/>
        <v>3.6887099999999999</v>
      </c>
      <c r="J1459">
        <f t="shared" si="310"/>
        <v>8.0000000000080007E-5</v>
      </c>
      <c r="K1459">
        <v>3.6987999999999999</v>
      </c>
      <c r="L1459">
        <v>3.5832000000000002</v>
      </c>
      <c r="M1459">
        <v>3.8731</v>
      </c>
      <c r="N1459">
        <v>3.8365</v>
      </c>
      <c r="O1459">
        <v>3.7515999999999998</v>
      </c>
      <c r="P1459">
        <v>3.84422</v>
      </c>
      <c r="Q1459">
        <v>3.6475</v>
      </c>
      <c r="R1459">
        <v>3.5884999999999998</v>
      </c>
      <c r="S1459">
        <v>3.5188999999999999</v>
      </c>
      <c r="T1459">
        <v>3.5910000000000002</v>
      </c>
      <c r="U1459">
        <f t="shared" si="311"/>
        <v>3.5910000000000002</v>
      </c>
      <c r="V1459">
        <f t="shared" si="316"/>
        <v>-2.4999999999999911E-2</v>
      </c>
      <c r="W1459">
        <f t="shared" si="312"/>
        <v>3.8731</v>
      </c>
      <c r="X1459">
        <f t="shared" si="317"/>
        <v>3.6999999999998145E-3</v>
      </c>
      <c r="Y1459">
        <v>3.6190000000000002</v>
      </c>
      <c r="Z1459">
        <v>3.5939999999999999</v>
      </c>
      <c r="AA1459">
        <f t="shared" si="313"/>
        <v>3.8365</v>
      </c>
      <c r="AB1459">
        <f t="shared" si="318"/>
        <v>5.9000000000000163E-3</v>
      </c>
      <c r="AC1459">
        <f t="shared" si="319"/>
        <v>-8.0000000000000071E-3</v>
      </c>
      <c r="AD1459">
        <v>3.524</v>
      </c>
      <c r="AE1459">
        <f t="shared" si="314"/>
        <v>3.7515999999999998</v>
      </c>
      <c r="AF1459">
        <f t="shared" si="320"/>
        <v>-3.0000000000001137E-3</v>
      </c>
      <c r="AG1459">
        <f t="shared" si="320"/>
        <v>1.1599999999999611E-2</v>
      </c>
      <c r="AH1459">
        <f t="shared" si="308"/>
        <v>3.5590000000000002</v>
      </c>
      <c r="AI1459">
        <f t="shared" si="321"/>
        <v>-5.4999999999996163E-3</v>
      </c>
    </row>
    <row r="1460" spans="1:35" x14ac:dyDescent="0.3">
      <c r="A1460" s="1">
        <v>46015</v>
      </c>
      <c r="B1460">
        <v>87631.35</v>
      </c>
      <c r="C1460">
        <v>4479.42</v>
      </c>
      <c r="D1460">
        <v>3.74</v>
      </c>
      <c r="E1460">
        <v>3.66</v>
      </c>
      <c r="F1460">
        <f t="shared" si="315"/>
        <v>0</v>
      </c>
      <c r="G1460">
        <v>3.64</v>
      </c>
      <c r="H1460">
        <v>3.6897700000000002</v>
      </c>
      <c r="I1460">
        <f t="shared" si="309"/>
        <v>3.6897700000000002</v>
      </c>
      <c r="J1460">
        <f t="shared" si="310"/>
        <v>1.0600000000002829E-3</v>
      </c>
      <c r="K1460">
        <v>3.68682</v>
      </c>
      <c r="L1460">
        <v>3.6341000000000001</v>
      </c>
      <c r="M1460">
        <v>3.875</v>
      </c>
      <c r="N1460">
        <v>3.8334000000000001</v>
      </c>
      <c r="O1460">
        <v>3.7391000000000001</v>
      </c>
      <c r="P1460">
        <v>3.8744999999999998</v>
      </c>
      <c r="Q1460">
        <v>3.6476500000000001</v>
      </c>
      <c r="R1460">
        <v>3.5807000000000002</v>
      </c>
      <c r="S1460">
        <v>3.4796999999999998</v>
      </c>
      <c r="T1460">
        <v>3.6419999999999999</v>
      </c>
      <c r="U1460">
        <f t="shared" si="311"/>
        <v>3.6419999999999999</v>
      </c>
      <c r="V1460">
        <f t="shared" si="316"/>
        <v>5.0999999999999712E-2</v>
      </c>
      <c r="W1460">
        <f t="shared" si="312"/>
        <v>3.875</v>
      </c>
      <c r="X1460">
        <f t="shared" si="317"/>
        <v>1.9000000000000128E-3</v>
      </c>
      <c r="Y1460">
        <v>3.6150000000000002</v>
      </c>
      <c r="Z1460">
        <v>3.5870000000000002</v>
      </c>
      <c r="AA1460">
        <f t="shared" si="313"/>
        <v>3.8334000000000001</v>
      </c>
      <c r="AB1460">
        <f t="shared" si="318"/>
        <v>-3.0999999999998806E-3</v>
      </c>
      <c r="AC1460">
        <f t="shared" si="319"/>
        <v>-6.9999999999996732E-3</v>
      </c>
      <c r="AD1460">
        <v>3.488</v>
      </c>
      <c r="AE1460">
        <f t="shared" si="314"/>
        <v>3.7391000000000001</v>
      </c>
      <c r="AF1460">
        <f t="shared" si="320"/>
        <v>-3.6000000000000032E-2</v>
      </c>
      <c r="AG1460">
        <f t="shared" si="320"/>
        <v>-1.2499999999999734E-2</v>
      </c>
      <c r="AH1460">
        <f t="shared" si="308"/>
        <v>3.5375000000000001</v>
      </c>
      <c r="AI1460">
        <f t="shared" si="321"/>
        <v>-2.1500000000000075E-2</v>
      </c>
    </row>
    <row r="1461" spans="1:35" x14ac:dyDescent="0.3">
      <c r="A1461" s="1">
        <v>46016</v>
      </c>
      <c r="B1461">
        <v>87844.71</v>
      </c>
      <c r="C1461">
        <v>4479.42</v>
      </c>
      <c r="D1461">
        <v>3.74</v>
      </c>
      <c r="E1461">
        <v>3.66</v>
      </c>
      <c r="F1461">
        <f t="shared" si="315"/>
        <v>0</v>
      </c>
      <c r="G1461">
        <v>3.64</v>
      </c>
      <c r="H1461">
        <v>3.6897700000000002</v>
      </c>
      <c r="I1461">
        <f t="shared" si="309"/>
        <v>3.6897700000000002</v>
      </c>
      <c r="J1461">
        <f t="shared" si="310"/>
        <v>0</v>
      </c>
      <c r="K1461">
        <v>3.68682</v>
      </c>
      <c r="L1461">
        <v>3.6341000000000001</v>
      </c>
      <c r="M1461">
        <v>3.875</v>
      </c>
      <c r="N1461">
        <v>3.8334000000000001</v>
      </c>
      <c r="O1461">
        <v>3.7391000000000001</v>
      </c>
      <c r="P1461">
        <v>3.8744999999999998</v>
      </c>
      <c r="Q1461">
        <v>3.6476500000000001</v>
      </c>
      <c r="R1461">
        <v>3.5807000000000002</v>
      </c>
      <c r="S1461">
        <v>3.4796999999999998</v>
      </c>
      <c r="T1461">
        <v>3.6419999999999999</v>
      </c>
      <c r="U1461">
        <f t="shared" si="311"/>
        <v>3.6419999999999999</v>
      </c>
      <c r="V1461">
        <f t="shared" si="316"/>
        <v>0</v>
      </c>
      <c r="W1461">
        <f t="shared" si="312"/>
        <v>3.875</v>
      </c>
      <c r="X1461">
        <f t="shared" si="317"/>
        <v>0</v>
      </c>
      <c r="Y1461">
        <v>3.6019999999999999</v>
      </c>
      <c r="Z1461">
        <v>3.5870000000000002</v>
      </c>
      <c r="AA1461">
        <f t="shared" si="313"/>
        <v>3.8334000000000001</v>
      </c>
      <c r="AB1461">
        <f t="shared" si="318"/>
        <v>0</v>
      </c>
      <c r="AC1461">
        <f t="shared" si="319"/>
        <v>0</v>
      </c>
      <c r="AD1461">
        <v>3.488</v>
      </c>
      <c r="AE1461">
        <f t="shared" si="314"/>
        <v>3.7391000000000001</v>
      </c>
      <c r="AF1461">
        <f t="shared" si="320"/>
        <v>0</v>
      </c>
      <c r="AG1461">
        <f t="shared" si="320"/>
        <v>0</v>
      </c>
      <c r="AH1461">
        <f t="shared" si="308"/>
        <v>3.5375000000000001</v>
      </c>
      <c r="AI1461">
        <f t="shared" si="321"/>
        <v>0</v>
      </c>
    </row>
    <row r="1462" spans="1:35" x14ac:dyDescent="0.3">
      <c r="A1462" s="1">
        <v>46017</v>
      </c>
      <c r="B1462">
        <v>87394.85</v>
      </c>
      <c r="C1462">
        <v>4533.21</v>
      </c>
      <c r="D1462">
        <v>3.802</v>
      </c>
      <c r="E1462">
        <v>3.76</v>
      </c>
      <c r="F1462">
        <f t="shared" si="315"/>
        <v>9.9999999999999645E-2</v>
      </c>
      <c r="G1462">
        <v>3.64</v>
      </c>
      <c r="H1462">
        <v>3.6855799999999999</v>
      </c>
      <c r="I1462">
        <f t="shared" si="309"/>
        <v>3.6855799999999999</v>
      </c>
      <c r="J1462">
        <f t="shared" si="310"/>
        <v>-4.1900000000003601E-3</v>
      </c>
      <c r="K1462">
        <v>3.6724999999999999</v>
      </c>
      <c r="L1462">
        <v>3.6227</v>
      </c>
      <c r="M1462">
        <v>3.8395000000000001</v>
      </c>
      <c r="N1462">
        <v>3.8</v>
      </c>
      <c r="O1462">
        <v>3.7105000000000001</v>
      </c>
      <c r="P1462">
        <v>3.8725999999999998</v>
      </c>
      <c r="Q1462">
        <v>3.65</v>
      </c>
      <c r="R1462">
        <v>3.5716999999999999</v>
      </c>
      <c r="S1462">
        <v>3.4790000000000001</v>
      </c>
      <c r="T1462">
        <v>3.629</v>
      </c>
      <c r="U1462">
        <f t="shared" si="311"/>
        <v>3.629</v>
      </c>
      <c r="V1462">
        <f t="shared" si="316"/>
        <v>-1.2999999999999901E-2</v>
      </c>
      <c r="W1462">
        <f t="shared" si="312"/>
        <v>3.8395000000000001</v>
      </c>
      <c r="X1462">
        <f t="shared" si="317"/>
        <v>-3.5499999999999865E-2</v>
      </c>
      <c r="Y1462">
        <v>3.5960000000000001</v>
      </c>
      <c r="Z1462">
        <v>3.577</v>
      </c>
      <c r="AA1462">
        <f t="shared" si="313"/>
        <v>3.8</v>
      </c>
      <c r="AB1462">
        <f t="shared" si="318"/>
        <v>-3.3400000000000318E-2</v>
      </c>
      <c r="AC1462">
        <f t="shared" si="319"/>
        <v>-1.0000000000000231E-2</v>
      </c>
      <c r="AD1462">
        <v>3.484</v>
      </c>
      <c r="AE1462">
        <f t="shared" si="314"/>
        <v>3.7105000000000001</v>
      </c>
      <c r="AF1462">
        <f t="shared" si="320"/>
        <v>-4.0000000000000036E-3</v>
      </c>
      <c r="AG1462">
        <f t="shared" si="320"/>
        <v>-2.8599999999999959E-2</v>
      </c>
      <c r="AH1462">
        <f t="shared" si="308"/>
        <v>3.5305</v>
      </c>
      <c r="AI1462">
        <f t="shared" si="321"/>
        <v>-7.0000000000001172E-3</v>
      </c>
    </row>
    <row r="1463" spans="1:35" x14ac:dyDescent="0.3">
      <c r="A1463" s="1">
        <v>46018</v>
      </c>
      <c r="B1463">
        <v>87601.51</v>
      </c>
      <c r="C1463">
        <v>4533.21</v>
      </c>
      <c r="D1463">
        <v>3.802</v>
      </c>
      <c r="E1463">
        <v>3.76</v>
      </c>
      <c r="F1463">
        <f t="shared" si="315"/>
        <v>0</v>
      </c>
      <c r="G1463">
        <v>3.64</v>
      </c>
      <c r="H1463">
        <v>3.6855799999999999</v>
      </c>
      <c r="I1463">
        <f t="shared" si="309"/>
        <v>3.6855799999999999</v>
      </c>
      <c r="J1463">
        <f t="shared" si="310"/>
        <v>0</v>
      </c>
      <c r="K1463">
        <v>3.6724999999999999</v>
      </c>
      <c r="L1463">
        <v>3.6227</v>
      </c>
      <c r="M1463">
        <v>3.8395000000000001</v>
      </c>
      <c r="N1463">
        <v>3.8</v>
      </c>
      <c r="O1463">
        <v>3.7105000000000001</v>
      </c>
      <c r="P1463">
        <v>3.8725999999999998</v>
      </c>
      <c r="Q1463">
        <v>3.65</v>
      </c>
      <c r="R1463">
        <v>3.5716999999999999</v>
      </c>
      <c r="S1463">
        <v>3.4790000000000001</v>
      </c>
      <c r="T1463">
        <v>3.629</v>
      </c>
      <c r="U1463">
        <f t="shared" si="311"/>
        <v>3.629</v>
      </c>
      <c r="V1463">
        <f t="shared" si="316"/>
        <v>0</v>
      </c>
      <c r="W1463">
        <f t="shared" si="312"/>
        <v>3.8395000000000001</v>
      </c>
      <c r="X1463">
        <f t="shared" si="317"/>
        <v>0</v>
      </c>
      <c r="Y1463">
        <v>3.5960000000000001</v>
      </c>
      <c r="Z1463">
        <v>3.577</v>
      </c>
      <c r="AA1463">
        <f t="shared" si="313"/>
        <v>3.8</v>
      </c>
      <c r="AB1463">
        <f t="shared" si="318"/>
        <v>0</v>
      </c>
      <c r="AC1463">
        <f t="shared" si="319"/>
        <v>0</v>
      </c>
      <c r="AD1463">
        <v>3.484</v>
      </c>
      <c r="AE1463">
        <f t="shared" si="314"/>
        <v>3.7105000000000001</v>
      </c>
      <c r="AF1463">
        <f t="shared" si="320"/>
        <v>0</v>
      </c>
      <c r="AG1463">
        <f t="shared" si="320"/>
        <v>0</v>
      </c>
      <c r="AH1463">
        <f t="shared" si="308"/>
        <v>3.5305</v>
      </c>
      <c r="AI1463">
        <f t="shared" si="321"/>
        <v>0</v>
      </c>
    </row>
    <row r="1464" spans="1:35" x14ac:dyDescent="0.3">
      <c r="A1464" s="1">
        <v>46019</v>
      </c>
      <c r="B1464">
        <v>87518.71</v>
      </c>
      <c r="C1464">
        <v>4533.21</v>
      </c>
      <c r="D1464">
        <v>3.802</v>
      </c>
      <c r="E1464">
        <v>3.76</v>
      </c>
      <c r="F1464">
        <f t="shared" si="315"/>
        <v>0</v>
      </c>
      <c r="G1464">
        <v>3.64</v>
      </c>
      <c r="H1464">
        <v>3.6855799999999999</v>
      </c>
      <c r="I1464">
        <f t="shared" si="309"/>
        <v>3.6855799999999999</v>
      </c>
      <c r="J1464">
        <f t="shared" si="310"/>
        <v>0</v>
      </c>
      <c r="K1464">
        <v>3.6724999999999999</v>
      </c>
      <c r="L1464">
        <v>3.6227</v>
      </c>
      <c r="M1464">
        <v>3.8395000000000001</v>
      </c>
      <c r="N1464">
        <v>3.8</v>
      </c>
      <c r="O1464">
        <v>3.7105000000000001</v>
      </c>
      <c r="P1464">
        <v>3.8725999999999998</v>
      </c>
      <c r="Q1464">
        <v>3.65</v>
      </c>
      <c r="R1464">
        <v>3.5716999999999999</v>
      </c>
      <c r="S1464">
        <v>3.4790000000000001</v>
      </c>
      <c r="T1464">
        <v>3.629</v>
      </c>
      <c r="U1464">
        <f t="shared" si="311"/>
        <v>3.629</v>
      </c>
      <c r="V1464">
        <f t="shared" si="316"/>
        <v>0</v>
      </c>
      <c r="W1464">
        <f t="shared" si="312"/>
        <v>3.8395000000000001</v>
      </c>
      <c r="X1464">
        <f t="shared" si="317"/>
        <v>0</v>
      </c>
      <c r="Y1464">
        <v>3.5960000000000001</v>
      </c>
      <c r="Z1464">
        <v>3.577</v>
      </c>
      <c r="AA1464">
        <f t="shared" si="313"/>
        <v>3.8</v>
      </c>
      <c r="AB1464">
        <f t="shared" si="318"/>
        <v>0</v>
      </c>
      <c r="AC1464">
        <f t="shared" si="319"/>
        <v>0</v>
      </c>
      <c r="AD1464">
        <v>3.484</v>
      </c>
      <c r="AE1464">
        <f t="shared" si="314"/>
        <v>3.7105000000000001</v>
      </c>
      <c r="AF1464">
        <f t="shared" si="320"/>
        <v>0</v>
      </c>
      <c r="AG1464">
        <f t="shared" si="320"/>
        <v>0</v>
      </c>
      <c r="AH1464">
        <f t="shared" si="308"/>
        <v>3.5305</v>
      </c>
      <c r="AI1464">
        <f t="shared" si="321"/>
        <v>0</v>
      </c>
    </row>
    <row r="1465" spans="1:35" x14ac:dyDescent="0.3">
      <c r="A1465" s="1">
        <v>46020</v>
      </c>
      <c r="B1465">
        <v>87216.14</v>
      </c>
      <c r="C1465">
        <v>4332.3500000000004</v>
      </c>
      <c r="D1465">
        <v>3.79</v>
      </c>
      <c r="E1465">
        <v>3.77</v>
      </c>
      <c r="F1465">
        <f t="shared" si="315"/>
        <v>1.0000000000000231E-2</v>
      </c>
      <c r="G1465">
        <v>3.64</v>
      </c>
      <c r="H1465">
        <v>3.6719400000000002</v>
      </c>
      <c r="I1465">
        <f t="shared" si="309"/>
        <v>3.6719400000000002</v>
      </c>
      <c r="J1465">
        <f t="shared" si="310"/>
        <v>-1.3639999999999652E-2</v>
      </c>
      <c r="K1465">
        <v>3.6669499999999999</v>
      </c>
      <c r="L1465">
        <v>3.6172</v>
      </c>
      <c r="M1465">
        <v>3.8372999999999999</v>
      </c>
      <c r="N1465">
        <v>3.7948</v>
      </c>
      <c r="O1465">
        <v>3.6995</v>
      </c>
      <c r="P1465">
        <v>3.8651</v>
      </c>
      <c r="Q1465">
        <v>3.6385000000000001</v>
      </c>
      <c r="R1465">
        <v>3.5844999999999998</v>
      </c>
      <c r="S1465">
        <v>3.4733999999999998</v>
      </c>
      <c r="T1465">
        <v>3.625</v>
      </c>
      <c r="U1465">
        <f t="shared" si="311"/>
        <v>3.625</v>
      </c>
      <c r="V1465">
        <f t="shared" si="316"/>
        <v>-4.0000000000000036E-3</v>
      </c>
      <c r="W1465">
        <f t="shared" si="312"/>
        <v>3.8372999999999999</v>
      </c>
      <c r="X1465">
        <f t="shared" si="317"/>
        <v>-2.2000000000002018E-3</v>
      </c>
      <c r="Y1465">
        <v>3.6</v>
      </c>
      <c r="Z1465">
        <v>3.5910000000000002</v>
      </c>
      <c r="AA1465">
        <f t="shared" si="313"/>
        <v>3.7948</v>
      </c>
      <c r="AB1465">
        <f t="shared" si="318"/>
        <v>-5.1999999999998714E-3</v>
      </c>
      <c r="AC1465">
        <f t="shared" si="319"/>
        <v>1.4000000000000234E-2</v>
      </c>
      <c r="AD1465">
        <v>3.4769999999999999</v>
      </c>
      <c r="AE1465">
        <f t="shared" si="314"/>
        <v>3.6995</v>
      </c>
      <c r="AF1465">
        <f t="shared" si="320"/>
        <v>-7.0000000000001172E-3</v>
      </c>
      <c r="AG1465">
        <f t="shared" si="320"/>
        <v>-1.1000000000000121E-2</v>
      </c>
      <c r="AH1465">
        <f t="shared" si="308"/>
        <v>3.5339999999999998</v>
      </c>
      <c r="AI1465">
        <f t="shared" si="321"/>
        <v>3.4999999999998366E-3</v>
      </c>
    </row>
    <row r="1466" spans="1:35" x14ac:dyDescent="0.3">
      <c r="A1466" s="1">
        <v>46021</v>
      </c>
      <c r="B1466">
        <v>88185.04</v>
      </c>
      <c r="C1466">
        <v>4339.49</v>
      </c>
      <c r="D1466">
        <v>3.73</v>
      </c>
      <c r="E1466">
        <v>3.71</v>
      </c>
      <c r="F1466">
        <f t="shared" si="315"/>
        <v>-6.0000000000000053E-2</v>
      </c>
      <c r="G1466">
        <v>3.64</v>
      </c>
      <c r="H1466">
        <v>3.6607799999999999</v>
      </c>
      <c r="I1466">
        <f t="shared" si="309"/>
        <v>3.6607799999999999</v>
      </c>
      <c r="J1466">
        <f t="shared" si="310"/>
        <v>-1.1160000000000281E-2</v>
      </c>
      <c r="K1466">
        <v>3.6566999999999998</v>
      </c>
      <c r="L1466">
        <v>3.5419</v>
      </c>
      <c r="M1466">
        <v>3.8163</v>
      </c>
      <c r="N1466">
        <v>3.7759</v>
      </c>
      <c r="O1466">
        <v>3.6846999999999999</v>
      </c>
      <c r="P1466">
        <v>3.6952500000000001</v>
      </c>
      <c r="Q1466">
        <v>3.6382300000000001</v>
      </c>
      <c r="R1466">
        <v>3.5964</v>
      </c>
      <c r="S1466">
        <v>3.4598</v>
      </c>
      <c r="T1466">
        <v>3.5550000000000002</v>
      </c>
      <c r="U1466">
        <f t="shared" si="311"/>
        <v>3.5550000000000002</v>
      </c>
      <c r="V1466">
        <f t="shared" si="316"/>
        <v>-6.999999999999984E-2</v>
      </c>
      <c r="W1466">
        <f t="shared" si="312"/>
        <v>3.8163</v>
      </c>
      <c r="X1466">
        <f t="shared" si="317"/>
        <v>-2.0999999999999908E-2</v>
      </c>
      <c r="Y1466">
        <v>3.5430000000000001</v>
      </c>
      <c r="Z1466">
        <v>3.6030000000000002</v>
      </c>
      <c r="AA1466">
        <f t="shared" si="313"/>
        <v>3.7759</v>
      </c>
      <c r="AB1466">
        <f t="shared" si="318"/>
        <v>-1.8899999999999917E-2</v>
      </c>
      <c r="AC1466">
        <f t="shared" si="319"/>
        <v>1.2000000000000011E-2</v>
      </c>
      <c r="AD1466">
        <v>3.4649999999999999</v>
      </c>
      <c r="AE1466">
        <f t="shared" si="314"/>
        <v>3.6846999999999999</v>
      </c>
      <c r="AF1466">
        <f t="shared" si="320"/>
        <v>-1.2000000000000011E-2</v>
      </c>
      <c r="AG1466">
        <f t="shared" si="320"/>
        <v>-1.4800000000000146E-2</v>
      </c>
      <c r="AH1466">
        <f t="shared" si="308"/>
        <v>3.5339999999999998</v>
      </c>
      <c r="AI1466">
        <f t="shared" si="321"/>
        <v>0</v>
      </c>
    </row>
    <row r="1467" spans="1:35" x14ac:dyDescent="0.3">
      <c r="A1467" s="1">
        <v>46022</v>
      </c>
      <c r="B1467">
        <v>87647.54</v>
      </c>
      <c r="C1467">
        <v>4319.37</v>
      </c>
      <c r="D1467">
        <v>3.89</v>
      </c>
      <c r="E1467">
        <v>3.87</v>
      </c>
      <c r="F1467">
        <f t="shared" si="315"/>
        <v>0.16000000000000014</v>
      </c>
      <c r="G1467">
        <v>3.64</v>
      </c>
      <c r="H1467">
        <v>3.6516600000000001</v>
      </c>
      <c r="I1467">
        <f t="shared" si="309"/>
        <v>3.6516600000000001</v>
      </c>
      <c r="J1467">
        <f t="shared" si="310"/>
        <v>-9.1199999999997949E-3</v>
      </c>
      <c r="K1467">
        <v>3.6516999999999999</v>
      </c>
      <c r="L1467">
        <v>3.6263999999999998</v>
      </c>
      <c r="M1467">
        <v>3.8195999999999999</v>
      </c>
      <c r="N1467">
        <v>3.7829000000000002</v>
      </c>
      <c r="O1467">
        <v>3.6989000000000001</v>
      </c>
      <c r="P1467">
        <v>3.67639</v>
      </c>
      <c r="Q1467">
        <v>3.6360000000000001</v>
      </c>
      <c r="R1467">
        <v>3.6017000000000001</v>
      </c>
      <c r="S1467">
        <v>3.47</v>
      </c>
      <c r="T1467">
        <v>3.633</v>
      </c>
      <c r="U1467">
        <f t="shared" si="311"/>
        <v>3.633</v>
      </c>
      <c r="V1467">
        <f t="shared" si="316"/>
        <v>7.7999999999999847E-2</v>
      </c>
      <c r="W1467">
        <f t="shared" si="312"/>
        <v>3.8195999999999999</v>
      </c>
      <c r="X1467">
        <f t="shared" si="317"/>
        <v>3.2999999999998586E-3</v>
      </c>
      <c r="Y1467">
        <v>3.5950000000000002</v>
      </c>
      <c r="Z1467">
        <v>3.6080000000000001</v>
      </c>
      <c r="AA1467">
        <f t="shared" si="313"/>
        <v>3.7829000000000002</v>
      </c>
      <c r="AB1467">
        <f t="shared" si="318"/>
        <v>7.0000000000001172E-3</v>
      </c>
      <c r="AC1467">
        <f t="shared" si="319"/>
        <v>4.9999999999998934E-3</v>
      </c>
      <c r="AD1467">
        <v>3.4750000000000001</v>
      </c>
      <c r="AE1467">
        <f t="shared" si="314"/>
        <v>3.6989000000000001</v>
      </c>
      <c r="AF1467">
        <f t="shared" si="320"/>
        <v>1.0000000000000231E-2</v>
      </c>
      <c r="AG1467">
        <f t="shared" si="320"/>
        <v>1.4200000000000212E-2</v>
      </c>
      <c r="AH1467">
        <f t="shared" si="308"/>
        <v>3.5415000000000001</v>
      </c>
      <c r="AI1467">
        <f t="shared" si="321"/>
        <v>7.5000000000002842E-3</v>
      </c>
    </row>
    <row r="1468" spans="1:35" x14ac:dyDescent="0.3">
      <c r="A1468" s="1">
        <v>46023</v>
      </c>
      <c r="B1468">
        <v>88274.74</v>
      </c>
      <c r="C1468">
        <v>4319.37</v>
      </c>
      <c r="D1468">
        <v>3.89</v>
      </c>
      <c r="E1468">
        <v>3.87</v>
      </c>
      <c r="F1468">
        <f t="shared" si="315"/>
        <v>0</v>
      </c>
      <c r="G1468">
        <v>3.64</v>
      </c>
      <c r="H1468">
        <v>3.6516600000000001</v>
      </c>
      <c r="I1468">
        <f t="shared" si="309"/>
        <v>3.6516600000000001</v>
      </c>
      <c r="J1468">
        <f t="shared" si="310"/>
        <v>0</v>
      </c>
      <c r="K1468">
        <v>3.6516999999999999</v>
      </c>
      <c r="L1468">
        <v>3.6263999999999998</v>
      </c>
      <c r="M1468">
        <v>3.8195999999999999</v>
      </c>
      <c r="N1468">
        <v>3.7829000000000002</v>
      </c>
      <c r="O1468">
        <v>3.6989000000000001</v>
      </c>
      <c r="P1468">
        <v>3.67639</v>
      </c>
      <c r="Q1468">
        <v>3.6360000000000001</v>
      </c>
      <c r="R1468">
        <v>3.6017000000000001</v>
      </c>
      <c r="S1468">
        <v>3.47</v>
      </c>
      <c r="T1468">
        <v>3.633</v>
      </c>
      <c r="U1468">
        <f t="shared" si="311"/>
        <v>3.633</v>
      </c>
      <c r="V1468">
        <f t="shared" si="316"/>
        <v>0</v>
      </c>
      <c r="W1468">
        <f t="shared" si="312"/>
        <v>3.8195999999999999</v>
      </c>
      <c r="X1468">
        <f t="shared" si="317"/>
        <v>0</v>
      </c>
      <c r="Y1468">
        <v>3.5459999999999998</v>
      </c>
      <c r="Z1468">
        <v>3.6080000000000001</v>
      </c>
      <c r="AA1468">
        <f t="shared" si="313"/>
        <v>3.7829000000000002</v>
      </c>
      <c r="AB1468">
        <f t="shared" si="318"/>
        <v>0</v>
      </c>
      <c r="AC1468">
        <f t="shared" si="319"/>
        <v>0</v>
      </c>
      <c r="AD1468">
        <v>3.4750000000000001</v>
      </c>
      <c r="AE1468">
        <f t="shared" si="314"/>
        <v>3.6989000000000001</v>
      </c>
      <c r="AF1468">
        <f t="shared" si="320"/>
        <v>0</v>
      </c>
      <c r="AG1468">
        <f t="shared" si="320"/>
        <v>0</v>
      </c>
      <c r="AH1468">
        <f t="shared" si="308"/>
        <v>3.5415000000000001</v>
      </c>
      <c r="AI1468">
        <f t="shared" si="321"/>
        <v>0</v>
      </c>
    </row>
    <row r="1469" spans="1:35" x14ac:dyDescent="0.3">
      <c r="A1469" s="1">
        <v>46024</v>
      </c>
      <c r="B1469">
        <v>90027.45</v>
      </c>
      <c r="C1469">
        <v>4332.29</v>
      </c>
      <c r="D1469">
        <v>3.8250000000000002</v>
      </c>
      <c r="E1469">
        <v>3.75</v>
      </c>
      <c r="F1469">
        <f t="shared" si="315"/>
        <v>-0.12000000000000011</v>
      </c>
      <c r="G1469">
        <v>3.64</v>
      </c>
      <c r="H1469">
        <v>3.6497700000000002</v>
      </c>
      <c r="I1469">
        <f t="shared" si="309"/>
        <v>3.6497700000000002</v>
      </c>
      <c r="J1469">
        <f t="shared" si="310"/>
        <v>-1.8899999999999473E-3</v>
      </c>
      <c r="K1469">
        <v>3.6459999999999999</v>
      </c>
      <c r="L1469">
        <v>3.6124000000000001</v>
      </c>
      <c r="M1469">
        <v>3.8260000000000001</v>
      </c>
      <c r="N1469">
        <v>3.7865000000000002</v>
      </c>
      <c r="O1469">
        <v>3.6974999999999998</v>
      </c>
      <c r="P1469">
        <v>3.669</v>
      </c>
      <c r="Q1469">
        <v>3.6389999999999998</v>
      </c>
      <c r="R1469">
        <v>3.6006</v>
      </c>
      <c r="S1469">
        <v>3.4666000000000001</v>
      </c>
      <c r="T1469">
        <v>3.6179999999999999</v>
      </c>
      <c r="U1469">
        <f t="shared" si="311"/>
        <v>3.6179999999999999</v>
      </c>
      <c r="V1469">
        <f t="shared" si="316"/>
        <v>-1.5000000000000124E-2</v>
      </c>
      <c r="W1469">
        <f t="shared" si="312"/>
        <v>3.8260000000000001</v>
      </c>
      <c r="X1469">
        <f t="shared" si="317"/>
        <v>6.4000000000001833E-3</v>
      </c>
      <c r="Y1469">
        <v>3.5590000000000002</v>
      </c>
      <c r="Z1469">
        <v>3.6059999999999999</v>
      </c>
      <c r="AA1469">
        <f t="shared" si="313"/>
        <v>3.7865000000000002</v>
      </c>
      <c r="AB1469">
        <f t="shared" si="318"/>
        <v>3.6000000000000476E-3</v>
      </c>
      <c r="AC1469">
        <f t="shared" si="319"/>
        <v>-2.0000000000002238E-3</v>
      </c>
      <c r="AD1469">
        <v>3.472</v>
      </c>
      <c r="AE1469">
        <f t="shared" si="314"/>
        <v>3.6974999999999998</v>
      </c>
      <c r="AF1469">
        <f t="shared" si="320"/>
        <v>-3.0000000000001137E-3</v>
      </c>
      <c r="AG1469">
        <f t="shared" si="320"/>
        <v>-1.4000000000002899E-3</v>
      </c>
      <c r="AH1469">
        <f t="shared" si="308"/>
        <v>3.5389999999999997</v>
      </c>
      <c r="AI1469">
        <f t="shared" si="321"/>
        <v>-2.5000000000003908E-3</v>
      </c>
    </row>
    <row r="1470" spans="1:35" x14ac:dyDescent="0.3">
      <c r="A1470" s="1">
        <v>46025</v>
      </c>
      <c r="B1470">
        <v>90511.79</v>
      </c>
      <c r="C1470">
        <v>4332.29</v>
      </c>
      <c r="D1470">
        <v>3.8250000000000002</v>
      </c>
      <c r="E1470">
        <v>3.75</v>
      </c>
      <c r="F1470">
        <f t="shared" si="315"/>
        <v>0</v>
      </c>
      <c r="G1470">
        <v>3.64</v>
      </c>
      <c r="H1470">
        <v>3.6497700000000002</v>
      </c>
      <c r="I1470">
        <f t="shared" si="309"/>
        <v>3.6497700000000002</v>
      </c>
      <c r="J1470">
        <f t="shared" si="310"/>
        <v>0</v>
      </c>
      <c r="K1470">
        <v>3.6459999999999999</v>
      </c>
      <c r="L1470">
        <v>3.6124000000000001</v>
      </c>
      <c r="M1470">
        <v>3.8260000000000001</v>
      </c>
      <c r="N1470">
        <v>3.7865000000000002</v>
      </c>
      <c r="O1470">
        <v>3.6974999999999998</v>
      </c>
      <c r="P1470">
        <v>3.669</v>
      </c>
      <c r="Q1470">
        <v>3.6389999999999998</v>
      </c>
      <c r="R1470">
        <v>3.6006</v>
      </c>
      <c r="S1470">
        <v>3.4666000000000001</v>
      </c>
      <c r="T1470">
        <v>3.6179999999999999</v>
      </c>
      <c r="U1470">
        <f t="shared" si="311"/>
        <v>3.6179999999999999</v>
      </c>
      <c r="V1470">
        <f t="shared" si="316"/>
        <v>0</v>
      </c>
      <c r="W1470">
        <f t="shared" si="312"/>
        <v>3.8260000000000001</v>
      </c>
      <c r="X1470">
        <f t="shared" si="317"/>
        <v>0</v>
      </c>
      <c r="Y1470">
        <v>3.5590000000000002</v>
      </c>
      <c r="Z1470">
        <v>3.6059999999999999</v>
      </c>
      <c r="AA1470">
        <f t="shared" si="313"/>
        <v>3.7865000000000002</v>
      </c>
      <c r="AB1470">
        <f t="shared" si="318"/>
        <v>0</v>
      </c>
      <c r="AC1470">
        <f t="shared" si="319"/>
        <v>0</v>
      </c>
      <c r="AD1470">
        <v>3.472</v>
      </c>
      <c r="AE1470">
        <f t="shared" si="314"/>
        <v>3.6974999999999998</v>
      </c>
      <c r="AF1470">
        <f t="shared" si="320"/>
        <v>0</v>
      </c>
      <c r="AG1470">
        <f t="shared" si="320"/>
        <v>0</v>
      </c>
      <c r="AH1470">
        <f t="shared" si="308"/>
        <v>3.5389999999999997</v>
      </c>
      <c r="AI1470">
        <f t="shared" si="321"/>
        <v>0</v>
      </c>
    </row>
    <row r="1471" spans="1:35" x14ac:dyDescent="0.3">
      <c r="A1471" s="1">
        <v>46026</v>
      </c>
      <c r="B1471">
        <v>91238.21</v>
      </c>
      <c r="C1471">
        <v>4332.29</v>
      </c>
      <c r="D1471">
        <v>3.8250000000000002</v>
      </c>
      <c r="E1471">
        <v>3.75</v>
      </c>
      <c r="F1471">
        <f t="shared" si="315"/>
        <v>0</v>
      </c>
      <c r="G1471">
        <v>3.64</v>
      </c>
      <c r="H1471">
        <v>3.6497700000000002</v>
      </c>
      <c r="I1471">
        <f t="shared" si="309"/>
        <v>3.6497700000000002</v>
      </c>
      <c r="J1471">
        <f t="shared" si="310"/>
        <v>0</v>
      </c>
      <c r="K1471">
        <v>3.6459999999999999</v>
      </c>
      <c r="L1471">
        <v>3.6124000000000001</v>
      </c>
      <c r="M1471">
        <v>3.8260000000000001</v>
      </c>
      <c r="N1471">
        <v>3.7865000000000002</v>
      </c>
      <c r="O1471">
        <v>3.6974999999999998</v>
      </c>
      <c r="P1471">
        <v>3.669</v>
      </c>
      <c r="Q1471">
        <v>3.6389999999999998</v>
      </c>
      <c r="R1471">
        <v>3.6006</v>
      </c>
      <c r="S1471">
        <v>3.4666000000000001</v>
      </c>
      <c r="T1471">
        <v>3.6179999999999999</v>
      </c>
      <c r="U1471">
        <f t="shared" si="311"/>
        <v>3.6179999999999999</v>
      </c>
      <c r="V1471">
        <f t="shared" si="316"/>
        <v>0</v>
      </c>
      <c r="W1471">
        <f t="shared" si="312"/>
        <v>3.8260000000000001</v>
      </c>
      <c r="X1471">
        <f t="shared" si="317"/>
        <v>0</v>
      </c>
      <c r="Y1471">
        <v>3.5590000000000002</v>
      </c>
      <c r="Z1471">
        <v>3.6059999999999999</v>
      </c>
      <c r="AA1471">
        <f t="shared" si="313"/>
        <v>3.7865000000000002</v>
      </c>
      <c r="AB1471">
        <f t="shared" si="318"/>
        <v>0</v>
      </c>
      <c r="AC1471">
        <f t="shared" si="319"/>
        <v>0</v>
      </c>
      <c r="AD1471">
        <v>3.472</v>
      </c>
      <c r="AE1471">
        <f t="shared" si="314"/>
        <v>3.6974999999999998</v>
      </c>
      <c r="AF1471">
        <f t="shared" si="320"/>
        <v>0</v>
      </c>
      <c r="AG1471">
        <f t="shared" si="320"/>
        <v>0</v>
      </c>
      <c r="AH1471">
        <f t="shared" si="308"/>
        <v>3.5389999999999997</v>
      </c>
      <c r="AI1471">
        <f t="shared" si="321"/>
        <v>0</v>
      </c>
    </row>
    <row r="1472" spans="1:35" x14ac:dyDescent="0.3">
      <c r="A1472" s="1">
        <v>46027</v>
      </c>
      <c r="B1472">
        <v>94095.49</v>
      </c>
      <c r="C1472">
        <v>4449.1499999999996</v>
      </c>
      <c r="D1472">
        <v>3.73</v>
      </c>
      <c r="E1472">
        <v>3.7</v>
      </c>
      <c r="F1472">
        <f t="shared" si="315"/>
        <v>-4.9999999999999822E-2</v>
      </c>
      <c r="G1472">
        <v>3.64</v>
      </c>
      <c r="H1472">
        <v>3.6463899999999998</v>
      </c>
      <c r="I1472">
        <f t="shared" si="309"/>
        <v>3.6463899999999998</v>
      </c>
      <c r="J1472">
        <f t="shared" si="310"/>
        <v>-3.3800000000003827E-3</v>
      </c>
      <c r="K1472">
        <v>3.6462500000000002</v>
      </c>
      <c r="L1472">
        <v>3.5914000000000001</v>
      </c>
      <c r="M1472">
        <v>3.7907000000000002</v>
      </c>
      <c r="N1472">
        <v>3.754</v>
      </c>
      <c r="O1472">
        <v>3.6696</v>
      </c>
      <c r="P1472">
        <v>3.6684999999999999</v>
      </c>
      <c r="Q1472">
        <v>3.63903</v>
      </c>
      <c r="R1472">
        <v>3.5819000000000001</v>
      </c>
      <c r="S1472">
        <v>3.4609999999999999</v>
      </c>
      <c r="T1472">
        <v>3.597</v>
      </c>
      <c r="U1472">
        <f t="shared" si="311"/>
        <v>3.597</v>
      </c>
      <c r="V1472">
        <f t="shared" si="316"/>
        <v>-2.0999999999999908E-2</v>
      </c>
      <c r="W1472">
        <f t="shared" si="312"/>
        <v>3.7907000000000002</v>
      </c>
      <c r="X1472">
        <f t="shared" si="317"/>
        <v>-3.5299999999999887E-2</v>
      </c>
      <c r="Y1472">
        <v>3.6219999999999999</v>
      </c>
      <c r="Z1472">
        <v>3.5910000000000002</v>
      </c>
      <c r="AA1472">
        <f t="shared" si="313"/>
        <v>3.754</v>
      </c>
      <c r="AB1472">
        <f t="shared" si="318"/>
        <v>-3.2500000000000195E-2</v>
      </c>
      <c r="AC1472">
        <f t="shared" si="319"/>
        <v>-1.499999999999968E-2</v>
      </c>
      <c r="AD1472">
        <v>3.4649999999999999</v>
      </c>
      <c r="AE1472">
        <f t="shared" si="314"/>
        <v>3.6696</v>
      </c>
      <c r="AF1472">
        <f t="shared" si="320"/>
        <v>-7.0000000000001172E-3</v>
      </c>
      <c r="AG1472">
        <f t="shared" si="320"/>
        <v>-2.7899999999999814E-2</v>
      </c>
      <c r="AH1472">
        <f t="shared" si="308"/>
        <v>3.528</v>
      </c>
      <c r="AI1472">
        <f t="shared" si="321"/>
        <v>-1.0999999999999677E-2</v>
      </c>
    </row>
    <row r="1473" spans="1:35" x14ac:dyDescent="0.3">
      <c r="A1473" s="1">
        <v>46028</v>
      </c>
      <c r="B1473">
        <v>93217.31</v>
      </c>
      <c r="C1473">
        <v>4494.83</v>
      </c>
      <c r="D1473">
        <v>3.73</v>
      </c>
      <c r="E1473">
        <v>3.66</v>
      </c>
      <c r="F1473">
        <f t="shared" si="315"/>
        <v>-4.0000000000000036E-2</v>
      </c>
      <c r="G1473">
        <v>3.64</v>
      </c>
      <c r="H1473">
        <v>3.64636</v>
      </c>
      <c r="I1473">
        <f t="shared" si="309"/>
        <v>3.64636</v>
      </c>
      <c r="J1473">
        <f t="shared" si="310"/>
        <v>-2.9999999999752447E-5</v>
      </c>
      <c r="K1473">
        <v>3.6499000000000001</v>
      </c>
      <c r="L1473">
        <v>3.5781000000000001</v>
      </c>
      <c r="M1473">
        <v>3.7549000000000001</v>
      </c>
      <c r="N1473">
        <v>3.7263000000000002</v>
      </c>
      <c r="O1473">
        <v>3.657</v>
      </c>
      <c r="P1473">
        <v>3.6680000000000001</v>
      </c>
      <c r="Q1473">
        <v>3.6427200000000002</v>
      </c>
      <c r="R1473">
        <v>3.5575999999999999</v>
      </c>
      <c r="S1473">
        <v>3.4661</v>
      </c>
      <c r="T1473">
        <v>3.5859999999999999</v>
      </c>
      <c r="U1473">
        <f t="shared" si="311"/>
        <v>3.5859999999999999</v>
      </c>
      <c r="V1473">
        <f t="shared" si="316"/>
        <v>-1.1000000000000121E-2</v>
      </c>
      <c r="W1473">
        <f t="shared" si="312"/>
        <v>3.7549000000000001</v>
      </c>
      <c r="X1473">
        <f t="shared" si="317"/>
        <v>-3.5800000000000054E-2</v>
      </c>
      <c r="Y1473">
        <v>3.5990000000000002</v>
      </c>
      <c r="Z1473">
        <v>3.5609999999999999</v>
      </c>
      <c r="AA1473">
        <f t="shared" si="313"/>
        <v>3.7263000000000002</v>
      </c>
      <c r="AB1473">
        <f t="shared" si="318"/>
        <v>-2.7699999999999836E-2</v>
      </c>
      <c r="AC1473">
        <f t="shared" si="319"/>
        <v>-3.0000000000000249E-2</v>
      </c>
      <c r="AD1473">
        <v>3.4729999999999999</v>
      </c>
      <c r="AE1473">
        <f t="shared" si="314"/>
        <v>3.657</v>
      </c>
      <c r="AF1473">
        <f t="shared" si="320"/>
        <v>8.0000000000000071E-3</v>
      </c>
      <c r="AG1473">
        <f t="shared" si="320"/>
        <v>-1.2599999999999945E-2</v>
      </c>
      <c r="AH1473">
        <f t="shared" si="308"/>
        <v>3.5169999999999999</v>
      </c>
      <c r="AI1473">
        <f t="shared" si="321"/>
        <v>-1.1000000000000121E-2</v>
      </c>
    </row>
    <row r="1474" spans="1:35" x14ac:dyDescent="0.3">
      <c r="A1474" s="1">
        <v>46029</v>
      </c>
      <c r="B1474">
        <v>91007.95</v>
      </c>
      <c r="C1474">
        <v>4456.47</v>
      </c>
      <c r="D1474">
        <v>3.7</v>
      </c>
      <c r="E1474">
        <v>3.65</v>
      </c>
      <c r="F1474">
        <f t="shared" si="315"/>
        <v>-1.0000000000000231E-2</v>
      </c>
      <c r="G1474">
        <v>3.64</v>
      </c>
      <c r="H1474">
        <v>3.6481400000000002</v>
      </c>
      <c r="I1474">
        <f t="shared" si="309"/>
        <v>3.6481400000000002</v>
      </c>
      <c r="J1474">
        <f t="shared" si="310"/>
        <v>1.7800000000001148E-3</v>
      </c>
      <c r="K1474">
        <v>3.6556999999999999</v>
      </c>
      <c r="L1474">
        <v>3.5880000000000001</v>
      </c>
      <c r="M1474">
        <v>3.7858999999999998</v>
      </c>
      <c r="N1474">
        <v>3.7509999999999999</v>
      </c>
      <c r="O1474">
        <v>3.6716000000000002</v>
      </c>
      <c r="P1474">
        <v>3.6772999999999998</v>
      </c>
      <c r="Q1474">
        <v>3.6418499999999998</v>
      </c>
      <c r="R1474">
        <v>3.5705</v>
      </c>
      <c r="S1474">
        <v>3.4712000000000001</v>
      </c>
      <c r="T1474">
        <v>3.5939999999999999</v>
      </c>
      <c r="U1474">
        <f t="shared" si="311"/>
        <v>3.5939999999999999</v>
      </c>
      <c r="V1474">
        <f t="shared" si="316"/>
        <v>8.0000000000000071E-3</v>
      </c>
      <c r="W1474">
        <f t="shared" si="312"/>
        <v>3.7858999999999998</v>
      </c>
      <c r="X1474">
        <f t="shared" si="317"/>
        <v>3.0999999999999694E-2</v>
      </c>
      <c r="Y1474">
        <v>3.6059999999999999</v>
      </c>
      <c r="Z1474">
        <v>3.58</v>
      </c>
      <c r="AA1474">
        <f t="shared" si="313"/>
        <v>3.7509999999999999</v>
      </c>
      <c r="AB1474">
        <f t="shared" si="318"/>
        <v>2.4699999999999722E-2</v>
      </c>
      <c r="AC1474">
        <f t="shared" si="319"/>
        <v>1.9000000000000128E-2</v>
      </c>
      <c r="AD1474">
        <v>3.4750000000000001</v>
      </c>
      <c r="AE1474">
        <f t="shared" si="314"/>
        <v>3.6716000000000002</v>
      </c>
      <c r="AF1474">
        <f t="shared" si="320"/>
        <v>2.0000000000002238E-3</v>
      </c>
      <c r="AG1474">
        <f t="shared" si="320"/>
        <v>1.4600000000000168E-2</v>
      </c>
      <c r="AH1474">
        <f t="shared" si="308"/>
        <v>3.5274999999999999</v>
      </c>
      <c r="AI1474">
        <f t="shared" si="321"/>
        <v>1.0499999999999954E-2</v>
      </c>
    </row>
    <row r="1475" spans="1:35" x14ac:dyDescent="0.3">
      <c r="A1475" s="1">
        <v>46030</v>
      </c>
      <c r="B1475">
        <v>91199.98</v>
      </c>
      <c r="C1475">
        <v>4477.6499999999996</v>
      </c>
      <c r="D1475">
        <v>3.7</v>
      </c>
      <c r="E1475">
        <v>3.64</v>
      </c>
      <c r="F1475">
        <f t="shared" si="315"/>
        <v>-9.9999999999997868E-3</v>
      </c>
      <c r="G1475">
        <v>3.64</v>
      </c>
      <c r="H1475">
        <v>3.64968</v>
      </c>
      <c r="I1475">
        <f t="shared" si="309"/>
        <v>3.64968</v>
      </c>
      <c r="J1475">
        <f t="shared" si="310"/>
        <v>1.5399999999998748E-3</v>
      </c>
      <c r="K1475">
        <v>3.6500300000000001</v>
      </c>
      <c r="L1475">
        <v>3.5876999999999999</v>
      </c>
      <c r="M1475">
        <v>3.7631000000000001</v>
      </c>
      <c r="N1475">
        <v>3.7364000000000002</v>
      </c>
      <c r="O1475">
        <v>3.6738</v>
      </c>
      <c r="P1475">
        <v>3.6637</v>
      </c>
      <c r="Q1475">
        <v>3.6429</v>
      </c>
      <c r="R1475">
        <v>3.5728</v>
      </c>
      <c r="S1475">
        <v>3.4763000000000002</v>
      </c>
      <c r="T1475">
        <v>3.5920000000000001</v>
      </c>
      <c r="U1475">
        <f t="shared" si="311"/>
        <v>3.5920000000000001</v>
      </c>
      <c r="V1475">
        <f t="shared" si="316"/>
        <v>-1.9999999999997797E-3</v>
      </c>
      <c r="W1475">
        <f t="shared" si="312"/>
        <v>3.7631000000000001</v>
      </c>
      <c r="X1475">
        <f t="shared" si="317"/>
        <v>-2.2799999999999709E-2</v>
      </c>
      <c r="Y1475">
        <v>3.6080000000000001</v>
      </c>
      <c r="Z1475">
        <v>3.5790000000000002</v>
      </c>
      <c r="AA1475">
        <f t="shared" si="313"/>
        <v>3.7364000000000002</v>
      </c>
      <c r="AB1475">
        <f t="shared" si="318"/>
        <v>-1.4599999999999724E-2</v>
      </c>
      <c r="AC1475">
        <f t="shared" si="319"/>
        <v>-9.9999999999988987E-4</v>
      </c>
      <c r="AD1475">
        <v>3.4820000000000002</v>
      </c>
      <c r="AE1475">
        <f t="shared" si="314"/>
        <v>3.6738</v>
      </c>
      <c r="AF1475">
        <f t="shared" si="320"/>
        <v>7.0000000000001172E-3</v>
      </c>
      <c r="AG1475">
        <f t="shared" si="320"/>
        <v>2.1999999999997577E-3</v>
      </c>
      <c r="AH1475">
        <f t="shared" si="308"/>
        <v>3.5305</v>
      </c>
      <c r="AI1475">
        <f t="shared" si="321"/>
        <v>3.0000000000001137E-3</v>
      </c>
    </row>
    <row r="1476" spans="1:35" x14ac:dyDescent="0.3">
      <c r="A1476" s="1">
        <v>46031</v>
      </c>
      <c r="B1476">
        <v>90421.57</v>
      </c>
      <c r="C1476">
        <v>4509.5</v>
      </c>
      <c r="D1476">
        <v>3.7</v>
      </c>
      <c r="E1476">
        <v>3.64</v>
      </c>
      <c r="F1476">
        <f t="shared" si="315"/>
        <v>0</v>
      </c>
      <c r="G1476">
        <v>3.64</v>
      </c>
      <c r="H1476">
        <v>3.6518000000000002</v>
      </c>
      <c r="I1476">
        <f t="shared" si="309"/>
        <v>3.6518000000000002</v>
      </c>
      <c r="J1476">
        <f t="shared" si="310"/>
        <v>2.1200000000001218E-3</v>
      </c>
      <c r="K1476">
        <v>3.6713499999999999</v>
      </c>
      <c r="L1476">
        <v>3.5918000000000001</v>
      </c>
      <c r="M1476">
        <v>3.7984</v>
      </c>
      <c r="N1476">
        <v>3.7675000000000001</v>
      </c>
      <c r="O1476">
        <v>3.6989999999999998</v>
      </c>
      <c r="P1476">
        <v>3.665</v>
      </c>
      <c r="Q1476">
        <v>3.64</v>
      </c>
      <c r="R1476">
        <v>3.5821999999999998</v>
      </c>
      <c r="S1476">
        <v>3.4969000000000001</v>
      </c>
      <c r="T1476">
        <v>3.5979999999999999</v>
      </c>
      <c r="U1476">
        <f t="shared" si="311"/>
        <v>3.5979999999999999</v>
      </c>
      <c r="V1476">
        <f t="shared" si="316"/>
        <v>5.9999999999997833E-3</v>
      </c>
      <c r="W1476">
        <f t="shared" si="312"/>
        <v>3.7984</v>
      </c>
      <c r="X1476">
        <f t="shared" si="317"/>
        <v>3.5299999999999887E-2</v>
      </c>
      <c r="Y1476">
        <v>3.589</v>
      </c>
      <c r="Z1476">
        <v>3.59</v>
      </c>
      <c r="AA1476">
        <f t="shared" si="313"/>
        <v>3.7675000000000001</v>
      </c>
      <c r="AB1476">
        <f t="shared" si="318"/>
        <v>3.1099999999999905E-2</v>
      </c>
      <c r="AC1476">
        <f t="shared" si="319"/>
        <v>1.0999999999999677E-2</v>
      </c>
      <c r="AD1476">
        <v>3.5049999999999999</v>
      </c>
      <c r="AE1476">
        <f t="shared" si="314"/>
        <v>3.6989999999999998</v>
      </c>
      <c r="AF1476">
        <f t="shared" si="320"/>
        <v>2.2999999999999687E-2</v>
      </c>
      <c r="AG1476">
        <f t="shared" si="320"/>
        <v>2.5199999999999889E-2</v>
      </c>
      <c r="AH1476">
        <f t="shared" si="308"/>
        <v>3.5474999999999999</v>
      </c>
      <c r="AI1476">
        <f t="shared" si="321"/>
        <v>1.6999999999999904E-2</v>
      </c>
    </row>
    <row r="1477" spans="1:35" x14ac:dyDescent="0.3">
      <c r="A1477" s="1">
        <v>46032</v>
      </c>
      <c r="B1477">
        <v>90395.54</v>
      </c>
      <c r="C1477">
        <v>4509.5</v>
      </c>
      <c r="D1477">
        <v>3.7</v>
      </c>
      <c r="E1477">
        <v>3.64</v>
      </c>
      <c r="F1477">
        <f t="shared" si="315"/>
        <v>0</v>
      </c>
      <c r="G1477">
        <v>3.64</v>
      </c>
      <c r="H1477">
        <v>3.6518000000000002</v>
      </c>
      <c r="I1477">
        <f t="shared" si="309"/>
        <v>3.6518000000000002</v>
      </c>
      <c r="J1477">
        <f t="shared" si="310"/>
        <v>0</v>
      </c>
      <c r="K1477">
        <v>3.6713499999999999</v>
      </c>
      <c r="L1477">
        <v>3.5918000000000001</v>
      </c>
      <c r="M1477">
        <v>3.7984</v>
      </c>
      <c r="N1477">
        <v>3.7675000000000001</v>
      </c>
      <c r="O1477">
        <v>3.6989999999999998</v>
      </c>
      <c r="P1477">
        <v>3.665</v>
      </c>
      <c r="Q1477">
        <v>3.64</v>
      </c>
      <c r="R1477">
        <v>3.5821999999999998</v>
      </c>
      <c r="S1477">
        <v>3.4969000000000001</v>
      </c>
      <c r="T1477">
        <v>3.5979999999999999</v>
      </c>
      <c r="U1477">
        <f t="shared" si="311"/>
        <v>3.5979999999999999</v>
      </c>
      <c r="V1477">
        <f t="shared" si="316"/>
        <v>0</v>
      </c>
      <c r="W1477">
        <f t="shared" si="312"/>
        <v>3.7984</v>
      </c>
      <c r="X1477">
        <f t="shared" si="317"/>
        <v>0</v>
      </c>
      <c r="Y1477">
        <v>3.589</v>
      </c>
      <c r="Z1477">
        <v>3.59</v>
      </c>
      <c r="AA1477">
        <f t="shared" si="313"/>
        <v>3.7675000000000001</v>
      </c>
      <c r="AB1477">
        <f t="shared" si="318"/>
        <v>0</v>
      </c>
      <c r="AC1477">
        <f t="shared" si="319"/>
        <v>0</v>
      </c>
      <c r="AD1477">
        <v>3.5049999999999999</v>
      </c>
      <c r="AE1477">
        <f t="shared" si="314"/>
        <v>3.6989999999999998</v>
      </c>
      <c r="AF1477">
        <f t="shared" si="320"/>
        <v>0</v>
      </c>
      <c r="AG1477">
        <f t="shared" si="320"/>
        <v>0</v>
      </c>
      <c r="AH1477">
        <f t="shared" si="308"/>
        <v>3.5474999999999999</v>
      </c>
      <c r="AI1477">
        <f t="shared" si="321"/>
        <v>0</v>
      </c>
    </row>
    <row r="1478" spans="1:35" x14ac:dyDescent="0.3">
      <c r="A1478" s="1">
        <v>46033</v>
      </c>
      <c r="B1478">
        <v>90627.48</v>
      </c>
      <c r="C1478">
        <v>4509.5</v>
      </c>
      <c r="D1478">
        <v>3.7</v>
      </c>
      <c r="E1478">
        <v>3.64</v>
      </c>
      <c r="F1478">
        <f t="shared" si="315"/>
        <v>0</v>
      </c>
      <c r="G1478">
        <v>3.64</v>
      </c>
      <c r="H1478">
        <v>3.6518000000000002</v>
      </c>
      <c r="I1478">
        <f t="shared" si="309"/>
        <v>3.6518000000000002</v>
      </c>
      <c r="J1478">
        <f t="shared" si="310"/>
        <v>0</v>
      </c>
      <c r="K1478">
        <v>3.6713499999999999</v>
      </c>
      <c r="L1478">
        <v>3.5918000000000001</v>
      </c>
      <c r="M1478">
        <v>3.7984</v>
      </c>
      <c r="N1478">
        <v>3.7675000000000001</v>
      </c>
      <c r="O1478">
        <v>3.6989999999999998</v>
      </c>
      <c r="P1478">
        <v>3.665</v>
      </c>
      <c r="Q1478">
        <v>3.64</v>
      </c>
      <c r="R1478">
        <v>3.5821999999999998</v>
      </c>
      <c r="S1478">
        <v>3.4969000000000001</v>
      </c>
      <c r="T1478">
        <v>3.5979999999999999</v>
      </c>
      <c r="U1478">
        <f t="shared" si="311"/>
        <v>3.5979999999999999</v>
      </c>
      <c r="V1478">
        <f t="shared" si="316"/>
        <v>0</v>
      </c>
      <c r="W1478">
        <f t="shared" si="312"/>
        <v>3.7984</v>
      </c>
      <c r="X1478">
        <f t="shared" si="317"/>
        <v>0</v>
      </c>
      <c r="Y1478">
        <v>3.589</v>
      </c>
      <c r="Z1478">
        <v>3.59</v>
      </c>
      <c r="AA1478">
        <f t="shared" si="313"/>
        <v>3.7675000000000001</v>
      </c>
      <c r="AB1478">
        <f t="shared" si="318"/>
        <v>0</v>
      </c>
      <c r="AC1478">
        <f t="shared" si="319"/>
        <v>0</v>
      </c>
      <c r="AD1478">
        <v>3.5049999999999999</v>
      </c>
      <c r="AE1478">
        <f t="shared" si="314"/>
        <v>3.6989999999999998</v>
      </c>
      <c r="AF1478">
        <f t="shared" si="320"/>
        <v>0</v>
      </c>
      <c r="AG1478">
        <f t="shared" si="320"/>
        <v>0</v>
      </c>
      <c r="AH1478">
        <f t="shared" si="308"/>
        <v>3.5474999999999999</v>
      </c>
      <c r="AI1478">
        <f t="shared" si="321"/>
        <v>0</v>
      </c>
    </row>
    <row r="1479" spans="1:35" x14ac:dyDescent="0.3">
      <c r="A1479" s="1">
        <v>46034</v>
      </c>
      <c r="B1479">
        <v>90971.64</v>
      </c>
      <c r="C1479">
        <v>4597.51</v>
      </c>
      <c r="D1479">
        <v>3.7</v>
      </c>
      <c r="E1479">
        <v>3.64</v>
      </c>
      <c r="F1479">
        <f t="shared" si="315"/>
        <v>0</v>
      </c>
      <c r="G1479">
        <v>3.64</v>
      </c>
      <c r="H1479">
        <v>3.6669299999999998</v>
      </c>
      <c r="I1479">
        <f t="shared" si="309"/>
        <v>3.6669299999999998</v>
      </c>
      <c r="J1479">
        <f t="shared" si="310"/>
        <v>1.5129999999999644E-2</v>
      </c>
      <c r="K1479">
        <v>3.6724999999999999</v>
      </c>
      <c r="L1479">
        <v>3.6120000000000001</v>
      </c>
      <c r="M1479">
        <v>3.8003</v>
      </c>
      <c r="N1479">
        <v>3.7704</v>
      </c>
      <c r="O1479">
        <v>3.7057000000000002</v>
      </c>
      <c r="P1479">
        <v>3.6717</v>
      </c>
      <c r="Q1479">
        <v>3.6395</v>
      </c>
      <c r="R1479">
        <v>3.5950000000000002</v>
      </c>
      <c r="S1479">
        <v>3.5099</v>
      </c>
      <c r="T1479">
        <v>3.617</v>
      </c>
      <c r="U1479">
        <f t="shared" si="311"/>
        <v>3.617</v>
      </c>
      <c r="V1479">
        <f t="shared" si="316"/>
        <v>1.9000000000000128E-2</v>
      </c>
      <c r="W1479">
        <f t="shared" si="312"/>
        <v>3.8003</v>
      </c>
      <c r="X1479">
        <f t="shared" si="317"/>
        <v>1.9000000000000128E-3</v>
      </c>
      <c r="Y1479">
        <v>3.6230000000000002</v>
      </c>
      <c r="Z1479">
        <v>3.6019999999999999</v>
      </c>
      <c r="AA1479">
        <f t="shared" si="313"/>
        <v>3.7704</v>
      </c>
      <c r="AB1479">
        <f t="shared" si="318"/>
        <v>2.8999999999999027E-3</v>
      </c>
      <c r="AC1479">
        <f t="shared" si="319"/>
        <v>1.2000000000000011E-2</v>
      </c>
      <c r="AD1479">
        <v>3.5150000000000001</v>
      </c>
      <c r="AE1479">
        <f t="shared" si="314"/>
        <v>3.7057000000000002</v>
      </c>
      <c r="AF1479">
        <f t="shared" si="320"/>
        <v>1.0000000000000231E-2</v>
      </c>
      <c r="AG1479">
        <f t="shared" si="320"/>
        <v>6.7000000000003723E-3</v>
      </c>
      <c r="AH1479">
        <f t="shared" ref="AH1479:AH1518" si="322">(AD1479+Z1479)/2</f>
        <v>3.5585</v>
      </c>
      <c r="AI1479">
        <f t="shared" si="321"/>
        <v>1.1000000000000121E-2</v>
      </c>
    </row>
    <row r="1480" spans="1:35" x14ac:dyDescent="0.3">
      <c r="A1480" s="1">
        <v>46035</v>
      </c>
      <c r="B1480">
        <v>94074.01</v>
      </c>
      <c r="C1480">
        <v>4586.5200000000004</v>
      </c>
      <c r="D1480">
        <v>3.7</v>
      </c>
      <c r="E1480">
        <v>3.65</v>
      </c>
      <c r="F1480">
        <f t="shared" si="315"/>
        <v>9.9999999999997868E-3</v>
      </c>
      <c r="G1480">
        <v>3.64</v>
      </c>
      <c r="H1480">
        <v>3.6721900000000001</v>
      </c>
      <c r="I1480">
        <f t="shared" ref="I1480:I1518" si="323">H1480</f>
        <v>3.6721900000000001</v>
      </c>
      <c r="J1480">
        <f t="shared" ref="J1480:J1518" si="324">I1480-I1479</f>
        <v>5.2600000000002645E-3</v>
      </c>
      <c r="K1480">
        <v>3.6739099999999998</v>
      </c>
      <c r="L1480">
        <v>3.6322999999999999</v>
      </c>
      <c r="M1480">
        <v>3.7757999999999998</v>
      </c>
      <c r="N1480">
        <v>3.7465000000000002</v>
      </c>
      <c r="O1480">
        <v>3.6844000000000001</v>
      </c>
      <c r="P1480">
        <v>3.65395</v>
      </c>
      <c r="Q1480">
        <v>3.6395</v>
      </c>
      <c r="R1480">
        <v>3.5994000000000002</v>
      </c>
      <c r="S1480">
        <v>3.4990999999999999</v>
      </c>
      <c r="T1480">
        <v>3.64</v>
      </c>
      <c r="U1480">
        <f t="shared" ref="U1480:U1518" si="325">T1480</f>
        <v>3.64</v>
      </c>
      <c r="V1480">
        <f t="shared" si="316"/>
        <v>2.3000000000000131E-2</v>
      </c>
      <c r="W1480">
        <f t="shared" ref="W1480:W1518" si="326">M1480</f>
        <v>3.7757999999999998</v>
      </c>
      <c r="X1480">
        <f t="shared" si="317"/>
        <v>-2.4500000000000188E-2</v>
      </c>
      <c r="Y1480">
        <v>3.6240000000000001</v>
      </c>
      <c r="Z1480">
        <v>3.605</v>
      </c>
      <c r="AA1480">
        <f t="shared" ref="AA1480:AA1518" si="327">N1480</f>
        <v>3.7465000000000002</v>
      </c>
      <c r="AB1480">
        <f t="shared" si="318"/>
        <v>-2.389999999999981E-2</v>
      </c>
      <c r="AC1480">
        <f t="shared" si="319"/>
        <v>3.0000000000001137E-3</v>
      </c>
      <c r="AD1480">
        <v>3.504</v>
      </c>
      <c r="AE1480">
        <f t="shared" ref="AE1480:AE1518" si="328">O1480</f>
        <v>3.6844000000000001</v>
      </c>
      <c r="AF1480">
        <f t="shared" si="320"/>
        <v>-1.1000000000000121E-2</v>
      </c>
      <c r="AG1480">
        <f t="shared" si="320"/>
        <v>-2.1300000000000097E-2</v>
      </c>
      <c r="AH1480">
        <f t="shared" si="322"/>
        <v>3.5545</v>
      </c>
      <c r="AI1480">
        <f t="shared" si="321"/>
        <v>-4.0000000000000036E-3</v>
      </c>
    </row>
    <row r="1481" spans="1:35" x14ac:dyDescent="0.3">
      <c r="A1481" s="1">
        <v>46036</v>
      </c>
      <c r="B1481">
        <v>97557.56</v>
      </c>
      <c r="C1481">
        <v>4626.58</v>
      </c>
      <c r="D1481">
        <v>3.7</v>
      </c>
      <c r="E1481">
        <v>3.64</v>
      </c>
      <c r="F1481">
        <f t="shared" ref="F1481:F1518" si="329">E1481-E1480</f>
        <v>-9.9999999999997868E-3</v>
      </c>
      <c r="G1481">
        <v>3.64</v>
      </c>
      <c r="H1481">
        <v>3.6711299999999998</v>
      </c>
      <c r="I1481">
        <f t="shared" si="323"/>
        <v>3.6711299999999998</v>
      </c>
      <c r="J1481">
        <f t="shared" si="324"/>
        <v>-1.0600000000002829E-3</v>
      </c>
      <c r="K1481">
        <v>3.6692999999999998</v>
      </c>
      <c r="L1481">
        <v>3.6396000000000002</v>
      </c>
      <c r="M1481">
        <v>3.7704</v>
      </c>
      <c r="N1481">
        <v>3.7412999999999998</v>
      </c>
      <c r="O1481">
        <v>3.6814</v>
      </c>
      <c r="P1481">
        <v>3.65076</v>
      </c>
      <c r="Q1481">
        <v>3.6389999999999998</v>
      </c>
      <c r="R1481">
        <v>3.6046999999999998</v>
      </c>
      <c r="S1481">
        <v>3.4988000000000001</v>
      </c>
      <c r="T1481">
        <v>3.645</v>
      </c>
      <c r="U1481">
        <f t="shared" si="325"/>
        <v>3.645</v>
      </c>
      <c r="V1481">
        <f t="shared" ref="V1481:V1518" si="330">U1481-U1480</f>
        <v>4.9999999999998934E-3</v>
      </c>
      <c r="W1481">
        <f t="shared" si="326"/>
        <v>3.7704</v>
      </c>
      <c r="X1481">
        <f t="shared" ref="X1481:X1518" si="331">W1481-W1480</f>
        <v>-5.3999999999998494E-3</v>
      </c>
      <c r="Y1481">
        <v>3.6259999999999999</v>
      </c>
      <c r="Z1481">
        <v>3.609</v>
      </c>
      <c r="AA1481">
        <f t="shared" si="327"/>
        <v>3.7412999999999998</v>
      </c>
      <c r="AB1481">
        <f t="shared" ref="AB1481:AB1518" si="332">AA1481-AA1480</f>
        <v>-5.2000000000003155E-3</v>
      </c>
      <c r="AC1481">
        <f t="shared" ref="AC1481:AC1518" si="333">Z1481-Z1480</f>
        <v>4.0000000000000036E-3</v>
      </c>
      <c r="AD1481">
        <v>3.5030000000000001</v>
      </c>
      <c r="AE1481">
        <f t="shared" si="328"/>
        <v>3.6814</v>
      </c>
      <c r="AF1481">
        <f t="shared" ref="AF1481:AG1518" si="334">AD1481-AD1480</f>
        <v>-9.9999999999988987E-4</v>
      </c>
      <c r="AG1481">
        <f t="shared" si="334"/>
        <v>-3.0000000000001137E-3</v>
      </c>
      <c r="AH1481">
        <f t="shared" si="322"/>
        <v>3.556</v>
      </c>
      <c r="AI1481">
        <f t="shared" ref="AI1481:AI1518" si="335">AH1481-AH1480</f>
        <v>1.5000000000000568E-3</v>
      </c>
    </row>
    <row r="1482" spans="1:35" x14ac:dyDescent="0.3">
      <c r="A1482" s="1">
        <v>46037</v>
      </c>
      <c r="B1482">
        <v>95550.2</v>
      </c>
      <c r="C1482">
        <v>4616.1499999999996</v>
      </c>
      <c r="D1482">
        <v>3.7</v>
      </c>
      <c r="E1482">
        <v>3.66</v>
      </c>
      <c r="F1482">
        <f t="shared" si="329"/>
        <v>2.0000000000000018E-2</v>
      </c>
      <c r="G1482">
        <v>3.64</v>
      </c>
      <c r="H1482">
        <v>3.6676299999999999</v>
      </c>
      <c r="I1482">
        <f t="shared" si="323"/>
        <v>3.6676299999999999</v>
      </c>
      <c r="J1482">
        <f t="shared" si="324"/>
        <v>-3.4999999999998366E-3</v>
      </c>
      <c r="K1482">
        <v>3.6699199999999998</v>
      </c>
      <c r="L1482">
        <v>3.6419000000000001</v>
      </c>
      <c r="M1482">
        <v>3.8083999999999998</v>
      </c>
      <c r="N1482">
        <v>3.7778</v>
      </c>
      <c r="O1482">
        <v>3.7170000000000001</v>
      </c>
      <c r="P1482">
        <v>3.6484999999999999</v>
      </c>
      <c r="Q1482">
        <v>3.6379999999999999</v>
      </c>
      <c r="R1482">
        <v>3.6147999999999998</v>
      </c>
      <c r="S1482">
        <v>3.5305</v>
      </c>
      <c r="T1482">
        <v>3.6480000000000001</v>
      </c>
      <c r="U1482">
        <f t="shared" si="325"/>
        <v>3.6480000000000001</v>
      </c>
      <c r="V1482">
        <f t="shared" si="330"/>
        <v>3.0000000000001137E-3</v>
      </c>
      <c r="W1482">
        <f t="shared" si="326"/>
        <v>3.8083999999999998</v>
      </c>
      <c r="X1482">
        <f t="shared" si="331"/>
        <v>3.7999999999999812E-2</v>
      </c>
      <c r="Y1482">
        <v>3.63</v>
      </c>
      <c r="Z1482">
        <v>3.62</v>
      </c>
      <c r="AA1482">
        <f t="shared" si="327"/>
        <v>3.7778</v>
      </c>
      <c r="AB1482">
        <f t="shared" si="332"/>
        <v>3.6500000000000199E-2</v>
      </c>
      <c r="AC1482">
        <f t="shared" si="333"/>
        <v>1.1000000000000121E-2</v>
      </c>
      <c r="AD1482">
        <v>3.536</v>
      </c>
      <c r="AE1482">
        <f t="shared" si="328"/>
        <v>3.7170000000000001</v>
      </c>
      <c r="AF1482">
        <f t="shared" si="334"/>
        <v>3.2999999999999918E-2</v>
      </c>
      <c r="AG1482">
        <f t="shared" si="334"/>
        <v>3.5600000000000076E-2</v>
      </c>
      <c r="AH1482">
        <f t="shared" si="322"/>
        <v>3.5780000000000003</v>
      </c>
      <c r="AI1482">
        <f t="shared" si="335"/>
        <v>2.2000000000000242E-2</v>
      </c>
    </row>
    <row r="1483" spans="1:35" x14ac:dyDescent="0.3">
      <c r="A1483" s="1">
        <v>46038</v>
      </c>
      <c r="B1483">
        <v>95475.98</v>
      </c>
      <c r="C1483">
        <v>4596.09</v>
      </c>
      <c r="D1483">
        <v>3.7</v>
      </c>
      <c r="E1483">
        <v>3.65</v>
      </c>
      <c r="F1483">
        <f t="shared" si="329"/>
        <v>-1.0000000000000231E-2</v>
      </c>
      <c r="G1483">
        <v>3.64</v>
      </c>
      <c r="H1483">
        <v>3.6696900000000001</v>
      </c>
      <c r="I1483">
        <f t="shared" si="323"/>
        <v>3.6696900000000001</v>
      </c>
      <c r="J1483">
        <f t="shared" si="324"/>
        <v>2.0600000000001728E-3</v>
      </c>
      <c r="K1483">
        <v>3.6684000000000001</v>
      </c>
      <c r="L1483">
        <v>3.6301000000000001</v>
      </c>
      <c r="M1483">
        <v>3.8108</v>
      </c>
      <c r="N1483">
        <v>3.7822</v>
      </c>
      <c r="O1483">
        <v>3.7256999999999998</v>
      </c>
      <c r="P1483">
        <v>3.6453799999999998</v>
      </c>
      <c r="Q1483">
        <v>3.6379999999999999</v>
      </c>
      <c r="R1483">
        <v>3.6133999999999999</v>
      </c>
      <c r="S1483">
        <v>3.5348999999999999</v>
      </c>
      <c r="T1483">
        <v>3.6349999999999998</v>
      </c>
      <c r="U1483">
        <f t="shared" si="325"/>
        <v>3.6349999999999998</v>
      </c>
      <c r="V1483">
        <f t="shared" si="330"/>
        <v>-1.3000000000000345E-2</v>
      </c>
      <c r="W1483">
        <f t="shared" si="326"/>
        <v>3.8108</v>
      </c>
      <c r="X1483">
        <f t="shared" si="331"/>
        <v>2.4000000000001798E-3</v>
      </c>
      <c r="Y1483">
        <v>3.653</v>
      </c>
      <c r="Z1483">
        <v>3.6190000000000002</v>
      </c>
      <c r="AA1483">
        <f t="shared" si="327"/>
        <v>3.7822</v>
      </c>
      <c r="AB1483">
        <f t="shared" si="332"/>
        <v>4.3999999999999595E-3</v>
      </c>
      <c r="AC1483">
        <f t="shared" si="333"/>
        <v>-9.9999999999988987E-4</v>
      </c>
      <c r="AD1483">
        <v>3.54</v>
      </c>
      <c r="AE1483">
        <f t="shared" si="328"/>
        <v>3.7256999999999998</v>
      </c>
      <c r="AF1483">
        <f t="shared" si="334"/>
        <v>4.0000000000000036E-3</v>
      </c>
      <c r="AG1483">
        <f t="shared" si="334"/>
        <v>8.699999999999708E-3</v>
      </c>
      <c r="AH1483">
        <f t="shared" si="322"/>
        <v>3.5795000000000003</v>
      </c>
      <c r="AI1483">
        <f t="shared" si="335"/>
        <v>1.5000000000000568E-3</v>
      </c>
    </row>
    <row r="1484" spans="1:35" x14ac:dyDescent="0.3">
      <c r="A1484" s="1">
        <v>46039</v>
      </c>
      <c r="B1484">
        <v>95264.48</v>
      </c>
      <c r="C1484">
        <v>4596.09</v>
      </c>
      <c r="D1484">
        <v>3.7</v>
      </c>
      <c r="E1484">
        <v>3.65</v>
      </c>
      <c r="F1484">
        <f t="shared" si="329"/>
        <v>0</v>
      </c>
      <c r="G1484">
        <v>3.64</v>
      </c>
      <c r="H1484">
        <v>3.6696900000000001</v>
      </c>
      <c r="I1484">
        <f t="shared" si="323"/>
        <v>3.6696900000000001</v>
      </c>
      <c r="J1484">
        <f t="shared" si="324"/>
        <v>0</v>
      </c>
      <c r="K1484">
        <v>3.6684000000000001</v>
      </c>
      <c r="L1484">
        <v>3.6301000000000001</v>
      </c>
      <c r="M1484">
        <v>3.8108</v>
      </c>
      <c r="N1484">
        <v>3.7822</v>
      </c>
      <c r="O1484">
        <v>3.7256999999999998</v>
      </c>
      <c r="P1484">
        <v>3.6453799999999998</v>
      </c>
      <c r="Q1484">
        <v>3.6379999999999999</v>
      </c>
      <c r="R1484">
        <v>3.6133999999999999</v>
      </c>
      <c r="S1484">
        <v>3.5348999999999999</v>
      </c>
      <c r="T1484">
        <v>3.6349999999999998</v>
      </c>
      <c r="U1484">
        <f t="shared" si="325"/>
        <v>3.6349999999999998</v>
      </c>
      <c r="V1484">
        <f t="shared" si="330"/>
        <v>0</v>
      </c>
      <c r="W1484">
        <f t="shared" si="326"/>
        <v>3.8108</v>
      </c>
      <c r="X1484">
        <f t="shared" si="331"/>
        <v>0</v>
      </c>
      <c r="Y1484">
        <v>3.653</v>
      </c>
      <c r="Z1484">
        <v>3.6190000000000002</v>
      </c>
      <c r="AA1484">
        <f t="shared" si="327"/>
        <v>3.7822</v>
      </c>
      <c r="AB1484">
        <f t="shared" si="332"/>
        <v>0</v>
      </c>
      <c r="AC1484">
        <f t="shared" si="333"/>
        <v>0</v>
      </c>
      <c r="AD1484">
        <v>3.54</v>
      </c>
      <c r="AE1484">
        <f t="shared" si="328"/>
        <v>3.7256999999999998</v>
      </c>
      <c r="AF1484">
        <f t="shared" si="334"/>
        <v>0</v>
      </c>
      <c r="AG1484">
        <f t="shared" si="334"/>
        <v>0</v>
      </c>
      <c r="AH1484">
        <f t="shared" si="322"/>
        <v>3.5795000000000003</v>
      </c>
      <c r="AI1484">
        <f t="shared" si="335"/>
        <v>0</v>
      </c>
    </row>
    <row r="1485" spans="1:35" x14ac:dyDescent="0.3">
      <c r="A1485" s="1">
        <v>46040</v>
      </c>
      <c r="B1485">
        <v>95386.51</v>
      </c>
      <c r="C1485">
        <v>4596.09</v>
      </c>
      <c r="D1485">
        <v>3.7</v>
      </c>
      <c r="E1485">
        <v>3.65</v>
      </c>
      <c r="F1485">
        <f t="shared" si="329"/>
        <v>0</v>
      </c>
      <c r="G1485">
        <v>3.64</v>
      </c>
      <c r="H1485">
        <v>3.6696900000000001</v>
      </c>
      <c r="I1485">
        <f t="shared" si="323"/>
        <v>3.6696900000000001</v>
      </c>
      <c r="J1485">
        <f t="shared" si="324"/>
        <v>0</v>
      </c>
      <c r="K1485">
        <v>3.6684000000000001</v>
      </c>
      <c r="L1485">
        <v>3.6301000000000001</v>
      </c>
      <c r="M1485">
        <v>3.8108</v>
      </c>
      <c r="N1485">
        <v>3.7822</v>
      </c>
      <c r="O1485">
        <v>3.7256999999999998</v>
      </c>
      <c r="P1485">
        <v>3.6453799999999998</v>
      </c>
      <c r="Q1485">
        <v>3.6379999999999999</v>
      </c>
      <c r="R1485">
        <v>3.6133999999999999</v>
      </c>
      <c r="S1485">
        <v>3.5348999999999999</v>
      </c>
      <c r="T1485">
        <v>3.6349999999999998</v>
      </c>
      <c r="U1485">
        <f t="shared" si="325"/>
        <v>3.6349999999999998</v>
      </c>
      <c r="V1485">
        <f t="shared" si="330"/>
        <v>0</v>
      </c>
      <c r="W1485">
        <f t="shared" si="326"/>
        <v>3.8108</v>
      </c>
      <c r="X1485">
        <f t="shared" si="331"/>
        <v>0</v>
      </c>
      <c r="Y1485">
        <v>3.653</v>
      </c>
      <c r="Z1485">
        <v>3.6190000000000002</v>
      </c>
      <c r="AA1485">
        <f t="shared" si="327"/>
        <v>3.7822</v>
      </c>
      <c r="AB1485">
        <f t="shared" si="332"/>
        <v>0</v>
      </c>
      <c r="AC1485">
        <f t="shared" si="333"/>
        <v>0</v>
      </c>
      <c r="AD1485">
        <v>3.54</v>
      </c>
      <c r="AE1485">
        <f t="shared" si="328"/>
        <v>3.7256999999999998</v>
      </c>
      <c r="AF1485">
        <f t="shared" si="334"/>
        <v>0</v>
      </c>
      <c r="AG1485">
        <f t="shared" si="334"/>
        <v>0</v>
      </c>
      <c r="AH1485">
        <f t="shared" si="322"/>
        <v>3.5795000000000003</v>
      </c>
      <c r="AI1485">
        <f t="shared" si="335"/>
        <v>0</v>
      </c>
    </row>
    <row r="1486" spans="1:35" x14ac:dyDescent="0.3">
      <c r="A1486" s="1">
        <v>46041</v>
      </c>
      <c r="B1486">
        <v>92943.64</v>
      </c>
      <c r="C1486">
        <v>4670.8900000000003</v>
      </c>
      <c r="D1486">
        <v>3.68</v>
      </c>
      <c r="E1486">
        <v>3.65</v>
      </c>
      <c r="F1486">
        <f t="shared" si="329"/>
        <v>0</v>
      </c>
      <c r="G1486">
        <v>3.64</v>
      </c>
      <c r="H1486">
        <v>3.6696900000000001</v>
      </c>
      <c r="I1486">
        <f t="shared" si="323"/>
        <v>3.6696900000000001</v>
      </c>
      <c r="J1486">
        <f t="shared" si="324"/>
        <v>0</v>
      </c>
      <c r="K1486">
        <v>3.6684000000000001</v>
      </c>
      <c r="L1486">
        <v>3.6301000000000001</v>
      </c>
      <c r="M1486">
        <v>3.8108</v>
      </c>
      <c r="N1486">
        <v>3.7822</v>
      </c>
      <c r="O1486">
        <v>3.7256999999999998</v>
      </c>
      <c r="P1486">
        <v>3.6497000000000002</v>
      </c>
      <c r="Q1486">
        <v>3.637</v>
      </c>
      <c r="R1486">
        <v>3.6133999999999999</v>
      </c>
      <c r="S1486">
        <v>3.5348999999999999</v>
      </c>
      <c r="T1486">
        <v>3.6349999999999998</v>
      </c>
      <c r="U1486">
        <f t="shared" si="325"/>
        <v>3.6349999999999998</v>
      </c>
      <c r="V1486">
        <f t="shared" si="330"/>
        <v>0</v>
      </c>
      <c r="W1486">
        <f t="shared" si="326"/>
        <v>3.8108</v>
      </c>
      <c r="X1486">
        <f t="shared" si="331"/>
        <v>0</v>
      </c>
      <c r="Y1486">
        <v>3.653</v>
      </c>
      <c r="Z1486">
        <v>3.6190000000000002</v>
      </c>
      <c r="AA1486">
        <f t="shared" si="327"/>
        <v>3.7822</v>
      </c>
      <c r="AB1486">
        <f t="shared" si="332"/>
        <v>0</v>
      </c>
      <c r="AC1486">
        <f t="shared" si="333"/>
        <v>0</v>
      </c>
      <c r="AD1486">
        <v>3.54</v>
      </c>
      <c r="AE1486">
        <f t="shared" si="328"/>
        <v>3.7256999999999998</v>
      </c>
      <c r="AF1486">
        <f t="shared" si="334"/>
        <v>0</v>
      </c>
      <c r="AG1486">
        <f t="shared" si="334"/>
        <v>0</v>
      </c>
      <c r="AH1486">
        <f t="shared" si="322"/>
        <v>3.5795000000000003</v>
      </c>
      <c r="AI1486">
        <f t="shared" si="335"/>
        <v>0</v>
      </c>
    </row>
    <row r="1487" spans="1:35" x14ac:dyDescent="0.3">
      <c r="A1487" s="1">
        <v>46042</v>
      </c>
      <c r="B1487">
        <v>89368.51</v>
      </c>
      <c r="C1487">
        <v>4763.43</v>
      </c>
      <c r="D1487">
        <v>3.68</v>
      </c>
      <c r="E1487">
        <v>3.64</v>
      </c>
      <c r="F1487">
        <f t="shared" si="329"/>
        <v>-9.9999999999997868E-3</v>
      </c>
      <c r="G1487">
        <v>3.64</v>
      </c>
      <c r="H1487">
        <v>3.6692</v>
      </c>
      <c r="I1487">
        <f t="shared" si="323"/>
        <v>3.6692</v>
      </c>
      <c r="J1487">
        <f t="shared" si="324"/>
        <v>-4.9000000000010147E-4</v>
      </c>
      <c r="K1487">
        <v>3.6713499999999999</v>
      </c>
      <c r="L1487">
        <v>3.6478000000000002</v>
      </c>
      <c r="M1487">
        <v>3.8151999999999999</v>
      </c>
      <c r="N1487">
        <v>3.7865000000000002</v>
      </c>
      <c r="O1487">
        <v>3.7322000000000002</v>
      </c>
      <c r="P1487">
        <v>3.66154</v>
      </c>
      <c r="Q1487">
        <v>3.6379999999999999</v>
      </c>
      <c r="R1487">
        <v>3.6156000000000001</v>
      </c>
      <c r="S1487">
        <v>3.5213000000000001</v>
      </c>
      <c r="T1487">
        <v>3.653</v>
      </c>
      <c r="U1487">
        <f t="shared" si="325"/>
        <v>3.653</v>
      </c>
      <c r="V1487">
        <f t="shared" si="330"/>
        <v>1.8000000000000238E-2</v>
      </c>
      <c r="W1487">
        <f t="shared" si="326"/>
        <v>3.8151999999999999</v>
      </c>
      <c r="X1487">
        <f t="shared" si="331"/>
        <v>4.3999999999999595E-3</v>
      </c>
      <c r="Y1487">
        <v>3.665</v>
      </c>
      <c r="Z1487">
        <v>3.62</v>
      </c>
      <c r="AA1487">
        <f t="shared" si="327"/>
        <v>3.7865000000000002</v>
      </c>
      <c r="AB1487">
        <f t="shared" si="332"/>
        <v>4.3000000000001926E-3</v>
      </c>
      <c r="AC1487">
        <f t="shared" si="333"/>
        <v>9.9999999999988987E-4</v>
      </c>
      <c r="AD1487">
        <v>3.5270000000000001</v>
      </c>
      <c r="AE1487">
        <f t="shared" si="328"/>
        <v>3.7322000000000002</v>
      </c>
      <c r="AF1487">
        <f t="shared" si="334"/>
        <v>-1.2999999999999901E-2</v>
      </c>
      <c r="AG1487">
        <f t="shared" si="334"/>
        <v>6.5000000000003944E-3</v>
      </c>
      <c r="AH1487">
        <f t="shared" si="322"/>
        <v>3.5735000000000001</v>
      </c>
      <c r="AI1487">
        <f t="shared" si="335"/>
        <v>-6.0000000000002274E-3</v>
      </c>
    </row>
    <row r="1488" spans="1:35" x14ac:dyDescent="0.3">
      <c r="A1488" s="1">
        <v>46043</v>
      </c>
      <c r="B1488">
        <v>90180.76</v>
      </c>
      <c r="C1488">
        <v>4831.7299999999996</v>
      </c>
      <c r="D1488">
        <v>3.68</v>
      </c>
      <c r="E1488">
        <v>3.63</v>
      </c>
      <c r="F1488">
        <f t="shared" si="329"/>
        <v>-1.0000000000000231E-2</v>
      </c>
      <c r="G1488">
        <v>3.64</v>
      </c>
      <c r="H1488">
        <v>3.6710199999999999</v>
      </c>
      <c r="I1488">
        <f t="shared" si="323"/>
        <v>3.6710199999999999</v>
      </c>
      <c r="J1488">
        <f t="shared" si="324"/>
        <v>1.8199999999999328E-3</v>
      </c>
      <c r="K1488">
        <v>3.6709000000000001</v>
      </c>
      <c r="L1488">
        <v>3.6680000000000001</v>
      </c>
      <c r="M1488">
        <v>3.7921999999999998</v>
      </c>
      <c r="N1488">
        <v>3.7646999999999999</v>
      </c>
      <c r="O1488">
        <v>3.7122999999999999</v>
      </c>
      <c r="P1488">
        <v>3.6585999999999999</v>
      </c>
      <c r="Q1488">
        <v>3.6360000000000001</v>
      </c>
      <c r="R1488">
        <v>3.6335999999999999</v>
      </c>
      <c r="S1488">
        <v>3.5226999999999999</v>
      </c>
      <c r="T1488">
        <v>3.673</v>
      </c>
      <c r="U1488">
        <f t="shared" si="325"/>
        <v>3.673</v>
      </c>
      <c r="V1488">
        <f t="shared" si="330"/>
        <v>2.0000000000000018E-2</v>
      </c>
      <c r="W1488">
        <f t="shared" si="326"/>
        <v>3.7921999999999998</v>
      </c>
      <c r="X1488">
        <f t="shared" si="331"/>
        <v>-2.3000000000000131E-2</v>
      </c>
      <c r="Y1488">
        <v>3.681</v>
      </c>
      <c r="Z1488">
        <v>3.6389999999999998</v>
      </c>
      <c r="AA1488">
        <f t="shared" si="327"/>
        <v>3.7646999999999999</v>
      </c>
      <c r="AB1488">
        <f t="shared" si="332"/>
        <v>-2.1800000000000264E-2</v>
      </c>
      <c r="AC1488">
        <f t="shared" si="333"/>
        <v>1.8999999999999684E-2</v>
      </c>
      <c r="AD1488">
        <v>3.5270000000000001</v>
      </c>
      <c r="AE1488">
        <f t="shared" si="328"/>
        <v>3.7122999999999999</v>
      </c>
      <c r="AF1488">
        <f t="shared" si="334"/>
        <v>0</v>
      </c>
      <c r="AG1488">
        <f t="shared" si="334"/>
        <v>-1.9900000000000251E-2</v>
      </c>
      <c r="AH1488">
        <f t="shared" si="322"/>
        <v>3.5830000000000002</v>
      </c>
      <c r="AI1488">
        <f t="shared" si="335"/>
        <v>9.5000000000000639E-3</v>
      </c>
    </row>
    <row r="1489" spans="1:35" x14ac:dyDescent="0.3">
      <c r="A1489" s="1">
        <v>46044</v>
      </c>
      <c r="B1489">
        <v>89167.85</v>
      </c>
      <c r="C1489">
        <v>4936.0200000000004</v>
      </c>
      <c r="D1489">
        <v>3.68</v>
      </c>
      <c r="E1489">
        <v>3.64</v>
      </c>
      <c r="F1489">
        <f t="shared" si="329"/>
        <v>1.0000000000000231E-2</v>
      </c>
      <c r="G1489">
        <v>3.64</v>
      </c>
      <c r="H1489">
        <v>3.6680199999999998</v>
      </c>
      <c r="I1489">
        <f t="shared" si="323"/>
        <v>3.6680199999999998</v>
      </c>
      <c r="J1489">
        <f t="shared" si="324"/>
        <v>-3.0000000000001137E-3</v>
      </c>
      <c r="K1489">
        <v>3.67</v>
      </c>
      <c r="L1489">
        <v>3.6650999999999998</v>
      </c>
      <c r="M1489">
        <v>3.7787000000000002</v>
      </c>
      <c r="N1489">
        <v>3.7534999999999998</v>
      </c>
      <c r="O1489">
        <v>3.7079</v>
      </c>
      <c r="P1489">
        <v>3.6795</v>
      </c>
      <c r="Q1489">
        <v>3.633</v>
      </c>
      <c r="R1489">
        <v>3.6305999999999998</v>
      </c>
      <c r="S1489">
        <v>3.5198</v>
      </c>
      <c r="T1489">
        <v>3.67</v>
      </c>
      <c r="U1489">
        <f t="shared" si="325"/>
        <v>3.67</v>
      </c>
      <c r="V1489">
        <f t="shared" si="330"/>
        <v>-3.0000000000001137E-3</v>
      </c>
      <c r="W1489">
        <f t="shared" si="326"/>
        <v>3.7787000000000002</v>
      </c>
      <c r="X1489">
        <f t="shared" si="331"/>
        <v>-1.3499999999999623E-2</v>
      </c>
      <c r="Y1489">
        <v>3.6779999999999999</v>
      </c>
      <c r="Z1489">
        <v>3.6360000000000001</v>
      </c>
      <c r="AA1489">
        <f t="shared" si="327"/>
        <v>3.7534999999999998</v>
      </c>
      <c r="AB1489">
        <f t="shared" si="332"/>
        <v>-1.1200000000000099E-2</v>
      </c>
      <c r="AC1489">
        <f t="shared" si="333"/>
        <v>-2.9999999999996696E-3</v>
      </c>
      <c r="AD1489">
        <v>3.5259999999999998</v>
      </c>
      <c r="AE1489">
        <f t="shared" si="328"/>
        <v>3.7079</v>
      </c>
      <c r="AF1489">
        <f t="shared" si="334"/>
        <v>-1.000000000000334E-3</v>
      </c>
      <c r="AG1489">
        <f t="shared" si="334"/>
        <v>-4.3999999999999595E-3</v>
      </c>
      <c r="AH1489">
        <f t="shared" si="322"/>
        <v>3.581</v>
      </c>
      <c r="AI1489">
        <f t="shared" si="335"/>
        <v>-2.0000000000002238E-3</v>
      </c>
    </row>
    <row r="1490" spans="1:35" x14ac:dyDescent="0.3">
      <c r="A1490" s="1">
        <v>46045</v>
      </c>
      <c r="B1490">
        <v>89236.37</v>
      </c>
      <c r="C1490">
        <v>4987.49</v>
      </c>
      <c r="D1490">
        <v>3.68</v>
      </c>
      <c r="E1490">
        <v>3.65</v>
      </c>
      <c r="F1490">
        <f t="shared" si="329"/>
        <v>9.9999999999997868E-3</v>
      </c>
      <c r="G1490">
        <v>3.64</v>
      </c>
      <c r="H1490">
        <v>3.67008</v>
      </c>
      <c r="I1490">
        <f t="shared" si="323"/>
        <v>3.67008</v>
      </c>
      <c r="J1490">
        <f t="shared" si="324"/>
        <v>2.0600000000001728E-3</v>
      </c>
      <c r="K1490">
        <v>3.6701999999999999</v>
      </c>
      <c r="L1490">
        <v>3.6640000000000001</v>
      </c>
      <c r="M1490">
        <v>3.7810000000000001</v>
      </c>
      <c r="N1490">
        <v>3.7545999999999999</v>
      </c>
      <c r="O1490">
        <v>3.7084999999999999</v>
      </c>
      <c r="P1490">
        <v>3.6842000000000001</v>
      </c>
      <c r="Q1490">
        <v>3.6335500000000001</v>
      </c>
      <c r="R1490">
        <v>3.6295000000000002</v>
      </c>
      <c r="S1490">
        <v>3.5083000000000002</v>
      </c>
      <c r="T1490">
        <v>3.669</v>
      </c>
      <c r="U1490">
        <f t="shared" si="325"/>
        <v>3.669</v>
      </c>
      <c r="V1490">
        <f t="shared" si="330"/>
        <v>-9.9999999999988987E-4</v>
      </c>
      <c r="W1490">
        <f t="shared" si="326"/>
        <v>3.7810000000000001</v>
      </c>
      <c r="X1490">
        <f t="shared" si="331"/>
        <v>2.2999999999999687E-3</v>
      </c>
      <c r="Y1490">
        <v>3.6629999999999998</v>
      </c>
      <c r="Z1490">
        <v>3.6360000000000001</v>
      </c>
      <c r="AA1490">
        <f t="shared" si="327"/>
        <v>3.7545999999999999</v>
      </c>
      <c r="AB1490">
        <f t="shared" si="332"/>
        <v>1.1000000000001009E-3</v>
      </c>
      <c r="AC1490">
        <f t="shared" si="333"/>
        <v>0</v>
      </c>
      <c r="AD1490">
        <v>3.5139999999999998</v>
      </c>
      <c r="AE1490">
        <f t="shared" si="328"/>
        <v>3.7084999999999999</v>
      </c>
      <c r="AF1490">
        <f t="shared" si="334"/>
        <v>-1.2000000000000011E-2</v>
      </c>
      <c r="AG1490">
        <f t="shared" si="334"/>
        <v>5.9999999999993392E-4</v>
      </c>
      <c r="AH1490">
        <f t="shared" si="322"/>
        <v>3.5750000000000002</v>
      </c>
      <c r="AI1490">
        <f t="shared" si="335"/>
        <v>-5.9999999999997833E-3</v>
      </c>
    </row>
    <row r="1491" spans="1:35" x14ac:dyDescent="0.3">
      <c r="A1491" s="1">
        <v>46046</v>
      </c>
      <c r="B1491">
        <v>89247.78</v>
      </c>
      <c r="C1491">
        <v>4987.49</v>
      </c>
      <c r="D1491">
        <v>3.68</v>
      </c>
      <c r="E1491">
        <v>3.65</v>
      </c>
      <c r="F1491">
        <f t="shared" si="329"/>
        <v>0</v>
      </c>
      <c r="G1491">
        <v>3.64</v>
      </c>
      <c r="H1491">
        <v>3.67008</v>
      </c>
      <c r="I1491">
        <f t="shared" si="323"/>
        <v>3.67008</v>
      </c>
      <c r="J1491">
        <f t="shared" si="324"/>
        <v>0</v>
      </c>
      <c r="K1491">
        <v>3.6701999999999999</v>
      </c>
      <c r="L1491">
        <v>3.6640000000000001</v>
      </c>
      <c r="M1491">
        <v>3.7810000000000001</v>
      </c>
      <c r="N1491">
        <v>3.7545999999999999</v>
      </c>
      <c r="O1491">
        <v>3.7084999999999999</v>
      </c>
      <c r="P1491">
        <v>3.6842000000000001</v>
      </c>
      <c r="Q1491">
        <v>3.6335500000000001</v>
      </c>
      <c r="R1491">
        <v>3.6295000000000002</v>
      </c>
      <c r="S1491">
        <v>3.5083000000000002</v>
      </c>
      <c r="T1491">
        <v>3.669</v>
      </c>
      <c r="U1491">
        <f t="shared" si="325"/>
        <v>3.669</v>
      </c>
      <c r="V1491">
        <f t="shared" si="330"/>
        <v>0</v>
      </c>
      <c r="W1491">
        <f t="shared" si="326"/>
        <v>3.7810000000000001</v>
      </c>
      <c r="X1491">
        <f t="shared" si="331"/>
        <v>0</v>
      </c>
      <c r="Y1491">
        <v>3.6629999999999998</v>
      </c>
      <c r="Z1491">
        <v>3.6360000000000001</v>
      </c>
      <c r="AA1491">
        <f t="shared" si="327"/>
        <v>3.7545999999999999</v>
      </c>
      <c r="AB1491">
        <f t="shared" si="332"/>
        <v>0</v>
      </c>
      <c r="AC1491">
        <f t="shared" si="333"/>
        <v>0</v>
      </c>
      <c r="AD1491">
        <v>3.5139999999999998</v>
      </c>
      <c r="AE1491">
        <f t="shared" si="328"/>
        <v>3.7084999999999999</v>
      </c>
      <c r="AF1491">
        <f t="shared" si="334"/>
        <v>0</v>
      </c>
      <c r="AG1491">
        <f t="shared" si="334"/>
        <v>0</v>
      </c>
      <c r="AH1491">
        <f t="shared" si="322"/>
        <v>3.5750000000000002</v>
      </c>
      <c r="AI1491">
        <f t="shared" si="335"/>
        <v>0</v>
      </c>
    </row>
    <row r="1492" spans="1:35" x14ac:dyDescent="0.3">
      <c r="A1492" s="1">
        <v>46047</v>
      </c>
      <c r="B1492">
        <v>86485.21</v>
      </c>
      <c r="C1492">
        <v>4987.49</v>
      </c>
      <c r="D1492">
        <v>3.68</v>
      </c>
      <c r="E1492">
        <v>3.65</v>
      </c>
      <c r="F1492">
        <f t="shared" si="329"/>
        <v>0</v>
      </c>
      <c r="G1492">
        <v>3.64</v>
      </c>
      <c r="H1492">
        <v>3.67008</v>
      </c>
      <c r="I1492">
        <f t="shared" si="323"/>
        <v>3.67008</v>
      </c>
      <c r="J1492">
        <f t="shared" si="324"/>
        <v>0</v>
      </c>
      <c r="K1492">
        <v>3.6701999999999999</v>
      </c>
      <c r="L1492">
        <v>3.6640000000000001</v>
      </c>
      <c r="M1492">
        <v>3.7810000000000001</v>
      </c>
      <c r="N1492">
        <v>3.7545999999999999</v>
      </c>
      <c r="O1492">
        <v>3.7084999999999999</v>
      </c>
      <c r="P1492">
        <v>3.6842000000000001</v>
      </c>
      <c r="Q1492">
        <v>3.6335500000000001</v>
      </c>
      <c r="R1492">
        <v>3.6295000000000002</v>
      </c>
      <c r="S1492">
        <v>3.5083000000000002</v>
      </c>
      <c r="T1492">
        <v>3.669</v>
      </c>
      <c r="U1492">
        <f t="shared" si="325"/>
        <v>3.669</v>
      </c>
      <c r="V1492">
        <f t="shared" si="330"/>
        <v>0</v>
      </c>
      <c r="W1492">
        <f t="shared" si="326"/>
        <v>3.7810000000000001</v>
      </c>
      <c r="X1492">
        <f t="shared" si="331"/>
        <v>0</v>
      </c>
      <c r="Y1492">
        <v>3.6629999999999998</v>
      </c>
      <c r="Z1492">
        <v>3.6360000000000001</v>
      </c>
      <c r="AA1492">
        <f t="shared" si="327"/>
        <v>3.7545999999999999</v>
      </c>
      <c r="AB1492">
        <f t="shared" si="332"/>
        <v>0</v>
      </c>
      <c r="AC1492">
        <f t="shared" si="333"/>
        <v>0</v>
      </c>
      <c r="AD1492">
        <v>3.5139999999999998</v>
      </c>
      <c r="AE1492">
        <f t="shared" si="328"/>
        <v>3.7084999999999999</v>
      </c>
      <c r="AF1492">
        <f t="shared" si="334"/>
        <v>0</v>
      </c>
      <c r="AG1492">
        <f t="shared" si="334"/>
        <v>0</v>
      </c>
      <c r="AH1492">
        <f t="shared" si="322"/>
        <v>3.5750000000000002</v>
      </c>
      <c r="AI1492">
        <f t="shared" si="335"/>
        <v>0</v>
      </c>
    </row>
    <row r="1493" spans="1:35" x14ac:dyDescent="0.3">
      <c r="A1493" s="1">
        <v>46048</v>
      </c>
      <c r="B1493">
        <v>87974.04</v>
      </c>
      <c r="C1493">
        <v>5008.7</v>
      </c>
      <c r="D1493">
        <v>3.69</v>
      </c>
      <c r="E1493">
        <v>3.66</v>
      </c>
      <c r="F1493">
        <f t="shared" si="329"/>
        <v>1.0000000000000231E-2</v>
      </c>
      <c r="G1493">
        <v>3.64</v>
      </c>
      <c r="H1493">
        <v>3.6713</v>
      </c>
      <c r="I1493">
        <f t="shared" si="323"/>
        <v>3.6713</v>
      </c>
      <c r="J1493">
        <f t="shared" si="324"/>
        <v>1.2199999999999989E-3</v>
      </c>
      <c r="K1493">
        <v>3.6720000000000002</v>
      </c>
      <c r="L1493">
        <v>3.6533000000000002</v>
      </c>
      <c r="M1493">
        <v>3.7812000000000001</v>
      </c>
      <c r="N1493">
        <v>3.7532999999999999</v>
      </c>
      <c r="O1493">
        <v>3.7063000000000001</v>
      </c>
      <c r="P1493">
        <v>3.6967400000000001</v>
      </c>
      <c r="Q1493">
        <v>3.633</v>
      </c>
      <c r="R1493">
        <v>3.6316999999999999</v>
      </c>
      <c r="S1493">
        <v>3.5108000000000001</v>
      </c>
      <c r="T1493">
        <v>3.6579999999999999</v>
      </c>
      <c r="U1493">
        <f t="shared" si="325"/>
        <v>3.6579999999999999</v>
      </c>
      <c r="V1493">
        <f t="shared" si="330"/>
        <v>-1.1000000000000121E-2</v>
      </c>
      <c r="W1493">
        <f t="shared" si="326"/>
        <v>3.7812000000000001</v>
      </c>
      <c r="X1493">
        <f t="shared" si="331"/>
        <v>1.9999999999997797E-4</v>
      </c>
      <c r="Y1493">
        <v>3.6880000000000002</v>
      </c>
      <c r="Z1493">
        <v>3.637</v>
      </c>
      <c r="AA1493">
        <f t="shared" si="327"/>
        <v>3.7532999999999999</v>
      </c>
      <c r="AB1493">
        <f t="shared" si="332"/>
        <v>-1.3000000000000789E-3</v>
      </c>
      <c r="AC1493">
        <f t="shared" si="333"/>
        <v>9.9999999999988987E-4</v>
      </c>
      <c r="AD1493">
        <v>3.5169999999999999</v>
      </c>
      <c r="AE1493">
        <f t="shared" si="328"/>
        <v>3.7063000000000001</v>
      </c>
      <c r="AF1493">
        <f t="shared" si="334"/>
        <v>3.0000000000001137E-3</v>
      </c>
      <c r="AG1493">
        <f t="shared" si="334"/>
        <v>-2.1999999999997577E-3</v>
      </c>
      <c r="AH1493">
        <f t="shared" si="322"/>
        <v>3.577</v>
      </c>
      <c r="AI1493">
        <f t="shared" si="335"/>
        <v>1.9999999999997797E-3</v>
      </c>
    </row>
    <row r="1494" spans="1:35" x14ac:dyDescent="0.3">
      <c r="A1494" s="1">
        <v>46049</v>
      </c>
      <c r="B1494">
        <v>88957.73</v>
      </c>
      <c r="C1494">
        <v>5180.16</v>
      </c>
      <c r="D1494">
        <v>3.69</v>
      </c>
      <c r="E1494">
        <v>3.66</v>
      </c>
      <c r="F1494">
        <f t="shared" si="329"/>
        <v>0</v>
      </c>
      <c r="G1494">
        <v>3.64</v>
      </c>
      <c r="H1494">
        <v>3.6705700000000001</v>
      </c>
      <c r="I1494">
        <f t="shared" si="323"/>
        <v>3.6705700000000001</v>
      </c>
      <c r="J1494">
        <f t="shared" si="324"/>
        <v>-7.299999999998974E-4</v>
      </c>
      <c r="K1494">
        <v>3.6661999999999999</v>
      </c>
      <c r="L1494">
        <v>3.6452</v>
      </c>
      <c r="M1494">
        <v>3.7734000000000001</v>
      </c>
      <c r="N1494">
        <v>3.7435999999999998</v>
      </c>
      <c r="O1494">
        <v>3.6930999999999998</v>
      </c>
      <c r="P1494">
        <v>3.6932</v>
      </c>
      <c r="Q1494">
        <v>3.6315</v>
      </c>
      <c r="R1494">
        <v>3.6335999999999999</v>
      </c>
      <c r="S1494">
        <v>3.4891999999999999</v>
      </c>
      <c r="T1494">
        <v>3.649</v>
      </c>
      <c r="U1494">
        <f t="shared" si="325"/>
        <v>3.649</v>
      </c>
      <c r="V1494">
        <f t="shared" si="330"/>
        <v>-8.999999999999897E-3</v>
      </c>
      <c r="W1494">
        <f t="shared" si="326"/>
        <v>3.7734000000000001</v>
      </c>
      <c r="X1494">
        <f t="shared" si="331"/>
        <v>-7.8000000000000291E-3</v>
      </c>
      <c r="Y1494">
        <v>3.6880000000000002</v>
      </c>
      <c r="Z1494">
        <v>3.637</v>
      </c>
      <c r="AA1494">
        <f t="shared" si="327"/>
        <v>3.7435999999999998</v>
      </c>
      <c r="AB1494">
        <f t="shared" si="332"/>
        <v>-9.7000000000000419E-3</v>
      </c>
      <c r="AC1494">
        <f t="shared" si="333"/>
        <v>0</v>
      </c>
      <c r="AD1494">
        <v>3.4940000000000002</v>
      </c>
      <c r="AE1494">
        <f t="shared" si="328"/>
        <v>3.6930999999999998</v>
      </c>
      <c r="AF1494">
        <f t="shared" si="334"/>
        <v>-2.2999999999999687E-2</v>
      </c>
      <c r="AG1494">
        <f t="shared" si="334"/>
        <v>-1.3200000000000323E-2</v>
      </c>
      <c r="AH1494">
        <f t="shared" si="322"/>
        <v>3.5655000000000001</v>
      </c>
      <c r="AI1494">
        <f t="shared" si="335"/>
        <v>-1.1499999999999844E-2</v>
      </c>
    </row>
    <row r="1495" spans="1:35" x14ac:dyDescent="0.3">
      <c r="A1495" s="1">
        <v>46050</v>
      </c>
      <c r="B1495">
        <v>89277.17</v>
      </c>
      <c r="C1495">
        <v>5417.21</v>
      </c>
      <c r="D1495">
        <v>3.7</v>
      </c>
      <c r="E1495">
        <v>3.64</v>
      </c>
      <c r="F1495">
        <f t="shared" si="329"/>
        <v>-2.0000000000000018E-2</v>
      </c>
      <c r="G1495">
        <v>3.64</v>
      </c>
      <c r="H1495">
        <v>3.6668400000000001</v>
      </c>
      <c r="I1495">
        <f t="shared" si="323"/>
        <v>3.6668400000000001</v>
      </c>
      <c r="J1495">
        <f t="shared" si="324"/>
        <v>-3.7300000000000111E-3</v>
      </c>
      <c r="K1495">
        <v>3.6690499999999999</v>
      </c>
      <c r="L1495">
        <v>3.6655000000000002</v>
      </c>
      <c r="M1495">
        <v>3.7780999999999998</v>
      </c>
      <c r="N1495">
        <v>3.7481</v>
      </c>
      <c r="O1495">
        <v>3.6966000000000001</v>
      </c>
      <c r="P1495">
        <v>3.6821999999999999</v>
      </c>
      <c r="Q1495">
        <v>3.6360000000000001</v>
      </c>
      <c r="R1495">
        <v>3.6440999999999999</v>
      </c>
      <c r="S1495">
        <v>3.4969000000000001</v>
      </c>
      <c r="T1495">
        <v>3.6709999999999998</v>
      </c>
      <c r="U1495">
        <f t="shared" si="325"/>
        <v>3.6709999999999998</v>
      </c>
      <c r="V1495">
        <f t="shared" si="330"/>
        <v>2.1999999999999797E-2</v>
      </c>
      <c r="W1495">
        <f t="shared" si="326"/>
        <v>3.7780999999999998</v>
      </c>
      <c r="X1495">
        <f t="shared" si="331"/>
        <v>4.6999999999997044E-3</v>
      </c>
      <c r="Y1495">
        <v>3.6880000000000002</v>
      </c>
      <c r="Z1495">
        <v>3.649</v>
      </c>
      <c r="AA1495">
        <f t="shared" si="327"/>
        <v>3.7481</v>
      </c>
      <c r="AB1495">
        <f t="shared" si="332"/>
        <v>4.5000000000001705E-3</v>
      </c>
      <c r="AC1495">
        <f t="shared" si="333"/>
        <v>1.2000000000000011E-2</v>
      </c>
      <c r="AD1495">
        <v>3.504</v>
      </c>
      <c r="AE1495">
        <f t="shared" si="328"/>
        <v>3.6966000000000001</v>
      </c>
      <c r="AF1495">
        <f t="shared" si="334"/>
        <v>9.9999999999997868E-3</v>
      </c>
      <c r="AG1495">
        <f t="shared" si="334"/>
        <v>3.5000000000002807E-3</v>
      </c>
      <c r="AH1495">
        <f t="shared" si="322"/>
        <v>3.5765000000000002</v>
      </c>
      <c r="AI1495">
        <f t="shared" si="335"/>
        <v>1.1000000000000121E-2</v>
      </c>
    </row>
    <row r="1496" spans="1:35" x14ac:dyDescent="0.3">
      <c r="A1496" s="1">
        <v>46051</v>
      </c>
      <c r="B1496">
        <v>84382.28</v>
      </c>
      <c r="C1496">
        <v>5375.24</v>
      </c>
      <c r="D1496">
        <v>3.68</v>
      </c>
      <c r="E1496">
        <v>3.65</v>
      </c>
      <c r="F1496">
        <f t="shared" si="329"/>
        <v>9.9999999999997868E-3</v>
      </c>
      <c r="G1496">
        <v>3.64</v>
      </c>
      <c r="H1496">
        <v>3.66364</v>
      </c>
      <c r="I1496">
        <f t="shared" si="323"/>
        <v>3.66364</v>
      </c>
      <c r="J1496">
        <f t="shared" si="324"/>
        <v>-3.2000000000000917E-3</v>
      </c>
      <c r="K1496">
        <v>3.6602999999999999</v>
      </c>
      <c r="L1496">
        <v>3.6598999999999999</v>
      </c>
      <c r="M1496">
        <v>3.7669000000000001</v>
      </c>
      <c r="N1496">
        <v>3.7376999999999998</v>
      </c>
      <c r="O1496">
        <v>3.6892999999999998</v>
      </c>
      <c r="P1496">
        <v>3.6625999999999999</v>
      </c>
      <c r="Q1496">
        <v>3.6349999999999998</v>
      </c>
      <c r="R1496">
        <v>3.6383999999999999</v>
      </c>
      <c r="S1496">
        <v>3.4912999999999998</v>
      </c>
      <c r="T1496">
        <v>3.665</v>
      </c>
      <c r="U1496">
        <f t="shared" si="325"/>
        <v>3.665</v>
      </c>
      <c r="V1496">
        <f t="shared" si="330"/>
        <v>-5.9999999999997833E-3</v>
      </c>
      <c r="W1496">
        <f t="shared" si="326"/>
        <v>3.7669000000000001</v>
      </c>
      <c r="X1496">
        <f t="shared" si="331"/>
        <v>-1.1199999999999655E-2</v>
      </c>
      <c r="Y1496">
        <v>3.6920000000000002</v>
      </c>
      <c r="Z1496">
        <v>3.6419999999999999</v>
      </c>
      <c r="AA1496">
        <f t="shared" si="327"/>
        <v>3.7376999999999998</v>
      </c>
      <c r="AB1496">
        <f t="shared" si="332"/>
        <v>-1.0400000000000187E-2</v>
      </c>
      <c r="AC1496">
        <f t="shared" si="333"/>
        <v>-7.0000000000001172E-3</v>
      </c>
      <c r="AD1496">
        <v>3.4969999999999999</v>
      </c>
      <c r="AE1496">
        <f t="shared" si="328"/>
        <v>3.6892999999999998</v>
      </c>
      <c r="AF1496">
        <f t="shared" si="334"/>
        <v>-7.0000000000001172E-3</v>
      </c>
      <c r="AG1496">
        <f t="shared" si="334"/>
        <v>-7.3000000000003062E-3</v>
      </c>
      <c r="AH1496">
        <f t="shared" si="322"/>
        <v>3.5694999999999997</v>
      </c>
      <c r="AI1496">
        <f t="shared" si="335"/>
        <v>-7.0000000000005613E-3</v>
      </c>
    </row>
    <row r="1497" spans="1:35" x14ac:dyDescent="0.3">
      <c r="A1497" s="1">
        <v>46052</v>
      </c>
      <c r="B1497">
        <v>84162.39</v>
      </c>
      <c r="C1497">
        <v>4894.2299999999996</v>
      </c>
      <c r="D1497">
        <v>3.72</v>
      </c>
      <c r="E1497">
        <v>3.68</v>
      </c>
      <c r="F1497">
        <f t="shared" si="329"/>
        <v>3.0000000000000249E-2</v>
      </c>
      <c r="G1497">
        <v>3.64</v>
      </c>
      <c r="H1497">
        <v>3.6601699999999999</v>
      </c>
      <c r="I1497">
        <f t="shared" si="323"/>
        <v>3.6601699999999999</v>
      </c>
      <c r="J1497">
        <f t="shared" si="324"/>
        <v>-3.4700000000000841E-3</v>
      </c>
      <c r="K1497">
        <v>3.6600299999999999</v>
      </c>
      <c r="L1497">
        <v>3.6537000000000002</v>
      </c>
      <c r="M1497">
        <v>3.7494999999999998</v>
      </c>
      <c r="N1497">
        <v>3.7166999999999999</v>
      </c>
      <c r="O1497">
        <v>3.6617999999999999</v>
      </c>
      <c r="P1497">
        <v>3.6620499999999998</v>
      </c>
      <c r="Q1497">
        <v>3.6360000000000001</v>
      </c>
      <c r="R1497">
        <v>3.6242000000000001</v>
      </c>
      <c r="S1497">
        <v>3.4613</v>
      </c>
      <c r="T1497">
        <v>3.66</v>
      </c>
      <c r="U1497">
        <f t="shared" si="325"/>
        <v>3.66</v>
      </c>
      <c r="V1497">
        <f t="shared" si="330"/>
        <v>-4.9999999999998934E-3</v>
      </c>
      <c r="W1497">
        <f t="shared" si="326"/>
        <v>3.7494999999999998</v>
      </c>
      <c r="X1497">
        <f t="shared" si="331"/>
        <v>-1.7400000000000304E-2</v>
      </c>
      <c r="Y1497">
        <v>3.6779999999999999</v>
      </c>
      <c r="Z1497">
        <v>3.6309999999999998</v>
      </c>
      <c r="AA1497">
        <f t="shared" si="327"/>
        <v>3.7166999999999999</v>
      </c>
      <c r="AB1497">
        <f t="shared" si="332"/>
        <v>-2.0999999999999908E-2</v>
      </c>
      <c r="AC1497">
        <f t="shared" si="333"/>
        <v>-1.1000000000000121E-2</v>
      </c>
      <c r="AD1497">
        <v>3.4689999999999999</v>
      </c>
      <c r="AE1497">
        <f t="shared" si="328"/>
        <v>3.6617999999999999</v>
      </c>
      <c r="AF1497">
        <f t="shared" si="334"/>
        <v>-2.8000000000000025E-2</v>
      </c>
      <c r="AG1497">
        <f t="shared" si="334"/>
        <v>-2.7499999999999858E-2</v>
      </c>
      <c r="AH1497">
        <f t="shared" si="322"/>
        <v>3.55</v>
      </c>
      <c r="AI1497">
        <f t="shared" si="335"/>
        <v>-1.9499999999999851E-2</v>
      </c>
    </row>
    <row r="1498" spans="1:35" x14ac:dyDescent="0.3">
      <c r="A1498" s="1">
        <v>46053</v>
      </c>
      <c r="B1498">
        <v>78197.320000000007</v>
      </c>
      <c r="C1498">
        <v>4894.2299999999996</v>
      </c>
      <c r="D1498">
        <v>3.72</v>
      </c>
      <c r="E1498">
        <v>3.68</v>
      </c>
      <c r="F1498">
        <f t="shared" si="329"/>
        <v>0</v>
      </c>
      <c r="G1498">
        <v>3.64</v>
      </c>
      <c r="H1498">
        <v>3.6601699999999999</v>
      </c>
      <c r="I1498">
        <f t="shared" si="323"/>
        <v>3.6601699999999999</v>
      </c>
      <c r="J1498">
        <f t="shared" si="324"/>
        <v>0</v>
      </c>
      <c r="K1498">
        <v>3.6600299999999999</v>
      </c>
      <c r="L1498">
        <v>3.6537000000000002</v>
      </c>
      <c r="M1498">
        <v>3.7494999999999998</v>
      </c>
      <c r="N1498">
        <v>3.7166999999999999</v>
      </c>
      <c r="O1498">
        <v>3.6617999999999999</v>
      </c>
      <c r="P1498">
        <v>3.6620499999999998</v>
      </c>
      <c r="Q1498">
        <v>3.6360000000000001</v>
      </c>
      <c r="R1498">
        <v>3.6242000000000001</v>
      </c>
      <c r="S1498">
        <v>3.4613</v>
      </c>
      <c r="T1498">
        <v>3.66</v>
      </c>
      <c r="U1498">
        <f t="shared" si="325"/>
        <v>3.66</v>
      </c>
      <c r="V1498">
        <f t="shared" si="330"/>
        <v>0</v>
      </c>
      <c r="W1498">
        <f t="shared" si="326"/>
        <v>3.7494999999999998</v>
      </c>
      <c r="X1498">
        <f t="shared" si="331"/>
        <v>0</v>
      </c>
      <c r="Y1498">
        <v>3.6779999999999999</v>
      </c>
      <c r="Z1498">
        <v>3.6309999999999998</v>
      </c>
      <c r="AA1498">
        <f t="shared" si="327"/>
        <v>3.7166999999999999</v>
      </c>
      <c r="AB1498">
        <f t="shared" si="332"/>
        <v>0</v>
      </c>
      <c r="AC1498">
        <f t="shared" si="333"/>
        <v>0</v>
      </c>
      <c r="AD1498">
        <v>3.4689999999999999</v>
      </c>
      <c r="AE1498">
        <f t="shared" si="328"/>
        <v>3.6617999999999999</v>
      </c>
      <c r="AF1498">
        <f t="shared" si="334"/>
        <v>0</v>
      </c>
      <c r="AG1498">
        <f t="shared" si="334"/>
        <v>0</v>
      </c>
      <c r="AH1498">
        <f t="shared" si="322"/>
        <v>3.55</v>
      </c>
      <c r="AI1498">
        <f t="shared" si="335"/>
        <v>0</v>
      </c>
    </row>
    <row r="1499" spans="1:35" x14ac:dyDescent="0.3">
      <c r="A1499" s="1">
        <v>46054</v>
      </c>
      <c r="B1499">
        <v>76433.17</v>
      </c>
      <c r="C1499">
        <v>4894.2299999999996</v>
      </c>
      <c r="D1499">
        <v>3.72</v>
      </c>
      <c r="E1499">
        <v>3.68</v>
      </c>
      <c r="F1499">
        <f t="shared" si="329"/>
        <v>0</v>
      </c>
      <c r="G1499">
        <v>3.64</v>
      </c>
      <c r="H1499">
        <v>3.6601699999999999</v>
      </c>
      <c r="I1499">
        <f t="shared" si="323"/>
        <v>3.6601699999999999</v>
      </c>
      <c r="J1499">
        <f t="shared" si="324"/>
        <v>0</v>
      </c>
      <c r="K1499">
        <v>3.6600299999999999</v>
      </c>
      <c r="L1499">
        <v>3.6537000000000002</v>
      </c>
      <c r="M1499">
        <v>3.7494999999999998</v>
      </c>
      <c r="N1499">
        <v>3.7166999999999999</v>
      </c>
      <c r="O1499">
        <v>3.6617999999999999</v>
      </c>
      <c r="P1499">
        <v>3.6620499999999998</v>
      </c>
      <c r="Q1499">
        <v>3.6360000000000001</v>
      </c>
      <c r="R1499">
        <v>3.6242000000000001</v>
      </c>
      <c r="S1499">
        <v>3.4613</v>
      </c>
      <c r="T1499">
        <v>3.66</v>
      </c>
      <c r="U1499">
        <f t="shared" si="325"/>
        <v>3.66</v>
      </c>
      <c r="V1499">
        <f t="shared" si="330"/>
        <v>0</v>
      </c>
      <c r="W1499">
        <f t="shared" si="326"/>
        <v>3.7494999999999998</v>
      </c>
      <c r="X1499">
        <f t="shared" si="331"/>
        <v>0</v>
      </c>
      <c r="Y1499">
        <v>3.6779999999999999</v>
      </c>
      <c r="Z1499">
        <v>3.6309999999999998</v>
      </c>
      <c r="AA1499">
        <f t="shared" si="327"/>
        <v>3.7166999999999999</v>
      </c>
      <c r="AB1499">
        <f t="shared" si="332"/>
        <v>0</v>
      </c>
      <c r="AC1499">
        <f t="shared" si="333"/>
        <v>0</v>
      </c>
      <c r="AD1499">
        <v>3.4689999999999999</v>
      </c>
      <c r="AE1499">
        <f t="shared" si="328"/>
        <v>3.6617999999999999</v>
      </c>
      <c r="AF1499">
        <f t="shared" si="334"/>
        <v>0</v>
      </c>
      <c r="AG1499">
        <f t="shared" si="334"/>
        <v>0</v>
      </c>
      <c r="AH1499">
        <f t="shared" si="322"/>
        <v>3.55</v>
      </c>
      <c r="AI1499">
        <f t="shared" si="335"/>
        <v>0</v>
      </c>
    </row>
    <row r="1500" spans="1:35" x14ac:dyDescent="0.3">
      <c r="A1500" s="1">
        <v>46055</v>
      </c>
      <c r="B1500">
        <v>78462.48</v>
      </c>
      <c r="C1500">
        <v>4661.38</v>
      </c>
      <c r="D1500">
        <v>3.7</v>
      </c>
      <c r="E1500">
        <v>3.69</v>
      </c>
      <c r="F1500">
        <f t="shared" si="329"/>
        <v>9.9999999999997868E-3</v>
      </c>
      <c r="G1500">
        <v>3.64</v>
      </c>
      <c r="H1500">
        <v>3.6607599999999998</v>
      </c>
      <c r="I1500">
        <f t="shared" si="323"/>
        <v>3.6607599999999998</v>
      </c>
      <c r="J1500">
        <f t="shared" si="324"/>
        <v>5.8999999999986841E-4</v>
      </c>
      <c r="K1500">
        <v>3.6663000000000001</v>
      </c>
      <c r="L1500">
        <v>3.661</v>
      </c>
      <c r="M1500">
        <v>3.7530999999999999</v>
      </c>
      <c r="N1500">
        <v>3.7244999999999999</v>
      </c>
      <c r="O1500">
        <v>3.6791</v>
      </c>
      <c r="P1500">
        <v>3.6640000000000001</v>
      </c>
      <c r="Q1500">
        <v>3.6379999999999999</v>
      </c>
      <c r="R1500">
        <v>3.6396000000000002</v>
      </c>
      <c r="S1500">
        <v>3.4903</v>
      </c>
      <c r="T1500">
        <v>3.6659999999999999</v>
      </c>
      <c r="U1500">
        <f t="shared" si="325"/>
        <v>3.6659999999999999</v>
      </c>
      <c r="V1500">
        <f t="shared" si="330"/>
        <v>5.9999999999997833E-3</v>
      </c>
      <c r="W1500">
        <f t="shared" si="326"/>
        <v>3.7530999999999999</v>
      </c>
      <c r="X1500">
        <f t="shared" si="331"/>
        <v>3.6000000000000476E-3</v>
      </c>
      <c r="Y1500">
        <v>3.6880000000000002</v>
      </c>
      <c r="Z1500">
        <v>3.645</v>
      </c>
      <c r="AA1500">
        <f t="shared" si="327"/>
        <v>3.7244999999999999</v>
      </c>
      <c r="AB1500">
        <f t="shared" si="332"/>
        <v>7.8000000000000291E-3</v>
      </c>
      <c r="AC1500">
        <f t="shared" si="333"/>
        <v>1.4000000000000234E-2</v>
      </c>
      <c r="AD1500">
        <v>3.496</v>
      </c>
      <c r="AE1500">
        <f t="shared" si="328"/>
        <v>3.6791</v>
      </c>
      <c r="AF1500">
        <f t="shared" si="334"/>
        <v>2.7000000000000135E-2</v>
      </c>
      <c r="AG1500">
        <f t="shared" si="334"/>
        <v>1.7300000000000093E-2</v>
      </c>
      <c r="AH1500">
        <f t="shared" si="322"/>
        <v>3.5705</v>
      </c>
      <c r="AI1500">
        <f t="shared" si="335"/>
        <v>2.0500000000000185E-2</v>
      </c>
    </row>
    <row r="1501" spans="1:35" x14ac:dyDescent="0.3">
      <c r="A1501" s="1">
        <v>46056</v>
      </c>
      <c r="B1501">
        <v>76140.479999999996</v>
      </c>
      <c r="C1501">
        <v>4946.76</v>
      </c>
      <c r="D1501">
        <v>3.72</v>
      </c>
      <c r="E1501">
        <v>3.69</v>
      </c>
      <c r="F1501">
        <f t="shared" si="329"/>
        <v>0</v>
      </c>
      <c r="G1501">
        <v>3.64</v>
      </c>
      <c r="H1501">
        <v>3.6631999999999998</v>
      </c>
      <c r="I1501">
        <f t="shared" si="323"/>
        <v>3.6631999999999998</v>
      </c>
      <c r="J1501">
        <f t="shared" si="324"/>
        <v>2.4399999999999977E-3</v>
      </c>
      <c r="K1501">
        <v>3.66689</v>
      </c>
      <c r="L1501">
        <v>3.6631999999999998</v>
      </c>
      <c r="M1501">
        <v>3.7307000000000001</v>
      </c>
      <c r="N1501">
        <v>3.7081</v>
      </c>
      <c r="O1501">
        <v>3.6756000000000002</v>
      </c>
      <c r="P1501">
        <v>3.6589999999999998</v>
      </c>
      <c r="Q1501">
        <v>3.6385000000000001</v>
      </c>
      <c r="R1501">
        <v>3.6257999999999999</v>
      </c>
      <c r="S1501">
        <v>3.4794</v>
      </c>
      <c r="T1501">
        <v>3.6720000000000002</v>
      </c>
      <c r="U1501">
        <f t="shared" si="325"/>
        <v>3.6720000000000002</v>
      </c>
      <c r="V1501">
        <f t="shared" si="330"/>
        <v>6.0000000000002274E-3</v>
      </c>
      <c r="W1501">
        <f t="shared" si="326"/>
        <v>3.7307000000000001</v>
      </c>
      <c r="X1501">
        <f t="shared" si="331"/>
        <v>-2.2399999999999753E-2</v>
      </c>
      <c r="Y1501">
        <v>3.6819999999999999</v>
      </c>
      <c r="Z1501">
        <v>3.6379999999999999</v>
      </c>
      <c r="AA1501">
        <f t="shared" si="327"/>
        <v>3.7081</v>
      </c>
      <c r="AB1501">
        <f t="shared" si="332"/>
        <v>-1.639999999999997E-2</v>
      </c>
      <c r="AC1501">
        <f t="shared" si="333"/>
        <v>-7.0000000000001172E-3</v>
      </c>
      <c r="AD1501">
        <v>3.4870000000000001</v>
      </c>
      <c r="AE1501">
        <f t="shared" si="328"/>
        <v>3.6756000000000002</v>
      </c>
      <c r="AF1501">
        <f t="shared" si="334"/>
        <v>-8.999999999999897E-3</v>
      </c>
      <c r="AG1501">
        <f t="shared" si="334"/>
        <v>-3.4999999999998366E-3</v>
      </c>
      <c r="AH1501">
        <f t="shared" si="322"/>
        <v>3.5625</v>
      </c>
      <c r="AI1501">
        <f t="shared" si="335"/>
        <v>-8.0000000000000071E-3</v>
      </c>
    </row>
    <row r="1502" spans="1:35" x14ac:dyDescent="0.3">
      <c r="A1502" s="1">
        <v>46057</v>
      </c>
      <c r="B1502">
        <v>72627.14</v>
      </c>
      <c r="C1502">
        <v>4964.93</v>
      </c>
      <c r="D1502">
        <v>3.72</v>
      </c>
      <c r="E1502">
        <v>3.65</v>
      </c>
      <c r="F1502">
        <f t="shared" si="329"/>
        <v>-4.0000000000000036E-2</v>
      </c>
      <c r="G1502">
        <v>3.64</v>
      </c>
      <c r="H1502">
        <v>3.6657999999999999</v>
      </c>
      <c r="I1502">
        <f t="shared" si="323"/>
        <v>3.6657999999999999</v>
      </c>
      <c r="J1502">
        <f t="shared" si="324"/>
        <v>2.6000000000001577E-3</v>
      </c>
      <c r="K1502">
        <v>3.66</v>
      </c>
      <c r="L1502">
        <v>3.6758000000000002</v>
      </c>
      <c r="M1502">
        <v>3.746</v>
      </c>
      <c r="N1502">
        <v>3.7178</v>
      </c>
      <c r="O1502">
        <v>3.6751</v>
      </c>
      <c r="P1502">
        <v>3.6600999999999999</v>
      </c>
      <c r="Q1502">
        <v>3.6389999999999998</v>
      </c>
      <c r="R1502">
        <v>3.6440999999999999</v>
      </c>
      <c r="S1502">
        <v>3.4765000000000001</v>
      </c>
      <c r="T1502">
        <v>3.681</v>
      </c>
      <c r="U1502">
        <f t="shared" si="325"/>
        <v>3.681</v>
      </c>
      <c r="V1502">
        <f t="shared" si="330"/>
        <v>8.999999999999897E-3</v>
      </c>
      <c r="W1502">
        <f t="shared" si="326"/>
        <v>3.746</v>
      </c>
      <c r="X1502">
        <f t="shared" si="331"/>
        <v>1.5299999999999869E-2</v>
      </c>
      <c r="Y1502">
        <v>3.6819999999999999</v>
      </c>
      <c r="Z1502">
        <v>3.6480000000000001</v>
      </c>
      <c r="AA1502">
        <f t="shared" si="327"/>
        <v>3.7178</v>
      </c>
      <c r="AB1502">
        <f t="shared" si="332"/>
        <v>9.7000000000000419E-3</v>
      </c>
      <c r="AC1502">
        <f t="shared" si="333"/>
        <v>1.0000000000000231E-2</v>
      </c>
      <c r="AD1502">
        <v>3.4830000000000001</v>
      </c>
      <c r="AE1502">
        <f t="shared" si="328"/>
        <v>3.6751</v>
      </c>
      <c r="AF1502">
        <f t="shared" si="334"/>
        <v>-4.0000000000000036E-3</v>
      </c>
      <c r="AG1502">
        <f t="shared" si="334"/>
        <v>-5.0000000000016698E-4</v>
      </c>
      <c r="AH1502">
        <f t="shared" si="322"/>
        <v>3.5655000000000001</v>
      </c>
      <c r="AI1502">
        <f t="shared" si="335"/>
        <v>3.0000000000001137E-3</v>
      </c>
    </row>
    <row r="1503" spans="1:35" x14ac:dyDescent="0.3">
      <c r="A1503" s="1">
        <v>46058</v>
      </c>
      <c r="B1503">
        <v>63083.01</v>
      </c>
      <c r="C1503">
        <v>4779.05</v>
      </c>
      <c r="D1503">
        <v>3.68</v>
      </c>
      <c r="E1503">
        <v>3.65</v>
      </c>
      <c r="F1503">
        <f t="shared" si="329"/>
        <v>0</v>
      </c>
      <c r="G1503">
        <v>3.64</v>
      </c>
      <c r="H1503">
        <v>3.6598899999999999</v>
      </c>
      <c r="I1503">
        <f t="shared" si="323"/>
        <v>3.6598899999999999</v>
      </c>
      <c r="J1503">
        <f t="shared" si="324"/>
        <v>-5.9100000000000819E-3</v>
      </c>
      <c r="K1503">
        <v>3.6313</v>
      </c>
      <c r="L1503">
        <v>3.6573000000000002</v>
      </c>
      <c r="M1503">
        <v>3.7132999999999998</v>
      </c>
      <c r="N1503">
        <v>3.6804000000000001</v>
      </c>
      <c r="O1503">
        <v>3.6280999999999999</v>
      </c>
      <c r="P1503">
        <v>3.6478799999999998</v>
      </c>
      <c r="Q1503">
        <v>3.6379999999999999</v>
      </c>
      <c r="R1503">
        <v>3.5832999999999999</v>
      </c>
      <c r="S1503">
        <v>3.4043999999999999</v>
      </c>
      <c r="T1503">
        <v>3.665</v>
      </c>
      <c r="U1503">
        <f t="shared" si="325"/>
        <v>3.665</v>
      </c>
      <c r="V1503">
        <f t="shared" si="330"/>
        <v>-1.6000000000000014E-2</v>
      </c>
      <c r="W1503">
        <f t="shared" si="326"/>
        <v>3.7132999999999998</v>
      </c>
      <c r="X1503">
        <f t="shared" si="331"/>
        <v>-3.2700000000000173E-2</v>
      </c>
      <c r="Y1503">
        <v>3.6760000000000002</v>
      </c>
      <c r="Z1503">
        <v>3.589</v>
      </c>
      <c r="AA1503">
        <f t="shared" si="327"/>
        <v>3.6804000000000001</v>
      </c>
      <c r="AB1503">
        <f t="shared" si="332"/>
        <v>-3.7399999999999878E-2</v>
      </c>
      <c r="AC1503">
        <f t="shared" si="333"/>
        <v>-5.9000000000000163E-2</v>
      </c>
      <c r="AD1503">
        <v>3.4119999999999999</v>
      </c>
      <c r="AE1503">
        <f t="shared" si="328"/>
        <v>3.6280999999999999</v>
      </c>
      <c r="AF1503">
        <f t="shared" si="334"/>
        <v>-7.1000000000000174E-2</v>
      </c>
      <c r="AG1503">
        <f t="shared" si="334"/>
        <v>-4.7000000000000153E-2</v>
      </c>
      <c r="AH1503">
        <f t="shared" si="322"/>
        <v>3.5004999999999997</v>
      </c>
      <c r="AI1503">
        <f t="shared" si="335"/>
        <v>-6.5000000000000391E-2</v>
      </c>
    </row>
    <row r="1504" spans="1:35" x14ac:dyDescent="0.3">
      <c r="A1504" s="1">
        <v>46059</v>
      </c>
      <c r="B1504">
        <v>70312.759999999995</v>
      </c>
      <c r="C1504">
        <v>4964.3599999999997</v>
      </c>
      <c r="D1504">
        <v>3.68</v>
      </c>
      <c r="E1504">
        <v>3.64</v>
      </c>
      <c r="F1504">
        <f t="shared" si="329"/>
        <v>-9.9999999999997868E-3</v>
      </c>
      <c r="G1504">
        <v>3.64</v>
      </c>
      <c r="H1504">
        <v>3.6398799999999998</v>
      </c>
      <c r="I1504">
        <f t="shared" si="323"/>
        <v>3.6398799999999998</v>
      </c>
      <c r="J1504">
        <f t="shared" si="324"/>
        <v>-2.0010000000000083E-2</v>
      </c>
      <c r="K1504">
        <v>3.6411500000000001</v>
      </c>
      <c r="L1504">
        <v>3.6690999999999998</v>
      </c>
      <c r="M1504">
        <v>3.7374000000000001</v>
      </c>
      <c r="N1504">
        <v>3.7042999999999999</v>
      </c>
      <c r="O1504">
        <v>3.6518999999999999</v>
      </c>
      <c r="P1504">
        <v>3.6536</v>
      </c>
      <c r="Q1504">
        <v>3.6375000000000002</v>
      </c>
      <c r="R1504">
        <v>3.6032000000000002</v>
      </c>
      <c r="S1504">
        <v>3.4302999999999999</v>
      </c>
      <c r="T1504">
        <v>3.6739999999999999</v>
      </c>
      <c r="U1504">
        <f t="shared" si="325"/>
        <v>3.6739999999999999</v>
      </c>
      <c r="V1504">
        <f t="shared" si="330"/>
        <v>8.999999999999897E-3</v>
      </c>
      <c r="W1504">
        <f t="shared" si="326"/>
        <v>3.7374000000000001</v>
      </c>
      <c r="X1504">
        <f t="shared" si="331"/>
        <v>2.4100000000000232E-2</v>
      </c>
      <c r="Y1504">
        <v>3.6720000000000002</v>
      </c>
      <c r="Z1504">
        <v>3.6120000000000001</v>
      </c>
      <c r="AA1504">
        <f t="shared" si="327"/>
        <v>3.7042999999999999</v>
      </c>
      <c r="AB1504">
        <f t="shared" si="332"/>
        <v>2.389999999999981E-2</v>
      </c>
      <c r="AC1504">
        <f t="shared" si="333"/>
        <v>2.3000000000000131E-2</v>
      </c>
      <c r="AD1504">
        <v>3.4369999999999998</v>
      </c>
      <c r="AE1504">
        <f t="shared" si="328"/>
        <v>3.6518999999999999</v>
      </c>
      <c r="AF1504">
        <f t="shared" si="334"/>
        <v>2.4999999999999911E-2</v>
      </c>
      <c r="AG1504">
        <f t="shared" si="334"/>
        <v>2.3800000000000043E-2</v>
      </c>
      <c r="AH1504">
        <f t="shared" si="322"/>
        <v>3.5244999999999997</v>
      </c>
      <c r="AI1504">
        <f t="shared" si="335"/>
        <v>2.4000000000000021E-2</v>
      </c>
    </row>
    <row r="1505" spans="1:35" x14ac:dyDescent="0.3">
      <c r="A1505" s="1">
        <v>46060</v>
      </c>
      <c r="B1505">
        <v>69454.820000000007</v>
      </c>
      <c r="C1505">
        <v>4964.3599999999997</v>
      </c>
      <c r="D1505">
        <v>3.68</v>
      </c>
      <c r="E1505">
        <v>3.64</v>
      </c>
      <c r="F1505">
        <f t="shared" si="329"/>
        <v>0</v>
      </c>
      <c r="G1505">
        <v>3.64</v>
      </c>
      <c r="H1505">
        <v>3.6398799999999998</v>
      </c>
      <c r="I1505">
        <f t="shared" si="323"/>
        <v>3.6398799999999998</v>
      </c>
      <c r="J1505">
        <f t="shared" si="324"/>
        <v>0</v>
      </c>
      <c r="K1505">
        <v>3.6411500000000001</v>
      </c>
      <c r="L1505">
        <v>3.6690999999999998</v>
      </c>
      <c r="M1505">
        <v>3.7374000000000001</v>
      </c>
      <c r="N1505">
        <v>3.7042999999999999</v>
      </c>
      <c r="O1505">
        <v>3.6518999999999999</v>
      </c>
      <c r="P1505">
        <v>3.6536</v>
      </c>
      <c r="Q1505">
        <v>3.6375000000000002</v>
      </c>
      <c r="R1505">
        <v>3.6032000000000002</v>
      </c>
      <c r="S1505">
        <v>3.4302999999999999</v>
      </c>
      <c r="T1505">
        <v>3.6739999999999999</v>
      </c>
      <c r="U1505">
        <f t="shared" si="325"/>
        <v>3.6739999999999999</v>
      </c>
      <c r="V1505">
        <f t="shared" si="330"/>
        <v>0</v>
      </c>
      <c r="W1505">
        <f t="shared" si="326"/>
        <v>3.7374000000000001</v>
      </c>
      <c r="X1505">
        <f t="shared" si="331"/>
        <v>0</v>
      </c>
      <c r="Y1505">
        <v>3.6720000000000002</v>
      </c>
      <c r="Z1505">
        <v>3.6120000000000001</v>
      </c>
      <c r="AA1505">
        <f t="shared" si="327"/>
        <v>3.7042999999999999</v>
      </c>
      <c r="AB1505">
        <f t="shared" si="332"/>
        <v>0</v>
      </c>
      <c r="AC1505">
        <f t="shared" si="333"/>
        <v>0</v>
      </c>
      <c r="AD1505">
        <v>3.4369999999999998</v>
      </c>
      <c r="AE1505">
        <f t="shared" si="328"/>
        <v>3.6518999999999999</v>
      </c>
      <c r="AF1505">
        <f t="shared" si="334"/>
        <v>0</v>
      </c>
      <c r="AG1505">
        <f t="shared" si="334"/>
        <v>0</v>
      </c>
      <c r="AH1505">
        <f t="shared" si="322"/>
        <v>3.5244999999999997</v>
      </c>
      <c r="AI1505">
        <f t="shared" si="335"/>
        <v>0</v>
      </c>
    </row>
    <row r="1506" spans="1:35" x14ac:dyDescent="0.3">
      <c r="A1506" s="1">
        <v>46061</v>
      </c>
      <c r="B1506">
        <v>70665.59</v>
      </c>
      <c r="C1506">
        <v>4964.3599999999997</v>
      </c>
      <c r="D1506">
        <v>3.68</v>
      </c>
      <c r="E1506">
        <v>3.64</v>
      </c>
      <c r="F1506">
        <f t="shared" si="329"/>
        <v>0</v>
      </c>
      <c r="G1506">
        <v>3.64</v>
      </c>
      <c r="H1506">
        <v>3.6398799999999998</v>
      </c>
      <c r="I1506">
        <f t="shared" si="323"/>
        <v>3.6398799999999998</v>
      </c>
      <c r="J1506">
        <f t="shared" si="324"/>
        <v>0</v>
      </c>
      <c r="K1506">
        <v>3.6411500000000001</v>
      </c>
      <c r="L1506">
        <v>3.6690999999999998</v>
      </c>
      <c r="M1506">
        <v>3.7374000000000001</v>
      </c>
      <c r="N1506">
        <v>3.7042999999999999</v>
      </c>
      <c r="O1506">
        <v>3.6518999999999999</v>
      </c>
      <c r="P1506">
        <v>3.6536</v>
      </c>
      <c r="Q1506">
        <v>3.6375000000000002</v>
      </c>
      <c r="R1506">
        <v>3.6032000000000002</v>
      </c>
      <c r="S1506">
        <v>3.4302999999999999</v>
      </c>
      <c r="T1506">
        <v>3.6739999999999999</v>
      </c>
      <c r="U1506">
        <f t="shared" si="325"/>
        <v>3.6739999999999999</v>
      </c>
      <c r="V1506">
        <f t="shared" si="330"/>
        <v>0</v>
      </c>
      <c r="W1506">
        <f t="shared" si="326"/>
        <v>3.7374000000000001</v>
      </c>
      <c r="X1506">
        <f t="shared" si="331"/>
        <v>0</v>
      </c>
      <c r="Y1506">
        <v>3.6720000000000002</v>
      </c>
      <c r="Z1506">
        <v>3.6120000000000001</v>
      </c>
      <c r="AA1506">
        <f t="shared" si="327"/>
        <v>3.7042999999999999</v>
      </c>
      <c r="AB1506">
        <f t="shared" si="332"/>
        <v>0</v>
      </c>
      <c r="AC1506">
        <f t="shared" si="333"/>
        <v>0</v>
      </c>
      <c r="AD1506">
        <v>3.4369999999999998</v>
      </c>
      <c r="AE1506">
        <f t="shared" si="328"/>
        <v>3.6518999999999999</v>
      </c>
      <c r="AF1506">
        <f t="shared" si="334"/>
        <v>0</v>
      </c>
      <c r="AG1506">
        <f t="shared" si="334"/>
        <v>0</v>
      </c>
      <c r="AH1506">
        <f t="shared" si="322"/>
        <v>3.5244999999999997</v>
      </c>
      <c r="AI1506">
        <f t="shared" si="335"/>
        <v>0</v>
      </c>
    </row>
    <row r="1507" spans="1:35" x14ac:dyDescent="0.3">
      <c r="A1507" s="1">
        <v>46062</v>
      </c>
      <c r="B1507">
        <v>70368.039999999994</v>
      </c>
      <c r="C1507">
        <v>5057.8</v>
      </c>
      <c r="D1507">
        <v>3.66</v>
      </c>
      <c r="E1507">
        <v>3.63</v>
      </c>
      <c r="F1507">
        <f t="shared" si="329"/>
        <v>-1.0000000000000231E-2</v>
      </c>
      <c r="G1507">
        <v>3.64</v>
      </c>
      <c r="H1507">
        <v>3.6430699999999998</v>
      </c>
      <c r="I1507">
        <f t="shared" si="323"/>
        <v>3.6430699999999998</v>
      </c>
      <c r="J1507">
        <f t="shared" si="324"/>
        <v>3.1900000000000261E-3</v>
      </c>
      <c r="K1507">
        <v>3.63985</v>
      </c>
      <c r="L1507">
        <v>3.6764999999999999</v>
      </c>
      <c r="M1507">
        <v>3.7412000000000001</v>
      </c>
      <c r="N1507">
        <v>3.706</v>
      </c>
      <c r="O1507">
        <v>3.6482000000000001</v>
      </c>
      <c r="P1507">
        <v>3.6568000000000001</v>
      </c>
      <c r="Q1507">
        <v>3.63625</v>
      </c>
      <c r="R1507">
        <v>3.6002000000000001</v>
      </c>
      <c r="S1507">
        <v>3.4195000000000002</v>
      </c>
      <c r="T1507">
        <v>3.68</v>
      </c>
      <c r="U1507">
        <f t="shared" si="325"/>
        <v>3.68</v>
      </c>
      <c r="V1507">
        <f t="shared" si="330"/>
        <v>6.0000000000002274E-3</v>
      </c>
      <c r="W1507">
        <f t="shared" si="326"/>
        <v>3.7412000000000001</v>
      </c>
      <c r="X1507">
        <f t="shared" si="331"/>
        <v>3.8000000000000256E-3</v>
      </c>
      <c r="Y1507">
        <v>3.6930000000000001</v>
      </c>
      <c r="Z1507">
        <v>3.6070000000000002</v>
      </c>
      <c r="AA1507">
        <f t="shared" si="327"/>
        <v>3.706</v>
      </c>
      <c r="AB1507">
        <f t="shared" si="332"/>
        <v>1.7000000000000348E-3</v>
      </c>
      <c r="AC1507">
        <f t="shared" si="333"/>
        <v>-4.9999999999998934E-3</v>
      </c>
      <c r="AD1507">
        <v>3.4249999999999998</v>
      </c>
      <c r="AE1507">
        <f t="shared" si="328"/>
        <v>3.6482000000000001</v>
      </c>
      <c r="AF1507">
        <f t="shared" si="334"/>
        <v>-1.2000000000000011E-2</v>
      </c>
      <c r="AG1507">
        <f t="shared" si="334"/>
        <v>-3.6999999999998145E-3</v>
      </c>
      <c r="AH1507">
        <f t="shared" si="322"/>
        <v>3.516</v>
      </c>
      <c r="AI1507">
        <f t="shared" si="335"/>
        <v>-8.49999999999973E-3</v>
      </c>
    </row>
    <row r="1508" spans="1:35" x14ac:dyDescent="0.3">
      <c r="A1508" s="1">
        <v>46063</v>
      </c>
      <c r="B1508">
        <v>68613.679999999993</v>
      </c>
      <c r="C1508">
        <v>5025.45</v>
      </c>
      <c r="D1508">
        <v>3.66</v>
      </c>
      <c r="E1508">
        <v>3.65</v>
      </c>
      <c r="F1508">
        <f t="shared" si="329"/>
        <v>2.0000000000000018E-2</v>
      </c>
      <c r="G1508">
        <v>3.64</v>
      </c>
      <c r="H1508">
        <v>3.6393</v>
      </c>
      <c r="I1508">
        <f t="shared" si="323"/>
        <v>3.6393</v>
      </c>
      <c r="J1508">
        <f t="shared" si="324"/>
        <v>-3.769999999999829E-3</v>
      </c>
      <c r="K1508">
        <v>3.6333299999999999</v>
      </c>
      <c r="L1508">
        <v>3.6684000000000001</v>
      </c>
      <c r="M1508">
        <v>3.7223999999999999</v>
      </c>
      <c r="N1508">
        <v>3.6876000000000002</v>
      </c>
      <c r="O1508">
        <v>3.6305000000000001</v>
      </c>
      <c r="P1508">
        <v>3.6477499999999998</v>
      </c>
      <c r="Q1508">
        <v>3.63645</v>
      </c>
      <c r="R1508">
        <v>3.5914999999999999</v>
      </c>
      <c r="S1508">
        <v>3.39</v>
      </c>
      <c r="T1508">
        <v>3.6760000000000002</v>
      </c>
      <c r="U1508">
        <f t="shared" si="325"/>
        <v>3.6760000000000002</v>
      </c>
      <c r="V1508">
        <f t="shared" si="330"/>
        <v>-4.0000000000000036E-3</v>
      </c>
      <c r="W1508">
        <f t="shared" si="326"/>
        <v>3.7223999999999999</v>
      </c>
      <c r="X1508">
        <f t="shared" si="331"/>
        <v>-1.880000000000015E-2</v>
      </c>
      <c r="Y1508">
        <v>3.6840000000000002</v>
      </c>
      <c r="Z1508">
        <v>3.597</v>
      </c>
      <c r="AA1508">
        <f t="shared" si="327"/>
        <v>3.6876000000000002</v>
      </c>
      <c r="AB1508">
        <f t="shared" si="332"/>
        <v>-1.839999999999975E-2</v>
      </c>
      <c r="AC1508">
        <f t="shared" si="333"/>
        <v>-1.0000000000000231E-2</v>
      </c>
      <c r="AD1508">
        <v>3.3969999999999998</v>
      </c>
      <c r="AE1508">
        <f t="shared" si="328"/>
        <v>3.6305000000000001</v>
      </c>
      <c r="AF1508">
        <f t="shared" si="334"/>
        <v>-2.8000000000000025E-2</v>
      </c>
      <c r="AG1508">
        <f t="shared" si="334"/>
        <v>-1.7700000000000049E-2</v>
      </c>
      <c r="AH1508">
        <f t="shared" si="322"/>
        <v>3.4969999999999999</v>
      </c>
      <c r="AI1508">
        <f t="shared" si="335"/>
        <v>-1.9000000000000128E-2</v>
      </c>
    </row>
    <row r="1509" spans="1:35" x14ac:dyDescent="0.3">
      <c r="A1509" s="1">
        <v>46064</v>
      </c>
      <c r="B1509">
        <v>67757.23</v>
      </c>
      <c r="C1509">
        <v>5084.3900000000003</v>
      </c>
      <c r="D1509">
        <v>3.68</v>
      </c>
      <c r="E1509">
        <v>3.65</v>
      </c>
      <c r="F1509">
        <f t="shared" si="329"/>
        <v>0</v>
      </c>
      <c r="G1509">
        <v>3.64</v>
      </c>
      <c r="H1509">
        <v>3.6330800000000001</v>
      </c>
      <c r="I1509">
        <f t="shared" si="323"/>
        <v>3.6330800000000001</v>
      </c>
      <c r="J1509">
        <f t="shared" si="324"/>
        <v>-6.2199999999998923E-3</v>
      </c>
      <c r="K1509">
        <v>3.657</v>
      </c>
      <c r="L1509">
        <v>3.6886999999999999</v>
      </c>
      <c r="M1509">
        <v>3.7526999999999999</v>
      </c>
      <c r="N1509">
        <v>3.7198000000000002</v>
      </c>
      <c r="O1509">
        <v>3.6663999999999999</v>
      </c>
      <c r="P1509">
        <v>3.6509999999999998</v>
      </c>
      <c r="Q1509">
        <v>3.637</v>
      </c>
      <c r="R1509">
        <v>3.6046999999999998</v>
      </c>
      <c r="S1509">
        <v>3.4508999999999999</v>
      </c>
      <c r="T1509">
        <v>3.6930000000000001</v>
      </c>
      <c r="U1509">
        <f t="shared" si="325"/>
        <v>3.6930000000000001</v>
      </c>
      <c r="V1509">
        <f t="shared" si="330"/>
        <v>1.6999999999999904E-2</v>
      </c>
      <c r="W1509">
        <f t="shared" si="326"/>
        <v>3.7526999999999999</v>
      </c>
      <c r="X1509">
        <f t="shared" si="331"/>
        <v>3.0299999999999994E-2</v>
      </c>
      <c r="Y1509">
        <v>3.681</v>
      </c>
      <c r="Z1509">
        <v>3.61</v>
      </c>
      <c r="AA1509">
        <f t="shared" si="327"/>
        <v>3.7198000000000002</v>
      </c>
      <c r="AB1509">
        <f t="shared" si="332"/>
        <v>3.2200000000000006E-2</v>
      </c>
      <c r="AC1509">
        <f t="shared" si="333"/>
        <v>1.2999999999999901E-2</v>
      </c>
      <c r="AD1509">
        <v>3.4580000000000002</v>
      </c>
      <c r="AE1509">
        <f t="shared" si="328"/>
        <v>3.6663999999999999</v>
      </c>
      <c r="AF1509">
        <f t="shared" si="334"/>
        <v>6.1000000000000387E-2</v>
      </c>
      <c r="AG1509">
        <f t="shared" si="334"/>
        <v>3.5899999999999821E-2</v>
      </c>
      <c r="AH1509">
        <f t="shared" si="322"/>
        <v>3.5339999999999998</v>
      </c>
      <c r="AI1509">
        <f t="shared" si="335"/>
        <v>3.6999999999999922E-2</v>
      </c>
    </row>
    <row r="1510" spans="1:35" x14ac:dyDescent="0.3">
      <c r="A1510" s="1">
        <v>46065</v>
      </c>
      <c r="B1510">
        <v>65781.429999999993</v>
      </c>
      <c r="C1510">
        <v>4922.1899999999996</v>
      </c>
      <c r="D1510">
        <v>3.7040000000000002</v>
      </c>
      <c r="E1510">
        <v>3.65</v>
      </c>
      <c r="F1510">
        <f t="shared" si="329"/>
        <v>0</v>
      </c>
      <c r="G1510">
        <v>3.64</v>
      </c>
      <c r="H1510">
        <v>3.6525300000000001</v>
      </c>
      <c r="I1510">
        <f t="shared" si="323"/>
        <v>3.6525300000000001</v>
      </c>
      <c r="J1510">
        <f t="shared" si="324"/>
        <v>1.9449999999999967E-2</v>
      </c>
      <c r="K1510">
        <v>3.6547000000000001</v>
      </c>
      <c r="L1510">
        <v>3.6806000000000001</v>
      </c>
      <c r="M1510">
        <v>3.7376999999999998</v>
      </c>
      <c r="N1510">
        <v>3.7027000000000001</v>
      </c>
      <c r="O1510">
        <v>3.6454</v>
      </c>
      <c r="P1510">
        <v>3.6576</v>
      </c>
      <c r="Q1510">
        <v>3.6368499999999999</v>
      </c>
      <c r="R1510">
        <v>3.6042999999999998</v>
      </c>
      <c r="S1510">
        <v>3.4373999999999998</v>
      </c>
      <c r="T1510">
        <v>3.6859999999999999</v>
      </c>
      <c r="U1510">
        <f t="shared" si="325"/>
        <v>3.6859999999999999</v>
      </c>
      <c r="V1510">
        <f t="shared" si="330"/>
        <v>-7.0000000000001172E-3</v>
      </c>
      <c r="W1510">
        <f t="shared" si="326"/>
        <v>3.7376999999999998</v>
      </c>
      <c r="X1510">
        <f t="shared" si="331"/>
        <v>-1.5000000000000124E-2</v>
      </c>
      <c r="Y1510">
        <v>3.6850000000000001</v>
      </c>
      <c r="Z1510">
        <v>3.61</v>
      </c>
      <c r="AA1510">
        <f t="shared" si="327"/>
        <v>3.7027000000000001</v>
      </c>
      <c r="AB1510">
        <f t="shared" si="332"/>
        <v>-1.7100000000000115E-2</v>
      </c>
      <c r="AC1510">
        <f t="shared" si="333"/>
        <v>0</v>
      </c>
      <c r="AD1510">
        <v>3.4430000000000001</v>
      </c>
      <c r="AE1510">
        <f t="shared" si="328"/>
        <v>3.6454</v>
      </c>
      <c r="AF1510">
        <f t="shared" si="334"/>
        <v>-1.5000000000000124E-2</v>
      </c>
      <c r="AG1510">
        <f t="shared" si="334"/>
        <v>-2.0999999999999908E-2</v>
      </c>
      <c r="AH1510">
        <f t="shared" si="322"/>
        <v>3.5265</v>
      </c>
      <c r="AI1510">
        <f t="shared" si="335"/>
        <v>-7.4999999999998401E-3</v>
      </c>
    </row>
    <row r="1511" spans="1:35" x14ac:dyDescent="0.3">
      <c r="A1511" s="1">
        <v>46066</v>
      </c>
      <c r="B1511">
        <v>68863.95</v>
      </c>
      <c r="C1511">
        <v>5042.04</v>
      </c>
      <c r="D1511">
        <v>3.69</v>
      </c>
      <c r="E1511">
        <v>3.66</v>
      </c>
      <c r="F1511">
        <f t="shared" si="329"/>
        <v>1.0000000000000231E-2</v>
      </c>
      <c r="G1511">
        <v>3.64</v>
      </c>
      <c r="H1511">
        <v>3.6553399999999998</v>
      </c>
      <c r="I1511">
        <f t="shared" si="323"/>
        <v>3.6553399999999998</v>
      </c>
      <c r="J1511">
        <f t="shared" si="324"/>
        <v>2.8099999999997571E-3</v>
      </c>
      <c r="K1511">
        <v>3.6526000000000001</v>
      </c>
      <c r="L1511">
        <v>3.6713</v>
      </c>
      <c r="M1511">
        <v>3.7271000000000001</v>
      </c>
      <c r="N1511">
        <v>3.6878000000000002</v>
      </c>
      <c r="O1511">
        <v>3.6232000000000002</v>
      </c>
      <c r="P1511">
        <v>3.6452499999999999</v>
      </c>
      <c r="Q1511">
        <v>3.637</v>
      </c>
      <c r="R1511">
        <v>3.6029</v>
      </c>
      <c r="S1511">
        <v>3.4205000000000001</v>
      </c>
      <c r="T1511">
        <v>3.677</v>
      </c>
      <c r="U1511">
        <f t="shared" si="325"/>
        <v>3.677</v>
      </c>
      <c r="V1511">
        <f t="shared" si="330"/>
        <v>-8.999999999999897E-3</v>
      </c>
      <c r="W1511">
        <f t="shared" si="326"/>
        <v>3.7271000000000001</v>
      </c>
      <c r="X1511">
        <f t="shared" si="331"/>
        <v>-1.0599999999999721E-2</v>
      </c>
      <c r="Y1511">
        <v>3.6880000000000002</v>
      </c>
      <c r="Z1511">
        <v>3.6080000000000001</v>
      </c>
      <c r="AA1511">
        <f t="shared" si="327"/>
        <v>3.6878000000000002</v>
      </c>
      <c r="AB1511">
        <f t="shared" si="332"/>
        <v>-1.4899999999999913E-2</v>
      </c>
      <c r="AC1511">
        <f t="shared" si="333"/>
        <v>-1.9999999999997797E-3</v>
      </c>
      <c r="AD1511">
        <v>3.43</v>
      </c>
      <c r="AE1511">
        <f t="shared" si="328"/>
        <v>3.6232000000000002</v>
      </c>
      <c r="AF1511">
        <f t="shared" si="334"/>
        <v>-1.2999999999999901E-2</v>
      </c>
      <c r="AG1511">
        <f t="shared" si="334"/>
        <v>-2.2199999999999775E-2</v>
      </c>
      <c r="AH1511">
        <f t="shared" si="322"/>
        <v>3.5190000000000001</v>
      </c>
      <c r="AI1511">
        <f t="shared" si="335"/>
        <v>-7.4999999999998401E-3</v>
      </c>
    </row>
    <row r="1512" spans="1:35" x14ac:dyDescent="0.3">
      <c r="A1512" s="1">
        <v>46067</v>
      </c>
      <c r="B1512">
        <v>69889.039999999994</v>
      </c>
      <c r="C1512">
        <v>5042.04</v>
      </c>
      <c r="D1512">
        <v>3.69</v>
      </c>
      <c r="E1512">
        <v>3.66</v>
      </c>
      <c r="F1512">
        <f t="shared" si="329"/>
        <v>0</v>
      </c>
      <c r="G1512">
        <v>3.64</v>
      </c>
      <c r="H1512">
        <v>3.6553399999999998</v>
      </c>
      <c r="I1512">
        <f t="shared" si="323"/>
        <v>3.6553399999999998</v>
      </c>
      <c r="J1512">
        <f t="shared" si="324"/>
        <v>0</v>
      </c>
      <c r="K1512">
        <v>3.6526000000000001</v>
      </c>
      <c r="L1512">
        <v>3.6713</v>
      </c>
      <c r="M1512">
        <v>3.7271000000000001</v>
      </c>
      <c r="N1512">
        <v>3.6878000000000002</v>
      </c>
      <c r="O1512">
        <v>3.6232000000000002</v>
      </c>
      <c r="P1512">
        <v>3.6452499999999999</v>
      </c>
      <c r="Q1512">
        <v>3.637</v>
      </c>
      <c r="R1512">
        <v>3.6029</v>
      </c>
      <c r="S1512">
        <v>3.4205000000000001</v>
      </c>
      <c r="T1512">
        <v>3.677</v>
      </c>
      <c r="U1512">
        <f t="shared" si="325"/>
        <v>3.677</v>
      </c>
      <c r="V1512">
        <f t="shared" si="330"/>
        <v>0</v>
      </c>
      <c r="W1512">
        <f t="shared" si="326"/>
        <v>3.7271000000000001</v>
      </c>
      <c r="X1512">
        <f t="shared" si="331"/>
        <v>0</v>
      </c>
      <c r="Y1512">
        <v>3.6880000000000002</v>
      </c>
      <c r="Z1512">
        <v>3.6080000000000001</v>
      </c>
      <c r="AA1512">
        <f t="shared" si="327"/>
        <v>3.6878000000000002</v>
      </c>
      <c r="AB1512">
        <f t="shared" si="332"/>
        <v>0</v>
      </c>
      <c r="AC1512">
        <f t="shared" si="333"/>
        <v>0</v>
      </c>
      <c r="AD1512">
        <v>3.43</v>
      </c>
      <c r="AE1512">
        <f t="shared" si="328"/>
        <v>3.6232000000000002</v>
      </c>
      <c r="AF1512">
        <f t="shared" si="334"/>
        <v>0</v>
      </c>
      <c r="AG1512">
        <f t="shared" si="334"/>
        <v>0</v>
      </c>
      <c r="AH1512">
        <f t="shared" si="322"/>
        <v>3.5190000000000001</v>
      </c>
      <c r="AI1512">
        <f t="shared" si="335"/>
        <v>0</v>
      </c>
    </row>
    <row r="1513" spans="1:35" x14ac:dyDescent="0.3">
      <c r="A1513" s="1">
        <v>46068</v>
      </c>
      <c r="B1513">
        <v>68820.039999999994</v>
      </c>
      <c r="C1513">
        <v>5042.04</v>
      </c>
      <c r="D1513">
        <v>3.69</v>
      </c>
      <c r="E1513">
        <v>3.66</v>
      </c>
      <c r="F1513">
        <f t="shared" si="329"/>
        <v>0</v>
      </c>
      <c r="G1513">
        <v>3.64</v>
      </c>
      <c r="H1513">
        <v>3.6553399999999998</v>
      </c>
      <c r="I1513">
        <f t="shared" si="323"/>
        <v>3.6553399999999998</v>
      </c>
      <c r="J1513">
        <f t="shared" si="324"/>
        <v>0</v>
      </c>
      <c r="K1513">
        <v>3.6526000000000001</v>
      </c>
      <c r="L1513">
        <v>3.6713</v>
      </c>
      <c r="M1513">
        <v>3.7271000000000001</v>
      </c>
      <c r="N1513">
        <v>3.6878000000000002</v>
      </c>
      <c r="O1513">
        <v>3.6232000000000002</v>
      </c>
      <c r="P1513">
        <v>3.6452499999999999</v>
      </c>
      <c r="Q1513">
        <v>3.637</v>
      </c>
      <c r="R1513">
        <v>3.6029</v>
      </c>
      <c r="S1513">
        <v>3.4205000000000001</v>
      </c>
      <c r="T1513">
        <v>3.677</v>
      </c>
      <c r="U1513">
        <f t="shared" si="325"/>
        <v>3.677</v>
      </c>
      <c r="V1513">
        <f t="shared" si="330"/>
        <v>0</v>
      </c>
      <c r="W1513">
        <f t="shared" si="326"/>
        <v>3.7271000000000001</v>
      </c>
      <c r="X1513">
        <f t="shared" si="331"/>
        <v>0</v>
      </c>
      <c r="Y1513">
        <v>3.6880000000000002</v>
      </c>
      <c r="Z1513">
        <v>3.6080000000000001</v>
      </c>
      <c r="AA1513">
        <f t="shared" si="327"/>
        <v>3.6878000000000002</v>
      </c>
      <c r="AB1513">
        <f t="shared" si="332"/>
        <v>0</v>
      </c>
      <c r="AC1513">
        <f t="shared" si="333"/>
        <v>0</v>
      </c>
      <c r="AD1513">
        <v>3.43</v>
      </c>
      <c r="AE1513">
        <f t="shared" si="328"/>
        <v>3.6232000000000002</v>
      </c>
      <c r="AF1513">
        <f t="shared" si="334"/>
        <v>0</v>
      </c>
      <c r="AG1513">
        <f t="shared" si="334"/>
        <v>0</v>
      </c>
      <c r="AH1513">
        <f t="shared" si="322"/>
        <v>3.5190000000000001</v>
      </c>
      <c r="AI1513">
        <f t="shared" si="335"/>
        <v>0</v>
      </c>
    </row>
    <row r="1514" spans="1:35" x14ac:dyDescent="0.3">
      <c r="A1514" s="1">
        <v>46069</v>
      </c>
      <c r="B1514">
        <v>68826.350000000006</v>
      </c>
      <c r="C1514">
        <v>4992.08</v>
      </c>
      <c r="D1514">
        <v>3.69</v>
      </c>
      <c r="E1514">
        <v>3.66</v>
      </c>
      <c r="F1514">
        <f t="shared" si="329"/>
        <v>0</v>
      </c>
      <c r="G1514">
        <v>3.64</v>
      </c>
      <c r="H1514">
        <v>3.6553399999999998</v>
      </c>
      <c r="I1514">
        <f t="shared" si="323"/>
        <v>3.6553399999999998</v>
      </c>
      <c r="J1514">
        <f t="shared" si="324"/>
        <v>0</v>
      </c>
      <c r="K1514">
        <v>3.6526000000000001</v>
      </c>
      <c r="L1514">
        <v>3.6713</v>
      </c>
      <c r="M1514">
        <v>3.7271000000000001</v>
      </c>
      <c r="N1514">
        <v>3.6878000000000002</v>
      </c>
      <c r="O1514">
        <v>3.6232000000000002</v>
      </c>
      <c r="P1514">
        <v>3.6562999999999999</v>
      </c>
      <c r="Q1514">
        <v>3.6360000000000001</v>
      </c>
      <c r="R1514">
        <v>3.6029</v>
      </c>
      <c r="S1514">
        <v>3.4205000000000001</v>
      </c>
      <c r="T1514">
        <v>3.677</v>
      </c>
      <c r="U1514">
        <f t="shared" si="325"/>
        <v>3.677</v>
      </c>
      <c r="V1514">
        <f t="shared" si="330"/>
        <v>0</v>
      </c>
      <c r="W1514">
        <f t="shared" si="326"/>
        <v>3.7271000000000001</v>
      </c>
      <c r="X1514">
        <f t="shared" si="331"/>
        <v>0</v>
      </c>
      <c r="Y1514">
        <v>3.6880000000000002</v>
      </c>
      <c r="Z1514">
        <v>3.6080000000000001</v>
      </c>
      <c r="AA1514">
        <f t="shared" si="327"/>
        <v>3.6878000000000002</v>
      </c>
      <c r="AB1514">
        <f t="shared" si="332"/>
        <v>0</v>
      </c>
      <c r="AC1514">
        <f t="shared" si="333"/>
        <v>0</v>
      </c>
      <c r="AD1514">
        <v>3.43</v>
      </c>
      <c r="AE1514">
        <f t="shared" si="328"/>
        <v>3.6232000000000002</v>
      </c>
      <c r="AF1514">
        <f t="shared" si="334"/>
        <v>0</v>
      </c>
      <c r="AG1514">
        <f t="shared" si="334"/>
        <v>0</v>
      </c>
      <c r="AH1514">
        <f t="shared" si="322"/>
        <v>3.5190000000000001</v>
      </c>
      <c r="AI1514">
        <f t="shared" si="335"/>
        <v>0</v>
      </c>
    </row>
    <row r="1515" spans="1:35" x14ac:dyDescent="0.3">
      <c r="A1515" s="1">
        <v>46070</v>
      </c>
      <c r="B1515">
        <v>67639.48</v>
      </c>
      <c r="C1515">
        <v>4877.8900000000003</v>
      </c>
      <c r="D1515">
        <v>3.73</v>
      </c>
      <c r="E1515">
        <v>3.71</v>
      </c>
      <c r="F1515">
        <f t="shared" si="329"/>
        <v>4.9999999999999822E-2</v>
      </c>
      <c r="G1515">
        <v>3.64</v>
      </c>
      <c r="H1515">
        <v>3.6515599999999999</v>
      </c>
      <c r="I1515">
        <f t="shared" si="323"/>
        <v>3.6515599999999999</v>
      </c>
      <c r="J1515">
        <f t="shared" si="324"/>
        <v>-3.7799999999998946E-3</v>
      </c>
      <c r="K1515">
        <v>3.6597</v>
      </c>
      <c r="L1515">
        <v>3.6709999999999998</v>
      </c>
      <c r="M1515">
        <v>3.7277</v>
      </c>
      <c r="N1515">
        <v>3.6915</v>
      </c>
      <c r="O1515">
        <v>3.633</v>
      </c>
      <c r="P1515">
        <v>3.6507999999999998</v>
      </c>
      <c r="Q1515">
        <v>3.6368</v>
      </c>
      <c r="R1515">
        <v>3.6078000000000001</v>
      </c>
      <c r="S1515">
        <v>3.4655</v>
      </c>
      <c r="T1515">
        <v>3.677</v>
      </c>
      <c r="U1515">
        <f t="shared" si="325"/>
        <v>3.677</v>
      </c>
      <c r="V1515">
        <f t="shared" si="330"/>
        <v>0</v>
      </c>
      <c r="W1515">
        <f t="shared" si="326"/>
        <v>3.7277</v>
      </c>
      <c r="X1515">
        <f t="shared" si="331"/>
        <v>5.9999999999993392E-4</v>
      </c>
      <c r="Y1515">
        <v>3.6880000000000002</v>
      </c>
      <c r="Z1515">
        <v>3.613</v>
      </c>
      <c r="AA1515">
        <f t="shared" si="327"/>
        <v>3.6915</v>
      </c>
      <c r="AB1515">
        <f t="shared" si="332"/>
        <v>3.6999999999998145E-3</v>
      </c>
      <c r="AC1515">
        <f t="shared" si="333"/>
        <v>4.9999999999998934E-3</v>
      </c>
      <c r="AD1515">
        <v>3.472</v>
      </c>
      <c r="AE1515">
        <f t="shared" si="328"/>
        <v>3.633</v>
      </c>
      <c r="AF1515">
        <f t="shared" si="334"/>
        <v>4.1999999999999815E-2</v>
      </c>
      <c r="AG1515">
        <f t="shared" si="334"/>
        <v>9.7999999999998089E-3</v>
      </c>
      <c r="AH1515">
        <f t="shared" si="322"/>
        <v>3.5425</v>
      </c>
      <c r="AI1515">
        <f t="shared" si="335"/>
        <v>2.3499999999999854E-2</v>
      </c>
    </row>
    <row r="1516" spans="1:35" x14ac:dyDescent="0.3">
      <c r="A1516" s="1">
        <v>46071</v>
      </c>
      <c r="B1516">
        <v>66305.350000000006</v>
      </c>
      <c r="C1516">
        <v>4977.5600000000004</v>
      </c>
      <c r="D1516">
        <v>3.77</v>
      </c>
      <c r="E1516">
        <v>3.73</v>
      </c>
      <c r="F1516">
        <f t="shared" si="329"/>
        <v>2.0000000000000018E-2</v>
      </c>
      <c r="G1516">
        <v>3.64</v>
      </c>
      <c r="H1516">
        <v>3.65557</v>
      </c>
      <c r="I1516">
        <f t="shared" si="323"/>
        <v>3.65557</v>
      </c>
      <c r="J1516">
        <f t="shared" si="324"/>
        <v>4.0100000000000691E-3</v>
      </c>
      <c r="K1516">
        <v>3.6674199999999999</v>
      </c>
      <c r="L1516">
        <v>3.6861000000000002</v>
      </c>
      <c r="M1516">
        <v>3.7402000000000002</v>
      </c>
      <c r="N1516">
        <v>3.7054</v>
      </c>
      <c r="O1516">
        <v>3.6499000000000001</v>
      </c>
      <c r="P1516">
        <v>3.6629999999999998</v>
      </c>
      <c r="Q1516">
        <v>3.6370200000000001</v>
      </c>
      <c r="R1516">
        <v>3.6152000000000002</v>
      </c>
      <c r="S1516">
        <v>3.48</v>
      </c>
      <c r="T1516">
        <v>3.6909999999999998</v>
      </c>
      <c r="U1516">
        <f t="shared" si="325"/>
        <v>3.6909999999999998</v>
      </c>
      <c r="V1516">
        <f t="shared" si="330"/>
        <v>1.399999999999979E-2</v>
      </c>
      <c r="W1516">
        <f t="shared" si="326"/>
        <v>3.7402000000000002</v>
      </c>
      <c r="X1516">
        <f t="shared" si="331"/>
        <v>1.2500000000000178E-2</v>
      </c>
      <c r="Y1516">
        <v>3.681</v>
      </c>
      <c r="Z1516">
        <v>3.6190000000000002</v>
      </c>
      <c r="AA1516">
        <f t="shared" si="327"/>
        <v>3.7054</v>
      </c>
      <c r="AB1516">
        <f t="shared" si="332"/>
        <v>1.3900000000000023E-2</v>
      </c>
      <c r="AC1516">
        <f t="shared" si="333"/>
        <v>6.0000000000002274E-3</v>
      </c>
      <c r="AD1516">
        <v>3.488</v>
      </c>
      <c r="AE1516">
        <f t="shared" si="328"/>
        <v>3.6499000000000001</v>
      </c>
      <c r="AF1516">
        <f t="shared" si="334"/>
        <v>1.6000000000000014E-2</v>
      </c>
      <c r="AG1516">
        <f t="shared" si="334"/>
        <v>1.6900000000000137E-2</v>
      </c>
      <c r="AH1516">
        <f t="shared" si="322"/>
        <v>3.5535000000000001</v>
      </c>
      <c r="AI1516">
        <f t="shared" si="335"/>
        <v>1.1000000000000121E-2</v>
      </c>
    </row>
    <row r="1517" spans="1:35" x14ac:dyDescent="0.3">
      <c r="A1517" s="1">
        <v>46072</v>
      </c>
      <c r="B1517">
        <v>66896.2</v>
      </c>
      <c r="C1517">
        <v>4996.1000000000004</v>
      </c>
      <c r="D1517">
        <v>3.706</v>
      </c>
      <c r="E1517">
        <v>3.67</v>
      </c>
      <c r="F1517">
        <f t="shared" si="329"/>
        <v>-6.0000000000000053E-2</v>
      </c>
      <c r="G1517">
        <v>3.64</v>
      </c>
      <c r="H1517">
        <v>3.66404</v>
      </c>
      <c r="I1517">
        <f t="shared" si="323"/>
        <v>3.66404</v>
      </c>
      <c r="J1517">
        <f t="shared" si="324"/>
        <v>8.4699999999999775E-3</v>
      </c>
      <c r="K1517">
        <v>3.6644999999999999</v>
      </c>
      <c r="L1517">
        <v>3.6753999999999998</v>
      </c>
      <c r="M1517">
        <v>3.7374999999999998</v>
      </c>
      <c r="N1517">
        <v>3.7035</v>
      </c>
      <c r="O1517">
        <v>3.6503999999999999</v>
      </c>
      <c r="P1517">
        <v>3.6857000000000002</v>
      </c>
      <c r="Q1517">
        <v>3.6360000000000001</v>
      </c>
      <c r="R1517">
        <v>3.6147999999999998</v>
      </c>
      <c r="S1517">
        <v>3.4876999999999998</v>
      </c>
      <c r="T1517">
        <v>3.681</v>
      </c>
      <c r="U1517">
        <f t="shared" si="325"/>
        <v>3.681</v>
      </c>
      <c r="V1517">
        <f t="shared" si="330"/>
        <v>-9.9999999999997868E-3</v>
      </c>
      <c r="W1517">
        <f t="shared" si="326"/>
        <v>3.7374999999999998</v>
      </c>
      <c r="X1517">
        <f t="shared" si="331"/>
        <v>-2.7000000000003688E-3</v>
      </c>
      <c r="Y1517">
        <v>3.6720000000000002</v>
      </c>
      <c r="Z1517">
        <v>3.62</v>
      </c>
      <c r="AA1517">
        <f t="shared" si="327"/>
        <v>3.7035</v>
      </c>
      <c r="AB1517">
        <f t="shared" si="332"/>
        <v>-1.9000000000000128E-3</v>
      </c>
      <c r="AC1517">
        <f t="shared" si="333"/>
        <v>9.9999999999988987E-4</v>
      </c>
      <c r="AD1517">
        <v>3.492</v>
      </c>
      <c r="AE1517">
        <f t="shared" si="328"/>
        <v>3.6503999999999999</v>
      </c>
      <c r="AF1517">
        <f t="shared" si="334"/>
        <v>4.0000000000000036E-3</v>
      </c>
      <c r="AG1517">
        <f t="shared" si="334"/>
        <v>4.9999999999972289E-4</v>
      </c>
      <c r="AH1517">
        <f t="shared" si="322"/>
        <v>3.556</v>
      </c>
      <c r="AI1517">
        <f t="shared" si="335"/>
        <v>2.4999999999999467E-3</v>
      </c>
    </row>
    <row r="1518" spans="1:35" x14ac:dyDescent="0.3">
      <c r="A1518" s="1">
        <v>46073</v>
      </c>
      <c r="B1518">
        <v>67798.62</v>
      </c>
      <c r="C1518">
        <v>5107.45</v>
      </c>
      <c r="D1518">
        <v>3.73</v>
      </c>
      <c r="E1518">
        <v>3.67</v>
      </c>
      <c r="F1518">
        <f t="shared" si="329"/>
        <v>0</v>
      </c>
      <c r="G1518">
        <v>3.64</v>
      </c>
      <c r="H1518">
        <v>3.66404</v>
      </c>
      <c r="I1518">
        <f t="shared" si="323"/>
        <v>3.66404</v>
      </c>
      <c r="J1518">
        <f t="shared" si="324"/>
        <v>0</v>
      </c>
      <c r="K1518">
        <v>3.6711</v>
      </c>
      <c r="L1518">
        <v>3.6743000000000001</v>
      </c>
      <c r="M1518">
        <v>3.7406000000000001</v>
      </c>
      <c r="N1518">
        <v>3.7063999999999999</v>
      </c>
      <c r="O1518">
        <v>3.6532</v>
      </c>
      <c r="P1518">
        <v>3.68615</v>
      </c>
      <c r="Q1518">
        <v>3.6404999999999998</v>
      </c>
      <c r="R1518">
        <v>3.6242000000000001</v>
      </c>
      <c r="S1518">
        <v>3.5057</v>
      </c>
      <c r="T1518">
        <v>3.6789999999999998</v>
      </c>
      <c r="U1518">
        <f t="shared" si="325"/>
        <v>3.6789999999999998</v>
      </c>
      <c r="V1518">
        <f t="shared" si="330"/>
        <v>-2.0000000000002238E-3</v>
      </c>
      <c r="W1518">
        <f t="shared" si="326"/>
        <v>3.7406000000000001</v>
      </c>
      <c r="X1518">
        <f t="shared" si="331"/>
        <v>3.1000000000003247E-3</v>
      </c>
      <c r="Y1518">
        <v>3.6669999999999998</v>
      </c>
      <c r="Z1518">
        <v>3.629</v>
      </c>
      <c r="AA1518">
        <f t="shared" si="327"/>
        <v>3.7063999999999999</v>
      </c>
      <c r="AB1518">
        <f t="shared" si="332"/>
        <v>2.8999999999999027E-3</v>
      </c>
      <c r="AC1518">
        <f t="shared" si="333"/>
        <v>8.999999999999897E-3</v>
      </c>
      <c r="AD1518">
        <v>3.5110000000000001</v>
      </c>
      <c r="AE1518">
        <f t="shared" si="328"/>
        <v>3.6532</v>
      </c>
      <c r="AF1518">
        <f t="shared" si="334"/>
        <v>1.9000000000000128E-2</v>
      </c>
      <c r="AG1518">
        <f t="shared" si="334"/>
        <v>2.8000000000001357E-3</v>
      </c>
      <c r="AH1518">
        <f t="shared" si="322"/>
        <v>3.5700000000000003</v>
      </c>
      <c r="AI1518">
        <f t="shared" si="335"/>
        <v>1.4000000000000234E-2</v>
      </c>
    </row>
  </sheetData>
  <autoFilter ref="A6:H6" xr:uid="{0AACF9A0-DC71-411C-8F13-807127A4B3E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F579-1A5B-41AC-9783-A2BC10F757E5}">
  <dimension ref="A1:Q30"/>
  <sheetViews>
    <sheetView topLeftCell="A13" zoomScale="39" zoomScaleNormal="40" workbookViewId="0">
      <selection activeCell="H9" sqref="H9"/>
    </sheetView>
  </sheetViews>
  <sheetFormatPr defaultRowHeight="14.4" x14ac:dyDescent="0.3"/>
  <cols>
    <col min="1" max="1" width="10.88671875" style="9" bestFit="1" customWidth="1"/>
    <col min="2" max="2" width="17.5546875" style="8" customWidth="1"/>
    <col min="3" max="3" width="19.6640625" style="8" bestFit="1" customWidth="1"/>
    <col min="4" max="4" width="20" style="8" bestFit="1" customWidth="1"/>
    <col min="5" max="5" width="19.109375" style="8" bestFit="1" customWidth="1"/>
    <col min="6" max="6" width="20.77734375" style="8" bestFit="1" customWidth="1"/>
    <col min="7" max="7" width="14.88671875" style="8" bestFit="1" customWidth="1"/>
    <col min="8" max="10" width="17.5546875" style="8" bestFit="1" customWidth="1"/>
    <col min="11" max="11" width="9" style="8" bestFit="1" customWidth="1"/>
    <col min="12" max="12" width="17.5546875" style="8" bestFit="1" customWidth="1"/>
    <col min="13" max="13" width="12.44140625" style="8" bestFit="1" customWidth="1"/>
    <col min="14" max="14" width="8.88671875" style="8"/>
    <col min="15" max="15" width="9" style="8" bestFit="1" customWidth="1"/>
    <col min="16" max="16" width="9" style="8" customWidth="1"/>
    <col min="17" max="16384" width="8.88671875" style="8"/>
  </cols>
  <sheetData>
    <row r="1" spans="1:17" x14ac:dyDescent="0.3">
      <c r="A1" s="9" t="s">
        <v>0</v>
      </c>
      <c r="B1" s="8" t="s">
        <v>10</v>
      </c>
      <c r="C1" s="8" t="s">
        <v>1</v>
      </c>
      <c r="D1" s="8" t="s">
        <v>2</v>
      </c>
      <c r="E1" s="8" t="s">
        <v>8</v>
      </c>
      <c r="F1" s="8" t="s">
        <v>3</v>
      </c>
      <c r="G1" s="8" t="s">
        <v>13</v>
      </c>
      <c r="H1" s="8" t="s">
        <v>4</v>
      </c>
      <c r="I1" s="8" t="s">
        <v>5</v>
      </c>
      <c r="J1" s="8" t="s">
        <v>6</v>
      </c>
      <c r="K1" s="8" t="s">
        <v>23</v>
      </c>
      <c r="L1" s="8" t="s">
        <v>24</v>
      </c>
      <c r="M1" s="12" t="s">
        <v>31</v>
      </c>
      <c r="N1" s="12" t="s">
        <v>32</v>
      </c>
      <c r="O1" s="12" t="s">
        <v>2</v>
      </c>
      <c r="P1" s="12" t="s">
        <v>34</v>
      </c>
      <c r="Q1" s="8" t="s">
        <v>33</v>
      </c>
    </row>
    <row r="2" spans="1:17" x14ac:dyDescent="0.3">
      <c r="A2" s="9">
        <v>44834</v>
      </c>
      <c r="B2" s="11">
        <f t="shared" ref="B2:L2" si="0">B17/1000000000</f>
        <v>4.9981854999999999E-2</v>
      </c>
      <c r="C2" s="11">
        <f t="shared" si="0"/>
        <v>6.0777222230000003</v>
      </c>
      <c r="D2" s="11">
        <f t="shared" si="0"/>
        <v>3.0238143929999999</v>
      </c>
      <c r="E2" s="11">
        <f t="shared" si="0"/>
        <v>7.1019355910000002</v>
      </c>
      <c r="F2" s="11">
        <f t="shared" si="0"/>
        <v>39.678465979999999</v>
      </c>
      <c r="G2" s="11">
        <f t="shared" si="0"/>
        <v>0.182114357</v>
      </c>
      <c r="H2" s="11">
        <f t="shared" si="0"/>
        <v>6.1359464150000003</v>
      </c>
      <c r="I2" s="11">
        <f t="shared" si="0"/>
        <v>3.1943698939999998</v>
      </c>
      <c r="J2" s="11">
        <f t="shared" si="0"/>
        <v>2.6172677499999999</v>
      </c>
      <c r="K2" s="11">
        <f t="shared" si="0"/>
        <v>8.2445930129662272E-10</v>
      </c>
      <c r="L2" s="11">
        <f t="shared" si="0"/>
        <v>11.947584059</v>
      </c>
      <c r="M2" s="11">
        <f t="shared" ref="M2:M15" si="1">C2</f>
        <v>6.0777222230000003</v>
      </c>
      <c r="N2" s="11">
        <f t="shared" ref="N2:N15" si="2">F2</f>
        <v>39.678465979999999</v>
      </c>
      <c r="O2" s="11">
        <f t="shared" ref="O2:O15" si="3">D2</f>
        <v>3.0238143929999999</v>
      </c>
      <c r="P2" s="11">
        <f>G2+E2+B2</f>
        <v>7.3340318030000002</v>
      </c>
      <c r="Q2" s="11">
        <f t="shared" ref="Q2:Q15" si="4">SUM(H2:J2)</f>
        <v>11.947584059</v>
      </c>
    </row>
    <row r="3" spans="1:17" x14ac:dyDescent="0.3">
      <c r="A3" s="9">
        <v>44926</v>
      </c>
      <c r="B3" s="8">
        <v>0</v>
      </c>
      <c r="C3" s="11">
        <f t="shared" ref="C3:L3" si="5">C18/1000000000</f>
        <v>5.3183117940000004</v>
      </c>
      <c r="D3" s="11">
        <f t="shared" si="5"/>
        <v>3.0460939539999998</v>
      </c>
      <c r="E3" s="11">
        <f t="shared" si="5"/>
        <v>7.372926391</v>
      </c>
      <c r="F3" s="11">
        <f t="shared" si="5"/>
        <v>39.230259046</v>
      </c>
      <c r="G3" s="11">
        <f t="shared" si="5"/>
        <v>9.3849832999999994E-2</v>
      </c>
      <c r="H3" s="11">
        <f t="shared" si="5"/>
        <v>5.8528233280000004</v>
      </c>
      <c r="I3" s="11">
        <f t="shared" si="5"/>
        <v>3.444097599</v>
      </c>
      <c r="J3" s="11">
        <f t="shared" si="5"/>
        <v>2.6857862300000002</v>
      </c>
      <c r="K3" s="11">
        <f t="shared" si="5"/>
        <v>8.2127139380274479E-10</v>
      </c>
      <c r="L3" s="11">
        <f t="shared" si="5"/>
        <v>11.982707157</v>
      </c>
      <c r="M3" s="11">
        <f t="shared" si="1"/>
        <v>5.3183117940000004</v>
      </c>
      <c r="N3" s="11">
        <f t="shared" si="2"/>
        <v>39.230259046</v>
      </c>
      <c r="O3" s="11">
        <f t="shared" si="3"/>
        <v>3.0460939539999998</v>
      </c>
      <c r="P3" s="11">
        <v>0</v>
      </c>
      <c r="Q3" s="11">
        <f t="shared" si="4"/>
        <v>11.982707157</v>
      </c>
    </row>
    <row r="4" spans="1:17" x14ac:dyDescent="0.3">
      <c r="A4" s="9">
        <v>45016</v>
      </c>
      <c r="B4" s="11">
        <v>0</v>
      </c>
      <c r="C4" s="11">
        <f t="shared" ref="C4:L4" si="6">C19/1000000000</f>
        <v>0.48135055500000001</v>
      </c>
      <c r="D4" s="11">
        <f t="shared" si="6"/>
        <v>8.2868508070000004</v>
      </c>
      <c r="E4" s="11">
        <f t="shared" si="6"/>
        <v>7.4532048959999999</v>
      </c>
      <c r="F4" s="11">
        <f t="shared" si="6"/>
        <v>53.044762609000003</v>
      </c>
      <c r="G4" s="11">
        <f t="shared" si="6"/>
        <v>4.7680939999999998E-2</v>
      </c>
      <c r="H4" s="11">
        <f t="shared" si="6"/>
        <v>5.349078821</v>
      </c>
      <c r="I4" s="11">
        <f t="shared" si="6"/>
        <v>3.5317609019999998</v>
      </c>
      <c r="J4" s="11">
        <f t="shared" si="6"/>
        <v>3.638459815</v>
      </c>
      <c r="K4" s="11">
        <f t="shared" si="6"/>
        <v>8.4701432563446944E-10</v>
      </c>
      <c r="L4" s="11">
        <f t="shared" si="6"/>
        <v>12.519299538</v>
      </c>
      <c r="M4" s="11">
        <f t="shared" si="1"/>
        <v>0.48135055500000001</v>
      </c>
      <c r="N4" s="11">
        <f t="shared" si="2"/>
        <v>53.044762609000003</v>
      </c>
      <c r="O4" s="11">
        <f t="shared" si="3"/>
        <v>8.2868508070000004</v>
      </c>
      <c r="P4" s="11">
        <v>0</v>
      </c>
      <c r="Q4" s="11">
        <f t="shared" si="4"/>
        <v>12.519299537999999</v>
      </c>
    </row>
    <row r="5" spans="1:17" x14ac:dyDescent="0.3">
      <c r="A5" s="9">
        <v>45107</v>
      </c>
      <c r="B5" s="11">
        <f t="shared" ref="B5:B15" si="7">B20/1000000000</f>
        <v>0</v>
      </c>
      <c r="C5" s="11">
        <f t="shared" ref="C5:L5" si="8">C20/1000000000</f>
        <v>9.0811797E-2</v>
      </c>
      <c r="D5" s="11">
        <f t="shared" si="8"/>
        <v>9.4702322809999995</v>
      </c>
      <c r="E5" s="11">
        <f t="shared" si="8"/>
        <v>8.1338654259999998</v>
      </c>
      <c r="F5" s="11">
        <f t="shared" si="8"/>
        <v>55.809730657999999</v>
      </c>
      <c r="G5" s="11">
        <f t="shared" si="8"/>
        <v>6.2937172E-2</v>
      </c>
      <c r="H5" s="11">
        <f t="shared" si="8"/>
        <v>5.504292639</v>
      </c>
      <c r="I5" s="11">
        <f t="shared" si="8"/>
        <v>3.3857135820000002</v>
      </c>
      <c r="J5" s="11">
        <f t="shared" si="8"/>
        <v>4.0416676630000001</v>
      </c>
      <c r="K5" s="11">
        <f t="shared" si="8"/>
        <v>8.5049958581249549E-10</v>
      </c>
      <c r="L5" s="11">
        <f t="shared" si="8"/>
        <v>12.931673884</v>
      </c>
      <c r="M5" s="11">
        <f t="shared" si="1"/>
        <v>9.0811797E-2</v>
      </c>
      <c r="N5" s="11">
        <f t="shared" si="2"/>
        <v>55.809730657999999</v>
      </c>
      <c r="O5" s="11">
        <f t="shared" si="3"/>
        <v>9.4702322809999995</v>
      </c>
      <c r="P5" s="11">
        <f t="shared" ref="P5:P15" si="9">G5+E5+B5</f>
        <v>8.1968025979999997</v>
      </c>
      <c r="Q5" s="11">
        <f t="shared" si="4"/>
        <v>12.931673884</v>
      </c>
    </row>
    <row r="6" spans="1:17" x14ac:dyDescent="0.3">
      <c r="A6" s="9">
        <v>45199</v>
      </c>
      <c r="B6" s="11">
        <f t="shared" si="7"/>
        <v>0</v>
      </c>
      <c r="C6" s="11">
        <f t="shared" ref="C6:L6" si="10">C21/1000000000</f>
        <v>0.29264197800000002</v>
      </c>
      <c r="D6" s="11">
        <f t="shared" si="10"/>
        <v>8.8550020479999993</v>
      </c>
      <c r="E6" s="11">
        <f t="shared" si="10"/>
        <v>8.2336870050000002</v>
      </c>
      <c r="F6" s="11">
        <f t="shared" si="10"/>
        <v>56.611569049000003</v>
      </c>
      <c r="G6" s="11">
        <f t="shared" si="10"/>
        <v>6.5248901999999998E-2</v>
      </c>
      <c r="H6" s="11">
        <f t="shared" si="10"/>
        <v>5.1682698900000004</v>
      </c>
      <c r="I6" s="11">
        <f t="shared" si="10"/>
        <v>3.2382935110000002</v>
      </c>
      <c r="J6" s="11">
        <f t="shared" si="10"/>
        <v>3.919941449</v>
      </c>
      <c r="K6" s="11">
        <f t="shared" si="10"/>
        <v>8.5730677495134184E-10</v>
      </c>
      <c r="L6" s="11">
        <f t="shared" si="10"/>
        <v>12.326504849999999</v>
      </c>
      <c r="M6" s="11">
        <f t="shared" si="1"/>
        <v>0.29264197800000002</v>
      </c>
      <c r="N6" s="11">
        <f t="shared" si="2"/>
        <v>56.611569049000003</v>
      </c>
      <c r="O6" s="11">
        <f t="shared" si="3"/>
        <v>8.8550020479999993</v>
      </c>
      <c r="P6" s="11">
        <f t="shared" si="9"/>
        <v>8.2989359070000006</v>
      </c>
      <c r="Q6" s="11">
        <f t="shared" si="4"/>
        <v>12.326504849999999</v>
      </c>
    </row>
    <row r="7" spans="1:17" x14ac:dyDescent="0.3">
      <c r="A7" s="9">
        <v>45291</v>
      </c>
      <c r="B7" s="11">
        <f t="shared" si="7"/>
        <v>0</v>
      </c>
      <c r="C7" s="11">
        <f t="shared" ref="C7:L7" si="11">C22/1000000000</f>
        <v>0.39474653999999998</v>
      </c>
      <c r="D7" s="11">
        <f t="shared" si="11"/>
        <v>10.174425226</v>
      </c>
      <c r="E7" s="11">
        <f t="shared" si="11"/>
        <v>8.3393395899999998</v>
      </c>
      <c r="F7" s="11">
        <f t="shared" si="11"/>
        <v>63.086013399999999</v>
      </c>
      <c r="G7" s="11">
        <f t="shared" si="11"/>
        <v>6.9259151000000005E-2</v>
      </c>
      <c r="H7" s="11">
        <f t="shared" si="11"/>
        <v>4.8046666949999999</v>
      </c>
      <c r="I7" s="11">
        <f t="shared" si="11"/>
        <v>3.5593477029999998</v>
      </c>
      <c r="J7" s="11">
        <f t="shared" si="11"/>
        <v>6.5925962509999998</v>
      </c>
      <c r="K7" s="11">
        <f t="shared" si="11"/>
        <v>8.4584055014982373E-10</v>
      </c>
      <c r="L7" s="11">
        <f t="shared" si="11"/>
        <v>14.956610649</v>
      </c>
      <c r="M7" s="11">
        <f t="shared" si="1"/>
        <v>0.39474653999999998</v>
      </c>
      <c r="N7" s="11">
        <f t="shared" si="2"/>
        <v>63.086013399999999</v>
      </c>
      <c r="O7" s="11">
        <f t="shared" si="3"/>
        <v>10.174425226</v>
      </c>
      <c r="P7" s="11">
        <f t="shared" si="9"/>
        <v>8.4085987410000005</v>
      </c>
      <c r="Q7" s="11">
        <f t="shared" si="4"/>
        <v>14.956610649</v>
      </c>
    </row>
    <row r="8" spans="1:17" x14ac:dyDescent="0.3">
      <c r="A8" s="9">
        <v>45382</v>
      </c>
      <c r="B8" s="11">
        <f t="shared" si="7"/>
        <v>0</v>
      </c>
      <c r="C8" s="11">
        <f t="shared" ref="C8:L8" si="12">C23/1000000000</f>
        <v>0.10026402399999999</v>
      </c>
      <c r="D8" s="11">
        <f t="shared" si="12"/>
        <v>12.150460897</v>
      </c>
      <c r="E8" s="11">
        <f t="shared" si="12"/>
        <v>6.2795864830000001</v>
      </c>
      <c r="F8" s="11">
        <f t="shared" si="12"/>
        <v>74.045290303000002</v>
      </c>
      <c r="G8" s="11">
        <f t="shared" si="12"/>
        <v>0.122452086</v>
      </c>
      <c r="H8" s="11">
        <f t="shared" si="12"/>
        <v>4.7353093690000003</v>
      </c>
      <c r="I8" s="11">
        <f t="shared" si="12"/>
        <v>3.6757113060000002</v>
      </c>
      <c r="J8" s="11">
        <f t="shared" si="12"/>
        <v>9.1803319410000004</v>
      </c>
      <c r="K8" s="11">
        <f t="shared" si="12"/>
        <v>8.4049825646205954E-10</v>
      </c>
      <c r="L8" s="11">
        <f t="shared" si="12"/>
        <v>17.591352616000002</v>
      </c>
      <c r="M8" s="11">
        <f t="shared" si="1"/>
        <v>0.10026402399999999</v>
      </c>
      <c r="N8" s="11">
        <f t="shared" si="2"/>
        <v>74.045290303000002</v>
      </c>
      <c r="O8" s="11">
        <f t="shared" si="3"/>
        <v>12.150460897</v>
      </c>
      <c r="P8" s="11">
        <f t="shared" si="9"/>
        <v>6.4020385690000001</v>
      </c>
      <c r="Q8" s="11">
        <f t="shared" si="4"/>
        <v>17.591352616000002</v>
      </c>
    </row>
    <row r="9" spans="1:17" x14ac:dyDescent="0.3">
      <c r="A9" s="9">
        <v>45473</v>
      </c>
      <c r="B9" s="11">
        <f t="shared" si="7"/>
        <v>0</v>
      </c>
      <c r="C9" s="11">
        <f t="shared" ref="C9:L9" si="13">C24/1000000000</f>
        <v>0.109867228</v>
      </c>
      <c r="D9" s="11">
        <f t="shared" si="13"/>
        <v>12.284345406</v>
      </c>
      <c r="E9" s="11">
        <f t="shared" si="13"/>
        <v>6.3554025100000002</v>
      </c>
      <c r="F9" s="11">
        <f t="shared" si="13"/>
        <v>80.948647984000004</v>
      </c>
      <c r="G9" s="11">
        <f t="shared" si="13"/>
        <v>7.2412344000000003E-2</v>
      </c>
      <c r="H9" s="11">
        <f t="shared" si="13"/>
        <v>6.571282257</v>
      </c>
      <c r="I9" s="11">
        <f t="shared" si="13"/>
        <v>3.831711673</v>
      </c>
      <c r="J9" s="11">
        <f t="shared" si="13"/>
        <v>8.2626668910000003</v>
      </c>
      <c r="K9" s="11">
        <f t="shared" si="13"/>
        <v>8.4239920445678965E-10</v>
      </c>
      <c r="L9" s="11">
        <f t="shared" si="13"/>
        <v>18.665660820999999</v>
      </c>
      <c r="M9" s="11">
        <f t="shared" si="1"/>
        <v>0.109867228</v>
      </c>
      <c r="N9" s="11">
        <f t="shared" si="2"/>
        <v>80.948647984000004</v>
      </c>
      <c r="O9" s="11">
        <f t="shared" si="3"/>
        <v>12.284345406</v>
      </c>
      <c r="P9" s="11">
        <f t="shared" si="9"/>
        <v>6.4278148540000002</v>
      </c>
      <c r="Q9" s="11">
        <f t="shared" si="4"/>
        <v>18.665660821000003</v>
      </c>
    </row>
    <row r="10" spans="1:17" x14ac:dyDescent="0.3">
      <c r="A10" s="9">
        <v>45565</v>
      </c>
      <c r="B10" s="11">
        <f t="shared" si="7"/>
        <v>0</v>
      </c>
      <c r="C10" s="11">
        <f t="shared" ref="C10:L10" si="14">C25/1000000000</f>
        <v>7.8413265999999995E-2</v>
      </c>
      <c r="D10" s="11">
        <f t="shared" si="14"/>
        <v>14.109169349</v>
      </c>
      <c r="E10" s="11">
        <f t="shared" si="14"/>
        <v>6.4369610210000001</v>
      </c>
      <c r="F10" s="11">
        <f t="shared" si="14"/>
        <v>84.548020412</v>
      </c>
      <c r="G10" s="11">
        <f t="shared" si="14"/>
        <v>9.1310585999999999E-2</v>
      </c>
      <c r="H10" s="11">
        <f t="shared" si="14"/>
        <v>6.7218172100000002</v>
      </c>
      <c r="I10" s="11">
        <f t="shared" si="14"/>
        <v>4.979664122</v>
      </c>
      <c r="J10" s="11">
        <f t="shared" si="14"/>
        <v>8.5066443130000007</v>
      </c>
      <c r="K10" s="11">
        <f t="shared" si="14"/>
        <v>8.389431458806337E-10</v>
      </c>
      <c r="L10" s="11">
        <f t="shared" si="14"/>
        <v>20.208125644999999</v>
      </c>
      <c r="M10" s="11">
        <f t="shared" si="1"/>
        <v>7.8413265999999995E-2</v>
      </c>
      <c r="N10" s="11">
        <f t="shared" si="2"/>
        <v>84.548020412</v>
      </c>
      <c r="O10" s="11">
        <f t="shared" si="3"/>
        <v>14.109169349</v>
      </c>
      <c r="P10" s="11">
        <f t="shared" si="9"/>
        <v>6.5282716069999998</v>
      </c>
      <c r="Q10" s="11">
        <f t="shared" si="4"/>
        <v>20.208125645000003</v>
      </c>
    </row>
    <row r="11" spans="1:17" x14ac:dyDescent="0.3">
      <c r="A11" s="9">
        <v>45657</v>
      </c>
      <c r="B11" s="11">
        <f t="shared" si="7"/>
        <v>0</v>
      </c>
      <c r="C11" s="11">
        <f t="shared" ref="C11:L11" si="15">C26/1000000000</f>
        <v>0.108844601</v>
      </c>
      <c r="D11" s="11">
        <f t="shared" si="15"/>
        <v>17.179075787999999</v>
      </c>
      <c r="E11" s="11">
        <f t="shared" si="15"/>
        <v>6.5064440670000003</v>
      </c>
      <c r="F11" s="11">
        <f t="shared" si="15"/>
        <v>94.471651606999998</v>
      </c>
      <c r="G11" s="11">
        <f t="shared" si="15"/>
        <v>6.9263353999999999E-2</v>
      </c>
      <c r="H11" s="11">
        <f t="shared" si="15"/>
        <v>8.1940074060000008</v>
      </c>
      <c r="I11" s="11">
        <f t="shared" si="15"/>
        <v>5.3331460140000004</v>
      </c>
      <c r="J11" s="11">
        <f t="shared" si="15"/>
        <v>11.842322709999999</v>
      </c>
      <c r="K11" s="11">
        <f t="shared" si="15"/>
        <v>8.2346112323539164E-10</v>
      </c>
      <c r="L11" s="11">
        <f t="shared" si="15"/>
        <v>25.369476129999999</v>
      </c>
      <c r="M11" s="11">
        <f t="shared" si="1"/>
        <v>0.108844601</v>
      </c>
      <c r="N11" s="11">
        <f t="shared" si="2"/>
        <v>94.471651606999998</v>
      </c>
      <c r="O11" s="11">
        <f t="shared" si="3"/>
        <v>17.179075787999999</v>
      </c>
      <c r="P11" s="11">
        <f t="shared" si="9"/>
        <v>6.5757074210000006</v>
      </c>
      <c r="Q11" s="11">
        <f t="shared" si="4"/>
        <v>25.369476130000002</v>
      </c>
    </row>
    <row r="12" spans="1:17" x14ac:dyDescent="0.3">
      <c r="A12" s="9">
        <v>45747</v>
      </c>
      <c r="B12" s="11">
        <f t="shared" si="7"/>
        <v>0</v>
      </c>
      <c r="C12" s="11">
        <f t="shared" ref="C12:L12" si="16">C27/1000000000</f>
        <v>6.4302554999999997E-2</v>
      </c>
      <c r="D12" s="11">
        <f t="shared" si="16"/>
        <v>16.707592413</v>
      </c>
      <c r="E12" s="11">
        <f t="shared" si="16"/>
        <v>6.2856380080000003</v>
      </c>
      <c r="F12" s="11">
        <f t="shared" si="16"/>
        <v>98.523657338000007</v>
      </c>
      <c r="G12" s="11">
        <f t="shared" si="16"/>
        <v>6.5886184E-2</v>
      </c>
      <c r="H12" s="11">
        <f t="shared" si="16"/>
        <v>8.8255244049999995</v>
      </c>
      <c r="I12" s="11">
        <f t="shared" si="16"/>
        <v>6.6775604340000001</v>
      </c>
      <c r="J12" s="11">
        <f t="shared" si="16"/>
        <v>12.124354651000001</v>
      </c>
      <c r="K12" s="11">
        <f t="shared" si="16"/>
        <v>8.1492192885608865E-10</v>
      </c>
      <c r="L12" s="11">
        <f t="shared" si="16"/>
        <v>27.62743949</v>
      </c>
      <c r="M12" s="11">
        <f t="shared" si="1"/>
        <v>6.4302554999999997E-2</v>
      </c>
      <c r="N12" s="11">
        <f t="shared" si="2"/>
        <v>98.523657338000007</v>
      </c>
      <c r="O12" s="11">
        <f t="shared" si="3"/>
        <v>16.707592413</v>
      </c>
      <c r="P12" s="11">
        <f t="shared" si="9"/>
        <v>6.3515241920000003</v>
      </c>
      <c r="Q12" s="11">
        <f t="shared" si="4"/>
        <v>27.62743949</v>
      </c>
    </row>
    <row r="13" spans="1:17" x14ac:dyDescent="0.3">
      <c r="A13" s="9">
        <v>45838</v>
      </c>
      <c r="B13" s="11">
        <f t="shared" si="7"/>
        <v>0</v>
      </c>
      <c r="C13" s="11">
        <f t="shared" ref="C13:L13" si="17">C28/1000000000</f>
        <v>3.2430726E-2</v>
      </c>
      <c r="D13" s="11">
        <f t="shared" si="17"/>
        <v>18.008835683000001</v>
      </c>
      <c r="E13" s="11">
        <f t="shared" si="17"/>
        <v>6.3459995869999997</v>
      </c>
      <c r="F13" s="11">
        <f t="shared" si="17"/>
        <v>105.51899361</v>
      </c>
      <c r="G13" s="11">
        <f t="shared" si="17"/>
        <v>4.8169773999999999E-2</v>
      </c>
      <c r="H13" s="11">
        <f t="shared" si="17"/>
        <v>10.137145089000001</v>
      </c>
      <c r="I13" s="11">
        <f t="shared" si="17"/>
        <v>8.7400223140000008</v>
      </c>
      <c r="J13" s="11">
        <f t="shared" si="17"/>
        <v>13.743337015</v>
      </c>
      <c r="K13" s="11">
        <f t="shared" si="17"/>
        <v>7.9935095985626483E-10</v>
      </c>
      <c r="L13" s="11">
        <f t="shared" si="17"/>
        <v>32.620504418000003</v>
      </c>
      <c r="M13" s="11">
        <f t="shared" si="1"/>
        <v>3.2430726E-2</v>
      </c>
      <c r="N13" s="11">
        <f t="shared" si="2"/>
        <v>105.51899361</v>
      </c>
      <c r="O13" s="11">
        <f t="shared" si="3"/>
        <v>18.008835683000001</v>
      </c>
      <c r="P13" s="11">
        <f t="shared" si="9"/>
        <v>6.3941693609999994</v>
      </c>
      <c r="Q13" s="11">
        <f t="shared" si="4"/>
        <v>32.620504418000003</v>
      </c>
    </row>
    <row r="14" spans="1:17" x14ac:dyDescent="0.3">
      <c r="A14" s="9">
        <v>45930</v>
      </c>
      <c r="B14" s="11">
        <f t="shared" si="7"/>
        <v>0</v>
      </c>
      <c r="C14" s="11">
        <f t="shared" ref="C14:L14" si="18">C29/1000000000</f>
        <v>3.0100333999999999E-2</v>
      </c>
      <c r="D14" s="11">
        <f t="shared" si="18"/>
        <v>21.047660467</v>
      </c>
      <c r="E14" s="11">
        <f t="shared" si="18"/>
        <v>6.4097746889999998</v>
      </c>
      <c r="F14" s="11">
        <f t="shared" si="18"/>
        <v>112.417034272</v>
      </c>
      <c r="G14" s="11">
        <f t="shared" si="18"/>
        <v>4.7901279999999997E-2</v>
      </c>
      <c r="H14" s="11">
        <f t="shared" si="18"/>
        <v>14.604086904000001</v>
      </c>
      <c r="I14" s="11">
        <f t="shared" si="18"/>
        <v>12.936121996000001</v>
      </c>
      <c r="J14" s="11">
        <f t="shared" si="18"/>
        <v>13.730469272000001</v>
      </c>
      <c r="K14" s="11">
        <f t="shared" si="18"/>
        <v>7.722659696015716E-10</v>
      </c>
      <c r="L14" s="11">
        <f t="shared" si="18"/>
        <v>41.270678171999997</v>
      </c>
      <c r="M14" s="11">
        <f t="shared" si="1"/>
        <v>3.0100333999999999E-2</v>
      </c>
      <c r="N14" s="11">
        <f t="shared" si="2"/>
        <v>112.417034272</v>
      </c>
      <c r="O14" s="11">
        <f t="shared" si="3"/>
        <v>21.047660467</v>
      </c>
      <c r="P14" s="11">
        <f t="shared" si="9"/>
        <v>6.4576759689999994</v>
      </c>
      <c r="Q14" s="11">
        <f t="shared" si="4"/>
        <v>41.270678172000004</v>
      </c>
    </row>
    <row r="15" spans="1:17" x14ac:dyDescent="0.3">
      <c r="A15" s="9">
        <v>46022</v>
      </c>
      <c r="B15" s="11">
        <f t="shared" si="7"/>
        <v>0</v>
      </c>
      <c r="C15" s="11">
        <f t="shared" ref="C15:L15" si="19">C30/1000000000</f>
        <v>3.3952734999999998E-2</v>
      </c>
      <c r="D15" s="11">
        <f t="shared" si="19"/>
        <v>24.827847891000001</v>
      </c>
      <c r="E15" s="11">
        <f t="shared" si="19"/>
        <v>0</v>
      </c>
      <c r="F15" s="11">
        <f t="shared" si="19"/>
        <v>122.32571494600001</v>
      </c>
      <c r="G15" s="11">
        <f t="shared" si="19"/>
        <v>0</v>
      </c>
      <c r="H15" s="11">
        <f t="shared" si="19"/>
        <v>17.043516664999999</v>
      </c>
      <c r="I15" s="11">
        <f t="shared" si="19"/>
        <v>17.453466327000001</v>
      </c>
      <c r="J15" s="11">
        <f t="shared" si="19"/>
        <v>11.19323058</v>
      </c>
      <c r="K15" s="11">
        <f t="shared" si="19"/>
        <v>7.631130676684383E-10</v>
      </c>
      <c r="L15" s="11">
        <f t="shared" si="19"/>
        <v>45.690213571999998</v>
      </c>
      <c r="M15" s="11">
        <f t="shared" si="1"/>
        <v>3.3952734999999998E-2</v>
      </c>
      <c r="N15" s="11">
        <f t="shared" si="2"/>
        <v>122.32571494600001</v>
      </c>
      <c r="O15" s="11">
        <f t="shared" si="3"/>
        <v>24.827847891000001</v>
      </c>
      <c r="P15" s="11">
        <f t="shared" si="9"/>
        <v>0</v>
      </c>
      <c r="Q15" s="11">
        <f t="shared" si="4"/>
        <v>45.690213571999998</v>
      </c>
    </row>
    <row r="17" spans="2:16" x14ac:dyDescent="0.3">
      <c r="B17" s="10">
        <v>49981855</v>
      </c>
      <c r="C17" s="10">
        <v>6077722223</v>
      </c>
      <c r="D17" s="10">
        <v>3023814393</v>
      </c>
      <c r="E17" s="10">
        <v>7101935591</v>
      </c>
      <c r="F17" s="10">
        <v>39678465980</v>
      </c>
      <c r="G17" s="10">
        <v>182114357</v>
      </c>
      <c r="H17" s="10">
        <v>6135946415</v>
      </c>
      <c r="I17" s="10">
        <v>3194369894</v>
      </c>
      <c r="J17" s="10">
        <v>2617267750</v>
      </c>
      <c r="K17" s="10">
        <v>0.8244593012966227</v>
      </c>
      <c r="L17" s="10">
        <v>11947584059</v>
      </c>
      <c r="M17" s="10" t="s">
        <v>17</v>
      </c>
      <c r="N17" s="10" t="s">
        <v>18</v>
      </c>
      <c r="O17" s="10">
        <v>0</v>
      </c>
      <c r="P17" s="10"/>
    </row>
    <row r="18" spans="2:16" x14ac:dyDescent="0.3">
      <c r="B18" s="10" t="s">
        <v>19</v>
      </c>
      <c r="C18" s="10">
        <v>5318311794</v>
      </c>
      <c r="D18" s="10">
        <v>3046093954</v>
      </c>
      <c r="E18" s="10">
        <v>7372926391</v>
      </c>
      <c r="F18" s="10">
        <v>39230259046</v>
      </c>
      <c r="G18" s="10">
        <v>93849833</v>
      </c>
      <c r="H18" s="10">
        <v>5852823328</v>
      </c>
      <c r="I18" s="10">
        <v>3444097599</v>
      </c>
      <c r="J18" s="10">
        <v>2685786230</v>
      </c>
      <c r="K18" s="10">
        <v>0.82127139380274483</v>
      </c>
      <c r="L18" s="10">
        <v>11982707157</v>
      </c>
      <c r="M18" s="10" t="s">
        <v>19</v>
      </c>
      <c r="N18" s="10" t="s">
        <v>19</v>
      </c>
      <c r="O18" s="10">
        <v>0</v>
      </c>
      <c r="P18" s="10"/>
    </row>
    <row r="19" spans="2:16" x14ac:dyDescent="0.3">
      <c r="B19" s="10" t="s">
        <v>19</v>
      </c>
      <c r="C19" s="10">
        <v>481350555</v>
      </c>
      <c r="D19" s="10">
        <v>8286850807</v>
      </c>
      <c r="E19" s="10">
        <v>7453204896</v>
      </c>
      <c r="F19" s="10">
        <v>53044762609</v>
      </c>
      <c r="G19" s="10">
        <v>47680940</v>
      </c>
      <c r="H19" s="10">
        <v>5349078821</v>
      </c>
      <c r="I19" s="10">
        <v>3531760902</v>
      </c>
      <c r="J19" s="10">
        <v>3638459815</v>
      </c>
      <c r="K19" s="10">
        <v>0.84701432563446943</v>
      </c>
      <c r="L19" s="10">
        <v>12519299538</v>
      </c>
      <c r="M19" s="10"/>
      <c r="N19" s="10"/>
      <c r="O19" s="10">
        <v>0</v>
      </c>
      <c r="P19" s="10"/>
    </row>
    <row r="20" spans="2:16" x14ac:dyDescent="0.3">
      <c r="B20" s="10"/>
      <c r="C20" s="10">
        <v>90811797</v>
      </c>
      <c r="D20" s="10">
        <v>9470232281</v>
      </c>
      <c r="E20" s="10">
        <v>8133865426</v>
      </c>
      <c r="F20" s="10">
        <v>55809730658</v>
      </c>
      <c r="G20" s="10">
        <v>62937172</v>
      </c>
      <c r="H20" s="10">
        <v>5504292639</v>
      </c>
      <c r="I20" s="10">
        <v>3385713582</v>
      </c>
      <c r="J20" s="10">
        <v>4041667663</v>
      </c>
      <c r="K20" s="10">
        <v>0.85049958581249552</v>
      </c>
      <c r="L20" s="10">
        <v>12931673884</v>
      </c>
      <c r="M20" s="10"/>
      <c r="N20" s="10"/>
      <c r="O20" s="10">
        <v>0</v>
      </c>
      <c r="P20" s="10"/>
    </row>
    <row r="21" spans="2:16" x14ac:dyDescent="0.3">
      <c r="B21" s="10">
        <v>0</v>
      </c>
      <c r="C21" s="10">
        <v>292641978</v>
      </c>
      <c r="D21" s="10">
        <v>8855002048</v>
      </c>
      <c r="E21" s="10">
        <v>8233687005</v>
      </c>
      <c r="F21" s="10">
        <v>56611569049</v>
      </c>
      <c r="G21" s="10">
        <v>65248902</v>
      </c>
      <c r="H21" s="10">
        <v>5168269890</v>
      </c>
      <c r="I21" s="10">
        <v>3238293511</v>
      </c>
      <c r="J21" s="10">
        <v>3919941449</v>
      </c>
      <c r="K21" s="10">
        <v>0.85730677495134189</v>
      </c>
      <c r="L21" s="10">
        <v>12326504850</v>
      </c>
      <c r="M21" s="10"/>
      <c r="N21" s="10"/>
      <c r="O21" s="10">
        <v>0</v>
      </c>
      <c r="P21" s="10"/>
    </row>
    <row r="22" spans="2:16" x14ac:dyDescent="0.3">
      <c r="B22" s="10"/>
      <c r="C22" s="10">
        <v>394746540</v>
      </c>
      <c r="D22" s="10">
        <v>10174425226</v>
      </c>
      <c r="E22" s="10">
        <v>8339339590</v>
      </c>
      <c r="F22" s="10">
        <v>63086013400</v>
      </c>
      <c r="G22" s="10">
        <v>69259151</v>
      </c>
      <c r="H22" s="10">
        <v>4804666695</v>
      </c>
      <c r="I22" s="10">
        <v>3559347703</v>
      </c>
      <c r="J22" s="10">
        <v>6592596251</v>
      </c>
      <c r="K22" s="10">
        <v>0.84584055014982373</v>
      </c>
      <c r="L22" s="10">
        <v>14956610649</v>
      </c>
      <c r="M22" s="10"/>
      <c r="N22" s="10"/>
      <c r="O22" s="10">
        <v>0</v>
      </c>
      <c r="P22" s="10"/>
    </row>
    <row r="23" spans="2:16" x14ac:dyDescent="0.3">
      <c r="B23" s="10"/>
      <c r="C23" s="10">
        <v>100264024</v>
      </c>
      <c r="D23" s="10">
        <v>12150460897</v>
      </c>
      <c r="E23" s="10">
        <v>6279586483</v>
      </c>
      <c r="F23" s="10">
        <v>74045290303</v>
      </c>
      <c r="G23" s="10">
        <v>122452086</v>
      </c>
      <c r="H23" s="10">
        <v>4735309369</v>
      </c>
      <c r="I23" s="10">
        <v>3675711306</v>
      </c>
      <c r="J23" s="10">
        <v>9180331941</v>
      </c>
      <c r="K23" s="10">
        <v>0.84049825646205956</v>
      </c>
      <c r="L23" s="10">
        <v>17591352616</v>
      </c>
      <c r="M23" s="10"/>
      <c r="N23" s="10"/>
      <c r="O23" s="10">
        <v>0</v>
      </c>
      <c r="P23" s="10"/>
    </row>
    <row r="24" spans="2:16" x14ac:dyDescent="0.3">
      <c r="B24" s="10"/>
      <c r="C24" s="10">
        <v>109867228</v>
      </c>
      <c r="D24" s="10">
        <v>12284345406</v>
      </c>
      <c r="E24" s="10">
        <v>6355402510</v>
      </c>
      <c r="F24" s="10">
        <v>80948647984</v>
      </c>
      <c r="G24" s="10">
        <v>72412344</v>
      </c>
      <c r="H24" s="10">
        <v>6571282257</v>
      </c>
      <c r="I24" s="10">
        <v>3831711673</v>
      </c>
      <c r="J24" s="10">
        <v>8262666891</v>
      </c>
      <c r="K24" s="10">
        <v>0.84239920445678962</v>
      </c>
      <c r="L24" s="10">
        <v>18665660821</v>
      </c>
      <c r="M24" s="10"/>
      <c r="N24" s="10"/>
      <c r="O24" s="10">
        <v>0</v>
      </c>
      <c r="P24" s="10"/>
    </row>
    <row r="25" spans="2:16" x14ac:dyDescent="0.3">
      <c r="B25" s="10"/>
      <c r="C25" s="10">
        <v>78413266</v>
      </c>
      <c r="D25" s="10">
        <v>14109169349</v>
      </c>
      <c r="E25" s="10">
        <v>6436961021</v>
      </c>
      <c r="F25" s="10">
        <v>84548020412</v>
      </c>
      <c r="G25" s="10">
        <v>91310586</v>
      </c>
      <c r="H25" s="10">
        <v>6721817210</v>
      </c>
      <c r="I25" s="10">
        <v>4979664122</v>
      </c>
      <c r="J25" s="10">
        <v>8506644313</v>
      </c>
      <c r="K25" s="10">
        <v>0.83894314588063368</v>
      </c>
      <c r="L25" s="10">
        <v>20208125645</v>
      </c>
      <c r="M25" s="10"/>
      <c r="N25" s="10"/>
      <c r="O25" s="10">
        <v>0</v>
      </c>
      <c r="P25" s="10"/>
    </row>
    <row r="26" spans="2:16" x14ac:dyDescent="0.3">
      <c r="B26" s="10"/>
      <c r="C26" s="10">
        <v>108844601</v>
      </c>
      <c r="D26" s="10">
        <v>17179075788</v>
      </c>
      <c r="E26" s="10">
        <v>6506444067</v>
      </c>
      <c r="F26" s="10">
        <v>94471651607</v>
      </c>
      <c r="G26" s="10">
        <v>69263354</v>
      </c>
      <c r="H26" s="10">
        <v>8194007406</v>
      </c>
      <c r="I26" s="10">
        <v>5333146014</v>
      </c>
      <c r="J26" s="10">
        <v>11842322710</v>
      </c>
      <c r="K26" s="10">
        <v>0.82346112323539167</v>
      </c>
      <c r="L26" s="10">
        <v>25369476130</v>
      </c>
      <c r="M26" s="10"/>
      <c r="N26" s="10"/>
      <c r="O26" s="10">
        <v>0</v>
      </c>
      <c r="P26" s="10"/>
    </row>
    <row r="27" spans="2:16" x14ac:dyDescent="0.3">
      <c r="B27" s="10"/>
      <c r="C27" s="10">
        <v>64302555</v>
      </c>
      <c r="D27" s="10">
        <v>16707592413</v>
      </c>
      <c r="E27" s="10">
        <v>6285638008</v>
      </c>
      <c r="F27" s="10">
        <v>98523657338</v>
      </c>
      <c r="G27" s="10">
        <v>65886184</v>
      </c>
      <c r="H27" s="10">
        <v>8825524405</v>
      </c>
      <c r="I27" s="10">
        <v>6677560434</v>
      </c>
      <c r="J27" s="10">
        <v>12124354651</v>
      </c>
      <c r="K27" s="10">
        <v>0.81492192885608861</v>
      </c>
      <c r="L27" s="10">
        <v>27627439490</v>
      </c>
      <c r="M27" s="10"/>
      <c r="N27" s="10"/>
      <c r="O27" s="10">
        <v>0</v>
      </c>
      <c r="P27" s="10"/>
    </row>
    <row r="28" spans="2:16" x14ac:dyDescent="0.3">
      <c r="B28" s="10"/>
      <c r="C28" s="10">
        <v>32430726</v>
      </c>
      <c r="D28" s="10">
        <v>18008835683</v>
      </c>
      <c r="E28" s="10">
        <v>6345999587</v>
      </c>
      <c r="F28" s="10">
        <v>105518993610</v>
      </c>
      <c r="G28" s="10">
        <v>48169774</v>
      </c>
      <c r="H28" s="10">
        <v>10137145089</v>
      </c>
      <c r="I28" s="10">
        <v>8740022314</v>
      </c>
      <c r="J28" s="10">
        <v>13743337015</v>
      </c>
      <c r="K28" s="10">
        <v>0.79935095985626481</v>
      </c>
      <c r="L28" s="10">
        <v>32620504418</v>
      </c>
      <c r="M28" s="10"/>
      <c r="N28" s="10"/>
      <c r="O28" s="10">
        <v>0</v>
      </c>
      <c r="P28" s="10"/>
    </row>
    <row r="29" spans="2:16" x14ac:dyDescent="0.3">
      <c r="B29" s="10"/>
      <c r="C29" s="10">
        <v>30100334</v>
      </c>
      <c r="D29" s="10">
        <v>21047660467</v>
      </c>
      <c r="E29" s="10">
        <v>6409774689</v>
      </c>
      <c r="F29" s="10">
        <v>112417034272</v>
      </c>
      <c r="G29" s="10">
        <v>47901280</v>
      </c>
      <c r="H29" s="10">
        <v>14604086904</v>
      </c>
      <c r="I29" s="10">
        <v>12936121996</v>
      </c>
      <c r="J29" s="10">
        <v>13730469272</v>
      </c>
      <c r="K29" s="10">
        <v>0.77226596960157157</v>
      </c>
      <c r="L29" s="10">
        <v>41270678172</v>
      </c>
      <c r="M29" s="10"/>
      <c r="N29" s="10"/>
      <c r="O29" s="10">
        <v>0</v>
      </c>
      <c r="P29" s="10"/>
    </row>
    <row r="30" spans="2:16" x14ac:dyDescent="0.3">
      <c r="B30" s="10"/>
      <c r="C30" s="10">
        <v>33952735</v>
      </c>
      <c r="D30" s="10">
        <v>24827847891</v>
      </c>
      <c r="E30" s="10">
        <v>0</v>
      </c>
      <c r="F30" s="10">
        <v>122325714946</v>
      </c>
      <c r="G30" s="10">
        <v>0</v>
      </c>
      <c r="H30" s="10">
        <v>17043516665</v>
      </c>
      <c r="I30" s="10">
        <v>17453466327</v>
      </c>
      <c r="J30" s="10">
        <v>11193230580</v>
      </c>
      <c r="K30" s="10">
        <v>0.76311306766843834</v>
      </c>
      <c r="L30" s="10">
        <v>45690213572</v>
      </c>
      <c r="M30" s="10"/>
      <c r="N30" s="10"/>
      <c r="O30" s="10">
        <v>0</v>
      </c>
      <c r="P30" s="1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7ACF-8DC5-4AB5-BBDC-27F2A3EAA30B}">
  <dimension ref="A1:M32"/>
  <sheetViews>
    <sheetView topLeftCell="A16" zoomScale="58" workbookViewId="0">
      <selection activeCell="C54" sqref="C54"/>
    </sheetView>
  </sheetViews>
  <sheetFormatPr defaultRowHeight="14.4" x14ac:dyDescent="0.3"/>
  <cols>
    <col min="1" max="1" width="10.21875" style="1" bestFit="1" customWidth="1"/>
    <col min="2" max="6" width="9" bestFit="1" customWidth="1"/>
    <col min="7" max="7" width="9" customWidth="1"/>
    <col min="8" max="12" width="9" bestFit="1" customWidth="1"/>
  </cols>
  <sheetData>
    <row r="1" spans="1:13" x14ac:dyDescent="0.3">
      <c r="A1" t="s">
        <v>35</v>
      </c>
      <c r="B1" t="s">
        <v>31</v>
      </c>
      <c r="C1" t="s">
        <v>32</v>
      </c>
      <c r="D1" t="s">
        <v>2</v>
      </c>
      <c r="E1" t="s">
        <v>36</v>
      </c>
      <c r="F1" t="s">
        <v>37</v>
      </c>
      <c r="G1" t="s">
        <v>52</v>
      </c>
      <c r="H1" t="s">
        <v>31</v>
      </c>
      <c r="I1" t="s">
        <v>32</v>
      </c>
      <c r="J1" t="s">
        <v>2</v>
      </c>
      <c r="K1" t="s">
        <v>34</v>
      </c>
      <c r="L1" t="s">
        <v>33</v>
      </c>
      <c r="M1" t="s">
        <v>52</v>
      </c>
    </row>
    <row r="2" spans="1:13" x14ac:dyDescent="0.3">
      <c r="A2" t="s">
        <v>38</v>
      </c>
      <c r="B2" s="2">
        <v>9.2128579530000003</v>
      </c>
      <c r="C2" s="2">
        <v>38.266665985000003</v>
      </c>
      <c r="D2" s="2">
        <v>0</v>
      </c>
      <c r="E2" s="2">
        <v>0</v>
      </c>
      <c r="F2" s="2">
        <v>0</v>
      </c>
      <c r="G2" s="2">
        <f>SUM(B2:F2)</f>
        <v>47.479523938</v>
      </c>
      <c r="H2" s="2">
        <v>6.0777222230000003</v>
      </c>
      <c r="I2" s="2">
        <v>39.678465979999999</v>
      </c>
      <c r="J2" s="2">
        <v>3.0238143929999999</v>
      </c>
      <c r="K2" s="2">
        <v>7.3340318030000002</v>
      </c>
      <c r="L2" s="2">
        <v>11.947584059</v>
      </c>
      <c r="M2" s="2">
        <f>SUM(H2:L2)</f>
        <v>68.061618457999998</v>
      </c>
    </row>
    <row r="3" spans="1:13" x14ac:dyDescent="0.3">
      <c r="A3" t="s">
        <v>39</v>
      </c>
      <c r="B3" s="2">
        <v>10.588439005</v>
      </c>
      <c r="C3" s="2">
        <v>34.105524696000003</v>
      </c>
      <c r="D3" s="2">
        <v>0</v>
      </c>
      <c r="E3" s="2">
        <v>0</v>
      </c>
      <c r="F3" s="2">
        <v>0</v>
      </c>
      <c r="G3" s="2">
        <f t="shared" ref="G3:G15" si="0">SUM(B3:F3)</f>
        <v>44.693963701000001</v>
      </c>
      <c r="H3" s="2">
        <v>5.3183117940000004</v>
      </c>
      <c r="I3" s="2">
        <v>39.230259046</v>
      </c>
      <c r="J3" s="2">
        <v>3.0460939539999998</v>
      </c>
      <c r="K3" s="2">
        <v>0</v>
      </c>
      <c r="L3" s="2">
        <v>11.982707157</v>
      </c>
      <c r="M3" s="2">
        <f t="shared" ref="M3:M15" si="1">SUM(H3:L3)</f>
        <v>59.577371951000003</v>
      </c>
    </row>
    <row r="4" spans="1:13" x14ac:dyDescent="0.3">
      <c r="A4" t="s">
        <v>40</v>
      </c>
      <c r="B4" s="2">
        <v>4.0611663690000004</v>
      </c>
      <c r="C4" s="2">
        <v>28.510534938999999</v>
      </c>
      <c r="D4" s="2">
        <v>0</v>
      </c>
      <c r="E4" s="2">
        <v>0</v>
      </c>
      <c r="F4" s="2">
        <v>0</v>
      </c>
      <c r="G4" s="2">
        <f t="shared" si="0"/>
        <v>32.571701308000002</v>
      </c>
      <c r="H4" s="2">
        <v>0.48135055500000001</v>
      </c>
      <c r="I4" s="2">
        <v>53.044762609000003</v>
      </c>
      <c r="J4" s="2">
        <v>8.2868508070000004</v>
      </c>
      <c r="K4" s="2">
        <v>0</v>
      </c>
      <c r="L4" s="2">
        <v>12.519299537999999</v>
      </c>
      <c r="M4" s="2">
        <f t="shared" si="1"/>
        <v>74.332263509000001</v>
      </c>
    </row>
    <row r="5" spans="1:13" x14ac:dyDescent="0.3">
      <c r="A5" t="s">
        <v>41</v>
      </c>
      <c r="B5" s="2">
        <v>3.550839903</v>
      </c>
      <c r="C5" s="2">
        <v>5.4327014</v>
      </c>
      <c r="D5" s="2">
        <v>18.456</v>
      </c>
      <c r="E5" s="2">
        <v>0</v>
      </c>
      <c r="F5" s="2">
        <v>0</v>
      </c>
      <c r="G5" s="2">
        <f t="shared" si="0"/>
        <v>27.439541302999999</v>
      </c>
      <c r="H5" s="2">
        <v>9.0811797E-2</v>
      </c>
      <c r="I5" s="2">
        <v>55.809730657999999</v>
      </c>
      <c r="J5" s="2">
        <v>9.4702322809999995</v>
      </c>
      <c r="K5" s="2">
        <v>8.1968025979999997</v>
      </c>
      <c r="L5" s="2">
        <v>12.931673884</v>
      </c>
      <c r="M5" s="2">
        <f t="shared" si="1"/>
        <v>86.499251218000012</v>
      </c>
    </row>
    <row r="6" spans="1:13" x14ac:dyDescent="0.3">
      <c r="A6" t="s">
        <v>42</v>
      </c>
      <c r="B6" s="2">
        <v>2.1371964449999998</v>
      </c>
      <c r="C6" s="2">
        <v>8.9958312280000001</v>
      </c>
      <c r="D6" s="2">
        <v>13.891999999999999</v>
      </c>
      <c r="E6" s="2">
        <v>0</v>
      </c>
      <c r="F6" s="2">
        <v>0</v>
      </c>
      <c r="G6" s="2">
        <f t="shared" si="0"/>
        <v>25.025027673</v>
      </c>
      <c r="H6" s="2">
        <v>0.29264197800000002</v>
      </c>
      <c r="I6" s="2">
        <v>56.611569049000003</v>
      </c>
      <c r="J6" s="2">
        <v>8.8550020479999993</v>
      </c>
      <c r="K6" s="2">
        <v>8.2989359070000006</v>
      </c>
      <c r="L6" s="2">
        <v>12.326504849999999</v>
      </c>
      <c r="M6" s="2">
        <f t="shared" si="1"/>
        <v>86.384653831999998</v>
      </c>
    </row>
    <row r="7" spans="1:13" x14ac:dyDescent="0.3">
      <c r="A7" t="s">
        <v>43</v>
      </c>
      <c r="B7" s="2">
        <v>3.3642671179999999</v>
      </c>
      <c r="C7" s="2">
        <v>6.6220211039999999</v>
      </c>
      <c r="D7" s="2">
        <v>14.707000000000001</v>
      </c>
      <c r="E7" s="2">
        <v>0</v>
      </c>
      <c r="F7" s="2">
        <v>0</v>
      </c>
      <c r="G7" s="2">
        <f t="shared" si="0"/>
        <v>24.693288222</v>
      </c>
      <c r="H7" s="2">
        <v>0.39474653999999998</v>
      </c>
      <c r="I7" s="2">
        <v>63.086013399999999</v>
      </c>
      <c r="J7" s="2">
        <v>10.174425226</v>
      </c>
      <c r="K7" s="2">
        <v>8.4085987410000005</v>
      </c>
      <c r="L7" s="2">
        <v>14.956610649</v>
      </c>
      <c r="M7" s="2">
        <f t="shared" si="1"/>
        <v>97.020394555999999</v>
      </c>
    </row>
    <row r="8" spans="1:13" x14ac:dyDescent="0.3">
      <c r="A8" t="s">
        <v>44</v>
      </c>
      <c r="B8" s="2">
        <v>5.0807237059999997</v>
      </c>
      <c r="C8" s="2">
        <v>11.418153074999999</v>
      </c>
      <c r="D8" s="2">
        <v>15.927</v>
      </c>
      <c r="E8" s="2">
        <v>0</v>
      </c>
      <c r="F8" s="2">
        <v>0</v>
      </c>
      <c r="G8" s="2">
        <f t="shared" si="0"/>
        <v>32.425876780999999</v>
      </c>
      <c r="H8" s="2">
        <v>0.10026402399999999</v>
      </c>
      <c r="I8" s="2">
        <v>74.045290303000002</v>
      </c>
      <c r="J8" s="2">
        <v>12.150460897</v>
      </c>
      <c r="K8" s="2">
        <v>6.4020385690000001</v>
      </c>
      <c r="L8" s="2">
        <v>17.591352616000002</v>
      </c>
      <c r="M8" s="2">
        <f t="shared" si="1"/>
        <v>110.28940640900001</v>
      </c>
    </row>
    <row r="9" spans="1:13" x14ac:dyDescent="0.3">
      <c r="A9" t="s">
        <v>45</v>
      </c>
      <c r="B9" s="2">
        <v>4.4697549499999996</v>
      </c>
      <c r="C9" s="2">
        <v>10.720566592999999</v>
      </c>
      <c r="D9" s="2">
        <v>17.084</v>
      </c>
      <c r="E9" s="2">
        <v>0</v>
      </c>
      <c r="F9" s="2">
        <v>0</v>
      </c>
      <c r="G9" s="2">
        <f t="shared" si="0"/>
        <v>32.274321542999999</v>
      </c>
      <c r="H9" s="2">
        <v>0.109867228</v>
      </c>
      <c r="I9" s="2">
        <v>80.948647984000004</v>
      </c>
      <c r="J9" s="2">
        <v>12.284345406</v>
      </c>
      <c r="K9" s="2">
        <v>6.4278148540000002</v>
      </c>
      <c r="L9" s="2">
        <v>18.665660821000003</v>
      </c>
      <c r="M9" s="2">
        <f t="shared" si="1"/>
        <v>118.43633629300001</v>
      </c>
    </row>
    <row r="10" spans="1:13" x14ac:dyDescent="0.3">
      <c r="A10" t="s">
        <v>46</v>
      </c>
      <c r="B10" s="2">
        <v>4.9179735019999997</v>
      </c>
      <c r="C10" s="2">
        <v>8.0593487840000009</v>
      </c>
      <c r="D10" s="2">
        <v>22.556000000000001</v>
      </c>
      <c r="E10" s="2">
        <v>0</v>
      </c>
      <c r="F10" s="2">
        <v>0</v>
      </c>
      <c r="G10" s="2">
        <f t="shared" si="0"/>
        <v>35.533322286000001</v>
      </c>
      <c r="H10" s="2">
        <v>7.8413265999999995E-2</v>
      </c>
      <c r="I10" s="2">
        <v>84.548020412</v>
      </c>
      <c r="J10" s="2">
        <v>14.109169349</v>
      </c>
      <c r="K10" s="2">
        <v>6.5282716069999998</v>
      </c>
      <c r="L10" s="2">
        <v>20.208125645000003</v>
      </c>
      <c r="M10" s="2">
        <f t="shared" si="1"/>
        <v>125.47200027899999</v>
      </c>
    </row>
    <row r="11" spans="1:13" x14ac:dyDescent="0.3">
      <c r="A11" t="s">
        <v>47</v>
      </c>
      <c r="B11" s="2">
        <v>7.2710732</v>
      </c>
      <c r="C11" s="2">
        <v>14.787448865</v>
      </c>
      <c r="D11" s="2">
        <v>21.863</v>
      </c>
      <c r="E11" s="2">
        <v>0</v>
      </c>
      <c r="F11" s="2">
        <v>0</v>
      </c>
      <c r="G11" s="2">
        <f t="shared" si="0"/>
        <v>43.921522064999998</v>
      </c>
      <c r="H11" s="2">
        <v>0.108844601</v>
      </c>
      <c r="I11" s="2">
        <v>94.471651606999998</v>
      </c>
      <c r="J11" s="2">
        <v>17.179075787999999</v>
      </c>
      <c r="K11" s="2">
        <v>6.5757074210000006</v>
      </c>
      <c r="L11" s="2">
        <v>25.369476130000002</v>
      </c>
      <c r="M11" s="2">
        <f t="shared" si="1"/>
        <v>143.70475554700002</v>
      </c>
    </row>
    <row r="12" spans="1:13" x14ac:dyDescent="0.3">
      <c r="A12" t="s">
        <v>48</v>
      </c>
      <c r="B12" s="2">
        <v>4.3631400530000004</v>
      </c>
      <c r="C12" s="2">
        <v>24.862566988000001</v>
      </c>
      <c r="D12" s="2">
        <v>30.815000000000001</v>
      </c>
      <c r="E12" s="2">
        <v>0</v>
      </c>
      <c r="F12" s="2">
        <v>0</v>
      </c>
      <c r="G12" s="2">
        <f t="shared" si="0"/>
        <v>60.040707041000005</v>
      </c>
      <c r="H12" s="2">
        <v>6.4302554999999997E-2</v>
      </c>
      <c r="I12" s="2">
        <v>98.523657338000007</v>
      </c>
      <c r="J12" s="2">
        <v>16.707592413</v>
      </c>
      <c r="K12" s="2">
        <v>6.3515241920000003</v>
      </c>
      <c r="L12" s="2">
        <v>27.62743949</v>
      </c>
      <c r="M12" s="2">
        <f t="shared" si="1"/>
        <v>149.27451598800002</v>
      </c>
    </row>
    <row r="13" spans="1:13" x14ac:dyDescent="0.3">
      <c r="A13" t="s">
        <v>49</v>
      </c>
      <c r="B13" s="2">
        <v>7.2922929359999999</v>
      </c>
      <c r="C13" s="2">
        <v>27.039491803000001</v>
      </c>
      <c r="D13" s="2">
        <v>27.065999999999999</v>
      </c>
      <c r="E13" s="2">
        <v>0</v>
      </c>
      <c r="F13" s="2">
        <v>0</v>
      </c>
      <c r="G13" s="2">
        <f t="shared" si="0"/>
        <v>61.397784739000002</v>
      </c>
      <c r="H13" s="2">
        <v>3.2430726E-2</v>
      </c>
      <c r="I13" s="2">
        <v>105.51899361</v>
      </c>
      <c r="J13" s="2">
        <v>18.008835683000001</v>
      </c>
      <c r="K13" s="2">
        <v>6.3941693609999994</v>
      </c>
      <c r="L13" s="2">
        <v>32.620504418000003</v>
      </c>
      <c r="M13" s="2">
        <f t="shared" si="1"/>
        <v>162.57493379799999</v>
      </c>
    </row>
    <row r="14" spans="1:13" x14ac:dyDescent="0.3">
      <c r="A14" t="s">
        <v>50</v>
      </c>
      <c r="B14" s="2">
        <v>10.434109555999999</v>
      </c>
      <c r="C14" s="2">
        <v>21.761417417000001</v>
      </c>
      <c r="D14" s="2">
        <v>41.619</v>
      </c>
      <c r="E14" s="2">
        <v>0</v>
      </c>
      <c r="F14" s="2">
        <v>0</v>
      </c>
      <c r="G14" s="2">
        <f t="shared" si="0"/>
        <v>73.814526973</v>
      </c>
      <c r="H14" s="2">
        <v>3.0100333999999999E-2</v>
      </c>
      <c r="I14" s="2">
        <v>112.417034272</v>
      </c>
      <c r="J14" s="2">
        <v>21.047660467</v>
      </c>
      <c r="K14" s="2">
        <v>6.4576759689999994</v>
      </c>
      <c r="L14" s="2">
        <v>41.270678172000004</v>
      </c>
      <c r="M14" s="2">
        <f t="shared" si="1"/>
        <v>181.22314921399999</v>
      </c>
    </row>
    <row r="15" spans="1:13" x14ac:dyDescent="0.3">
      <c r="A15" t="s">
        <v>51</v>
      </c>
      <c r="B15" s="2">
        <v>9.5797174829999996</v>
      </c>
      <c r="C15" s="2">
        <v>14.963264493</v>
      </c>
      <c r="D15" s="2">
        <v>50.79</v>
      </c>
      <c r="E15" s="2">
        <v>0</v>
      </c>
      <c r="F15" s="2">
        <v>0</v>
      </c>
      <c r="G15" s="2">
        <f t="shared" si="0"/>
        <v>75.332981975999999</v>
      </c>
      <c r="H15" s="2">
        <v>3.3952734999999998E-2</v>
      </c>
      <c r="I15" s="2">
        <v>122.32571494600001</v>
      </c>
      <c r="J15" s="2">
        <v>24.827847891000001</v>
      </c>
      <c r="K15" s="2">
        <v>0</v>
      </c>
      <c r="L15" s="2">
        <v>45.690213571999998</v>
      </c>
      <c r="M15" s="2">
        <f t="shared" si="1"/>
        <v>192.877729144</v>
      </c>
    </row>
    <row r="18" spans="1:13" x14ac:dyDescent="0.3">
      <c r="A18" t="s">
        <v>35</v>
      </c>
      <c r="B18" t="s">
        <v>31</v>
      </c>
      <c r="C18" t="s">
        <v>32</v>
      </c>
      <c r="D18" t="s">
        <v>2</v>
      </c>
      <c r="E18" t="s">
        <v>36</v>
      </c>
      <c r="F18" t="s">
        <v>37</v>
      </c>
      <c r="G18" t="s">
        <v>52</v>
      </c>
      <c r="H18" t="s">
        <v>31</v>
      </c>
      <c r="I18" t="s">
        <v>32</v>
      </c>
      <c r="J18" t="s">
        <v>2</v>
      </c>
      <c r="K18" t="s">
        <v>34</v>
      </c>
      <c r="L18" t="s">
        <v>33</v>
      </c>
      <c r="M18" t="s">
        <v>52</v>
      </c>
    </row>
    <row r="19" spans="1:13" x14ac:dyDescent="0.3">
      <c r="A19" t="s">
        <v>38</v>
      </c>
      <c r="B19" s="13">
        <f>B2/$G2</f>
        <v>0.19403854943934126</v>
      </c>
      <c r="C19" s="13">
        <f>C2/$G2</f>
        <v>0.80596145056065882</v>
      </c>
      <c r="D19" s="13">
        <f t="shared" ref="D19:F19" si="2">D2/$G2</f>
        <v>0</v>
      </c>
      <c r="E19" s="14">
        <f t="shared" si="2"/>
        <v>0</v>
      </c>
      <c r="F19" s="14">
        <f t="shared" si="2"/>
        <v>0</v>
      </c>
      <c r="G19">
        <f>SUM(B19:F19)</f>
        <v>1</v>
      </c>
      <c r="H19" s="13">
        <f>H2/$M2</f>
        <v>8.9297350852014915E-2</v>
      </c>
      <c r="I19" s="13">
        <f t="shared" ref="I19:L19" si="3">I2/$M2</f>
        <v>0.58297858439092365</v>
      </c>
      <c r="J19" s="13">
        <f t="shared" si="3"/>
        <v>4.4427600481848066E-2</v>
      </c>
      <c r="K19" s="13">
        <f t="shared" si="3"/>
        <v>0.1077557655718361</v>
      </c>
      <c r="L19" s="13">
        <f t="shared" si="3"/>
        <v>0.1755406987033773</v>
      </c>
      <c r="M19" s="2">
        <f t="shared" ref="M19:M32" si="4">SUM(H19:L19)</f>
        <v>1</v>
      </c>
    </row>
    <row r="20" spans="1:13" x14ac:dyDescent="0.3">
      <c r="A20" t="s">
        <v>39</v>
      </c>
      <c r="B20" s="13">
        <f t="shared" ref="B20:F32" si="5">B3/$G3</f>
        <v>0.23690982245020908</v>
      </c>
      <c r="C20" s="13">
        <f t="shared" si="5"/>
        <v>0.76309017754979092</v>
      </c>
      <c r="D20" s="13">
        <f t="shared" si="5"/>
        <v>0</v>
      </c>
      <c r="E20" s="14">
        <f t="shared" si="5"/>
        <v>0</v>
      </c>
      <c r="F20" s="14">
        <f t="shared" si="5"/>
        <v>0</v>
      </c>
      <c r="G20">
        <f t="shared" ref="G20:G32" si="6">SUM(B20:F20)</f>
        <v>1</v>
      </c>
      <c r="H20" s="13">
        <f t="shared" ref="H20:L20" si="7">H3/$M3</f>
        <v>8.9267311058535748E-2</v>
      </c>
      <c r="I20" s="13">
        <f t="shared" si="7"/>
        <v>0.65847582330864329</v>
      </c>
      <c r="J20" s="13">
        <f t="shared" si="7"/>
        <v>5.112837062543292E-2</v>
      </c>
      <c r="K20" s="13">
        <f t="shared" si="7"/>
        <v>0</v>
      </c>
      <c r="L20" s="13">
        <f t="shared" si="7"/>
        <v>0.20112849500738797</v>
      </c>
      <c r="M20" s="2">
        <f t="shared" si="4"/>
        <v>0.99999999999999989</v>
      </c>
    </row>
    <row r="21" spans="1:13" x14ac:dyDescent="0.3">
      <c r="A21" t="s">
        <v>40</v>
      </c>
      <c r="B21" s="13">
        <f t="shared" si="5"/>
        <v>0.12468388834213363</v>
      </c>
      <c r="C21" s="13">
        <f t="shared" si="5"/>
        <v>0.87531611165786627</v>
      </c>
      <c r="D21" s="13">
        <f t="shared" si="5"/>
        <v>0</v>
      </c>
      <c r="E21" s="14">
        <f t="shared" si="5"/>
        <v>0</v>
      </c>
      <c r="F21" s="14">
        <f t="shared" si="5"/>
        <v>0</v>
      </c>
      <c r="G21">
        <f t="shared" si="6"/>
        <v>0.99999999999999989</v>
      </c>
      <c r="H21" s="13">
        <f t="shared" ref="H21:L21" si="8">H4/$M4</f>
        <v>6.475661203855565E-3</v>
      </c>
      <c r="I21" s="13">
        <f t="shared" si="8"/>
        <v>0.71361694242739493</v>
      </c>
      <c r="J21" s="13">
        <f t="shared" si="8"/>
        <v>0.11148390235683654</v>
      </c>
      <c r="K21" s="13">
        <f t="shared" si="8"/>
        <v>0</v>
      </c>
      <c r="L21" s="13">
        <f t="shared" si="8"/>
        <v>0.16842349401191298</v>
      </c>
      <c r="M21" s="2">
        <f t="shared" si="4"/>
        <v>1</v>
      </c>
    </row>
    <row r="22" spans="1:13" x14ac:dyDescent="0.3">
      <c r="A22" t="s">
        <v>41</v>
      </c>
      <c r="B22" s="13">
        <f t="shared" si="5"/>
        <v>0.12940594974930511</v>
      </c>
      <c r="C22" s="13">
        <f t="shared" si="5"/>
        <v>0.19798805453814333</v>
      </c>
      <c r="D22" s="13">
        <f t="shared" si="5"/>
        <v>0.67260599571255164</v>
      </c>
      <c r="E22" s="14">
        <f t="shared" si="5"/>
        <v>0</v>
      </c>
      <c r="F22" s="14">
        <f t="shared" si="5"/>
        <v>0</v>
      </c>
      <c r="G22">
        <f t="shared" si="6"/>
        <v>1</v>
      </c>
      <c r="H22" s="13">
        <f t="shared" ref="H22:L22" si="9">H5/$M5</f>
        <v>1.0498564521805082E-3</v>
      </c>
      <c r="I22" s="13">
        <f t="shared" si="9"/>
        <v>0.64520478353443023</v>
      </c>
      <c r="J22" s="13">
        <f t="shared" si="9"/>
        <v>0.10948340185203011</v>
      </c>
      <c r="K22" s="13">
        <f t="shared" si="9"/>
        <v>9.4761543973854542E-2</v>
      </c>
      <c r="L22" s="13">
        <f t="shared" si="9"/>
        <v>0.14950041418750445</v>
      </c>
      <c r="M22" s="2">
        <f t="shared" si="4"/>
        <v>0.99999999999999978</v>
      </c>
    </row>
    <row r="23" spans="1:13" x14ac:dyDescent="0.3">
      <c r="A23" t="s">
        <v>42</v>
      </c>
      <c r="B23" s="13">
        <f t="shared" si="5"/>
        <v>8.5402360905513147E-2</v>
      </c>
      <c r="C23" s="13">
        <f t="shared" si="5"/>
        <v>0.35947337783389471</v>
      </c>
      <c r="D23" s="13">
        <f t="shared" si="5"/>
        <v>0.55512426126059211</v>
      </c>
      <c r="E23" s="14">
        <f t="shared" si="5"/>
        <v>0</v>
      </c>
      <c r="F23" s="14">
        <f t="shared" si="5"/>
        <v>0</v>
      </c>
      <c r="G23">
        <f t="shared" si="6"/>
        <v>1</v>
      </c>
      <c r="H23" s="13">
        <f t="shared" ref="H23:L23" si="10">H6/$M6</f>
        <v>3.3876616391740966E-3</v>
      </c>
      <c r="I23" s="13">
        <f t="shared" si="10"/>
        <v>0.6553428941105397</v>
      </c>
      <c r="J23" s="13">
        <f t="shared" si="10"/>
        <v>0.10250665662469538</v>
      </c>
      <c r="K23" s="13">
        <f t="shared" si="10"/>
        <v>9.606956257693279E-2</v>
      </c>
      <c r="L23" s="13">
        <f t="shared" si="10"/>
        <v>0.14269322504865808</v>
      </c>
      <c r="M23" s="2">
        <f t="shared" si="4"/>
        <v>1</v>
      </c>
    </row>
    <row r="24" spans="1:13" x14ac:dyDescent="0.3">
      <c r="A24" t="s">
        <v>43</v>
      </c>
      <c r="B24" s="13">
        <f t="shared" si="5"/>
        <v>0.1362421678212411</v>
      </c>
      <c r="C24" s="13">
        <f t="shared" si="5"/>
        <v>0.26817089099135205</v>
      </c>
      <c r="D24" s="13">
        <f t="shared" si="5"/>
        <v>0.59558694118740685</v>
      </c>
      <c r="E24" s="14">
        <f t="shared" si="5"/>
        <v>0</v>
      </c>
      <c r="F24" s="14">
        <f t="shared" si="5"/>
        <v>0</v>
      </c>
      <c r="G24">
        <f t="shared" si="6"/>
        <v>1</v>
      </c>
      <c r="H24" s="13">
        <f t="shared" ref="H24:L24" si="11">H7/$M7</f>
        <v>4.0686965024879689E-3</v>
      </c>
      <c r="I24" s="13">
        <f t="shared" si="11"/>
        <v>0.65023455829781096</v>
      </c>
      <c r="J24" s="13">
        <f t="shared" si="11"/>
        <v>0.10486893268741904</v>
      </c>
      <c r="K24" s="13">
        <f t="shared" si="11"/>
        <v>8.6668362662105772E-2</v>
      </c>
      <c r="L24" s="13">
        <f t="shared" si="11"/>
        <v>0.15415944985017629</v>
      </c>
      <c r="M24" s="2">
        <f t="shared" si="4"/>
        <v>1</v>
      </c>
    </row>
    <row r="25" spans="1:13" x14ac:dyDescent="0.3">
      <c r="A25" t="s">
        <v>44</v>
      </c>
      <c r="B25" s="13">
        <f t="shared" si="5"/>
        <v>0.1566873192146668</v>
      </c>
      <c r="C25" s="13">
        <f t="shared" si="5"/>
        <v>0.35213089694125055</v>
      </c>
      <c r="D25" s="13">
        <f t="shared" si="5"/>
        <v>0.49118178384408262</v>
      </c>
      <c r="E25" s="14">
        <f t="shared" si="5"/>
        <v>0</v>
      </c>
      <c r="F25" s="14">
        <f t="shared" si="5"/>
        <v>0</v>
      </c>
      <c r="G25">
        <f t="shared" si="6"/>
        <v>1</v>
      </c>
      <c r="H25" s="13">
        <f t="shared" ref="H25:L25" si="12">H8/$M8</f>
        <v>9.0909931664858508E-4</v>
      </c>
      <c r="I25" s="13">
        <f t="shared" si="12"/>
        <v>0.67137264324742651</v>
      </c>
      <c r="J25" s="13">
        <f t="shared" si="12"/>
        <v>0.11016888468817146</v>
      </c>
      <c r="K25" s="13">
        <f t="shared" si="12"/>
        <v>5.8047629209812948E-2</v>
      </c>
      <c r="L25" s="13">
        <f t="shared" si="12"/>
        <v>0.15950174353794042</v>
      </c>
      <c r="M25" s="2">
        <f t="shared" si="4"/>
        <v>1</v>
      </c>
    </row>
    <row r="26" spans="1:13" x14ac:dyDescent="0.3">
      <c r="A26" t="s">
        <v>45</v>
      </c>
      <c r="B26" s="13">
        <f t="shared" si="5"/>
        <v>0.13849260763064586</v>
      </c>
      <c r="C26" s="13">
        <f t="shared" si="5"/>
        <v>0.33217016130661903</v>
      </c>
      <c r="D26" s="13">
        <f t="shared" si="5"/>
        <v>0.52933723106273511</v>
      </c>
      <c r="E26" s="14">
        <f t="shared" si="5"/>
        <v>0</v>
      </c>
      <c r="F26" s="14">
        <f t="shared" si="5"/>
        <v>0</v>
      </c>
      <c r="G26">
        <f t="shared" si="6"/>
        <v>1</v>
      </c>
      <c r="H26" s="13">
        <f t="shared" ref="H26:L26" si="13">H9/$M9</f>
        <v>9.2764797898002463E-4</v>
      </c>
      <c r="I26" s="13">
        <f t="shared" si="13"/>
        <v>0.6834781496764718</v>
      </c>
      <c r="J26" s="13">
        <f t="shared" si="13"/>
        <v>0.10372108586346103</v>
      </c>
      <c r="K26" s="13">
        <f t="shared" si="13"/>
        <v>5.4272320937876782E-2</v>
      </c>
      <c r="L26" s="13">
        <f t="shared" si="13"/>
        <v>0.15760079554321038</v>
      </c>
      <c r="M26" s="2">
        <f t="shared" si="4"/>
        <v>1</v>
      </c>
    </row>
    <row r="27" spans="1:13" x14ac:dyDescent="0.3">
      <c r="A27" t="s">
        <v>46</v>
      </c>
      <c r="B27" s="13">
        <f t="shared" si="5"/>
        <v>0.13840455059102827</v>
      </c>
      <c r="C27" s="13">
        <f t="shared" si="5"/>
        <v>0.22681101190403902</v>
      </c>
      <c r="D27" s="13">
        <f t="shared" si="5"/>
        <v>0.63478443750493274</v>
      </c>
      <c r="E27" s="14">
        <f t="shared" si="5"/>
        <v>0</v>
      </c>
      <c r="F27" s="14">
        <f t="shared" si="5"/>
        <v>0</v>
      </c>
      <c r="G27">
        <f t="shared" si="6"/>
        <v>1</v>
      </c>
      <c r="H27" s="13">
        <f t="shared" ref="H27:L27" si="14">H10/$M10</f>
        <v>6.2494632926581213E-4</v>
      </c>
      <c r="I27" s="13">
        <f t="shared" si="14"/>
        <v>0.67383974292271365</v>
      </c>
      <c r="J27" s="13">
        <f t="shared" si="14"/>
        <v>0.11244874806830847</v>
      </c>
      <c r="K27" s="13">
        <f t="shared" si="14"/>
        <v>5.2029708560345826E-2</v>
      </c>
      <c r="L27" s="13">
        <f t="shared" si="14"/>
        <v>0.1610568541193664</v>
      </c>
      <c r="M27" s="2">
        <f t="shared" si="4"/>
        <v>1.0000000000000002</v>
      </c>
    </row>
    <row r="28" spans="1:13" x14ac:dyDescent="0.3">
      <c r="A28" t="s">
        <v>47</v>
      </c>
      <c r="B28" s="13">
        <f t="shared" si="5"/>
        <v>0.16554693139366733</v>
      </c>
      <c r="C28" s="13">
        <f t="shared" si="5"/>
        <v>0.3366788801880744</v>
      </c>
      <c r="D28" s="13">
        <f t="shared" si="5"/>
        <v>0.49777418841825832</v>
      </c>
      <c r="E28" s="14">
        <f t="shared" si="5"/>
        <v>0</v>
      </c>
      <c r="F28" s="14">
        <f t="shared" si="5"/>
        <v>0</v>
      </c>
      <c r="G28">
        <f t="shared" si="6"/>
        <v>1</v>
      </c>
      <c r="H28" s="13">
        <f t="shared" ref="H28:L28" si="15">H11/$M11</f>
        <v>7.5741822590137827E-4</v>
      </c>
      <c r="I28" s="13">
        <f t="shared" si="15"/>
        <v>0.65740101117323246</v>
      </c>
      <c r="J28" s="13">
        <f t="shared" si="15"/>
        <v>0.1195442400121645</v>
      </c>
      <c r="K28" s="13">
        <f t="shared" si="15"/>
        <v>4.5758453824093194E-2</v>
      </c>
      <c r="L28" s="13">
        <f t="shared" si="15"/>
        <v>0.17653887676460833</v>
      </c>
      <c r="M28" s="2">
        <f t="shared" si="4"/>
        <v>0.99999999999999978</v>
      </c>
    </row>
    <row r="29" spans="1:13" x14ac:dyDescent="0.3">
      <c r="A29" t="s">
        <v>48</v>
      </c>
      <c r="B29" s="13">
        <f t="shared" si="5"/>
        <v>7.2669698077015357E-2</v>
      </c>
      <c r="C29" s="13">
        <f t="shared" si="5"/>
        <v>0.41409517331336715</v>
      </c>
      <c r="D29" s="13">
        <f t="shared" si="5"/>
        <v>0.5132351286096174</v>
      </c>
      <c r="E29" s="14">
        <f t="shared" si="5"/>
        <v>0</v>
      </c>
      <c r="F29" s="14">
        <f t="shared" si="5"/>
        <v>0</v>
      </c>
      <c r="G29">
        <f t="shared" si="6"/>
        <v>0.99999999999999989</v>
      </c>
      <c r="H29" s="13">
        <f t="shared" ref="H29:L29" si="16">H12/$M12</f>
        <v>4.3076713111010317E-4</v>
      </c>
      <c r="I29" s="13">
        <f t="shared" si="16"/>
        <v>0.66001659215508823</v>
      </c>
      <c r="J29" s="13">
        <f t="shared" si="16"/>
        <v>0.11192528277461038</v>
      </c>
      <c r="K29" s="13">
        <f t="shared" si="16"/>
        <v>4.2549286795279855E-2</v>
      </c>
      <c r="L29" s="13">
        <f t="shared" si="16"/>
        <v>0.18507807114391137</v>
      </c>
      <c r="M29" s="2">
        <f t="shared" si="4"/>
        <v>0.99999999999999989</v>
      </c>
    </row>
    <row r="30" spans="1:13" x14ac:dyDescent="0.3">
      <c r="A30" t="s">
        <v>49</v>
      </c>
      <c r="B30" s="13">
        <f t="shared" si="5"/>
        <v>0.11877127109714627</v>
      </c>
      <c r="C30" s="13">
        <f t="shared" si="5"/>
        <v>0.44039849186650637</v>
      </c>
      <c r="D30" s="13">
        <f t="shared" si="5"/>
        <v>0.44083023703634733</v>
      </c>
      <c r="E30" s="14">
        <f t="shared" si="5"/>
        <v>0</v>
      </c>
      <c r="F30" s="14">
        <f t="shared" si="5"/>
        <v>0</v>
      </c>
      <c r="G30">
        <f t="shared" si="6"/>
        <v>1</v>
      </c>
      <c r="H30" s="13">
        <f t="shared" ref="H30:L30" si="17">H13/$M13</f>
        <v>1.9948171124765953E-4</v>
      </c>
      <c r="I30" s="13">
        <f t="shared" si="17"/>
        <v>0.64904835662493809</v>
      </c>
      <c r="J30" s="13">
        <f t="shared" si="17"/>
        <v>0.11077252355136157</v>
      </c>
      <c r="K30" s="13">
        <f t="shared" si="17"/>
        <v>3.9330597968717497E-2</v>
      </c>
      <c r="L30" s="13">
        <f t="shared" si="17"/>
        <v>0.20064904014373527</v>
      </c>
      <c r="M30" s="2">
        <f t="shared" si="4"/>
        <v>1</v>
      </c>
    </row>
    <row r="31" spans="1:13" x14ac:dyDescent="0.3">
      <c r="A31" t="s">
        <v>50</v>
      </c>
      <c r="B31" s="13">
        <f t="shared" si="5"/>
        <v>0.14135577350264136</v>
      </c>
      <c r="C31" s="13">
        <f t="shared" si="5"/>
        <v>0.29481212316052541</v>
      </c>
      <c r="D31" s="13">
        <f t="shared" si="5"/>
        <v>0.5638321033368332</v>
      </c>
      <c r="E31" s="14">
        <f t="shared" si="5"/>
        <v>0</v>
      </c>
      <c r="F31" s="14">
        <f t="shared" si="5"/>
        <v>0</v>
      </c>
      <c r="G31">
        <f t="shared" si="6"/>
        <v>1</v>
      </c>
      <c r="H31" s="13">
        <f t="shared" ref="H31:L31" si="18">H14/$M14</f>
        <v>1.6609541402713173E-4</v>
      </c>
      <c r="I31" s="13">
        <f t="shared" si="18"/>
        <v>0.62032380940058995</v>
      </c>
      <c r="J31" s="13">
        <f t="shared" si="18"/>
        <v>0.11614222883934969</v>
      </c>
      <c r="K31" s="13">
        <f t="shared" si="18"/>
        <v>3.56338359476049E-2</v>
      </c>
      <c r="L31" s="13">
        <f t="shared" si="18"/>
        <v>0.22773403039842843</v>
      </c>
      <c r="M31" s="2">
        <f t="shared" si="4"/>
        <v>1</v>
      </c>
    </row>
    <row r="32" spans="1:13" x14ac:dyDescent="0.3">
      <c r="A32" t="s">
        <v>51</v>
      </c>
      <c r="B32" s="13">
        <f t="shared" si="5"/>
        <v>0.12716498446924562</v>
      </c>
      <c r="C32" s="13">
        <f t="shared" si="5"/>
        <v>0.19862833118390402</v>
      </c>
      <c r="D32" s="13">
        <f t="shared" si="5"/>
        <v>0.67420668434685038</v>
      </c>
      <c r="E32" s="14">
        <f t="shared" si="5"/>
        <v>0</v>
      </c>
      <c r="F32" s="14">
        <f t="shared" si="5"/>
        <v>0</v>
      </c>
      <c r="G32">
        <f t="shared" si="6"/>
        <v>1</v>
      </c>
      <c r="H32" s="13">
        <f t="shared" ref="H32:L32" si="19">H15/$M15</f>
        <v>1.7603242816412117E-4</v>
      </c>
      <c r="I32" s="13">
        <f t="shared" si="19"/>
        <v>0.63421378657290817</v>
      </c>
      <c r="J32" s="13">
        <f t="shared" si="19"/>
        <v>0.12872324866736612</v>
      </c>
      <c r="K32" s="13">
        <f t="shared" si="19"/>
        <v>0</v>
      </c>
      <c r="L32" s="13">
        <f t="shared" si="19"/>
        <v>0.23688693233156161</v>
      </c>
      <c r="M32" s="2">
        <f t="shared" si="4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ReservesUSDT</vt:lpstr>
      <vt:lpstr>USDT_FinalReserves</vt:lpstr>
      <vt:lpstr>USDC_Final Reserve</vt:lpstr>
      <vt:lpstr>ReservesCompositionDetailed</vt:lpstr>
      <vt:lpstr>Tether Assets</vt:lpstr>
      <vt:lpstr>Circle Assets</vt:lpstr>
      <vt:lpstr>Combined Total Assets</vt:lpstr>
      <vt:lpstr>Fear&amp;Greed</vt:lpstr>
      <vt:lpstr>BBG Data</vt:lpstr>
      <vt:lpstr>Composition Combined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Bortolini</dc:creator>
  <cp:lastModifiedBy>Andrea Bortolini</cp:lastModifiedBy>
  <dcterms:created xsi:type="dcterms:W3CDTF">2026-02-17T20:52:04Z</dcterms:created>
  <dcterms:modified xsi:type="dcterms:W3CDTF">2026-02-25T01:10:44Z</dcterms:modified>
</cp:coreProperties>
</file>